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externalLinks/externalLink354.xml" ContentType="application/vnd.openxmlformats-officedocument.spreadsheetml.externalLink+xml"/>
  <Override PartName="/xl/externalLinks/externalLink355.xml" ContentType="application/vnd.openxmlformats-officedocument.spreadsheetml.externalLink+xml"/>
  <Override PartName="/xl/externalLinks/externalLink356.xml" ContentType="application/vnd.openxmlformats-officedocument.spreadsheetml.externalLink+xml"/>
  <Override PartName="/xl/externalLinks/externalLink357.xml" ContentType="application/vnd.openxmlformats-officedocument.spreadsheetml.externalLink+xml"/>
  <Override PartName="/xl/externalLinks/externalLink358.xml" ContentType="application/vnd.openxmlformats-officedocument.spreadsheetml.externalLink+xml"/>
  <Override PartName="/xl/externalLinks/externalLink359.xml" ContentType="application/vnd.openxmlformats-officedocument.spreadsheetml.externalLink+xml"/>
  <Override PartName="/xl/externalLinks/externalLink360.xml" ContentType="application/vnd.openxmlformats-officedocument.spreadsheetml.externalLink+xml"/>
  <Override PartName="/xl/externalLinks/externalLink361.xml" ContentType="application/vnd.openxmlformats-officedocument.spreadsheetml.externalLink+xml"/>
  <Override PartName="/xl/externalLinks/externalLink362.xml" ContentType="application/vnd.openxmlformats-officedocument.spreadsheetml.externalLink+xml"/>
  <Override PartName="/xl/externalLinks/externalLink363.xml" ContentType="application/vnd.openxmlformats-officedocument.spreadsheetml.externalLink+xml"/>
  <Override PartName="/xl/externalLinks/externalLink364.xml" ContentType="application/vnd.openxmlformats-officedocument.spreadsheetml.externalLink+xml"/>
  <Override PartName="/xl/externalLinks/externalLink365.xml" ContentType="application/vnd.openxmlformats-officedocument.spreadsheetml.externalLink+xml"/>
  <Override PartName="/xl/externalLinks/externalLink366.xml" ContentType="application/vnd.openxmlformats-officedocument.spreadsheetml.externalLink+xml"/>
  <Override PartName="/xl/externalLinks/externalLink367.xml" ContentType="application/vnd.openxmlformats-officedocument.spreadsheetml.externalLink+xml"/>
  <Override PartName="/xl/externalLinks/externalLink368.xml" ContentType="application/vnd.openxmlformats-officedocument.spreadsheetml.externalLink+xml"/>
  <Override PartName="/xl/externalLinks/externalLink369.xml" ContentType="application/vnd.openxmlformats-officedocument.spreadsheetml.externalLink+xml"/>
  <Override PartName="/xl/externalLinks/externalLink370.xml" ContentType="application/vnd.openxmlformats-officedocument.spreadsheetml.externalLink+xml"/>
  <Override PartName="/xl/externalLinks/externalLink371.xml" ContentType="application/vnd.openxmlformats-officedocument.spreadsheetml.externalLink+xml"/>
  <Override PartName="/xl/externalLinks/externalLink372.xml" ContentType="application/vnd.openxmlformats-officedocument.spreadsheetml.externalLink+xml"/>
  <Override PartName="/xl/externalLinks/externalLink373.xml" ContentType="application/vnd.openxmlformats-officedocument.spreadsheetml.externalLink+xml"/>
  <Override PartName="/xl/externalLinks/externalLink374.xml" ContentType="application/vnd.openxmlformats-officedocument.spreadsheetml.externalLink+xml"/>
  <Override PartName="/xl/externalLinks/externalLink375.xml" ContentType="application/vnd.openxmlformats-officedocument.spreadsheetml.externalLink+xml"/>
  <Override PartName="/xl/externalLinks/externalLink376.xml" ContentType="application/vnd.openxmlformats-officedocument.spreadsheetml.externalLink+xml"/>
  <Override PartName="/xl/externalLinks/externalLink377.xml" ContentType="application/vnd.openxmlformats-officedocument.spreadsheetml.externalLink+xml"/>
  <Override PartName="/xl/externalLinks/externalLink378.xml" ContentType="application/vnd.openxmlformats-officedocument.spreadsheetml.externalLink+xml"/>
  <Override PartName="/xl/externalLinks/externalLink379.xml" ContentType="application/vnd.openxmlformats-officedocument.spreadsheetml.externalLink+xml"/>
  <Override PartName="/xl/externalLinks/externalLink380.xml" ContentType="application/vnd.openxmlformats-officedocument.spreadsheetml.externalLink+xml"/>
  <Override PartName="/xl/externalLinks/externalLink381.xml" ContentType="application/vnd.openxmlformats-officedocument.spreadsheetml.externalLink+xml"/>
  <Override PartName="/xl/externalLinks/externalLink382.xml" ContentType="application/vnd.openxmlformats-officedocument.spreadsheetml.externalLink+xml"/>
  <Override PartName="/xl/externalLinks/externalLink383.xml" ContentType="application/vnd.openxmlformats-officedocument.spreadsheetml.externalLink+xml"/>
  <Override PartName="/xl/externalLinks/externalLink384.xml" ContentType="application/vnd.openxmlformats-officedocument.spreadsheetml.externalLink+xml"/>
  <Override PartName="/xl/externalLinks/externalLink385.xml" ContentType="application/vnd.openxmlformats-officedocument.spreadsheetml.externalLink+xml"/>
  <Override PartName="/xl/externalLinks/externalLink386.xml" ContentType="application/vnd.openxmlformats-officedocument.spreadsheetml.externalLink+xml"/>
  <Override PartName="/xl/externalLinks/externalLink387.xml" ContentType="application/vnd.openxmlformats-officedocument.spreadsheetml.externalLink+xml"/>
  <Override PartName="/xl/externalLinks/externalLink388.xml" ContentType="application/vnd.openxmlformats-officedocument.spreadsheetml.externalLink+xml"/>
  <Override PartName="/xl/externalLinks/externalLink389.xml" ContentType="application/vnd.openxmlformats-officedocument.spreadsheetml.externalLink+xml"/>
  <Override PartName="/xl/externalLinks/externalLink390.xml" ContentType="application/vnd.openxmlformats-officedocument.spreadsheetml.externalLink+xml"/>
  <Override PartName="/xl/externalLinks/externalLink391.xml" ContentType="application/vnd.openxmlformats-officedocument.spreadsheetml.externalLink+xml"/>
  <Override PartName="/xl/externalLinks/externalLink392.xml" ContentType="application/vnd.openxmlformats-officedocument.spreadsheetml.externalLink+xml"/>
  <Override PartName="/xl/externalLinks/externalLink393.xml" ContentType="application/vnd.openxmlformats-officedocument.spreadsheetml.externalLink+xml"/>
  <Override PartName="/xl/externalLinks/externalLink394.xml" ContentType="application/vnd.openxmlformats-officedocument.spreadsheetml.externalLink+xml"/>
  <Override PartName="/xl/externalLinks/externalLink395.xml" ContentType="application/vnd.openxmlformats-officedocument.spreadsheetml.externalLink+xml"/>
  <Override PartName="/xl/externalLinks/externalLink396.xml" ContentType="application/vnd.openxmlformats-officedocument.spreadsheetml.externalLink+xml"/>
  <Override PartName="/xl/externalLinks/externalLink397.xml" ContentType="application/vnd.openxmlformats-officedocument.spreadsheetml.externalLink+xml"/>
  <Override PartName="/xl/externalLinks/externalLink398.xml" ContentType="application/vnd.openxmlformats-officedocument.spreadsheetml.externalLink+xml"/>
  <Override PartName="/xl/externalLinks/externalLink399.xml" ContentType="application/vnd.openxmlformats-officedocument.spreadsheetml.externalLink+xml"/>
  <Override PartName="/xl/externalLinks/externalLink400.xml" ContentType="application/vnd.openxmlformats-officedocument.spreadsheetml.externalLink+xml"/>
  <Override PartName="/xl/externalLinks/externalLink401.xml" ContentType="application/vnd.openxmlformats-officedocument.spreadsheetml.externalLink+xml"/>
  <Override PartName="/xl/externalLinks/externalLink402.xml" ContentType="application/vnd.openxmlformats-officedocument.spreadsheetml.externalLink+xml"/>
  <Override PartName="/xl/externalLinks/externalLink403.xml" ContentType="application/vnd.openxmlformats-officedocument.spreadsheetml.externalLink+xml"/>
  <Override PartName="/xl/externalLinks/externalLink40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laragon-portable\www\simantosa2\public\excel\"/>
    </mc:Choice>
  </mc:AlternateContent>
  <xr:revisionPtr revIDLastSave="0" documentId="8_{AC9F9EAA-4BCC-4601-B9D8-6E081C84BB7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KAP ANALISA" sheetId="21" r:id="rId1"/>
    <sheet name="ANALISA" sheetId="22" r:id="rId2"/>
    <sheet name="UPAH" sheetId="23" r:id="rId3"/>
    <sheet name="MATERIAL" sheetId="2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  <externalReference r:id="rId357"/>
    <externalReference r:id="rId358"/>
    <externalReference r:id="rId359"/>
    <externalReference r:id="rId360"/>
    <externalReference r:id="rId361"/>
    <externalReference r:id="rId362"/>
    <externalReference r:id="rId363"/>
    <externalReference r:id="rId364"/>
    <externalReference r:id="rId365"/>
    <externalReference r:id="rId366"/>
    <externalReference r:id="rId367"/>
    <externalReference r:id="rId368"/>
    <externalReference r:id="rId369"/>
    <externalReference r:id="rId370"/>
    <externalReference r:id="rId371"/>
    <externalReference r:id="rId372"/>
    <externalReference r:id="rId373"/>
    <externalReference r:id="rId374"/>
    <externalReference r:id="rId375"/>
    <externalReference r:id="rId376"/>
    <externalReference r:id="rId377"/>
    <externalReference r:id="rId378"/>
    <externalReference r:id="rId379"/>
    <externalReference r:id="rId380"/>
    <externalReference r:id="rId381"/>
    <externalReference r:id="rId382"/>
    <externalReference r:id="rId383"/>
    <externalReference r:id="rId384"/>
    <externalReference r:id="rId385"/>
    <externalReference r:id="rId386"/>
    <externalReference r:id="rId387"/>
    <externalReference r:id="rId388"/>
    <externalReference r:id="rId389"/>
    <externalReference r:id="rId390"/>
    <externalReference r:id="rId391"/>
    <externalReference r:id="rId392"/>
    <externalReference r:id="rId393"/>
    <externalReference r:id="rId394"/>
    <externalReference r:id="rId395"/>
    <externalReference r:id="rId396"/>
    <externalReference r:id="rId397"/>
    <externalReference r:id="rId398"/>
    <externalReference r:id="rId399"/>
    <externalReference r:id="rId400"/>
    <externalReference r:id="rId401"/>
    <externalReference r:id="rId402"/>
    <externalReference r:id="rId403"/>
    <externalReference r:id="rId404"/>
    <externalReference r:id="rId405"/>
    <externalReference r:id="rId406"/>
    <externalReference r:id="rId407"/>
    <externalReference r:id="rId408"/>
  </externalReferences>
  <definedNames>
    <definedName name="\">[1]metode!#REF!</definedName>
    <definedName name="\0">[2]A!$J$3</definedName>
    <definedName name="\1">'[3]AnalisaFas.O&amp;P'!$O$8:$O$11</definedName>
    <definedName name="\a">#REF!</definedName>
    <definedName name="\b">#REF!</definedName>
    <definedName name="\c">#REF!</definedName>
    <definedName name="\D">'[3]AnalisaFas.O&amp;P'!$O$23:$O$26</definedName>
    <definedName name="\E">'[3]AnalisaFas.O&amp;P'!$O$28:$O$31</definedName>
    <definedName name="\F">'[3]AnalisaFas.O&amp;P'!$O$33:$O$36</definedName>
    <definedName name="\G">'[3]AnalisaFas.O&amp;P'!$O$38:$O$41</definedName>
    <definedName name="\H">'[3]AnalisaFas.O&amp;P'!$O$43:$O$46</definedName>
    <definedName name="\i">#N/A</definedName>
    <definedName name="\J">'[3]AnalisaFas.O&amp;P'!$O$53:$O$56</definedName>
    <definedName name="\K">'[3]AnalisaFas.O&amp;P'!$O$58:$O$61</definedName>
    <definedName name="\L">'[3]AnalisaFas.O&amp;P'!$O$63:$O$66</definedName>
    <definedName name="\M">[2]A!$J$40</definedName>
    <definedName name="\N">'[3]AnalisaFas.O&amp;P'!$S$7:$S$10</definedName>
    <definedName name="\O">'[3]AnalisaFas.O&amp;P'!$S$13:$S$16</definedName>
    <definedName name="\P">[2]A!$J$5</definedName>
    <definedName name="\q">#REF!</definedName>
    <definedName name="\R">'[3]AnalisaFas.O&amp;P'!$S$28:$S$31</definedName>
    <definedName name="\S">[2]A!$J$34</definedName>
    <definedName name="\T">#REF!</definedName>
    <definedName name="\u">'[4]3'!#REF!</definedName>
    <definedName name="\v">'[4]3'!#REF!</definedName>
    <definedName name="\w">'[4]3'!#REF!</definedName>
    <definedName name="\x">#REF!</definedName>
    <definedName name="\y">'[4]3'!#REF!</definedName>
    <definedName name="\z">'[4]3'!#REF!</definedName>
    <definedName name="__?___RIGHT__?_">#REF!</definedName>
    <definedName name="___________________________________PVC50">[5]DAF.HRG!$W$19</definedName>
    <definedName name="___________________________________PVC75">[5]DAF.HRG!$W$18</definedName>
    <definedName name="__________________________________PVC50">[5]DAF.HRG!$W$19</definedName>
    <definedName name="__________________________________PVC75">[5]DAF.HRG!$W$18</definedName>
    <definedName name="_________________________________PVC50">[5]DAF.HRG!$W$19</definedName>
    <definedName name="_________________________________PVC75">[5]DAF.HRG!$W$18</definedName>
    <definedName name="______________________________arr3">{"Book1","4.09 FLORA DAN FAUNA.xls","4.22 PERLENGKAPAN SEKOLAH.xls"}</definedName>
    <definedName name="______________________________mas1">{"Book1","4.09 FLORA DAN FAUNA.xls","4.22 PERLENGKAPAN SEKOLAH.xls"}</definedName>
    <definedName name="______________________________mas12">{"Book1","4.09 FLORA DAN FAUNA.xls","4.22 PERLENGKAPAN SEKOLAH.xls"}</definedName>
    <definedName name="______________________________mas4">{"Book1","4.09 FLORA DAN FAUNA.xls","4.22 PERLENGKAPAN SEKOLAH.xls"}</definedName>
    <definedName name="______________________________mas5">{"Book1","4.09 FLORA DAN FAUNA.xls","4.22 PERLENGKAPAN SEKOLAH.xls"}</definedName>
    <definedName name="______________________________mas6">{"Book1","4.09 FLORA DAN FAUNA.xls","4.22 PERLENGKAPAN SEKOLAH.xls"}</definedName>
    <definedName name="______________________________mas7">{"Book1","4.09 FLORA DAN FAUNA.xls","4.22 PERLENGKAPAN SEKOLAH.xls"}</definedName>
    <definedName name="______________________________mas8">{"Book1","4.09 FLORA DAN FAUNA.xls","4.22 PERLENGKAPAN SEKOLAH.xls"}</definedName>
    <definedName name="______________________________mas9">{"Book1","4.09 FLORA DAN FAUNA.xls","4.22 PERLENGKAPAN SEKOLAH.xls"}</definedName>
    <definedName name="______________________________me1">{"Book1","4.09 FLORA DAN FAUNA.xls","4.22 PERLENGKAPAN SEKOLAH.xls"}</definedName>
    <definedName name="______________________________me2">{"Book1","4.09 FLORA DAN FAUNA.xls","4.22 PERLENGKAPAN SEKOLAH.xls"}</definedName>
    <definedName name="______________________________me3">{"Book1","4.09 FLORA DAN FAUNA.xls","4.22 PERLENGKAPAN SEKOLAH.xls"}</definedName>
    <definedName name="______________________________me4">{"Book1","4.09 FLORA DAN FAUNA.xls","4.22 PERLENGKAPAN SEKOLAH.xls"}</definedName>
    <definedName name="______________________________me5">{"Book1","4.09 FLORA DAN FAUNA.xls","4.22 PERLENGKAPAN SEKOLAH.xls"}</definedName>
    <definedName name="______________________________mek3">{"Book1","4.09 FLORA DAN FAUNA.xls","4.22 PERLENGKAPAN SEKOLAH.xls"}</definedName>
    <definedName name="______________________________mek5">{"Book1","4.09 FLORA DAN FAUNA.xls","4.22 PERLENGKAPAN SEKOLAH.xls"}</definedName>
    <definedName name="_____________________________arr3">{"Book1","4.09 FLORA DAN FAUNA.xls","4.22 PERLENGKAPAN SEKOLAH.xls"}</definedName>
    <definedName name="_____________________________der4">{"Book1","4.09 FLORA DAN FAUNA.xls","4.22 PERLENGKAPAN SEKOLAH.xls"}</definedName>
    <definedName name="_____________________________mas1">{"Book1","4.09 FLORA DAN FAUNA.xls","4.22 PERLENGKAPAN SEKOLAH.xls"}</definedName>
    <definedName name="_____________________________mas12">{"Book1","4.09 FLORA DAN FAUNA.xls","4.22 PERLENGKAPAN SEKOLAH.xls"}</definedName>
    <definedName name="_____________________________mas2">{"Book1","4.09 FLORA DAN FAUNA.xls","4.22 PERLENGKAPAN SEKOLAH.xls"}</definedName>
    <definedName name="_____________________________mas4">{"Book1","4.09 FLORA DAN FAUNA.xls","4.22 PERLENGKAPAN SEKOLAH.xls"}</definedName>
    <definedName name="_____________________________mas5">{"Book1","4.09 FLORA DAN FAUNA.xls","4.22 PERLENGKAPAN SEKOLAH.xls"}</definedName>
    <definedName name="_____________________________mas6">{"Book1","4.09 FLORA DAN FAUNA.xls","4.22 PERLENGKAPAN SEKOLAH.xls"}</definedName>
    <definedName name="_____________________________mas7">{"Book1","4.09 FLORA DAN FAUNA.xls","4.22 PERLENGKAPAN SEKOLAH.xls"}</definedName>
    <definedName name="_____________________________mas8">{"Book1","4.09 FLORA DAN FAUNA.xls","4.22 PERLENGKAPAN SEKOLAH.xls"}</definedName>
    <definedName name="_____________________________mas9">{"Book1","4.09 FLORA DAN FAUNA.xls","4.22 PERLENGKAPAN SEKOLAH.xls"}</definedName>
    <definedName name="_____________________________me1">{"Book1","4.09 FLORA DAN FAUNA.xls","4.22 PERLENGKAPAN SEKOLAH.xls"}</definedName>
    <definedName name="_____________________________me2">{"Book1","4.09 FLORA DAN FAUNA.xls","4.22 PERLENGKAPAN SEKOLAH.xls"}</definedName>
    <definedName name="_____________________________me3">{"Book1","4.09 FLORA DAN FAUNA.xls","4.22 PERLENGKAPAN SEKOLAH.xls"}</definedName>
    <definedName name="_____________________________me4">{"Book1","4.09 FLORA DAN FAUNA.xls","4.22 PERLENGKAPAN SEKOLAH.xls"}</definedName>
    <definedName name="_____________________________me5">{"Book1","4.09 FLORA DAN FAUNA.xls","4.22 PERLENGKAPAN SEKOLAH.xls"}</definedName>
    <definedName name="_____________________________me9">{"Book1","4.09 FLORA DAN FAUNA.xls","4.22 PERLENGKAPAN SEKOLAH.xls"}</definedName>
    <definedName name="_____________________________mek1">{"Book1","4.09 FLORA DAN FAUNA.xls","4.22 PERLENGKAPAN SEKOLAH.xls"}</definedName>
    <definedName name="_____________________________mek2">{"Book1","4.09 FLORA DAN FAUNA.xls","4.22 PERLENGKAPAN SEKOLAH.xls"}</definedName>
    <definedName name="_____________________________mek3">{"Book1","4.09 FLORA DAN FAUNA.xls","4.22 PERLENGKAPAN SEKOLAH.xls"}</definedName>
    <definedName name="_____________________________mek5">{"Book1","4.09 FLORA DAN FAUNA.xls","4.22 PERLENGKAPAN SEKOLAH.xls"}</definedName>
    <definedName name="_____________________________mek87">{"Book1","4.09 FLORA DAN FAUNA.xls","4.22 PERLENGKAPAN SEKOLAH.xls"}</definedName>
    <definedName name="_____________________________mek9">{"Book1","4.09 FLORA DAN FAUNA.xls","4.22 PERLENGKAPAN SEKOLAH.xls"}</definedName>
    <definedName name="_____________________________meq12">{"Book1","4.09 FLORA DAN FAUNA.xls","4.22 PERLENGKAPAN SEKOLAH.xls"}</definedName>
    <definedName name="____________________________arr3">{"Book1","4.09 FLORA DAN FAUNA.xls","4.22 PERLENGKAPAN SEKOLAH.xls"}</definedName>
    <definedName name="____________________________der4">{"Book1","4.09 FLORA DAN FAUNA.xls","4.22 PERLENGKAPAN SEKOLAH.xls"}</definedName>
    <definedName name="____________________________doc5">{"Book1","4.09 FLORA DAN FAUNA.xls","4.22 PERLENGKAPAN SEKOLAH.xls"}</definedName>
    <definedName name="____________________________LLL01">#REF!</definedName>
    <definedName name="____________________________LLL03">#REF!</definedName>
    <definedName name="____________________________mas1">{"Book1","4.09 FLORA DAN FAUNA.xls","4.22 PERLENGKAPAN SEKOLAH.xls"}</definedName>
    <definedName name="____________________________mas12">{"Book1","4.09 FLORA DAN FAUNA.xls","4.22 PERLENGKAPAN SEKOLAH.xls"}</definedName>
    <definedName name="____________________________mas2">{"Book1","4.09 FLORA DAN FAUNA.xls","4.22 PERLENGKAPAN SEKOLAH.xls"}</definedName>
    <definedName name="____________________________mas4">{"Book1","4.09 FLORA DAN FAUNA.xls","4.22 PERLENGKAPAN SEKOLAH.xls"}</definedName>
    <definedName name="____________________________mas5">{"Book1","4.09 FLORA DAN FAUNA.xls","4.22 PERLENGKAPAN SEKOLAH.xls"}</definedName>
    <definedName name="____________________________mas6">{"Book1","4.09 FLORA DAN FAUNA.xls","4.22 PERLENGKAPAN SEKOLAH.xls"}</definedName>
    <definedName name="____________________________mas7">{"Book1","4.09 FLORA DAN FAUNA.xls","4.22 PERLENGKAPAN SEKOLAH.xls"}</definedName>
    <definedName name="____________________________mas8">{"Book1","4.09 FLORA DAN FAUNA.xls","4.22 PERLENGKAPAN SEKOLAH.xls"}</definedName>
    <definedName name="____________________________mas9">{"Book1","4.09 FLORA DAN FAUNA.xls","4.22 PERLENGKAPAN SEKOLAH.xls"}</definedName>
    <definedName name="____________________________me1">{"Book1","4.09 FLORA DAN FAUNA.xls","4.22 PERLENGKAPAN SEKOLAH.xls"}</definedName>
    <definedName name="____________________________me2">{"Book1","4.09 FLORA DAN FAUNA.xls","4.22 PERLENGKAPAN SEKOLAH.xls"}</definedName>
    <definedName name="____________________________me3">{"Book1","4.09 FLORA DAN FAUNA.xls","4.22 PERLENGKAPAN SEKOLAH.xls"}</definedName>
    <definedName name="____________________________me4">{"Book1","4.09 FLORA DAN FAUNA.xls","4.22 PERLENGKAPAN SEKOLAH.xls"}</definedName>
    <definedName name="____________________________me5">{"Book1","4.09 FLORA DAN FAUNA.xls","4.22 PERLENGKAPAN SEKOLAH.xls"}</definedName>
    <definedName name="____________________________me9">{"Book1","4.09 FLORA DAN FAUNA.xls","4.22 PERLENGKAPAN SEKOLAH.xls"}</definedName>
    <definedName name="____________________________mek1">{"Book1","4.09 FLORA DAN FAUNA.xls","4.22 PERLENGKAPAN SEKOLAH.xls"}</definedName>
    <definedName name="____________________________mek2">{"Book1","4.09 FLORA DAN FAUNA.xls","4.22 PERLENGKAPAN SEKOLAH.xls"}</definedName>
    <definedName name="____________________________mek3">{"Book1","4.09 FLORA DAN FAUNA.xls","4.22 PERLENGKAPAN SEKOLAH.xls"}</definedName>
    <definedName name="____________________________mek5">{"Book1","4.09 FLORA DAN FAUNA.xls","4.22 PERLENGKAPAN SEKOLAH.xls"}</definedName>
    <definedName name="____________________________mek87">{"Book1","4.09 FLORA DAN FAUNA.xls","4.22 PERLENGKAPAN SEKOLAH.xls"}</definedName>
    <definedName name="____________________________mek9">{"Book1","4.09 FLORA DAN FAUNA.xls","4.22 PERLENGKAPAN SEKOLAH.xls"}</definedName>
    <definedName name="____________________________meq12">{"Book1","4.09 FLORA DAN FAUNA.xls","4.22 PERLENGKAPAN SEKOLAH.xls"}</definedName>
    <definedName name="___________________________arr3">{"Book1","4.09 FLORA DAN FAUNA.xls","4.22 PERLENGKAPAN SEKOLAH.xls"}</definedName>
    <definedName name="___________________________der4">{"Book1","4.09 FLORA DAN FAUNA.xls","4.22 PERLENGKAPAN SEKOLAH.xls"}</definedName>
    <definedName name="___________________________doc5">{"Book1","4.09 FLORA DAN FAUNA.xls","4.22 PERLENGKAPAN SEKOLAH.xls"}</definedName>
    <definedName name="___________________________LLL01">'[6]4-Basic Price'!$F$8</definedName>
    <definedName name="___________________________LLL03">'[6]4-Basic Price'!$F$10</definedName>
    <definedName name="___________________________mas1">{"Book1","4.09 FLORA DAN FAUNA.xls","4.22 PERLENGKAPAN SEKOLAH.xls"}</definedName>
    <definedName name="___________________________mas12">{"Book1","4.09 FLORA DAN FAUNA.xls","4.22 PERLENGKAPAN SEKOLAH.xls"}</definedName>
    <definedName name="___________________________mas2">{"Book1","4.09 FLORA DAN FAUNA.xls","4.22 PERLENGKAPAN SEKOLAH.xls"}</definedName>
    <definedName name="___________________________mas4">{"Book1","4.09 FLORA DAN FAUNA.xls","4.22 PERLENGKAPAN SEKOLAH.xls"}</definedName>
    <definedName name="___________________________mas5">{"Book1","4.09 FLORA DAN FAUNA.xls","4.22 PERLENGKAPAN SEKOLAH.xls"}</definedName>
    <definedName name="___________________________mas6">{"Book1","4.09 FLORA DAN FAUNA.xls","4.22 PERLENGKAPAN SEKOLAH.xls"}</definedName>
    <definedName name="___________________________mas7">{"Book1","4.09 FLORA DAN FAUNA.xls","4.22 PERLENGKAPAN SEKOLAH.xls"}</definedName>
    <definedName name="___________________________mas8">{"Book1","4.09 FLORA DAN FAUNA.xls","4.22 PERLENGKAPAN SEKOLAH.xls"}</definedName>
    <definedName name="___________________________mas9">{"Book1","4.09 FLORA DAN FAUNA.xls","4.22 PERLENGKAPAN SEKOLAH.xls"}</definedName>
    <definedName name="___________________________me1">{"Book1","4.09 FLORA DAN FAUNA.xls","4.22 PERLENGKAPAN SEKOLAH.xls"}</definedName>
    <definedName name="___________________________me2">{"Book1","4.09 FLORA DAN FAUNA.xls","4.22 PERLENGKAPAN SEKOLAH.xls"}</definedName>
    <definedName name="___________________________me3">{"Book1","4.09 FLORA DAN FAUNA.xls","4.22 PERLENGKAPAN SEKOLAH.xls"}</definedName>
    <definedName name="___________________________me4">{"Book1","4.09 FLORA DAN FAUNA.xls","4.22 PERLENGKAPAN SEKOLAH.xls"}</definedName>
    <definedName name="___________________________me5">{"Book1","4.09 FLORA DAN FAUNA.xls","4.22 PERLENGKAPAN SEKOLAH.xls"}</definedName>
    <definedName name="___________________________me9">{"Book1","4.09 FLORA DAN FAUNA.xls","4.22 PERLENGKAPAN SEKOLAH.xls"}</definedName>
    <definedName name="___________________________mek1">{"Book1","4.09 FLORA DAN FAUNA.xls","4.22 PERLENGKAPAN SEKOLAH.xls"}</definedName>
    <definedName name="___________________________mek2">{"Book1","4.09 FLORA DAN FAUNA.xls","4.22 PERLENGKAPAN SEKOLAH.xls"}</definedName>
    <definedName name="___________________________mek3">{"Book1","4.09 FLORA DAN FAUNA.xls","4.22 PERLENGKAPAN SEKOLAH.xls"}</definedName>
    <definedName name="___________________________mek5">{"Book1","4.09 FLORA DAN FAUNA.xls","4.22 PERLENGKAPAN SEKOLAH.xls"}</definedName>
    <definedName name="___________________________mek87">{"Book1","4.09 FLORA DAN FAUNA.xls","4.22 PERLENGKAPAN SEKOLAH.xls"}</definedName>
    <definedName name="___________________________mek9">{"Book1","4.09 FLORA DAN FAUNA.xls","4.22 PERLENGKAPAN SEKOLAH.xls"}</definedName>
    <definedName name="___________________________meq12">{"Book1","4.09 FLORA DAN FAUNA.xls","4.22 PERLENGKAPAN SEKOLAH.xls"}</definedName>
    <definedName name="___________________________pvc100">#REF!</definedName>
    <definedName name="___________________________pvc150">#REF!</definedName>
    <definedName name="__________________________der4">{"Book1","4.09 FLORA DAN FAUNA.xls","4.22 PERLENGKAPAN SEKOLAH.xls"}</definedName>
    <definedName name="__________________________doc5">{"Book1","4.09 FLORA DAN FAUNA.xls","4.22 PERLENGKAPAN SEKOLAH.xls"}</definedName>
    <definedName name="__________________________LLL01">#REF!</definedName>
    <definedName name="__________________________LLL03">#REF!</definedName>
    <definedName name="__________________________mas2">{"Book1","4.09 FLORA DAN FAUNA.xls","4.22 PERLENGKAPAN SEKOLAH.xls"}</definedName>
    <definedName name="__________________________me9">{"Book1","4.09 FLORA DAN FAUNA.xls","4.22 PERLENGKAPAN SEKOLAH.xls"}</definedName>
    <definedName name="__________________________mek1">{"Book1","4.09 FLORA DAN FAUNA.xls","4.22 PERLENGKAPAN SEKOLAH.xls"}</definedName>
    <definedName name="__________________________mek2">{"Book1","4.09 FLORA DAN FAUNA.xls","4.22 PERLENGKAPAN SEKOLAH.xls"}</definedName>
    <definedName name="__________________________mek87">{"Book1","4.09 FLORA DAN FAUNA.xls","4.22 PERLENGKAPAN SEKOLAH.xls"}</definedName>
    <definedName name="__________________________mek9">{"Book1","4.09 FLORA DAN FAUNA.xls","4.22 PERLENGKAPAN SEKOLAH.xls"}</definedName>
    <definedName name="__________________________meq12">{"Book1","4.09 FLORA DAN FAUNA.xls","4.22 PERLENGKAPAN SEKOLAH.xls"}</definedName>
    <definedName name="__________________________pvc100">#REF!</definedName>
    <definedName name="__________________________pvc150">#REF!</definedName>
    <definedName name="__________________________PVC200">#REF!</definedName>
    <definedName name="__________________________PVC50">[5]DAF.HRG!$W$19</definedName>
    <definedName name="__________________________PVC75">[5]DAF.HRG!$W$18</definedName>
    <definedName name="_________________________doc5">{"Book1","4.09 FLORA DAN FAUNA.xls","4.22 PERLENGKAPAN SEKOLAH.xls"}</definedName>
    <definedName name="_________________________LLL01">#REF!</definedName>
    <definedName name="_________________________LLL03">#REF!</definedName>
    <definedName name="_________________________pvc100">#REF!</definedName>
    <definedName name="_________________________pvc150">#REF!</definedName>
    <definedName name="_________________________PVC200">#REF!</definedName>
    <definedName name="_________________________PVC50">[5]DAF.HRG!$W$19</definedName>
    <definedName name="_________________________PVC75">[5]DAF.HRG!$W$18</definedName>
    <definedName name="________________________bsc100">#REF!</definedName>
    <definedName name="________________________ker1020">#REF!</definedName>
    <definedName name="________________________ker40">'[7]HB '!#REF!</definedName>
    <definedName name="________________________lk725">[8]Vol.!#REF!</definedName>
    <definedName name="________________________LLL01">#REF!</definedName>
    <definedName name="________________________LLL03">#REF!</definedName>
    <definedName name="________________________pav8">#REF!</definedName>
    <definedName name="________________________pvc1">#REF!</definedName>
    <definedName name="________________________pvc100">#REF!</definedName>
    <definedName name="________________________pvc12">#REF!</definedName>
    <definedName name="________________________pvc150">#REF!</definedName>
    <definedName name="________________________PVC200">#REF!</definedName>
    <definedName name="________________________pvc3">#REF!</definedName>
    <definedName name="________________________pvc34">#REF!</definedName>
    <definedName name="________________________PVC50">[9]DAF.HRG!$W$19</definedName>
    <definedName name="________________________PVC75">[9]DAF.HRG!$W$18</definedName>
    <definedName name="_______________________bsc100">#REF!</definedName>
    <definedName name="_______________________DIV11">#REF!</definedName>
    <definedName name="_______________________ker1020">#REF!</definedName>
    <definedName name="_______________________ker40">'[10]HB '!#REF!</definedName>
    <definedName name="_______________________ko2">#REF!</definedName>
    <definedName name="_______________________lk725">[8]Vol.!#REF!</definedName>
    <definedName name="_______________________LLL01">#REF!</definedName>
    <definedName name="_______________________LLL03">#REF!</definedName>
    <definedName name="_______________________pav8">#REF!</definedName>
    <definedName name="_______________________pvc1">#REF!</definedName>
    <definedName name="_______________________pvc100">#REF!</definedName>
    <definedName name="_______________________pvc12">#REF!</definedName>
    <definedName name="_______________________pvc150">#REF!</definedName>
    <definedName name="_______________________PVC200">#REF!</definedName>
    <definedName name="_______________________pvc3">#REF!</definedName>
    <definedName name="_______________________pvc34">#REF!</definedName>
    <definedName name="_______________________PVC50">[5]DAF.HRG!$W$19</definedName>
    <definedName name="_______________________PVC75">[5]DAF.HRG!$W$18</definedName>
    <definedName name="______________________bsc100">#REF!</definedName>
    <definedName name="______________________DIV11">#REF!</definedName>
    <definedName name="______________________ker1020">#REF!</definedName>
    <definedName name="______________________ker2020">#REF!</definedName>
    <definedName name="______________________ker2025">#REF!</definedName>
    <definedName name="______________________ker3030">#REF!</definedName>
    <definedName name="______________________ker40">'[10]HB '!#REF!</definedName>
    <definedName name="______________________ko2">#REF!</definedName>
    <definedName name="______________________lk725">[8]Vol.!#REF!</definedName>
    <definedName name="______________________LLL01">#REF!</definedName>
    <definedName name="______________________LLL02">#REF!</definedName>
    <definedName name="______________________LLL03">#REF!</definedName>
    <definedName name="______________________MMM19">#REF!</definedName>
    <definedName name="______________________pav8">#REF!</definedName>
    <definedName name="______________________pvc1">#REF!</definedName>
    <definedName name="______________________PVC100">[5]DAF.HRG!$W$17</definedName>
    <definedName name="______________________pvc12">#REF!</definedName>
    <definedName name="______________________PVC150">#REF!</definedName>
    <definedName name="______________________PVC200">#REF!</definedName>
    <definedName name="______________________pvc3">#REF!</definedName>
    <definedName name="______________________pvc34">#REF!</definedName>
    <definedName name="______________________pvc44">#REF!</definedName>
    <definedName name="______________________PVC50">[5]DAF.HRG!$W$19</definedName>
    <definedName name="______________________PVC75">[5]DAF.HRG!$W$18</definedName>
    <definedName name="_____________________arr3">{"Book1","4.09 FLORA DAN FAUNA.xls","4.22 PERLENGKAPAN SEKOLAH.xls"}</definedName>
    <definedName name="_____________________bsc100">#REF!</definedName>
    <definedName name="_____________________DIV11">#REF!</definedName>
    <definedName name="_____________________ker1020">#REF!</definedName>
    <definedName name="_____________________ker2020">#REF!</definedName>
    <definedName name="_____________________ker2025">#REF!</definedName>
    <definedName name="_____________________ker3030">#REF!</definedName>
    <definedName name="_____________________ker40">'[7]HB '!#REF!</definedName>
    <definedName name="_____________________ko2">#REF!</definedName>
    <definedName name="_____________________lk725">[8]Vol.!#REF!</definedName>
    <definedName name="_____________________LLL01">#REF!</definedName>
    <definedName name="_____________________LLL02">'[6]4-Basic Price'!$F$9</definedName>
    <definedName name="_____________________LLL03">#REF!</definedName>
    <definedName name="_____________________mas1">{"Book1","4.09 FLORA DAN FAUNA.xls","4.22 PERLENGKAPAN SEKOLAH.xls"}</definedName>
    <definedName name="_____________________mas12">{"Book1","4.09 FLORA DAN FAUNA.xls","4.22 PERLENGKAPAN SEKOLAH.xls"}</definedName>
    <definedName name="_____________________mas4">{"Book1","4.09 FLORA DAN FAUNA.xls","4.22 PERLENGKAPAN SEKOLAH.xls"}</definedName>
    <definedName name="_____________________mas5">{"Book1","4.09 FLORA DAN FAUNA.xls","4.22 PERLENGKAPAN SEKOLAH.xls"}</definedName>
    <definedName name="_____________________mas6">{"Book1","4.09 FLORA DAN FAUNA.xls","4.22 PERLENGKAPAN SEKOLAH.xls"}</definedName>
    <definedName name="_____________________mas7">{"Book1","4.09 FLORA DAN FAUNA.xls","4.22 PERLENGKAPAN SEKOLAH.xls"}</definedName>
    <definedName name="_____________________mas8">{"Book1","4.09 FLORA DAN FAUNA.xls","4.22 PERLENGKAPAN SEKOLAH.xls"}</definedName>
    <definedName name="_____________________mas9">{"Book1","4.09 FLORA DAN FAUNA.xls","4.22 PERLENGKAPAN SEKOLAH.xls"}</definedName>
    <definedName name="_____________________me1">{"Book1","4.09 FLORA DAN FAUNA.xls","4.22 PERLENGKAPAN SEKOLAH.xls"}</definedName>
    <definedName name="_____________________me2">{"Book1","4.09 FLORA DAN FAUNA.xls","4.22 PERLENGKAPAN SEKOLAH.xls"}</definedName>
    <definedName name="_____________________me3">{"Book1","4.09 FLORA DAN FAUNA.xls","4.22 PERLENGKAPAN SEKOLAH.xls"}</definedName>
    <definedName name="_____________________me4">{"Book1","4.09 FLORA DAN FAUNA.xls","4.22 PERLENGKAPAN SEKOLAH.xls"}</definedName>
    <definedName name="_____________________me5">{"Book1","4.09 FLORA DAN FAUNA.xls","4.22 PERLENGKAPAN SEKOLAH.xls"}</definedName>
    <definedName name="_____________________mek3">{"Book1","4.09 FLORA DAN FAUNA.xls","4.22 PERLENGKAPAN SEKOLAH.xls"}</definedName>
    <definedName name="_____________________mek5">{"Book1","4.09 FLORA DAN FAUNA.xls","4.22 PERLENGKAPAN SEKOLAH.xls"}</definedName>
    <definedName name="_____________________MMM19">'[11]4-Basic Price'!$F$71</definedName>
    <definedName name="_____________________pav8">#REF!</definedName>
    <definedName name="_____________________pvc1">#REF!</definedName>
    <definedName name="_____________________pvc100">#REF!</definedName>
    <definedName name="_____________________pvc12">#REF!</definedName>
    <definedName name="_____________________pvc150">#REF!</definedName>
    <definedName name="_____________________PVC200">#REF!</definedName>
    <definedName name="_____________________pvc3">#REF!</definedName>
    <definedName name="_____________________pvc34">#REF!</definedName>
    <definedName name="_____________________pvc44">#REF!</definedName>
    <definedName name="_____________________PVC50">[5]DAF.HRG!$W$19</definedName>
    <definedName name="_____________________PVC75">[5]DAF.HRG!$W$18</definedName>
    <definedName name="____________________arr3">{"Book1","4.09 FLORA DAN FAUNA.xls","4.22 PERLENGKAPAN SEKOLAH.xls"}</definedName>
    <definedName name="____________________bsc100">#REF!</definedName>
    <definedName name="____________________der4">{"Book1","4.09 FLORA DAN FAUNA.xls","4.22 PERLENGKAPAN SEKOLAH.xls"}</definedName>
    <definedName name="____________________DIV11">#REF!</definedName>
    <definedName name="____________________ewr4">#REF!</definedName>
    <definedName name="____________________ker1020">#REF!</definedName>
    <definedName name="____________________ker2020">#REF!</definedName>
    <definedName name="____________________ker2025">#REF!</definedName>
    <definedName name="____________________ker3030">#REF!</definedName>
    <definedName name="____________________ker40">'[10]HB '!#REF!</definedName>
    <definedName name="____________________ko2">#REF!</definedName>
    <definedName name="____________________lk725">[8]Vol.!#REF!</definedName>
    <definedName name="____________________LLL01">#REF!</definedName>
    <definedName name="____________________LLL02">'[12]Harga Dasar'!$F$18</definedName>
    <definedName name="____________________LLL03">#REF!</definedName>
    <definedName name="____________________mas1">{"Book1","4.09 FLORA DAN FAUNA.xls","4.22 PERLENGKAPAN SEKOLAH.xls"}</definedName>
    <definedName name="____________________mas12">{"Book1","4.09 FLORA DAN FAUNA.xls","4.22 PERLENGKAPAN SEKOLAH.xls"}</definedName>
    <definedName name="____________________mas2">{"Book1","4.09 FLORA DAN FAUNA.xls","4.22 PERLENGKAPAN SEKOLAH.xls"}</definedName>
    <definedName name="____________________mas4">{"Book1","4.09 FLORA DAN FAUNA.xls","4.22 PERLENGKAPAN SEKOLAH.xls"}</definedName>
    <definedName name="____________________mas5">{"Book1","4.09 FLORA DAN FAUNA.xls","4.22 PERLENGKAPAN SEKOLAH.xls"}</definedName>
    <definedName name="____________________mas6">{"Book1","4.09 FLORA DAN FAUNA.xls","4.22 PERLENGKAPAN SEKOLAH.xls"}</definedName>
    <definedName name="____________________mas7">{"Book1","4.09 FLORA DAN FAUNA.xls","4.22 PERLENGKAPAN SEKOLAH.xls"}</definedName>
    <definedName name="____________________mas8">{"Book1","4.09 FLORA DAN FAUNA.xls","4.22 PERLENGKAPAN SEKOLAH.xls"}</definedName>
    <definedName name="____________________mas9">{"Book1","4.09 FLORA DAN FAUNA.xls","4.22 PERLENGKAPAN SEKOLAH.xls"}</definedName>
    <definedName name="____________________me1">{"Book1","4.09 FLORA DAN FAUNA.xls","4.22 PERLENGKAPAN SEKOLAH.xls"}</definedName>
    <definedName name="____________________me2">{"Book1","4.09 FLORA DAN FAUNA.xls","4.22 PERLENGKAPAN SEKOLAH.xls"}</definedName>
    <definedName name="____________________me3">{"Book1","4.09 FLORA DAN FAUNA.xls","4.22 PERLENGKAPAN SEKOLAH.xls"}</definedName>
    <definedName name="____________________me4">{"Book1","4.09 FLORA DAN FAUNA.xls","4.22 PERLENGKAPAN SEKOLAH.xls"}</definedName>
    <definedName name="____________________me5">{"Book1","4.09 FLORA DAN FAUNA.xls","4.22 PERLENGKAPAN SEKOLAH.xls"}</definedName>
    <definedName name="____________________me9">{"Book1","4.09 FLORA DAN FAUNA.xls","4.22 PERLENGKAPAN SEKOLAH.xls"}</definedName>
    <definedName name="____________________mek1">{"Book1","4.09 FLORA DAN FAUNA.xls","4.22 PERLENGKAPAN SEKOLAH.xls"}</definedName>
    <definedName name="____________________mek2">{"Book1","4.09 FLORA DAN FAUNA.xls","4.22 PERLENGKAPAN SEKOLAH.xls"}</definedName>
    <definedName name="____________________mek3">{"Book1","4.09 FLORA DAN FAUNA.xls","4.22 PERLENGKAPAN SEKOLAH.xls"}</definedName>
    <definedName name="____________________mek5">{"Book1","4.09 FLORA DAN FAUNA.xls","4.22 PERLENGKAPAN SEKOLAH.xls"}</definedName>
    <definedName name="____________________mek87">{"Book1","4.09 FLORA DAN FAUNA.xls","4.22 PERLENGKAPAN SEKOLAH.xls"}</definedName>
    <definedName name="____________________mek9">{"Book1","4.09 FLORA DAN FAUNA.xls","4.22 PERLENGKAPAN SEKOLAH.xls"}</definedName>
    <definedName name="____________________meq12">{"Book1","4.09 FLORA DAN FAUNA.xls","4.22 PERLENGKAPAN SEKOLAH.xls"}</definedName>
    <definedName name="____________________MMM03">#REF!</definedName>
    <definedName name="____________________MMM18">'[11]4-Basic Price'!$F$70</definedName>
    <definedName name="____________________MMM19">'[11]4-Basic Price'!$F$71</definedName>
    <definedName name="____________________MMM39">#REF!</definedName>
    <definedName name="____________________pav8">#REF!</definedName>
    <definedName name="____________________pvc1">#REF!</definedName>
    <definedName name="____________________pvc100">#REF!</definedName>
    <definedName name="____________________pvc12">#REF!</definedName>
    <definedName name="____________________pvc150">#REF!</definedName>
    <definedName name="____________________PVC200">#REF!</definedName>
    <definedName name="____________________pvc3">#REF!</definedName>
    <definedName name="____________________pvc34">#REF!</definedName>
    <definedName name="____________________pvc44">#REF!</definedName>
    <definedName name="____________________PVC50">[5]DAF.HRG!$W$19</definedName>
    <definedName name="____________________PVC75">[5]DAF.HRG!$W$18</definedName>
    <definedName name="___________________arr3">{"Book1","4.09 FLORA DAN FAUNA.xls","4.22 PERLENGKAPAN SEKOLAH.xls"}</definedName>
    <definedName name="___________________bsc100">#REF!</definedName>
    <definedName name="___________________der4">{"Book1","4.09 FLORA DAN FAUNA.xls","4.22 PERLENGKAPAN SEKOLAH.xls"}</definedName>
    <definedName name="___________________DIV1">[13]Rab!$J$20</definedName>
    <definedName name="___________________DIV2">[14]Rab!#REF!</definedName>
    <definedName name="___________________DIV3">[13]Rab!$J$31</definedName>
    <definedName name="___________________DIV4">[14]Rab!#REF!</definedName>
    <definedName name="___________________DIV5">[13]Rab!$J$41</definedName>
    <definedName name="___________________doc5">{"Book1","4.09 FLORA DAN FAUNA.xls","4.22 PERLENGKAPAN SEKOLAH.xls"}</definedName>
    <definedName name="___________________EEE06">#REF!</definedName>
    <definedName name="___________________EEE23">#REF!</definedName>
    <definedName name="___________________ewr4">#REF!</definedName>
    <definedName name="___________________HAL1">[15]Mob!#REF!</definedName>
    <definedName name="___________________HAL2">[15]Mob!#REF!</definedName>
    <definedName name="___________________HAL3">[13]Rab!$A$42:$L$48</definedName>
    <definedName name="___________________HAL4">[13]Rab!$A$49:$L$50</definedName>
    <definedName name="___________________HAL5">[14]Rab!#REF!</definedName>
    <definedName name="___________________HAL6">[13]Rab!$A$52:$L$58</definedName>
    <definedName name="___________________HAL7">[14]Rab!#REF!</definedName>
    <definedName name="___________________HAL8">[14]Rab!#REF!</definedName>
    <definedName name="___________________ker1020">#REF!</definedName>
    <definedName name="___________________ker2020">#REF!</definedName>
    <definedName name="___________________ker2025">#REF!</definedName>
    <definedName name="___________________ker3030">#REF!</definedName>
    <definedName name="___________________ker40">'[10]HB '!#REF!</definedName>
    <definedName name="___________________ko2">#REF!</definedName>
    <definedName name="___________________lk725">[16]Vol.!#REF!</definedName>
    <definedName name="___________________LLL01">'[11]4-Basic Price'!$F$8</definedName>
    <definedName name="___________________LLL02">'[11]4-Basic Price'!$F$9</definedName>
    <definedName name="___________________LLL03">'[11]4-Basic Price'!$F$10</definedName>
    <definedName name="___________________mas1">{"Book1","4.09 FLORA DAN FAUNA.xls","4.22 PERLENGKAPAN SEKOLAH.xls"}</definedName>
    <definedName name="___________________mas12">{"Book1","4.09 FLORA DAN FAUNA.xls","4.22 PERLENGKAPAN SEKOLAH.xls"}</definedName>
    <definedName name="___________________mas2">{"Book1","4.09 FLORA DAN FAUNA.xls","4.22 PERLENGKAPAN SEKOLAH.xls"}</definedName>
    <definedName name="___________________mas4">{"Book1","4.09 FLORA DAN FAUNA.xls","4.22 PERLENGKAPAN SEKOLAH.xls"}</definedName>
    <definedName name="___________________mas5">{"Book1","4.09 FLORA DAN FAUNA.xls","4.22 PERLENGKAPAN SEKOLAH.xls"}</definedName>
    <definedName name="___________________mas6">{"Book1","4.09 FLORA DAN FAUNA.xls","4.22 PERLENGKAPAN SEKOLAH.xls"}</definedName>
    <definedName name="___________________mas7">{"Book1","4.09 FLORA DAN FAUNA.xls","4.22 PERLENGKAPAN SEKOLAH.xls"}</definedName>
    <definedName name="___________________mas8">{"Book1","4.09 FLORA DAN FAUNA.xls","4.22 PERLENGKAPAN SEKOLAH.xls"}</definedName>
    <definedName name="___________________mas9">{"Book1","4.09 FLORA DAN FAUNA.xls","4.22 PERLENGKAPAN SEKOLAH.xls"}</definedName>
    <definedName name="___________________me1">{"Book1","4.09 FLORA DAN FAUNA.xls","4.22 PERLENGKAPAN SEKOLAH.xls"}</definedName>
    <definedName name="___________________me2">{"Book1","4.09 FLORA DAN FAUNA.xls","4.22 PERLENGKAPAN SEKOLAH.xls"}</definedName>
    <definedName name="___________________me3">{"Book1","4.09 FLORA DAN FAUNA.xls","4.22 PERLENGKAPAN SEKOLAH.xls"}</definedName>
    <definedName name="___________________me4">{"Book1","4.09 FLORA DAN FAUNA.xls","4.22 PERLENGKAPAN SEKOLAH.xls"}</definedName>
    <definedName name="___________________me5">{"Book1","4.09 FLORA DAN FAUNA.xls","4.22 PERLENGKAPAN SEKOLAH.xls"}</definedName>
    <definedName name="___________________me9">{"Book1","4.09 FLORA DAN FAUNA.xls","4.22 PERLENGKAPAN SEKOLAH.xls"}</definedName>
    <definedName name="___________________mek1">{"Book1","4.09 FLORA DAN FAUNA.xls","4.22 PERLENGKAPAN SEKOLAH.xls"}</definedName>
    <definedName name="___________________mek2">{"Book1","4.09 FLORA DAN FAUNA.xls","4.22 PERLENGKAPAN SEKOLAH.xls"}</definedName>
    <definedName name="___________________mek3">{"Book1","4.09 FLORA DAN FAUNA.xls","4.22 PERLENGKAPAN SEKOLAH.xls"}</definedName>
    <definedName name="___________________mek5">{"Book1","4.09 FLORA DAN FAUNA.xls","4.22 PERLENGKAPAN SEKOLAH.xls"}</definedName>
    <definedName name="___________________mek87">{"Book1","4.09 FLORA DAN FAUNA.xls","4.22 PERLENGKAPAN SEKOLAH.xls"}</definedName>
    <definedName name="___________________mek9">{"Book1","4.09 FLORA DAN FAUNA.xls","4.22 PERLENGKAPAN SEKOLAH.xls"}</definedName>
    <definedName name="___________________meq12">{"Book1","4.09 FLORA DAN FAUNA.xls","4.22 PERLENGKAPAN SEKOLAH.xls"}</definedName>
    <definedName name="___________________MMM03">'[12]Harga Dasar'!$G$38</definedName>
    <definedName name="___________________MMM18">'[11]4-Basic Price'!$F$70</definedName>
    <definedName name="___________________MMM19">'[11]4-Basic Price'!$F$71</definedName>
    <definedName name="___________________MMM39">'[12]Harga Dasar'!$G$76</definedName>
    <definedName name="___________________MMM48">'[11]4-Basic Price'!$F$102</definedName>
    <definedName name="___________________nip1">#REF!</definedName>
    <definedName name="___________________nip2">#REF!</definedName>
    <definedName name="___________________pav8">#REF!</definedName>
    <definedName name="___________________pvc1">#REF!</definedName>
    <definedName name="___________________pvc100">#REF!</definedName>
    <definedName name="___________________pvc12">#REF!</definedName>
    <definedName name="___________________pvc150">#REF!</definedName>
    <definedName name="___________________PVC200">#REF!</definedName>
    <definedName name="___________________pvc3">#REF!</definedName>
    <definedName name="___________________pvc34">#REF!</definedName>
    <definedName name="___________________pvc44">#REF!</definedName>
    <definedName name="___________________PVC50">[5]DAF.HRG!$W$19</definedName>
    <definedName name="___________________PVC75">[5]DAF.HRG!$W$18</definedName>
    <definedName name="__________________arr3">{"Book1","4.09 FLORA DAN FAUNA.xls","4.22 PERLENGKAPAN SEKOLAH.xls"}</definedName>
    <definedName name="__________________bsc100">#REF!</definedName>
    <definedName name="__________________der4">{"Book1","4.09 FLORA DAN FAUNA.xls","4.22 PERLENGKAPAN SEKOLAH.xls"}</definedName>
    <definedName name="__________________DIV1">[6]BOQ!#REF!</definedName>
    <definedName name="__________________DIV10">[14]Rab!#REF!</definedName>
    <definedName name="__________________DIV11">#REF!</definedName>
    <definedName name="__________________DIV2">[6]BOQ!#REF!</definedName>
    <definedName name="__________________DIV3">[6]BOQ!#REF!</definedName>
    <definedName name="__________________DIV4">[6]BOQ!#REF!</definedName>
    <definedName name="__________________DIV5">[6]BOQ!#REF!</definedName>
    <definedName name="__________________DIV6">[13]Rab!$J$48</definedName>
    <definedName name="__________________DIV7">[13]Rab!$J$53</definedName>
    <definedName name="__________________DIV8">[14]Rab!#REF!</definedName>
    <definedName name="__________________DIV9">[14]Rab!#REF!</definedName>
    <definedName name="__________________doc5">{"Book1","4.09 FLORA DAN FAUNA.xls","4.22 PERLENGKAPAN SEKOLAH.xls"}</definedName>
    <definedName name="__________________EEE05">#REF!</definedName>
    <definedName name="__________________EEE06">'[6]5-ALAT(1)'!$AW$13</definedName>
    <definedName name="__________________EEE08">'[11]5-ALAT(1)'!$AW$15</definedName>
    <definedName name="__________________EEE09">#REF!</definedName>
    <definedName name="__________________EEE10">#REF!</definedName>
    <definedName name="__________________EEE23">'[6]5-ALAT(1)'!$AW$30</definedName>
    <definedName name="__________________ewr4">#REF!</definedName>
    <definedName name="__________________HAL1">#REF!</definedName>
    <definedName name="__________________HAL2">#REF!</definedName>
    <definedName name="__________________HAL3">#REF!</definedName>
    <definedName name="__________________HAL4">#REF!</definedName>
    <definedName name="__________________HAL5">#REF!</definedName>
    <definedName name="__________________HAL6">#REF!</definedName>
    <definedName name="__________________HAL7">#REF!</definedName>
    <definedName name="__________________HAL8">#REF!</definedName>
    <definedName name="__________________ker1020">#REF!</definedName>
    <definedName name="__________________ker2020">#REF!</definedName>
    <definedName name="__________________ker2025">#REF!</definedName>
    <definedName name="__________________ker3030">#REF!</definedName>
    <definedName name="__________________ker40">'[10]HB '!#REF!</definedName>
    <definedName name="__________________ko2">#REF!</definedName>
    <definedName name="__________________lk725">[17]Vol.!#REF!</definedName>
    <definedName name="__________________LLL01">'[11]4-Basic Price'!$F$8</definedName>
    <definedName name="__________________LLL02">'[11]4-Basic Price'!$F$9</definedName>
    <definedName name="__________________LLL03">'[11]4-Basic Price'!$F$10</definedName>
    <definedName name="__________________mas1">{"Book1","4.09 FLORA DAN FAUNA.xls","4.22 PERLENGKAPAN SEKOLAH.xls"}</definedName>
    <definedName name="__________________mas12">{"Book1","4.09 FLORA DAN FAUNA.xls","4.22 PERLENGKAPAN SEKOLAH.xls"}</definedName>
    <definedName name="__________________mas2">{"Book1","4.09 FLORA DAN FAUNA.xls","4.22 PERLENGKAPAN SEKOLAH.xls"}</definedName>
    <definedName name="__________________mas4">{"Book1","4.09 FLORA DAN FAUNA.xls","4.22 PERLENGKAPAN SEKOLAH.xls"}</definedName>
    <definedName name="__________________mas5">{"Book1","4.09 FLORA DAN FAUNA.xls","4.22 PERLENGKAPAN SEKOLAH.xls"}</definedName>
    <definedName name="__________________mas6">{"Book1","4.09 FLORA DAN FAUNA.xls","4.22 PERLENGKAPAN SEKOLAH.xls"}</definedName>
    <definedName name="__________________mas7">{"Book1","4.09 FLORA DAN FAUNA.xls","4.22 PERLENGKAPAN SEKOLAH.xls"}</definedName>
    <definedName name="__________________mas8">{"Book1","4.09 FLORA DAN FAUNA.xls","4.22 PERLENGKAPAN SEKOLAH.xls"}</definedName>
    <definedName name="__________________mas9">{"Book1","4.09 FLORA DAN FAUNA.xls","4.22 PERLENGKAPAN SEKOLAH.xls"}</definedName>
    <definedName name="__________________me1">{"Book1","4.09 FLORA DAN FAUNA.xls","4.22 PERLENGKAPAN SEKOLAH.xls"}</definedName>
    <definedName name="__________________me2">{"Book1","4.09 FLORA DAN FAUNA.xls","4.22 PERLENGKAPAN SEKOLAH.xls"}</definedName>
    <definedName name="__________________me3">{"Book1","4.09 FLORA DAN FAUNA.xls","4.22 PERLENGKAPAN SEKOLAH.xls"}</definedName>
    <definedName name="__________________me4">{"Book1","4.09 FLORA DAN FAUNA.xls","4.22 PERLENGKAPAN SEKOLAH.xls"}</definedName>
    <definedName name="__________________me5">{"Book1","4.09 FLORA DAN FAUNA.xls","4.22 PERLENGKAPAN SEKOLAH.xls"}</definedName>
    <definedName name="__________________me9">{"Book1","4.09 FLORA DAN FAUNA.xls","4.22 PERLENGKAPAN SEKOLAH.xls"}</definedName>
    <definedName name="__________________mek1">{"Book1","4.09 FLORA DAN FAUNA.xls","4.22 PERLENGKAPAN SEKOLAH.xls"}</definedName>
    <definedName name="__________________mek2">{"Book1","4.09 FLORA DAN FAUNA.xls","4.22 PERLENGKAPAN SEKOLAH.xls"}</definedName>
    <definedName name="__________________mek3">{"Book1","4.09 FLORA DAN FAUNA.xls","4.22 PERLENGKAPAN SEKOLAH.xls"}</definedName>
    <definedName name="__________________mek5">{"Book1","4.09 FLORA DAN FAUNA.xls","4.22 PERLENGKAPAN SEKOLAH.xls"}</definedName>
    <definedName name="__________________mek87">{"Book1","4.09 FLORA DAN FAUNA.xls","4.22 PERLENGKAPAN SEKOLAH.xls"}</definedName>
    <definedName name="__________________mek9">{"Book1","4.09 FLORA DAN FAUNA.xls","4.22 PERLENGKAPAN SEKOLAH.xls"}</definedName>
    <definedName name="__________________meq12">{"Book1","4.09 FLORA DAN FAUNA.xls","4.22 PERLENGKAPAN SEKOLAH.xls"}</definedName>
    <definedName name="__________________MMM03">'[11]4-Basic Price'!$F$53</definedName>
    <definedName name="__________________MMM18">'[11]4-Basic Price'!$F$70</definedName>
    <definedName name="__________________MMM19">'[11]4-Basic Price'!$F$71</definedName>
    <definedName name="__________________MMM37">#REF!</definedName>
    <definedName name="__________________MMM38">#REF!</definedName>
    <definedName name="__________________MMM39">'[11]4-Basic Price'!$F$91</definedName>
    <definedName name="__________________MMM44">#REF!</definedName>
    <definedName name="__________________MMM48">'[11]4-Basic Price'!$F$102</definedName>
    <definedName name="__________________nip1">#REF!</definedName>
    <definedName name="__________________nip2">#REF!</definedName>
    <definedName name="__________________pav8">#REF!</definedName>
    <definedName name="__________________pvc1">#REF!</definedName>
    <definedName name="__________________pvc100">#REF!</definedName>
    <definedName name="__________________pvc12">#REF!</definedName>
    <definedName name="__________________PVC150">#REF!</definedName>
    <definedName name="__________________PVC200">#REF!</definedName>
    <definedName name="__________________pvc3">#REF!</definedName>
    <definedName name="__________________pvc34">#REF!</definedName>
    <definedName name="__________________pvc44">#REF!</definedName>
    <definedName name="__________________PVC50">[5]DAF.HRG!$W$19</definedName>
    <definedName name="__________________PVC75">[5]DAF.HRG!$W$18</definedName>
    <definedName name="_________________arr3">{"Book1","4.09 FLORA DAN FAUNA.xls","4.22 PERLENGKAPAN SEKOLAH.xls"}</definedName>
    <definedName name="_________________bsc100">#REF!</definedName>
    <definedName name="_________________der4">{"Book1","4.09 FLORA DAN FAUNA.xls","4.22 PERLENGKAPAN SEKOLAH.xls"}</definedName>
    <definedName name="_________________DIV1">[11]BOQ!$G$19</definedName>
    <definedName name="_________________DIV10">[11]BOQ!$G$312</definedName>
    <definedName name="_________________DIV2">[11]BOQ!$G$37</definedName>
    <definedName name="_________________DIV3">[11]BOQ!$G$60</definedName>
    <definedName name="_________________DIV4">[11]BOQ!$G$73</definedName>
    <definedName name="_________________DIV5">[11]BOQ!$G$86</definedName>
    <definedName name="_________________DIV6">[11]BOQ!$G$124</definedName>
    <definedName name="_________________DIV7">[11]BOQ!$G$225</definedName>
    <definedName name="_________________DIV8">[11]BOQ!$G$275</definedName>
    <definedName name="_________________DIV9">[11]BOQ!$G$301</definedName>
    <definedName name="_________________doc5">{"Book1","4.09 FLORA DAN FAUNA.xls","4.22 PERLENGKAPAN SEKOLAH.xls"}</definedName>
    <definedName name="_________________EEE02">#REF!</definedName>
    <definedName name="_________________EEE05">'[11]5-ALAT(1)'!$AW$12</definedName>
    <definedName name="_________________EEE06">'[11]5-ALAT(1)'!$AW$13</definedName>
    <definedName name="_________________EEE07">#REF!</definedName>
    <definedName name="_________________EEE08">'[11]5-ALAT(1)'!$AW$15</definedName>
    <definedName name="_________________EEE09">'[6]5-ALAT(1)'!$AW$16</definedName>
    <definedName name="_________________EEE10">'[6]5-ALAT(1)'!$AW$17</definedName>
    <definedName name="_________________EEE13">#REF!</definedName>
    <definedName name="_________________EEE17">#REF!</definedName>
    <definedName name="_________________EEE23">'[11]5-ALAT(1)'!$AW$30</definedName>
    <definedName name="_________________EEE31">#REF!</definedName>
    <definedName name="_________________ewr4">#REF!</definedName>
    <definedName name="_________________HAL1">#REF!</definedName>
    <definedName name="_________________HAL2">#REF!</definedName>
    <definedName name="_________________HAL3">#REF!</definedName>
    <definedName name="_________________HAL4">#REF!</definedName>
    <definedName name="_________________HAL5">#REF!</definedName>
    <definedName name="_________________HAL6">#REF!</definedName>
    <definedName name="_________________HAL7">#REF!</definedName>
    <definedName name="_________________HAL8">#REF!</definedName>
    <definedName name="_________________jk64">#REF!</definedName>
    <definedName name="_________________ker1020">#REF!</definedName>
    <definedName name="_________________ker2020">#REF!</definedName>
    <definedName name="_________________ker2025">#REF!</definedName>
    <definedName name="_________________ker3030">#REF!</definedName>
    <definedName name="_________________ker40">'[10]HB '!#REF!</definedName>
    <definedName name="_________________ko2">#REF!</definedName>
    <definedName name="_________________lk725">[18]Vol.!#REF!</definedName>
    <definedName name="_________________LLL01">'[11]4-Basic Price'!$F$8</definedName>
    <definedName name="_________________LLL02">'[11]4-Basic Price'!$F$9</definedName>
    <definedName name="_________________LLL03">'[11]4-Basic Price'!$F$10</definedName>
    <definedName name="_________________mas1">{"Book1","4.09 FLORA DAN FAUNA.xls","4.22 PERLENGKAPAN SEKOLAH.xls"}</definedName>
    <definedName name="_________________mas12">{"Book1","4.09 FLORA DAN FAUNA.xls","4.22 PERLENGKAPAN SEKOLAH.xls"}</definedName>
    <definedName name="_________________mas2">{"Book1","4.09 FLORA DAN FAUNA.xls","4.22 PERLENGKAPAN SEKOLAH.xls"}</definedName>
    <definedName name="_________________mas4">{"Book1","4.09 FLORA DAN FAUNA.xls","4.22 PERLENGKAPAN SEKOLAH.xls"}</definedName>
    <definedName name="_________________mas5">{"Book1","4.09 FLORA DAN FAUNA.xls","4.22 PERLENGKAPAN SEKOLAH.xls"}</definedName>
    <definedName name="_________________mas6">{"Book1","4.09 FLORA DAN FAUNA.xls","4.22 PERLENGKAPAN SEKOLAH.xls"}</definedName>
    <definedName name="_________________mas7">{"Book1","4.09 FLORA DAN FAUNA.xls","4.22 PERLENGKAPAN SEKOLAH.xls"}</definedName>
    <definedName name="_________________mas8">{"Book1","4.09 FLORA DAN FAUNA.xls","4.22 PERLENGKAPAN SEKOLAH.xls"}</definedName>
    <definedName name="_________________mas9">{"Book1","4.09 FLORA DAN FAUNA.xls","4.22 PERLENGKAPAN SEKOLAH.xls"}</definedName>
    <definedName name="_________________me1">{"Book1","4.09 FLORA DAN FAUNA.xls","4.22 PERLENGKAPAN SEKOLAH.xls"}</definedName>
    <definedName name="_________________me2">{"Book1","4.09 FLORA DAN FAUNA.xls","4.22 PERLENGKAPAN SEKOLAH.xls"}</definedName>
    <definedName name="_________________me3">{"Book1","4.09 FLORA DAN FAUNA.xls","4.22 PERLENGKAPAN SEKOLAH.xls"}</definedName>
    <definedName name="_________________me4">{"Book1","4.09 FLORA DAN FAUNA.xls","4.22 PERLENGKAPAN SEKOLAH.xls"}</definedName>
    <definedName name="_________________me5">{"Book1","4.09 FLORA DAN FAUNA.xls","4.22 PERLENGKAPAN SEKOLAH.xls"}</definedName>
    <definedName name="_________________me9">{"Book1","4.09 FLORA DAN FAUNA.xls","4.22 PERLENGKAPAN SEKOLAH.xls"}</definedName>
    <definedName name="_________________mek1">{"Book1","4.09 FLORA DAN FAUNA.xls","4.22 PERLENGKAPAN SEKOLAH.xls"}</definedName>
    <definedName name="_________________mek2">{"Book1","4.09 FLORA DAN FAUNA.xls","4.22 PERLENGKAPAN SEKOLAH.xls"}</definedName>
    <definedName name="_________________mek3">{"Book1","4.09 FLORA DAN FAUNA.xls","4.22 PERLENGKAPAN SEKOLAH.xls"}</definedName>
    <definedName name="_________________mek5">{"Book1","4.09 FLORA DAN FAUNA.xls","4.22 PERLENGKAPAN SEKOLAH.xls"}</definedName>
    <definedName name="_________________mek87">{"Book1","4.09 FLORA DAN FAUNA.xls","4.22 PERLENGKAPAN SEKOLAH.xls"}</definedName>
    <definedName name="_________________mek9">{"Book1","4.09 FLORA DAN FAUNA.xls","4.22 PERLENGKAPAN SEKOLAH.xls"}</definedName>
    <definedName name="_________________meq12">{"Book1","4.09 FLORA DAN FAUNA.xls","4.22 PERLENGKAPAN SEKOLAH.xls"}</definedName>
    <definedName name="_________________MMM03">'[11]4-Basic Price'!$F$53</definedName>
    <definedName name="_________________MMM04">#REF!</definedName>
    <definedName name="_________________MMM16">#REF!</definedName>
    <definedName name="_________________MMM18">'[11]4-Basic Price'!$F$70</definedName>
    <definedName name="_________________MMM19">'[6]4-Basic Price'!$F$71</definedName>
    <definedName name="_________________MMM26">#REF!</definedName>
    <definedName name="_________________MMM27">#REF!</definedName>
    <definedName name="_________________MMM37">'[6]4-Basic Price'!$F$91</definedName>
    <definedName name="_________________MMM38">'[6]4-Basic Price'!#REF!</definedName>
    <definedName name="_________________MMM39">'[11]4-Basic Price'!$F$91</definedName>
    <definedName name="_________________MMM44">'[6]4-Basic Price'!$F$99</definedName>
    <definedName name="_________________MMM48">'[11]4-Basic Price'!$F$102</definedName>
    <definedName name="_________________nip1">#REF!</definedName>
    <definedName name="_________________nip2">#REF!</definedName>
    <definedName name="_________________pav8">#REF!</definedName>
    <definedName name="_________________pvc1">#REF!</definedName>
    <definedName name="_________________pvc100">#REF!</definedName>
    <definedName name="_________________pvc12">#REF!</definedName>
    <definedName name="_________________PVC150">#REF!</definedName>
    <definedName name="_________________PVC200">#REF!</definedName>
    <definedName name="_________________pvc3">#REF!</definedName>
    <definedName name="_________________pvc34">#REF!</definedName>
    <definedName name="_________________pvc44">#REF!</definedName>
    <definedName name="_________________PVC50">[5]DAF.HRG!$W$19</definedName>
    <definedName name="_________________PVC75">[5]DAF.HRG!$W$18</definedName>
    <definedName name="________________arr3">{"Book1","4.09 FLORA DAN FAUNA.xls","4.22 PERLENGKAPAN SEKOLAH.xls"}</definedName>
    <definedName name="________________bsc100">#REF!</definedName>
    <definedName name="________________der4">{"Book1","4.09 FLORA DAN FAUNA.xls","4.22 PERLENGKAPAN SEKOLAH.xls"}</definedName>
    <definedName name="________________DIV1">[11]BOQ!$G$19</definedName>
    <definedName name="________________DIV10">[11]BOQ!$G$312</definedName>
    <definedName name="________________DIV11">#REF!</definedName>
    <definedName name="________________DIV2">[11]BOQ!$G$37</definedName>
    <definedName name="________________DIV3">[11]BOQ!$G$60</definedName>
    <definedName name="________________DIV4">[11]BOQ!$G$73</definedName>
    <definedName name="________________DIV5">[11]BOQ!$G$86</definedName>
    <definedName name="________________DIV6">[11]BOQ!$G$124</definedName>
    <definedName name="________________DIV7">[11]BOQ!$G$225</definedName>
    <definedName name="________________DIV8">[11]BOQ!$G$275</definedName>
    <definedName name="________________DIV9">[11]BOQ!$G$301</definedName>
    <definedName name="________________doc5">{"Book1","4.09 FLORA DAN FAUNA.xls","4.22 PERLENGKAPAN SEKOLAH.xls"}</definedName>
    <definedName name="________________EEE02">'[11]5-ALAT(1)'!$AW$9</definedName>
    <definedName name="________________EEE05">'[11]5-ALAT(1)'!$AW$12</definedName>
    <definedName name="________________EEE06">'[11]5-ALAT(1)'!$AW$13</definedName>
    <definedName name="________________EEE07">'[11]5-ALAT(1)'!$AW$14</definedName>
    <definedName name="________________EEE08">'[11]5-ALAT(1)'!$AW$15</definedName>
    <definedName name="________________EEE09">'[12]Alat (1)'!$AW$16</definedName>
    <definedName name="________________EEE10">'[12]Alat (1)'!$AW$17</definedName>
    <definedName name="________________EEE11">#REF!</definedName>
    <definedName name="________________EEE13">'[11]5-ALAT(1)'!$AW$20</definedName>
    <definedName name="________________EEE15">#REF!</definedName>
    <definedName name="________________EEE16">#REF!</definedName>
    <definedName name="________________EEE17">'[11]5-ALAT(1)'!$AW$24</definedName>
    <definedName name="________________EEE23">'[11]5-ALAT(1)'!$AW$30</definedName>
    <definedName name="________________EEE27">#REF!</definedName>
    <definedName name="________________EEE29">#REF!</definedName>
    <definedName name="________________EEE31">'[11]5-ALAT(1)'!$AW$38</definedName>
    <definedName name="________________ewr4">#REF!</definedName>
    <definedName name="________________HAL1">#REF!</definedName>
    <definedName name="________________HAL2">#REF!</definedName>
    <definedName name="________________HAL3">#REF!</definedName>
    <definedName name="________________HAL4">#REF!</definedName>
    <definedName name="________________HAL5">#REF!</definedName>
    <definedName name="________________HAL6">#REF!</definedName>
    <definedName name="________________HAL7">#REF!</definedName>
    <definedName name="________________HAL8">#REF!</definedName>
    <definedName name="________________jk64">#REF!</definedName>
    <definedName name="________________ker1020">#REF!</definedName>
    <definedName name="________________ker2020">#REF!</definedName>
    <definedName name="________________ker2025">#REF!</definedName>
    <definedName name="________________ker3030">#REF!</definedName>
    <definedName name="________________ker40">'[10]HB '!#REF!</definedName>
    <definedName name="________________ko2">#REF!</definedName>
    <definedName name="________________lk725">[18]Vol.!#REF!</definedName>
    <definedName name="________________LLL01">'[11]4-Basic Price'!$F$8</definedName>
    <definedName name="________________LLL02">'[11]4-Basic Price'!$F$9</definedName>
    <definedName name="________________LLL03">'[11]4-Basic Price'!$F$10</definedName>
    <definedName name="________________mas1">{"Book1","4.09 FLORA DAN FAUNA.xls","4.22 PERLENGKAPAN SEKOLAH.xls"}</definedName>
    <definedName name="________________mas12">{"Book1","4.09 FLORA DAN FAUNA.xls","4.22 PERLENGKAPAN SEKOLAH.xls"}</definedName>
    <definedName name="________________mas2">{"Book1","4.09 FLORA DAN FAUNA.xls","4.22 PERLENGKAPAN SEKOLAH.xls"}</definedName>
    <definedName name="________________mas4">{"Book1","4.09 FLORA DAN FAUNA.xls","4.22 PERLENGKAPAN SEKOLAH.xls"}</definedName>
    <definedName name="________________mas5">{"Book1","4.09 FLORA DAN FAUNA.xls","4.22 PERLENGKAPAN SEKOLAH.xls"}</definedName>
    <definedName name="________________mas6">{"Book1","4.09 FLORA DAN FAUNA.xls","4.22 PERLENGKAPAN SEKOLAH.xls"}</definedName>
    <definedName name="________________mas7">{"Book1","4.09 FLORA DAN FAUNA.xls","4.22 PERLENGKAPAN SEKOLAH.xls"}</definedName>
    <definedName name="________________mas8">{"Book1","4.09 FLORA DAN FAUNA.xls","4.22 PERLENGKAPAN SEKOLAH.xls"}</definedName>
    <definedName name="________________mas9">{"Book1","4.09 FLORA DAN FAUNA.xls","4.22 PERLENGKAPAN SEKOLAH.xls"}</definedName>
    <definedName name="________________me1">{"Book1","4.09 FLORA DAN FAUNA.xls","4.22 PERLENGKAPAN SEKOLAH.xls"}</definedName>
    <definedName name="________________me2">{"Book1","4.09 FLORA DAN FAUNA.xls","4.22 PERLENGKAPAN SEKOLAH.xls"}</definedName>
    <definedName name="________________me3">{"Book1","4.09 FLORA DAN FAUNA.xls","4.22 PERLENGKAPAN SEKOLAH.xls"}</definedName>
    <definedName name="________________me4">{"Book1","4.09 FLORA DAN FAUNA.xls","4.22 PERLENGKAPAN SEKOLAH.xls"}</definedName>
    <definedName name="________________me5">{"Book1","4.09 FLORA DAN FAUNA.xls","4.22 PERLENGKAPAN SEKOLAH.xls"}</definedName>
    <definedName name="________________me9">{"Book1","4.09 FLORA DAN FAUNA.xls","4.22 PERLENGKAPAN SEKOLAH.xls"}</definedName>
    <definedName name="________________mek1">{"Book1","4.09 FLORA DAN FAUNA.xls","4.22 PERLENGKAPAN SEKOLAH.xls"}</definedName>
    <definedName name="________________mek2">{"Book1","4.09 FLORA DAN FAUNA.xls","4.22 PERLENGKAPAN SEKOLAH.xls"}</definedName>
    <definedName name="________________mek3">{"Book1","4.09 FLORA DAN FAUNA.xls","4.22 PERLENGKAPAN SEKOLAH.xls"}</definedName>
    <definedName name="________________mek5">{"Book1","4.09 FLORA DAN FAUNA.xls","4.22 PERLENGKAPAN SEKOLAH.xls"}</definedName>
    <definedName name="________________mek87">{"Book1","4.09 FLORA DAN FAUNA.xls","4.22 PERLENGKAPAN SEKOLAH.xls"}</definedName>
    <definedName name="________________mek9">{"Book1","4.09 FLORA DAN FAUNA.xls","4.22 PERLENGKAPAN SEKOLAH.xls"}</definedName>
    <definedName name="________________meq12">{"Book1","4.09 FLORA DAN FAUNA.xls","4.22 PERLENGKAPAN SEKOLAH.xls"}</definedName>
    <definedName name="________________MMM03">'[11]4-Basic Price'!$F$53</definedName>
    <definedName name="________________MMM04">'[12]Harga Dasar'!$G$39</definedName>
    <definedName name="________________MMM10">#REF!</definedName>
    <definedName name="________________MMM11">#REF!</definedName>
    <definedName name="________________MMM16">'[6]4-Basic Price'!$F$67</definedName>
    <definedName name="________________MMM19">'[11]4-Basic Price'!$F$71</definedName>
    <definedName name="________________MMM26">'[12]Harga Dasar'!$G$63</definedName>
    <definedName name="________________MMM27">'[11]4-Basic Price'!$F$79</definedName>
    <definedName name="________________MMM37">'[11]4-Basic Price'!$F$90</definedName>
    <definedName name="________________MMM38">'[11]4-Basic Price'!#REF!</definedName>
    <definedName name="________________MMM39">'[11]4-Basic Price'!$F$91</definedName>
    <definedName name="________________MMM44">'[11]4-Basic Price'!$F$98</definedName>
    <definedName name="________________MMM47">#REF!</definedName>
    <definedName name="________________MMM48">'[11]4-Basic Price'!$F$102</definedName>
    <definedName name="________________pav8">#REF!</definedName>
    <definedName name="________________pvc1">#REF!</definedName>
    <definedName name="________________pvc100">#REF!</definedName>
    <definedName name="________________pvc12">#REF!</definedName>
    <definedName name="________________pvc150">#REF!</definedName>
    <definedName name="________________PVC200">#REF!</definedName>
    <definedName name="________________pvc3">#REF!</definedName>
    <definedName name="________________pvc34">#REF!</definedName>
    <definedName name="________________pvc44">#REF!</definedName>
    <definedName name="________________PVC50">[5]DAF.HRG!$W$19</definedName>
    <definedName name="________________PVC75">[5]DAF.HRG!$W$18</definedName>
    <definedName name="_______________arr3">{"Book1","4.09 FLORA DAN FAUNA.xls","4.22 PERLENGKAPAN SEKOLAH.xls"}</definedName>
    <definedName name="_______________bsc100">#REF!</definedName>
    <definedName name="_______________der4">{"Book1","4.09 FLORA DAN FAUNA.xls","4.22 PERLENGKAPAN SEKOLAH.xls"}</definedName>
    <definedName name="_______________DIV1">[11]BOQ!$G$19</definedName>
    <definedName name="_______________DIV10">[11]BOQ!$G$312</definedName>
    <definedName name="_______________DIV11">#REF!</definedName>
    <definedName name="_______________DIV2">[11]BOQ!$G$37</definedName>
    <definedName name="_______________DIV3">[11]BOQ!$G$60</definedName>
    <definedName name="_______________DIV4">[11]BOQ!$G$73</definedName>
    <definedName name="_______________DIV5">[11]BOQ!$G$86</definedName>
    <definedName name="_______________DIV6">[11]BOQ!$G$124</definedName>
    <definedName name="_______________DIV7">[11]BOQ!$G$225</definedName>
    <definedName name="_______________DIV8">[11]BOQ!$G$275</definedName>
    <definedName name="_______________DIV9">[11]BOQ!$G$301</definedName>
    <definedName name="_______________doc5">{"Book1","4.09 FLORA DAN FAUNA.xls","4.22 PERLENGKAPAN SEKOLAH.xls"}</definedName>
    <definedName name="_______________EEE02">'[11]5-ALAT(1)'!$AW$9</definedName>
    <definedName name="_______________EEE05">'[11]5-ALAT(1)'!$AW$12</definedName>
    <definedName name="_______________EEE06">'[11]5-ALAT(1)'!$AW$13</definedName>
    <definedName name="_______________EEE07">'[11]5-ALAT(1)'!$AW$14</definedName>
    <definedName name="_______________EEE08">'[11]5-ALAT(1)'!$AW$15</definedName>
    <definedName name="_______________EEE09">'[11]5-ALAT(1)'!$AW$16</definedName>
    <definedName name="_______________EEE10">'[11]5-ALAT(1)'!$AW$17</definedName>
    <definedName name="_______________EEE11">'[11]5-ALAT(1)'!$AW$18</definedName>
    <definedName name="_______________EEE13">'[11]5-ALAT(1)'!$AW$20</definedName>
    <definedName name="_______________EEE15">'[11]5-ALAT(1)'!$AW$22</definedName>
    <definedName name="_______________EEE16">'[11]5-ALAT(1)'!$AW$23</definedName>
    <definedName name="_______________EEE17">'[11]5-ALAT(1)'!$AW$24</definedName>
    <definedName name="_______________EEE23">'[11]5-ALAT(1)'!$AW$30</definedName>
    <definedName name="_______________EEE27">'[11]5-ALAT(1)'!$AW$34</definedName>
    <definedName name="_______________EEE29">'[11]5-ALAT(1)'!$AW$36</definedName>
    <definedName name="_______________EEE31">'[11]5-ALAT(1)'!$AW$38</definedName>
    <definedName name="_______________ewr4">#REF!</definedName>
    <definedName name="_______________HAL1">#REF!</definedName>
    <definedName name="_______________HAL2">#REF!</definedName>
    <definedName name="_______________HAL3">#REF!</definedName>
    <definedName name="_______________HAL4">#REF!</definedName>
    <definedName name="_______________HAL5">#REF!</definedName>
    <definedName name="_______________HAL6">#REF!</definedName>
    <definedName name="_______________HAL7">#REF!</definedName>
    <definedName name="_______________HAL8">#REF!</definedName>
    <definedName name="_______________jk64">#REF!</definedName>
    <definedName name="_______________ker1020">#REF!</definedName>
    <definedName name="_______________ker2020">#REF!</definedName>
    <definedName name="_______________ker2025">#REF!</definedName>
    <definedName name="_______________ker3030">#REF!</definedName>
    <definedName name="_______________ker40">'[10]HB '!#REF!</definedName>
    <definedName name="_______________ko2">#REF!</definedName>
    <definedName name="_______________lk725">#REF!</definedName>
    <definedName name="_______________LLL01">'[11]4-Basic Price'!$F$8</definedName>
    <definedName name="_______________LLL02">'[11]4-Basic Price'!$F$9</definedName>
    <definedName name="_______________LLL03">'[11]4-Basic Price'!$F$10</definedName>
    <definedName name="_______________mas1">{"Book1","4.09 FLORA DAN FAUNA.xls","4.22 PERLENGKAPAN SEKOLAH.xls"}</definedName>
    <definedName name="_______________mas12">{"Book1","4.09 FLORA DAN FAUNA.xls","4.22 PERLENGKAPAN SEKOLAH.xls"}</definedName>
    <definedName name="_______________mas2">{"Book1","4.09 FLORA DAN FAUNA.xls","4.22 PERLENGKAPAN SEKOLAH.xls"}</definedName>
    <definedName name="_______________mas4">{"Book1","4.09 FLORA DAN FAUNA.xls","4.22 PERLENGKAPAN SEKOLAH.xls"}</definedName>
    <definedName name="_______________mas5">{"Book1","4.09 FLORA DAN FAUNA.xls","4.22 PERLENGKAPAN SEKOLAH.xls"}</definedName>
    <definedName name="_______________mas6">{"Book1","4.09 FLORA DAN FAUNA.xls","4.22 PERLENGKAPAN SEKOLAH.xls"}</definedName>
    <definedName name="_______________mas7">{"Book1","4.09 FLORA DAN FAUNA.xls","4.22 PERLENGKAPAN SEKOLAH.xls"}</definedName>
    <definedName name="_______________mas8">{"Book1","4.09 FLORA DAN FAUNA.xls","4.22 PERLENGKAPAN SEKOLAH.xls"}</definedName>
    <definedName name="_______________mas9">{"Book1","4.09 FLORA DAN FAUNA.xls","4.22 PERLENGKAPAN SEKOLAH.xls"}</definedName>
    <definedName name="_______________me1">{"Book1","4.09 FLORA DAN FAUNA.xls","4.22 PERLENGKAPAN SEKOLAH.xls"}</definedName>
    <definedName name="_______________me2">{"Book1","4.09 FLORA DAN FAUNA.xls","4.22 PERLENGKAPAN SEKOLAH.xls"}</definedName>
    <definedName name="_______________me3">{"Book1","4.09 FLORA DAN FAUNA.xls","4.22 PERLENGKAPAN SEKOLAH.xls"}</definedName>
    <definedName name="_______________me4">{"Book1","4.09 FLORA DAN FAUNA.xls","4.22 PERLENGKAPAN SEKOLAH.xls"}</definedName>
    <definedName name="_______________me5">{"Book1","4.09 FLORA DAN FAUNA.xls","4.22 PERLENGKAPAN SEKOLAH.xls"}</definedName>
    <definedName name="_______________me9">{"Book1","4.09 FLORA DAN FAUNA.xls","4.22 PERLENGKAPAN SEKOLAH.xls"}</definedName>
    <definedName name="_______________mek1">{"Book1","4.09 FLORA DAN FAUNA.xls","4.22 PERLENGKAPAN SEKOLAH.xls"}</definedName>
    <definedName name="_______________mek2">{"Book1","4.09 FLORA DAN FAUNA.xls","4.22 PERLENGKAPAN SEKOLAH.xls"}</definedName>
    <definedName name="_______________mek3">{"Book1","4.09 FLORA DAN FAUNA.xls","4.22 PERLENGKAPAN SEKOLAH.xls"}</definedName>
    <definedName name="_______________mek5">{"Book1","4.09 FLORA DAN FAUNA.xls","4.22 PERLENGKAPAN SEKOLAH.xls"}</definedName>
    <definedName name="_______________mek87">{"Book1","4.09 FLORA DAN FAUNA.xls","4.22 PERLENGKAPAN SEKOLAH.xls"}</definedName>
    <definedName name="_______________mek9">{"Book1","4.09 FLORA DAN FAUNA.xls","4.22 PERLENGKAPAN SEKOLAH.xls"}</definedName>
    <definedName name="_______________meq12">{"Book1","4.09 FLORA DAN FAUNA.xls","4.22 PERLENGKAPAN SEKOLAH.xls"}</definedName>
    <definedName name="_______________MMM03">'[11]4-Basic Price'!$F$53</definedName>
    <definedName name="_______________MMM04">'[11]4-Basic Price'!$F$54</definedName>
    <definedName name="_______________MMM10">'[11]4-Basic Price'!$F$60</definedName>
    <definedName name="_______________MMM11">'[11]4-Basic Price'!$F$61</definedName>
    <definedName name="_______________MMM16">'[11]4-Basic Price'!$F$67</definedName>
    <definedName name="_______________MMM18">'[11]4-Basic Price'!$F$70</definedName>
    <definedName name="_______________MMM19">'[11]4-Basic Price'!$F$71</definedName>
    <definedName name="_______________MMM26">'[11]4-Basic Price'!$F$78</definedName>
    <definedName name="_______________MMM27">'[11]4-Basic Price'!$F$79</definedName>
    <definedName name="_______________MMM37">'[11]4-Basic Price'!$F$90</definedName>
    <definedName name="_______________MMM38">'[11]4-Basic Price'!#REF!</definedName>
    <definedName name="_______________MMM39">'[11]4-Basic Price'!$F$91</definedName>
    <definedName name="_______________MMM44">'[11]4-Basic Price'!$F$98</definedName>
    <definedName name="_______________MMM47">'[11]4-Basic Price'!$F$101</definedName>
    <definedName name="_______________pav8">#REF!</definedName>
    <definedName name="_______________pvc1">#REF!</definedName>
    <definedName name="_______________PVC100">[5]DAF.HRG!$W$17</definedName>
    <definedName name="_______________pvc12">#REF!</definedName>
    <definedName name="_______________PVC150">#REF!</definedName>
    <definedName name="_______________PVC200">#REF!</definedName>
    <definedName name="_______________pvc3">#REF!</definedName>
    <definedName name="_______________pvc34">#REF!</definedName>
    <definedName name="_______________pvc44">#REF!</definedName>
    <definedName name="_______________PVC50">[5]DAF.HRG!$W$19</definedName>
    <definedName name="_______________PVC75">[5]DAF.HRG!$W$18</definedName>
    <definedName name="______________arr3">{"Book1","4.09 FLORA DAN FAUNA.xls","4.22 PERLENGKAPAN SEKOLAH.xls"}</definedName>
    <definedName name="______________bsc100">#REF!</definedName>
    <definedName name="______________der4">{"Book1","4.09 FLORA DAN FAUNA.xls","4.22 PERLENGKAPAN SEKOLAH.xls"}</definedName>
    <definedName name="______________DIV1">[11]BOQ!$G$19</definedName>
    <definedName name="______________DIV10">[11]BOQ!$G$312</definedName>
    <definedName name="______________DIV11">[14]Rab!#REF!</definedName>
    <definedName name="______________DIV2">[11]BOQ!$G$37</definedName>
    <definedName name="______________DIV3">[11]BOQ!$G$60</definedName>
    <definedName name="______________DIV4">[11]BOQ!$G$73</definedName>
    <definedName name="______________DIV5">[11]BOQ!$G$86</definedName>
    <definedName name="______________DIV6">[11]BOQ!$G$124</definedName>
    <definedName name="______________DIV7">[11]BOQ!$G$225</definedName>
    <definedName name="______________DIV8">[11]BOQ!$G$275</definedName>
    <definedName name="______________DIV9">[11]BOQ!$G$301</definedName>
    <definedName name="______________doc5">{"Book1","4.09 FLORA DAN FAUNA.xls","4.22 PERLENGKAPAN SEKOLAH.xls"}</definedName>
    <definedName name="______________EEE02">'[11]5-ALAT(1)'!$AW$9</definedName>
    <definedName name="______________EEE05">'[11]5-ALAT(1)'!$AW$12</definedName>
    <definedName name="______________EEE06">'[11]5-ALAT(1)'!$AW$13</definedName>
    <definedName name="______________EEE07">'[11]5-ALAT(1)'!$AW$14</definedName>
    <definedName name="______________EEE08">#REF!</definedName>
    <definedName name="______________EEE09">'[11]5-ALAT(1)'!$AW$16</definedName>
    <definedName name="______________EEE10">'[11]5-ALAT(1)'!$AW$17</definedName>
    <definedName name="______________EEE11">'[11]5-ALAT(1)'!$AW$18</definedName>
    <definedName name="______________EEE13">'[11]5-ALAT(1)'!$AW$20</definedName>
    <definedName name="______________EEE15">'[11]5-ALAT(1)'!$AW$22</definedName>
    <definedName name="______________EEE16">'[11]5-ALAT(1)'!$AW$23</definedName>
    <definedName name="______________EEE17">'[11]5-ALAT(1)'!$AW$24</definedName>
    <definedName name="______________EEE23">'[11]5-ALAT(1)'!$AW$30</definedName>
    <definedName name="______________EEE27">'[11]5-ALAT(1)'!$AW$34</definedName>
    <definedName name="______________EEE29">'[11]5-ALAT(1)'!$AW$36</definedName>
    <definedName name="______________EEE31">'[11]5-ALAT(1)'!$AW$38</definedName>
    <definedName name="______________ewr4">#REF!</definedName>
    <definedName name="______________HAL1">#REF!</definedName>
    <definedName name="______________HAL2">#REF!</definedName>
    <definedName name="______________HAL3">#REF!</definedName>
    <definedName name="______________HAL4">#REF!</definedName>
    <definedName name="______________HAL5">#REF!</definedName>
    <definedName name="______________HAL6">#REF!</definedName>
    <definedName name="______________HAL7">#REF!</definedName>
    <definedName name="______________HAL8">#REF!</definedName>
    <definedName name="______________jk64">#REF!</definedName>
    <definedName name="______________ker1020">#REF!</definedName>
    <definedName name="______________ker2020">#REF!</definedName>
    <definedName name="______________ker2025">#REF!</definedName>
    <definedName name="______________ker3030">#REF!</definedName>
    <definedName name="______________ker40">'[10]HB '!#REF!</definedName>
    <definedName name="______________ko2">#REF!</definedName>
    <definedName name="______________lk725">[19]Vol.!#REF!</definedName>
    <definedName name="______________LLL01">'[11]4-Basic Price'!$F$8</definedName>
    <definedName name="______________LLL02">'[11]4-Basic Price'!$F$9</definedName>
    <definedName name="______________LLL03">'[11]4-Basic Price'!$F$10</definedName>
    <definedName name="______________mas1">{"Book1","4.09 FLORA DAN FAUNA.xls","4.22 PERLENGKAPAN SEKOLAH.xls"}</definedName>
    <definedName name="______________mas12">{"Book1","4.09 FLORA DAN FAUNA.xls","4.22 PERLENGKAPAN SEKOLAH.xls"}</definedName>
    <definedName name="______________mas2">{"Book1","4.09 FLORA DAN FAUNA.xls","4.22 PERLENGKAPAN SEKOLAH.xls"}</definedName>
    <definedName name="______________mas4">{"Book1","4.09 FLORA DAN FAUNA.xls","4.22 PERLENGKAPAN SEKOLAH.xls"}</definedName>
    <definedName name="______________mas5">{"Book1","4.09 FLORA DAN FAUNA.xls","4.22 PERLENGKAPAN SEKOLAH.xls"}</definedName>
    <definedName name="______________mas6">{"Book1","4.09 FLORA DAN FAUNA.xls","4.22 PERLENGKAPAN SEKOLAH.xls"}</definedName>
    <definedName name="______________mas7">{"Book1","4.09 FLORA DAN FAUNA.xls","4.22 PERLENGKAPAN SEKOLAH.xls"}</definedName>
    <definedName name="______________mas8">{"Book1","4.09 FLORA DAN FAUNA.xls","4.22 PERLENGKAPAN SEKOLAH.xls"}</definedName>
    <definedName name="______________mas9">{"Book1","4.09 FLORA DAN FAUNA.xls","4.22 PERLENGKAPAN SEKOLAH.xls"}</definedName>
    <definedName name="______________me1">{"Book1","4.09 FLORA DAN FAUNA.xls","4.22 PERLENGKAPAN SEKOLAH.xls"}</definedName>
    <definedName name="______________me2">{"Book1","4.09 FLORA DAN FAUNA.xls","4.22 PERLENGKAPAN SEKOLAH.xls"}</definedName>
    <definedName name="______________me3">{"Book1","4.09 FLORA DAN FAUNA.xls","4.22 PERLENGKAPAN SEKOLAH.xls"}</definedName>
    <definedName name="______________me4">{"Book1","4.09 FLORA DAN FAUNA.xls","4.22 PERLENGKAPAN SEKOLAH.xls"}</definedName>
    <definedName name="______________me5">{"Book1","4.09 FLORA DAN FAUNA.xls","4.22 PERLENGKAPAN SEKOLAH.xls"}</definedName>
    <definedName name="______________me9">{"Book1","4.09 FLORA DAN FAUNA.xls","4.22 PERLENGKAPAN SEKOLAH.xls"}</definedName>
    <definedName name="______________mek1">{"Book1","4.09 FLORA DAN FAUNA.xls","4.22 PERLENGKAPAN SEKOLAH.xls"}</definedName>
    <definedName name="______________mek2">{"Book1","4.09 FLORA DAN FAUNA.xls","4.22 PERLENGKAPAN SEKOLAH.xls"}</definedName>
    <definedName name="______________mek3">{"Book1","4.09 FLORA DAN FAUNA.xls","4.22 PERLENGKAPAN SEKOLAH.xls"}</definedName>
    <definedName name="______________mek5">{"Book1","4.09 FLORA DAN FAUNA.xls","4.22 PERLENGKAPAN SEKOLAH.xls"}</definedName>
    <definedName name="______________mek87">{"Book1","4.09 FLORA DAN FAUNA.xls","4.22 PERLENGKAPAN SEKOLAH.xls"}</definedName>
    <definedName name="______________mek9">{"Book1","4.09 FLORA DAN FAUNA.xls","4.22 PERLENGKAPAN SEKOLAH.xls"}</definedName>
    <definedName name="______________meq12">{"Book1","4.09 FLORA DAN FAUNA.xls","4.22 PERLENGKAPAN SEKOLAH.xls"}</definedName>
    <definedName name="______________MMM03">'[11]4-Basic Price'!$F$53</definedName>
    <definedName name="______________MMM04">'[11]4-Basic Price'!$F$54</definedName>
    <definedName name="______________MMM10">'[11]4-Basic Price'!$F$60</definedName>
    <definedName name="______________MMM11">'[11]4-Basic Price'!$F$61</definedName>
    <definedName name="______________MMM16">'[11]4-Basic Price'!$F$67</definedName>
    <definedName name="______________MMM18">'[11]4-Basic Price'!$F$70</definedName>
    <definedName name="______________MMM19">'[11]4-Basic Price'!$F$71</definedName>
    <definedName name="______________MMM26">'[11]4-Basic Price'!$F$78</definedName>
    <definedName name="______________MMM27">'[11]4-Basic Price'!$F$79</definedName>
    <definedName name="______________MMM37">'[11]4-Basic Price'!$F$90</definedName>
    <definedName name="______________MMM38">'[11]4-Basic Price'!#REF!</definedName>
    <definedName name="______________MMM39">'[11]4-Basic Price'!$F$91</definedName>
    <definedName name="______________MMM44">'[11]4-Basic Price'!$F$98</definedName>
    <definedName name="______________MMM47">'[11]4-Basic Price'!$F$101</definedName>
    <definedName name="______________MMM48">'[11]4-Basic Price'!$F$102</definedName>
    <definedName name="______________MR42">'[20]Harga satuan'!$I$13</definedName>
    <definedName name="______________pav8">#REF!</definedName>
    <definedName name="______________pvc1">#REF!</definedName>
    <definedName name="______________PVC100">[5]DAF.HRG!$W$17</definedName>
    <definedName name="______________pvc12">#REF!</definedName>
    <definedName name="______________pvc150">#REF!</definedName>
    <definedName name="______________PVC200">#REF!</definedName>
    <definedName name="______________pvc3">#REF!</definedName>
    <definedName name="______________pvc34">#REF!</definedName>
    <definedName name="______________pvc44">#REF!</definedName>
    <definedName name="______________PVC50">[5]DAF.HRG!$W$19</definedName>
    <definedName name="______________PVC75">[5]DAF.HRG!$W$18</definedName>
    <definedName name="_____________arr3">{"Book1","4.09 FLORA DAN FAUNA.xls","4.22 PERLENGKAPAN SEKOLAH.xls"}</definedName>
    <definedName name="_____________ATB1">#REF!</definedName>
    <definedName name="_____________ATB2">#REF!</definedName>
    <definedName name="_____________ATB3">#REF!</definedName>
    <definedName name="_____________bsc100">#REF!</definedName>
    <definedName name="_____________der4">{"Book1","4.09 FLORA DAN FAUNA.xls","4.22 PERLENGKAPAN SEKOLAH.xls"}</definedName>
    <definedName name="_____________DIV1">[11]BOQ!$G$19</definedName>
    <definedName name="_____________DIV10">[11]BOQ!$G$312</definedName>
    <definedName name="_____________DIV11">#REF!</definedName>
    <definedName name="_____________DIV2">[11]BOQ!$G$37</definedName>
    <definedName name="_____________DIV3">[11]BOQ!$G$60</definedName>
    <definedName name="_____________DIV4">[11]BOQ!$G$73</definedName>
    <definedName name="_____________DIV5">[11]BOQ!$G$86</definedName>
    <definedName name="_____________DIV6">[11]BOQ!$G$124</definedName>
    <definedName name="_____________DIV7">[11]BOQ!$G$225</definedName>
    <definedName name="_____________DIV8">[11]BOQ!$G$275</definedName>
    <definedName name="_____________DIV9">[11]BOQ!$G$301</definedName>
    <definedName name="_____________doc5">{"Book1","4.09 FLORA DAN FAUNA.xls","4.22 PERLENGKAPAN SEKOLAH.xls"}</definedName>
    <definedName name="_____________EEE02">'[11]5-ALAT(1)'!$AW$9</definedName>
    <definedName name="_____________EEE05">'[6]5-ALAT(1)'!$AW$12</definedName>
    <definedName name="_____________EEE06">'[11]5-ALAT(1)'!$AW$13</definedName>
    <definedName name="_____________EEE07">'[11]5-ALAT(1)'!$AW$14</definedName>
    <definedName name="_____________EEE08">'[11]5-ALAT(1)'!$AW$15</definedName>
    <definedName name="_____________EEE09">'[11]5-ALAT(1)'!$AW$16</definedName>
    <definedName name="_____________EEE10">'[11]5-ALAT(1)'!$AW$17</definedName>
    <definedName name="_____________EEE11">'[11]5-ALAT(1)'!$AW$18</definedName>
    <definedName name="_____________EEE13">'[11]5-ALAT(1)'!$AW$20</definedName>
    <definedName name="_____________EEE15">'[11]5-ALAT(1)'!$AW$22</definedName>
    <definedName name="_____________EEE16">'[11]5-ALAT(1)'!$AW$23</definedName>
    <definedName name="_____________EEE17">'[11]5-ALAT(1)'!$AW$24</definedName>
    <definedName name="_____________EEE23">'[11]5-ALAT(1)'!$AW$30</definedName>
    <definedName name="_____________EEE27">'[11]5-ALAT(1)'!$AW$34</definedName>
    <definedName name="_____________EEE29">'[11]5-ALAT(1)'!$AW$36</definedName>
    <definedName name="_____________EEE31">'[11]5-ALAT(1)'!$AW$38</definedName>
    <definedName name="_____________ewr4">#REF!</definedName>
    <definedName name="_____________HAL1">#REF!</definedName>
    <definedName name="_____________HAL2">#REF!</definedName>
    <definedName name="_____________HAL3">#REF!</definedName>
    <definedName name="_____________HAL4">#REF!</definedName>
    <definedName name="_____________HAL5">#REF!</definedName>
    <definedName name="_____________HAL6">#REF!</definedName>
    <definedName name="_____________HAL7">#REF!</definedName>
    <definedName name="_____________HAL8">#REF!</definedName>
    <definedName name="_____________jk64">#REF!</definedName>
    <definedName name="_____________ker1020">#REF!</definedName>
    <definedName name="_____________ker2020">#REF!</definedName>
    <definedName name="_____________ker2025">#REF!</definedName>
    <definedName name="_____________ker3030">#REF!</definedName>
    <definedName name="_____________ker40">'[10]HB '!#REF!</definedName>
    <definedName name="_____________ko2">#REF!</definedName>
    <definedName name="_____________lk725">[18]Vol.!#REF!</definedName>
    <definedName name="_____________LLL01">'[11]4-Basic Price'!$F$8</definedName>
    <definedName name="_____________LLL02">'[11]4-Basic Price'!$F$9</definedName>
    <definedName name="_____________LLL03">'[11]4-Basic Price'!$F$10</definedName>
    <definedName name="_____________mas1">{"Book1","4.09 FLORA DAN FAUNA.xls","4.22 PERLENGKAPAN SEKOLAH.xls"}</definedName>
    <definedName name="_____________mas12">{"Book1","4.09 FLORA DAN FAUNA.xls","4.22 PERLENGKAPAN SEKOLAH.xls"}</definedName>
    <definedName name="_____________mas2">{"Book1","4.09 FLORA DAN FAUNA.xls","4.22 PERLENGKAPAN SEKOLAH.xls"}</definedName>
    <definedName name="_____________mas4">{"Book1","4.09 FLORA DAN FAUNA.xls","4.22 PERLENGKAPAN SEKOLAH.xls"}</definedName>
    <definedName name="_____________mas5">{"Book1","4.09 FLORA DAN FAUNA.xls","4.22 PERLENGKAPAN SEKOLAH.xls"}</definedName>
    <definedName name="_____________mas6">{"Book1","4.09 FLORA DAN FAUNA.xls","4.22 PERLENGKAPAN SEKOLAH.xls"}</definedName>
    <definedName name="_____________mas7">{"Book1","4.09 FLORA DAN FAUNA.xls","4.22 PERLENGKAPAN SEKOLAH.xls"}</definedName>
    <definedName name="_____________mas8">{"Book1","4.09 FLORA DAN FAUNA.xls","4.22 PERLENGKAPAN SEKOLAH.xls"}</definedName>
    <definedName name="_____________mas9">{"Book1","4.09 FLORA DAN FAUNA.xls","4.22 PERLENGKAPAN SEKOLAH.xls"}</definedName>
    <definedName name="_____________me1">{"Book1","4.09 FLORA DAN FAUNA.xls","4.22 PERLENGKAPAN SEKOLAH.xls"}</definedName>
    <definedName name="_____________me2">{"Book1","4.09 FLORA DAN FAUNA.xls","4.22 PERLENGKAPAN SEKOLAH.xls"}</definedName>
    <definedName name="_____________me3">{"Book1","4.09 FLORA DAN FAUNA.xls","4.22 PERLENGKAPAN SEKOLAH.xls"}</definedName>
    <definedName name="_____________me4">{"Book1","4.09 FLORA DAN FAUNA.xls","4.22 PERLENGKAPAN SEKOLAH.xls"}</definedName>
    <definedName name="_____________me5">{"Book1","4.09 FLORA DAN FAUNA.xls","4.22 PERLENGKAPAN SEKOLAH.xls"}</definedName>
    <definedName name="_____________me9">{"Book1","4.09 FLORA DAN FAUNA.xls","4.22 PERLENGKAPAN SEKOLAH.xls"}</definedName>
    <definedName name="_____________mek1">{"Book1","4.09 FLORA DAN FAUNA.xls","4.22 PERLENGKAPAN SEKOLAH.xls"}</definedName>
    <definedName name="_____________mek2">{"Book1","4.09 FLORA DAN FAUNA.xls","4.22 PERLENGKAPAN SEKOLAH.xls"}</definedName>
    <definedName name="_____________mek3">{"Book1","4.09 FLORA DAN FAUNA.xls","4.22 PERLENGKAPAN SEKOLAH.xls"}</definedName>
    <definedName name="_____________mek5">{"Book1","4.09 FLORA DAN FAUNA.xls","4.22 PERLENGKAPAN SEKOLAH.xls"}</definedName>
    <definedName name="_____________mek87">{"Book1","4.09 FLORA DAN FAUNA.xls","4.22 PERLENGKAPAN SEKOLAH.xls"}</definedName>
    <definedName name="_____________mek9">{"Book1","4.09 FLORA DAN FAUNA.xls","4.22 PERLENGKAPAN SEKOLAH.xls"}</definedName>
    <definedName name="_____________meq12">{"Book1","4.09 FLORA DAN FAUNA.xls","4.22 PERLENGKAPAN SEKOLAH.xls"}</definedName>
    <definedName name="_____________MMM03">'[11]4-Basic Price'!$F$53</definedName>
    <definedName name="_____________MMM04">'[11]4-Basic Price'!$F$54</definedName>
    <definedName name="_____________MMM10">'[11]4-Basic Price'!$F$60</definedName>
    <definedName name="_____________MMM11">'[11]4-Basic Price'!$F$61</definedName>
    <definedName name="_____________MMM16">'[11]4-Basic Price'!$F$67</definedName>
    <definedName name="_____________MMM18">'[11]4-Basic Price'!$F$70</definedName>
    <definedName name="_____________MMM19">'[12]Harga Dasar'!$G$56</definedName>
    <definedName name="_____________MMM26">'[11]4-Basic Price'!$F$78</definedName>
    <definedName name="_____________MMM27">'[11]4-Basic Price'!$F$79</definedName>
    <definedName name="_____________MMM37">'[11]4-Basic Price'!$F$90</definedName>
    <definedName name="_____________MMM38">'[11]4-Basic Price'!#REF!</definedName>
    <definedName name="_____________MMM39">'[11]4-Basic Price'!$F$91</definedName>
    <definedName name="_____________MMM44">'[11]4-Basic Price'!$F$98</definedName>
    <definedName name="_____________MMM47">'[11]4-Basic Price'!$F$101</definedName>
    <definedName name="_____________MMM48">'[11]4-Basic Price'!$F$102</definedName>
    <definedName name="_____________MR42">'[20]Harga satuan'!$I$13</definedName>
    <definedName name="_____________pav8">#REF!</definedName>
    <definedName name="_____________pvc1">#REF!</definedName>
    <definedName name="_____________PVC100">[5]DAF.HRG!$W$17</definedName>
    <definedName name="_____________pvc12">#REF!</definedName>
    <definedName name="_____________PVC150">#REF!</definedName>
    <definedName name="_____________PVC200">#REF!</definedName>
    <definedName name="_____________pvc3">#REF!</definedName>
    <definedName name="_____________pvc34">#REF!</definedName>
    <definedName name="_____________pvc44">#REF!</definedName>
    <definedName name="_____________PVC50">[5]DAF.HRG!$W$19</definedName>
    <definedName name="_____________PVC75">[5]DAF.HRG!$W$18</definedName>
    <definedName name="____________arr3">{"Book1","4.09 FLORA DAN FAUNA.xls","4.22 PERLENGKAPAN SEKOLAH.xls"}</definedName>
    <definedName name="____________ATB1">#REF!</definedName>
    <definedName name="____________ATB2">#REF!</definedName>
    <definedName name="____________ATB3">#REF!</definedName>
    <definedName name="____________ATB4">#REF!</definedName>
    <definedName name="____________bsc100">#REF!</definedName>
    <definedName name="____________der4">{"Book1","4.09 FLORA DAN FAUNA.xls","4.22 PERLENGKAPAN SEKOLAH.xls"}</definedName>
    <definedName name="____________DIV1">[11]BOQ!$G$19</definedName>
    <definedName name="____________DIV10">[11]BOQ!$G$312</definedName>
    <definedName name="____________DIV11">#REF!</definedName>
    <definedName name="____________DIV2">[11]BOQ!$G$37</definedName>
    <definedName name="____________DIV3">[11]BOQ!$G$60</definedName>
    <definedName name="____________DIV4">[11]BOQ!$G$73</definedName>
    <definedName name="____________DIV5">[11]BOQ!$G$86</definedName>
    <definedName name="____________DIV6">[11]BOQ!$G$124</definedName>
    <definedName name="____________DIV7">[11]BOQ!$G$225</definedName>
    <definedName name="____________DIV8">[11]BOQ!$G$275</definedName>
    <definedName name="____________DIV9">[11]BOQ!$G$301</definedName>
    <definedName name="____________doc5">{"Book1","4.09 FLORA DAN FAUNA.xls","4.22 PERLENGKAPAN SEKOLAH.xls"}</definedName>
    <definedName name="____________EEE01">#REF!</definedName>
    <definedName name="____________EEE02">'[11]5-ALAT(1)'!$AW$9</definedName>
    <definedName name="____________EEE03">#REF!</definedName>
    <definedName name="____________EEE04">#REF!</definedName>
    <definedName name="____________EEE05">'[11]5-ALAT(1)'!$AW$12</definedName>
    <definedName name="____________EEE06">'[11]5-ALAT(1)'!$AW$13</definedName>
    <definedName name="____________EEE07">'[11]5-ALAT(1)'!$AW$14</definedName>
    <definedName name="____________EEE08">'[11]5-ALAT(1)'!$AW$15</definedName>
    <definedName name="____________EEE09">'[11]5-ALAT(1)'!$AW$16</definedName>
    <definedName name="____________EEE10">'[11]5-ALAT(1)'!$AW$17</definedName>
    <definedName name="____________EEE11">'[11]5-ALAT(1)'!$AW$18</definedName>
    <definedName name="____________EEE12">#REF!</definedName>
    <definedName name="____________EEE13">'[11]5-ALAT(1)'!$AW$20</definedName>
    <definedName name="____________EEE14">#REF!</definedName>
    <definedName name="____________EEE15">'[11]5-ALAT(1)'!$AW$22</definedName>
    <definedName name="____________EEE16">'[11]5-ALAT(1)'!$AW$23</definedName>
    <definedName name="____________EEE17">'[11]5-ALAT(1)'!$AW$24</definedName>
    <definedName name="____________EEE18">#REF!</definedName>
    <definedName name="____________EEE19">#REF!</definedName>
    <definedName name="____________EEE20">#REF!</definedName>
    <definedName name="____________EEE21">#REF!</definedName>
    <definedName name="____________EEE22">#REF!</definedName>
    <definedName name="____________EEE23">'[11]5-ALAT(1)'!$AW$30</definedName>
    <definedName name="____________EEE24">#REF!</definedName>
    <definedName name="____________EEE25">#REF!</definedName>
    <definedName name="____________EEE26">#REF!</definedName>
    <definedName name="____________EEE27">'[11]5-ALAT(1)'!$AW$34</definedName>
    <definedName name="____________EEE28">#REF!</definedName>
    <definedName name="____________EEE29">'[11]5-ALAT(1)'!$AW$36</definedName>
    <definedName name="____________EEE30">#REF!</definedName>
    <definedName name="____________EEE31">'[11]5-ALAT(1)'!$AW$38</definedName>
    <definedName name="____________EEE32">#REF!</definedName>
    <definedName name="____________EEE33">#REF!</definedName>
    <definedName name="____________ewr4">#REF!</definedName>
    <definedName name="____________HAL1">#REF!</definedName>
    <definedName name="____________HAL2">#REF!</definedName>
    <definedName name="____________HAL3">#REF!</definedName>
    <definedName name="____________HAL4">#REF!</definedName>
    <definedName name="____________HAL5">#REF!</definedName>
    <definedName name="____________HAL6">#REF!</definedName>
    <definedName name="____________HAL7">#REF!</definedName>
    <definedName name="____________HAL8">#REF!</definedName>
    <definedName name="____________jk64">#REF!</definedName>
    <definedName name="____________ker1020">#REF!</definedName>
    <definedName name="____________ker2020">#REF!</definedName>
    <definedName name="____________ker2025">#REF!</definedName>
    <definedName name="____________ker3030">#REF!</definedName>
    <definedName name="____________ker40">'[10]HB '!#REF!</definedName>
    <definedName name="____________ko2">#REF!</definedName>
    <definedName name="____________lk725">#REF!</definedName>
    <definedName name="____________LLL01">'[12]Harga Dasar'!$F$9</definedName>
    <definedName name="____________LLL02">'[12]Harga Dasar'!$F$18</definedName>
    <definedName name="____________LLL03">'[12]Harga Dasar'!$F$10</definedName>
    <definedName name="____________LLL04">#REF!</definedName>
    <definedName name="____________mas1">{"Book1","4.09 FLORA DAN FAUNA.xls","4.22 PERLENGKAPAN SEKOLAH.xls"}</definedName>
    <definedName name="____________mas12">{"Book1","4.09 FLORA DAN FAUNA.xls","4.22 PERLENGKAPAN SEKOLAH.xls"}</definedName>
    <definedName name="____________mas2">{"Book1","4.09 FLORA DAN FAUNA.xls","4.22 PERLENGKAPAN SEKOLAH.xls"}</definedName>
    <definedName name="____________mas4">{"Book1","4.09 FLORA DAN FAUNA.xls","4.22 PERLENGKAPAN SEKOLAH.xls"}</definedName>
    <definedName name="____________mas5">{"Book1","4.09 FLORA DAN FAUNA.xls","4.22 PERLENGKAPAN SEKOLAH.xls"}</definedName>
    <definedName name="____________mas6">{"Book1","4.09 FLORA DAN FAUNA.xls","4.22 PERLENGKAPAN SEKOLAH.xls"}</definedName>
    <definedName name="____________mas7">{"Book1","4.09 FLORA DAN FAUNA.xls","4.22 PERLENGKAPAN SEKOLAH.xls"}</definedName>
    <definedName name="____________mas8">{"Book1","4.09 FLORA DAN FAUNA.xls","4.22 PERLENGKAPAN SEKOLAH.xls"}</definedName>
    <definedName name="____________mas9">{"Book1","4.09 FLORA DAN FAUNA.xls","4.22 PERLENGKAPAN SEKOLAH.xls"}</definedName>
    <definedName name="____________MDE01">#REF!</definedName>
    <definedName name="____________MDE02">#REF!</definedName>
    <definedName name="____________MDE04">#REF!</definedName>
    <definedName name="____________MDE05">#REF!</definedName>
    <definedName name="____________MDE06">#REF!</definedName>
    <definedName name="____________MDE07">#REF!</definedName>
    <definedName name="____________MDE08">#REF!</definedName>
    <definedName name="____________MDE09">#REF!</definedName>
    <definedName name="____________MDE10">#REF!</definedName>
    <definedName name="____________MDE11">#REF!</definedName>
    <definedName name="____________MDE12">#REF!</definedName>
    <definedName name="____________MDE13">#REF!</definedName>
    <definedName name="____________MDE14">#REF!</definedName>
    <definedName name="____________MDE15">#REF!</definedName>
    <definedName name="____________MDE16">#REF!</definedName>
    <definedName name="____________MDE17">#REF!</definedName>
    <definedName name="____________MDE18">#REF!</definedName>
    <definedName name="____________MDE19">#REF!</definedName>
    <definedName name="____________MDE20">#REF!</definedName>
    <definedName name="____________MDE21">#REF!</definedName>
    <definedName name="____________MDE22">#REF!</definedName>
    <definedName name="____________MDE23">#REF!</definedName>
    <definedName name="____________MDE24">#REF!</definedName>
    <definedName name="____________MDE25">#REF!</definedName>
    <definedName name="____________MDE26">#REF!</definedName>
    <definedName name="____________MDE27">#REF!</definedName>
    <definedName name="____________MDE28">#REF!</definedName>
    <definedName name="____________MDE29">#REF!</definedName>
    <definedName name="____________MDE30">#REF!</definedName>
    <definedName name="____________MDE31">#REF!</definedName>
    <definedName name="____________MDE32">#REF!</definedName>
    <definedName name="____________MDE33">#REF!</definedName>
    <definedName name="____________MDE34">#REF!</definedName>
    <definedName name="____________ME01">#REF!</definedName>
    <definedName name="____________ME02">#REF!</definedName>
    <definedName name="____________ME03">#REF!</definedName>
    <definedName name="____________ME04">#REF!</definedName>
    <definedName name="____________ME05">#REF!</definedName>
    <definedName name="____________ME06">#REF!</definedName>
    <definedName name="____________ME07">#REF!</definedName>
    <definedName name="____________ME08">#REF!</definedName>
    <definedName name="____________ME09">#REF!</definedName>
    <definedName name="____________me1">{"Book1","4.09 FLORA DAN FAUNA.xls","4.22 PERLENGKAPAN SEKOLAH.xls"}</definedName>
    <definedName name="____________ME10">#REF!</definedName>
    <definedName name="____________ME11">#REF!</definedName>
    <definedName name="____________ME12">#REF!</definedName>
    <definedName name="____________ME13">#REF!</definedName>
    <definedName name="____________ME14">#REF!</definedName>
    <definedName name="____________ME15">#REF!</definedName>
    <definedName name="____________ME16">#REF!</definedName>
    <definedName name="____________ME17">#REF!</definedName>
    <definedName name="____________ME18">#REF!</definedName>
    <definedName name="____________ME19">#REF!</definedName>
    <definedName name="____________me2">{"Book1","4.09 FLORA DAN FAUNA.xls","4.22 PERLENGKAPAN SEKOLAH.xls"}</definedName>
    <definedName name="____________ME20">#REF!</definedName>
    <definedName name="____________ME21">#REF!</definedName>
    <definedName name="____________ME22">#REF!</definedName>
    <definedName name="____________ME23">#REF!</definedName>
    <definedName name="____________ME24">#REF!</definedName>
    <definedName name="____________ME25">#REF!</definedName>
    <definedName name="____________ME26">#REF!</definedName>
    <definedName name="____________ME27">#REF!</definedName>
    <definedName name="____________ME28">#REF!</definedName>
    <definedName name="____________ME29">#REF!</definedName>
    <definedName name="____________me3">{"Book1","4.09 FLORA DAN FAUNA.xls","4.22 PERLENGKAPAN SEKOLAH.xls"}</definedName>
    <definedName name="____________ME30">#REF!</definedName>
    <definedName name="____________ME31">#REF!</definedName>
    <definedName name="____________ME32">#REF!</definedName>
    <definedName name="____________ME33">#REF!</definedName>
    <definedName name="____________ME34">#REF!</definedName>
    <definedName name="____________me4">{"Book1","4.09 FLORA DAN FAUNA.xls","4.22 PERLENGKAPAN SEKOLAH.xls"}</definedName>
    <definedName name="____________me5">{"Book1","4.09 FLORA DAN FAUNA.xls","4.22 PERLENGKAPAN SEKOLAH.xls"}</definedName>
    <definedName name="____________me9">{"Book1","4.09 FLORA DAN FAUNA.xls","4.22 PERLENGKAPAN SEKOLAH.xls"}</definedName>
    <definedName name="____________mek1">{"Book1","4.09 FLORA DAN FAUNA.xls","4.22 PERLENGKAPAN SEKOLAH.xls"}</definedName>
    <definedName name="____________mek2">{"Book1","4.09 FLORA DAN FAUNA.xls","4.22 PERLENGKAPAN SEKOLAH.xls"}</definedName>
    <definedName name="____________mek3">{"Book1","4.09 FLORA DAN FAUNA.xls","4.22 PERLENGKAPAN SEKOLAH.xls"}</definedName>
    <definedName name="____________mek5">{"Book1","4.09 FLORA DAN FAUNA.xls","4.22 PERLENGKAPAN SEKOLAH.xls"}</definedName>
    <definedName name="____________mek87">{"Book1","4.09 FLORA DAN FAUNA.xls","4.22 PERLENGKAPAN SEKOLAH.xls"}</definedName>
    <definedName name="____________mek9">{"Book1","4.09 FLORA DAN FAUNA.xls","4.22 PERLENGKAPAN SEKOLAH.xls"}</definedName>
    <definedName name="____________meq12">{"Book1","4.09 FLORA DAN FAUNA.xls","4.22 PERLENGKAPAN SEKOLAH.xls"}</definedName>
    <definedName name="____________MMM03">'[11]4-Basic Price'!$F$53</definedName>
    <definedName name="____________MMM04">'[11]4-Basic Price'!$F$54</definedName>
    <definedName name="____________MMM10">'[11]4-Basic Price'!$F$60</definedName>
    <definedName name="____________MMM11">'[11]4-Basic Price'!$F$61</definedName>
    <definedName name="____________MMM16">'[11]4-Basic Price'!$F$67</definedName>
    <definedName name="____________MMM18">#REF!</definedName>
    <definedName name="____________MMM19">'[11]4-Basic Price'!$F$71</definedName>
    <definedName name="____________MMM26">'[11]4-Basic Price'!$F$78</definedName>
    <definedName name="____________MMM27">'[11]4-Basic Price'!$F$79</definedName>
    <definedName name="____________MMM37">'[11]4-Basic Price'!$F$90</definedName>
    <definedName name="____________MMM38">'[11]4-Basic Price'!#REF!</definedName>
    <definedName name="____________MMM39">'[11]4-Basic Price'!$F$91</definedName>
    <definedName name="____________MMM44">'[11]4-Basic Price'!$F$98</definedName>
    <definedName name="____________MMM47">'[11]4-Basic Price'!$F$101</definedName>
    <definedName name="____________MMM48">'[11]4-Basic Price'!$F$102</definedName>
    <definedName name="____________MOB1">#REF!</definedName>
    <definedName name="____________MOB2">#REF!</definedName>
    <definedName name="____________MR42">'[20]Harga satuan'!$I$13</definedName>
    <definedName name="____________pav8">#REF!</definedName>
    <definedName name="____________pvc1">#REF!</definedName>
    <definedName name="____________PVC100">[5]DAF.HRG!$W$17</definedName>
    <definedName name="____________pvc12">#REF!</definedName>
    <definedName name="____________PVC150">#REF!</definedName>
    <definedName name="____________PVC200">#REF!</definedName>
    <definedName name="____________pvc3">#REF!</definedName>
    <definedName name="____________pvc300">#REF!</definedName>
    <definedName name="____________pvc34">#REF!</definedName>
    <definedName name="____________pvc44">#REF!</definedName>
    <definedName name="____________PVC50">[5]DAF.HRG!$W$19</definedName>
    <definedName name="____________PVC75">[5]DAF.HRG!$W$18</definedName>
    <definedName name="___________arr3">{"Book1","4.09 FLORA DAN FAUNA.xls","4.22 PERLENGKAPAN SEKOLAH.xls"}</definedName>
    <definedName name="___________ATB1">#REF!</definedName>
    <definedName name="___________ATB2">#REF!</definedName>
    <definedName name="___________ATB3">#REF!</definedName>
    <definedName name="___________ATB4">#REF!</definedName>
    <definedName name="___________bsc100">#REF!</definedName>
    <definedName name="___________der4">{"Book1","4.09 FLORA DAN FAUNA.xls","4.22 PERLENGKAPAN SEKOLAH.xls"}</definedName>
    <definedName name="___________DIV1">[11]BOQ!$G$19</definedName>
    <definedName name="___________DIV10">[11]BOQ!$G$312</definedName>
    <definedName name="___________DIV11">[14]Rab!#REF!</definedName>
    <definedName name="___________DIV2">[11]BOQ!$G$37</definedName>
    <definedName name="___________DIV3">[11]BOQ!$G$60</definedName>
    <definedName name="___________DIV4">[11]BOQ!$G$73</definedName>
    <definedName name="___________DIV5">[11]BOQ!$G$86</definedName>
    <definedName name="___________DIV6">[11]BOQ!$G$124</definedName>
    <definedName name="___________DIV7">[11]BOQ!$G$225</definedName>
    <definedName name="___________DIV8">[11]BOQ!$G$275</definedName>
    <definedName name="___________DIV9">[11]BOQ!$G$301</definedName>
    <definedName name="___________doc5">{"Book1","4.09 FLORA DAN FAUNA.xls","4.22 PERLENGKAPAN SEKOLAH.xls"}</definedName>
    <definedName name="___________EEE01">#REF!</definedName>
    <definedName name="___________EEE02">#REF!</definedName>
    <definedName name="___________EEE03">#REF!</definedName>
    <definedName name="___________EEE04">#REF!</definedName>
    <definedName name="___________EEE05">#REF!</definedName>
    <definedName name="___________EEE06">#REF!</definedName>
    <definedName name="___________EEE07">#REF!</definedName>
    <definedName name="___________EEE08">#REF!</definedName>
    <definedName name="___________EEE09">#REF!</definedName>
    <definedName name="___________EEE10">#REF!</definedName>
    <definedName name="___________EEE11">#REF!</definedName>
    <definedName name="___________EEE12">#REF!</definedName>
    <definedName name="___________EEE13">#REF!</definedName>
    <definedName name="___________EEE14">#REF!</definedName>
    <definedName name="___________EEE15">#REF!</definedName>
    <definedName name="___________EEE16">#REF!</definedName>
    <definedName name="___________EEE17">#REF!</definedName>
    <definedName name="___________EEE18">#REF!</definedName>
    <definedName name="___________EEE19">#REF!</definedName>
    <definedName name="___________EEE20">#REF!</definedName>
    <definedName name="___________EEE21">#REF!</definedName>
    <definedName name="___________EEE22">#REF!</definedName>
    <definedName name="___________EEE23">#REF!</definedName>
    <definedName name="___________EEE24">#REF!</definedName>
    <definedName name="___________EEE25">#REF!</definedName>
    <definedName name="___________EEE26">#REF!</definedName>
    <definedName name="___________EEE27">#REF!</definedName>
    <definedName name="___________EEE28">#REF!</definedName>
    <definedName name="___________EEE29">#REF!</definedName>
    <definedName name="___________EEE30">#REF!</definedName>
    <definedName name="___________EEE31">#REF!</definedName>
    <definedName name="___________EEE32">#REF!</definedName>
    <definedName name="___________EEE33">#REF!</definedName>
    <definedName name="___________ewr4">#REF!</definedName>
    <definedName name="___________HAL1">#REF!</definedName>
    <definedName name="___________HAL2">#REF!</definedName>
    <definedName name="___________HAL3">#REF!</definedName>
    <definedName name="___________HAL4">#REF!</definedName>
    <definedName name="___________HAL5">#REF!</definedName>
    <definedName name="___________HAL6">#REF!</definedName>
    <definedName name="___________HAL7">#REF!</definedName>
    <definedName name="___________HAL8">#REF!</definedName>
    <definedName name="___________jk64">#REF!</definedName>
    <definedName name="___________ker1020">#REF!</definedName>
    <definedName name="___________ker2020">#REF!</definedName>
    <definedName name="___________ker2025">#REF!</definedName>
    <definedName name="___________ker3030">#REF!</definedName>
    <definedName name="___________ker40">'[10]HB '!#REF!</definedName>
    <definedName name="___________ko2">#REF!</definedName>
    <definedName name="___________lk725">[18]Vol.!#REF!</definedName>
    <definedName name="___________LLL01">'[11]4-Basic Price'!$F$8</definedName>
    <definedName name="___________LLL02">'[11]4-Basic Price'!$F$9</definedName>
    <definedName name="___________LLL03">'[11]4-Basic Price'!$F$10</definedName>
    <definedName name="___________LLL04">#REF!</definedName>
    <definedName name="___________mas1">{"Book1","4.09 FLORA DAN FAUNA.xls","4.22 PERLENGKAPAN SEKOLAH.xls"}</definedName>
    <definedName name="___________mas12">{"Book1","4.09 FLORA DAN FAUNA.xls","4.22 PERLENGKAPAN SEKOLAH.xls"}</definedName>
    <definedName name="___________mas2">{"Book1","4.09 FLORA DAN FAUNA.xls","4.22 PERLENGKAPAN SEKOLAH.xls"}</definedName>
    <definedName name="___________mas4">{"Book1","4.09 FLORA DAN FAUNA.xls","4.22 PERLENGKAPAN SEKOLAH.xls"}</definedName>
    <definedName name="___________mas5">{"Book1","4.09 FLORA DAN FAUNA.xls","4.22 PERLENGKAPAN SEKOLAH.xls"}</definedName>
    <definedName name="___________mas6">{"Book1","4.09 FLORA DAN FAUNA.xls","4.22 PERLENGKAPAN SEKOLAH.xls"}</definedName>
    <definedName name="___________mas7">{"Book1","4.09 FLORA DAN FAUNA.xls","4.22 PERLENGKAPAN SEKOLAH.xls"}</definedName>
    <definedName name="___________mas8">{"Book1","4.09 FLORA DAN FAUNA.xls","4.22 PERLENGKAPAN SEKOLAH.xls"}</definedName>
    <definedName name="___________mas9">{"Book1","4.09 FLORA DAN FAUNA.xls","4.22 PERLENGKAPAN SEKOLAH.xls"}</definedName>
    <definedName name="___________MDE01">#REF!</definedName>
    <definedName name="___________MDE02">#REF!</definedName>
    <definedName name="___________MDE03">#REF!</definedName>
    <definedName name="___________MDE04">#REF!</definedName>
    <definedName name="___________MDE05">#REF!</definedName>
    <definedName name="___________MDE06">#REF!</definedName>
    <definedName name="___________MDE07">#REF!</definedName>
    <definedName name="___________MDE08">#REF!</definedName>
    <definedName name="___________MDE09">#REF!</definedName>
    <definedName name="___________MDE10">#REF!</definedName>
    <definedName name="___________MDE11">#REF!</definedName>
    <definedName name="___________MDE12">#REF!</definedName>
    <definedName name="___________MDE13">#REF!</definedName>
    <definedName name="___________MDE14">#REF!</definedName>
    <definedName name="___________MDE15">#REF!</definedName>
    <definedName name="___________MDE16">#REF!</definedName>
    <definedName name="___________MDE17">#REF!</definedName>
    <definedName name="___________MDE18">#REF!</definedName>
    <definedName name="___________MDE19">#REF!</definedName>
    <definedName name="___________MDE20">#REF!</definedName>
    <definedName name="___________MDE21">#REF!</definedName>
    <definedName name="___________MDE22">#REF!</definedName>
    <definedName name="___________MDE23">#REF!</definedName>
    <definedName name="___________MDE24">#REF!</definedName>
    <definedName name="___________MDE25">#REF!</definedName>
    <definedName name="___________MDE26">#REF!</definedName>
    <definedName name="___________MDE27">#REF!</definedName>
    <definedName name="___________MDE28">#REF!</definedName>
    <definedName name="___________MDE29">#REF!</definedName>
    <definedName name="___________MDE30">#REF!</definedName>
    <definedName name="___________MDE31">#REF!</definedName>
    <definedName name="___________MDE32">#REF!</definedName>
    <definedName name="___________MDE33">#REF!</definedName>
    <definedName name="___________MDE34">#REF!</definedName>
    <definedName name="___________ME01">#REF!</definedName>
    <definedName name="___________ME02">#REF!</definedName>
    <definedName name="___________ME03">#REF!</definedName>
    <definedName name="___________ME04">#REF!</definedName>
    <definedName name="___________ME05">#REF!</definedName>
    <definedName name="___________ME06">#REF!</definedName>
    <definedName name="___________ME07">#REF!</definedName>
    <definedName name="___________ME08">#REF!</definedName>
    <definedName name="___________ME09">#REF!</definedName>
    <definedName name="___________me1">{"Book1","4.09 FLORA DAN FAUNA.xls","4.22 PERLENGKAPAN SEKOLAH.xls"}</definedName>
    <definedName name="___________ME10">#REF!</definedName>
    <definedName name="___________ME11">#REF!</definedName>
    <definedName name="___________ME12">#REF!</definedName>
    <definedName name="___________ME13">#REF!</definedName>
    <definedName name="___________ME14">#REF!</definedName>
    <definedName name="___________ME15">#REF!</definedName>
    <definedName name="___________ME16">#REF!</definedName>
    <definedName name="___________ME17">#REF!</definedName>
    <definedName name="___________ME18">#REF!</definedName>
    <definedName name="___________ME19">#REF!</definedName>
    <definedName name="___________me2">{"Book1","4.09 FLORA DAN FAUNA.xls","4.22 PERLENGKAPAN SEKOLAH.xls"}</definedName>
    <definedName name="___________ME20">#REF!</definedName>
    <definedName name="___________ME21">#REF!</definedName>
    <definedName name="___________ME22">#REF!</definedName>
    <definedName name="___________ME23">#REF!</definedName>
    <definedName name="___________ME24">#REF!</definedName>
    <definedName name="___________ME25">#REF!</definedName>
    <definedName name="___________ME26">#REF!</definedName>
    <definedName name="___________ME27">#REF!</definedName>
    <definedName name="___________ME28">#REF!</definedName>
    <definedName name="___________ME29">#REF!</definedName>
    <definedName name="___________me3">{"Book1","4.09 FLORA DAN FAUNA.xls","4.22 PERLENGKAPAN SEKOLAH.xls"}</definedName>
    <definedName name="___________ME30">#REF!</definedName>
    <definedName name="___________ME31">#REF!</definedName>
    <definedName name="___________ME32">#REF!</definedName>
    <definedName name="___________ME33">#REF!</definedName>
    <definedName name="___________ME34">#REF!</definedName>
    <definedName name="___________me4">{"Book1","4.09 FLORA DAN FAUNA.xls","4.22 PERLENGKAPAN SEKOLAH.xls"}</definedName>
    <definedName name="___________me5">{"Book1","4.09 FLORA DAN FAUNA.xls","4.22 PERLENGKAPAN SEKOLAH.xls"}</definedName>
    <definedName name="___________me9">{"Book1","4.09 FLORA DAN FAUNA.xls","4.22 PERLENGKAPAN SEKOLAH.xls"}</definedName>
    <definedName name="___________mek1">{"Book1","4.09 FLORA DAN FAUNA.xls","4.22 PERLENGKAPAN SEKOLAH.xls"}</definedName>
    <definedName name="___________mek2">{"Book1","4.09 FLORA DAN FAUNA.xls","4.22 PERLENGKAPAN SEKOLAH.xls"}</definedName>
    <definedName name="___________mek3">{"Book1","4.09 FLORA DAN FAUNA.xls","4.22 PERLENGKAPAN SEKOLAH.xls"}</definedName>
    <definedName name="___________mek5">{"Book1","4.09 FLORA DAN FAUNA.xls","4.22 PERLENGKAPAN SEKOLAH.xls"}</definedName>
    <definedName name="___________mek87">{"Book1","4.09 FLORA DAN FAUNA.xls","4.22 PERLENGKAPAN SEKOLAH.xls"}</definedName>
    <definedName name="___________mek9">{"Book1","4.09 FLORA DAN FAUNA.xls","4.22 PERLENGKAPAN SEKOLAH.xls"}</definedName>
    <definedName name="___________meq12">{"Book1","4.09 FLORA DAN FAUNA.xls","4.22 PERLENGKAPAN SEKOLAH.xls"}</definedName>
    <definedName name="___________MMM03">'[11]4-Basic Price'!$F$53</definedName>
    <definedName name="___________MMM04">'[11]4-Basic Price'!$F$54</definedName>
    <definedName name="___________MMM10">'[11]4-Basic Price'!$F$60</definedName>
    <definedName name="___________MMM11">'[11]4-Basic Price'!$F$61</definedName>
    <definedName name="___________MMM16">'[11]4-Basic Price'!$F$67</definedName>
    <definedName name="___________MMM18">'[11]4-Basic Price'!$F$70</definedName>
    <definedName name="___________MMM19">'[11]4-Basic Price'!$F$71</definedName>
    <definedName name="___________MMM26">'[11]4-Basic Price'!$F$78</definedName>
    <definedName name="___________MMM27">'[11]4-Basic Price'!$F$79</definedName>
    <definedName name="___________MMM37">'[11]4-Basic Price'!$F$90</definedName>
    <definedName name="___________MMM38">'[11]4-Basic Price'!#REF!</definedName>
    <definedName name="___________MMM39">'[11]4-Basic Price'!$F$91</definedName>
    <definedName name="___________MMM44">'[11]4-Basic Price'!$F$98</definedName>
    <definedName name="___________MMM47">'[11]4-Basic Price'!$F$101</definedName>
    <definedName name="___________MMM48">#REF!</definedName>
    <definedName name="___________MOB1">#REF!</definedName>
    <definedName name="___________MOB2">#REF!</definedName>
    <definedName name="___________nip1">#REF!</definedName>
    <definedName name="___________nip2">#REF!</definedName>
    <definedName name="___________pav8">#REF!</definedName>
    <definedName name="___________pvc1">#REF!</definedName>
    <definedName name="___________PVC100">[5]DAF.HRG!$W$17</definedName>
    <definedName name="___________pvc12">#REF!</definedName>
    <definedName name="___________PVC150">#REF!</definedName>
    <definedName name="___________PVC200">#REF!</definedName>
    <definedName name="___________pvc3">#REF!</definedName>
    <definedName name="___________pvc300">#REF!</definedName>
    <definedName name="___________pvc34">#REF!</definedName>
    <definedName name="___________pvc44">#REF!</definedName>
    <definedName name="___________PVC50">[5]DAF.HRG!$W$19</definedName>
    <definedName name="___________PVC75">[5]DAF.HRG!$W$18</definedName>
    <definedName name="___________RAB1">#REF!</definedName>
    <definedName name="__________arr3">{"Book1","4.09 FLORA DAN FAUNA.xls","4.22 PERLENGKAPAN SEKOLAH.xls"}</definedName>
    <definedName name="__________ATB1">#REF!</definedName>
    <definedName name="__________ATB2">#REF!</definedName>
    <definedName name="__________ATB3">#REF!</definedName>
    <definedName name="__________ATB4">#REF!</definedName>
    <definedName name="__________bsc100">#REF!</definedName>
    <definedName name="__________der4">{"Book1","4.09 FLORA DAN FAUNA.xls","4.22 PERLENGKAPAN SEKOLAH.xls"}</definedName>
    <definedName name="__________DIV1">[11]BOQ!$G$19</definedName>
    <definedName name="__________DIV10">[11]BOQ!$G$312</definedName>
    <definedName name="__________DIV11">'[21]Kuantitas &amp; Harga'!#REF!</definedName>
    <definedName name="__________DIV2">[11]BOQ!$G$37</definedName>
    <definedName name="__________DIV3">[11]BOQ!$G$60</definedName>
    <definedName name="__________DIV4">[11]BOQ!$G$73</definedName>
    <definedName name="__________DIV5">[11]BOQ!$G$86</definedName>
    <definedName name="__________DIV6">[11]BOQ!$G$124</definedName>
    <definedName name="__________DIV7">[11]BOQ!$G$225</definedName>
    <definedName name="__________DIV8">[11]BOQ!$G$275</definedName>
    <definedName name="__________DIV9">[11]BOQ!$G$301</definedName>
    <definedName name="__________doc5">{"Book1","4.09 FLORA DAN FAUNA.xls","4.22 PERLENGKAPAN SEKOLAH.xls"}</definedName>
    <definedName name="__________EEE01">#REF!</definedName>
    <definedName name="__________EEE02">#REF!</definedName>
    <definedName name="__________EEE03">#REF!</definedName>
    <definedName name="__________EEE04">#REF!</definedName>
    <definedName name="__________EEE05">#REF!</definedName>
    <definedName name="__________EEE06">#REF!</definedName>
    <definedName name="__________EEE07">#REF!</definedName>
    <definedName name="__________EEE08">#REF!</definedName>
    <definedName name="__________EEE09">#REF!</definedName>
    <definedName name="__________EEE10">#REF!</definedName>
    <definedName name="__________EEE11">#REF!</definedName>
    <definedName name="__________EEE12">#REF!</definedName>
    <definedName name="__________EEE13">#REF!</definedName>
    <definedName name="__________EEE14">#REF!</definedName>
    <definedName name="__________EEE15">#REF!</definedName>
    <definedName name="__________EEE16">#REF!</definedName>
    <definedName name="__________EEE17">#REF!</definedName>
    <definedName name="__________EEE18">#REF!</definedName>
    <definedName name="__________EEE19">#REF!</definedName>
    <definedName name="__________EEE20">#REF!</definedName>
    <definedName name="__________EEE21">#REF!</definedName>
    <definedName name="__________EEE22">#REF!</definedName>
    <definedName name="__________EEE23">#REF!</definedName>
    <definedName name="__________EEE24">#REF!</definedName>
    <definedName name="__________EEE25">#REF!</definedName>
    <definedName name="__________EEE26">#REF!</definedName>
    <definedName name="__________EEE27">#REF!</definedName>
    <definedName name="__________EEE28">#REF!</definedName>
    <definedName name="__________EEE29">#REF!</definedName>
    <definedName name="__________EEE30">#REF!</definedName>
    <definedName name="__________EEE31">#REF!</definedName>
    <definedName name="__________EEE32">#REF!</definedName>
    <definedName name="__________EEE33">#REF!</definedName>
    <definedName name="__________ewr4">#REF!</definedName>
    <definedName name="__________HAL1">#REF!</definedName>
    <definedName name="__________HAL2">#REF!</definedName>
    <definedName name="__________HAL3">#REF!</definedName>
    <definedName name="__________HAL4">#REF!</definedName>
    <definedName name="__________HAL5">#REF!</definedName>
    <definedName name="__________HAL6">#REF!</definedName>
    <definedName name="__________HAL7">#REF!</definedName>
    <definedName name="__________HAL8">#REF!</definedName>
    <definedName name="__________jk64">#REF!</definedName>
    <definedName name="__________ker1020">#REF!</definedName>
    <definedName name="__________ker2020">#REF!</definedName>
    <definedName name="__________ker2025">#REF!</definedName>
    <definedName name="__________ker3030">#REF!</definedName>
    <definedName name="__________ker40">'[10]HB '!#REF!</definedName>
    <definedName name="__________ko2">#REF!</definedName>
    <definedName name="__________lk725">#REF!</definedName>
    <definedName name="__________LLL01">'[11]4-Basic Price'!$F$8</definedName>
    <definedName name="__________LLL02">'[11]4-Basic Price'!$F$9</definedName>
    <definedName name="__________LLL03">'[11]4-Basic Price'!$F$10</definedName>
    <definedName name="__________LLL04">#REF!</definedName>
    <definedName name="__________LLL05">#REF!</definedName>
    <definedName name="__________LLL10">#REF!</definedName>
    <definedName name="__________LLL11">#REF!</definedName>
    <definedName name="__________mas1">{"Book1","4.09 FLORA DAN FAUNA.xls","4.22 PERLENGKAPAN SEKOLAH.xls"}</definedName>
    <definedName name="__________mas12">{"Book1","4.09 FLORA DAN FAUNA.xls","4.22 PERLENGKAPAN SEKOLAH.xls"}</definedName>
    <definedName name="__________mas2">{"Book1","4.09 FLORA DAN FAUNA.xls","4.22 PERLENGKAPAN SEKOLAH.xls"}</definedName>
    <definedName name="__________mas4">{"Book1","4.09 FLORA DAN FAUNA.xls","4.22 PERLENGKAPAN SEKOLAH.xls"}</definedName>
    <definedName name="__________mas5">{"Book1","4.09 FLORA DAN FAUNA.xls","4.22 PERLENGKAPAN SEKOLAH.xls"}</definedName>
    <definedName name="__________mas6">{"Book1","4.09 FLORA DAN FAUNA.xls","4.22 PERLENGKAPAN SEKOLAH.xls"}</definedName>
    <definedName name="__________mas7">{"Book1","4.09 FLORA DAN FAUNA.xls","4.22 PERLENGKAPAN SEKOLAH.xls"}</definedName>
    <definedName name="__________mas8">{"Book1","4.09 FLORA DAN FAUNA.xls","4.22 PERLENGKAPAN SEKOLAH.xls"}</definedName>
    <definedName name="__________mas9">{"Book1","4.09 FLORA DAN FAUNA.xls","4.22 PERLENGKAPAN SEKOLAH.xls"}</definedName>
    <definedName name="__________MDE01">#REF!</definedName>
    <definedName name="__________MDE02">#REF!</definedName>
    <definedName name="__________MDE03">#REF!</definedName>
    <definedName name="__________MDE04">#REF!</definedName>
    <definedName name="__________MDE05">#REF!</definedName>
    <definedName name="__________MDE06">#REF!</definedName>
    <definedName name="__________MDE07">#REF!</definedName>
    <definedName name="__________MDE08">#REF!</definedName>
    <definedName name="__________MDE09">#REF!</definedName>
    <definedName name="__________MDE10">#REF!</definedName>
    <definedName name="__________MDE11">#REF!</definedName>
    <definedName name="__________MDE12">#REF!</definedName>
    <definedName name="__________MDE13">#REF!</definedName>
    <definedName name="__________MDE14">#REF!</definedName>
    <definedName name="__________MDE15">#REF!</definedName>
    <definedName name="__________MDE16">#REF!</definedName>
    <definedName name="__________MDE17">#REF!</definedName>
    <definedName name="__________MDE18">#REF!</definedName>
    <definedName name="__________MDE19">#REF!</definedName>
    <definedName name="__________MDE20">#REF!</definedName>
    <definedName name="__________MDE21">#REF!</definedName>
    <definedName name="__________MDE22">#REF!</definedName>
    <definedName name="__________MDE23">#REF!</definedName>
    <definedName name="__________MDE24">#REF!</definedName>
    <definedName name="__________MDE25">#REF!</definedName>
    <definedName name="__________MDE26">#REF!</definedName>
    <definedName name="__________MDE27">#REF!</definedName>
    <definedName name="__________MDE28">#REF!</definedName>
    <definedName name="__________MDE29">#REF!</definedName>
    <definedName name="__________MDE30">#REF!</definedName>
    <definedName name="__________MDE31">#REF!</definedName>
    <definedName name="__________MDE32">#REF!</definedName>
    <definedName name="__________MDE33">#REF!</definedName>
    <definedName name="__________MDE34">#REF!</definedName>
    <definedName name="__________ME01">#REF!</definedName>
    <definedName name="__________ME02">#REF!</definedName>
    <definedName name="__________ME03">#REF!</definedName>
    <definedName name="__________ME04">#REF!</definedName>
    <definedName name="__________ME05">#REF!</definedName>
    <definedName name="__________ME06">#REF!</definedName>
    <definedName name="__________ME07">#REF!</definedName>
    <definedName name="__________ME08">#REF!</definedName>
    <definedName name="__________ME09">#REF!</definedName>
    <definedName name="__________me1">{"Book1","4.09 FLORA DAN FAUNA.xls","4.22 PERLENGKAPAN SEKOLAH.xls"}</definedName>
    <definedName name="__________ME10">#REF!</definedName>
    <definedName name="__________ME11">#REF!</definedName>
    <definedName name="__________ME12">#REF!</definedName>
    <definedName name="__________ME13">#REF!</definedName>
    <definedName name="__________ME14">#REF!</definedName>
    <definedName name="__________ME15">#REF!</definedName>
    <definedName name="__________ME16">#REF!</definedName>
    <definedName name="__________ME17">#REF!</definedName>
    <definedName name="__________ME18">#REF!</definedName>
    <definedName name="__________ME19">#REF!</definedName>
    <definedName name="__________me2">{"Book1","4.09 FLORA DAN FAUNA.xls","4.22 PERLENGKAPAN SEKOLAH.xls"}</definedName>
    <definedName name="__________ME20">#REF!</definedName>
    <definedName name="__________ME21">#REF!</definedName>
    <definedName name="__________ME22">#REF!</definedName>
    <definedName name="__________ME23">#REF!</definedName>
    <definedName name="__________ME24">#REF!</definedName>
    <definedName name="__________ME25">#REF!</definedName>
    <definedName name="__________ME26">#REF!</definedName>
    <definedName name="__________ME27">#REF!</definedName>
    <definedName name="__________ME28">#REF!</definedName>
    <definedName name="__________ME29">#REF!</definedName>
    <definedName name="__________me3">{"Book1","4.09 FLORA DAN FAUNA.xls","4.22 PERLENGKAPAN SEKOLAH.xls"}</definedName>
    <definedName name="__________ME30">#REF!</definedName>
    <definedName name="__________ME31">#REF!</definedName>
    <definedName name="__________ME32">#REF!</definedName>
    <definedName name="__________ME33">#REF!</definedName>
    <definedName name="__________ME34">#REF!</definedName>
    <definedName name="__________me4">{"Book1","4.09 FLORA DAN FAUNA.xls","4.22 PERLENGKAPAN SEKOLAH.xls"}</definedName>
    <definedName name="__________me5">{"Book1","4.09 FLORA DAN FAUNA.xls","4.22 PERLENGKAPAN SEKOLAH.xls"}</definedName>
    <definedName name="__________me9">{"Book1","4.09 FLORA DAN FAUNA.xls","4.22 PERLENGKAPAN SEKOLAH.xls"}</definedName>
    <definedName name="__________mek1">{"Book1","4.09 FLORA DAN FAUNA.xls","4.22 PERLENGKAPAN SEKOLAH.xls"}</definedName>
    <definedName name="__________mek2">{"Book1","4.09 FLORA DAN FAUNA.xls","4.22 PERLENGKAPAN SEKOLAH.xls"}</definedName>
    <definedName name="__________mek3">{"Book1","4.09 FLORA DAN FAUNA.xls","4.22 PERLENGKAPAN SEKOLAH.xls"}</definedName>
    <definedName name="__________mek5">{"Book1","4.09 FLORA DAN FAUNA.xls","4.22 PERLENGKAPAN SEKOLAH.xls"}</definedName>
    <definedName name="__________mek87">{"Book1","4.09 FLORA DAN FAUNA.xls","4.22 PERLENGKAPAN SEKOLAH.xls"}</definedName>
    <definedName name="__________mek9">{"Book1","4.09 FLORA DAN FAUNA.xls","4.22 PERLENGKAPAN SEKOLAH.xls"}</definedName>
    <definedName name="__________meq12">{"Book1","4.09 FLORA DAN FAUNA.xls","4.22 PERLENGKAPAN SEKOLAH.xls"}</definedName>
    <definedName name="__________MMM03">'[11]4-Basic Price'!$F$53</definedName>
    <definedName name="__________MMM04">'[11]4-Basic Price'!$F$54</definedName>
    <definedName name="__________MMM06">#REF!</definedName>
    <definedName name="__________MMM07">#REF!</definedName>
    <definedName name="__________MMM08">#REF!</definedName>
    <definedName name="__________MMM09">#REF!</definedName>
    <definedName name="__________MMM10">'[11]4-Basic Price'!$F$60</definedName>
    <definedName name="__________MMM11">'[11]4-Basic Price'!$F$61</definedName>
    <definedName name="__________MMM12">#REF!</definedName>
    <definedName name="__________MMM13">#REF!</definedName>
    <definedName name="__________MMM14">#REF!</definedName>
    <definedName name="__________MMM15">#REF!</definedName>
    <definedName name="__________MMM16">'[11]4-Basic Price'!$F$67</definedName>
    <definedName name="__________MMM17">#REF!</definedName>
    <definedName name="__________MMM18">'[11]4-Basic Price'!$F$70</definedName>
    <definedName name="__________MMM19">'[11]4-Basic Price'!$F$71</definedName>
    <definedName name="__________MMM20">#REF!</definedName>
    <definedName name="__________MMM21">#REF!</definedName>
    <definedName name="__________MMM22">#REF!</definedName>
    <definedName name="__________MMM23">#REF!</definedName>
    <definedName name="__________MMM24">#REF!</definedName>
    <definedName name="__________MMM25">#REF!</definedName>
    <definedName name="__________MMM26">'[11]4-Basic Price'!$F$78</definedName>
    <definedName name="__________MMM27">'[11]4-Basic Price'!$F$79</definedName>
    <definedName name="__________MMM28">#REF!</definedName>
    <definedName name="__________MMM29">#REF!</definedName>
    <definedName name="__________MMM30">#REF!</definedName>
    <definedName name="__________MMM31">#REF!</definedName>
    <definedName name="__________MMM32">#REF!</definedName>
    <definedName name="__________MMM33">#REF!</definedName>
    <definedName name="__________MMM34">#REF!</definedName>
    <definedName name="__________MMM35">#REF!</definedName>
    <definedName name="__________MMM36">#REF!</definedName>
    <definedName name="__________MMM37">'[11]4-Basic Price'!$F$90</definedName>
    <definedName name="__________MMM38">'[11]4-Basic Price'!#REF!</definedName>
    <definedName name="__________MMM39">'[11]4-Basic Price'!$F$91</definedName>
    <definedName name="__________MMM40">#REF!</definedName>
    <definedName name="__________MMM41">#REF!</definedName>
    <definedName name="__________MMM411">#REF!</definedName>
    <definedName name="__________MMM44">'[11]4-Basic Price'!$F$98</definedName>
    <definedName name="__________MMM47">'[11]4-Basic Price'!$F$101</definedName>
    <definedName name="__________MMM48">'[11]4-Basic Price'!$F$102</definedName>
    <definedName name="__________MOB1">#REF!</definedName>
    <definedName name="__________MOB2">#REF!</definedName>
    <definedName name="__________MR42">'[20]Harga satuan'!$I$13</definedName>
    <definedName name="__________pav8">#REF!</definedName>
    <definedName name="__________pvc1">#REF!</definedName>
    <definedName name="__________PVC100">[5]DAF.HRG!$W$17</definedName>
    <definedName name="__________pvc12">#REF!</definedName>
    <definedName name="__________PVC150">#REF!</definedName>
    <definedName name="__________PVC200">#REF!</definedName>
    <definedName name="__________pvc3">#REF!</definedName>
    <definedName name="__________pvc300">#REF!</definedName>
    <definedName name="__________pvc34">#REF!</definedName>
    <definedName name="__________pvc44">#REF!</definedName>
    <definedName name="__________PVC50">[5]DAF.HRG!$W$19</definedName>
    <definedName name="__________PVC75">[5]DAF.HRG!$W$18</definedName>
    <definedName name="__________RAB1">#REF!</definedName>
    <definedName name="_________arr3">{"Book1","4.09 FLORA DAN FAUNA.xls","4.22 PERLENGKAPAN SEKOLAH.xls"}</definedName>
    <definedName name="_________ATB4">#REF!</definedName>
    <definedName name="_________bsc100">#REF!</definedName>
    <definedName name="_________C">[22]A!$A$4:$G$6</definedName>
    <definedName name="_________der4">{"Book1","4.09 FLORA DAN FAUNA.xls","4.22 PERLENGKAPAN SEKOLAH.xls"}</definedName>
    <definedName name="_________DIV1">[11]BOQ!$G$19</definedName>
    <definedName name="_________DIV10">[14]Rab!#REF!</definedName>
    <definedName name="_________DIV11">'[23]Kuantitas &amp; Harga'!#REF!</definedName>
    <definedName name="_________DIV2">[14]Rab!#REF!</definedName>
    <definedName name="_________DIV3">[13]Rab!$J$31</definedName>
    <definedName name="_________DIV4">[14]Rab!#REF!</definedName>
    <definedName name="_________DIV5">[13]Rab!$J$41</definedName>
    <definedName name="_________DIV6">[13]Rab!$J$48</definedName>
    <definedName name="_________DIV7">[13]Rab!$J$53</definedName>
    <definedName name="_________DIV8">[14]Rab!#REF!</definedName>
    <definedName name="_________DIV9">[14]Rab!#REF!</definedName>
    <definedName name="_________doc5">{"Book1","4.09 FLORA DAN FAUNA.xls","4.22 PERLENGKAPAN SEKOLAH.xls"}</definedName>
    <definedName name="_________EEE01">[24]alat!$AW$8</definedName>
    <definedName name="_________EEE02">[24]alat!$AW$9</definedName>
    <definedName name="_________EEE03">[24]alat!$AW$10</definedName>
    <definedName name="_________EEE04">[24]alat!$AW$11</definedName>
    <definedName name="_________EEE05">[24]alat!$AW$12</definedName>
    <definedName name="_________EEE06">[25]alat!$AW$13</definedName>
    <definedName name="_________EEE07">[25]alat!$AW$14</definedName>
    <definedName name="_________EEE08">[24]alat!$AW$15</definedName>
    <definedName name="_________EEE09">[24]alat!$AW$16</definedName>
    <definedName name="_________EEE10">[24]alat!$AW$17</definedName>
    <definedName name="_________EEE11">[24]alat!$AW$18</definedName>
    <definedName name="_________EEE12">[25]alat!$AW$19</definedName>
    <definedName name="_________EEE13">[24]alat!$AW$20</definedName>
    <definedName name="_________EEE14">[24]alat!$AW$21</definedName>
    <definedName name="_________EEE15">[24]alat!$AW$22</definedName>
    <definedName name="_________EEE16">[24]alat!$AW$23</definedName>
    <definedName name="_________EEE17">[24]alat!$AW$24</definedName>
    <definedName name="_________EEE18">[24]alat!$AW$25</definedName>
    <definedName name="_________EEE19">[24]alat!$AW$26</definedName>
    <definedName name="_________EEE20">[25]alat!$AW$27</definedName>
    <definedName name="_________EEE21">[24]alat!$AW$28</definedName>
    <definedName name="_________EEE22">[24]alat!$AW$29</definedName>
    <definedName name="_________EEE23">[25]alat!$AW$30</definedName>
    <definedName name="_________EEE24">[24]alat!$AW$31</definedName>
    <definedName name="_________EEE25">[25]alat!$AW$32</definedName>
    <definedName name="_________EEE26">[24]alat!$AW$33</definedName>
    <definedName name="_________EEE27">[24]alat!$AW$34</definedName>
    <definedName name="_________EEE28">[25]alat!$AW$35</definedName>
    <definedName name="_________EEE29">[24]alat!$AW$36</definedName>
    <definedName name="_________EEE30">[24]alat!$AW$37</definedName>
    <definedName name="_________EEE31">[24]alat!$AW$38</definedName>
    <definedName name="_________EEE32">[25]alat!$AW$39</definedName>
    <definedName name="_________EEE33">[24]alat!$AW$40</definedName>
    <definedName name="_________ewr4">#REF!</definedName>
    <definedName name="_________gip20">'[26]Harga bahan'!$I$47</definedName>
    <definedName name="_________gip50">'[26]Harga bahan'!$I$44</definedName>
    <definedName name="_________HAL1">[15]Mob!#REF!</definedName>
    <definedName name="_________HAL2">[15]Mob!#REF!</definedName>
    <definedName name="_________HAL3">[13]Rab!$A$42:$L$48</definedName>
    <definedName name="_________HAL4">[13]Rab!$A$49:$L$50</definedName>
    <definedName name="_________HAL5">[14]Rab!#REF!</definedName>
    <definedName name="_________HAL6">[13]Rab!$A$52:$L$58</definedName>
    <definedName name="_________HAL7">[14]Rab!#REF!</definedName>
    <definedName name="_________HAL8">[14]Rab!#REF!</definedName>
    <definedName name="_________jk64">#REF!</definedName>
    <definedName name="_________ker1020">#REF!</definedName>
    <definedName name="_________ker2020">#REF!</definedName>
    <definedName name="_________ker2025">#REF!</definedName>
    <definedName name="_________ker3030">#REF!</definedName>
    <definedName name="_________ker40">'[10]HB '!#REF!</definedName>
    <definedName name="_________ko2">#REF!</definedName>
    <definedName name="_________lk725">#REF!</definedName>
    <definedName name="_________LLL01">'[11]4-Basic Price'!$F$8</definedName>
    <definedName name="_________LLL02">'[11]4-Basic Price'!$F$9</definedName>
    <definedName name="_________LLL03">'[11]4-Basic Price'!$F$10</definedName>
    <definedName name="_________LLL04">#REF!</definedName>
    <definedName name="_________LLL05">#REF!</definedName>
    <definedName name="_________LLL10">#REF!</definedName>
    <definedName name="_________LLL11">#REF!</definedName>
    <definedName name="_________mas1">{"Book1","4.09 FLORA DAN FAUNA.xls","4.22 PERLENGKAPAN SEKOLAH.xls"}</definedName>
    <definedName name="_________mas12">{"Book1","4.09 FLORA DAN FAUNA.xls","4.22 PERLENGKAPAN SEKOLAH.xls"}</definedName>
    <definedName name="_________mas2">{"Book1","4.09 FLORA DAN FAUNA.xls","4.22 PERLENGKAPAN SEKOLAH.xls"}</definedName>
    <definedName name="_________mas4">{"Book1","4.09 FLORA DAN FAUNA.xls","4.22 PERLENGKAPAN SEKOLAH.xls"}</definedName>
    <definedName name="_________mas5">{"Book1","4.09 FLORA DAN FAUNA.xls","4.22 PERLENGKAPAN SEKOLAH.xls"}</definedName>
    <definedName name="_________mas6">{"Book1","4.09 FLORA DAN FAUNA.xls","4.22 PERLENGKAPAN SEKOLAH.xls"}</definedName>
    <definedName name="_________mas7">{"Book1","4.09 FLORA DAN FAUNA.xls","4.22 PERLENGKAPAN SEKOLAH.xls"}</definedName>
    <definedName name="_________mas8">{"Book1","4.09 FLORA DAN FAUNA.xls","4.22 PERLENGKAPAN SEKOLAH.xls"}</definedName>
    <definedName name="_________mas9">{"Book1","4.09 FLORA DAN FAUNA.xls","4.22 PERLENGKAPAN SEKOLAH.xls"}</definedName>
    <definedName name="_________MDE01">[24]alat!$BO$27</definedName>
    <definedName name="_________MDE02">[24]alat!$BO$47</definedName>
    <definedName name="_________MDE03">[24]alat!$BO$67</definedName>
    <definedName name="_________MDE04">[24]alat!$BO$87</definedName>
    <definedName name="_________MDE05">[24]alat!$BO$107</definedName>
    <definedName name="_________MDE06">[24]alat!$BO$127</definedName>
    <definedName name="_________MDE07">[24]alat!$BO$147</definedName>
    <definedName name="_________MDE08">[24]alat!$BO$167</definedName>
    <definedName name="_________MDE09">[24]alat!$BO$187</definedName>
    <definedName name="_________MDE10">[24]alat!$BO$207</definedName>
    <definedName name="_________MDE11">[24]alat!$BO$227</definedName>
    <definedName name="_________MDE12">[24]alat!$BO$247</definedName>
    <definedName name="_________MDE13">[24]alat!$BO$267</definedName>
    <definedName name="_________MDE14">[24]alat!$BO$287</definedName>
    <definedName name="_________MDE15">[24]alat!$BO$307</definedName>
    <definedName name="_________MDE16">[24]alat!$BO$327</definedName>
    <definedName name="_________MDE17">[24]alat!$BO$347</definedName>
    <definedName name="_________MDE18">[24]alat!$BO$367</definedName>
    <definedName name="_________MDE19">[24]alat!$BO$387</definedName>
    <definedName name="_________MDE20">[24]alat!$BO$407</definedName>
    <definedName name="_________MDE21">[24]alat!$BO$427</definedName>
    <definedName name="_________MDE22">[24]alat!$BO$447</definedName>
    <definedName name="_________MDE23">[24]alat!$BO$467</definedName>
    <definedName name="_________MDE24">[24]alat!$BO$487</definedName>
    <definedName name="_________MDE25">[24]alat!$BO$507</definedName>
    <definedName name="_________MDE26">[24]alat!$BO$527</definedName>
    <definedName name="_________MDE27">[24]alat!$BO$547</definedName>
    <definedName name="_________MDE28">[24]alat!$BO$567</definedName>
    <definedName name="_________MDE29">[24]alat!$BO$587</definedName>
    <definedName name="_________MDE30">[24]alat!$BO$607</definedName>
    <definedName name="_________MDE31">[24]alat!$BO$627</definedName>
    <definedName name="_________MDE32">[24]alat!$BO$647</definedName>
    <definedName name="_________MDE33">[24]alat!$BO$667</definedName>
    <definedName name="_________MDE34">[24]alat!$BO$698</definedName>
    <definedName name="_________ME01">[24]alat!$BO$26</definedName>
    <definedName name="_________ME02">[24]alat!$BO$46</definedName>
    <definedName name="_________ME03">[24]alat!$BO$66</definedName>
    <definedName name="_________ME04">[24]alat!$BO$86</definedName>
    <definedName name="_________ME05">[24]alat!$BO$106</definedName>
    <definedName name="_________ME06">[24]alat!$BO$126</definedName>
    <definedName name="_________ME07">[24]alat!$BO$146</definedName>
    <definedName name="_________ME08">[24]alat!$BO$166</definedName>
    <definedName name="_________ME09">[24]alat!$BO$186</definedName>
    <definedName name="_________me1">{"Book1","4.09 FLORA DAN FAUNA.xls","4.22 PERLENGKAPAN SEKOLAH.xls"}</definedName>
    <definedName name="_________ME10">[24]alat!$BO$206</definedName>
    <definedName name="_________ME11">[24]alat!$BO$226</definedName>
    <definedName name="_________ME12">[24]alat!$BO$246</definedName>
    <definedName name="_________ME13">[24]alat!$BO$266</definedName>
    <definedName name="_________ME14">[24]alat!$BO$286</definedName>
    <definedName name="_________ME15">[24]alat!$BO$306</definedName>
    <definedName name="_________ME16">[24]alat!$BO$326</definedName>
    <definedName name="_________ME17">[24]alat!$BO$346</definedName>
    <definedName name="_________ME18">[24]alat!$BO$366</definedName>
    <definedName name="_________ME19">[24]alat!$BO$386</definedName>
    <definedName name="_________me2">{"Book1","4.09 FLORA DAN FAUNA.xls","4.22 PERLENGKAPAN SEKOLAH.xls"}</definedName>
    <definedName name="_________ME20">[24]alat!$BO$406</definedName>
    <definedName name="_________ME21">[27]STONE!$BO$423</definedName>
    <definedName name="_________ME22">[24]alat!$BO$446</definedName>
    <definedName name="_________ME23">[24]alat!$BO$466</definedName>
    <definedName name="_________ME24">[24]alat!$BO$486</definedName>
    <definedName name="_________ME25">[24]alat!$BO$506</definedName>
    <definedName name="_________ME26">[24]alat!$BO$526</definedName>
    <definedName name="_________ME27">[24]alat!$BO$546</definedName>
    <definedName name="_________ME28">[24]alat!$BO$566</definedName>
    <definedName name="_________ME29">[24]alat!$BO$586</definedName>
    <definedName name="_________me3">{"Book1","4.09 FLORA DAN FAUNA.xls","4.22 PERLENGKAPAN SEKOLAH.xls"}</definedName>
    <definedName name="_________ME30">[24]alat!$BO$606</definedName>
    <definedName name="_________ME31">[24]alat!$BO$626</definedName>
    <definedName name="_________ME32">[24]alat!$BO$646</definedName>
    <definedName name="_________ME33">[24]alat!$BO$666</definedName>
    <definedName name="_________ME34">[24]alat!$BO$697</definedName>
    <definedName name="_________me4">{"Book1","4.09 FLORA DAN FAUNA.xls","4.22 PERLENGKAPAN SEKOLAH.xls"}</definedName>
    <definedName name="_________me5">{"Book1","4.09 FLORA DAN FAUNA.xls","4.22 PERLENGKAPAN SEKOLAH.xls"}</definedName>
    <definedName name="_________me9">{"Book1","4.09 FLORA DAN FAUNA.xls","4.22 PERLENGKAPAN SEKOLAH.xls"}</definedName>
    <definedName name="_________mek1">{"Book1","4.09 FLORA DAN FAUNA.xls","4.22 PERLENGKAPAN SEKOLAH.xls"}</definedName>
    <definedName name="_________mek2">{"Book1","4.09 FLORA DAN FAUNA.xls","4.22 PERLENGKAPAN SEKOLAH.xls"}</definedName>
    <definedName name="_________mek3">{"Book1","4.09 FLORA DAN FAUNA.xls","4.22 PERLENGKAPAN SEKOLAH.xls"}</definedName>
    <definedName name="_________mek5">{"Book1","4.09 FLORA DAN FAUNA.xls","4.22 PERLENGKAPAN SEKOLAH.xls"}</definedName>
    <definedName name="_________mek87">{"Book1","4.09 FLORA DAN FAUNA.xls","4.22 PERLENGKAPAN SEKOLAH.xls"}</definedName>
    <definedName name="_________mek9">{"Book1","4.09 FLORA DAN FAUNA.xls","4.22 PERLENGKAPAN SEKOLAH.xls"}</definedName>
    <definedName name="_________meq12">{"Book1","4.09 FLORA DAN FAUNA.xls","4.22 PERLENGKAPAN SEKOLAH.xls"}</definedName>
    <definedName name="_________MMM03">'[11]4-Basic Price'!$F$53</definedName>
    <definedName name="_________MMM04">'[11]4-Basic Price'!$F$54</definedName>
    <definedName name="_________MMM06">#REF!</definedName>
    <definedName name="_________MMM07">#REF!</definedName>
    <definedName name="_________MMM08">#REF!</definedName>
    <definedName name="_________MMM09">#REF!</definedName>
    <definedName name="_________MMM10">#REF!</definedName>
    <definedName name="_________MMM11">#REF!</definedName>
    <definedName name="_________MMM12">#REF!</definedName>
    <definedName name="_________MMM13">#REF!</definedName>
    <definedName name="_________MMM14">#REF!</definedName>
    <definedName name="_________MMM15">#REF!</definedName>
    <definedName name="_________MMM16">#REF!</definedName>
    <definedName name="_________MMM17">#REF!</definedName>
    <definedName name="_________MMM18">#REF!</definedName>
    <definedName name="_________MMM19">#REF!</definedName>
    <definedName name="_________MMM20">#REF!</definedName>
    <definedName name="_________MMM21">#REF!</definedName>
    <definedName name="_________MMM22">#REF!</definedName>
    <definedName name="_________MMM23">#REF!</definedName>
    <definedName name="_________MMM24">#REF!</definedName>
    <definedName name="_________MMM25">#REF!</definedName>
    <definedName name="_________MMM26">#REF!</definedName>
    <definedName name="_________MMM27">#REF!</definedName>
    <definedName name="_________MMM28">#REF!</definedName>
    <definedName name="_________MMM29">#REF!</definedName>
    <definedName name="_________MMM30">#REF!</definedName>
    <definedName name="_________MMM31">#REF!</definedName>
    <definedName name="_________MMM32">#REF!</definedName>
    <definedName name="_________MMM33">#REF!</definedName>
    <definedName name="_________MMM34">#REF!</definedName>
    <definedName name="_________MMM35">#REF!</definedName>
    <definedName name="_________MMM36">#REF!</definedName>
    <definedName name="_________MMM37">#REF!</definedName>
    <definedName name="_________MMM38">#REF!</definedName>
    <definedName name="_________MMM39">'[11]4-Basic Price'!$F$91</definedName>
    <definedName name="_________MMM40">#REF!</definedName>
    <definedName name="_________MMM41">#REF!</definedName>
    <definedName name="_________MMM411">#REF!</definedName>
    <definedName name="_________MMM44">'[11]4-Basic Price'!$F$98</definedName>
    <definedName name="_________MMM47">'[11]4-Basic Price'!$F$101</definedName>
    <definedName name="_________MMM48">'[11]4-Basic Price'!$F$102</definedName>
    <definedName name="_________MOB1">#REF!</definedName>
    <definedName name="_________MOB2">#REF!</definedName>
    <definedName name="_________pav8">#REF!</definedName>
    <definedName name="_________pvc1">#REF!</definedName>
    <definedName name="_________PVC100">[5]DAF.HRG!$W$17</definedName>
    <definedName name="_________pvc12">#REF!</definedName>
    <definedName name="_________PVC150">#REF!</definedName>
    <definedName name="_________pvc20">'[26]Harga bahan'!$I$48</definedName>
    <definedName name="_________PVC200">#REF!</definedName>
    <definedName name="_________pvc3">#REF!</definedName>
    <definedName name="_________pvc300">#REF!</definedName>
    <definedName name="_________pvc34">#REF!</definedName>
    <definedName name="_________pvc44">#REF!</definedName>
    <definedName name="_________PVC50">[5]DAF.HRG!$W$19</definedName>
    <definedName name="_________PVC75">[5]DAF.HRG!$W$18</definedName>
    <definedName name="_________RAB1">#REF!</definedName>
    <definedName name="________arr3">{"Book1","4.09 FLORA DAN FAUNA.xls","4.22 PERLENGKAPAN SEKOLAH.xls"}</definedName>
    <definedName name="________ATB1">#REF!</definedName>
    <definedName name="________ATB2">#REF!</definedName>
    <definedName name="________ATB3">#REF!</definedName>
    <definedName name="________ATB4">#REF!</definedName>
    <definedName name="________bsc100">#REF!</definedName>
    <definedName name="________C">[28]A!$A$4:$G$6</definedName>
    <definedName name="________der4">{"Book1","4.09 FLORA DAN FAUNA.xls","4.22 PERLENGKAPAN SEKOLAH.xls"}</definedName>
    <definedName name="________DIV1">[13]Rab!$J$20</definedName>
    <definedName name="________DIV10">#REF!</definedName>
    <definedName name="________DIV11">'[23]Kuantitas &amp; Harga'!#REF!</definedName>
    <definedName name="________DIV2">#REF!</definedName>
    <definedName name="________DIV3">#REF!</definedName>
    <definedName name="________DIV4">#REF!</definedName>
    <definedName name="________DIV5">#REF!</definedName>
    <definedName name="________DIV6">#REF!</definedName>
    <definedName name="________DIV7">#REF!</definedName>
    <definedName name="________DIV8">#REF!</definedName>
    <definedName name="________DIV9">#REF!</definedName>
    <definedName name="________doc5">{"Book1","4.09 FLORA DAN FAUNA.xls","4.22 PERLENGKAPAN SEKOLAH.xls"}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ewr4">#REF!</definedName>
    <definedName name="________gip20">'[26]Harga bahan'!$I$47</definedName>
    <definedName name="________gip50">'[26]Harga bahan'!$I$44</definedName>
    <definedName name="________HAL1">#REF!</definedName>
    <definedName name="________HAL2">#REF!</definedName>
    <definedName name="________HAL3">#REF!</definedName>
    <definedName name="________HAL4">#REF!</definedName>
    <definedName name="________HAL5">#REF!</definedName>
    <definedName name="________HAL6">#REF!</definedName>
    <definedName name="________HAL7">#REF!</definedName>
    <definedName name="________HAL8">#REF!</definedName>
    <definedName name="________jk64">#REF!</definedName>
    <definedName name="________ker1020">#REF!</definedName>
    <definedName name="________ker2020">#REF!</definedName>
    <definedName name="________ker2025">#REF!</definedName>
    <definedName name="________ker3030">#REF!</definedName>
    <definedName name="________ker40">'[10]HB '!#REF!</definedName>
    <definedName name="________ko2">#REF!</definedName>
    <definedName name="________lk725">#REF!</definedName>
    <definedName name="________LLL01">'[11]4-Basic Price'!$F$8</definedName>
    <definedName name="________LLL02">'[11]4-Basic Price'!$F$9</definedName>
    <definedName name="________LLL03">'[11]4-Basic Price'!$F$10</definedName>
    <definedName name="________LLL04">#REF!</definedName>
    <definedName name="________LLL05">#REF!</definedName>
    <definedName name="________LLL10">[29]basic!#REF!</definedName>
    <definedName name="________LLL11">[29]basic!#REF!</definedName>
    <definedName name="________mas1">{"Book1","4.09 FLORA DAN FAUNA.xls","4.22 PERLENGKAPAN SEKOLAH.xls"}</definedName>
    <definedName name="________mas12">{"Book1","4.09 FLORA DAN FAUNA.xls","4.22 PERLENGKAPAN SEKOLAH.xls"}</definedName>
    <definedName name="________mas2">{"Book1","4.09 FLORA DAN FAUNA.xls","4.22 PERLENGKAPAN SEKOLAH.xls"}</definedName>
    <definedName name="________mas4">{"Book1","4.09 FLORA DAN FAUNA.xls","4.22 PERLENGKAPAN SEKOLAH.xls"}</definedName>
    <definedName name="________mas5">{"Book1","4.09 FLORA DAN FAUNA.xls","4.22 PERLENGKAPAN SEKOLAH.xls"}</definedName>
    <definedName name="________mas6">{"Book1","4.09 FLORA DAN FAUNA.xls","4.22 PERLENGKAPAN SEKOLAH.xls"}</definedName>
    <definedName name="________mas7">{"Book1","4.09 FLORA DAN FAUNA.xls","4.22 PERLENGKAPAN SEKOLAH.xls"}</definedName>
    <definedName name="________mas8">{"Book1","4.09 FLORA DAN FAUNA.xls","4.22 PERLENGKAPAN SEKOLAH.xls"}</definedName>
    <definedName name="________mas9">{"Book1","4.09 FLORA DAN FAUNA.xls","4.22 PERLENGKAPAN SEKOLAH.xls"}</definedName>
    <definedName name="________MDE01">#REF!</definedName>
    <definedName name="________MDE02">#REF!</definedName>
    <definedName name="________MDE03">#REF!</definedName>
    <definedName name="________MDE04">#REF!</definedName>
    <definedName name="________MDE05">#REF!</definedName>
    <definedName name="________MDE06">#REF!</definedName>
    <definedName name="________MDE07">#REF!</definedName>
    <definedName name="________MDE08">#REF!</definedName>
    <definedName name="________MDE09">#REF!</definedName>
    <definedName name="________MDE10">#REF!</definedName>
    <definedName name="________MDE11">#REF!</definedName>
    <definedName name="________MDE12">#REF!</definedName>
    <definedName name="________MDE13">#REF!</definedName>
    <definedName name="________MDE14">#REF!</definedName>
    <definedName name="________MDE15">#REF!</definedName>
    <definedName name="________MDE16">#REF!</definedName>
    <definedName name="________MDE17">#REF!</definedName>
    <definedName name="________MDE18">#REF!</definedName>
    <definedName name="________MDE19">#REF!</definedName>
    <definedName name="________MDE20">#REF!</definedName>
    <definedName name="________MDE21">#REF!</definedName>
    <definedName name="________MDE22">#REF!</definedName>
    <definedName name="________MDE23">#REF!</definedName>
    <definedName name="________MDE24">#REF!</definedName>
    <definedName name="________MDE25">#REF!</definedName>
    <definedName name="________MDE26">#REF!</definedName>
    <definedName name="________MDE27">#REF!</definedName>
    <definedName name="________MDE28">#REF!</definedName>
    <definedName name="________MDE29">#REF!</definedName>
    <definedName name="________MDE30">#REF!</definedName>
    <definedName name="________MDE31">#REF!</definedName>
    <definedName name="________MDE32">#REF!</definedName>
    <definedName name="________MDE33">#REF!</definedName>
    <definedName name="________MDE34">#REF!</definedName>
    <definedName name="________MDE35">#REF!</definedName>
    <definedName name="________MDE36">#REF!</definedName>
    <definedName name="________MDE37">#REF!</definedName>
    <definedName name="________MDE38">#REF!</definedName>
    <definedName name="________MDE39">#REF!</definedName>
    <definedName name="________MDE40">#REF!</definedName>
    <definedName name="________MDE41">#REF!</definedName>
    <definedName name="________MDE42">#REF!</definedName>
    <definedName name="________MDE43">#REF!</definedName>
    <definedName name="________MDE44">#REF!</definedName>
    <definedName name="________MDE45">#REF!</definedName>
    <definedName name="________MDE46">#REF!</definedName>
    <definedName name="________MDE47">#REF!</definedName>
    <definedName name="________MDE48">#REF!</definedName>
    <definedName name="________MDE49">#REF!</definedName>
    <definedName name="________MDE50">#REF!</definedName>
    <definedName name="________MDE51">#REF!</definedName>
    <definedName name="________MDE52">#REF!</definedName>
    <definedName name="________MDE53">#REF!</definedName>
    <definedName name="________MDE54">#REF!</definedName>
    <definedName name="________MDE55">#REF!</definedName>
    <definedName name="________MDE56">#REF!</definedName>
    <definedName name="________MDE57">#REF!</definedName>
    <definedName name="________MDE58">#REF!</definedName>
    <definedName name="________MDE59">#REF!</definedName>
    <definedName name="________MDE60">#REF!</definedName>
    <definedName name="________MDE61">#REF!</definedName>
    <definedName name="________MDE62">#REF!</definedName>
    <definedName name="________MDE63">#REF!</definedName>
    <definedName name="________MDE64">#REF!</definedName>
    <definedName name="________MDE65">#REF!</definedName>
    <definedName name="________MDE66">#REF!</definedName>
    <definedName name="________MDE67">#REF!</definedName>
    <definedName name="________MDE68">#REF!</definedName>
    <definedName name="________ME01">#REF!</definedName>
    <definedName name="________ME02">#REF!</definedName>
    <definedName name="________ME03">#REF!</definedName>
    <definedName name="________ME04">#REF!</definedName>
    <definedName name="________ME05">#REF!</definedName>
    <definedName name="________ME06">#REF!</definedName>
    <definedName name="________ME07">#REF!</definedName>
    <definedName name="________ME08">#REF!</definedName>
    <definedName name="________ME09">#REF!</definedName>
    <definedName name="________me1">{"Book1","4.09 FLORA DAN FAUNA.xls","4.22 PERLENGKAPAN SEKOLAH.xls"}</definedName>
    <definedName name="________ME10">#REF!</definedName>
    <definedName name="________ME11">#REF!</definedName>
    <definedName name="________ME12">#REF!</definedName>
    <definedName name="________ME13">#REF!</definedName>
    <definedName name="________ME14">#REF!</definedName>
    <definedName name="________ME15">#REF!</definedName>
    <definedName name="________ME16">#REF!</definedName>
    <definedName name="________ME17">#REF!</definedName>
    <definedName name="________ME18">#REF!</definedName>
    <definedName name="________ME19">#REF!</definedName>
    <definedName name="________me2">{"Book1","4.09 FLORA DAN FAUNA.xls","4.22 PERLENGKAPAN SEKOLAH.xls"}</definedName>
    <definedName name="________ME20">#REF!</definedName>
    <definedName name="________ME21">#REF!</definedName>
    <definedName name="________ME22">#REF!</definedName>
    <definedName name="________ME23">#REF!</definedName>
    <definedName name="________ME24">#REF!</definedName>
    <definedName name="________ME25">#REF!</definedName>
    <definedName name="________ME26">#REF!</definedName>
    <definedName name="________ME27">#REF!</definedName>
    <definedName name="________ME28">#REF!</definedName>
    <definedName name="________ME29">#REF!</definedName>
    <definedName name="________me3">{"Book1","4.09 FLORA DAN FAUNA.xls","4.22 PERLENGKAPAN SEKOLAH.xls"}</definedName>
    <definedName name="________ME30">#REF!</definedName>
    <definedName name="________ME31">#REF!</definedName>
    <definedName name="________ME32">#REF!</definedName>
    <definedName name="________ME33">#REF!</definedName>
    <definedName name="________ME34">#REF!</definedName>
    <definedName name="________ME35">#REF!</definedName>
    <definedName name="________ME36">#REF!</definedName>
    <definedName name="________ME37">#REF!</definedName>
    <definedName name="________ME38">#REF!</definedName>
    <definedName name="________ME39">#REF!</definedName>
    <definedName name="________me4">{"Book1","4.09 FLORA DAN FAUNA.xls","4.22 PERLENGKAPAN SEKOLAH.xls"}</definedName>
    <definedName name="________ME40">#REF!</definedName>
    <definedName name="________ME41">#REF!</definedName>
    <definedName name="________ME42">#REF!</definedName>
    <definedName name="________ME43">#REF!</definedName>
    <definedName name="________ME44">#REF!</definedName>
    <definedName name="________ME45">#REF!</definedName>
    <definedName name="________ME46">#REF!</definedName>
    <definedName name="________ME47">#REF!</definedName>
    <definedName name="________ME48">#REF!</definedName>
    <definedName name="________ME49">#REF!</definedName>
    <definedName name="________me5">{"Book1","4.09 FLORA DAN FAUNA.xls","4.22 PERLENGKAPAN SEKOLAH.xls"}</definedName>
    <definedName name="________ME50">#REF!</definedName>
    <definedName name="________ME51">#REF!</definedName>
    <definedName name="________ME52">#REF!</definedName>
    <definedName name="________ME53">#REF!</definedName>
    <definedName name="________ME54">#REF!</definedName>
    <definedName name="________ME55">#REF!</definedName>
    <definedName name="________ME56">#REF!</definedName>
    <definedName name="________ME57">#REF!</definedName>
    <definedName name="________ME58">#REF!</definedName>
    <definedName name="________ME59">#REF!</definedName>
    <definedName name="________ME60">#REF!</definedName>
    <definedName name="________ME61">#REF!</definedName>
    <definedName name="________ME62">#REF!</definedName>
    <definedName name="________ME63">#REF!</definedName>
    <definedName name="________ME64">#REF!</definedName>
    <definedName name="________ME65">#REF!</definedName>
    <definedName name="________ME66">#REF!</definedName>
    <definedName name="________ME67">#REF!</definedName>
    <definedName name="________ME68">#REF!</definedName>
    <definedName name="________me9">{"Book1","4.09 FLORA DAN FAUNA.xls","4.22 PERLENGKAPAN SEKOLAH.xls"}</definedName>
    <definedName name="________mek1">{"Book1","4.09 FLORA DAN FAUNA.xls","4.22 PERLENGKAPAN SEKOLAH.xls"}</definedName>
    <definedName name="________mek2">{"Book1","4.09 FLORA DAN FAUNA.xls","4.22 PERLENGKAPAN SEKOLAH.xls"}</definedName>
    <definedName name="________mek3">{"Book1","4.09 FLORA DAN FAUNA.xls","4.22 PERLENGKAPAN SEKOLAH.xls"}</definedName>
    <definedName name="________mek5">{"Book1","4.09 FLORA DAN FAUNA.xls","4.22 PERLENGKAPAN SEKOLAH.xls"}</definedName>
    <definedName name="________mek87">{"Book1","4.09 FLORA DAN FAUNA.xls","4.22 PERLENGKAPAN SEKOLAH.xls"}</definedName>
    <definedName name="________mek9">{"Book1","4.09 FLORA DAN FAUNA.xls","4.22 PERLENGKAPAN SEKOLAH.xls"}</definedName>
    <definedName name="________meq12">{"Book1","4.09 FLORA DAN FAUNA.xls","4.22 PERLENGKAPAN SEKOLAH.xls"}</definedName>
    <definedName name="________MMM03">'[11]4-Basic Price'!$F$53</definedName>
    <definedName name="________MMM04">'[11]4-Basic Price'!$F$54</definedName>
    <definedName name="________MMM06">[29]basic!#REF!</definedName>
    <definedName name="________MMM07">[29]basic!#REF!</definedName>
    <definedName name="________MMM08">[29]basic!#REF!</definedName>
    <definedName name="________MMM09">[29]basic!#REF!</definedName>
    <definedName name="________MMM10">[29]basic!#REF!</definedName>
    <definedName name="________MMM11">[29]basic!#REF!</definedName>
    <definedName name="________MMM12">[29]basic!#REF!</definedName>
    <definedName name="________MMM13">[29]basic!#REF!</definedName>
    <definedName name="________MMM14">[29]basic!#REF!</definedName>
    <definedName name="________MMM15">[29]basic!#REF!</definedName>
    <definedName name="________MMM16">[29]basic!#REF!</definedName>
    <definedName name="________MMM17">[29]basic!#REF!</definedName>
    <definedName name="________MMM18">[29]basic!#REF!</definedName>
    <definedName name="________MMM19">[29]basic!#REF!</definedName>
    <definedName name="________MMM20">[29]basic!#REF!</definedName>
    <definedName name="________MMM21">[29]basic!#REF!</definedName>
    <definedName name="________MMM22">[29]basic!#REF!</definedName>
    <definedName name="________MMM23">[29]basic!#REF!</definedName>
    <definedName name="________MMM24">[29]basic!#REF!</definedName>
    <definedName name="________MMM25">[29]basic!#REF!</definedName>
    <definedName name="________MMM26">[29]basic!#REF!</definedName>
    <definedName name="________MMM27">[29]basic!#REF!</definedName>
    <definedName name="________MMM28">[29]basic!#REF!</definedName>
    <definedName name="________MMM29">[29]basic!#REF!</definedName>
    <definedName name="________MMM30">[29]basic!#REF!</definedName>
    <definedName name="________MMM31">[29]basic!#REF!</definedName>
    <definedName name="________MMM32">[29]basic!#REF!</definedName>
    <definedName name="________MMM33">[29]basic!#REF!</definedName>
    <definedName name="________MMM34">[29]basic!#REF!</definedName>
    <definedName name="________MMM35">[29]basic!#REF!</definedName>
    <definedName name="________MMM36">[29]basic!#REF!</definedName>
    <definedName name="________MMM37">[29]basic!#REF!</definedName>
    <definedName name="________MMM38">[29]basic!#REF!</definedName>
    <definedName name="________MMM39">'[11]4-Basic Price'!$F$91</definedName>
    <definedName name="________MMM40">[29]basic!#REF!</definedName>
    <definedName name="________MMM41">[29]basic!#REF!</definedName>
    <definedName name="________MMM411">[29]basic!#REF!</definedName>
    <definedName name="________MMM44">'[11]4-Basic Price'!$F$98</definedName>
    <definedName name="________MMM47">'[11]4-Basic Price'!$F$101</definedName>
    <definedName name="________MMM48">'[11]4-Basic Price'!$F$102</definedName>
    <definedName name="________MOB1">#REF!</definedName>
    <definedName name="________MOB2">#REF!</definedName>
    <definedName name="________MR42">'[20]Harga satuan'!$I$13</definedName>
    <definedName name="________nip1">#REF!</definedName>
    <definedName name="________nip2">#REF!</definedName>
    <definedName name="________pav8">#REF!</definedName>
    <definedName name="________pvc1">#REF!</definedName>
    <definedName name="________PVC100">[5]DAF.HRG!$W$17</definedName>
    <definedName name="________pvc12">#REF!</definedName>
    <definedName name="________PVC150">#REF!</definedName>
    <definedName name="________pvc20">'[26]Harga bahan'!$I$48</definedName>
    <definedName name="________PVC200">#REF!</definedName>
    <definedName name="________pvc3">#REF!</definedName>
    <definedName name="________pvc300">#REF!</definedName>
    <definedName name="________pvc34">#REF!</definedName>
    <definedName name="________pvc44">#REF!</definedName>
    <definedName name="________PVC50">[5]DAF.HRG!$W$19</definedName>
    <definedName name="________PVC75">[5]DAF.HRG!$W$18</definedName>
    <definedName name="________RAB1">#REF!</definedName>
    <definedName name="________tk1">[30]UPAH!#REF!</definedName>
    <definedName name="_______arr3">{"Book1","4.09 FLORA DAN FAUNA.xls","4.22 PERLENGKAPAN SEKOLAH.xls"}</definedName>
    <definedName name="_______ATB1">#REF!</definedName>
    <definedName name="_______ATB2">#REF!</definedName>
    <definedName name="_______ATB3">#REF!</definedName>
    <definedName name="_______ATB4">#REF!</definedName>
    <definedName name="_______bat15">#REF!</definedName>
    <definedName name="_______bia15">#REF!</definedName>
    <definedName name="_______bsc100">#REF!</definedName>
    <definedName name="_______C">[31]A!$A$4:$G$6</definedName>
    <definedName name="_______der4">{"Book1","4.09 FLORA DAN FAUNA.xls","4.22 PERLENGKAPAN SEKOLAH.xls"}</definedName>
    <definedName name="_______DIV1">#REF!</definedName>
    <definedName name="_______DIV10">#REF!</definedName>
    <definedName name="_______DIV11">'[21]Kuantitas &amp; Harga'!#REF!</definedName>
    <definedName name="_______DIV2">#REF!</definedName>
    <definedName name="_______DIV3">#REF!</definedName>
    <definedName name="_______DIV4">#REF!</definedName>
    <definedName name="_______DIV5">#REF!</definedName>
    <definedName name="_______DIV6">#REF!</definedName>
    <definedName name="_______DIV7">#REF!</definedName>
    <definedName name="_______DIV8">#REF!</definedName>
    <definedName name="_______DIV9">#REF!</definedName>
    <definedName name="_______doc5">{"Book1","4.09 FLORA DAN FAUNA.xls","4.22 PERLENGKAPAN SEKOLAH.xls"}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EER59">#REF!</definedName>
    <definedName name="_______ewr4">#REF!</definedName>
    <definedName name="_______gip20">'[26]Harga bahan'!$I$47</definedName>
    <definedName name="_______gip50">'[26]Harga bahan'!$I$44</definedName>
    <definedName name="_______HAL1">#REF!</definedName>
    <definedName name="_______HAL2">#REF!</definedName>
    <definedName name="_______HAL3">#REF!</definedName>
    <definedName name="_______HAL4">#REF!</definedName>
    <definedName name="_______HAL5">#REF!</definedName>
    <definedName name="_______HAL6">#REF!</definedName>
    <definedName name="_______HAL7">#REF!</definedName>
    <definedName name="_______HAL8">#REF!</definedName>
    <definedName name="_______jk64">#REF!</definedName>
    <definedName name="_______ker1020">#REF!</definedName>
    <definedName name="_______ker15">#REF!</definedName>
    <definedName name="_______ker2020">#REF!</definedName>
    <definedName name="_______ker2025">#REF!</definedName>
    <definedName name="_______ker3030">#REF!</definedName>
    <definedName name="_______ker40">'[10]HB '!#REF!</definedName>
    <definedName name="_______ko2">#REF!</definedName>
    <definedName name="_______lk725">[18]Vol.!#REF!</definedName>
    <definedName name="_______LLL01">'[11]4-Basic Price'!$F$8</definedName>
    <definedName name="_______LLL02">'[11]4-Basic Price'!$F$9</definedName>
    <definedName name="_______LLL03">'[11]4-Basic Price'!$F$10</definedName>
    <definedName name="_______LLL04">#REF!</definedName>
    <definedName name="_______LLL05">#REF!</definedName>
    <definedName name="_______LLL10">[32]basic!#REF!</definedName>
    <definedName name="_______LLL11">[32]basic!#REF!</definedName>
    <definedName name="_______mas1">{"Book1","4.09 FLORA DAN FAUNA.xls","4.22 PERLENGKAPAN SEKOLAH.xls"}</definedName>
    <definedName name="_______mas12">{"Book1","4.09 FLORA DAN FAUNA.xls","4.22 PERLENGKAPAN SEKOLAH.xls"}</definedName>
    <definedName name="_______mas2">{"Book1","4.09 FLORA DAN FAUNA.xls","4.22 PERLENGKAPAN SEKOLAH.xls"}</definedName>
    <definedName name="_______mas4">{"Book1","4.09 FLORA DAN FAUNA.xls","4.22 PERLENGKAPAN SEKOLAH.xls"}</definedName>
    <definedName name="_______mas5">{"Book1","4.09 FLORA DAN FAUNA.xls","4.22 PERLENGKAPAN SEKOLAH.xls"}</definedName>
    <definedName name="_______mas6">{"Book1","4.09 FLORA DAN FAUNA.xls","4.22 PERLENGKAPAN SEKOLAH.xls"}</definedName>
    <definedName name="_______mas7">{"Book1","4.09 FLORA DAN FAUNA.xls","4.22 PERLENGKAPAN SEKOLAH.xls"}</definedName>
    <definedName name="_______mas8">{"Book1","4.09 FLORA DAN FAUNA.xls","4.22 PERLENGKAPAN SEKOLAH.xls"}</definedName>
    <definedName name="_______mas9">{"Book1","4.09 FLORA DAN FAUNA.xls","4.22 PERLENGKAPAN SEKOLAH.xls"}</definedName>
    <definedName name="_______MDE01">#REF!</definedName>
    <definedName name="_______MDE02">#REF!</definedName>
    <definedName name="_______MDE03">#REF!</definedName>
    <definedName name="_______MDE04">#REF!</definedName>
    <definedName name="_______MDE05">#REF!</definedName>
    <definedName name="_______MDE06">#REF!</definedName>
    <definedName name="_______MDE07">#REF!</definedName>
    <definedName name="_______MDE08">#REF!</definedName>
    <definedName name="_______MDE09">#REF!</definedName>
    <definedName name="_______MDE10">#REF!</definedName>
    <definedName name="_______MDE11">#REF!</definedName>
    <definedName name="_______MDE12">#REF!</definedName>
    <definedName name="_______MDE13">#REF!</definedName>
    <definedName name="_______MDE14">#REF!</definedName>
    <definedName name="_______MDE15">#REF!</definedName>
    <definedName name="_______MDE16">#REF!</definedName>
    <definedName name="_______MDE17">#REF!</definedName>
    <definedName name="_______MDE18">#REF!</definedName>
    <definedName name="_______MDE19">#REF!</definedName>
    <definedName name="_______MDE20">#REF!</definedName>
    <definedName name="_______MDE21">#REF!</definedName>
    <definedName name="_______MDE22">#REF!</definedName>
    <definedName name="_______MDE23">#REF!</definedName>
    <definedName name="_______MDE24">#REF!</definedName>
    <definedName name="_______MDE25">#REF!</definedName>
    <definedName name="_______MDE26">#REF!</definedName>
    <definedName name="_______MDE27">#REF!</definedName>
    <definedName name="_______MDE28">#REF!</definedName>
    <definedName name="_______MDE29">#REF!</definedName>
    <definedName name="_______MDE30">#REF!</definedName>
    <definedName name="_______MDE31">#REF!</definedName>
    <definedName name="_______MDE32">#REF!</definedName>
    <definedName name="_______MDE33">#REF!</definedName>
    <definedName name="_______MDE34">#REF!</definedName>
    <definedName name="_______MDE35">#REF!</definedName>
    <definedName name="_______MDE36">#REF!</definedName>
    <definedName name="_______MDE37">#REF!</definedName>
    <definedName name="_______MDE38">#REF!</definedName>
    <definedName name="_______MDE39">#REF!</definedName>
    <definedName name="_______MDE40">#REF!</definedName>
    <definedName name="_______MDE41">#REF!</definedName>
    <definedName name="_______MDE42">#REF!</definedName>
    <definedName name="_______MDE43">#REF!</definedName>
    <definedName name="_______MDE44">#REF!</definedName>
    <definedName name="_______MDE45">#REF!</definedName>
    <definedName name="_______MDE46">#REF!</definedName>
    <definedName name="_______MDE47">#REF!</definedName>
    <definedName name="_______MDE48">#REF!</definedName>
    <definedName name="_______MDE49">#REF!</definedName>
    <definedName name="_______MDE50">#REF!</definedName>
    <definedName name="_______MDE51">#REF!</definedName>
    <definedName name="_______MDE52">#REF!</definedName>
    <definedName name="_______MDE53">#REF!</definedName>
    <definedName name="_______MDE54">#REF!</definedName>
    <definedName name="_______MDE55">#REF!</definedName>
    <definedName name="_______MDE56">#REF!</definedName>
    <definedName name="_______MDE57">#REF!</definedName>
    <definedName name="_______MDE58">#REF!</definedName>
    <definedName name="_______MDE59">#REF!</definedName>
    <definedName name="_______MDE60">#REF!</definedName>
    <definedName name="_______MDE61">#REF!</definedName>
    <definedName name="_______MDE62">#REF!</definedName>
    <definedName name="_______MDE63">#REF!</definedName>
    <definedName name="_______MDE64">#REF!</definedName>
    <definedName name="_______MDE65">#REF!</definedName>
    <definedName name="_______MDE66">#REF!</definedName>
    <definedName name="_______MDE67">#REF!</definedName>
    <definedName name="_______MDE68">#REF!</definedName>
    <definedName name="_______ME01">#REF!</definedName>
    <definedName name="_______ME02">#REF!</definedName>
    <definedName name="_______ME03">#REF!</definedName>
    <definedName name="_______ME04">#REF!</definedName>
    <definedName name="_______ME05">#REF!</definedName>
    <definedName name="_______ME06">#REF!</definedName>
    <definedName name="_______ME07">#REF!</definedName>
    <definedName name="_______ME08">#REF!</definedName>
    <definedName name="_______ME09">#REF!</definedName>
    <definedName name="_______me1">{"Book1","4.09 FLORA DAN FAUNA.xls","4.22 PERLENGKAPAN SEKOLAH.xls"}</definedName>
    <definedName name="_______ME10">#REF!</definedName>
    <definedName name="_______ME11">#REF!</definedName>
    <definedName name="_______ME12">#REF!</definedName>
    <definedName name="_______ME13">#REF!</definedName>
    <definedName name="_______ME14">#REF!</definedName>
    <definedName name="_______ME15">#REF!</definedName>
    <definedName name="_______ME16">#REF!</definedName>
    <definedName name="_______ME17">#REF!</definedName>
    <definedName name="_______ME18">#REF!</definedName>
    <definedName name="_______ME19">#REF!</definedName>
    <definedName name="_______me2">{"Book1","4.09 FLORA DAN FAUNA.xls","4.22 PERLENGKAPAN SEKOLAH.xls"}</definedName>
    <definedName name="_______ME20">#REF!</definedName>
    <definedName name="_______ME21">#REF!</definedName>
    <definedName name="_______ME22">#REF!</definedName>
    <definedName name="_______ME23">#REF!</definedName>
    <definedName name="_______ME24">#REF!</definedName>
    <definedName name="_______ME25">#REF!</definedName>
    <definedName name="_______ME26">#REF!</definedName>
    <definedName name="_______ME27">#REF!</definedName>
    <definedName name="_______ME28">#REF!</definedName>
    <definedName name="_______ME29">#REF!</definedName>
    <definedName name="_______me3">{"Book1","4.09 FLORA DAN FAUNA.xls","4.22 PERLENGKAPAN SEKOLAH.xls"}</definedName>
    <definedName name="_______ME30">#REF!</definedName>
    <definedName name="_______ME31">#REF!</definedName>
    <definedName name="_______ME32">#REF!</definedName>
    <definedName name="_______ME33">#REF!</definedName>
    <definedName name="_______ME34">#REF!</definedName>
    <definedName name="_______ME35">#REF!</definedName>
    <definedName name="_______ME36">#REF!</definedName>
    <definedName name="_______ME37">#REF!</definedName>
    <definedName name="_______ME38">#REF!</definedName>
    <definedName name="_______ME39">#REF!</definedName>
    <definedName name="_______me4">{"Book1","4.09 FLORA DAN FAUNA.xls","4.22 PERLENGKAPAN SEKOLAH.xls"}</definedName>
    <definedName name="_______ME40">#REF!</definedName>
    <definedName name="_______ME41">#REF!</definedName>
    <definedName name="_______ME42">#REF!</definedName>
    <definedName name="_______ME43">#REF!</definedName>
    <definedName name="_______ME44">#REF!</definedName>
    <definedName name="_______ME45">#REF!</definedName>
    <definedName name="_______ME46">#REF!</definedName>
    <definedName name="_______ME47">#REF!</definedName>
    <definedName name="_______ME48">#REF!</definedName>
    <definedName name="_______ME49">#REF!</definedName>
    <definedName name="_______me5">{"Book1","4.09 FLORA DAN FAUNA.xls","4.22 PERLENGKAPAN SEKOLAH.xls"}</definedName>
    <definedName name="_______ME50">#REF!</definedName>
    <definedName name="_______ME51">#REF!</definedName>
    <definedName name="_______ME52">#REF!</definedName>
    <definedName name="_______ME53">#REF!</definedName>
    <definedName name="_______ME54">#REF!</definedName>
    <definedName name="_______ME55">#REF!</definedName>
    <definedName name="_______ME56">#REF!</definedName>
    <definedName name="_______ME57">#REF!</definedName>
    <definedName name="_______ME58">#REF!</definedName>
    <definedName name="_______ME59">#REF!</definedName>
    <definedName name="_______ME60">#REF!</definedName>
    <definedName name="_______ME61">#REF!</definedName>
    <definedName name="_______ME62">#REF!</definedName>
    <definedName name="_______ME63">#REF!</definedName>
    <definedName name="_______ME64">#REF!</definedName>
    <definedName name="_______ME65">#REF!</definedName>
    <definedName name="_______ME66">#REF!</definedName>
    <definedName name="_______ME67">#REF!</definedName>
    <definedName name="_______ME68">#REF!</definedName>
    <definedName name="_______me9">{"Book1","4.09 FLORA DAN FAUNA.xls","4.22 PERLENGKAPAN SEKOLAH.xls"}</definedName>
    <definedName name="_______mek1">{"Book1","4.09 FLORA DAN FAUNA.xls","4.22 PERLENGKAPAN SEKOLAH.xls"}</definedName>
    <definedName name="_______mek2">{"Book1","4.09 FLORA DAN FAUNA.xls","4.22 PERLENGKAPAN SEKOLAH.xls"}</definedName>
    <definedName name="_______mek3">{"Book1","4.09 FLORA DAN FAUNA.xls","4.22 PERLENGKAPAN SEKOLAH.xls"}</definedName>
    <definedName name="_______mek5">{"Book1","4.09 FLORA DAN FAUNA.xls","4.22 PERLENGKAPAN SEKOLAH.xls"}</definedName>
    <definedName name="_______mek87">{"Book1","4.09 FLORA DAN FAUNA.xls","4.22 PERLENGKAPAN SEKOLAH.xls"}</definedName>
    <definedName name="_______mek9">{"Book1","4.09 FLORA DAN FAUNA.xls","4.22 PERLENGKAPAN SEKOLAH.xls"}</definedName>
    <definedName name="_______meq12">{"Book1","4.09 FLORA DAN FAUNA.xls","4.22 PERLENGKAPAN SEKOLAH.xls"}</definedName>
    <definedName name="_______MMM03">'[11]4-Basic Price'!$F$53</definedName>
    <definedName name="_______MMM04">'[11]4-Basic Price'!$F$54</definedName>
    <definedName name="_______MMM06">[32]basic!#REF!</definedName>
    <definedName name="_______MMM07">[32]basic!#REF!</definedName>
    <definedName name="_______MMM08">[32]basic!#REF!</definedName>
    <definedName name="_______MMM09">[32]basic!#REF!</definedName>
    <definedName name="_______MMM10">[32]basic!#REF!</definedName>
    <definedName name="_______MMM11">[32]basic!#REF!</definedName>
    <definedName name="_______MMM12">[32]basic!#REF!</definedName>
    <definedName name="_______MMM13">[32]basic!#REF!</definedName>
    <definedName name="_______MMM14">[32]basic!#REF!</definedName>
    <definedName name="_______MMM15">[32]basic!#REF!</definedName>
    <definedName name="_______MMM16">[32]basic!#REF!</definedName>
    <definedName name="_______MMM17">[32]basic!#REF!</definedName>
    <definedName name="_______MMM18">[32]basic!#REF!</definedName>
    <definedName name="_______MMM19">[32]basic!#REF!</definedName>
    <definedName name="_______MMM20">[32]basic!#REF!</definedName>
    <definedName name="_______MMM21">[32]basic!#REF!</definedName>
    <definedName name="_______MMM22">[32]basic!#REF!</definedName>
    <definedName name="_______MMM23">[32]basic!#REF!</definedName>
    <definedName name="_______MMM24">[32]basic!#REF!</definedName>
    <definedName name="_______MMM25">[32]basic!#REF!</definedName>
    <definedName name="_______MMM26">[32]basic!#REF!</definedName>
    <definedName name="_______MMM27">[32]basic!#REF!</definedName>
    <definedName name="_______MMM28">[32]basic!#REF!</definedName>
    <definedName name="_______MMM29">[32]basic!#REF!</definedName>
    <definedName name="_______MMM30">[32]basic!#REF!</definedName>
    <definedName name="_______MMM31">[32]basic!#REF!</definedName>
    <definedName name="_______MMM32">[32]basic!#REF!</definedName>
    <definedName name="_______MMM33">[32]basic!#REF!</definedName>
    <definedName name="_______MMM34">[32]basic!#REF!</definedName>
    <definedName name="_______MMM35">[32]basic!#REF!</definedName>
    <definedName name="_______MMM36">[32]basic!#REF!</definedName>
    <definedName name="_______MMM37">[32]basic!#REF!</definedName>
    <definedName name="_______MMM38">[32]basic!#REF!</definedName>
    <definedName name="_______MMM39">'[11]4-Basic Price'!$F$91</definedName>
    <definedName name="_______MMM40">[32]basic!#REF!</definedName>
    <definedName name="_______MMM41">[32]basic!#REF!</definedName>
    <definedName name="_______MMM411">[32]basic!#REF!</definedName>
    <definedName name="_______MMM44">'[11]4-Basic Price'!$F$98</definedName>
    <definedName name="_______MMM47">'[11]4-Basic Price'!$F$101</definedName>
    <definedName name="_______MMM48">'[11]4-Basic Price'!$F$102</definedName>
    <definedName name="_______MOB1">#REF!</definedName>
    <definedName name="_______MOB2">#REF!</definedName>
    <definedName name="_______pas13">#REF!</definedName>
    <definedName name="_______pas14">#REF!</definedName>
    <definedName name="_______pav8">#REF!</definedName>
    <definedName name="_______pc40">[33]har.sat.B!$H$12</definedName>
    <definedName name="_______pvc1">#REF!</definedName>
    <definedName name="_______PVC100">[5]DAF.HRG!$W$17</definedName>
    <definedName name="_______pvc12">#REF!</definedName>
    <definedName name="_______pvc150">#REF!</definedName>
    <definedName name="_______pvc20">'[26]Harga bahan'!$I$48</definedName>
    <definedName name="_______PVC200">#REF!</definedName>
    <definedName name="_______pvc3">#REF!</definedName>
    <definedName name="_______pvc300">#REF!</definedName>
    <definedName name="_______pvc34">#REF!</definedName>
    <definedName name="_______pvc44">#REF!</definedName>
    <definedName name="_______PVC50">[5]DAF.HRG!$W$19</definedName>
    <definedName name="_______PVC75">[5]DAF.HRG!$W$18</definedName>
    <definedName name="_______RAB1">#REF!</definedName>
    <definedName name="_______TIM200">#REF!</definedName>
    <definedName name="_______tk1">[34]UPAH!#REF!</definedName>
    <definedName name="______arr3">{"Book1","4.09 FLORA DAN FAUNA.xls","4.22 PERLENGKAPAN SEKOLAH.xls"}</definedName>
    <definedName name="______ATB1">#REF!</definedName>
    <definedName name="______ATB2">#REF!</definedName>
    <definedName name="______ATB3">#REF!</definedName>
    <definedName name="______ATB4">#REF!</definedName>
    <definedName name="______bat15">#REF!</definedName>
    <definedName name="______bia15">#REF!</definedName>
    <definedName name="______bsc100">#REF!</definedName>
    <definedName name="______C">[2]A!$A$4:$G$6</definedName>
    <definedName name="______der4">{"Book1","4.09 FLORA DAN FAUNA.xls","4.22 PERLENGKAPAN SEKOLAH.xls"}</definedName>
    <definedName name="______DIV1">#REF!</definedName>
    <definedName name="______DIV10">#REF!</definedName>
    <definedName name="______DIV11">'[35]Kuantitas &amp; Harga'!#REF!</definedName>
    <definedName name="______DIV2">#REF!</definedName>
    <definedName name="______DIV3">#REF!</definedName>
    <definedName name="______DIV4">#REF!</definedName>
    <definedName name="______DIV5">#REF!</definedName>
    <definedName name="______DIV6">#REF!</definedName>
    <definedName name="______DIV7">#REF!</definedName>
    <definedName name="______DIV8">#REF!</definedName>
    <definedName name="______DIV9">#REF!</definedName>
    <definedName name="______doc5">{"Book1","4.09 FLORA DAN FAUNA.xls","4.22 PERLENGKAPAN SEKOLAH.xls"}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EER59">#REF!</definedName>
    <definedName name="______ewr4">#REF!</definedName>
    <definedName name="______gip20">'[36]Harga bahan'!$J$44</definedName>
    <definedName name="______gip40">'[36]Harga bahan'!$J$42</definedName>
    <definedName name="______gip50">'[36]Harga bahan'!$J$41</definedName>
    <definedName name="______gip75">'[26]Harga bahan'!$I$43</definedName>
    <definedName name="______giv1">'[37]Up &amp; bhn'!#REF!</definedName>
    <definedName name="______gyp9">'[37]Up &amp; bhn'!#REF!</definedName>
    <definedName name="______HAL1">#REF!</definedName>
    <definedName name="______HAL2">#REF!</definedName>
    <definedName name="______HAL3">#REF!</definedName>
    <definedName name="______HAL4">#REF!</definedName>
    <definedName name="______HAL5">#REF!</definedName>
    <definedName name="______HAL6">#REF!</definedName>
    <definedName name="______HAL7">#REF!</definedName>
    <definedName name="______HAL8">#REF!</definedName>
    <definedName name="______jk64">#REF!</definedName>
    <definedName name="______jum1">#REF!</definedName>
    <definedName name="______jum10">#REF!</definedName>
    <definedName name="______jum2">#REF!</definedName>
    <definedName name="______jum3">#REF!</definedName>
    <definedName name="______jum4">#REF!</definedName>
    <definedName name="______jum5">#REF!</definedName>
    <definedName name="______jum6">#REF!</definedName>
    <definedName name="______jum7">#REF!</definedName>
    <definedName name="______jum8">#REF!</definedName>
    <definedName name="______jum9">#REF!</definedName>
    <definedName name="______ker1020">#REF!</definedName>
    <definedName name="______ker15">#REF!</definedName>
    <definedName name="______ker2020">#REF!</definedName>
    <definedName name="______ker2025">#REF!</definedName>
    <definedName name="______ker3030">#REF!</definedName>
    <definedName name="______ker40">'[10]HB '!#REF!</definedName>
    <definedName name="______ko2">#REF!</definedName>
    <definedName name="______lk725">#REF!</definedName>
    <definedName name="______LLL01">'[38]4-Basic Price'!$F$8</definedName>
    <definedName name="______LLL02">'[38]4-Basic Price'!$F$9</definedName>
    <definedName name="______LLL03">'[38]4-Basic Price'!$F$10</definedName>
    <definedName name="______LLL04">#REF!</definedName>
    <definedName name="______LLL05">#REF!</definedName>
    <definedName name="______LLL10">[32]basic!#REF!</definedName>
    <definedName name="______LLL11">[32]basic!#REF!</definedName>
    <definedName name="______mas1">{"Book1","4.09 FLORA DAN FAUNA.xls","4.22 PERLENGKAPAN SEKOLAH.xls"}</definedName>
    <definedName name="______mas12">{"Book1","4.09 FLORA DAN FAUNA.xls","4.22 PERLENGKAPAN SEKOLAH.xls"}</definedName>
    <definedName name="______mas2">{"Book1","4.09 FLORA DAN FAUNA.xls","4.22 PERLENGKAPAN SEKOLAH.xls"}</definedName>
    <definedName name="______mas4">{"Book1","4.09 FLORA DAN FAUNA.xls","4.22 PERLENGKAPAN SEKOLAH.xls"}</definedName>
    <definedName name="______mas5">{"Book1","4.09 FLORA DAN FAUNA.xls","4.22 PERLENGKAPAN SEKOLAH.xls"}</definedName>
    <definedName name="______mas6">{"Book1","4.09 FLORA DAN FAUNA.xls","4.22 PERLENGKAPAN SEKOLAH.xls"}</definedName>
    <definedName name="______mas7">{"Book1","4.09 FLORA DAN FAUNA.xls","4.22 PERLENGKAPAN SEKOLAH.xls"}</definedName>
    <definedName name="______mas8">{"Book1","4.09 FLORA DAN FAUNA.xls","4.22 PERLENGKAPAN SEKOLAH.xls"}</definedName>
    <definedName name="______mas9">{"Book1","4.09 FLORA DAN FAUNA.xls","4.22 PERLENGKAPAN SEKOLAH.xls"}</definedName>
    <definedName name="______MDE01">#REF!</definedName>
    <definedName name="______MDE02">#REF!</definedName>
    <definedName name="______MDE03">#REF!</definedName>
    <definedName name="______MDE04">#REF!</definedName>
    <definedName name="______MDE05">#REF!</definedName>
    <definedName name="______MDE06">#REF!</definedName>
    <definedName name="______MDE07">#REF!</definedName>
    <definedName name="______MDE08">#REF!</definedName>
    <definedName name="______MDE09">#REF!</definedName>
    <definedName name="______MDE10">#REF!</definedName>
    <definedName name="______MDE11">#REF!</definedName>
    <definedName name="______MDE12">#REF!</definedName>
    <definedName name="______MDE13">#REF!</definedName>
    <definedName name="______MDE14">#REF!</definedName>
    <definedName name="______MDE15">#REF!</definedName>
    <definedName name="______MDE16">#REF!</definedName>
    <definedName name="______MDE17">#REF!</definedName>
    <definedName name="______MDE18">#REF!</definedName>
    <definedName name="______MDE19">#REF!</definedName>
    <definedName name="______MDE20">#REF!</definedName>
    <definedName name="______MDE21">#REF!</definedName>
    <definedName name="______MDE22">#REF!</definedName>
    <definedName name="______MDE23">#REF!</definedName>
    <definedName name="______MDE24">#REF!</definedName>
    <definedName name="______MDE25">#REF!</definedName>
    <definedName name="______MDE26">#REF!</definedName>
    <definedName name="______MDE27">#REF!</definedName>
    <definedName name="______MDE28">#REF!</definedName>
    <definedName name="______MDE29">#REF!</definedName>
    <definedName name="______MDE30">#REF!</definedName>
    <definedName name="______MDE31">#REF!</definedName>
    <definedName name="______MDE32">#REF!</definedName>
    <definedName name="______MDE33">#REF!</definedName>
    <definedName name="______MDE34">#REF!</definedName>
    <definedName name="______MDE35">#REF!</definedName>
    <definedName name="______MDE36">#REF!</definedName>
    <definedName name="______MDE37">#REF!</definedName>
    <definedName name="______MDE38">#REF!</definedName>
    <definedName name="______MDE39">#REF!</definedName>
    <definedName name="______MDE40">#REF!</definedName>
    <definedName name="______MDE41">#REF!</definedName>
    <definedName name="______MDE42">#REF!</definedName>
    <definedName name="______MDE43">#REF!</definedName>
    <definedName name="______MDE44">#REF!</definedName>
    <definedName name="______MDE45">#REF!</definedName>
    <definedName name="______MDE46">#REF!</definedName>
    <definedName name="______MDE47">#REF!</definedName>
    <definedName name="______MDE48">#REF!</definedName>
    <definedName name="______MDE49">#REF!</definedName>
    <definedName name="______MDE50">#REF!</definedName>
    <definedName name="______MDE51">#REF!</definedName>
    <definedName name="______MDE52">#REF!</definedName>
    <definedName name="______MDE53">#REF!</definedName>
    <definedName name="______MDE54">#REF!</definedName>
    <definedName name="______MDE55">#REF!</definedName>
    <definedName name="______MDE56">#REF!</definedName>
    <definedName name="______MDE57">#REF!</definedName>
    <definedName name="______MDE58">#REF!</definedName>
    <definedName name="______MDE59">#REF!</definedName>
    <definedName name="______MDE60">#REF!</definedName>
    <definedName name="______MDE61">#REF!</definedName>
    <definedName name="______MDE62">#REF!</definedName>
    <definedName name="______MDE63">#REF!</definedName>
    <definedName name="______MDE64">#REF!</definedName>
    <definedName name="______MDE65">#REF!</definedName>
    <definedName name="______MDE66">#REF!</definedName>
    <definedName name="______MDE67">#REF!</definedName>
    <definedName name="______MDE68">#REF!</definedName>
    <definedName name="______ME01">#REF!</definedName>
    <definedName name="______ME02">#REF!</definedName>
    <definedName name="______ME03">#REF!</definedName>
    <definedName name="______ME04">#REF!</definedName>
    <definedName name="______ME05">#REF!</definedName>
    <definedName name="______ME06">#REF!</definedName>
    <definedName name="______ME07">#REF!</definedName>
    <definedName name="______ME08">#REF!</definedName>
    <definedName name="______ME09">#REF!</definedName>
    <definedName name="______me1">{"Book1","4.09 FLORA DAN FAUNA.xls","4.22 PERLENGKAPAN SEKOLAH.xls"}</definedName>
    <definedName name="______ME10">#REF!</definedName>
    <definedName name="______ME11">#REF!</definedName>
    <definedName name="______ME12">#REF!</definedName>
    <definedName name="______ME13">#REF!</definedName>
    <definedName name="______ME14">#REF!</definedName>
    <definedName name="______ME15">#REF!</definedName>
    <definedName name="______ME16">#REF!</definedName>
    <definedName name="______ME17">#REF!</definedName>
    <definedName name="______ME18">#REF!</definedName>
    <definedName name="______ME19">#REF!</definedName>
    <definedName name="______me2">{"Book1","4.09 FLORA DAN FAUNA.xls","4.22 PERLENGKAPAN SEKOLAH.xls"}</definedName>
    <definedName name="______ME20">#REF!</definedName>
    <definedName name="______ME21">#REF!</definedName>
    <definedName name="______ME22">#REF!</definedName>
    <definedName name="______ME23">#REF!</definedName>
    <definedName name="______ME24">#REF!</definedName>
    <definedName name="______ME25">#REF!</definedName>
    <definedName name="______ME26">#REF!</definedName>
    <definedName name="______ME27">#REF!</definedName>
    <definedName name="______ME28">#REF!</definedName>
    <definedName name="______ME29">#REF!</definedName>
    <definedName name="______me3">{"Book1","4.09 FLORA DAN FAUNA.xls","4.22 PERLENGKAPAN SEKOLAH.xls"}</definedName>
    <definedName name="______ME30">#REF!</definedName>
    <definedName name="______ME31">#REF!</definedName>
    <definedName name="______ME32">#REF!</definedName>
    <definedName name="______ME33">#REF!</definedName>
    <definedName name="______ME34">#REF!</definedName>
    <definedName name="______ME35">#REF!</definedName>
    <definedName name="______ME36">#REF!</definedName>
    <definedName name="______ME37">#REF!</definedName>
    <definedName name="______ME38">#REF!</definedName>
    <definedName name="______ME39">#REF!</definedName>
    <definedName name="______me4">{"Book1","4.09 FLORA DAN FAUNA.xls","4.22 PERLENGKAPAN SEKOLAH.xls"}</definedName>
    <definedName name="______ME40">#REF!</definedName>
    <definedName name="______ME41">#REF!</definedName>
    <definedName name="______ME42">#REF!</definedName>
    <definedName name="______ME43">#REF!</definedName>
    <definedName name="______ME44">#REF!</definedName>
    <definedName name="______ME45">#REF!</definedName>
    <definedName name="______ME46">#REF!</definedName>
    <definedName name="______ME47">#REF!</definedName>
    <definedName name="______ME48">#REF!</definedName>
    <definedName name="______ME49">#REF!</definedName>
    <definedName name="______me5">{"Book1","4.09 FLORA DAN FAUNA.xls","4.22 PERLENGKAPAN SEKOLAH.xls"}</definedName>
    <definedName name="______ME50">#REF!</definedName>
    <definedName name="______ME51">#REF!</definedName>
    <definedName name="______ME52">#REF!</definedName>
    <definedName name="______ME53">#REF!</definedName>
    <definedName name="______ME54">#REF!</definedName>
    <definedName name="______ME55">#REF!</definedName>
    <definedName name="______ME56">#REF!</definedName>
    <definedName name="______ME57">#REF!</definedName>
    <definedName name="______ME58">#REF!</definedName>
    <definedName name="______ME59">#REF!</definedName>
    <definedName name="______ME60">#REF!</definedName>
    <definedName name="______ME61">#REF!</definedName>
    <definedName name="______ME62">#REF!</definedName>
    <definedName name="______ME63">#REF!</definedName>
    <definedName name="______ME64">#REF!</definedName>
    <definedName name="______ME65">#REF!</definedName>
    <definedName name="______ME66">#REF!</definedName>
    <definedName name="______ME67">#REF!</definedName>
    <definedName name="______ME68">#REF!</definedName>
    <definedName name="______me9">{"Book1","4.09 FLORA DAN FAUNA.xls","4.22 PERLENGKAPAN SEKOLAH.xls"}</definedName>
    <definedName name="______mek1">{"Book1","4.09 FLORA DAN FAUNA.xls","4.22 PERLENGKAPAN SEKOLAH.xls"}</definedName>
    <definedName name="______mek2">{"Book1","4.09 FLORA DAN FAUNA.xls","4.22 PERLENGKAPAN SEKOLAH.xls"}</definedName>
    <definedName name="______mek3">{"Book1","4.09 FLORA DAN FAUNA.xls","4.22 PERLENGKAPAN SEKOLAH.xls"}</definedName>
    <definedName name="______mek5">{"Book1","4.09 FLORA DAN FAUNA.xls","4.22 PERLENGKAPAN SEKOLAH.xls"}</definedName>
    <definedName name="______mek87">{"Book1","4.09 FLORA DAN FAUNA.xls","4.22 PERLENGKAPAN SEKOLAH.xls"}</definedName>
    <definedName name="______mek9">{"Book1","4.09 FLORA DAN FAUNA.xls","4.22 PERLENGKAPAN SEKOLAH.xls"}</definedName>
    <definedName name="______meq12">{"Book1","4.09 FLORA DAN FAUNA.xls","4.22 PERLENGKAPAN SEKOLAH.xls"}</definedName>
    <definedName name="______MMM03">'[38]4-Basic Price'!$F$53</definedName>
    <definedName name="______MMM04">'[11]4-Basic Price'!$F$54</definedName>
    <definedName name="______MMM05">#REF!</definedName>
    <definedName name="______MMM06">[32]basic!#REF!</definedName>
    <definedName name="______MMM07">[32]basic!#REF!</definedName>
    <definedName name="______MMM08">[32]basic!#REF!</definedName>
    <definedName name="______MMM09">[32]basic!#REF!</definedName>
    <definedName name="______MMM10">[32]basic!#REF!</definedName>
    <definedName name="______MMM11">[32]basic!#REF!</definedName>
    <definedName name="______MMM12">[32]basic!#REF!</definedName>
    <definedName name="______MMM13">[32]basic!#REF!</definedName>
    <definedName name="______MMM14">[32]basic!#REF!</definedName>
    <definedName name="______MMM15">[32]basic!#REF!</definedName>
    <definedName name="______MMM16">[32]basic!#REF!</definedName>
    <definedName name="______MMM17">[32]basic!#REF!</definedName>
    <definedName name="______MMM18">[32]basic!#REF!</definedName>
    <definedName name="______MMM19">[32]basic!#REF!</definedName>
    <definedName name="______MMM20">[32]basic!#REF!</definedName>
    <definedName name="______MMM21">[32]basic!#REF!</definedName>
    <definedName name="______MMM22">[32]basic!#REF!</definedName>
    <definedName name="______MMM23">[32]basic!#REF!</definedName>
    <definedName name="______MMM24">[32]basic!#REF!</definedName>
    <definedName name="______MMM25">[32]basic!#REF!</definedName>
    <definedName name="______MMM26">[32]basic!#REF!</definedName>
    <definedName name="______MMM27">[32]basic!#REF!</definedName>
    <definedName name="______MMM28">[32]basic!#REF!</definedName>
    <definedName name="______MMM29">[32]basic!#REF!</definedName>
    <definedName name="______MMM30">[32]basic!#REF!</definedName>
    <definedName name="______MMM31">[32]basic!#REF!</definedName>
    <definedName name="______MMM32">[32]basic!#REF!</definedName>
    <definedName name="______MMM33">[32]basic!#REF!</definedName>
    <definedName name="______MMM34">[32]basic!#REF!</definedName>
    <definedName name="______MMM35">[32]basic!#REF!</definedName>
    <definedName name="______MMM36">[32]basic!#REF!</definedName>
    <definedName name="______MMM37">[32]basic!#REF!</definedName>
    <definedName name="______MMM38">[32]basic!#REF!</definedName>
    <definedName name="______MMM39">'[38]4-Basic Price'!$F$91</definedName>
    <definedName name="______MMM40">[32]basic!#REF!</definedName>
    <definedName name="______MMM41">[32]basic!#REF!</definedName>
    <definedName name="______MMM411">[32]basic!#REF!</definedName>
    <definedName name="______MMM44">'[11]4-Basic Price'!$F$98</definedName>
    <definedName name="______MMM47">'[11]4-Basic Price'!$F$101</definedName>
    <definedName name="______MMM48">'[11]4-Basic Price'!$F$102</definedName>
    <definedName name="______MOB1">#REF!</definedName>
    <definedName name="______MOB2">#REF!</definedName>
    <definedName name="______MR42">'[20]Harga satuan'!$I$13</definedName>
    <definedName name="______pas13">#REF!</definedName>
    <definedName name="______pas14">#REF!</definedName>
    <definedName name="______pav8">#REF!</definedName>
    <definedName name="______pc40">[33]har.sat.B!$H$12</definedName>
    <definedName name="______pvc1">#REF!</definedName>
    <definedName name="______PVC100">[5]DAF.HRG!$W$17</definedName>
    <definedName name="______pvc12">#REF!</definedName>
    <definedName name="______PVC150">#REF!</definedName>
    <definedName name="______pvc20">'[36]Harga bahan'!$J$45</definedName>
    <definedName name="______PVC200">#REF!</definedName>
    <definedName name="______pvc3">#REF!</definedName>
    <definedName name="______pvc300">#REF!</definedName>
    <definedName name="______pvc34">#REF!</definedName>
    <definedName name="______pvc40">'[36]Harga bahan'!$J$47</definedName>
    <definedName name="______pvc44">#REF!</definedName>
    <definedName name="______PVC50">[5]DAF.HRG!$W$19</definedName>
    <definedName name="______PVC75">[5]DAF.HRG!$W$18</definedName>
    <definedName name="______RAB1">#REF!</definedName>
    <definedName name="______tbt1">#REF!</definedName>
    <definedName name="______tbt2">#REF!</definedName>
    <definedName name="______TIM200">#REF!</definedName>
    <definedName name="______tk1">[39]UPAH!#REF!</definedName>
    <definedName name="______Wes2">{"Book1","RAB PASAR 30 AUG SCRAB.xls"}</definedName>
    <definedName name="_____7.9.2">'[40]D7(2)'!#REF!</definedName>
    <definedName name="_____7.9.3">'[40]D7(2)'!#REF!</definedName>
    <definedName name="_____anK010">#REF!</definedName>
    <definedName name="_____anK011">#REF!</definedName>
    <definedName name="_____anK012">#REF!</definedName>
    <definedName name="_____anK013">#REF!</definedName>
    <definedName name="_____anK014">#REF!</definedName>
    <definedName name="_____anK016">#REF!</definedName>
    <definedName name="_____anK017">#REF!</definedName>
    <definedName name="_____anK018">#REF!</definedName>
    <definedName name="_____anK020">#REF!</definedName>
    <definedName name="_____anK026">#REF!</definedName>
    <definedName name="_____anK035">#REF!</definedName>
    <definedName name="_____anK040">#REF!</definedName>
    <definedName name="_____anK110">#REF!</definedName>
    <definedName name="_____anK111">#REF!</definedName>
    <definedName name="_____anK112">#REF!</definedName>
    <definedName name="_____anK113">#REF!</definedName>
    <definedName name="_____anK114">#REF!</definedName>
    <definedName name="_____anK115">#REF!</definedName>
    <definedName name="_____anK116">#REF!</definedName>
    <definedName name="_____anK127">#REF!</definedName>
    <definedName name="_____anK139">#REF!</definedName>
    <definedName name="_____anK210">#REF!</definedName>
    <definedName name="_____anK211">#REF!</definedName>
    <definedName name="_____anK220">#REF!</definedName>
    <definedName name="_____anK221">#REF!</definedName>
    <definedName name="_____anK224">#REF!</definedName>
    <definedName name="_____anK225">#REF!</definedName>
    <definedName name="_____anK310">#REF!</definedName>
    <definedName name="_____anK311">#REF!</definedName>
    <definedName name="_____anK320">#REF!</definedName>
    <definedName name="_____anK321">#REF!</definedName>
    <definedName name="_____ANK341">#REF!</definedName>
    <definedName name="_____anK342">#REF!</definedName>
    <definedName name="_____anK410">#REF!</definedName>
    <definedName name="_____anK411">#REF!</definedName>
    <definedName name="_____anK421">#REF!</definedName>
    <definedName name="_____anK422">#REF!</definedName>
    <definedName name="_____anK423">#REF!</definedName>
    <definedName name="_____anK510">#REF!</definedName>
    <definedName name="_____anK511">#REF!</definedName>
    <definedName name="_____anK512">#REF!</definedName>
    <definedName name="_____anK513">#REF!</definedName>
    <definedName name="_____anK514">#REF!</definedName>
    <definedName name="_____anK517">#REF!</definedName>
    <definedName name="_____anK520">#REF!</definedName>
    <definedName name="_____anK521">#REF!</definedName>
    <definedName name="_____anK522">#REF!</definedName>
    <definedName name="_____anK528">#REF!</definedName>
    <definedName name="_____anK612">#REF!</definedName>
    <definedName name="_____anK615">#REF!</definedName>
    <definedName name="_____anK616">#REF!</definedName>
    <definedName name="_____ANK618">#REF!</definedName>
    <definedName name="_____anK621">#REF!</definedName>
    <definedName name="_____anK636">#REF!</definedName>
    <definedName name="_____anK638">#REF!</definedName>
    <definedName name="_____anK639">#REF!</definedName>
    <definedName name="_____anK641">#REF!</definedName>
    <definedName name="_____anK705">#REF!</definedName>
    <definedName name="_____arr3">{"Book1","4.09 FLORA DAN FAUNA.xls","4.22 PERLENGKAPAN SEKOLAH.xls"}</definedName>
    <definedName name="_____ATB1">#REF!</definedName>
    <definedName name="_____ATB2">#REF!</definedName>
    <definedName name="_____ATB3">#REF!</definedName>
    <definedName name="_____ATB4">#REF!</definedName>
    <definedName name="_____bat15">#REF!</definedName>
    <definedName name="_____bia15">#REF!</definedName>
    <definedName name="_____bsc100">#REF!</definedName>
    <definedName name="_____C">[41]A!$A$4:$G$6</definedName>
    <definedName name="_____der4">{"Book1","4.09 FLORA DAN FAUNA.xls","4.22 PERLENGKAPAN SEKOLAH.xls"}</definedName>
    <definedName name="_____DIV1">#REF!</definedName>
    <definedName name="_____DIV10">#REF!</definedName>
    <definedName name="_____DIV11">#REF!</definedName>
    <definedName name="_____DIV2">#REF!</definedName>
    <definedName name="_____DIV3">#REF!</definedName>
    <definedName name="_____DIV4">#REF!</definedName>
    <definedName name="_____DIV5">#REF!</definedName>
    <definedName name="_____DIV6">#REF!</definedName>
    <definedName name="_____DIV7">#REF!</definedName>
    <definedName name="_____DIV8">#REF!</definedName>
    <definedName name="_____DIV9">#REF!</definedName>
    <definedName name="_____doc5">{"Book1","4.09 FLORA DAN FAUNA.xls","4.22 PERLENGKAPAN SEKOLAH.xls"}</definedName>
    <definedName name="_____EEE01">[42]alat!$AW$8</definedName>
    <definedName name="_____EEE02">[42]alat!$AW$9</definedName>
    <definedName name="_____EEE03">[42]alat!$AW$10</definedName>
    <definedName name="_____EEE04">[42]alat!$AW$11</definedName>
    <definedName name="_____EEE05">[42]alat!$AW$12</definedName>
    <definedName name="_____EEE06">[43]alat!$AW$13</definedName>
    <definedName name="_____EEE07">[43]alat!$AW$14</definedName>
    <definedName name="_____EEE08">[42]alat!$AW$15</definedName>
    <definedName name="_____EEE09">[42]alat!$AW$16</definedName>
    <definedName name="_____EEE10">[42]alat!$AW$17</definedName>
    <definedName name="_____EEE11">[42]alat!$AW$18</definedName>
    <definedName name="_____EEE12">[43]alat!$AW$19</definedName>
    <definedName name="_____EEE13">[42]alat!$AW$20</definedName>
    <definedName name="_____EEE14">[42]alat!$AW$21</definedName>
    <definedName name="_____EEE15">[42]alat!$AW$22</definedName>
    <definedName name="_____EEE16">[42]alat!$AW$23</definedName>
    <definedName name="_____EEE17">[42]alat!$AW$24</definedName>
    <definedName name="_____EEE18">[42]alat!$AW$25</definedName>
    <definedName name="_____EEE19">[42]alat!$AW$26</definedName>
    <definedName name="_____EEE20">[43]alat!$AW$27</definedName>
    <definedName name="_____EEE21">[42]alat!$AW$28</definedName>
    <definedName name="_____EEE22">[42]alat!$AW$29</definedName>
    <definedName name="_____EEE23">[43]alat!$AW$30</definedName>
    <definedName name="_____EEE24">[42]alat!$AW$31</definedName>
    <definedName name="_____EEE25">[43]alat!$AW$32</definedName>
    <definedName name="_____EEE26">[42]alat!$AW$33</definedName>
    <definedName name="_____EEE27">[42]alat!$AW$34</definedName>
    <definedName name="_____EEE28">[43]alat!$AW$35</definedName>
    <definedName name="_____EEE29">[42]alat!$AW$36</definedName>
    <definedName name="_____EEE30">[42]alat!$AW$37</definedName>
    <definedName name="_____EEE31">[42]alat!$AW$38</definedName>
    <definedName name="_____EEE32">[43]alat!$AW$39</definedName>
    <definedName name="_____EEE33">[42]alat!$AW$40</definedName>
    <definedName name="_____EER59">#REF!</definedName>
    <definedName name="_____ewr4">#REF!</definedName>
    <definedName name="_____gip20">'[36]Harga bahan'!$J$44</definedName>
    <definedName name="_____gip40">'[36]Harga bahan'!$J$42</definedName>
    <definedName name="_____gip50">'[36]Harga bahan'!$J$41</definedName>
    <definedName name="_____gip75">'[26]Harga bahan'!$I$43</definedName>
    <definedName name="_____giv1">'[37]Up &amp; bhn'!#REF!</definedName>
    <definedName name="_____gyp9">'[37]Up &amp; bhn'!#REF!</definedName>
    <definedName name="_____HAL1">#REF!</definedName>
    <definedName name="_____HAL2">#REF!</definedName>
    <definedName name="_____HAL3">#REF!</definedName>
    <definedName name="_____HAL4">#REF!</definedName>
    <definedName name="_____HAL5">#REF!</definedName>
    <definedName name="_____HAL6">#REF!</definedName>
    <definedName name="_____HAL7">#REF!</definedName>
    <definedName name="_____HAL8">#REF!</definedName>
    <definedName name="_____jk64">#REF!</definedName>
    <definedName name="_____jum1">#REF!</definedName>
    <definedName name="_____jum10">#REF!</definedName>
    <definedName name="_____jum2">#REF!</definedName>
    <definedName name="_____jum3">#REF!</definedName>
    <definedName name="_____jum4">#REF!</definedName>
    <definedName name="_____jum5">#REF!</definedName>
    <definedName name="_____jum6">#REF!</definedName>
    <definedName name="_____jum7">#REF!</definedName>
    <definedName name="_____jum8">#REF!</definedName>
    <definedName name="_____jum9">#REF!</definedName>
    <definedName name="_____ker1020">#REF!</definedName>
    <definedName name="_____ker15">#REF!</definedName>
    <definedName name="_____ker2020">#REF!</definedName>
    <definedName name="_____ker2025">#REF!</definedName>
    <definedName name="_____ker3030">#REF!</definedName>
    <definedName name="_____ker40">'[10]HB '!#REF!</definedName>
    <definedName name="_____ko2">#REF!</definedName>
    <definedName name="_____lk725">[44]Vol.!#REF!</definedName>
    <definedName name="_____LLL01">#REF!</definedName>
    <definedName name="_____LLL02">#REF!</definedName>
    <definedName name="_____LLL03">#REF!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0">[45]basic!#REF!</definedName>
    <definedName name="_____LLL11">[45]basic!#REF!</definedName>
    <definedName name="_____mas1">{"Book1","4.09 FLORA DAN FAUNA.xls","4.22 PERLENGKAPAN SEKOLAH.xls"}</definedName>
    <definedName name="_____mas12">{"Book1","4.09 FLORA DAN FAUNA.xls","4.22 PERLENGKAPAN SEKOLAH.xls"}</definedName>
    <definedName name="_____mas2">{"Book1","4.09 FLORA DAN FAUNA.xls","4.22 PERLENGKAPAN SEKOLAH.xls"}</definedName>
    <definedName name="_____mas4">{"Book1","4.09 FLORA DAN FAUNA.xls","4.22 PERLENGKAPAN SEKOLAH.xls"}</definedName>
    <definedName name="_____mas5">{"Book1","4.09 FLORA DAN FAUNA.xls","4.22 PERLENGKAPAN SEKOLAH.xls"}</definedName>
    <definedName name="_____mas6">{"Book1","4.09 FLORA DAN FAUNA.xls","4.22 PERLENGKAPAN SEKOLAH.xls"}</definedName>
    <definedName name="_____mas7">{"Book1","4.09 FLORA DAN FAUNA.xls","4.22 PERLENGKAPAN SEKOLAH.xls"}</definedName>
    <definedName name="_____mas8">{"Book1","4.09 FLORA DAN FAUNA.xls","4.22 PERLENGKAPAN SEKOLAH.xls"}</definedName>
    <definedName name="_____mas9">{"Book1","4.09 FLORA DAN FAUNA.xls","4.22 PERLENGKAPAN SEKOLAH.xls"}</definedName>
    <definedName name="_____MDE01">[42]alat!$BO$27</definedName>
    <definedName name="_____MDE02">[42]alat!$BO$47</definedName>
    <definedName name="_____MDE03">[42]alat!$BO$67</definedName>
    <definedName name="_____MDE04">[42]alat!$BO$87</definedName>
    <definedName name="_____MDE05">[42]alat!$BO$107</definedName>
    <definedName name="_____MDE06">[42]alat!$BO$127</definedName>
    <definedName name="_____MDE07">[42]alat!$BO$147</definedName>
    <definedName name="_____MDE08">[42]alat!$BO$167</definedName>
    <definedName name="_____MDE09">[42]alat!$BO$187</definedName>
    <definedName name="_____MDE10">[42]alat!$BO$207</definedName>
    <definedName name="_____MDE11">[42]alat!$BO$227</definedName>
    <definedName name="_____MDE12">[42]alat!$BO$247</definedName>
    <definedName name="_____MDE13">[42]alat!$BO$267</definedName>
    <definedName name="_____MDE14">[42]alat!$BO$287</definedName>
    <definedName name="_____MDE15">[42]alat!$BO$307</definedName>
    <definedName name="_____MDE16">[42]alat!$BO$327</definedName>
    <definedName name="_____MDE17">[42]alat!$BO$347</definedName>
    <definedName name="_____MDE18">[42]alat!$BO$367</definedName>
    <definedName name="_____MDE19">[42]alat!$BO$387</definedName>
    <definedName name="_____MDE20">[42]alat!$BO$407</definedName>
    <definedName name="_____MDE21">[42]alat!$BO$427</definedName>
    <definedName name="_____MDE22">[42]alat!$BO$447</definedName>
    <definedName name="_____MDE23">[42]alat!$BO$467</definedName>
    <definedName name="_____MDE24">[42]alat!$BO$487</definedName>
    <definedName name="_____MDE25">[42]alat!$BO$507</definedName>
    <definedName name="_____MDE26">[42]alat!$BO$527</definedName>
    <definedName name="_____MDE27">[42]alat!$BO$547</definedName>
    <definedName name="_____MDE28">[42]alat!$BO$567</definedName>
    <definedName name="_____MDE29">[42]alat!$BO$587</definedName>
    <definedName name="_____MDE30">[42]alat!$BO$607</definedName>
    <definedName name="_____MDE31">[42]alat!$BO$627</definedName>
    <definedName name="_____MDE32">[42]alat!$BO$647</definedName>
    <definedName name="_____MDE33">[42]alat!$BO$667</definedName>
    <definedName name="_____MDE34">[42]alat!$BO$698</definedName>
    <definedName name="_____MDE35">#REF!</definedName>
    <definedName name="_____MDE36">#REF!</definedName>
    <definedName name="_____MDE37">#REF!</definedName>
    <definedName name="_____MDE38">#REF!</definedName>
    <definedName name="_____MDE39">#REF!</definedName>
    <definedName name="_____MDE40">#REF!</definedName>
    <definedName name="_____MDE41">#REF!</definedName>
    <definedName name="_____MDE42">#REF!</definedName>
    <definedName name="_____MDE43">#REF!</definedName>
    <definedName name="_____MDE44">#REF!</definedName>
    <definedName name="_____MDE45">#REF!</definedName>
    <definedName name="_____MDE46">#REF!</definedName>
    <definedName name="_____MDE47">#REF!</definedName>
    <definedName name="_____MDE48">#REF!</definedName>
    <definedName name="_____MDE49">#REF!</definedName>
    <definedName name="_____MDE50">#REF!</definedName>
    <definedName name="_____MDE51">#REF!</definedName>
    <definedName name="_____MDE52">#REF!</definedName>
    <definedName name="_____MDE53">#REF!</definedName>
    <definedName name="_____MDE54">#REF!</definedName>
    <definedName name="_____MDE55">#REF!</definedName>
    <definedName name="_____MDE56">#REF!</definedName>
    <definedName name="_____MDE57">#REF!</definedName>
    <definedName name="_____MDE58">#REF!</definedName>
    <definedName name="_____MDE59">#REF!</definedName>
    <definedName name="_____MDE60">#REF!</definedName>
    <definedName name="_____MDE61">#REF!</definedName>
    <definedName name="_____MDE62">#REF!</definedName>
    <definedName name="_____MDE63">#REF!</definedName>
    <definedName name="_____MDE64">#REF!</definedName>
    <definedName name="_____MDE65">#REF!</definedName>
    <definedName name="_____MDE66">#REF!</definedName>
    <definedName name="_____MDE67">#REF!</definedName>
    <definedName name="_____MDE68">#REF!</definedName>
    <definedName name="_____ME01">[42]alat!$BO$26</definedName>
    <definedName name="_____ME02">[42]alat!$BO$46</definedName>
    <definedName name="_____ME03">[42]alat!$BO$66</definedName>
    <definedName name="_____ME04">[42]alat!$BO$86</definedName>
    <definedName name="_____ME05">[42]alat!$BO$106</definedName>
    <definedName name="_____ME06">[42]alat!$BO$126</definedName>
    <definedName name="_____ME07">[42]alat!$BO$146</definedName>
    <definedName name="_____ME08">[42]alat!$BO$166</definedName>
    <definedName name="_____ME09">[42]alat!$BO$186</definedName>
    <definedName name="_____me1">{"Book1","4.09 FLORA DAN FAUNA.xls","4.22 PERLENGKAPAN SEKOLAH.xls"}</definedName>
    <definedName name="_____ME10">[42]alat!$BO$206</definedName>
    <definedName name="_____ME11">[42]alat!$BO$226</definedName>
    <definedName name="_____ME12">[42]alat!$BO$246</definedName>
    <definedName name="_____ME13">[42]alat!$BO$266</definedName>
    <definedName name="_____ME14">[42]alat!$BO$286</definedName>
    <definedName name="_____ME15">[42]alat!$BO$306</definedName>
    <definedName name="_____ME16">[42]alat!$BO$326</definedName>
    <definedName name="_____ME17">[42]alat!$BO$346</definedName>
    <definedName name="_____ME18">[42]alat!$BO$366</definedName>
    <definedName name="_____ME19">[42]alat!$BO$386</definedName>
    <definedName name="_____me2">{"Book1","4.09 FLORA DAN FAUNA.xls","4.22 PERLENGKAPAN SEKOLAH.xls"}</definedName>
    <definedName name="_____ME20">[42]alat!$BO$406</definedName>
    <definedName name="_____ME21">[46]STONE!$BO$423</definedName>
    <definedName name="_____ME22">[42]alat!$BO$446</definedName>
    <definedName name="_____ME23">[42]alat!$BO$466</definedName>
    <definedName name="_____ME24">[42]alat!$BO$486</definedName>
    <definedName name="_____ME25">[42]alat!$BO$506</definedName>
    <definedName name="_____ME26">[42]alat!$BO$526</definedName>
    <definedName name="_____ME27">[42]alat!$BO$546</definedName>
    <definedName name="_____ME28">[42]alat!$BO$566</definedName>
    <definedName name="_____ME29">[42]alat!$BO$586</definedName>
    <definedName name="_____me3">{"Book1","4.09 FLORA DAN FAUNA.xls","4.22 PERLENGKAPAN SEKOLAH.xls"}</definedName>
    <definedName name="_____ME30">[42]alat!$BO$606</definedName>
    <definedName name="_____ME31">[42]alat!$BO$626</definedName>
    <definedName name="_____ME32">[42]alat!$BO$646</definedName>
    <definedName name="_____ME33">[42]alat!$BO$666</definedName>
    <definedName name="_____ME34">[42]alat!$BO$697</definedName>
    <definedName name="_____ME35">#REF!</definedName>
    <definedName name="_____ME36">#REF!</definedName>
    <definedName name="_____ME37">#REF!</definedName>
    <definedName name="_____ME38">#REF!</definedName>
    <definedName name="_____ME39">#REF!</definedName>
    <definedName name="_____me4">{"Book1","4.09 FLORA DAN FAUNA.xls","4.22 PERLENGKAPAN SEKOLAH.xls"}</definedName>
    <definedName name="_____ME40">#REF!</definedName>
    <definedName name="_____ME41">#REF!</definedName>
    <definedName name="_____ME42">#REF!</definedName>
    <definedName name="_____ME43">#REF!</definedName>
    <definedName name="_____ME44">#REF!</definedName>
    <definedName name="_____ME45">#REF!</definedName>
    <definedName name="_____ME46">#REF!</definedName>
    <definedName name="_____ME47">#REF!</definedName>
    <definedName name="_____ME48">#REF!</definedName>
    <definedName name="_____ME49">#REF!</definedName>
    <definedName name="_____me5">{"Book1","4.09 FLORA DAN FAUNA.xls","4.22 PERLENGKAPAN SEKOLAH.xls"}</definedName>
    <definedName name="_____ME50">#REF!</definedName>
    <definedName name="_____ME51">#REF!</definedName>
    <definedName name="_____ME52">#REF!</definedName>
    <definedName name="_____ME53">#REF!</definedName>
    <definedName name="_____ME54">#REF!</definedName>
    <definedName name="_____ME55">#REF!</definedName>
    <definedName name="_____ME56">#REF!</definedName>
    <definedName name="_____ME57">#REF!</definedName>
    <definedName name="_____ME58">#REF!</definedName>
    <definedName name="_____ME59">#REF!</definedName>
    <definedName name="_____ME60">#REF!</definedName>
    <definedName name="_____ME61">#REF!</definedName>
    <definedName name="_____ME62">#REF!</definedName>
    <definedName name="_____ME63">#REF!</definedName>
    <definedName name="_____ME64">#REF!</definedName>
    <definedName name="_____ME65">#REF!</definedName>
    <definedName name="_____ME66">#REF!</definedName>
    <definedName name="_____ME67">#REF!</definedName>
    <definedName name="_____ME68">#REF!</definedName>
    <definedName name="_____me9">{"Book1","4.09 FLORA DAN FAUNA.xls","4.22 PERLENGKAPAN SEKOLAH.xls"}</definedName>
    <definedName name="_____mek1">{"Book1","4.09 FLORA DAN FAUNA.xls","4.22 PERLENGKAPAN SEKOLAH.xls"}</definedName>
    <definedName name="_____mek2">{"Book1","4.09 FLORA DAN FAUNA.xls","4.22 PERLENGKAPAN SEKOLAH.xls"}</definedName>
    <definedName name="_____mek3">{"Book1","4.09 FLORA DAN FAUNA.xls","4.22 PERLENGKAPAN SEKOLAH.xls"}</definedName>
    <definedName name="_____mek5">{"Book1","4.09 FLORA DAN FAUNA.xls","4.22 PERLENGKAPAN SEKOLAH.xls"}</definedName>
    <definedName name="_____mek87">{"Book1","4.09 FLORA DAN FAUNA.xls","4.22 PERLENGKAPAN SEKOLAH.xls"}</definedName>
    <definedName name="_____mek9">{"Book1","4.09 FLORA DAN FAUNA.xls","4.22 PERLENGKAPAN SEKOLAH.xls"}</definedName>
    <definedName name="_____meq12">{"Book1","4.09 FLORA DAN FAUNA.xls","4.22 PERLENGKAPAN SEKOLAH.xls"}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[45]basic!#REF!</definedName>
    <definedName name="_____MMM07">[45]basic!#REF!</definedName>
    <definedName name="_____MMM08">[45]basic!#REF!</definedName>
    <definedName name="_____MMM09">[45]basic!#REF!</definedName>
    <definedName name="_____MMM10">[45]basic!#REF!</definedName>
    <definedName name="_____MMM11">[45]basic!#REF!</definedName>
    <definedName name="_____MMM12">[45]basic!#REF!</definedName>
    <definedName name="_____MMM13">[45]basic!#REF!</definedName>
    <definedName name="_____MMM14">[45]basic!#REF!</definedName>
    <definedName name="_____MMM15">[45]basic!#REF!</definedName>
    <definedName name="_____MMM16">[45]basic!#REF!</definedName>
    <definedName name="_____MMM17">[45]basic!#REF!</definedName>
    <definedName name="_____MMM18">[45]basic!#REF!</definedName>
    <definedName name="_____MMM19">'[47]4-Basic Price'!$H$72</definedName>
    <definedName name="_____MMM20">[45]basic!#REF!</definedName>
    <definedName name="_____MMM21">[45]basic!#REF!</definedName>
    <definedName name="_____MMM22">[45]basic!#REF!</definedName>
    <definedName name="_____MMM23">[45]basic!#REF!</definedName>
    <definedName name="_____MMM24">[45]basic!#REF!</definedName>
    <definedName name="_____MMM25">[45]basic!#REF!</definedName>
    <definedName name="_____MMM26">[45]basic!#REF!</definedName>
    <definedName name="_____MMM27">[45]basic!#REF!</definedName>
    <definedName name="_____MMM28">[45]basic!#REF!</definedName>
    <definedName name="_____MMM29">[45]basic!#REF!</definedName>
    <definedName name="_____MMM30">[45]basic!#REF!</definedName>
    <definedName name="_____MMM31">[45]basic!#REF!</definedName>
    <definedName name="_____MMM32">[45]basic!#REF!</definedName>
    <definedName name="_____MMM33">[45]basic!#REF!</definedName>
    <definedName name="_____MMM34">[45]basic!#REF!</definedName>
    <definedName name="_____MMM35">[45]basic!#REF!</definedName>
    <definedName name="_____MMM36">[45]basic!#REF!</definedName>
    <definedName name="_____MMM37">[45]basic!#REF!</definedName>
    <definedName name="_____MMM38">[45]basic!#REF!</definedName>
    <definedName name="_____MMM39">#REF!</definedName>
    <definedName name="_____MMM40">[45]basic!#REF!</definedName>
    <definedName name="_____MMM41">[45]basic!#REF!</definedName>
    <definedName name="_____MMM411">[45]basic!#REF!</definedName>
    <definedName name="_____MMM42">#REF!</definedName>
    <definedName name="_____MMM43">#REF!</definedName>
    <definedName name="_____MMM44">'[11]4-Basic Price'!$F$98</definedName>
    <definedName name="_____MMM45">#REF!</definedName>
    <definedName name="_____MMM46">#REF!</definedName>
    <definedName name="_____MMM47">#REF!</definedName>
    <definedName name="_____MMM48">'[38]4-Basic Price'!$F$102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MOB1">#REF!</definedName>
    <definedName name="_____MOB2">#REF!</definedName>
    <definedName name="_____MR42">'[20]Harga satuan'!$I$13</definedName>
    <definedName name="_____nip1">#REF!</definedName>
    <definedName name="_____nip2">#REF!</definedName>
    <definedName name="_____P14">[48]ANALISA!#REF!</definedName>
    <definedName name="_____pas13">#REF!</definedName>
    <definedName name="_____pas14">#REF!</definedName>
    <definedName name="_____pas15">#REF!</definedName>
    <definedName name="_____pav8">#REF!</definedName>
    <definedName name="_____pj1">#REF!</definedName>
    <definedName name="_____pj2">#REF!</definedName>
    <definedName name="_____pvc1">#REF!</definedName>
    <definedName name="_____PVC100">[5]DAF.HRG!$W$17</definedName>
    <definedName name="_____pvc12">#REF!</definedName>
    <definedName name="_____PVC150">#REF!</definedName>
    <definedName name="_____pvc20">'[36]Harga bahan'!$J$45</definedName>
    <definedName name="_____PVC200">#REF!</definedName>
    <definedName name="_____pvc3">#REF!</definedName>
    <definedName name="_____pvc300">#REF!</definedName>
    <definedName name="_____pvc34">#REF!</definedName>
    <definedName name="_____pvc40">'[36]Harga bahan'!$J$47</definedName>
    <definedName name="_____pvc44">#REF!</definedName>
    <definedName name="_____PVC50">[5]DAF.HRG!$W$19</definedName>
    <definedName name="_____PVC75">[5]DAF.HRG!$W$18</definedName>
    <definedName name="_____RAB1">#REF!</definedName>
    <definedName name="_____SO50102">#REF!</definedName>
    <definedName name="_____SO50103">#REF!</definedName>
    <definedName name="_____tbt1">#REF!</definedName>
    <definedName name="_____tbt2">#REF!</definedName>
    <definedName name="_____TIM200">#REF!</definedName>
    <definedName name="_____tk1">[49]UPAH!#REF!</definedName>
    <definedName name="_____Wes2">{"Book1","RAB PASAR 30 AUG SCRAB.xls"}</definedName>
    <definedName name="____anK010">#REF!</definedName>
    <definedName name="____anK011">#REF!</definedName>
    <definedName name="____anK012">#REF!</definedName>
    <definedName name="____anK013">#REF!</definedName>
    <definedName name="____anK014">#REF!</definedName>
    <definedName name="____anK016">#REF!</definedName>
    <definedName name="____anK017">#REF!</definedName>
    <definedName name="____anK018">#REF!</definedName>
    <definedName name="____anK020">#REF!</definedName>
    <definedName name="____anK026">#REF!</definedName>
    <definedName name="____anK035">#REF!</definedName>
    <definedName name="____anK040">#REF!</definedName>
    <definedName name="____anK110">#REF!</definedName>
    <definedName name="____anK111">#REF!</definedName>
    <definedName name="____anK112">#REF!</definedName>
    <definedName name="____anK113">#REF!</definedName>
    <definedName name="____anK114">#REF!</definedName>
    <definedName name="____anK115">#REF!</definedName>
    <definedName name="____anK116">#REF!</definedName>
    <definedName name="____anK127">#REF!</definedName>
    <definedName name="____anK139">#REF!</definedName>
    <definedName name="____anK210">#REF!</definedName>
    <definedName name="____anK211">#REF!</definedName>
    <definedName name="____anK220">#REF!</definedName>
    <definedName name="____anK221">#REF!</definedName>
    <definedName name="____anK224">#REF!</definedName>
    <definedName name="____anK225">#REF!</definedName>
    <definedName name="____anK310">#REF!</definedName>
    <definedName name="____anK311">#REF!</definedName>
    <definedName name="____anK320">#REF!</definedName>
    <definedName name="____anK321">#REF!</definedName>
    <definedName name="____ANK341">#REF!</definedName>
    <definedName name="____anK342">#REF!</definedName>
    <definedName name="____anK410">#REF!</definedName>
    <definedName name="____anK411">#REF!</definedName>
    <definedName name="____anK421">#REF!</definedName>
    <definedName name="____anK422">#REF!</definedName>
    <definedName name="____anK423">#REF!</definedName>
    <definedName name="____anK510">#REF!</definedName>
    <definedName name="____anK511">#REF!</definedName>
    <definedName name="____anK512">#REF!</definedName>
    <definedName name="____anK513">#REF!</definedName>
    <definedName name="____anK514">#REF!</definedName>
    <definedName name="____anK517">#REF!</definedName>
    <definedName name="____anK520">#REF!</definedName>
    <definedName name="____anK521">#REF!</definedName>
    <definedName name="____anK522">#REF!</definedName>
    <definedName name="____anK528">#REF!</definedName>
    <definedName name="____anK612">#REF!</definedName>
    <definedName name="____anK615">#REF!</definedName>
    <definedName name="____anK616">#REF!</definedName>
    <definedName name="____ANK618">#REF!</definedName>
    <definedName name="____anK621">#REF!</definedName>
    <definedName name="____anK636">#REF!</definedName>
    <definedName name="____anK638">#REF!</definedName>
    <definedName name="____anK639">#REF!</definedName>
    <definedName name="____anK641">#REF!</definedName>
    <definedName name="____anK705">#REF!</definedName>
    <definedName name="____arr3">{"Book1","4.09 FLORA DAN FAUNA.xls","4.22 PERLENGKAPAN SEKOLAH.xls"}</definedName>
    <definedName name="____ATB1">#REF!</definedName>
    <definedName name="____ATB2">#REF!</definedName>
    <definedName name="____ATB3">#REF!</definedName>
    <definedName name="____ATB4">#REF!</definedName>
    <definedName name="____bat15">#REF!</definedName>
    <definedName name="____bia15">#REF!</definedName>
    <definedName name="____bsc100">#REF!</definedName>
    <definedName name="____C">[41]A!$A$4:$G$6</definedName>
    <definedName name="____der4">{"Book1","4.09 FLORA DAN FAUNA.xls","4.22 PERLENGKAPAN SEKOLAH.xls"}</definedName>
    <definedName name="____DIV1">#REF!</definedName>
    <definedName name="____DIV10">#REF!</definedName>
    <definedName name="____DIV11">[14]Rab!#REF!</definedName>
    <definedName name="____DIV2">#REF!</definedName>
    <definedName name="____DIV3">#REF!</definedName>
    <definedName name="____DIV4">#REF!</definedName>
    <definedName name="____DIV5">#REF!</definedName>
    <definedName name="____DIV6">#REF!</definedName>
    <definedName name="____DIV7">#REF!</definedName>
    <definedName name="____DIV8">#REF!</definedName>
    <definedName name="____DIV9">#REF!</definedName>
    <definedName name="____doc5">{"Book1","4.09 FLORA DAN FAUNA.xls","4.22 PERLENGKAPAN SEKOLAH.xls"}</definedName>
    <definedName name="____EEE01">[24]alat!$AW$8</definedName>
    <definedName name="____EEE02">[24]alat!$AW$9</definedName>
    <definedName name="____EEE03">#REF!</definedName>
    <definedName name="____EEE04">[24]alat!$AW$11</definedName>
    <definedName name="____EEE05">[24]alat!$AW$12</definedName>
    <definedName name="____EEE06">[25]alat!$AW$13</definedName>
    <definedName name="____EEE07">#REF!</definedName>
    <definedName name="____EEE08">#REF!</definedName>
    <definedName name="____EEE09">#REF!</definedName>
    <definedName name="____EEE10">#REF!</definedName>
    <definedName name="____EEE11">[24]alat!$AW$18</definedName>
    <definedName name="____EEE12">[25]alat!$AW$19</definedName>
    <definedName name="____EEE13">[24]alat!$AW$20</definedName>
    <definedName name="____EEE14">[24]alat!$AW$21</definedName>
    <definedName name="____EEE15">#REF!</definedName>
    <definedName name="____EEE16">[24]alat!$AW$23</definedName>
    <definedName name="____EEE17">[24]alat!$AW$24</definedName>
    <definedName name="____EEE18">#REF!</definedName>
    <definedName name="____EEE19">[24]alat!$AW$26</definedName>
    <definedName name="____EEE20">[25]alat!$AW$27</definedName>
    <definedName name="____EEE21">[24]alat!$AW$28</definedName>
    <definedName name="____EEE22">[24]alat!$AW$29</definedName>
    <definedName name="____EEE23">[25]alat!$AW$30</definedName>
    <definedName name="____EEE24">[24]alat!$AW$31</definedName>
    <definedName name="____EEE25">[25]alat!$AW$32</definedName>
    <definedName name="____EEE26">[24]alat!$AW$33</definedName>
    <definedName name="____EEE27">#REF!</definedName>
    <definedName name="____EEE28">[25]alat!$AW$35</definedName>
    <definedName name="____EEE29">#REF!</definedName>
    <definedName name="____EEE30">[24]alat!$AW$37</definedName>
    <definedName name="____EEE31">[24]alat!$AW$38</definedName>
    <definedName name="____EEE32">[25]alat!$AW$39</definedName>
    <definedName name="____EEE33">[24]alat!$AW$40</definedName>
    <definedName name="____EER59">#REF!</definedName>
    <definedName name="____ewr4">#REF!</definedName>
    <definedName name="____gip20">'[50]Harga bahan'!$I$47</definedName>
    <definedName name="____gip40">'[36]Harga bahan'!$J$42</definedName>
    <definedName name="____gip50">'[50]Harga bahan'!$I$44</definedName>
    <definedName name="____gip75">'[26]Harga bahan'!$I$43</definedName>
    <definedName name="____giv1">'[37]Up &amp; bhn'!#REF!</definedName>
    <definedName name="____gyp9">'[37]Up &amp; bhn'!#REF!</definedName>
    <definedName name="____HAL1">[15]Mob!#REF!</definedName>
    <definedName name="____HAL2">[15]Mob!#REF!</definedName>
    <definedName name="____HAL3">#REF!</definedName>
    <definedName name="____HAL4">#REF!</definedName>
    <definedName name="____HAL5">[14]Rab!#REF!</definedName>
    <definedName name="____HAL6">#REF!</definedName>
    <definedName name="____HAL7">[14]Rab!#REF!</definedName>
    <definedName name="____HAL8">[14]Rab!#REF!</definedName>
    <definedName name="____jk64">#REF!</definedName>
    <definedName name="____jum1">#REF!</definedName>
    <definedName name="____jum10">#REF!</definedName>
    <definedName name="____jum2">#REF!</definedName>
    <definedName name="____jum3">#REF!</definedName>
    <definedName name="____jum4">#REF!</definedName>
    <definedName name="____jum5">#REF!</definedName>
    <definedName name="____jum6">#REF!</definedName>
    <definedName name="____jum7">#REF!</definedName>
    <definedName name="____jum8">#REF!</definedName>
    <definedName name="____jum9">#REF!</definedName>
    <definedName name="____ker1020">#REF!</definedName>
    <definedName name="____ker15">#REF!</definedName>
    <definedName name="____ker2020">#REF!</definedName>
    <definedName name="____ker2025">#REF!</definedName>
    <definedName name="____ker3030">#REF!</definedName>
    <definedName name="____ker40">'[10]HB '!#REF!</definedName>
    <definedName name="____ko2">#REF!</definedName>
    <definedName name="____lk725">#REF!</definedName>
    <definedName name="____LLL01">#REF!</definedName>
    <definedName name="____LLL02">#REF!</definedName>
    <definedName name="____LLL03">#REF!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[29]basic!#REF!</definedName>
    <definedName name="____LLL11">[29]basic!#REF!</definedName>
    <definedName name="____mas1">{"Book1","4.09 FLORA DAN FAUNA.xls","4.22 PERLENGKAPAN SEKOLAH.xls"}</definedName>
    <definedName name="____mas12">{"Book1","4.09 FLORA DAN FAUNA.xls","4.22 PERLENGKAPAN SEKOLAH.xls"}</definedName>
    <definedName name="____mas2">{"Book1","4.09 FLORA DAN FAUNA.xls","4.22 PERLENGKAPAN SEKOLAH.xls"}</definedName>
    <definedName name="____mas4">{"Book1","4.09 FLORA DAN FAUNA.xls","4.22 PERLENGKAPAN SEKOLAH.xls"}</definedName>
    <definedName name="____mas5">{"Book1","4.09 FLORA DAN FAUNA.xls","4.22 PERLENGKAPAN SEKOLAH.xls"}</definedName>
    <definedName name="____mas6">{"Book1","4.09 FLORA DAN FAUNA.xls","4.22 PERLENGKAPAN SEKOLAH.xls"}</definedName>
    <definedName name="____mas7">{"Book1","4.09 FLORA DAN FAUNA.xls","4.22 PERLENGKAPAN SEKOLAH.xls"}</definedName>
    <definedName name="____mas8">{"Book1","4.09 FLORA DAN FAUNA.xls","4.22 PERLENGKAPAN SEKOLAH.xls"}</definedName>
    <definedName name="____mas9">{"Book1","4.09 FLORA DAN FAUNA.xls","4.22 PERLENGKAPAN SEKOLAH.xls"}</definedName>
    <definedName name="____mat40">[51]SB!#REF!</definedName>
    <definedName name="____MDE01">[24]alat!$BO$27</definedName>
    <definedName name="____MDE02">[24]alat!$BO$47</definedName>
    <definedName name="____MDE03">[24]alat!$BO$67</definedName>
    <definedName name="____MDE04">[24]alat!$BO$87</definedName>
    <definedName name="____MDE05">[24]alat!$BO$107</definedName>
    <definedName name="____MDE06">[24]alat!$BO$127</definedName>
    <definedName name="____MDE07">[24]alat!$BO$147</definedName>
    <definedName name="____MDE08">[24]alat!$BO$167</definedName>
    <definedName name="____MDE09">[24]alat!$BO$187</definedName>
    <definedName name="____MDE10">[24]alat!$BO$207</definedName>
    <definedName name="____MDE11">[24]alat!$BO$227</definedName>
    <definedName name="____MDE12">[24]alat!$BO$247</definedName>
    <definedName name="____MDE13">[24]alat!$BO$267</definedName>
    <definedName name="____MDE14">[24]alat!$BO$287</definedName>
    <definedName name="____MDE15">[24]alat!$BO$307</definedName>
    <definedName name="____MDE16">[24]alat!$BO$327</definedName>
    <definedName name="____MDE17">[24]alat!$BO$347</definedName>
    <definedName name="____MDE18">[24]alat!$BO$367</definedName>
    <definedName name="____MDE19">[24]alat!$BO$387</definedName>
    <definedName name="____MDE20">[24]alat!$BO$407</definedName>
    <definedName name="____MDE21">[24]alat!$BO$427</definedName>
    <definedName name="____MDE22">[24]alat!$BO$447</definedName>
    <definedName name="____MDE23">[24]alat!$BO$467</definedName>
    <definedName name="____MDE24">[24]alat!$BO$487</definedName>
    <definedName name="____MDE25">[24]alat!$BO$507</definedName>
    <definedName name="____MDE26">[24]alat!$BO$527</definedName>
    <definedName name="____MDE27">[24]alat!$BO$547</definedName>
    <definedName name="____MDE28">[24]alat!$BO$567</definedName>
    <definedName name="____MDE29">[24]alat!$BO$587</definedName>
    <definedName name="____MDE30">[24]alat!$BO$607</definedName>
    <definedName name="____MDE31">[24]alat!$BO$627</definedName>
    <definedName name="____MDE32">[24]alat!$BO$647</definedName>
    <definedName name="____MDE33">[24]alat!$BO$667</definedName>
    <definedName name="____MDE34">[24]alat!$BO$698</definedName>
    <definedName name="____MDE35">#REF!</definedName>
    <definedName name="____MDE36">#REF!</definedName>
    <definedName name="____MDE37">#REF!</definedName>
    <definedName name="____MDE38">#REF!</definedName>
    <definedName name="____MDE39">#REF!</definedName>
    <definedName name="____MDE40">#REF!</definedName>
    <definedName name="____MDE41">#REF!</definedName>
    <definedName name="____MDE42">#REF!</definedName>
    <definedName name="____MDE43">#REF!</definedName>
    <definedName name="____MDE44">#REF!</definedName>
    <definedName name="____MDE45">#REF!</definedName>
    <definedName name="____MDE46">#REF!</definedName>
    <definedName name="____MDE47">#REF!</definedName>
    <definedName name="____MDE48">#REF!</definedName>
    <definedName name="____MDE49">#REF!</definedName>
    <definedName name="____MDE50">#REF!</definedName>
    <definedName name="____MDE51">#REF!</definedName>
    <definedName name="____MDE52">#REF!</definedName>
    <definedName name="____MDE53">#REF!</definedName>
    <definedName name="____MDE54">#REF!</definedName>
    <definedName name="____MDE55">#REF!</definedName>
    <definedName name="____MDE56">#REF!</definedName>
    <definedName name="____MDE57">#REF!</definedName>
    <definedName name="____MDE58">#REF!</definedName>
    <definedName name="____MDE59">#REF!</definedName>
    <definedName name="____MDE60">#REF!</definedName>
    <definedName name="____MDE61">#REF!</definedName>
    <definedName name="____MDE62">#REF!</definedName>
    <definedName name="____MDE63">#REF!</definedName>
    <definedName name="____MDE64">#REF!</definedName>
    <definedName name="____MDE65">#REF!</definedName>
    <definedName name="____MDE66">#REF!</definedName>
    <definedName name="____MDE67">#REF!</definedName>
    <definedName name="____MDE68">#REF!</definedName>
    <definedName name="____ME01">[24]alat!$BO$26</definedName>
    <definedName name="____ME02">[24]alat!$BO$46</definedName>
    <definedName name="____ME03">[24]alat!$BO$66</definedName>
    <definedName name="____ME04">[24]alat!$BO$86</definedName>
    <definedName name="____ME05">[24]alat!$BO$106</definedName>
    <definedName name="____ME06">[24]alat!$BO$126</definedName>
    <definedName name="____ME07">[24]alat!$BO$146</definedName>
    <definedName name="____ME08">[24]alat!$BO$166</definedName>
    <definedName name="____ME09">[24]alat!$BO$186</definedName>
    <definedName name="____me1">{"Book1","4.09 FLORA DAN FAUNA.xls","4.22 PERLENGKAPAN SEKOLAH.xls"}</definedName>
    <definedName name="____ME10">[24]alat!$BO$206</definedName>
    <definedName name="____ME11">[24]alat!$BO$226</definedName>
    <definedName name="____ME12">[24]alat!$BO$246</definedName>
    <definedName name="____ME13">[24]alat!$BO$266</definedName>
    <definedName name="____ME14">[24]alat!$BO$286</definedName>
    <definedName name="____ME15">[24]alat!$BO$306</definedName>
    <definedName name="____ME16">[24]alat!$BO$326</definedName>
    <definedName name="____ME17">[24]alat!$BO$346</definedName>
    <definedName name="____ME18">[24]alat!$BO$366</definedName>
    <definedName name="____ME19">[24]alat!$BO$386</definedName>
    <definedName name="____me2">{"Book1","4.09 FLORA DAN FAUNA.xls","4.22 PERLENGKAPAN SEKOLAH.xls"}</definedName>
    <definedName name="____ME20">[24]alat!$BO$406</definedName>
    <definedName name="____ME21">[27]STONE!$BO$423</definedName>
    <definedName name="____ME22">[24]alat!$BO$446</definedName>
    <definedName name="____ME23">[24]alat!$BO$466</definedName>
    <definedName name="____ME24">[24]alat!$BO$486</definedName>
    <definedName name="____ME25">[24]alat!$BO$506</definedName>
    <definedName name="____ME26">[24]alat!$BO$526</definedName>
    <definedName name="____ME27">[24]alat!$BO$546</definedName>
    <definedName name="____ME28">[24]alat!$BO$566</definedName>
    <definedName name="____ME29">[24]alat!$BO$586</definedName>
    <definedName name="____me3">{"Book1","4.09 FLORA DAN FAUNA.xls","4.22 PERLENGKAPAN SEKOLAH.xls"}</definedName>
    <definedName name="____ME30">[24]alat!$BO$606</definedName>
    <definedName name="____ME31">[24]alat!$BO$626</definedName>
    <definedName name="____ME32">[24]alat!$BO$646</definedName>
    <definedName name="____ME33">[24]alat!$BO$666</definedName>
    <definedName name="____ME34">[24]alat!$BO$697</definedName>
    <definedName name="____ME35">#REF!</definedName>
    <definedName name="____ME36">#REF!</definedName>
    <definedName name="____ME37">#REF!</definedName>
    <definedName name="____ME38">#REF!</definedName>
    <definedName name="____ME39">#REF!</definedName>
    <definedName name="____me4">{"Book1","4.09 FLORA DAN FAUNA.xls","4.22 PERLENGKAPAN SEKOLAH.xls"}</definedName>
    <definedName name="____ME40">#REF!</definedName>
    <definedName name="____ME41">#REF!</definedName>
    <definedName name="____ME42">#REF!</definedName>
    <definedName name="____ME43">#REF!</definedName>
    <definedName name="____ME44">#REF!</definedName>
    <definedName name="____ME45">#REF!</definedName>
    <definedName name="____ME46">#REF!</definedName>
    <definedName name="____ME47">#REF!</definedName>
    <definedName name="____ME48">#REF!</definedName>
    <definedName name="____ME49">#REF!</definedName>
    <definedName name="____me5">{"Book1","4.09 FLORA DAN FAUNA.xls","4.22 PERLENGKAPAN SEKOLAH.xls"}</definedName>
    <definedName name="____ME50">#REF!</definedName>
    <definedName name="____ME51">#REF!</definedName>
    <definedName name="____ME52">#REF!</definedName>
    <definedName name="____ME53">#REF!</definedName>
    <definedName name="____ME54">#REF!</definedName>
    <definedName name="____ME55">#REF!</definedName>
    <definedName name="____ME56">#REF!</definedName>
    <definedName name="____ME57">#REF!</definedName>
    <definedName name="____ME58">#REF!</definedName>
    <definedName name="____ME59">#REF!</definedName>
    <definedName name="____ME60">#REF!</definedName>
    <definedName name="____ME61">#REF!</definedName>
    <definedName name="____ME62">#REF!</definedName>
    <definedName name="____ME63">#REF!</definedName>
    <definedName name="____ME64">#REF!</definedName>
    <definedName name="____ME65">#REF!</definedName>
    <definedName name="____ME66">#REF!</definedName>
    <definedName name="____ME67">#REF!</definedName>
    <definedName name="____ME68">#REF!</definedName>
    <definedName name="____me9">{"Book1","4.09 FLORA DAN FAUNA.xls","4.22 PERLENGKAPAN SEKOLAH.xls"}</definedName>
    <definedName name="____mek1">{"Book1","4.09 FLORA DAN FAUNA.xls","4.22 PERLENGKAPAN SEKOLAH.xls"}</definedName>
    <definedName name="____mek2">{"Book1","4.09 FLORA DAN FAUNA.xls","4.22 PERLENGKAPAN SEKOLAH.xls"}</definedName>
    <definedName name="____mek3">{"Book1","4.09 FLORA DAN FAUNA.xls","4.22 PERLENGKAPAN SEKOLAH.xls"}</definedName>
    <definedName name="____mek5">{"Book1","4.09 FLORA DAN FAUNA.xls","4.22 PERLENGKAPAN SEKOLAH.xls"}</definedName>
    <definedName name="____mek87">{"Book1","4.09 FLORA DAN FAUNA.xls","4.22 PERLENGKAPAN SEKOLAH.xls"}</definedName>
    <definedName name="____mek9">{"Book1","4.09 FLORA DAN FAUNA.xls","4.22 PERLENGKAPAN SEKOLAH.xls"}</definedName>
    <definedName name="____meq12">{"Book1","4.09 FLORA DAN FAUNA.xls","4.22 PERLENGKAPAN SEKOLAH.xls"}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[29]basic!#REF!</definedName>
    <definedName name="____MMM07">[29]basic!#REF!</definedName>
    <definedName name="____MMM08">[29]basic!#REF!</definedName>
    <definedName name="____MMM09">[29]basic!#REF!</definedName>
    <definedName name="____MMM10">#REF!</definedName>
    <definedName name="____MMM11">#REF!</definedName>
    <definedName name="____MMM12">[29]basic!#REF!</definedName>
    <definedName name="____MMM13">[29]basic!#REF!</definedName>
    <definedName name="____MMM14">[29]basic!#REF!</definedName>
    <definedName name="____MMM15">[29]basic!#REF!</definedName>
    <definedName name="____MMM16">[29]basic!#REF!</definedName>
    <definedName name="____MMM17">[29]basic!#REF!</definedName>
    <definedName name="____MMM18">#REF!</definedName>
    <definedName name="____MMM19">#REF!</definedName>
    <definedName name="____MMM20">[29]basic!#REF!</definedName>
    <definedName name="____MMM21">[29]basic!#REF!</definedName>
    <definedName name="____MMM22">[29]basic!#REF!</definedName>
    <definedName name="____MMM23">[29]basic!#REF!</definedName>
    <definedName name="____MMM24">[29]basic!#REF!</definedName>
    <definedName name="____MMM25">[29]basic!#REF!</definedName>
    <definedName name="____MMM26">#REF!</definedName>
    <definedName name="____MMM27">#REF!</definedName>
    <definedName name="____MMM28">[29]basic!#REF!</definedName>
    <definedName name="____MMM29">[29]basic!#REF!</definedName>
    <definedName name="____MMM30">[29]basic!#REF!</definedName>
    <definedName name="____MMM31">[29]basic!#REF!</definedName>
    <definedName name="____MMM32">[29]basic!#REF!</definedName>
    <definedName name="____MMM33">[29]basic!#REF!</definedName>
    <definedName name="____MMM34">[29]basic!#REF!</definedName>
    <definedName name="____MMM35">[29]basic!#REF!</definedName>
    <definedName name="____MMM36">[29]basic!#REF!</definedName>
    <definedName name="____MMM37">#REF!</definedName>
    <definedName name="____MMM38">#REF!</definedName>
    <definedName name="____MMM39">#REF!</definedName>
    <definedName name="____MMM40">[29]basic!#REF!</definedName>
    <definedName name="____MMM41">[29]basic!#REF!</definedName>
    <definedName name="____MMM411">[29]basic!#REF!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#REF!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MOB1">#REF!</definedName>
    <definedName name="____MOB2">#REF!</definedName>
    <definedName name="____MR42">'[20]Harga satuan'!$I$13</definedName>
    <definedName name="____nip1">#REF!</definedName>
    <definedName name="____nip2">#REF!</definedName>
    <definedName name="____P14">[48]ANALISA!#REF!</definedName>
    <definedName name="____pas13">#REF!</definedName>
    <definedName name="____pas14">#REF!</definedName>
    <definedName name="____pas15">#REF!</definedName>
    <definedName name="____pav8">#REF!</definedName>
    <definedName name="____pc40">[33]har.sat.B!$H$12</definedName>
    <definedName name="____pj1">#REF!</definedName>
    <definedName name="____pj2">#REF!</definedName>
    <definedName name="____pvc1">#REF!</definedName>
    <definedName name="____PVC100">[5]DAF.HRG!$W$17</definedName>
    <definedName name="____pvc12">#REF!</definedName>
    <definedName name="____PVC150">#REF!</definedName>
    <definedName name="____pvc20">'[50]Harga bahan'!$I$48</definedName>
    <definedName name="____PVC200">#REF!</definedName>
    <definedName name="____pvc3">#REF!</definedName>
    <definedName name="____pvc300">#REF!</definedName>
    <definedName name="____pvc34">#REF!</definedName>
    <definedName name="____pvc40">'[36]Harga bahan'!$J$47</definedName>
    <definedName name="____pvc44">#REF!</definedName>
    <definedName name="____PVC50">[5]DAF.HRG!$W$19</definedName>
    <definedName name="____PVC75">[5]DAF.HRG!$W$18</definedName>
    <definedName name="____RAB1">#REF!</definedName>
    <definedName name="____tbt1">#REF!</definedName>
    <definedName name="____tbt2">#REF!</definedName>
    <definedName name="____TIM200">#REF!</definedName>
    <definedName name="____tk1">[39]UPAH!#REF!</definedName>
    <definedName name="____Wes2">{"Book1","RAB PASAR 30 AUG SCRAB.xls"}</definedName>
    <definedName name="___abs100">#REF!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nK010">#REF!</definedName>
    <definedName name="___anK011">#REF!</definedName>
    <definedName name="___anK012">#REF!</definedName>
    <definedName name="___anK013">#REF!</definedName>
    <definedName name="___anK014">#REF!</definedName>
    <definedName name="___anK016">#REF!</definedName>
    <definedName name="___anK017">#REF!</definedName>
    <definedName name="___anK018">#REF!</definedName>
    <definedName name="___anK020">#REF!</definedName>
    <definedName name="___anK026">#REF!</definedName>
    <definedName name="___anK035">#REF!</definedName>
    <definedName name="___anK040">#REF!</definedName>
    <definedName name="___anK110">#REF!</definedName>
    <definedName name="___anK111">#REF!</definedName>
    <definedName name="___anK112">#REF!</definedName>
    <definedName name="___anK113">#REF!</definedName>
    <definedName name="___anK114">#REF!</definedName>
    <definedName name="___anK115">#REF!</definedName>
    <definedName name="___anK116">#REF!</definedName>
    <definedName name="___anK127">#REF!</definedName>
    <definedName name="___anK139">#REF!</definedName>
    <definedName name="___anK210">#REF!</definedName>
    <definedName name="___anK211">#REF!</definedName>
    <definedName name="___anK220">#REF!</definedName>
    <definedName name="___anK221">#REF!</definedName>
    <definedName name="___anK224">#REF!</definedName>
    <definedName name="___anK225">#REF!</definedName>
    <definedName name="___anK310">#REF!</definedName>
    <definedName name="___anK311">#REF!</definedName>
    <definedName name="___anK320">#REF!</definedName>
    <definedName name="___anK321">#REF!</definedName>
    <definedName name="___ANK341">#REF!</definedName>
    <definedName name="___anK342">#REF!</definedName>
    <definedName name="___anK410">#REF!</definedName>
    <definedName name="___anK411">#REF!</definedName>
    <definedName name="___anK421">#REF!</definedName>
    <definedName name="___anK422">#REF!</definedName>
    <definedName name="___anK423">#REF!</definedName>
    <definedName name="___anK510">#REF!</definedName>
    <definedName name="___anK511">#REF!</definedName>
    <definedName name="___anK512">#REF!</definedName>
    <definedName name="___anK513">#REF!</definedName>
    <definedName name="___anK514">#REF!</definedName>
    <definedName name="___anK517">#REF!</definedName>
    <definedName name="___anK520">#REF!</definedName>
    <definedName name="___anK521">#REF!</definedName>
    <definedName name="___anK522">#REF!</definedName>
    <definedName name="___anK528">#REF!</definedName>
    <definedName name="___anK612">#REF!</definedName>
    <definedName name="___anK615">#REF!</definedName>
    <definedName name="___anK616">#REF!</definedName>
    <definedName name="___ANK618">#REF!</definedName>
    <definedName name="___anK621">#REF!</definedName>
    <definedName name="___anK636">#REF!</definedName>
    <definedName name="___anK638">#REF!</definedName>
    <definedName name="___anK639">#REF!</definedName>
    <definedName name="___anK641">#REF!</definedName>
    <definedName name="___anK705">#REF!</definedName>
    <definedName name="___arr3">{"Book1","4.09 FLORA DAN FAUNA.xls","4.22 PERLENGKAPAN SEKOLAH.xls"}</definedName>
    <definedName name="___ATB1">#REF!</definedName>
    <definedName name="___ATB2">#REF!</definedName>
    <definedName name="___ATB3">#REF!</definedName>
    <definedName name="___ATB4">#REF!</definedName>
    <definedName name="___bat15">#REF!</definedName>
    <definedName name="___bcv100">#REF!</definedName>
    <definedName name="___bcv125">#REF!</definedName>
    <definedName name="___bcv150">#REF!</definedName>
    <definedName name="___bia15">#REF!</definedName>
    <definedName name="___BPM2">'[52]H S D'!$E$28</definedName>
    <definedName name="___bpm57">'[52]H S D'!$E$26</definedName>
    <definedName name="___bsc100">#REF!</definedName>
    <definedName name="___C">[41]A!$A$4:$G$6</definedName>
    <definedName name="___cas80">#REF!</definedName>
    <definedName name="___cod50">[53]SAP!#REF!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0">#REF!</definedName>
    <definedName name="___daf32">#REF!</definedName>
    <definedName name="___daf33">#REF!</definedName>
    <definedName name="___der4">{"Book1","4.09 FLORA DAN FAUNA.xls","4.22 PERLENGKAPAN SEKOLAH.xls"}</definedName>
    <definedName name="___dia6">#REF!</definedName>
    <definedName name="___DIV1">[13]Rab!$J$20</definedName>
    <definedName name="___DIV10">[14]Rab!#REF!</definedName>
    <definedName name="___DIV11">[14]Rab!#REF!</definedName>
    <definedName name="___DIV2">[14]Rab!#REF!</definedName>
    <definedName name="___DIV3">[13]Rab!$J$31</definedName>
    <definedName name="___DIV4">[14]Rab!#REF!</definedName>
    <definedName name="___DIV5">[13]Rab!$J$41</definedName>
    <definedName name="___DIV6">[13]Rab!$J$48</definedName>
    <definedName name="___DIV7">[13]Rab!$J$53</definedName>
    <definedName name="___DIV8">[14]Rab!#REF!</definedName>
    <definedName name="___DIV9">[14]Rab!#REF!</definedName>
    <definedName name="___doc5">{"Book1","4.09 FLORA DAN FAUNA.xls","4.22 PERLENGKAPAN SEKOLAH.xls"}</definedName>
    <definedName name="___DTR3">'[52]H S D'!$E$62</definedName>
    <definedName name="___EEE01">#REF!</definedName>
    <definedName name="___EEE02">#REF!</definedName>
    <definedName name="___EEE03">#REF!</definedName>
    <definedName name="___EEE04">#REF!</definedName>
    <definedName name="___EEE05">#REF!</definedName>
    <definedName name="___EEE06">#REF!</definedName>
    <definedName name="___EEE07">#REF!</definedName>
    <definedName name="___EEE08">#REF!</definedName>
    <definedName name="___EEE09">#REF!</definedName>
    <definedName name="___EEE10">#REF!</definedName>
    <definedName name="___EEE11">#REF!</definedName>
    <definedName name="___EEE12">#REF!</definedName>
    <definedName name="___EEE13">#REF!</definedName>
    <definedName name="___EEE14">#REF!</definedName>
    <definedName name="___EEE15">#REF!</definedName>
    <definedName name="___EEE16">#REF!</definedName>
    <definedName name="___EEE17">#REF!</definedName>
    <definedName name="___EEE18">#REF!</definedName>
    <definedName name="___EEE19">#REF!</definedName>
    <definedName name="___EEE20">#REF!</definedName>
    <definedName name="___EEE21">#REF!</definedName>
    <definedName name="___EEE22">#REF!</definedName>
    <definedName name="___EEE23">#REF!</definedName>
    <definedName name="___EEE24">#REF!</definedName>
    <definedName name="___EEE25">#REF!</definedName>
    <definedName name="___EEE26">#REF!</definedName>
    <definedName name="___EEE27">#REF!</definedName>
    <definedName name="___EEE28">#REF!</definedName>
    <definedName name="___EEE29">#REF!</definedName>
    <definedName name="___EEE30">#REF!</definedName>
    <definedName name="___EEE31">#REF!</definedName>
    <definedName name="___EEE32">#REF!</definedName>
    <definedName name="___EEE33">#REF!</definedName>
    <definedName name="___EER06">#REF!</definedName>
    <definedName name="___EER58">#REF!</definedName>
    <definedName name="___EER59">#REF!</definedName>
    <definedName name="___ewr4">#REF!</definedName>
    <definedName name="___fdd100">[53]SAP!#REF!</definedName>
    <definedName name="___fjd100">#REF!</definedName>
    <definedName name="___fjd150">#REF!</definedName>
    <definedName name="___fjd50">#REF!</definedName>
    <definedName name="___fjd65">#REF!</definedName>
    <definedName name="___fmd150">#REF!</definedName>
    <definedName name="___fvd100">[53]SAP!#REF!</definedName>
    <definedName name="___gal4">'[54]analisa print'!$H$402</definedName>
    <definedName name="___gal6">'[55]analisa print'!$H$410</definedName>
    <definedName name="___gip20">'[50]Harga bahan'!$I$47</definedName>
    <definedName name="___gip40">'[36]Harga bahan'!$J$42</definedName>
    <definedName name="___gip50">'[50]Harga bahan'!$I$44</definedName>
    <definedName name="___gip75">'[50]Harga bahan'!$I$43</definedName>
    <definedName name="___giv1">'[37]Up &amp; bhn'!#REF!</definedName>
    <definedName name="___gk2" hidden="1">#REF!</definedName>
    <definedName name="___grc1">#REF!</definedName>
    <definedName name="___gvd100">#REF!</definedName>
    <definedName name="___gvd15">#REF!</definedName>
    <definedName name="___gvd150">#REF!</definedName>
    <definedName name="___gvd20">[53]SAP!#REF!</definedName>
    <definedName name="___gvd25">#REF!</definedName>
    <definedName name="___gvd32">[53]SAP!#REF!</definedName>
    <definedName name="___gvd40">[53]SAP!#REF!</definedName>
    <definedName name="___gvd50">#REF!</definedName>
    <definedName name="___gvd65">#REF!</definedName>
    <definedName name="___gvd80">[53]SAP!#REF!</definedName>
    <definedName name="___gyp9">'[37]Up &amp; bhn'!#REF!</definedName>
    <definedName name="___HAL1">[15]Mob!#REF!</definedName>
    <definedName name="___HAL2">[15]Mob!#REF!</definedName>
    <definedName name="___HAL3">[13]Rab!$A$42:$L$48</definedName>
    <definedName name="___HAL4">[13]Rab!$A$49:$L$50</definedName>
    <definedName name="___HAL5">[14]Rab!#REF!</definedName>
    <definedName name="___HAL6">[13]Rab!$A$52:$L$58</definedName>
    <definedName name="___HAL7">[14]Rab!#REF!</definedName>
    <definedName name="___HAL8">[14]Rab!#REF!</definedName>
    <definedName name="___hdw1">#REF!</definedName>
    <definedName name="___jk64">#REF!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er1020">#REF!</definedName>
    <definedName name="___ker15">#REF!</definedName>
    <definedName name="___ker2020">#REF!</definedName>
    <definedName name="___ker2025">#REF!</definedName>
    <definedName name="___ker3030">#REF!</definedName>
    <definedName name="___ker40">'[10]HB '!#REF!</definedName>
    <definedName name="___klt47">#REF!</definedName>
    <definedName name="___ko2">#REF!</definedName>
    <definedName name="___kof1">[56]Analisa!$AB$17</definedName>
    <definedName name="___kr15">[53]SAP!#REF!</definedName>
    <definedName name="___kr2">'[57]harga bahan'!$L$116</definedName>
    <definedName name="___kr25">'[57]harga bahan'!$L$117</definedName>
    <definedName name="___kr3">'[57]harga bahan'!$L$118</definedName>
    <definedName name="___kr4">'[57]harga bahan'!$L$120</definedName>
    <definedName name="___ky1">#REF!</definedName>
    <definedName name="___ky2">#REF!</definedName>
    <definedName name="___lk725">#REF!</definedName>
    <definedName name="___LLL01">#REF!</definedName>
    <definedName name="___LLL02">#REF!</definedName>
    <definedName name="___LLL03">#REF!</definedName>
    <definedName name="___LLL04">#REF!</definedName>
    <definedName name="___LLL05">#REF!</definedName>
    <definedName name="___LLL06">#REF!</definedName>
    <definedName name="___LLL07">#REF!</definedName>
    <definedName name="___LLL08">#REF!</definedName>
    <definedName name="___LLL09">#REF!</definedName>
    <definedName name="___LLL10">#REF!</definedName>
    <definedName name="___LLL11">#REF!</definedName>
    <definedName name="___mas1">{"Book1","4.09 FLORA DAN FAUNA.xls","4.22 PERLENGKAPAN SEKOLAH.xls"}</definedName>
    <definedName name="___mas12">{"Book1","4.09 FLORA DAN FAUNA.xls","4.22 PERLENGKAPAN SEKOLAH.xls"}</definedName>
    <definedName name="___mas2">{"Book1","4.09 FLORA DAN FAUNA.xls","4.22 PERLENGKAPAN SEKOLAH.xls"}</definedName>
    <definedName name="___mas4">{"Book1","4.09 FLORA DAN FAUNA.xls","4.22 PERLENGKAPAN SEKOLAH.xls"}</definedName>
    <definedName name="___mas5">{"Book1","4.09 FLORA DAN FAUNA.xls","4.22 PERLENGKAPAN SEKOLAH.xls"}</definedName>
    <definedName name="___mas6">{"Book1","4.09 FLORA DAN FAUNA.xls","4.22 PERLENGKAPAN SEKOLAH.xls"}</definedName>
    <definedName name="___mas7">{"Book1","4.09 FLORA DAN FAUNA.xls","4.22 PERLENGKAPAN SEKOLAH.xls"}</definedName>
    <definedName name="___mas8">{"Book1","4.09 FLORA DAN FAUNA.xls","4.22 PERLENGKAPAN SEKOLAH.xls"}</definedName>
    <definedName name="___mas9">{"Book1","4.09 FLORA DAN FAUNA.xls","4.22 PERLENGKAPAN SEKOLAH.xls"}</definedName>
    <definedName name="___mat10">[51]SB!$I$7</definedName>
    <definedName name="___mat11">#REF!</definedName>
    <definedName name="___mat110">[51]SB!$I$37</definedName>
    <definedName name="___mat12">[51]SB!$I$9</definedName>
    <definedName name="___mat13">#REF!</definedName>
    <definedName name="___mat14">#REF!</definedName>
    <definedName name="___mat161">#REF!</definedName>
    <definedName name="___mat162">#REF!</definedName>
    <definedName name="___mat163">#REF!</definedName>
    <definedName name="___mat164">#REF!</definedName>
    <definedName name="___mat165">#REF!</definedName>
    <definedName name="___mat166">[51]SB!$I$43</definedName>
    <definedName name="___mat167">[51]SB!$I$44</definedName>
    <definedName name="___mat168">#REF!</definedName>
    <definedName name="___mat170">[51]SB!$I$46</definedName>
    <definedName name="___mat180">[51]SB!$I$48</definedName>
    <definedName name="___mat181">#REF!</definedName>
    <definedName name="___mat182">#REF!</definedName>
    <definedName name="___mat183">[51]SB!$I$51</definedName>
    <definedName name="___mat184">[51]SB!$I$52</definedName>
    <definedName name="___mat185">#REF!</definedName>
    <definedName name="___mat20">[51]SB!$I$12</definedName>
    <definedName name="___mat21">#REF!</definedName>
    <definedName name="___mat22">[51]SB!$I$14</definedName>
    <definedName name="___mat23">[51]SB!$I$15</definedName>
    <definedName name="___mat24">[51]SB!$I$16</definedName>
    <definedName name="___mat25">[51]SB!$I$17</definedName>
    <definedName name="___mat26">[51]SB!$I$18</definedName>
    <definedName name="___mat31">[51]SB!$I$19</definedName>
    <definedName name="___mat32">[51]SB!$I$20</definedName>
    <definedName name="___mat33">#REF!</definedName>
    <definedName name="___mat40">[51]SB!#REF!</definedName>
    <definedName name="___mat41">[51]SB!$I$25</definedName>
    <definedName name="___mat42">[51]SB!$I$26</definedName>
    <definedName name="___mat50">#REF!</definedName>
    <definedName name="___mat60">#REF!</definedName>
    <definedName name="___mat61">[51]SB!$I$29</definedName>
    <definedName name="___mat62">[51]SB!$I$30</definedName>
    <definedName name="___mat64">#REF!</definedName>
    <definedName name="___mat65">[51]SB!$I$32</definedName>
    <definedName name="___mat80">[51]SB!$I$33</definedName>
    <definedName name="___mat81">[51]SB!$I$34</definedName>
    <definedName name="___mat82">#REF!</definedName>
    <definedName name="___mat90">#REF!</definedName>
    <definedName name="___md1">[58]HSD!$E$10</definedName>
    <definedName name="___MDE01">#REF!</definedName>
    <definedName name="___MDE02">#REF!</definedName>
    <definedName name="___MDE03">#REF!</definedName>
    <definedName name="___MDE04">#REF!</definedName>
    <definedName name="___MDE05">#REF!</definedName>
    <definedName name="___MDE06">#REF!</definedName>
    <definedName name="___MDE07">#REF!</definedName>
    <definedName name="___MDE08">#REF!</definedName>
    <definedName name="___MDE09">#REF!</definedName>
    <definedName name="___MDE10">#REF!</definedName>
    <definedName name="___MDE11">#REF!</definedName>
    <definedName name="___MDE12">#REF!</definedName>
    <definedName name="___MDE13">#REF!</definedName>
    <definedName name="___MDE14">#REF!</definedName>
    <definedName name="___MDE15">#REF!</definedName>
    <definedName name="___MDE16">#REF!</definedName>
    <definedName name="___MDE17">#REF!</definedName>
    <definedName name="___MDE18">#REF!</definedName>
    <definedName name="___MDE19">#REF!</definedName>
    <definedName name="___MDE20">#REF!</definedName>
    <definedName name="___MDE21">#REF!</definedName>
    <definedName name="___MDE22">#REF!</definedName>
    <definedName name="___MDE23">#REF!</definedName>
    <definedName name="___MDE24">#REF!</definedName>
    <definedName name="___MDE25">#REF!</definedName>
    <definedName name="___MDE26">#REF!</definedName>
    <definedName name="___MDE27">#REF!</definedName>
    <definedName name="___MDE28">#REF!</definedName>
    <definedName name="___MDE29">#REF!</definedName>
    <definedName name="___MDE30">#REF!</definedName>
    <definedName name="___MDE31">#REF!</definedName>
    <definedName name="___MDE32">#REF!</definedName>
    <definedName name="___MDE33">#REF!</definedName>
    <definedName name="___MDE34">#REF!</definedName>
    <definedName name="___MDE35">#REF!</definedName>
    <definedName name="___MDE36">#REF!</definedName>
    <definedName name="___MDE37">#REF!</definedName>
    <definedName name="___MDE38">#REF!</definedName>
    <definedName name="___MDE39">#REF!</definedName>
    <definedName name="___MDE40">#REF!</definedName>
    <definedName name="___MDE41">#REF!</definedName>
    <definedName name="___MDE42">#REF!</definedName>
    <definedName name="___MDE43">#REF!</definedName>
    <definedName name="___MDE44">#REF!</definedName>
    <definedName name="___MDE45">#REF!</definedName>
    <definedName name="___MDE46">#REF!</definedName>
    <definedName name="___MDE47">#REF!</definedName>
    <definedName name="___MDE48">#REF!</definedName>
    <definedName name="___MDE49">#REF!</definedName>
    <definedName name="___MDE50">#REF!</definedName>
    <definedName name="___MDE51">#REF!</definedName>
    <definedName name="___MDE52">#REF!</definedName>
    <definedName name="___MDE53">#REF!</definedName>
    <definedName name="___MDE54">#REF!</definedName>
    <definedName name="___MDE55">#REF!</definedName>
    <definedName name="___MDE56">#REF!</definedName>
    <definedName name="___MDE57">#REF!</definedName>
    <definedName name="___MDE58">#REF!</definedName>
    <definedName name="___MDE59">#REF!</definedName>
    <definedName name="___MDE60">#REF!</definedName>
    <definedName name="___MDE61">#REF!</definedName>
    <definedName name="___MDE62">#REF!</definedName>
    <definedName name="___MDE63">#REF!</definedName>
    <definedName name="___MDE64">#REF!</definedName>
    <definedName name="___MDE65">#REF!</definedName>
    <definedName name="___MDE66">#REF!</definedName>
    <definedName name="___MDE67">#REF!</definedName>
    <definedName name="___MDE68">#REF!</definedName>
    <definedName name="___ME01">#REF!</definedName>
    <definedName name="___ME02">#REF!</definedName>
    <definedName name="___ME03">#REF!</definedName>
    <definedName name="___ME04">#REF!</definedName>
    <definedName name="___ME05">#REF!</definedName>
    <definedName name="___ME06">#REF!</definedName>
    <definedName name="___ME07">#REF!</definedName>
    <definedName name="___ME08">#REF!</definedName>
    <definedName name="___ME09">#REF!</definedName>
    <definedName name="___me1">{"Book1","4.09 FLORA DAN FAUNA.xls","4.22 PERLENGKAPAN SEKOLAH.xls"}</definedName>
    <definedName name="___ME10">#REF!</definedName>
    <definedName name="___ME11">#REF!</definedName>
    <definedName name="___ME12">#REF!</definedName>
    <definedName name="___ME13">#REF!</definedName>
    <definedName name="___ME14">#REF!</definedName>
    <definedName name="___ME15">#REF!</definedName>
    <definedName name="___ME16">#REF!</definedName>
    <definedName name="___ME17">#REF!</definedName>
    <definedName name="___ME18">#REF!</definedName>
    <definedName name="___ME19">#REF!</definedName>
    <definedName name="___me2">{"Book1","4.09 FLORA DAN FAUNA.xls","4.22 PERLENGKAPAN SEKOLAH.xls"}</definedName>
    <definedName name="___ME20">#REF!</definedName>
    <definedName name="___ME21">#REF!</definedName>
    <definedName name="___ME22">#REF!</definedName>
    <definedName name="___ME23">#REF!</definedName>
    <definedName name="___ME24">#REF!</definedName>
    <definedName name="___ME25">#REF!</definedName>
    <definedName name="___ME26">#REF!</definedName>
    <definedName name="___ME27">#REF!</definedName>
    <definedName name="___ME28">#REF!</definedName>
    <definedName name="___ME29">#REF!</definedName>
    <definedName name="___me3">{"Book1","4.09 FLORA DAN FAUNA.xls","4.22 PERLENGKAPAN SEKOLAH.xls"}</definedName>
    <definedName name="___ME30">#REF!</definedName>
    <definedName name="___ME31">#REF!</definedName>
    <definedName name="___ME32">#REF!</definedName>
    <definedName name="___ME33">#REF!</definedName>
    <definedName name="___ME34">#REF!</definedName>
    <definedName name="___ME35">#REF!</definedName>
    <definedName name="___ME36">#REF!</definedName>
    <definedName name="___ME37">#REF!</definedName>
    <definedName name="___ME38">#REF!</definedName>
    <definedName name="___ME39">#REF!</definedName>
    <definedName name="___me4">{"Book1","4.09 FLORA DAN FAUNA.xls","4.22 PERLENGKAPAN SEKOLAH.xls"}</definedName>
    <definedName name="___ME40">#REF!</definedName>
    <definedName name="___ME41">#REF!</definedName>
    <definedName name="___ME42">#REF!</definedName>
    <definedName name="___ME43">#REF!</definedName>
    <definedName name="___ME44">#REF!</definedName>
    <definedName name="___ME45">#REF!</definedName>
    <definedName name="___ME46">#REF!</definedName>
    <definedName name="___ME47">#REF!</definedName>
    <definedName name="___ME48">#REF!</definedName>
    <definedName name="___ME49">#REF!</definedName>
    <definedName name="___me5">{"Book1","4.09 FLORA DAN FAUNA.xls","4.22 PERLENGKAPAN SEKOLAH.xls"}</definedName>
    <definedName name="___ME50">#REF!</definedName>
    <definedName name="___ME51">#REF!</definedName>
    <definedName name="___ME52">#REF!</definedName>
    <definedName name="___ME53">#REF!</definedName>
    <definedName name="___ME54">#REF!</definedName>
    <definedName name="___ME55">#REF!</definedName>
    <definedName name="___ME56">#REF!</definedName>
    <definedName name="___ME57">#REF!</definedName>
    <definedName name="___ME58">#REF!</definedName>
    <definedName name="___ME59">#REF!</definedName>
    <definedName name="___ME60">#REF!</definedName>
    <definedName name="___ME61">#REF!</definedName>
    <definedName name="___ME62">#REF!</definedName>
    <definedName name="___ME63">#REF!</definedName>
    <definedName name="___ME64">#REF!</definedName>
    <definedName name="___ME65">#REF!</definedName>
    <definedName name="___ME66">#REF!</definedName>
    <definedName name="___ME67">#REF!</definedName>
    <definedName name="___ME68">#REF!</definedName>
    <definedName name="___me9">{"Book1","4.09 FLORA DAN FAUNA.xls","4.22 PERLENGKAPAN SEKOLAH.xls"}</definedName>
    <definedName name="___mek1">{"Book1","4.09 FLORA DAN FAUNA.xls","4.22 PERLENGKAPAN SEKOLAH.xls"}</definedName>
    <definedName name="___mek2">{"Book1","4.09 FLORA DAN FAUNA.xls","4.22 PERLENGKAPAN SEKOLAH.xls"}</definedName>
    <definedName name="___mek3">{"Book1","4.09 FLORA DAN FAUNA.xls","4.22 PERLENGKAPAN SEKOLAH.xls"}</definedName>
    <definedName name="___mek5">{"Book1","4.09 FLORA DAN FAUNA.xls","4.22 PERLENGKAPAN SEKOLAH.xls"}</definedName>
    <definedName name="___mek87">{"Book1","4.09 FLORA DAN FAUNA.xls","4.22 PERLENGKAPAN SEKOLAH.xls"}</definedName>
    <definedName name="___mek9">{"Book1","4.09 FLORA DAN FAUNA.xls","4.22 PERLENGKAPAN SEKOLAH.xls"}</definedName>
    <definedName name="___meq12">{"Book1","4.09 FLORA DAN FAUNA.xls","4.22 PERLENGKAPAN SEKOLAH.xls"}</definedName>
    <definedName name="___MMM01">#REF!</definedName>
    <definedName name="___MMM02">#REF!</definedName>
    <definedName name="___MMM03">#REF!</definedName>
    <definedName name="___MMM04">#REF!</definedName>
    <definedName name="___MMM05">#REF!</definedName>
    <definedName name="___MMM06">#REF!</definedName>
    <definedName name="___MMM07">#REF!</definedName>
    <definedName name="___MMM08">#REF!</definedName>
    <definedName name="___MMM09">#REF!</definedName>
    <definedName name="___MMM10">#REF!</definedName>
    <definedName name="___MMM11">#REF!</definedName>
    <definedName name="___MMM12">#REF!</definedName>
    <definedName name="___MMM13">#REF!</definedName>
    <definedName name="___MMM14">#REF!</definedName>
    <definedName name="___MMM15">#REF!</definedName>
    <definedName name="___MMM16">#REF!</definedName>
    <definedName name="___MMM17">#REF!</definedName>
    <definedName name="___MMM18">#REF!</definedName>
    <definedName name="___MMM19">#REF!</definedName>
    <definedName name="___MMM20">#REF!</definedName>
    <definedName name="___MMM21">#REF!</definedName>
    <definedName name="___MMM22">#REF!</definedName>
    <definedName name="___MMM23">#REF!</definedName>
    <definedName name="___MMM24">#REF!</definedName>
    <definedName name="___MMM25">#REF!</definedName>
    <definedName name="___MMM26">#REF!</definedName>
    <definedName name="___MMM27">#REF!</definedName>
    <definedName name="___MMM28">#REF!</definedName>
    <definedName name="___MMM29">#REF!</definedName>
    <definedName name="___MMM30">#REF!</definedName>
    <definedName name="___MMM31">#REF!</definedName>
    <definedName name="___MMM32">#REF!</definedName>
    <definedName name="___MMM33">#REF!</definedName>
    <definedName name="___MMM34">#REF!</definedName>
    <definedName name="___MMM35">#REF!</definedName>
    <definedName name="___MMM36">#REF!</definedName>
    <definedName name="___MMM37">#REF!</definedName>
    <definedName name="___MMM38">#REF!</definedName>
    <definedName name="___MMM39">#REF!</definedName>
    <definedName name="___MMM40">#REF!</definedName>
    <definedName name="___MMM41">#REF!</definedName>
    <definedName name="___MMM411">#REF!</definedName>
    <definedName name="___MMM42">#REF!</definedName>
    <definedName name="___MMM43">#REF!</definedName>
    <definedName name="___MMM44">#REF!</definedName>
    <definedName name="___MMM45">#REF!</definedName>
    <definedName name="___MMM46">#REF!</definedName>
    <definedName name="___MMM47">#REF!</definedName>
    <definedName name="___MMM48">#REF!</definedName>
    <definedName name="___MMM49">#REF!</definedName>
    <definedName name="___MMM50">#REF!</definedName>
    <definedName name="___MMM51">#REF!</definedName>
    <definedName name="___MMM52">#REF!</definedName>
    <definedName name="___MMM53">#REF!</definedName>
    <definedName name="___MMM54">#REF!</definedName>
    <definedName name="___MOB1">#REF!</definedName>
    <definedName name="___MOB2">#REF!</definedName>
    <definedName name="___MR42">'[20]Harga satuan'!$I$13</definedName>
    <definedName name="___P14">[48]ANALISA!#REF!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as13">#REF!</definedName>
    <definedName name="___pas14">#REF!</definedName>
    <definedName name="___pas15">#REF!</definedName>
    <definedName name="___pav8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40">[33]har.sat.B!$H$12</definedName>
    <definedName name="___pc50">#REF!</definedName>
    <definedName name="___pc80">#REF!</definedName>
    <definedName name="___pcf80">#REF!</definedName>
    <definedName name="___PCI25">[59]ANALISA!#REF!</definedName>
    <definedName name="___PCI26">[59]ANALISA!#REF!</definedName>
    <definedName name="___PDD4">[59]ANALISA!#REF!</definedName>
    <definedName name="___pek101">[51]SB!$I$87</definedName>
    <definedName name="___pek103">[51]SB!$I$88</definedName>
    <definedName name="___pek106">[51]SB!$I$89</definedName>
    <definedName name="___pek61">[51]SB!$I$76</definedName>
    <definedName name="___pek71">[51]SB!$I$77</definedName>
    <definedName name="___pek72">#REF!</definedName>
    <definedName name="___pek73">[51]SB!$I$79</definedName>
    <definedName name="___pek79">[51]SB!$I$80</definedName>
    <definedName name="___pek81">[51]SB!$I$81</definedName>
    <definedName name="___pek82">[51]SB!$I$82</definedName>
    <definedName name="___pek83">[51]SB!$I$83</definedName>
    <definedName name="___pek91">[51]SB!$I$84</definedName>
    <definedName name="___pek92">#REF!</definedName>
    <definedName name="___pek99">#REF!</definedName>
    <definedName name="___ph100">#REF!</definedName>
    <definedName name="___ph150">#REF!</definedName>
    <definedName name="___phf100">#REF!</definedName>
    <definedName name="___phf150">#REF!</definedName>
    <definedName name="___pj1">#REF!</definedName>
    <definedName name="___pj2">#REF!</definedName>
    <definedName name="___pk1">[58]HSD!$E$8</definedName>
    <definedName name="___pv100">#REF!</definedName>
    <definedName name="___pv40">#REF!</definedName>
    <definedName name="___pv50">#REF!</definedName>
    <definedName name="___pv80">#REF!</definedName>
    <definedName name="___pvc1">#REF!</definedName>
    <definedName name="___PVC100">[5]DAF.HRG!$W$17</definedName>
    <definedName name="___pvc12">#REF!</definedName>
    <definedName name="___PVC150">#REF!</definedName>
    <definedName name="___pvc20">[53]SAP!#REF!</definedName>
    <definedName name="___PVC200">#REF!</definedName>
    <definedName name="___pvc25">[53]SAP!#REF!</definedName>
    <definedName name="___pvc3">#REF!</definedName>
    <definedName name="___pvc300">#REF!</definedName>
    <definedName name="___pvc32">[53]SAP!#REF!</definedName>
    <definedName name="___pvc34">#REF!</definedName>
    <definedName name="___pvc4">'[54]analisa print'!$H$362</definedName>
    <definedName name="___pvc40">[53]SAP!#REF!</definedName>
    <definedName name="___pvc44">#REF!</definedName>
    <definedName name="___PVC50">[5]DAF.HRG!$W$19</definedName>
    <definedName name="___pvc6">'[54]analisa print'!$H$373</definedName>
    <definedName name="___pvc65">[53]SAP!#REF!</definedName>
    <definedName name="___PVC75">[5]DAF.HRG!$W$18</definedName>
    <definedName name="___pvc8">'[54]analisa print'!$H$384</definedName>
    <definedName name="___pvc80">[53]SAP!#REF!</definedName>
    <definedName name="___pvf100">#REF!</definedName>
    <definedName name="___pvf80">#REF!</definedName>
    <definedName name="___qmd15">[53]SAP!#REF!</definedName>
    <definedName name="___qmd20">[53]SAP!#REF!</definedName>
    <definedName name="___RAB1">#REF!</definedName>
    <definedName name="___rdd100">[53]SAP!#REF!</definedName>
    <definedName name="___rdd150">[53]SAP!#REF!</definedName>
    <definedName name="___sfv150">#REF!</definedName>
    <definedName name="___SPR70">'[52]H S D'!$E$56</definedName>
    <definedName name="___std100">#REF!</definedName>
    <definedName name="___std150">#REF!</definedName>
    <definedName name="___std50">#REF!</definedName>
    <definedName name="___std65">#REF!</definedName>
    <definedName name="___tbt1">#REF!</definedName>
    <definedName name="___tbt2">#REF!</definedName>
    <definedName name="___TDR8">'[52]H S D'!$E$57</definedName>
    <definedName name="___tgl1">[60]RINCIAN!$J$15</definedName>
    <definedName name="___TIM200">#REF!</definedName>
    <definedName name="___TK1">'[61]hrg sat1'!$L$8</definedName>
    <definedName name="___TK10">'[61]hrg sat1'!$L$17</definedName>
    <definedName name="___TK11">'[61]hrg sat1'!$L$18</definedName>
    <definedName name="___TK12">'[61]hrg sat1'!$L$19</definedName>
    <definedName name="___TK13">'[61]hrg sat1'!$L$20</definedName>
    <definedName name="___TK14">'[61]hrg sat1'!$L$21</definedName>
    <definedName name="___TK15">'[61]hrg sat1'!$L$22</definedName>
    <definedName name="___TK16">'[61]hrg sat1'!$L$23</definedName>
    <definedName name="___TK17">'[61]hrg sat1'!$L$24</definedName>
    <definedName name="___TK18">'[61]hrg sat1'!$L$25</definedName>
    <definedName name="___TK2">'[61]hrg sat1'!$L$9</definedName>
    <definedName name="___TK3">'[61]hrg sat1'!$L$10</definedName>
    <definedName name="___TK4">'[61]hrg sat1'!$L$11</definedName>
    <definedName name="___TK5">'[61]hrg sat1'!$L$12</definedName>
    <definedName name="___TK6">'[61]hrg sat1'!$L$13</definedName>
    <definedName name="___TK7">'[61]hrg sat1'!$L$14</definedName>
    <definedName name="___TK8">'[61]hrg sat1'!$L$15</definedName>
    <definedName name="___TK9">'[61]hrg sat1'!$L$16</definedName>
    <definedName name="___tsv25">#REF!</definedName>
    <definedName name="___UP2">[59]ANALISA!#REF!</definedName>
    <definedName name="___vnt100">#REF!</definedName>
    <definedName name="___vnt40">#REF!</definedName>
    <definedName name="___vnt50">#REF!</definedName>
    <definedName name="___vnt80">#REF!</definedName>
    <definedName name="___Wes2">{"Book1","RAB PASAR 30 AUG SCRAB.xls"}</definedName>
    <definedName name="__1.21.">#REF!</definedName>
    <definedName name="__1.8.">#REF!</definedName>
    <definedName name="__123Graph_A" hidden="1">[62]Mob!#REF!</definedName>
    <definedName name="__123Graph_AMAIN" hidden="1">'[63]kalibrasi-Tank'!$Z$18:$Z$173</definedName>
    <definedName name="__123Graph_B" hidden="1">[62]Mob!#REF!</definedName>
    <definedName name="__123Graph_BMAIN" hidden="1">'[63]kalibrasi-Tank'!$AA$18:$AA$173</definedName>
    <definedName name="__123Graph_C" hidden="1">[64]AC!#REF!</definedName>
    <definedName name="__123Graph_D" hidden="1">[65]SEX!$P$7:$P$7</definedName>
    <definedName name="__123Graph_E" hidden="1">[64]AC!#REF!</definedName>
    <definedName name="__123Graph_F" hidden="1">[66]SCHED!#REF!</definedName>
    <definedName name="__123Graph_X" hidden="1">[62]Mob!#REF!</definedName>
    <definedName name="__123Graph_XMAIN" hidden="1">'[63]kalibrasi-Tank'!$A$18:$A$173</definedName>
    <definedName name="__abs100">#REF!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nK010">#REF!</definedName>
    <definedName name="__anK011">#REF!</definedName>
    <definedName name="__anK012">#REF!</definedName>
    <definedName name="__anK013">#REF!</definedName>
    <definedName name="__anK014">#REF!</definedName>
    <definedName name="__anK016">#REF!</definedName>
    <definedName name="__anK017">#REF!</definedName>
    <definedName name="__anK018">#REF!</definedName>
    <definedName name="__anK020">#REF!</definedName>
    <definedName name="__anK026">#REF!</definedName>
    <definedName name="__anK035">#REF!</definedName>
    <definedName name="__anK040">#REF!</definedName>
    <definedName name="__anK110">#REF!</definedName>
    <definedName name="__anK111">#REF!</definedName>
    <definedName name="__anK112">#REF!</definedName>
    <definedName name="__anK113">#REF!</definedName>
    <definedName name="__anK114">#REF!</definedName>
    <definedName name="__anK115">#REF!</definedName>
    <definedName name="__anK116">#REF!</definedName>
    <definedName name="__anK127">#REF!</definedName>
    <definedName name="__anK139">#REF!</definedName>
    <definedName name="__anK210">#REF!</definedName>
    <definedName name="__anK211">#REF!</definedName>
    <definedName name="__anK220">#REF!</definedName>
    <definedName name="__anK221">#REF!</definedName>
    <definedName name="__anK224">#REF!</definedName>
    <definedName name="__anK225">#REF!</definedName>
    <definedName name="__anK310">#REF!</definedName>
    <definedName name="__anK311">#REF!</definedName>
    <definedName name="__anK320">#REF!</definedName>
    <definedName name="__anK321">#REF!</definedName>
    <definedName name="__ANK341">#REF!</definedName>
    <definedName name="__anK342">#REF!</definedName>
    <definedName name="__anK410">#REF!</definedName>
    <definedName name="__anK411">#REF!</definedName>
    <definedName name="__anK421">#REF!</definedName>
    <definedName name="__anK422">#REF!</definedName>
    <definedName name="__anK423">#REF!</definedName>
    <definedName name="__anK510">#REF!</definedName>
    <definedName name="__anK511">#REF!</definedName>
    <definedName name="__anK512">#REF!</definedName>
    <definedName name="__anK513">#REF!</definedName>
    <definedName name="__anK514">#REF!</definedName>
    <definedName name="__anK517">#REF!</definedName>
    <definedName name="__anK520">#REF!</definedName>
    <definedName name="__anK521">#REF!</definedName>
    <definedName name="__anK522">#REF!</definedName>
    <definedName name="__anK528">#REF!</definedName>
    <definedName name="__anK612">#REF!</definedName>
    <definedName name="__anK615">#REF!</definedName>
    <definedName name="__anK616">#REF!</definedName>
    <definedName name="__ANK618">#REF!</definedName>
    <definedName name="__anK621">#REF!</definedName>
    <definedName name="__anK636">#REF!</definedName>
    <definedName name="__anK638">#REF!</definedName>
    <definedName name="__anK639">#REF!</definedName>
    <definedName name="__anK641">#REF!</definedName>
    <definedName name="__anK705">#REF!</definedName>
    <definedName name="__arr3">{"Book1","4.09 FLORA DAN FAUNA.xls","4.22 PERLENGKAPAN SEKOLAH.xls"}</definedName>
    <definedName name="__ATB1">#REF!</definedName>
    <definedName name="__ATB2">#REF!</definedName>
    <definedName name="__ATB3">#REF!</definedName>
    <definedName name="__ATB4">#REF!</definedName>
    <definedName name="__bat15">#REF!</definedName>
    <definedName name="__bcv100">#REF!</definedName>
    <definedName name="__bcv125">#REF!</definedName>
    <definedName name="__bcv150">#REF!</definedName>
    <definedName name="__bia15">#REF!</definedName>
    <definedName name="__BPM2">'[52]H S D'!$E$28</definedName>
    <definedName name="__bpm57">'[52]H S D'!$E$26</definedName>
    <definedName name="__bsc100">#REF!</definedName>
    <definedName name="__C">[41]A!$A$4:$G$6</definedName>
    <definedName name="__cas80">#REF!</definedName>
    <definedName name="__cod50">[53]SAP!#REF!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0">#REF!</definedName>
    <definedName name="__daf32">#REF!</definedName>
    <definedName name="__daf33">#REF!</definedName>
    <definedName name="__der4">{"Book1","4.09 FLORA DAN FAUNA.xls","4.22 PERLENGKAPAN SEKOLAH.xls"}</definedName>
    <definedName name="__dia6">#REF!</definedName>
    <definedName name="__DIV1">[13]Rab!$J$20</definedName>
    <definedName name="__DIV10">[14]Rab!#REF!</definedName>
    <definedName name="__DIV11">[67]Rab!#REF!</definedName>
    <definedName name="__DIV2">[14]Rab!#REF!</definedName>
    <definedName name="__DIV3">[13]Rab!$J$31</definedName>
    <definedName name="__DIV4">[14]Rab!#REF!</definedName>
    <definedName name="__DIV5">[13]Rab!$J$41</definedName>
    <definedName name="__DIV6">[13]Rab!$J$48</definedName>
    <definedName name="__DIV7">[13]Rab!$J$53</definedName>
    <definedName name="__DIV8">[14]Rab!#REF!</definedName>
    <definedName name="__DIV9">[14]Rab!#REF!</definedName>
    <definedName name="__doc5">{"Book1","4.09 FLORA DAN FAUNA.xls","4.22 PERLENGKAPAN SEKOLAH.xls"}</definedName>
    <definedName name="__DTR3">'[52]H S D'!$E$62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ER06">#REF!</definedName>
    <definedName name="__EER08">#REF!</definedName>
    <definedName name="__EER56">#REF!</definedName>
    <definedName name="__EER57">#REF!</definedName>
    <definedName name="__EER58">#REF!</definedName>
    <definedName name="__EER59">#REF!</definedName>
    <definedName name="__ewr4">#REF!</definedName>
    <definedName name="__fdd100">[53]SAP!#REF!</definedName>
    <definedName name="__fjd100">#REF!</definedName>
    <definedName name="__fjd150">#REF!</definedName>
    <definedName name="__fjd50">#REF!</definedName>
    <definedName name="__fjd65">#REF!</definedName>
    <definedName name="__fmd150">#REF!</definedName>
    <definedName name="__fvd100">[53]SAP!#REF!</definedName>
    <definedName name="__gal4">'[54]analisa print'!$H$402</definedName>
    <definedName name="__gal6">'[55]analisa print'!$H$410</definedName>
    <definedName name="__gip40">'[36]Harga bahan'!$J$42</definedName>
    <definedName name="__gip75">'[50]Harga bahan'!$I$43</definedName>
    <definedName name="__giv1">'[37]Up &amp; bhn'!#REF!</definedName>
    <definedName name="__gk2" hidden="1">#REF!</definedName>
    <definedName name="__GOR40">#REF!</definedName>
    <definedName name="__GOR50">#REF!</definedName>
    <definedName name="__GOR60">#REF!</definedName>
    <definedName name="__GOR80">#REF!</definedName>
    <definedName name="__grc1">#REF!</definedName>
    <definedName name="__gvd100">#REF!</definedName>
    <definedName name="__gvd15">#REF!</definedName>
    <definedName name="__gvd150">#REF!</definedName>
    <definedName name="__gvd20">[53]SAP!#REF!</definedName>
    <definedName name="__gvd25">#REF!</definedName>
    <definedName name="__gvd32">[53]SAP!#REF!</definedName>
    <definedName name="__gvd40">[53]SAP!#REF!</definedName>
    <definedName name="__gvd50">#REF!</definedName>
    <definedName name="__gvd65">#REF!</definedName>
    <definedName name="__gvd80">[53]SAP!#REF!</definedName>
    <definedName name="__gyp9">'[37]Up &amp; bhn'!#REF!</definedName>
    <definedName name="__HAL1">[62]Mob!#REF!</definedName>
    <definedName name="__HAL2">[62]Mob!#REF!</definedName>
    <definedName name="__HAL3">[13]Rab!$A$42:$L$48</definedName>
    <definedName name="__HAL4">[13]Rab!$A$49:$L$50</definedName>
    <definedName name="__HAL5">[67]Rab!#REF!</definedName>
    <definedName name="__HAL6">[13]Rab!$A$52:$L$58</definedName>
    <definedName name="__HAL7">[67]Rab!#REF!</definedName>
    <definedName name="__HAL8">[67]Rab!#REF!</definedName>
    <definedName name="__hdw1">#REF!</definedName>
    <definedName name="__hq1" hidden="1">{#N/A,#N/A,FALSE,"REK";#N/A,#N/A,FALSE,"rab"}</definedName>
    <definedName name="__hq2" hidden="1">{#N/A,#N/A,FALSE,"REK";#N/A,#N/A,FALSE,"rab"}</definedName>
    <definedName name="__j26" hidden="1">'[68]Steel-Twr'!$A$10:$T$42</definedName>
    <definedName name="__jk64">#REF!</definedName>
    <definedName name="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er1020">#REF!</definedName>
    <definedName name="__ker15">#REF!</definedName>
    <definedName name="__ker2020">#REF!</definedName>
    <definedName name="__ker2025">#REF!</definedName>
    <definedName name="__ker3030">#REF!</definedName>
    <definedName name="__ker40">'[10]HB '!#REF!</definedName>
    <definedName name="__klt47">#REF!</definedName>
    <definedName name="__ko2">#REF!</definedName>
    <definedName name="__kof1">[56]Analisa!$AB$17</definedName>
    <definedName name="__kr15">[53]SAP!#REF!</definedName>
    <definedName name="__kr2">'[69]harga bahan'!$L$116</definedName>
    <definedName name="__kr25">'[69]harga bahan'!$L$117</definedName>
    <definedName name="__kr3">'[69]harga bahan'!$L$118</definedName>
    <definedName name="__kr4">'[69]harga bahan'!$L$120</definedName>
    <definedName name="__kv2">#REF!</definedName>
    <definedName name="__ky1">#REF!</definedName>
    <definedName name="__ky2">#REF!</definedName>
    <definedName name="__lk725">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mas1">{"Book1","4.09 FLORA DAN FAUNA.xls","4.22 PERLENGKAPAN SEKOLAH.xls"}</definedName>
    <definedName name="__mas12">{"Book1","4.09 FLORA DAN FAUNA.xls","4.22 PERLENGKAPAN SEKOLAH.xls"}</definedName>
    <definedName name="__mas2">{"Book1","4.09 FLORA DAN FAUNA.xls","4.22 PERLENGKAPAN SEKOLAH.xls"}</definedName>
    <definedName name="__mas4">{"Book1","4.09 FLORA DAN FAUNA.xls","4.22 PERLENGKAPAN SEKOLAH.xls"}</definedName>
    <definedName name="__mas5">{"Book1","4.09 FLORA DAN FAUNA.xls","4.22 PERLENGKAPAN SEKOLAH.xls"}</definedName>
    <definedName name="__mas6">{"Book1","4.09 FLORA DAN FAUNA.xls","4.22 PERLENGKAPAN SEKOLAH.xls"}</definedName>
    <definedName name="__mas7">{"Book1","4.09 FLORA DAN FAUNA.xls","4.22 PERLENGKAPAN SEKOLAH.xls"}</definedName>
    <definedName name="__mas8">{"Book1","4.09 FLORA DAN FAUNA.xls","4.22 PERLENGKAPAN SEKOLAH.xls"}</definedName>
    <definedName name="__mas9">{"Book1","4.09 FLORA DAN FAUNA.xls","4.22 PERLENGKAPAN SEKOLAH.xls"}</definedName>
    <definedName name="__mat10">[51]SB!$I$7</definedName>
    <definedName name="__mat11">#REF!</definedName>
    <definedName name="__mat110">[51]SB!$I$37</definedName>
    <definedName name="__mat12">[51]SB!$I$9</definedName>
    <definedName name="__mat13">#REF!</definedName>
    <definedName name="__mat14">#REF!</definedName>
    <definedName name="__mat161">#REF!</definedName>
    <definedName name="__mat162">#REF!</definedName>
    <definedName name="__mat163">#REF!</definedName>
    <definedName name="__mat164">#REF!</definedName>
    <definedName name="__mat165">#REF!</definedName>
    <definedName name="__mat166">[51]SB!$I$43</definedName>
    <definedName name="__mat167">[51]SB!$I$44</definedName>
    <definedName name="__mat168">#REF!</definedName>
    <definedName name="__mat170">[51]SB!$I$46</definedName>
    <definedName name="__mat180">[51]SB!$I$48</definedName>
    <definedName name="__mat181">#REF!</definedName>
    <definedName name="__mat182">#REF!</definedName>
    <definedName name="__mat183">[51]SB!$I$51</definedName>
    <definedName name="__mat184">[51]SB!$I$52</definedName>
    <definedName name="__mat185">#REF!</definedName>
    <definedName name="__mat20">[51]SB!$I$12</definedName>
    <definedName name="__mat21">#REF!</definedName>
    <definedName name="__mat22">[51]SB!$I$14</definedName>
    <definedName name="__mat23">[51]SB!$I$15</definedName>
    <definedName name="__mat24">[51]SB!$I$16</definedName>
    <definedName name="__mat25">[51]SB!$I$17</definedName>
    <definedName name="__mat26">[51]SB!$I$18</definedName>
    <definedName name="__mat31">[51]SB!$I$19</definedName>
    <definedName name="__mat32">[51]SB!$I$20</definedName>
    <definedName name="__mat33">#REF!</definedName>
    <definedName name="__mat40">[51]SB!#REF!</definedName>
    <definedName name="__mat41">[51]SB!$I$25</definedName>
    <definedName name="__mat42">[51]SB!$I$26</definedName>
    <definedName name="__mat50">#REF!</definedName>
    <definedName name="__mat60">#REF!</definedName>
    <definedName name="__mat61">[51]SB!$I$29</definedName>
    <definedName name="__mat62">[51]SB!$I$30</definedName>
    <definedName name="__mat64">#REF!</definedName>
    <definedName name="__mat65">[51]SB!$I$32</definedName>
    <definedName name="__mat80">[51]SB!$I$33</definedName>
    <definedName name="__mat81">[51]SB!$I$34</definedName>
    <definedName name="__mat82">#REF!</definedName>
    <definedName name="__mat90">#REF!</definedName>
    <definedName name="__md1">[58]HSD!$E$10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1">#REF!</definedName>
    <definedName name="__MDE32">#REF!</definedName>
    <definedName name="__MDE33">#REF!</definedName>
    <definedName name="__MDE34">#REF!</definedName>
    <definedName name="__MDE35">#REF!</definedName>
    <definedName name="__MDE36">#REF!</definedName>
    <definedName name="__MDE37">#REF!</definedName>
    <definedName name="__MDE38">#REF!</definedName>
    <definedName name="__MDE39">#REF!</definedName>
    <definedName name="__MDE40">#REF!</definedName>
    <definedName name="__MDE41">#REF!</definedName>
    <definedName name="__MDE42">#REF!</definedName>
    <definedName name="__MDE43">#REF!</definedName>
    <definedName name="__MDE44">#REF!</definedName>
    <definedName name="__MDE45">#REF!</definedName>
    <definedName name="__MDE46">#REF!</definedName>
    <definedName name="__MDE47">#REF!</definedName>
    <definedName name="__MDE48">#REF!</definedName>
    <definedName name="__MDE49">#REF!</definedName>
    <definedName name="__MDE50">#REF!</definedName>
    <definedName name="__MDE51">#REF!</definedName>
    <definedName name="__MDE52">#REF!</definedName>
    <definedName name="__MDE53">#REF!</definedName>
    <definedName name="__MDE54">#REF!</definedName>
    <definedName name="__MDE55">#REF!</definedName>
    <definedName name="__MDE56">#REF!</definedName>
    <definedName name="__MDE57">#REF!</definedName>
    <definedName name="__MDE58">#REF!</definedName>
    <definedName name="__MDE59">#REF!</definedName>
    <definedName name="__MDE60">#REF!</definedName>
    <definedName name="__MDE61">#REF!</definedName>
    <definedName name="__MDE62">#REF!</definedName>
    <definedName name="__MDE63">#REF!</definedName>
    <definedName name="__MDE64">#REF!</definedName>
    <definedName name="__MDE65">#REF!</definedName>
    <definedName name="__MDE66">#REF!</definedName>
    <definedName name="__MDE67">#REF!</definedName>
    <definedName name="__MDE68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">{"Book1","4.09 FLORA DAN FAUNA.xls","4.22 PERLENGKAPAN SEKOLAH.xls"}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">{"Book1","4.09 FLORA DAN FAUNA.xls","4.22 PERLENGKAPAN SEKOLAH.xls"}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">{"Book1","4.09 FLORA DAN FAUNA.xls","4.22 PERLENGKAPAN SEKOLAH.xls"}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35">#REF!</definedName>
    <definedName name="__ME36">#REF!</definedName>
    <definedName name="__ME37">#REF!</definedName>
    <definedName name="__ME38">#REF!</definedName>
    <definedName name="__ME39">#REF!</definedName>
    <definedName name="__me4">{"Book1","4.09 FLORA DAN FAUNA.xls","4.22 PERLENGKAPAN SEKOLAH.xls"}</definedName>
    <definedName name="__ME40">#REF!</definedName>
    <definedName name="__ME41">#REF!</definedName>
    <definedName name="__ME42">#REF!</definedName>
    <definedName name="__ME43">#REF!</definedName>
    <definedName name="__ME44">#REF!</definedName>
    <definedName name="__ME45">#REF!</definedName>
    <definedName name="__ME46">#REF!</definedName>
    <definedName name="__ME47">#REF!</definedName>
    <definedName name="__ME48">#REF!</definedName>
    <definedName name="__ME49">#REF!</definedName>
    <definedName name="__me5">{"Book1","4.09 FLORA DAN FAUNA.xls","4.22 PERLENGKAPAN SEKOLAH.xls"}</definedName>
    <definedName name="__ME50">#REF!</definedName>
    <definedName name="__ME51">#REF!</definedName>
    <definedName name="__ME52">#REF!</definedName>
    <definedName name="__ME53">#REF!</definedName>
    <definedName name="__ME54">#REF!</definedName>
    <definedName name="__ME55">#REF!</definedName>
    <definedName name="__ME56">#REF!</definedName>
    <definedName name="__ME57">#REF!</definedName>
    <definedName name="__ME58">#REF!</definedName>
    <definedName name="__ME59">#REF!</definedName>
    <definedName name="__ME60">#REF!</definedName>
    <definedName name="__ME61">#REF!</definedName>
    <definedName name="__ME62">#REF!</definedName>
    <definedName name="__ME63">#REF!</definedName>
    <definedName name="__ME64">#REF!</definedName>
    <definedName name="__ME65">#REF!</definedName>
    <definedName name="__ME66">#REF!</definedName>
    <definedName name="__ME67">#REF!</definedName>
    <definedName name="__ME68">#REF!</definedName>
    <definedName name="__me9">{"Book1","4.09 FLORA DAN FAUNA.xls","4.22 PERLENGKAPAN SEKOLAH.xls"}</definedName>
    <definedName name="__mek1">{"Book1","4.09 FLORA DAN FAUNA.xls","4.22 PERLENGKAPAN SEKOLAH.xls"}</definedName>
    <definedName name="__mek2">{"Book1","4.09 FLORA DAN FAUNA.xls","4.22 PERLENGKAPAN SEKOLAH.xls"}</definedName>
    <definedName name="__mek3">{"Book1","4.09 FLORA DAN FAUNA.xls","4.22 PERLENGKAPAN SEKOLAH.xls"}</definedName>
    <definedName name="__mek5">{"Book1","4.09 FLORA DAN FAUNA.xls","4.22 PERLENGKAPAN SEKOLAH.xls"}</definedName>
    <definedName name="__mek87">{"Book1","4.09 FLORA DAN FAUNA.xls","4.22 PERLENGKAPAN SEKOLAH.xls"}</definedName>
    <definedName name="__mek9">{"Book1","4.09 FLORA DAN FAUNA.xls","4.22 PERLENGKAPAN SEKOLAH.xls"}</definedName>
    <definedName name="__meq12">{"Book1","4.09 FLORA DAN FAUNA.xls","4.22 PERLENGKAPAN SEKOLAH.xls"}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OB1">#REF!</definedName>
    <definedName name="__MOB2">#REF!</definedName>
    <definedName name="__MR42">'[20]Harga satuan'!$I$13</definedName>
    <definedName name="__nip1">#REF!</definedName>
    <definedName name="__nip2">#REF!</definedName>
    <definedName name="__P14">[48]ANALISA!#REF!</definedName>
    <definedName name="__pab100">#REF!</definedName>
    <definedName name="__pab125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s13">#REF!</definedName>
    <definedName name="__pas14">#REF!</definedName>
    <definedName name="__pas15">#REF!</definedName>
    <definedName name="__pav8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40">[33]har.sat.B!$H$12</definedName>
    <definedName name="__pc50">#REF!</definedName>
    <definedName name="__pc80">#REF!</definedName>
    <definedName name="__pcf80">#REF!</definedName>
    <definedName name="__PCI25">[59]ANALISA!#REF!</definedName>
    <definedName name="__PCI26">[59]ANALISA!#REF!</definedName>
    <definedName name="__PDD4">[59]ANALISA!#REF!</definedName>
    <definedName name="__pek101">[51]SB!$I$87</definedName>
    <definedName name="__pek103">[51]SB!$I$88</definedName>
    <definedName name="__pek106">[51]SB!$I$89</definedName>
    <definedName name="__pek61">[51]SB!$I$76</definedName>
    <definedName name="__pek71">[51]SB!$I$77</definedName>
    <definedName name="__pek72">#REF!</definedName>
    <definedName name="__pek73">[51]SB!$I$79</definedName>
    <definedName name="__pek79">[51]SB!$I$80</definedName>
    <definedName name="__pek81">[51]SB!$I$81</definedName>
    <definedName name="__pek82">[51]SB!$I$82</definedName>
    <definedName name="__pek83">[51]SB!$I$83</definedName>
    <definedName name="__pek91">[51]SB!$I$84</definedName>
    <definedName name="__pek92">#REF!</definedName>
    <definedName name="__pek99">#REF!</definedName>
    <definedName name="__ph100">#REF!</definedName>
    <definedName name="__ph150">#REF!</definedName>
    <definedName name="__phf100">#REF!</definedName>
    <definedName name="__phf150">#REF!</definedName>
    <definedName name="__pj1">#REF!</definedName>
    <definedName name="__pj2">#REF!</definedName>
    <definedName name="__pk1">[58]HSD!$E$8</definedName>
    <definedName name="__pv100">#REF!</definedName>
    <definedName name="__pv40">#REF!</definedName>
    <definedName name="__pv50">#REF!</definedName>
    <definedName name="__pv80">#REF!</definedName>
    <definedName name="__pvc1">#REF!</definedName>
    <definedName name="__PVC100">[5]DAF.HRG!$W$17</definedName>
    <definedName name="__pvc12">#REF!</definedName>
    <definedName name="__PVC150">#REF!</definedName>
    <definedName name="__pvc20">[53]SAP!#REF!</definedName>
    <definedName name="__PVC200">#REF!</definedName>
    <definedName name="__pvc25">[53]SAP!#REF!</definedName>
    <definedName name="__pvc3">#REF!</definedName>
    <definedName name="__pvc300">#REF!</definedName>
    <definedName name="__pvc32">[53]SAP!#REF!</definedName>
    <definedName name="__pvc34">#REF!</definedName>
    <definedName name="__pvc4">'[54]analisa print'!$H$362</definedName>
    <definedName name="__pvc40">[53]SAP!#REF!</definedName>
    <definedName name="__pvc44">#REF!</definedName>
    <definedName name="__PVC50">[5]DAF.HRG!$W$19</definedName>
    <definedName name="__pvc6">'[54]analisa print'!$H$373</definedName>
    <definedName name="__pvc65">[53]SAP!#REF!</definedName>
    <definedName name="__PVC75">[5]DAF.HRG!$W$18</definedName>
    <definedName name="__pvc8">'[54]analisa print'!$H$384</definedName>
    <definedName name="__pvc80">[53]SAP!#REF!</definedName>
    <definedName name="__pvf100">#REF!</definedName>
    <definedName name="__pvf80">#REF!</definedName>
    <definedName name="__qmd15">[53]SAP!#REF!</definedName>
    <definedName name="__qmd20">[53]SAP!#REF!</definedName>
    <definedName name="__RAB1">#REF!</definedName>
    <definedName name="__rdd100">[53]SAP!#REF!</definedName>
    <definedName name="__rdd150">[53]SAP!#REF!</definedName>
    <definedName name="__sfv150">#REF!</definedName>
    <definedName name="__SPR70">'[52]H S D'!$E$56</definedName>
    <definedName name="__std100">#REF!</definedName>
    <definedName name="__std150">#REF!</definedName>
    <definedName name="__std50">#REF!</definedName>
    <definedName name="__std65">#REF!</definedName>
    <definedName name="__tbt1">#REF!</definedName>
    <definedName name="__tbt2">#REF!</definedName>
    <definedName name="__TDR8">'[52]H S D'!$E$57</definedName>
    <definedName name="__tgl1">[70]RINCIAN!$J$15</definedName>
    <definedName name="__TIM200">#REF!</definedName>
    <definedName name="__TK1">'[61]hrg sat1'!$L$8</definedName>
    <definedName name="__TK10">'[61]hrg sat1'!$L$17</definedName>
    <definedName name="__TK11">'[61]hrg sat1'!$L$18</definedName>
    <definedName name="__TK12">'[61]hrg sat1'!$L$19</definedName>
    <definedName name="__TK13">'[61]hrg sat1'!$L$20</definedName>
    <definedName name="__TK14">'[61]hrg sat1'!$L$21</definedName>
    <definedName name="__TK15">'[61]hrg sat1'!$L$22</definedName>
    <definedName name="__TK16">'[61]hrg sat1'!$L$23</definedName>
    <definedName name="__TK17">'[61]hrg sat1'!$L$24</definedName>
    <definedName name="__TK18">'[61]hrg sat1'!$L$25</definedName>
    <definedName name="__TK2">'[61]hrg sat1'!$L$9</definedName>
    <definedName name="__TK3">'[61]hrg sat1'!$L$10</definedName>
    <definedName name="__TK4">'[61]hrg sat1'!$L$11</definedName>
    <definedName name="__TK5">'[61]hrg sat1'!$L$12</definedName>
    <definedName name="__TK6">'[61]hrg sat1'!$L$13</definedName>
    <definedName name="__TK7">'[61]hrg sat1'!$L$14</definedName>
    <definedName name="__TK8">'[61]hrg sat1'!$L$15</definedName>
    <definedName name="__TK9">'[61]hrg sat1'!$L$16</definedName>
    <definedName name="__tsv25">#REF!</definedName>
    <definedName name="__UP2">[59]ANALISA!#REF!</definedName>
    <definedName name="__vnt100">#REF!</definedName>
    <definedName name="__vnt40">#REF!</definedName>
    <definedName name="__vnt50">#REF!</definedName>
    <definedName name="__vnt80">#REF!</definedName>
    <definedName name="__Wes2">{"Book1","RAB PASAR 30 AUG SCRAB.xls"}</definedName>
    <definedName name="__xlfn.BAHTTEXT" hidden="1">#NAME?</definedName>
    <definedName name="_0">[41]A!$J$3</definedName>
    <definedName name="_013">#REF!</definedName>
    <definedName name="_017">#REF!</definedName>
    <definedName name="_018">#REF!</definedName>
    <definedName name="_020">#REF!</definedName>
    <definedName name="_026">#REF!</definedName>
    <definedName name="_035">#REF!</definedName>
    <definedName name="_040">#REF!</definedName>
    <definedName name="_1">#REF!</definedName>
    <definedName name="_1.2">#REF!</definedName>
    <definedName name="_1.9">#REF!</definedName>
    <definedName name="_1__123Graph_ACHART_1" hidden="1">[71]Sheet1!$C$3:$C$9</definedName>
    <definedName name="_1__123Graph_APROB_1" hidden="1">'[72]CH-RANC'!$C$155:$C$189</definedName>
    <definedName name="_10">#REF!</definedName>
    <definedName name="_10__123Graph_BPROB_1" hidden="1">#N/A</definedName>
    <definedName name="_10__123Graph_XCHART_3" hidden="1">'[71]DATA MENTAH'!$B$13:$B$147</definedName>
    <definedName name="_11">#REF!</definedName>
    <definedName name="_11__123Graph_XCHART_5" hidden="1">[71]Sheet1!$B$12:$B$20</definedName>
    <definedName name="_110">#REF!</definedName>
    <definedName name="_110A">#REF!</definedName>
    <definedName name="_111">#REF!</definedName>
    <definedName name="_112">#REF!</definedName>
    <definedName name="_113">#REF!</definedName>
    <definedName name="_114">#REF!</definedName>
    <definedName name="_12">#REF!</definedName>
    <definedName name="_121">#REF!</definedName>
    <definedName name="_121A">#REF!</definedName>
    <definedName name="_121B">#REF!</definedName>
    <definedName name="_121C">#REF!</definedName>
    <definedName name="_123">#REF!</definedName>
    <definedName name="_123Graph_F" hidden="1">[73]escon!#REF!</definedName>
    <definedName name="_125">#REF!</definedName>
    <definedName name="_12576_a" hidden="1">'[72]CH-RANC'!$C$155:$C$189</definedName>
    <definedName name="_12I">#REF!</definedName>
    <definedName name="_13">#REF!</definedName>
    <definedName name="_139">#REF!</definedName>
    <definedName name="_14">#REF!</definedName>
    <definedName name="_15">#REF!</definedName>
    <definedName name="_15__123Graph_XPROB_1" hidden="1">'[74]Hujan BUlanan'!$Q$19:$Q$69</definedName>
    <definedName name="_16">#REF!</definedName>
    <definedName name="_17">#REF!</definedName>
    <definedName name="_18">#REF!</definedName>
    <definedName name="_19">#REF!</definedName>
    <definedName name="_1A_2_1">#REF!</definedName>
    <definedName name="_1Excel_BuiltIn_Print_Area_4_1">#REF!</definedName>
    <definedName name="_2">#REF!</definedName>
    <definedName name="_2.1">[75]ANALISA!#REF!</definedName>
    <definedName name="_2.2">#REF!</definedName>
    <definedName name="_2.3.3">[75]ANALISA!#REF!</definedName>
    <definedName name="_2__123Graph_ACHART_2" hidden="1">'[71]DATA MENTAH'!$G$13:$G$147</definedName>
    <definedName name="_2__123Graph_APROB_1" hidden="1">'[76]Hujan BUlanan'!$L$19:$L$64</definedName>
    <definedName name="_2__123Graph_BCHART_2" hidden="1">#REF!</definedName>
    <definedName name="_2__123Graph_BPROB_1" hidden="1">'[72]CH-RANC'!$L$155:$L$189</definedName>
    <definedName name="_2_1">#REF!</definedName>
    <definedName name="_2_2">#REF!</definedName>
    <definedName name="_2_2_1">#REF!</definedName>
    <definedName name="_2_3_1">#REF!</definedName>
    <definedName name="_2_3_2">#REF!</definedName>
    <definedName name="_2_3_3">#REF!</definedName>
    <definedName name="_20">#REF!</definedName>
    <definedName name="_21">#REF!</definedName>
    <definedName name="_210">#REF!</definedName>
    <definedName name="_211">#REF!</definedName>
    <definedName name="_21FA">#REF!</definedName>
    <definedName name="_21PK">#REF!</definedName>
    <definedName name="_22">#REF!</definedName>
    <definedName name="_220">#REF!</definedName>
    <definedName name="_220A">#REF!</definedName>
    <definedName name="_220B">#REF!</definedName>
    <definedName name="_220C">#REF!</definedName>
    <definedName name="_220D">#REF!</definedName>
    <definedName name="_220E">#REF!</definedName>
    <definedName name="_221">#REF!</definedName>
    <definedName name="_224">#REF!</definedName>
    <definedName name="_224A">#REF!</definedName>
    <definedName name="_224B">#REF!</definedName>
    <definedName name="_224C">#REF!</definedName>
    <definedName name="_224D">#REF!</definedName>
    <definedName name="_224E">#REF!</definedName>
    <definedName name="_224F">#REF!</definedName>
    <definedName name="_225">#REF!</definedName>
    <definedName name="_22FA">#REF!</definedName>
    <definedName name="_22PK">#REF!</definedName>
    <definedName name="_23">#REF!</definedName>
    <definedName name="_231FA">#REF!</definedName>
    <definedName name="_231PK">#REF!</definedName>
    <definedName name="_232FA">#REF!</definedName>
    <definedName name="_232PK">#REF!</definedName>
    <definedName name="_233FA">#REF!</definedName>
    <definedName name="_233PK">#REF!</definedName>
    <definedName name="_24">#REF!</definedName>
    <definedName name="_241">'[77]2.1'!#REF!</definedName>
    <definedName name="_241FA">#REF!</definedName>
    <definedName name="_241PK">#REF!</definedName>
    <definedName name="_242FA">#REF!</definedName>
    <definedName name="_242PK">#REF!</definedName>
    <definedName name="_243FA">#REF!</definedName>
    <definedName name="_243PK">#REF!</definedName>
    <definedName name="_25">#REF!</definedName>
    <definedName name="_26">#REF!</definedName>
    <definedName name="_27">#REF!</definedName>
    <definedName name="_28">#REF!</definedName>
    <definedName name="_29">#REF!</definedName>
    <definedName name="_2Excel_BuiltIn_Print_Area_7_1">#REF!</definedName>
    <definedName name="_3">#REF!</definedName>
    <definedName name="_3.2">#REF!</definedName>
    <definedName name="_3.2.1">#REF!</definedName>
    <definedName name="_3.2.2">#REF!</definedName>
    <definedName name="_3.2.3">#REF!</definedName>
    <definedName name="_3.2.4">#REF!</definedName>
    <definedName name="_3.2.5">#REF!</definedName>
    <definedName name="_3.2.6">#REF!</definedName>
    <definedName name="_3.2.7">#REF!</definedName>
    <definedName name="_3.2.8">#REF!</definedName>
    <definedName name="_3.3">[75]ANALISA!#REF!</definedName>
    <definedName name="_3.3.1">#REF!</definedName>
    <definedName name="_3.3.1a">#REF!</definedName>
    <definedName name="_3.3.1b">#REF!</definedName>
    <definedName name="_3.3.2">#REF!</definedName>
    <definedName name="_3.3.3">#REF!</definedName>
    <definedName name="_3.4">#REF!</definedName>
    <definedName name="_3__123Graph_ACHART_3" hidden="1">'[71]DATA MENTAH'!$I$13:$I$147</definedName>
    <definedName name="_3__123Graph_XCHART_1" hidden="1">#REF!</definedName>
    <definedName name="_3__123Graph_XPROB_1" hidden="1">'[72]CH-RANC'!$M$155:$M$189</definedName>
    <definedName name="_3_1_1">#REF!</definedName>
    <definedName name="_3_1_2">#REF!</definedName>
    <definedName name="_3_1_8">#REF!</definedName>
    <definedName name="_3_2_1">#REF!</definedName>
    <definedName name="_3_2_2">#REF!</definedName>
    <definedName name="_3_2_8">#REF!</definedName>
    <definedName name="_3_3">#REF!</definedName>
    <definedName name="_3_3_2">#REF!</definedName>
    <definedName name="_3_4">#REF!</definedName>
    <definedName name="_30">#REF!</definedName>
    <definedName name="_31">#REF!</definedName>
    <definedName name="_311">#REF!</definedName>
    <definedName name="_311FA">'[78]3.4'!#REF!</definedName>
    <definedName name="_311PK">'[78]3.4'!#REF!</definedName>
    <definedName name="_312FA">'[78]3.4'!#REF!</definedName>
    <definedName name="_312PK">'[78]3.4'!#REF!</definedName>
    <definedName name="_32">#REF!</definedName>
    <definedName name="_320">#REF!</definedName>
    <definedName name="_321">#REF!</definedName>
    <definedName name="_321FA">#REF!</definedName>
    <definedName name="_321PK">#REF!</definedName>
    <definedName name="_322FA">#REF!</definedName>
    <definedName name="_322PK">'[78]3.4'!#REF!</definedName>
    <definedName name="_325">#REF!</definedName>
    <definedName name="_33">#REF!</definedName>
    <definedName name="_33FA">#REF!</definedName>
    <definedName name="_33PK">#REF!</definedName>
    <definedName name="_34">#REF!</definedName>
    <definedName name="_341">#REF!</definedName>
    <definedName name="_341A">#REF!</definedName>
    <definedName name="_342">#REF!</definedName>
    <definedName name="_345">#REF!</definedName>
    <definedName name="_35">#REF!</definedName>
    <definedName name="_36">#REF!</definedName>
    <definedName name="_37">#REF!</definedName>
    <definedName name="_38">#REF!</definedName>
    <definedName name="_39">#REF!</definedName>
    <definedName name="_3Excel_BuiltIn_Print_Titles_4_1">#REF!</definedName>
    <definedName name="_4">#REF!</definedName>
    <definedName name="_4__123Graph_ACHART_5" hidden="1">[71]Sheet1!$C$12:$C$20</definedName>
    <definedName name="_4__123Graph_APROB_1" hidden="1">'[76]Hujan BUlanan'!$L$19:$L$64</definedName>
    <definedName name="_4_1_1">#REF!</definedName>
    <definedName name="_4_1_2">#REF!</definedName>
    <definedName name="_4_2_2">#REF!</definedName>
    <definedName name="_40">#REF!</definedName>
    <definedName name="_41">#REF!</definedName>
    <definedName name="_410">#REF!</definedName>
    <definedName name="_411">#REF!</definedName>
    <definedName name="_411FA">#REF!</definedName>
    <definedName name="_411PK">#REF!</definedName>
    <definedName name="_412FA">#REF!</definedName>
    <definedName name="_412PK">#REF!</definedName>
    <definedName name="_42">#REF!</definedName>
    <definedName name="_420">#REF!</definedName>
    <definedName name="_420A">#REF!</definedName>
    <definedName name="_421FA">#REF!</definedName>
    <definedName name="_421PK">#REF!</definedName>
    <definedName name="_422">#REF!</definedName>
    <definedName name="_422FA">#REF!</definedName>
    <definedName name="_422PK">#REF!</definedName>
    <definedName name="_423">#REF!</definedName>
    <definedName name="_424">#REF!</definedName>
    <definedName name="_43">#REF!</definedName>
    <definedName name="_431FA">#REF!</definedName>
    <definedName name="_431PK">#REF!</definedName>
    <definedName name="_432FA">#REF!</definedName>
    <definedName name="_432PK">#REF!</definedName>
    <definedName name="_433FA">#REF!</definedName>
    <definedName name="_433PK">#REF!</definedName>
    <definedName name="_44">#REF!</definedName>
    <definedName name="_45">#REF!</definedName>
    <definedName name="_46">#REF!</definedName>
    <definedName name="_47">#REF!</definedName>
    <definedName name="_48">#REF!</definedName>
    <definedName name="_49">#REF!</definedName>
    <definedName name="_4WORD_M_001_07">#REF!</definedName>
    <definedName name="_4WORD_O_005_E_">#REF!</definedName>
    <definedName name="_5">#REF!</definedName>
    <definedName name="_5.1">[75]ANALISA!#REF!</definedName>
    <definedName name="_5.1.1">#REF!</definedName>
    <definedName name="_5.1.2">#REF!</definedName>
    <definedName name="_5.5.1">#REF!</definedName>
    <definedName name="_5.5.2">#REF!</definedName>
    <definedName name="_5.5.3">#REF!</definedName>
    <definedName name="_5.5.4">#REF!</definedName>
    <definedName name="_5.5.4A">#REF!</definedName>
    <definedName name="_5.5.5">#REF!</definedName>
    <definedName name="_5.7.2">#REF!</definedName>
    <definedName name="_5__123Graph_BCHART_1" hidden="1">[71]Sheet1!$C$3:$C$9</definedName>
    <definedName name="_5__123Graph_BPROB_1" hidden="1">#N/A</definedName>
    <definedName name="_5__123Graph_XPROB_1" hidden="1">'[76]Hujan BUlanan'!$Q$19:$Q$69</definedName>
    <definedName name="_5_1_">#REF!</definedName>
    <definedName name="_5_1_1">#REF!</definedName>
    <definedName name="_5_1_2">#REF!</definedName>
    <definedName name="_5_2">#REF!</definedName>
    <definedName name="_5_5">#REF!</definedName>
    <definedName name="_5_7_1">#REF!</definedName>
    <definedName name="_50">#REF!</definedName>
    <definedName name="_51">#REF!</definedName>
    <definedName name="_510">#REF!</definedName>
    <definedName name="_511">#REF!</definedName>
    <definedName name="_511FA">#REF!</definedName>
    <definedName name="_511PK">#REF!</definedName>
    <definedName name="_512">#REF!</definedName>
    <definedName name="_512FA">#REF!</definedName>
    <definedName name="_512PK">#REF!</definedName>
    <definedName name="_513">#REF!</definedName>
    <definedName name="_514">#REF!</definedName>
    <definedName name="_515">#REF!</definedName>
    <definedName name="_516">#REF!</definedName>
    <definedName name="_516A">#REF!</definedName>
    <definedName name="_516B">#REF!</definedName>
    <definedName name="_516C">#REF!</definedName>
    <definedName name="_516D">#REF!</definedName>
    <definedName name="_517">#REF!</definedName>
    <definedName name="_52">#REF!</definedName>
    <definedName name="_520">#REF!</definedName>
    <definedName name="_521">#REF!</definedName>
    <definedName name="_521FA">#REF!</definedName>
    <definedName name="_521PK">#REF!</definedName>
    <definedName name="_522">#REF!</definedName>
    <definedName name="_522FA">#REF!</definedName>
    <definedName name="_522PK">#REF!</definedName>
    <definedName name="_523">#REF!</definedName>
    <definedName name="_528">#REF!</definedName>
    <definedName name="_53">#REF!</definedName>
    <definedName name="_530">#REF!</definedName>
    <definedName name="_54">#REF!</definedName>
    <definedName name="_541FA">#REF!</definedName>
    <definedName name="_541PK">#REF!</definedName>
    <definedName name="_542FA">#REF!</definedName>
    <definedName name="_542PK">#REF!</definedName>
    <definedName name="_55">#REF!</definedName>
    <definedName name="_56">#REF!</definedName>
    <definedName name="_57">#REF!</definedName>
    <definedName name="_58">#REF!</definedName>
    <definedName name="_59">#REF!</definedName>
    <definedName name="_6">#REF!</definedName>
    <definedName name="_6.1.1">#REF!</definedName>
    <definedName name="_6.1.2">#REF!</definedName>
    <definedName name="_6.10.1">#REF!</definedName>
    <definedName name="_6.10.2">#REF!</definedName>
    <definedName name="_6.10.2a">#REF!</definedName>
    <definedName name="_6.10.3">#REF!</definedName>
    <definedName name="_6.10.4">#REF!</definedName>
    <definedName name="_6.10.5">#REF!</definedName>
    <definedName name="_6.10.6">#REF!</definedName>
    <definedName name="_6.104">#REF!</definedName>
    <definedName name="_6.2.1">#REF!</definedName>
    <definedName name="_6.3.1">#REF!</definedName>
    <definedName name="_6.4.1">#REF!</definedName>
    <definedName name="_6.4.2">#REF!</definedName>
    <definedName name="_6.5.1">#REF!</definedName>
    <definedName name="_6.6.1">#REF!</definedName>
    <definedName name="_6.7.1">#REF!</definedName>
    <definedName name="_6.7.1a">#REF!</definedName>
    <definedName name="_6.7.2">#REF!</definedName>
    <definedName name="_6.8.1">#REF!</definedName>
    <definedName name="_6__123Graph_BCHART_2" hidden="1">'[71]DATA MENTAH'!$C$13:$C$147</definedName>
    <definedName name="_6_1_1">#REF!</definedName>
    <definedName name="_6_1_2">#REF!</definedName>
    <definedName name="_6_1_7">#REF!</definedName>
    <definedName name="_6_10_2">#REF!</definedName>
    <definedName name="_6_7_1">#REF!</definedName>
    <definedName name="_6_7_2">#REF!</definedName>
    <definedName name="_6_8_1">#REF!</definedName>
    <definedName name="_6_8_5">#REF!</definedName>
    <definedName name="_60">#REF!</definedName>
    <definedName name="_61">#REF!</definedName>
    <definedName name="_611FA">#REF!</definedName>
    <definedName name="_611PK">#REF!</definedName>
    <definedName name="_612A">#REF!</definedName>
    <definedName name="_612FA">#REF!</definedName>
    <definedName name="_612PK">#REF!</definedName>
    <definedName name="_614">#REF!</definedName>
    <definedName name="_616A">#REF!</definedName>
    <definedName name="_617">#REF!</definedName>
    <definedName name="_618">#REF!</definedName>
    <definedName name="_62">#REF!</definedName>
    <definedName name="_621FA">#REF!</definedName>
    <definedName name="_621PK">#REF!</definedName>
    <definedName name="_622FA">#REF!</definedName>
    <definedName name="_622PK">#REF!</definedName>
    <definedName name="_623FA">#REF!</definedName>
    <definedName name="_623PK">#REF!</definedName>
    <definedName name="_63">#REF!</definedName>
    <definedName name="_632FA">#REF!</definedName>
    <definedName name="_632PK">#REF!</definedName>
    <definedName name="_633FA">#REF!</definedName>
    <definedName name="_633PK">#REF!</definedName>
    <definedName name="_634FA">#REF!</definedName>
    <definedName name="_634PK">#REF!</definedName>
    <definedName name="_635AFA">#REF!</definedName>
    <definedName name="_635APK">#REF!</definedName>
    <definedName name="_635FA">#REF!</definedName>
    <definedName name="_635PK">#REF!</definedName>
    <definedName name="_636">#REF!</definedName>
    <definedName name="_638">#REF!</definedName>
    <definedName name="_64">#REF!</definedName>
    <definedName name="_641">#REF!</definedName>
    <definedName name="_65">#REF!</definedName>
    <definedName name="_66">#REF!</definedName>
    <definedName name="_67">#REF!</definedName>
    <definedName name="_68">#REF!</definedName>
    <definedName name="_69">#REF!</definedName>
    <definedName name="_7">#REF!</definedName>
    <definedName name="_7.1.1">#REF!</definedName>
    <definedName name="_7.1.10">#REF!</definedName>
    <definedName name="_7.1.11">#REF!</definedName>
    <definedName name="_7.1.12">#REF!</definedName>
    <definedName name="_7.1.12a">#REF!</definedName>
    <definedName name="_7.1.12b">#REF!</definedName>
    <definedName name="_7.1.12c">#REF!</definedName>
    <definedName name="_7.1.12d">#REF!</definedName>
    <definedName name="_7.1.13">#REF!</definedName>
    <definedName name="_7.1.14">#REF!</definedName>
    <definedName name="_7.1.2">#REF!</definedName>
    <definedName name="_7.1.3">#REF!</definedName>
    <definedName name="_7.1.4">#REF!</definedName>
    <definedName name="_7.1.5">#REF!</definedName>
    <definedName name="_7.1.6">#REF!</definedName>
    <definedName name="_7.1.7a">#REF!</definedName>
    <definedName name="_7.1.7b">#REF!</definedName>
    <definedName name="_7.1.8">#REF!</definedName>
    <definedName name="_7.1.9">#REF!</definedName>
    <definedName name="_7.1__2">'[79]D7(1)'!#REF!</definedName>
    <definedName name="_7.10">#REF!</definedName>
    <definedName name="_7.10.1">#REF!</definedName>
    <definedName name="_7.10.2">#REF!</definedName>
    <definedName name="_7.10A">#REF!</definedName>
    <definedName name="_7.10B">#REF!</definedName>
    <definedName name="_7.11.2">#REF!</definedName>
    <definedName name="_7.11.3">#REF!</definedName>
    <definedName name="_7.12">#REF!</definedName>
    <definedName name="_7.13">#REF!</definedName>
    <definedName name="_7.13.1">#REF!</definedName>
    <definedName name="_7.19">#REF!</definedName>
    <definedName name="_7.20">#REF!</definedName>
    <definedName name="_7.21">#REF!</definedName>
    <definedName name="_7.22">#REF!</definedName>
    <definedName name="_7.3.1">#REF!</definedName>
    <definedName name="_7.3.2">#REF!</definedName>
    <definedName name="_7.4">[75]ANALISA!#REF!</definedName>
    <definedName name="_7.4.1">#REF!</definedName>
    <definedName name="_7.4.2">#REF!</definedName>
    <definedName name="_7.4.3">#REF!</definedName>
    <definedName name="_7.4.4">#REF!</definedName>
    <definedName name="_7.4.5">#REF!</definedName>
    <definedName name="_7.4.6">#REF!</definedName>
    <definedName name="_7__123Graph_BCHART_3" hidden="1">'[71]DATA MENTAH'!$H$13:$H$147</definedName>
    <definedName name="_7_1_2">#REF!</definedName>
    <definedName name="_7_1_5">#REF!</definedName>
    <definedName name="_7_1_5_a">#REF!</definedName>
    <definedName name="_7_1_8">#REF!</definedName>
    <definedName name="_7_10">#REF!</definedName>
    <definedName name="_7_13">#REF!</definedName>
    <definedName name="_7_3_1">#REF!</definedName>
    <definedName name="_7_3_2">#REF!</definedName>
    <definedName name="_7_6_4">#REF!</definedName>
    <definedName name="_7_6_5">#REF!</definedName>
    <definedName name="_70">#REF!</definedName>
    <definedName name="_705">#REF!</definedName>
    <definedName name="_705A">#REF!</definedName>
    <definedName name="_705B">#REF!</definedName>
    <definedName name="_705C">#REF!</definedName>
    <definedName name="_705D">#REF!</definedName>
    <definedName name="_705E">#REF!</definedName>
    <definedName name="_710">#REF!</definedName>
    <definedName name="_710A">#REF!</definedName>
    <definedName name="_710B">#REF!</definedName>
    <definedName name="_711FA">#REF!</definedName>
    <definedName name="_711PK">#REF!</definedName>
    <definedName name="_712FA">#REF!</definedName>
    <definedName name="_712PK">#REF!</definedName>
    <definedName name="_714FA">#REF!</definedName>
    <definedName name="_715">#REF!</definedName>
    <definedName name="_715A">#REF!</definedName>
    <definedName name="_718FA">#REF!</definedName>
    <definedName name="_719">#REF!</definedName>
    <definedName name="_720">#REF!</definedName>
    <definedName name="_722">#REF!</definedName>
    <definedName name="_724">#REF!</definedName>
    <definedName name="_725">#REF!</definedName>
    <definedName name="_725A">#REF!</definedName>
    <definedName name="_725B">#REF!</definedName>
    <definedName name="_725C">#REF!</definedName>
    <definedName name="_725D">#REF!</definedName>
    <definedName name="_725E">#REF!</definedName>
    <definedName name="_726">#REF!</definedName>
    <definedName name="_727">#REF!</definedName>
    <definedName name="_728">#REF!</definedName>
    <definedName name="_729">#REF!</definedName>
    <definedName name="_72FA">#REF!</definedName>
    <definedName name="_72PK">#REF!</definedName>
    <definedName name="_74FA">#REF!</definedName>
    <definedName name="_74PK">#REF!</definedName>
    <definedName name="_751FA">#REF!</definedName>
    <definedName name="_751PK">#REF!</definedName>
    <definedName name="_752FA">#REF!</definedName>
    <definedName name="_752PK">#REF!</definedName>
    <definedName name="_753FA">#REF!</definedName>
    <definedName name="_753PK">#REF!</definedName>
    <definedName name="_754FA">#REF!</definedName>
    <definedName name="_754PK">#REF!</definedName>
    <definedName name="_8">#REF!</definedName>
    <definedName name="_8.1.7">[75]ANALISA!#REF!</definedName>
    <definedName name="_8.1__1">#REF!</definedName>
    <definedName name="_8.12">#REF!</definedName>
    <definedName name="_8.12a">#REF!</definedName>
    <definedName name="_8.12b">#REF!</definedName>
    <definedName name="_8.13">#REF!</definedName>
    <definedName name="_8.14">#REF!</definedName>
    <definedName name="_8.14.1">#REF!</definedName>
    <definedName name="_8.14.2">#REF!</definedName>
    <definedName name="_8.14.3">#REF!</definedName>
    <definedName name="_8.14.4">#REF!</definedName>
    <definedName name="_8.14.5">#REF!</definedName>
    <definedName name="_8.3">#REF!</definedName>
    <definedName name="_8.4.1">#REF!</definedName>
    <definedName name="_8.8">#REF!</definedName>
    <definedName name="_8__123Graph_XCHART_1" hidden="1">[71]Sheet1!$B$3:$B$9</definedName>
    <definedName name="_8_1_1_4">#REF!</definedName>
    <definedName name="_8_1_1_5">#REF!</definedName>
    <definedName name="_8_1_2_3">#REF!</definedName>
    <definedName name="_8_1_2_4">#REF!</definedName>
    <definedName name="_8_1_4_1">#REF!</definedName>
    <definedName name="_8_1_4_5">#REF!</definedName>
    <definedName name="_8_1_4_6_a">#REF!</definedName>
    <definedName name="_8_1_4_6_b">#REF!</definedName>
    <definedName name="_810C">#REF!</definedName>
    <definedName name="_811FA">#REF!</definedName>
    <definedName name="_811PK">#REF!</definedName>
    <definedName name="_812FA">#REF!</definedName>
    <definedName name="_812PK">#REF!</definedName>
    <definedName name="_813FA">#REF!</definedName>
    <definedName name="_813PK">#REF!</definedName>
    <definedName name="_814FA">#REF!</definedName>
    <definedName name="_814PK">#REF!</definedName>
    <definedName name="_815">#REF!</definedName>
    <definedName name="_815FA">#REF!</definedName>
    <definedName name="_815PK">#REF!</definedName>
    <definedName name="_817FA">#REF!</definedName>
    <definedName name="_817PK">#REF!</definedName>
    <definedName name="_818FA">#REF!</definedName>
    <definedName name="_818PK">#REF!</definedName>
    <definedName name="_819FA">#REF!</definedName>
    <definedName name="_819PK">#REF!</definedName>
    <definedName name="_82FA">#REF!</definedName>
    <definedName name="_82PK">#REF!</definedName>
    <definedName name="_83FA">#REF!</definedName>
    <definedName name="_83PK">#REF!</definedName>
    <definedName name="_841FA">#REF!</definedName>
    <definedName name="_841PK">#REF!</definedName>
    <definedName name="_842FA">#REF!</definedName>
    <definedName name="_842PK">#REF!</definedName>
    <definedName name="_843FA">#REF!</definedName>
    <definedName name="_843PK">#REF!</definedName>
    <definedName name="_844FA">#REF!</definedName>
    <definedName name="_844PK">#REF!</definedName>
    <definedName name="_845FA">#REF!</definedName>
    <definedName name="_845PK">#REF!</definedName>
    <definedName name="_880">#REF!</definedName>
    <definedName name="_885">#REF!</definedName>
    <definedName name="_9">#REF!</definedName>
    <definedName name="_9__123Graph_XCHART_2" hidden="1">'[71]DATA MENTAH'!$B$13:$B$147</definedName>
    <definedName name="_9__123Graph_XPROB_1" hidden="1">'[76]Hujan BUlanan'!$Q$19:$Q$69</definedName>
    <definedName name="_a">#REF!</definedName>
    <definedName name="_A1">#REF!</definedName>
    <definedName name="_A2">#REF!</definedName>
    <definedName name="_A3">#REF!</definedName>
    <definedName name="_A4">#REF!</definedName>
    <definedName name="_AA1">#REF!</definedName>
    <definedName name="_abs100">#REF!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nK010">#REF!</definedName>
    <definedName name="_anK011">#REF!</definedName>
    <definedName name="_anK012">#REF!</definedName>
    <definedName name="_anK013">#REF!</definedName>
    <definedName name="_anK014">#REF!</definedName>
    <definedName name="_anK016">#REF!</definedName>
    <definedName name="_anK017">#REF!</definedName>
    <definedName name="_anK018">#REF!</definedName>
    <definedName name="_anK020">#REF!</definedName>
    <definedName name="_anK026">#REF!</definedName>
    <definedName name="_anK035">#REF!</definedName>
    <definedName name="_anK040">#REF!</definedName>
    <definedName name="_anK110">#REF!</definedName>
    <definedName name="_anK111">#REF!</definedName>
    <definedName name="_anK112">#REF!</definedName>
    <definedName name="_anK113">#REF!</definedName>
    <definedName name="_anK114">#REF!</definedName>
    <definedName name="_anK115">#REF!</definedName>
    <definedName name="_anK116">#REF!</definedName>
    <definedName name="_anK127">#REF!</definedName>
    <definedName name="_anK139">#REF!</definedName>
    <definedName name="_anK210">#REF!</definedName>
    <definedName name="_anK211">#REF!</definedName>
    <definedName name="_anK220">#REF!</definedName>
    <definedName name="_anK221">#REF!</definedName>
    <definedName name="_anK224">#REF!</definedName>
    <definedName name="_anK225">#REF!</definedName>
    <definedName name="_anK310">#REF!</definedName>
    <definedName name="_anK311">#REF!</definedName>
    <definedName name="_anK320">#REF!</definedName>
    <definedName name="_anK321">#REF!</definedName>
    <definedName name="_ANK341">#REF!</definedName>
    <definedName name="_anK342">#REF!</definedName>
    <definedName name="_anK410">#REF!</definedName>
    <definedName name="_anK411">#REF!</definedName>
    <definedName name="_anK421">#REF!</definedName>
    <definedName name="_anK422">#REF!</definedName>
    <definedName name="_anK423">#REF!</definedName>
    <definedName name="_anK510">#REF!</definedName>
    <definedName name="_anK511">#REF!</definedName>
    <definedName name="_anK512">#REF!</definedName>
    <definedName name="_anK513">#REF!</definedName>
    <definedName name="_anK514">#REF!</definedName>
    <definedName name="_anK517">#REF!</definedName>
    <definedName name="_anK520">#REF!</definedName>
    <definedName name="_anK521">#REF!</definedName>
    <definedName name="_anK522">#REF!</definedName>
    <definedName name="_anK528">#REF!</definedName>
    <definedName name="_anK612">#REF!</definedName>
    <definedName name="_anK615">#REF!</definedName>
    <definedName name="_anK616">#REF!</definedName>
    <definedName name="_ANK618">#REF!</definedName>
    <definedName name="_anK621">#REF!</definedName>
    <definedName name="_anK636">#REF!</definedName>
    <definedName name="_anK638">#REF!</definedName>
    <definedName name="_anK639">#REF!</definedName>
    <definedName name="_anK641">#REF!</definedName>
    <definedName name="_anK705">#REF!</definedName>
    <definedName name="_anl2">#REF!</definedName>
    <definedName name="_ARAY">{"Book1","RAB PASAR 30 AUG SCRAB.xls"}</definedName>
    <definedName name="_arr3">{"Book1","4.09 FLORA DAN FAUNA.xls","4.22 PERLENGKAPAN SEKOLAH.xls"}</definedName>
    <definedName name="_ATB1">#REF!</definedName>
    <definedName name="_ATB2">#REF!</definedName>
    <definedName name="_ATB3">#REF!</definedName>
    <definedName name="_ATB4">#REF!</definedName>
    <definedName name="_b">#REF!</definedName>
    <definedName name="_B1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AB2">#REF!</definedName>
    <definedName name="_BAB3">'[80]met bab3'!#REF!</definedName>
    <definedName name="_BAB7">#REF!</definedName>
    <definedName name="_BAB8">'[80]anal bab8'!#REF!</definedName>
    <definedName name="_bat15">#REF!</definedName>
    <definedName name="_bbg1">#REF!</definedName>
    <definedName name="_bbg2">#REF!</definedName>
    <definedName name="_bcv100">#REF!</definedName>
    <definedName name="_bcv125">#REF!</definedName>
    <definedName name="_bcv150">#REF!</definedName>
    <definedName name="_bhn1">#REF!</definedName>
    <definedName name="_bhn10">#REF!</definedName>
    <definedName name="_bhn100">#REF!</definedName>
    <definedName name="_bhn101">#REF!</definedName>
    <definedName name="_bhn11">#REF!</definedName>
    <definedName name="_bhn12">#REF!</definedName>
    <definedName name="_bhn13">#REF!</definedName>
    <definedName name="_bhn14">#REF!</definedName>
    <definedName name="_bhn15">#REF!</definedName>
    <definedName name="_bhn16">#REF!</definedName>
    <definedName name="_bhn17">#REF!</definedName>
    <definedName name="_bhn18">#REF!</definedName>
    <definedName name="_bhn19">#REF!</definedName>
    <definedName name="_bhn2">#REF!</definedName>
    <definedName name="_bhn20">#REF!</definedName>
    <definedName name="_bhn21">#REF!</definedName>
    <definedName name="_bhn22">#REF!</definedName>
    <definedName name="_bhn23">#REF!</definedName>
    <definedName name="_bhn24">#REF!</definedName>
    <definedName name="_bhn25">#REF!</definedName>
    <definedName name="_bhn26">#REF!</definedName>
    <definedName name="_bhn27">#REF!</definedName>
    <definedName name="_bhn28">#REF!</definedName>
    <definedName name="_bhn29">#REF!</definedName>
    <definedName name="_bhn3">#REF!</definedName>
    <definedName name="_bhn30">#REF!</definedName>
    <definedName name="_bhn31">#REF!</definedName>
    <definedName name="_bhn32">#REF!</definedName>
    <definedName name="_bhn33">#REF!</definedName>
    <definedName name="_bhn34">#REF!</definedName>
    <definedName name="_bhn35">#REF!</definedName>
    <definedName name="_bhn36">#REF!</definedName>
    <definedName name="_bhn37">#REF!</definedName>
    <definedName name="_bhn38">#REF!</definedName>
    <definedName name="_bhn39">#REF!</definedName>
    <definedName name="_bhn4">#REF!</definedName>
    <definedName name="_bhn40">#REF!</definedName>
    <definedName name="_bhn41">#REF!</definedName>
    <definedName name="_bhn42">#REF!</definedName>
    <definedName name="_bhn43">#REF!</definedName>
    <definedName name="_bhn44">#REF!</definedName>
    <definedName name="_bhn45">#REF!</definedName>
    <definedName name="_bhn46">#REF!</definedName>
    <definedName name="_bhn47">#REF!</definedName>
    <definedName name="_bhn48">#REF!</definedName>
    <definedName name="_bhn49">#REF!</definedName>
    <definedName name="_bhn5">#REF!</definedName>
    <definedName name="_bhn50">#REF!</definedName>
    <definedName name="_bhn51">#REF!</definedName>
    <definedName name="_bhn52">#REF!</definedName>
    <definedName name="_bhn53">#REF!</definedName>
    <definedName name="_bhn54">#REF!</definedName>
    <definedName name="_bhn55">#REF!</definedName>
    <definedName name="_bhn56">#REF!</definedName>
    <definedName name="_bhn57">#REF!</definedName>
    <definedName name="_bhn58">#REF!</definedName>
    <definedName name="_bhn59">#REF!</definedName>
    <definedName name="_bhn6">#REF!</definedName>
    <definedName name="_bhn60">#REF!</definedName>
    <definedName name="_bhn61">#REF!</definedName>
    <definedName name="_bhn62">#REF!</definedName>
    <definedName name="_bhn63">#REF!</definedName>
    <definedName name="_bhn64">#REF!</definedName>
    <definedName name="_bhn65">#REF!</definedName>
    <definedName name="_bhn66">#REF!</definedName>
    <definedName name="_bhn67">#REF!</definedName>
    <definedName name="_bhn68">#REF!</definedName>
    <definedName name="_bhn69">#REF!</definedName>
    <definedName name="_bhn7">#REF!</definedName>
    <definedName name="_bhn70">#REF!</definedName>
    <definedName name="_bhn71">#REF!</definedName>
    <definedName name="_bhn72">#REF!</definedName>
    <definedName name="_bhn73">#REF!</definedName>
    <definedName name="_bhn74">#REF!</definedName>
    <definedName name="_bhn75">#REF!</definedName>
    <definedName name="_bhn76">#REF!</definedName>
    <definedName name="_bhn77">#REF!</definedName>
    <definedName name="_bhn78">#REF!</definedName>
    <definedName name="_bhn79">#REF!</definedName>
    <definedName name="_bhn8">#REF!</definedName>
    <definedName name="_bhn80">#REF!</definedName>
    <definedName name="_bhn81">#REF!</definedName>
    <definedName name="_bhn82">#REF!</definedName>
    <definedName name="_bhn83">#REF!</definedName>
    <definedName name="_bhn84">#REF!</definedName>
    <definedName name="_bhn85">#REF!</definedName>
    <definedName name="_bhn86">#REF!</definedName>
    <definedName name="_bhn87">#REF!</definedName>
    <definedName name="_bhn88">#REF!</definedName>
    <definedName name="_bhn89">#REF!</definedName>
    <definedName name="_bhn9">#REF!</definedName>
    <definedName name="_bhn90">#REF!</definedName>
    <definedName name="_bhn91">#REF!</definedName>
    <definedName name="_bhn92">#REF!</definedName>
    <definedName name="_bhn93">#REF!</definedName>
    <definedName name="_bhn94">#REF!</definedName>
    <definedName name="_bhn95">#REF!</definedName>
    <definedName name="_bhn96">#REF!</definedName>
    <definedName name="_bhn97">#REF!</definedName>
    <definedName name="_bhn98">#REF!</definedName>
    <definedName name="_bhn99">#REF!</definedName>
    <definedName name="_bia15">#REF!</definedName>
    <definedName name="_bis30">[81]BAHAN!$D$12</definedName>
    <definedName name="_BPM2">'[52]H S D'!$E$28</definedName>
    <definedName name="_bpm57">'[52]H S D'!$E$26</definedName>
    <definedName name="_bsc100">#REF!</definedName>
    <definedName name="_C">[2]A!$A$4:$G$6</definedName>
    <definedName name="_C1">#REF!</definedName>
    <definedName name="_C2">#REF!</definedName>
    <definedName name="_C3">#REF!</definedName>
    <definedName name="_C4">#REF!</definedName>
    <definedName name="_C5">#REF!</definedName>
    <definedName name="_C6">#REF!</definedName>
    <definedName name="_cas80">#REF!</definedName>
    <definedName name="_cod50">[53]SAP!#REF!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">#REF!</definedName>
    <definedName name="_D1">#REF!</definedName>
    <definedName name="_D2">#REF!</definedName>
    <definedName name="_D3">#REF!</definedName>
    <definedName name="_D4">#REF!</definedName>
    <definedName name="_D5">#REF!</definedName>
    <definedName name="_D612">#REF!</definedName>
    <definedName name="_DAF10">#REF!</definedName>
    <definedName name="_daf32">#REF!</definedName>
    <definedName name="_daf33">#REF!</definedName>
    <definedName name="_der4">{"Book1","4.09 FLORA DAN FAUNA.xls","4.22 PERLENGKAPAN SEKOLAH.xls"}</definedName>
    <definedName name="_dia6">#REF!</definedName>
    <definedName name="_Dist_Bin" hidden="1">#REF!</definedName>
    <definedName name="_Dist_Values" hidden="1">#REF!</definedName>
    <definedName name="_DIV1">[13]Rab!$J$20</definedName>
    <definedName name="_DIV10">[67]Rab!#REF!</definedName>
    <definedName name="_DIV11">#REF!</definedName>
    <definedName name="_DIV2">[67]Rab!#REF!</definedName>
    <definedName name="_DIV3">[13]Rab!$J$31</definedName>
    <definedName name="_DIV4">[67]Rab!#REF!</definedName>
    <definedName name="_DIV5">[13]Rab!$J$41</definedName>
    <definedName name="_DIV6">[13]Rab!$J$48</definedName>
    <definedName name="_DIV7">[13]Rab!$J$53</definedName>
    <definedName name="_DIV8">[67]Rab!#REF!</definedName>
    <definedName name="_DIV9">[67]Rab!#REF!</definedName>
    <definedName name="_doc5">{"Book1","4.09 FLORA DAN FAUNA.xls","4.22 PERLENGKAPAN SEKOLAH.xls"}</definedName>
    <definedName name="_dop50">'[82]HARGA SAT'!$F$256</definedName>
    <definedName name="_DTR3">'[52]H S D'!$E$62</definedName>
    <definedName name="_e">#REF!</definedName>
    <definedName name="_E.001">#REF!</definedName>
    <definedName name="_E.010">#REF!</definedName>
    <definedName name="_E.020">#REF!</definedName>
    <definedName name="_E.031">#REF!</definedName>
    <definedName name="_E.052">#REF!</definedName>
    <definedName name="_E.080">#REF!</definedName>
    <definedName name="_E.081">#REF!</definedName>
    <definedName name="_E.084">#REF!</definedName>
    <definedName name="_E.087">#REF!</definedName>
    <definedName name="_E.088">#REF!</definedName>
    <definedName name="_E.089">#REF!</definedName>
    <definedName name="_E.153">#REF!</definedName>
    <definedName name="_E.155">#REF!</definedName>
    <definedName name="_E.157">#REF!</definedName>
    <definedName name="_E.182">#REF!</definedName>
    <definedName name="_E.211">#REF!</definedName>
    <definedName name="_E.212">#REF!</definedName>
    <definedName name="_E.221">#REF!</definedName>
    <definedName name="_E.252">#REF!</definedName>
    <definedName name="_E.301">#REF!</definedName>
    <definedName name="_E.341">#REF!</definedName>
    <definedName name="_E1">#REF!</definedName>
    <definedName name="_E2">#REF!</definedName>
    <definedName name="_E3">#REF!</definedName>
    <definedName name="_E4">#REF!</definedName>
    <definedName name="_E5">#REF!</definedName>
    <definedName name="_E6">#REF!</definedName>
    <definedName name="_E7">#REF!</definedName>
    <definedName name="_EEE">'[83]5-ALAT(1)'!$AW$25</definedName>
    <definedName name="_EEE01">#REF!</definedName>
    <definedName name="_EEE02">#REF!</definedName>
    <definedName name="_EEE03">'[79]5-ALAT(1)'!$AW$10</definedName>
    <definedName name="_EEE04">#REF!</definedName>
    <definedName name="_EEE05">#REF!</definedName>
    <definedName name="_EEE06">#REF!</definedName>
    <definedName name="_EEE07">'[79]5-ALAT(1)'!$AW$14</definedName>
    <definedName name="_EEE08">'[79]5-ALAT(1)'!$AW$15</definedName>
    <definedName name="_EEE09">'[79]5-ALAT(1)'!$AW$16</definedName>
    <definedName name="_EEE10">'[79]5-ALAT(1)'!$AW$17</definedName>
    <definedName name="_EEE11">#REF!</definedName>
    <definedName name="_EEE12">#REF!</definedName>
    <definedName name="_EEE13">#REF!</definedName>
    <definedName name="_EEE14">#REF!</definedName>
    <definedName name="_EEE15">'[79]5-ALAT(1)'!$AW$22</definedName>
    <definedName name="_EEE16">#REF!</definedName>
    <definedName name="_EEE17">#REF!</definedName>
    <definedName name="_EEE18">'[79]5-ALAT(1)'!$AW$25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'[79]5-ALAT(1)'!$AW$34</definedName>
    <definedName name="_EEE28">#REF!</definedName>
    <definedName name="_EEE29">'[79]5-ALAT(1)'!$AW$36</definedName>
    <definedName name="_EEE30">#REF!</definedName>
    <definedName name="_EEE31">#REF!</definedName>
    <definedName name="_EEE32">#REF!</definedName>
    <definedName name="_EEE33">#REF!</definedName>
    <definedName name="_EER03">'[12]Alat (1)'!$AX$10</definedName>
    <definedName name="_EER05">'[12]Alat (1)'!$AX$12</definedName>
    <definedName name="_EER06">'[12]Alat (1)'!$AX$13</definedName>
    <definedName name="_EER08">'[12]Alat (1)'!$AX$15</definedName>
    <definedName name="_EER13">'[12]Alat (1)'!$AX$20</definedName>
    <definedName name="_EER17">'[12]Alat (1)'!$AX$24</definedName>
    <definedName name="_EER24">'[12]Alat (1)'!$AX$31</definedName>
    <definedName name="_EER25">'[12]Alat (1)'!$AX$32</definedName>
    <definedName name="_EER26">'[12]Alat (1)'!$AX$33</definedName>
    <definedName name="_EER48">'[12]Alat (1)'!$AX$55</definedName>
    <definedName name="_EER56">'[12]Alat (1)'!$AX$63</definedName>
    <definedName name="_EER57">'[12]Alat (1)'!$AX$64</definedName>
    <definedName name="_EER58">'[12]Alat (1)'!$AX$65</definedName>
    <definedName name="_EER59">'[12]Alat (1)'!$AX$66</definedName>
    <definedName name="_EER60">'[12]Alat (1)'!$AX$67</definedName>
    <definedName name="_ewr4">#REF!</definedName>
    <definedName name="_EXT" hidden="1">[84]A!#REF!</definedName>
    <definedName name="_EXT23" hidden="1">#REF!</definedName>
    <definedName name="_f">#REF!</definedName>
    <definedName name="_F1">#REF!</definedName>
    <definedName name="_F10">#REF!</definedName>
    <definedName name="_F11">#REF!</definedName>
    <definedName name="_F12">#REF!</definedName>
    <definedName name="_F13">#REF!</definedName>
    <definedName name="_F2">#REF!</definedName>
    <definedName name="_F3">#REF!</definedName>
    <definedName name="_F4">#REF!</definedName>
    <definedName name="_F5">#REF!</definedName>
    <definedName name="_F6">#REF!</definedName>
    <definedName name="_F7">#REF!</definedName>
    <definedName name="_F8">#REF!</definedName>
    <definedName name="_F9">#REF!</definedName>
    <definedName name="_Faa1">#REF!</definedName>
    <definedName name="_fdd100">[53]SAP!#REF!</definedName>
    <definedName name="_Fill" hidden="1">#REF!</definedName>
    <definedName name="_xlnm._FilterDatabase" localSheetId="1" hidden="1">ANALISA!$C$5:$I$12084</definedName>
    <definedName name="_xlnm._FilterDatabase" localSheetId="3" hidden="1">MATERIAL!$F$5:$F$942</definedName>
    <definedName name="_xlnm._FilterDatabase" localSheetId="0" hidden="1">'REKAP ANALISA'!$F$1:$F$704</definedName>
    <definedName name="_xlnm._FilterDatabase" localSheetId="2" hidden="1">UPAH!$F$23:$F$37</definedName>
    <definedName name="_xlnm._FilterDatabase" hidden="1">'[85]HRG BAHAN &amp; UPAH okk'!#REF!</definedName>
    <definedName name="_fjd100">#REF!</definedName>
    <definedName name="_fjd150">#REF!</definedName>
    <definedName name="_fjd50">#REF!</definedName>
    <definedName name="_fjd65">#REF!</definedName>
    <definedName name="_fmd150">#REF!</definedName>
    <definedName name="_Fss1">#REF!</definedName>
    <definedName name="_Fss2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vd100">[53]SAP!#REF!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">#REF!</definedName>
    <definedName name="_gal4">'[54]analisa print'!$H$402</definedName>
    <definedName name="_gal6">'[55]analisa print'!$H$410</definedName>
    <definedName name="_GIP2">[86]HARSAT!#REF!</definedName>
    <definedName name="_gip20">'[87]Harga bahan'!$I$47</definedName>
    <definedName name="_GIP3">#REF!</definedName>
    <definedName name="_gip4">[86]HARSAT!#REF!</definedName>
    <definedName name="_gip50">'[87]Harga bahan'!$I$44</definedName>
    <definedName name="_gip75">'[87]Harga bahan'!$I$43</definedName>
    <definedName name="_giv1">'[88]Up &amp; bhn'!#REF!</definedName>
    <definedName name="_gk2" hidden="1">#REF!</definedName>
    <definedName name="_gnt1">#REF!</definedName>
    <definedName name="_gnt2">#REF!</definedName>
    <definedName name="_GOR40">#REF!</definedName>
    <definedName name="_GOR50">'[89]2.Harga Satuan'!#REF!</definedName>
    <definedName name="_GOR60">'[89]2.Harga Satuan'!#REF!</definedName>
    <definedName name="_GOR80">'[89]2.Harga Satuan'!#REF!</definedName>
    <definedName name="_grc1">#REF!</definedName>
    <definedName name="_gvd100">#REF!</definedName>
    <definedName name="_gvd15">#REF!</definedName>
    <definedName name="_gvd150">#REF!</definedName>
    <definedName name="_gvd20">[53]SAP!#REF!</definedName>
    <definedName name="_gvd25">#REF!</definedName>
    <definedName name="_gvd32">[53]SAP!#REF!</definedName>
    <definedName name="_gvd40">[53]SAP!#REF!</definedName>
    <definedName name="_gvd50">#REF!</definedName>
    <definedName name="_gvd65">#REF!</definedName>
    <definedName name="_gvd80">[53]SAP!#REF!</definedName>
    <definedName name="_gyp9">'[88]Up &amp; bhn'!#REF!</definedName>
    <definedName name="_H">#REF!</definedName>
    <definedName name="_H66773">#REF!</definedName>
    <definedName name="_HAL1">#REF!</definedName>
    <definedName name="_HAL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dw1">#REF!</definedName>
    <definedName name="_hq1" hidden="1">{#N/A,#N/A,FALSE,"REK";#N/A,#N/A,FALSE,"rab"}</definedName>
    <definedName name="_hq2" hidden="1">{#N/A,#N/A,FALSE,"REK";#N/A,#N/A,FALSE,"rab"}</definedName>
    <definedName name="_I">#REF!</definedName>
    <definedName name="_j">#REF!</definedName>
    <definedName name="_J2">#REF!</definedName>
    <definedName name="_j26" hidden="1">'[68]Steel-Twr'!$A$10:$T$42</definedName>
    <definedName name="_j3">#REF!</definedName>
    <definedName name="_j4">#REF!</definedName>
    <definedName name="_jamkerja">'[40]Data Kegiatan'!$J$81</definedName>
    <definedName name="_jarak">'[40]Data Kegiatan'!$J$67</definedName>
    <definedName name="_jk64">#REF!</definedName>
    <definedName name="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">#REF!</definedName>
    <definedName name="_K1">#REF!</definedName>
    <definedName name="_K2">#REF!</definedName>
    <definedName name="_K3">#REF!</definedName>
    <definedName name="_K4">#REF!</definedName>
    <definedName name="_kA1">#REF!</definedName>
    <definedName name="_kecamatan">'[40]Data Kegiatan'!$B$18</definedName>
    <definedName name="_kegiatan">'[40]Data Kegiatan'!$B$14</definedName>
    <definedName name="_ker1020">#REF!</definedName>
    <definedName name="_ker15">#REF!</definedName>
    <definedName name="_ker2020">#REF!</definedName>
    <definedName name="_ker2025">#REF!</definedName>
    <definedName name="_ker3030">#REF!</definedName>
    <definedName name="_ker40">'[10]HB '!#REF!</definedName>
    <definedName name="_Key1" hidden="1">#REF!</definedName>
    <definedName name="_Key2" hidden="1">#REF!</definedName>
    <definedName name="_klt47">[90]Koef!$B$7</definedName>
    <definedName name="_ko2">#REF!</definedName>
    <definedName name="_kof1">[56]Analisa!$AB$17</definedName>
    <definedName name="_kP1">#REF!</definedName>
    <definedName name="_kr15">[53]SAP!#REF!</definedName>
    <definedName name="_kr2">'[69]harga bahan'!$L$116</definedName>
    <definedName name="_kr25">'[69]harga bahan'!$L$117</definedName>
    <definedName name="_kr3">'[69]harga bahan'!$L$118</definedName>
    <definedName name="_kr4">'[69]harga bahan'!$L$120</definedName>
    <definedName name="_kv2">#REF!</definedName>
    <definedName name="_ky1">#REF!</definedName>
    <definedName name="_ky2">#REF!</definedName>
    <definedName name="_lan20">#REF!</definedName>
    <definedName name="_LBR1">#REF!</definedName>
    <definedName name="_LBR2">#REF!</definedName>
    <definedName name="_LBR3">#REF!</definedName>
    <definedName name="_LBR4">#REF!</definedName>
    <definedName name="_lk725">#REF!</definedName>
    <definedName name="_LL01">#REF!</definedName>
    <definedName name="_LL02">#REF!</definedName>
    <definedName name="_LL03">#REF!</definedName>
    <definedName name="_LL04">#REF!</definedName>
    <definedName name="_LL05">#REF!</definedName>
    <definedName name="_LL06">#REF!</definedName>
    <definedName name="_LL07">#REF!</definedName>
    <definedName name="_LL08">#REF!</definedName>
    <definedName name="_LL09">#REF!</definedName>
    <definedName name="_LLL01">'[79]4-Basic Price'!$F$8</definedName>
    <definedName name="_LLL02">'[79]4-Basic Price'!$F$9</definedName>
    <definedName name="_LLL03">'[79]4-Basic Price'!$F$10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M">[41]A!$J$40</definedName>
    <definedName name="_Ma1">#REF!</definedName>
    <definedName name="_mas1">{"Book1","4.09 FLORA DAN FAUNA.xls","4.22 PERLENGKAPAN SEKOLAH.xls"}</definedName>
    <definedName name="_mas12">{"Book1","4.09 FLORA DAN FAUNA.xls","4.22 PERLENGKAPAN SEKOLAH.xls"}</definedName>
    <definedName name="_mas2">{"Book1","4.09 FLORA DAN FAUNA.xls","4.22 PERLENGKAPAN SEKOLAH.xls"}</definedName>
    <definedName name="_mas4">{"Book1","4.09 FLORA DAN FAUNA.xls","4.22 PERLENGKAPAN SEKOLAH.xls"}</definedName>
    <definedName name="_mas5">{"Book1","4.09 FLORA DAN FAUNA.xls","4.22 PERLENGKAPAN SEKOLAH.xls"}</definedName>
    <definedName name="_mas6">{"Book1","4.09 FLORA DAN FAUNA.xls","4.22 PERLENGKAPAN SEKOLAH.xls"}</definedName>
    <definedName name="_mas7">{"Book1","4.09 FLORA DAN FAUNA.xls","4.22 PERLENGKAPAN SEKOLAH.xls"}</definedName>
    <definedName name="_mas8">{"Book1","4.09 FLORA DAN FAUNA.xls","4.22 PERLENGKAPAN SEKOLAH.xls"}</definedName>
    <definedName name="_mas9">{"Book1","4.09 FLORA DAN FAUNA.xls","4.22 PERLENGKAPAN SEKOLAH.xls"}</definedName>
    <definedName name="_mat10">[51]SB!$I$7</definedName>
    <definedName name="_mat11">#REF!</definedName>
    <definedName name="_mat110">[51]SB!$I$37</definedName>
    <definedName name="_mat12">[51]SB!$I$9</definedName>
    <definedName name="_mat13">#REF!</definedName>
    <definedName name="_mat14">#REF!</definedName>
    <definedName name="_mat161">#REF!</definedName>
    <definedName name="_mat162">#REF!</definedName>
    <definedName name="_mat163">#REF!</definedName>
    <definedName name="_mat164">#REF!</definedName>
    <definedName name="_mat165">#REF!</definedName>
    <definedName name="_mat166">[51]SB!$I$43</definedName>
    <definedName name="_mat167">[51]SB!$I$44</definedName>
    <definedName name="_mat168">#REF!</definedName>
    <definedName name="_mat170">[51]SB!$I$46</definedName>
    <definedName name="_mat180">[51]SB!$I$48</definedName>
    <definedName name="_mat181">#REF!</definedName>
    <definedName name="_mat182">#REF!</definedName>
    <definedName name="_mat183">[51]SB!$I$51</definedName>
    <definedName name="_mat184">[51]SB!$I$52</definedName>
    <definedName name="_mat185">#REF!</definedName>
    <definedName name="_mat20">[51]SB!$I$12</definedName>
    <definedName name="_mat21">#REF!</definedName>
    <definedName name="_mat22">[51]SB!$I$14</definedName>
    <definedName name="_mat23">[51]SB!$I$15</definedName>
    <definedName name="_mat24">[51]SB!$I$16</definedName>
    <definedName name="_mat25">[51]SB!$I$17</definedName>
    <definedName name="_mat26">[51]SB!$I$18</definedName>
    <definedName name="_mat31">[51]SB!$I$19</definedName>
    <definedName name="_mat32">[51]SB!$I$20</definedName>
    <definedName name="_mat33">#REF!</definedName>
    <definedName name="_mat40">[51]SB!#REF!</definedName>
    <definedName name="_mat41">[51]SB!$I$25</definedName>
    <definedName name="_mat42">[51]SB!$I$26</definedName>
    <definedName name="_mat50">#REF!</definedName>
    <definedName name="_mat60">#REF!</definedName>
    <definedName name="_mat61">[51]SB!$I$29</definedName>
    <definedName name="_mat62">[51]SB!$I$30</definedName>
    <definedName name="_mat64">#REF!</definedName>
    <definedName name="_mat65">[51]SB!$I$32</definedName>
    <definedName name="_mat80">[51]SB!$I$33</definedName>
    <definedName name="_mat81">[51]SB!$I$34</definedName>
    <definedName name="_mat82">#REF!</definedName>
    <definedName name="_mat90">#REF!</definedName>
    <definedName name="_MB01">#REF!</definedName>
    <definedName name="_MB02">#REF!</definedName>
    <definedName name="_MB06">#REF!</definedName>
    <definedName name="_MB07">#REF!</definedName>
    <definedName name="_MB10">#REF!</definedName>
    <definedName name="_MB11">#REF!</definedName>
    <definedName name="_MB12">#REF!</definedName>
    <definedName name="_MB13">#REF!</definedName>
    <definedName name="_MB14">#REF!</definedName>
    <definedName name="_MB15">#REF!</definedName>
    <definedName name="_MB16">#REF!</definedName>
    <definedName name="_MB18">#REF!</definedName>
    <definedName name="_MB19">#REF!</definedName>
    <definedName name="_MB20">#REF!</definedName>
    <definedName name="_MB21">#REF!</definedName>
    <definedName name="_MB22">#REF!</definedName>
    <definedName name="_MB24">#REF!</definedName>
    <definedName name="_MB28">#REF!</definedName>
    <definedName name="_MB35">#REF!</definedName>
    <definedName name="_MB44">#REF!</definedName>
    <definedName name="_Mc1">#REF!</definedName>
    <definedName name="_md1">[58]HSD!$E$10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">{"Book1","4.09 FLORA DAN FAUNA.xls","4.22 PERLENGKAPAN SEKOLAH.xls"}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">{"Book1","4.09 FLORA DAN FAUNA.xls","4.22 PERLENGKAPAN SEKOLAH.xls"}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">{"Book1","4.09 FLORA DAN FAUNA.xls","4.22 PERLENGKAPAN SEKOLAH.xls"}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4">{"Book1","4.09 FLORA DAN FAUNA.xls","4.22 PERLENGKAPAN SEKOLAH.xls"}</definedName>
    <definedName name="_me5">{"Book1","4.09 FLORA DAN FAUNA.xls","4.22 PERLENGKAPAN SEKOLAH.xls"}</definedName>
    <definedName name="_me9">{"Book1","4.09 FLORA DAN FAUNA.xls","4.22 PERLENGKAPAN SEKOLAH.xls"}</definedName>
    <definedName name="_mek1">{"Book1","4.09 FLORA DAN FAUNA.xls","4.22 PERLENGKAPAN SEKOLAH.xls"}</definedName>
    <definedName name="_mek2">{"Book1","4.09 FLORA DAN FAUNA.xls","4.22 PERLENGKAPAN SEKOLAH.xls"}</definedName>
    <definedName name="_mek3">{"Book1","4.09 FLORA DAN FAUNA.xls","4.22 PERLENGKAPAN SEKOLAH.xls"}</definedName>
    <definedName name="_mek5">{"Book1","4.09 FLORA DAN FAUNA.xls","4.22 PERLENGKAPAN SEKOLAH.xls"}</definedName>
    <definedName name="_mek87">{"Book1","4.09 FLORA DAN FAUNA.xls","4.22 PERLENGKAPAN SEKOLAH.xls"}</definedName>
    <definedName name="_mek9">{"Book1","4.09 FLORA DAN FAUNA.xls","4.22 PERLENGKAPAN SEKOLAH.xls"}</definedName>
    <definedName name="_meq12">{"Book1","4.09 FLORA DAN FAUNA.xls","4.22 PERLENGKAPAN SEKOLAH.xls"}</definedName>
    <definedName name="_MM01">#REF!</definedName>
    <definedName name="_MM02">#REF!</definedName>
    <definedName name="_MM03">#REF!</definedName>
    <definedName name="_MM04">#REF!</definedName>
    <definedName name="_MM05">#REF!</definedName>
    <definedName name="_MM06">#REF!</definedName>
    <definedName name="_MM07">#REF!</definedName>
    <definedName name="_MM08">#REF!</definedName>
    <definedName name="_MM1">#REF!</definedName>
    <definedName name="_MM10">#REF!</definedName>
    <definedName name="_MM11">#REF!</definedName>
    <definedName name="_MM12">#REF!</definedName>
    <definedName name="_MM13">#REF!</definedName>
    <definedName name="_MM14">#REF!</definedName>
    <definedName name="_MM15">#REF!</definedName>
    <definedName name="_MM16">#REF!</definedName>
    <definedName name="_MM18">#REF!</definedName>
    <definedName name="_MM19">#REF!</definedName>
    <definedName name="_MM20">#REF!</definedName>
    <definedName name="_MM21">#REF!</definedName>
    <definedName name="_MM22">#REF!</definedName>
    <definedName name="_MM24">#REF!</definedName>
    <definedName name="_MM28">#REF!</definedName>
    <definedName name="_MM35">#REF!</definedName>
    <definedName name="_MM37">#REF!</definedName>
    <definedName name="_MM38">#REF!</definedName>
    <definedName name="_MM39">#REF!</definedName>
    <definedName name="_MM44">#REF!</definedName>
    <definedName name="_MM46">#REF!</definedName>
    <definedName name="_MMM01">#REF!</definedName>
    <definedName name="_MMM02">#REF!</definedName>
    <definedName name="_MMM03">'[79]4-Basic Price'!$F$53</definedName>
    <definedName name="_MMM04">'[79]4-Basic Price'!$F$54</definedName>
    <definedName name="_MMM05">'[91]4-Basic Price'!$F$55</definedName>
    <definedName name="_MMM06">#REF!</definedName>
    <definedName name="_MMM07">#REF!</definedName>
    <definedName name="_MMM08">#REF!</definedName>
    <definedName name="_MMM09">#REF!</definedName>
    <definedName name="_mmm1">'[92]4-Basic Price'!$F$69</definedName>
    <definedName name="_MMM10">'[79]4-Basic Price'!$F$60</definedName>
    <definedName name="_MMM11">'[79]4-Basic Price'!$F$61</definedName>
    <definedName name="_MMM12">#REF!</definedName>
    <definedName name="_MMM13">#REF!</definedName>
    <definedName name="_MMM14">#REF!</definedName>
    <definedName name="_MMM15">#REF!</definedName>
    <definedName name="_MMM16">#REF!</definedName>
    <definedName name="_MMM17">#REF!</definedName>
    <definedName name="_MMM18">'[79]4-Basic Price'!$F$70</definedName>
    <definedName name="_MMM19">'[79]4-Basic Price'!$F$71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'[79]4-Basic Price'!$F$78</definedName>
    <definedName name="_MMM27">'[79]4-Basic Price'!$F$79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3">#REF!</definedName>
    <definedName name="_MMM34">#REF!</definedName>
    <definedName name="_MMM35">#REF!</definedName>
    <definedName name="_MMM36">#REF!</definedName>
    <definedName name="_MMM37">'[79]4-Basic Price'!$F$90</definedName>
    <definedName name="_MMM38">'[79]4-Basic Price'!#REF!</definedName>
    <definedName name="_MMM39">'[79]4-Basic Price'!$F$91</definedName>
    <definedName name="_MMM40">#REF!</definedName>
    <definedName name="_MMM41">#REF!</definedName>
    <definedName name="_MMM411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'[79]4-Basic Price'!$F$101</definedName>
    <definedName name="_MMM48">#REF!</definedName>
    <definedName name="_MMM49">#REF!</definedName>
    <definedName name="_MMM50">#REF!</definedName>
    <definedName name="_MMM51">#REF!</definedName>
    <definedName name="_MMM52">#REF!</definedName>
    <definedName name="_MMM53">#REF!</definedName>
    <definedName name="_MMM54">#REF!</definedName>
    <definedName name="_mo1">#REF!</definedName>
    <definedName name="_MOB1">#REF!</definedName>
    <definedName name="_MOB2">#REF!</definedName>
    <definedName name="_mou1">#REF!</definedName>
    <definedName name="_MR42">'[20]Harga satuan'!$I$13</definedName>
    <definedName name="_Ms1">#REF!</definedName>
    <definedName name="_Ms2">#REF!</definedName>
    <definedName name="_muo2">#REF!</definedName>
    <definedName name="_mx1">#REF!</definedName>
    <definedName name="_mx2">#REF!</definedName>
    <definedName name="_mx3">#REF!</definedName>
    <definedName name="_my1">#REF!</definedName>
    <definedName name="_my2">#REF!</definedName>
    <definedName name="_my3">#REF!</definedName>
    <definedName name="_nip1">#REF!</definedName>
    <definedName name="_nip2">#REF!</definedName>
    <definedName name="_Nl1">[93]Beban!#REF!</definedName>
    <definedName name="_no1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70">#REF!</definedName>
    <definedName name="_nyf495">#REF!</definedName>
    <definedName name="_nyy1120">#REF!</definedName>
    <definedName name="_nyy1150">#REF!</definedName>
    <definedName name="_nyy1185">#REF!</definedName>
    <definedName name="_nyy1240">#REF!</definedName>
    <definedName name="_nyy1300">#REF!</definedName>
    <definedName name="_nyy1400">#REF!</definedName>
    <definedName name="_nyy150">#REF!</definedName>
    <definedName name="_nyy1500">#REF!</definedName>
    <definedName name="_nyy1630">#REF!</definedName>
    <definedName name="_nyy170">#REF!</definedName>
    <definedName name="_nyy195">#REF!</definedName>
    <definedName name="_nyy410">'[94]Harga '!$L$142</definedName>
    <definedName name="_nyy4120">#REF!</definedName>
    <definedName name="_nyy4150">#REF!</definedName>
    <definedName name="_nyy416">'[94]Harga '!$L$143</definedName>
    <definedName name="_nyy4185">#REF!</definedName>
    <definedName name="_nyy4240">#REF!</definedName>
    <definedName name="_nyy425">#REF!</definedName>
    <definedName name="_nyy4300">'[94]Harga '!$L$153</definedName>
    <definedName name="_nyy435">#REF!</definedName>
    <definedName name="_nyy44">'[94]Harga '!$L$140</definedName>
    <definedName name="_nyy450">'[94]Harga '!$L$146</definedName>
    <definedName name="_nyy46">'[94]Harga '!$L$141</definedName>
    <definedName name="_nyy470">'[94]Harga '!$L$147</definedName>
    <definedName name="_nyy495">'[94]Harga '!$L$148</definedName>
    <definedName name="_Order1" hidden="1">255</definedName>
    <definedName name="_Order2" hidden="1">0</definedName>
    <definedName name="_overprofit">'[40]Data Kegiatan'!$J$84</definedName>
    <definedName name="_P">[41]A!$J$5</definedName>
    <definedName name="_p1">#REF!</definedName>
    <definedName name="_P14">[48]ANALISA!#REF!</definedName>
    <definedName name="_P2">#REF!</definedName>
    <definedName name="_P3">#REF!</definedName>
    <definedName name="_p4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rse_Out" hidden="1">#REF!</definedName>
    <definedName name="_pas12">#REF!</definedName>
    <definedName name="_pas13">#REF!</definedName>
    <definedName name="_PAS14">#REF!</definedName>
    <definedName name="_pas15">#REF!</definedName>
    <definedName name="_pav8">#REF!</definedName>
    <definedName name="_pb1">[95]anal!#REF!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#REF!</definedName>
    <definedName name="_pc80">#REF!</definedName>
    <definedName name="_pcf80">#REF!</definedName>
    <definedName name="_PCI25">[59]ANALISA!#REF!</definedName>
    <definedName name="_PCI26">[59]ANALISA!#REF!</definedName>
    <definedName name="_PDD4">[59]ANALISA!#REF!</definedName>
    <definedName name="_pek101">[51]SB!$I$87</definedName>
    <definedName name="_pek103">[51]SB!$I$88</definedName>
    <definedName name="_pek106">[51]SB!$I$89</definedName>
    <definedName name="_pek61">[51]SB!$I$76</definedName>
    <definedName name="_pek71">[51]SB!$I$77</definedName>
    <definedName name="_pek72">#REF!</definedName>
    <definedName name="_pek73">[51]SB!$I$79</definedName>
    <definedName name="_pek79">[51]SB!$I$80</definedName>
    <definedName name="_pek81">[51]SB!$I$81</definedName>
    <definedName name="_pek82">[51]SB!$I$82</definedName>
    <definedName name="_pek83">[51]SB!$I$83</definedName>
    <definedName name="_pek91">[51]SB!$I$84</definedName>
    <definedName name="_pek92">#REF!</definedName>
    <definedName name="_pek99">#REF!</definedName>
    <definedName name="_pekerjaan">'[40]Data Kegiatan'!$B$15</definedName>
    <definedName name="_PERHITUNGAN">#REF!</definedName>
    <definedName name="_ph100">#REF!</definedName>
    <definedName name="_ph150">#REF!</definedName>
    <definedName name="_phf100">#REF!</definedName>
    <definedName name="_phf150">#REF!</definedName>
    <definedName name="_pj1">#REF!</definedName>
    <definedName name="_pj2">#REF!</definedName>
    <definedName name="_pk1">[58]HSD!$E$8</definedName>
    <definedName name="_pv100">#REF!</definedName>
    <definedName name="_pv40">#REF!</definedName>
    <definedName name="_pv50">#REF!</definedName>
    <definedName name="_pv80">#REF!</definedName>
    <definedName name="_pvc1">#REF!</definedName>
    <definedName name="_PVC100">[5]DAF.HRG!$W$17</definedName>
    <definedName name="_pvc12">#REF!</definedName>
    <definedName name="_pvc13">#REF!</definedName>
    <definedName name="_PVC150">#REF!</definedName>
    <definedName name="_PVC2">#REF!</definedName>
    <definedName name="_pvc20">#REF!</definedName>
    <definedName name="_PVC200">#REF!</definedName>
    <definedName name="_pvc25">#REF!</definedName>
    <definedName name="_pvc250">#REF!</definedName>
    <definedName name="_pvc3">#REF!</definedName>
    <definedName name="_pvc300">#REF!</definedName>
    <definedName name="_pvc32">[53]SAP!#REF!</definedName>
    <definedName name="_pvc34">#REF!</definedName>
    <definedName name="_pvc350">#REF!</definedName>
    <definedName name="_pvc4">'[54]analisa print'!$H$362</definedName>
    <definedName name="_pvc40">#REF!</definedName>
    <definedName name="_pvc400">#REF!</definedName>
    <definedName name="_pvc44">#REF!</definedName>
    <definedName name="_PVC50">[5]DAF.HRG!$W$19</definedName>
    <definedName name="_pvc6">'[54]analisa print'!$H$373</definedName>
    <definedName name="_pvc65">[53]SAP!#REF!</definedName>
    <definedName name="_PVC75">[5]DAF.HRG!$W$18</definedName>
    <definedName name="_pvc8">'[54]analisa print'!$H$384</definedName>
    <definedName name="_pvc80">[53]SAP!#REF!</definedName>
    <definedName name="_pvf100">#REF!</definedName>
    <definedName name="_pvf80">#REF!</definedName>
    <definedName name="_Q">#REF!</definedName>
    <definedName name="_Q_15">#REF!</definedName>
    <definedName name="_Q_2">#REF!</definedName>
    <definedName name="_Q_3">#REF!</definedName>
    <definedName name="_Q_4">#REF!</definedName>
    <definedName name="_Q_5">#REF!</definedName>
    <definedName name="_Ql1">#REF!</definedName>
    <definedName name="_qmd15">[53]SAP!#REF!</definedName>
    <definedName name="_qmd20">[53]SAP!#REF!</definedName>
    <definedName name="_R1">#REF!</definedName>
    <definedName name="_R2">#REF!</definedName>
    <definedName name="_R3">#REF!</definedName>
    <definedName name="_R4">#REF!</definedName>
    <definedName name="_r5">#REF!</definedName>
    <definedName name="_RAB1">#REF!</definedName>
    <definedName name="_rdd100">[53]SAP!#REF!</definedName>
    <definedName name="_rdd150">[53]SAP!#REF!</definedName>
    <definedName name="_Regression_Int" hidden="1">1</definedName>
    <definedName name="_Regression_Out" hidden="1">'[71]DATA MENTAH'!$X$5:$X$14</definedName>
    <definedName name="_Regression_X" hidden="1">[71]Sheet1!$B$12:$B$20</definedName>
    <definedName name="_Regression_Y" hidden="1">[71]Sheet1!$C$12:$C$20</definedName>
    <definedName name="_ruas">'[40]Data Kegiatan'!$B$17</definedName>
    <definedName name="_S">[41]A!$J$34</definedName>
    <definedName name="_S_15">#REF!</definedName>
    <definedName name="_S_2">#REF!</definedName>
    <definedName name="_S_3">#REF!</definedName>
    <definedName name="_S_4">#REF!</definedName>
    <definedName name="_S_5">#REF!</definedName>
    <definedName name="_S1">#REF!</definedName>
    <definedName name="_S2">#REF!</definedName>
    <definedName name="_sb1">#REF!</definedName>
    <definedName name="_sfv150">#REF!</definedName>
    <definedName name="_SK77">#REF!</definedName>
    <definedName name="_SNI0115">#REF!</definedName>
    <definedName name="_SNI0116">#REF!</definedName>
    <definedName name="_SNI1111">#REF!</definedName>
    <definedName name="_SNI11110">#REF!</definedName>
    <definedName name="_SNI1114">#REF!</definedName>
    <definedName name="_SNI1115">#REF!</definedName>
    <definedName name="_SNI11212">#REF!</definedName>
    <definedName name="_SNI1122">#REF!</definedName>
    <definedName name="_SNI1132">#REF!</definedName>
    <definedName name="_SNI1141">#REF!</definedName>
    <definedName name="_SNI1212">#REF!</definedName>
    <definedName name="_SNI13227">#REF!</definedName>
    <definedName name="_SNI1331">#REF!</definedName>
    <definedName name="_Sort" hidden="1">#REF!</definedName>
    <definedName name="_SPR70">'[52]H S D'!$E$56</definedName>
    <definedName name="_std100">#REF!</definedName>
    <definedName name="_std150">#REF!</definedName>
    <definedName name="_std50">#REF!</definedName>
    <definedName name="_std65">#REF!</definedName>
    <definedName name="_SUM1">#REF!</definedName>
    <definedName name="_SUM2">#REF!</definedName>
    <definedName name="_SUM3">#REF!</definedName>
    <definedName name="_SUM4">#REF!</definedName>
    <definedName name="_SUM5">#REF!</definedName>
    <definedName name="_sw1">#REF!</definedName>
    <definedName name="_sw2">#REF!</definedName>
    <definedName name="_sw3">#REF!</definedName>
    <definedName name="_sw4">#REF!</definedName>
    <definedName name="_sw5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t1">#REF!</definedName>
    <definedName name="_tbt2">#REF!</definedName>
    <definedName name="_TDR8">'[52]H S D'!$E$57</definedName>
    <definedName name="_tgl1">[70]RINCIAN!$J$15</definedName>
    <definedName name="_TIM200">#REF!</definedName>
    <definedName name="_TK1">'[61]hrg sat1'!$L$8</definedName>
    <definedName name="_TK10">'[61]hrg sat1'!$L$17</definedName>
    <definedName name="_TK11">'[61]hrg sat1'!$L$18</definedName>
    <definedName name="_TK12">'[61]hrg sat1'!$L$19</definedName>
    <definedName name="_TK13">'[61]hrg sat1'!$L$20</definedName>
    <definedName name="_TK14">'[61]hrg sat1'!$L$21</definedName>
    <definedName name="_TK15">'[61]hrg sat1'!$L$22</definedName>
    <definedName name="_TK16">'[61]hrg sat1'!$L$23</definedName>
    <definedName name="_TK17">'[61]hrg sat1'!$L$24</definedName>
    <definedName name="_TK18">'[61]hrg sat1'!$L$25</definedName>
    <definedName name="_TK2">'[61]hrg sat1'!$L$9</definedName>
    <definedName name="_TK3">'[61]hrg sat1'!$L$10</definedName>
    <definedName name="_TK4">'[61]hrg sat1'!$L$11</definedName>
    <definedName name="_TK5">'[61]hrg sat1'!$L$12</definedName>
    <definedName name="_TK6">'[61]hrg sat1'!$L$13</definedName>
    <definedName name="_TK7">'[61]hrg sat1'!$L$14</definedName>
    <definedName name="_TK8">'[61]hrg sat1'!$L$15</definedName>
    <definedName name="_TK9">'[61]hrg sat1'!$L$16</definedName>
    <definedName name="_tl20">#REF!</definedName>
    <definedName name="_tl40">#REF!</definedName>
    <definedName name="_ts1">#REF!</definedName>
    <definedName name="_TSR3">[96]ANALISA!$J$1586</definedName>
    <definedName name="_tsv25">#REF!</definedName>
    <definedName name="_UA09">'[97]5-Analisa Peralatan'!$AY$16</definedName>
    <definedName name="_ub1">#REF!</definedName>
    <definedName name="_ub10">#REF!</definedName>
    <definedName name="_ub11">#REF!</definedName>
    <definedName name="_ub12">#REF!</definedName>
    <definedName name="_ub2">#REF!</definedName>
    <definedName name="_ub3">#REF!</definedName>
    <definedName name="_ub4">#REF!</definedName>
    <definedName name="_ub5">#REF!</definedName>
    <definedName name="_ub6">#REF!</definedName>
    <definedName name="_ub7">#REF!</definedName>
    <definedName name="_ub8">#REF!</definedName>
    <definedName name="_ub9">#REF!</definedName>
    <definedName name="_uk1">#REF!</definedName>
    <definedName name="_uk2">#REF!</definedName>
    <definedName name="_uk3">#REF!</definedName>
    <definedName name="_uk4">#REF!</definedName>
    <definedName name="_uk5">#REF!</definedName>
    <definedName name="_Ul1">[93]Beban!#REF!</definedName>
    <definedName name="_UP2">[59]ANALISA!#REF!</definedName>
    <definedName name="_UPAH">#REF!</definedName>
    <definedName name="_vnt100">#REF!</definedName>
    <definedName name="_vnt40">#REF!</definedName>
    <definedName name="_vnt50">#REF!</definedName>
    <definedName name="_vnt80">#REF!</definedName>
    <definedName name="_W">#REF!</definedName>
    <definedName name="_W_15">#REF!</definedName>
    <definedName name="_W_2">#REF!</definedName>
    <definedName name="_W_3">#REF!</definedName>
    <definedName name="_W_4">#REF!</definedName>
    <definedName name="_W_5">#REF!</definedName>
    <definedName name="_Wes2">{"Book1","RAB PASAR 30 AUG SCRAB.xls"}</definedName>
    <definedName name="_WQ">[98]BAG_2!#REF!</definedName>
    <definedName name="_WQ_15">[98]BAG_2!#REF!</definedName>
    <definedName name="_WQ_2">[98]BAG_2!#REF!</definedName>
    <definedName name="_WQ_3">[98]BAG_2!#REF!</definedName>
    <definedName name="_WQ_4">[98]BAG_2!#REF!</definedName>
    <definedName name="_WQ_5">[98]BAG_2!#REF!</definedName>
    <definedName name="_Xa1">#REF!</definedName>
    <definedName name="_Xc1">#REF!</definedName>
    <definedName name="_Xs1">#REF!</definedName>
    <definedName name="_Xs2">#REF!</definedName>
    <definedName name="a">{"Book1","4.09 FLORA DAN FAUNA.xls","4.22 PERLENGKAPAN SEKOLAH.xls"}</definedName>
    <definedName name="A.">#REF!</definedName>
    <definedName name="A.002">'[99]ANALISA A-Persiapan'!#REF!</definedName>
    <definedName name="A.003">'[99]ANALISA A-Persiapan'!#REF!</definedName>
    <definedName name="A.004">'[99]ANALISA A-Persiapan'!#REF!</definedName>
    <definedName name="A.006">'[99]ANALISA A-Persiapan'!#REF!</definedName>
    <definedName name="A.007">'[99]ANALISA A-Persiapan'!#REF!</definedName>
    <definedName name="A.008">'[99]ANALISA A-Persiapan'!#REF!</definedName>
    <definedName name="A.01">#REF!</definedName>
    <definedName name="A.010">'[99]ANALISA A-Persiapan'!#REF!</definedName>
    <definedName name="A.014">'[99]ANALISA A-Persiapan'!#REF!</definedName>
    <definedName name="A.018">#REF!</definedName>
    <definedName name="A.02">[100]HARGA!$C$4</definedName>
    <definedName name="A.03">#REF!</definedName>
    <definedName name="A.04">#REF!</definedName>
    <definedName name="A.05">[100]HARGA!$C$7</definedName>
    <definedName name="A.06">[100]HARGA!$C$9</definedName>
    <definedName name="A.07">[100]HARGA!$C$10</definedName>
    <definedName name="A.08">[100]HARGA!$C$11</definedName>
    <definedName name="A.09">[100]HARGA!$C$13</definedName>
    <definedName name="a.1">#REF!</definedName>
    <definedName name="A.10">[100]HARGA!$C$14</definedName>
    <definedName name="A.11">[100]HARGA!$C$16</definedName>
    <definedName name="a.11.a">#REF!</definedName>
    <definedName name="A.12">#REF!</definedName>
    <definedName name="A.13">[100]HARGA!$C$18</definedName>
    <definedName name="A.14">#REF!</definedName>
    <definedName name="A.15">#REF!</definedName>
    <definedName name="a.16">#REF!</definedName>
    <definedName name="a.16.a">#REF!</definedName>
    <definedName name="a.16.b">#REF!</definedName>
    <definedName name="a.16bahan">[101]analis!#REF!</definedName>
    <definedName name="a.16upah">[101]analis!#REF!</definedName>
    <definedName name="A.17">#REF!</definedName>
    <definedName name="A.18">#REF!</definedName>
    <definedName name="a.18.a">#REF!</definedName>
    <definedName name="a.18.u">[101]analis!#REF!</definedName>
    <definedName name="a.18bahan">[101]analis!#REF!</definedName>
    <definedName name="a.18u">[101]analis!#REF!</definedName>
    <definedName name="a.18upah">[101]analis!#REF!</definedName>
    <definedName name="A.19">#REF!</definedName>
    <definedName name="A.1A">[102]ANALISA!$L$26</definedName>
    <definedName name="a.2">#REF!</definedName>
    <definedName name="a.21">#REF!</definedName>
    <definedName name="A.27">#REF!</definedName>
    <definedName name="a.2upah">[101]analis!#REF!</definedName>
    <definedName name="a.3">#REF!</definedName>
    <definedName name="A.31">#REF!</definedName>
    <definedName name="A.32">#REF!</definedName>
    <definedName name="a.4">#REF!</definedName>
    <definedName name="a.4upah">[101]analis!#REF!</definedName>
    <definedName name="a.5">#REF!</definedName>
    <definedName name="A.6.11">#REF!</definedName>
    <definedName name="A.6.12">#REF!</definedName>
    <definedName name="A.6.13">#REF!</definedName>
    <definedName name="A.6.14">#REF!</definedName>
    <definedName name="A.6.15">#REF!</definedName>
    <definedName name="A.6.16">#REF!</definedName>
    <definedName name="A.6.2">#REF!</definedName>
    <definedName name="A.6.4">#REF!</definedName>
    <definedName name="A.6.8">#REF!</definedName>
    <definedName name="A.631">'[99]ANALISA Q-Pek. Air Bersih'!#REF!</definedName>
    <definedName name="A.632">'[99]ANALISA Q-Pek. Air Bersih'!#REF!</definedName>
    <definedName name="A.633">'[99]ANALISA Q-Pek. Air Bersih'!#REF!</definedName>
    <definedName name="A.652">'[99]ANALISA S-Pek. Lain-Lain'!#REF!</definedName>
    <definedName name="A.8">#REF!</definedName>
    <definedName name="a.9">#REF!</definedName>
    <definedName name="A_01">#REF!</definedName>
    <definedName name="A_02">#REF!</definedName>
    <definedName name="A_03">#REF!</definedName>
    <definedName name="A_04">#REF!</definedName>
    <definedName name="A_05">#REF!</definedName>
    <definedName name="A_06">#REF!</definedName>
    <definedName name="A_07">#REF!</definedName>
    <definedName name="A_08">#REF!</definedName>
    <definedName name="A_09">#REF!</definedName>
    <definedName name="A_1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'[103]HB '!#REF!</definedName>
    <definedName name="A_20">#REF!</definedName>
    <definedName name="A_21">#REF!</definedName>
    <definedName name="A_22">#REF!</definedName>
    <definedName name="A_23">#REF!</definedName>
    <definedName name="A_24">#REF!</definedName>
    <definedName name="A_25">#REF!</definedName>
    <definedName name="A_26">#REF!</definedName>
    <definedName name="A_27">#REF!</definedName>
    <definedName name="A_28">#REF!</definedName>
    <definedName name="A_29">#REF!</definedName>
    <definedName name="A_3">[104]bahan!$A$79:$E$96</definedName>
    <definedName name="A_30">#REF!</definedName>
    <definedName name="A_31">#REF!</definedName>
    <definedName name="A_32">#REF!</definedName>
    <definedName name="A_4">[105]bahan!$A$79:$E$96</definedName>
    <definedName name="A_5">'[103]HB '!#REF!</definedName>
    <definedName name="A_6">'[103]HB '!#REF!</definedName>
    <definedName name="A_8">'[103]HB '!#REF!</definedName>
    <definedName name="A_Acian">[106]Analis!$J$168</definedName>
    <definedName name="A_Analis_K225">#REF!</definedName>
    <definedName name="A_Atap_Metal">#REF!</definedName>
    <definedName name="A_Baja_Profil">[106]Analis!#REF!</definedName>
    <definedName name="A_Bak_Cuci_Stainless">[106]Analis!#REF!</definedName>
    <definedName name="A_Bekisting_Balok">[106]Analis!$J$108</definedName>
    <definedName name="A_Bekisting_Dinding">[106]Analis!#REF!</definedName>
    <definedName name="A_Bekisting_Kolom">[106]Analis!#REF!</definedName>
    <definedName name="A_Bekisting_Plat_Lantai">[106]Analis!#REF!</definedName>
    <definedName name="A_Bekisting_Pondasi">#REF!</definedName>
    <definedName name="A_Bekisting_Sloof">#REF!</definedName>
    <definedName name="A_Bekisting_Sloof_Pondasi">[106]Analis!#REF!</definedName>
    <definedName name="A_Besi">[106]Analis!$J$123</definedName>
    <definedName name="A_Beton_K225">[106]Analis!$J$72</definedName>
    <definedName name="A_Cat_Baru">#REF!</definedName>
    <definedName name="A_Cat_Kilap">[106]Analis!#REF!</definedName>
    <definedName name="A_Cat_Tembok_Baru">[106]Analis!#REF!</definedName>
    <definedName name="A_Daun_Jendela_Besar">[106]Analis!#REF!</definedName>
    <definedName name="A_Daun_Jendela_Kecil">[106]Analis!#REF!</definedName>
    <definedName name="A_Floor_Drain">[106]Analis!#REF!</definedName>
    <definedName name="A_Galian_Tanah_1m">#REF!</definedName>
    <definedName name="A_Galian_Tanah_Biasa">[106]Analis!$J$16</definedName>
    <definedName name="A_Genteng_Metal">[106]Analis!#REF!</definedName>
    <definedName name="A_Kaca_5mm">[106]Analis!#REF!</definedName>
    <definedName name="A_Keramik_20x20">[106]Analis!#REF!</definedName>
    <definedName name="A_Keramik_30x30">[106]Analis!#REF!</definedName>
    <definedName name="A_Keramik_Dinding_20x20">[106]Analis!#REF!</definedName>
    <definedName name="A_Kloset">[106]Analis!#REF!</definedName>
    <definedName name="A_Kolom">#REF!</definedName>
    <definedName name="A_Kran_Air">[106]Analis!#REF!</definedName>
    <definedName name="A_Kulit_Penahan_Batu5.7_T.6.cm">[106]Analis!$J$203</definedName>
    <definedName name="A_Kunci_Tanam">#REF!</definedName>
    <definedName name="A_Kunci_Tanam_Biasa">[106]Analis!#REF!</definedName>
    <definedName name="A_Kusen_Pintu_Jendela">[106]Analis!#REF!</definedName>
    <definedName name="A_Lantai_Kerja">[106]Analis!$J$59</definedName>
    <definedName name="A_Lantai_Kerja_Beton">#REF!</definedName>
    <definedName name="A_Latasir_AMP_t.2.cm">[106]Analis!$J$213</definedName>
    <definedName name="A_Lisplank_Kalsiboard">#REF!</definedName>
    <definedName name="A_List_Gypsum">[106]Analis!#REF!</definedName>
    <definedName name="A_List_Plafond_Gypsum">#REF!</definedName>
    <definedName name="A_List_Plank">[106]Analis!#REF!</definedName>
    <definedName name="A_List_Profil_Kayu">[106]Analis!#REF!</definedName>
    <definedName name="A_METER">[107]Daftar_Harga_BAHAN_UPAH!#REF!</definedName>
    <definedName name="A_Nok">[108]Analis!$I$441</definedName>
    <definedName name="A_Nok_Genteng_Metal">[106]Analis!#REF!</definedName>
    <definedName name="A_Pagar_BRC_175x240">[106]Analis!#REF!</definedName>
    <definedName name="A_Pas_0.5_Bata_1.2">[106]Analis!$J$136</definedName>
    <definedName name="A_Pas_0.5_Bata_1.4">[106]Analis!#REF!</definedName>
    <definedName name="A_Pas_Bata_0.5_Camp_1.4">#REF!</definedName>
    <definedName name="A_Pas_Espagnolet_Kunci_tanam">#REF!</definedName>
    <definedName name="A_Pas_Roster_1.4">[106]Analis!#REF!</definedName>
    <definedName name="A_Pasir_Urug">[106]Analis!$J$43</definedName>
    <definedName name="A_Pek_Nok_Genteng_Metal">#REF!</definedName>
    <definedName name="A_Pek_Plafond_Kalsiboard_Rangka_Hollow">#REF!</definedName>
    <definedName name="A_Pintu_Besi_2mm">[106]Analis!#REF!</definedName>
    <definedName name="A_Pintu_Gulung_Besi">[106]Analis!#REF!</definedName>
    <definedName name="A_Pintu_Panil">[106]Analis!#REF!</definedName>
    <definedName name="A_Pintu_Panil_Ky_Kemper">#REF!</definedName>
    <definedName name="A_Pipa_PVC_2">[106]Analis!#REF!</definedName>
    <definedName name="A_Pipa_PVC_3.4">[106]Analis!#REF!</definedName>
    <definedName name="A_Pipa_PVC_4">[106]Analis!#REF!</definedName>
    <definedName name="A_Plat">#REF!</definedName>
    <definedName name="A_Plesteran_1.2">[106]Analis!$J$147</definedName>
    <definedName name="A_Plesteran_1.4">[106]Analis!$J$158</definedName>
    <definedName name="A_Plesteran_15mm_Camp_1.4">#REF!</definedName>
    <definedName name="A_Pondasi_Paglag_t.15cm">[106]Analis!$J$188</definedName>
    <definedName name="A_Pondasi_Poer">#REF!</definedName>
    <definedName name="A_Rangka_Hollow_Planfod">[106]Analis!#REF!</definedName>
    <definedName name="A_Ring_Balk">#REF!</definedName>
    <definedName name="A_RingBalk_25x40">#REF!</definedName>
    <definedName name="A_Sloof_Beton_Bertulang_200_Kg_besi">[108]Analis!$I$130</definedName>
    <definedName name="A_Sloof_Pondasi">#REF!</definedName>
    <definedName name="A_Tiang_Pagar_BRC_D1.5">[106]Analis!#REF!</definedName>
    <definedName name="A_Urug_Tanah">[106]Analis!$J$29</definedName>
    <definedName name="A_Urugan_Tanah">#REF!</definedName>
    <definedName name="A_Water_Profing">[106]Analis!#REF!</definedName>
    <definedName name="a18upah">[101]analis!#REF!</definedName>
    <definedName name="a1f62">#REF!</definedName>
    <definedName name="A1J39">#REF!</definedName>
    <definedName name="A1N116">#REF!</definedName>
    <definedName name="A1t">#REF!</definedName>
    <definedName name="A460.">#REF!</definedName>
    <definedName name="A901.">#REF!</definedName>
    <definedName name="aa">'[109]HB '!#REF!</definedName>
    <definedName name="AAA">#REF!</definedName>
    <definedName name="aaaa">#REF!</definedName>
    <definedName name="aaaaa" hidden="1">[110]villa!#REF!</definedName>
    <definedName name="aag">#REF!</definedName>
    <definedName name="aAN">[48]ANALISA!$K$1006</definedName>
    <definedName name="aanstamping">[86]ANALISA!#REF!</definedName>
    <definedName name="AANWIZJING">[111]nego!#REF!</definedName>
    <definedName name="aaqsas">'[112]B-Price'!$G$23</definedName>
    <definedName name="aax">#REF!</definedName>
    <definedName name="AB">[113]daf_3_OK_!#REF!</definedName>
    <definedName name="abantu">'[114]Sat~Bahu'!$C$76</definedName>
    <definedName name="ABC">#REF!</definedName>
    <definedName name="abch100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t100">#REF!</definedName>
    <definedName name="abft150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iit">[115]TENAGA!#REF!</definedName>
    <definedName name="abka15">#REF!</definedName>
    <definedName name="abpg">#REF!</definedName>
    <definedName name="abubatu">#REF!</definedName>
    <definedName name="abwl">#REF!</definedName>
    <definedName name="ABX">#REF!</definedName>
    <definedName name="AC">#REF!</definedName>
    <definedName name="AC_1">#REF!</definedName>
    <definedName name="AC_2">#REF!</definedName>
    <definedName name="AC_3">#REF!</definedName>
    <definedName name="aci">#REF!</definedName>
    <definedName name="aciabeton15">[95]anal!#REF!</definedName>
    <definedName name="ACIAN">#REF!</definedName>
    <definedName name="ACIAN_TALUD">'[107]volume pekerjaan'!$G$38</definedName>
    <definedName name="acianpropil13">[95]anal!#REF!</definedName>
    <definedName name="acidak">[95]anal!#REF!</definedName>
    <definedName name="ack">#REF!</definedName>
    <definedName name="Acka">#REF!</definedName>
    <definedName name="Acki">#REF!</definedName>
    <definedName name="ACX">#REF!</definedName>
    <definedName name="ad">#REF!</definedName>
    <definedName name="ADD">[116]REKAP!$H$16</definedName>
    <definedName name="Addit">[59]HSD!#REF!</definedName>
    <definedName name="ADMINISTRASI">[115]TENAGA!#REF!</definedName>
    <definedName name="Adtek">#REF!</definedName>
    <definedName name="Aduh">{"Book1","RAB PASAR 30 AUG SCRAB.xls"}</definedName>
    <definedName name="ADX">#REF!</definedName>
    <definedName name="AE">[113]daf_3_OK_!#REF!</definedName>
    <definedName name="AF">[113]daf_3_OK_!#REF!</definedName>
    <definedName name="AFDDSAF">#REF!</definedName>
    <definedName name="afg" hidden="1">'[117]CH-RANC'!$Q$19:$Q$69</definedName>
    <definedName name="afinisher">#REF!</definedName>
    <definedName name="AG">[113]daf_3_OK_!#REF!</definedName>
    <definedName name="AGG">#REF!</definedName>
    <definedName name="agkasar">#REF!</definedName>
    <definedName name="agragat_kasar_macadam">#REF!</definedName>
    <definedName name="agregat">'[118]HB '!$F$52</definedName>
    <definedName name="agregat_1">[119]HB!#REF!</definedName>
    <definedName name="agregat_1_10">[120]HB!#REF!</definedName>
    <definedName name="agregat_1_2">[120]HB!#REF!</definedName>
    <definedName name="agregat_1_3">[120]HB!#REF!</definedName>
    <definedName name="agregat_1_4">[120]HB!#REF!</definedName>
    <definedName name="agregat_1_5">[120]HB!#REF!</definedName>
    <definedName name="agregat_1_6">[120]HB!#REF!</definedName>
    <definedName name="agregat_1_8">[120]HB!#REF!</definedName>
    <definedName name="Agregat_halus">#REF!</definedName>
    <definedName name="agregat_halus_agregat_A_pelebaran">#REF!</definedName>
    <definedName name="agregat_halus_agregat_A_peninggian">#REF!</definedName>
    <definedName name="agregat_halus_agregat_B_pelebaran">#REF!</definedName>
    <definedName name="agregat_halus_agregat_B_peninggian">#REF!</definedName>
    <definedName name="agregat_halus_aspal_minor">#REF!</definedName>
    <definedName name="agregat_halus_macadam">#REF!</definedName>
    <definedName name="Agregat_kasar">#REF!</definedName>
    <definedName name="agregat_kasar__agregat_A_pelebaran">#REF!</definedName>
    <definedName name="agregat_kasar_agregat_A_peninggian">#REF!</definedName>
    <definedName name="agregat_kasar_agregat_B_pelebaran">#REF!</definedName>
    <definedName name="agregat_kasar_agregat_B_peninggian">#REF!</definedName>
    <definedName name="agregat_kasar_ak_lapen">#REF!</definedName>
    <definedName name="agregat_kasar_ap_lapen">#REF!</definedName>
    <definedName name="agregat_kasar_aspal_minor">#REF!</definedName>
    <definedName name="AGREGATA">#REF!</definedName>
    <definedName name="AGREGATB">#REF!</definedName>
    <definedName name="AGREGATC">#REF!</definedName>
    <definedName name="AgregatHalus">#REF!</definedName>
    <definedName name="AgregathalusATB.HRS">#REF!</definedName>
    <definedName name="AgregathalusLPA">#REF!</definedName>
    <definedName name="AgregathalusLPB">#REF!</definedName>
    <definedName name="AgregatHalusUntukBase">'[121]Harga Dasar'!#REF!</definedName>
    <definedName name="AgregatKasar">#REF!</definedName>
    <definedName name="AgregatkasarATB.HRS">#REF!</definedName>
    <definedName name="AgregatkasarLPA">#REF!</definedName>
    <definedName name="AgregatkasarLPB">#REF!</definedName>
    <definedName name="AgregatKasarUntukBase">'[121]Harga Dasar'!#REF!</definedName>
    <definedName name="agung" hidden="1">{#N/A,#N/A,FALSE,"Chi tiÆt"}</definedName>
    <definedName name="AH">[113]daf_3_OK_!#REF!</definedName>
    <definedName name="ahrd100">#REF!</definedName>
    <definedName name="ahrd150">#REF!</definedName>
    <definedName name="ahs">#REF!</definedName>
    <definedName name="AHS.Rev1">'[122]BQ-E20-02(Rp)'!$B$14:$I$230</definedName>
    <definedName name="ahs___0">#REF!</definedName>
    <definedName name="ahs___11">#REF!</definedName>
    <definedName name="ahs___7">#REF!</definedName>
    <definedName name="ahs_9">#REF!</definedName>
    <definedName name="ahuf100">#REF!</definedName>
    <definedName name="ahuf150">#REF!</definedName>
    <definedName name="ahuf150ahuf150">#REF!</definedName>
    <definedName name="AI">[113]daf_3_OK_!#REF!</definedName>
    <definedName name="air">'[123]HARGA SAT'!$F$183</definedName>
    <definedName name="Air_compressor">#REF!</definedName>
    <definedName name="AIRVALVE">[124]RAB!$AJ$45</definedName>
    <definedName name="AJ">[113]daf_3_OK_!#REF!</definedName>
    <definedName name="aji">'[125]AnalisaFas.O&amp;P'!$B$266:$G$302</definedName>
    <definedName name="AK">[113]daf_3_OK_!#REF!</definedName>
    <definedName name="akasia">[126]har.sat.S!$I$55</definedName>
    <definedName name="AKBBLRange">#REF!</definedName>
    <definedName name="akco100">#REF!</definedName>
    <definedName name="akco150">#REF!</definedName>
    <definedName name="akco80">#REF!</definedName>
    <definedName name="akfd50">#REF!</definedName>
    <definedName name="akfj100">#REF!</definedName>
    <definedName name="akgv100">#REF!</definedName>
    <definedName name="akgv80">#REF!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80">#REF!</definedName>
    <definedName name="AKT">'[127]bahan '!$B$213</definedName>
    <definedName name="AKU">'[128]AnalisaFas.O&amp;P'!$B$70:$G$127</definedName>
    <definedName name="Akustik">#REF!</definedName>
    <definedName name="Akustik.30.30">#REF!</definedName>
    <definedName name="Akustik.30.60">#REF!</definedName>
    <definedName name="Akustik.60.120">#REF!</definedName>
    <definedName name="AKUU">#REF!</definedName>
    <definedName name="al">[129]bahan!$G$109</definedName>
    <definedName name="Alang2">#REF!</definedName>
    <definedName name="Alangalang">#REF!</definedName>
    <definedName name="alat">#REF!</definedName>
    <definedName name="alat.ukur">'[123]HARGA SAT'!#REF!</definedName>
    <definedName name="ALAT_BANTU">[130]RAP!$I$40</definedName>
    <definedName name="alat_batu">#REF!</definedName>
    <definedName name="alat_bt">#REF!</definedName>
    <definedName name="Alat_Gr_buis_ppk">'[131]Gorong-Gorong  Buis'!$J$23</definedName>
    <definedName name="Alat_Gr_buis_swadaya">'[131]Gorong-Gorong  Buis'!$M$23</definedName>
    <definedName name="Alat_Gr_plat_ppk">#REF!</definedName>
    <definedName name="Alat_Gr_plat_swadaya">#REF!</definedName>
    <definedName name="alat_molen">'[132]Rincian Biaya RKM I'!$I$39</definedName>
    <definedName name="Alat_Perkerasan_ppk">[131]Perkerasan!$I$27+[131]Perkerasan!$I$37</definedName>
    <definedName name="Alat_Perkerasan_swadaya">[131]Perkerasan!$L$27+[131]Perkerasan!$L$37</definedName>
    <definedName name="alat_pompa">[133]Harga!$G$56</definedName>
    <definedName name="alat_stamper">[134]Harga!#REF!</definedName>
    <definedName name="Alat_Talud_ppk">#REF!</definedName>
    <definedName name="Alat_Talud_swadaya">#REF!</definedName>
    <definedName name="alat_vibrator">[134]Harga!#REF!</definedName>
    <definedName name="alat_vibratorplat">[134]Harga!#REF!</definedName>
    <definedName name="alat1">#REF!</definedName>
    <definedName name="alat10">[51]SB!$H$105</definedName>
    <definedName name="alat130">[51]SB!$H$131</definedName>
    <definedName name="alat153">[51]SB!$H$117</definedName>
    <definedName name="alat154">[51]SB!$H$118</definedName>
    <definedName name="alat155">[51]SB!$H$119</definedName>
    <definedName name="alat157">[51]SB!$H$120</definedName>
    <definedName name="alat182">[51]SB!$H$121</definedName>
    <definedName name="alat2">#REF!</definedName>
    <definedName name="alat211">[51]SB!$H$122</definedName>
    <definedName name="alat212">[51]SB!$H$123</definedName>
    <definedName name="alat221">[51]SB!$H$124</definedName>
    <definedName name="alat251">[51]SB!$H$125</definedName>
    <definedName name="alat252">[51]SB!$H$126</definedName>
    <definedName name="alat253">[51]SB!$H$127</definedName>
    <definedName name="alat26">#REF!</definedName>
    <definedName name="alat27">#REF!</definedName>
    <definedName name="alat3">#REF!</definedName>
    <definedName name="alat301">[51]SB!$H$128</definedName>
    <definedName name="alat31">[51]SB!$H$108</definedName>
    <definedName name="alat341">[51]SB!$H$129</definedName>
    <definedName name="alat4">#REF!</definedName>
    <definedName name="alat401">[51]SB!$H$132</definedName>
    <definedName name="alat5">#REF!</definedName>
    <definedName name="alat52">[51]SB!$H$109</definedName>
    <definedName name="alat53">[51]SB!$H$130</definedName>
    <definedName name="alat54">#REF!</definedName>
    <definedName name="alat6">#REF!</definedName>
    <definedName name="alat80">[51]SB!$H$110</definedName>
    <definedName name="alat81">[51]SB!$H$111</definedName>
    <definedName name="alat84">[51]SB!$H$113</definedName>
    <definedName name="alat87">[51]SB!$H$114</definedName>
    <definedName name="alat88">[51]SB!$H$115</definedName>
    <definedName name="alat89">[51]SB!$H$116</definedName>
    <definedName name="alatbantu">#REF!</definedName>
    <definedName name="AlatbantuBM">#REF!</definedName>
    <definedName name="ALATUTAMA">#REF!</definedName>
    <definedName name="alaty155">#REF!</definedName>
    <definedName name="alkali">'[88]Up &amp; bhn'!#REF!</definedName>
    <definedName name="all">[135]ANA!$H$398</definedName>
    <definedName name="All_Report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up">#REF!</definedName>
    <definedName name="almari">#REF!</definedName>
    <definedName name="ALPA">'[80]met bab3'!#REF!</definedName>
    <definedName name="ALT">[75]ANALISA!#REF!</definedName>
    <definedName name="alt_bt">#REF!</definedName>
    <definedName name="aluminium0.2cm">#REF!</definedName>
    <definedName name="aluminium0.3cm">#REF!</definedName>
    <definedName name="aluminiumfoil">#REF!</definedName>
    <definedName name="aluminiumvoil">#REF!</definedName>
    <definedName name="Alumunium">#REF!</definedName>
    <definedName name="AM">'[127]bahan '!$B$212</definedName>
    <definedName name="AMP">#REF!</definedName>
    <definedName name="amp_10">#REF!</definedName>
    <definedName name="amp_30">[136]BASIC!$F$49</definedName>
    <definedName name="ampel">'[88]Up &amp; bhn'!#REF!</definedName>
    <definedName name="ampelas">'[137]har-sat'!$E$207</definedName>
    <definedName name="AMPL">'[138] R A B'!#REF!</definedName>
    <definedName name="amplas">#REF!</definedName>
    <definedName name="amt">[139]rekap!$G$26</definedName>
    <definedName name="AN">[113]daf_3_OK_!#REF!</definedName>
    <definedName name="An._H6">[140]Analisa!#REF!</definedName>
    <definedName name="an.14">[101]analis!#REF!</definedName>
    <definedName name="an.16">[101]analis!#REF!</definedName>
    <definedName name="an.16.ulin">[101]analis!#REF!</definedName>
    <definedName name="an.18">[101]analis!#REF!</definedName>
    <definedName name="an.20.a">[101]analis!#REF!</definedName>
    <definedName name="an.21.a">[101]analis!#REF!</definedName>
    <definedName name="an.22.a">[101]analis!#REF!</definedName>
    <definedName name="an.22.b">[101]analis!#REF!</definedName>
    <definedName name="an.3">[101]analis!#REF!</definedName>
    <definedName name="AN_CK">#REF!</definedName>
    <definedName name="anal.26">[101]analis!#REF!</definedName>
    <definedName name="anal.27.3">[101]analis!#REF!</definedName>
    <definedName name="anal.3">[101]analis!#REF!</definedName>
    <definedName name="anal_A1">'[132]kriteria sgl'!$M$17</definedName>
    <definedName name="anal_A15">'[132]kriteria sgl'!$M$48</definedName>
    <definedName name="anal_A16">'[132]kriteria sgl'!$M$33</definedName>
    <definedName name="anal_A3">'[132]kriteria sgl'!$M$25</definedName>
    <definedName name="anal_A6">'[132]kriteria sgl'!$M$40</definedName>
    <definedName name="anal_bata14">'[134]Analisa pek. pas &amp; beton'!$E$175</definedName>
    <definedName name="anal_bekisting">'[134]Analisa pek. pas &amp; beton'!$O$64</definedName>
    <definedName name="anal_belahbatubesar">'[132]kriteria sgl'!$M$55</definedName>
    <definedName name="anal_berbatu">'[134]Analisa pek. galian'!$E$120</definedName>
    <definedName name="anal_besi">'[134]Analisa pek. pas &amp; beton'!$E$64</definedName>
    <definedName name="anal_beton">'[134]Analisa pek. pas &amp; beton'!$E$119</definedName>
    <definedName name="anal_beton123">'[132]kriteria sgl'!$M$187</definedName>
    <definedName name="anal_beton175">#REF!</definedName>
    <definedName name="anal_beton225">#REF!</definedName>
    <definedName name="anal_biasa">'[134]Analisa pek. galian'!$E$64</definedName>
    <definedName name="anal_bongkaran">#REF!</definedName>
    <definedName name="anal_bongpslama">'[132]kriteria sgl'!$M$62</definedName>
    <definedName name="anal_bouwplank">'[134]Analisa pek. galian'!$O$8</definedName>
    <definedName name="anal_bronjong">'[132]kriteria sgl'!$M$208</definedName>
    <definedName name="anal_btkali">'[134]Analisa pek. galian'!$O$176</definedName>
    <definedName name="anal_bubung">'[134]Analisa pek. pas atap'!$E$120</definedName>
    <definedName name="anal_buisbeton">'[132]kriteria sgl'!$M$223</definedName>
    <definedName name="anal_catkayu">'[134]Analisa pek. pas atap'!$O$176</definedName>
    <definedName name="anal_catminyak">'[134]Analisa pek. pas atap'!$E$232</definedName>
    <definedName name="anal_cattembok">'[134]Analisa pek. pas atap'!$O$232</definedName>
    <definedName name="anal_cetakan">#REF!</definedName>
    <definedName name="anal_cor">'[134]Analisa pek. pas &amp; beton'!$O$8</definedName>
    <definedName name="anal_dokumentasi">#REF!</definedName>
    <definedName name="anal_F8">'[132]kriteria sgl'!$M$178</definedName>
    <definedName name="anal_G32h">'[132]kriteria sgl'!$M$82</definedName>
    <definedName name="anal_G41">'[132]kriteria sgl'!$M$139</definedName>
    <definedName name="anal_G43b">'[132]kriteria sgl'!$M$239</definedName>
    <definedName name="anal_G50i">'[132]kriteria sgl'!$M$97</definedName>
    <definedName name="anal_G51c">'[132]kriteria sgl'!$M$112</definedName>
    <definedName name="anal_galianberbatu">#REF!</definedName>
    <definedName name="anal_galianbiasa">#REF!</definedName>
    <definedName name="anal_gip20">'[134]Analisa pek. galian'!$E$400</definedName>
    <definedName name="anal_gip25">'[134]Analisa pek. galian'!$E$344</definedName>
    <definedName name="anal_gip50">'[134]Analisa pek. galian'!$O$344</definedName>
    <definedName name="anal_gip75">'[134]Analisa pek. galian'!$O$288</definedName>
    <definedName name="anal_gording">'[134]Analisa pek. pas atap'!$E$64</definedName>
    <definedName name="anal_I2">'[132]kriteria sgl'!$M$156</definedName>
    <definedName name="anal_kerawang">'[134]Analisa pek. pas &amp; beton'!$O$231</definedName>
    <definedName name="anal_kisdam">#REF!</definedName>
    <definedName name="anal_kolom">'[134]Analisa pek. pas &amp; beton'!$O$119</definedName>
    <definedName name="anal_kozen">'[134]Analisa pek. pas atap'!$E$8</definedName>
    <definedName name="anal_kuda">'[134]Analisa pek. pas atap'!$E$176</definedName>
    <definedName name="anal_listplank">'[134]Analisa pek. pas atap'!$O$120</definedName>
    <definedName name="anal_mobilisasi">#REF!</definedName>
    <definedName name="anal_panil">'[134]Analisa pek. pas atap'!$O$8</definedName>
    <definedName name="anal_pasang20">'[134]Analisa pek. galian'!$E$456</definedName>
    <definedName name="anal_pasang50">'[134]Analisa pek. galian'!$O$400</definedName>
    <definedName name="anal_pasbronjong">#REF!</definedName>
    <definedName name="anal_pasirurug">'[134]Analisa pek. galian'!$E$176</definedName>
    <definedName name="anal_pembersihan">'[134]Analisa pek. galian'!$E$8</definedName>
    <definedName name="anal_pembesian">#REF!</definedName>
    <definedName name="anal_plester12">'[134]Analisa pek. pas &amp; beton'!$E$231</definedName>
    <definedName name="anal_plester14">'[134]Analisa pek. pas &amp; beton'!$O$175</definedName>
    <definedName name="anal_plesteran">#REF!</definedName>
    <definedName name="anal_psbatu">#REF!</definedName>
    <definedName name="anal_pvc25">'[134]Analisa pek. galian'!$E$232</definedName>
    <definedName name="anal_pvc50">'[134]Analisa pek. galian'!$O$232</definedName>
    <definedName name="anal_pvc75">'[134]Analisa pek. galian'!$E$288</definedName>
    <definedName name="anal_seng">'[134]Analisa pek. pas atap'!$O$64</definedName>
    <definedName name="anal_siaran">#REF!</definedName>
    <definedName name="anal_tanahkeras">'[134]Analisa pek. galian'!$O$64</definedName>
    <definedName name="anal_tanahurug">'[134]Analisa pek. galian'!$O$120</definedName>
    <definedName name="anal_timbunanbekas">#REF!</definedName>
    <definedName name="anal_timbunanpadat">#REF!</definedName>
    <definedName name="anal_tumbuk">'[134]Analisa pek. pas &amp; beton'!$E$8</definedName>
    <definedName name="anal200">#REF!</definedName>
    <definedName name="anal201">#REF!</definedName>
    <definedName name="anal202">#REF!</definedName>
    <definedName name="anal206">#REF!</definedName>
    <definedName name="anal215">#REF!</definedName>
    <definedName name="anal216">#REF!</definedName>
    <definedName name="anal217">#REF!</definedName>
    <definedName name="anal218">#REF!</definedName>
    <definedName name="anal226a">#REF!</definedName>
    <definedName name="anal226d">#REF!</definedName>
    <definedName name="anal238a">#REF!</definedName>
    <definedName name="anal238b">#REF!</definedName>
    <definedName name="anal238c">#REF!</definedName>
    <definedName name="anal238d">#REF!</definedName>
    <definedName name="ANALBAHAN">#REF!</definedName>
    <definedName name="ANALHSA">#REF!</definedName>
    <definedName name="analias855">#REF!</definedName>
    <definedName name="aNALIS">'[141]HB '!#REF!</definedName>
    <definedName name="ANALIS_RUMPUT">#REF!</definedName>
    <definedName name="ANALIS2G451">#REF!</definedName>
    <definedName name="analisa">'[142]HB '!#REF!</definedName>
    <definedName name="analisa020">#REF!</definedName>
    <definedName name="analisa026">#REF!</definedName>
    <definedName name="analisa035">#REF!</definedName>
    <definedName name="analisa040">#REF!</definedName>
    <definedName name="analisa1">#REF!</definedName>
    <definedName name="analisa10">'[143]Analisa HSP'!$U$51</definedName>
    <definedName name="Analisa101A">[144]Sheet1!$U$51</definedName>
    <definedName name="Analisa101B">[144]Sheet1!$U$231</definedName>
    <definedName name="Analisa101C">[144]Sheet1!$U$410</definedName>
    <definedName name="Analisa101D">[144]Sheet1!$U$589</definedName>
    <definedName name="Analisa101E">[144]Sheet1!$U$768</definedName>
    <definedName name="analisa110">#REF!</definedName>
    <definedName name="analisa121">#REF!</definedName>
    <definedName name="analisa122">#REF!</definedName>
    <definedName name="analisa123">#REF!</definedName>
    <definedName name="analisa124">#REF!</definedName>
    <definedName name="analisa2">'[145]Analisa HSP'!$F$1:$J$65536</definedName>
    <definedName name="analisa210">#REF!</definedName>
    <definedName name="analisa22">'[77]2.1'!#REF!</definedName>
    <definedName name="analisa220">#REF!</definedName>
    <definedName name="analisa224">#REF!</definedName>
    <definedName name="analisa225">#REF!</definedName>
    <definedName name="analisa310">#REF!</definedName>
    <definedName name="analisa320">#REF!</definedName>
    <definedName name="analisa321">[146]Analisa!$L$822</definedName>
    <definedName name="Analisa321b">#REF!</definedName>
    <definedName name="analisa420">#REF!</definedName>
    <definedName name="analisa424">#REF!</definedName>
    <definedName name="analisa513">#REF!</definedName>
    <definedName name="analisa515">#REF!</definedName>
    <definedName name="analisa516">#REF!</definedName>
    <definedName name="analisa528">#REF!</definedName>
    <definedName name="analisa617">#REF!</definedName>
    <definedName name="analisa618">#REF!</definedName>
    <definedName name="analisa636">#REF!</definedName>
    <definedName name="analisa641">#REF!</definedName>
    <definedName name="analisa705">#REF!</definedName>
    <definedName name="analisa710">#REF!</definedName>
    <definedName name="analisa715">#REF!</definedName>
    <definedName name="analisa719">#REF!</definedName>
    <definedName name="analisa720">#REF!</definedName>
    <definedName name="analisa725">#REF!</definedName>
    <definedName name="analisa728">#REF!</definedName>
    <definedName name="analisa810">#REF!</definedName>
    <definedName name="analisa855">#REF!</definedName>
    <definedName name="ananalisa121">#REF!</definedName>
    <definedName name="anastampeng">#REF!</definedName>
    <definedName name="anbata1.3.10">#REF!</definedName>
    <definedName name="ANDI1" hidden="1">#REF!</definedName>
    <definedName name="andtampeng">#REF!</definedName>
    <definedName name="ANDY" hidden="1">#REF!</definedName>
    <definedName name="ANDY2" hidden="1">#REF!</definedName>
    <definedName name="angaliantanah224">#REF!</definedName>
    <definedName name="ANGGOTA">#REF!</definedName>
    <definedName name="AnggrBgHasilRange">#REF!</definedName>
    <definedName name="AnggrBgHslCttRange">#REF!</definedName>
    <definedName name="AnggrBgHslTimEks">#REF!</definedName>
    <definedName name="AnggrCttRange">#REF!</definedName>
    <definedName name="AnggrNoRange">#REF!</definedName>
    <definedName name="AnggrPdptCttRange">#REF!</definedName>
    <definedName name="AnggrPdptRange">#REF!</definedName>
    <definedName name="AnggrPdptTimEks">#REF!</definedName>
    <definedName name="AnggrRange">#REF!</definedName>
    <definedName name="AnggrTakSangkaRange">#REF!</definedName>
    <definedName name="AnggrTakSgkRange">#REF!</definedName>
    <definedName name="AnggrTimEks">#REF!</definedName>
    <definedName name="angka">#REF!</definedName>
    <definedName name="angkor">#REF!</definedName>
    <definedName name="angkor_10">#REF!</definedName>
    <definedName name="angkor_2">#REF!</definedName>
    <definedName name="angkor_3">#REF!</definedName>
    <definedName name="angkor_4">#REF!</definedName>
    <definedName name="angkor_5">#REF!</definedName>
    <definedName name="angkor_6">#REF!</definedName>
    <definedName name="angkor_8">#REF!</definedName>
    <definedName name="angkur">'[147]HARGA RATA'!$G$72</definedName>
    <definedName name="angogorong121">#REF!</definedName>
    <definedName name="angogorong60">#REF!</definedName>
    <definedName name="angorong122">#REF!</definedName>
    <definedName name="angorong123">#REF!</definedName>
    <definedName name="angorong124">#REF!</definedName>
    <definedName name="ANGSURAN_1">#REF!</definedName>
    <definedName name="angupastanah">#REF!</definedName>
    <definedName name="ank420b">#REF!</definedName>
    <definedName name="anK424b">#REF!</definedName>
    <definedName name="anK705A">#REF!</definedName>
    <definedName name="anKA18">#REF!</definedName>
    <definedName name="anl">#REF!</definedName>
    <definedName name="Anl.P1">[102]ANALISA!$L$531</definedName>
    <definedName name="Anl_1">#REF!</definedName>
    <definedName name="Anl_Pintu">#REF!</definedName>
    <definedName name="anlis">'[142]HB '!#REF!</definedName>
    <definedName name="anlisa040">#REF!</definedName>
    <definedName name="anlisa10">'[143]Analisa HSP'!$U$231</definedName>
    <definedName name="ANT">[148]DIV.1!$A$69:$I$112</definedName>
    <definedName name="antirayap">#REF!</definedName>
    <definedName name="anururgtanah">#REF!</definedName>
    <definedName name="AO">[113]daf_3_OK_!#REF!</definedName>
    <definedName name="AP">[113]daf_3_OK_!#REF!</definedName>
    <definedName name="APA">'[80]met bab3'!#REF!</definedName>
    <definedName name="apb">#REF!</definedName>
    <definedName name="APK">'[127]bahan '!$B$222</definedName>
    <definedName name="AQ">[113]daf_3_OK_!#REF!</definedName>
    <definedName name="AQEWEWE">[149]bahan!$A$79:$E$96</definedName>
    <definedName name="AQEWEWE_3">[150]bahan!$A$79:$E$96</definedName>
    <definedName name="AQEWEWE_4">[150]bahan!$A$79:$E$96</definedName>
    <definedName name="AR">[113]daf_3_OK_!#REF!</definedName>
    <definedName name="arde">#REF!</definedName>
    <definedName name="arde_10">#REF!</definedName>
    <definedName name="arde_2">#REF!</definedName>
    <definedName name="arde_3">#REF!</definedName>
    <definedName name="arde_4">#REF!</definedName>
    <definedName name="arde_5">#REF!</definedName>
    <definedName name="arde_6">#REF!</definedName>
    <definedName name="arde_8">#REF!</definedName>
    <definedName name="area">#REF!</definedName>
    <definedName name="aret">{"Book1","4.09 FLORA DAN FAUNA.xls","4.22 PERLENGKAPAN SEKOLAH.xls"}</definedName>
    <definedName name="arew">{"Book1","4.09 FLORA DAN FAUNA.xls","4.22 PERLENGKAPAN SEKOLAH.xls"}</definedName>
    <definedName name="ARH_MKM">#REF!</definedName>
    <definedName name="arrq">{"Book1","4.09 FLORA DAN FAUNA.xls","4.22 PERLENGKAPAN SEKOLAH.xls"}</definedName>
    <definedName name="arsbsmnt">#REF!</definedName>
    <definedName name="arslt1">#REF!</definedName>
    <definedName name="arslt10">#REF!</definedName>
    <definedName name="arslt11">#REF!</definedName>
    <definedName name="arslt2">#REF!</definedName>
    <definedName name="arslt3">#REF!</definedName>
    <definedName name="arslt4">#REF!</definedName>
    <definedName name="arslt5">#REF!</definedName>
    <definedName name="arslt6">#REF!</definedName>
    <definedName name="arslt7">#REF!</definedName>
    <definedName name="arslt8">#REF!</definedName>
    <definedName name="arslt9">#REF!</definedName>
    <definedName name="as" hidden="1">[151]M.Pekerjaan!#REF!</definedName>
    <definedName name="as.1000">'[114]Sat~Bahu'!$C$102</definedName>
    <definedName name="as.200">'[114]Sat~Bahu'!$C$103</definedName>
    <definedName name="AS_CUT">'[152]ANA-HRG'!#REF!</definedName>
    <definedName name="as_finisher">#REF!</definedName>
    <definedName name="as_sprayer">#REF!</definedName>
    <definedName name="asad">#REF!</definedName>
    <definedName name="ASAS">[153]bahan!$A$79:$E$96</definedName>
    <definedName name="ASAS_3">[154]bahan!$A$80:$E$97</definedName>
    <definedName name="ASAS_4">[155]bahan!$A$80:$E$97</definedName>
    <definedName name="ASAS_6">[156]bahan!$A$80:$E$97</definedName>
    <definedName name="ASAS_7">[156]bahan!$A$80:$E$97</definedName>
    <definedName name="ASASA">[157]bahan!$A$79:$E$96</definedName>
    <definedName name="asbes">'[109]HB '!#REF!</definedName>
    <definedName name="Asbes.gel.1.50x1.05x4">#REF!</definedName>
    <definedName name="Asbes.gel.1.80x0.92x5">#REF!</definedName>
    <definedName name="Asbes.gel.1.80x1.08x6">#REF!</definedName>
    <definedName name="Asbes.gel.2.00x0.92x5">#REF!</definedName>
    <definedName name="Asbes.gel.2.10x1.05x4">#REF!</definedName>
    <definedName name="Asbes.gel.2.10x1.08x6">#REF!</definedName>
    <definedName name="Asbes.gel.2.25x0.92x5">#REF!</definedName>
    <definedName name="Asbes.gel.2.40x1.05x4">#REF!</definedName>
    <definedName name="Asbes.gel.2.40x1.08x6">#REF!</definedName>
    <definedName name="Asbes.gel.2.50x0.92x5">#REF!</definedName>
    <definedName name="Asbes.gel.2.70x1.05x4">#REF!</definedName>
    <definedName name="Asbes.gel.2.70x1.05x6">#REF!</definedName>
    <definedName name="Asbes.gel.3.00x0.92x5">#REF!</definedName>
    <definedName name="Asbes.gel.3.00x1.05x4">#REF!</definedName>
    <definedName name="Asbes.gel.3.00x1.08x6">#REF!</definedName>
    <definedName name="asbes.gel.B">[101]harga!#REF!</definedName>
    <definedName name="asbes.gel.K">[101]harga!#REF!</definedName>
    <definedName name="Asbes.glb">'[123]HARGA SAT'!#REF!</definedName>
    <definedName name="asbes.glmbg.bsr">[126]har.sat.S!$I$36</definedName>
    <definedName name="asbes.glmbg.kcl">[126]har.sat.S!$I$37</definedName>
    <definedName name="asbes_1">[119]HB!#REF!</definedName>
    <definedName name="asbes_1_10">[120]HB!#REF!</definedName>
    <definedName name="asbes_1_2">[120]HB!#REF!</definedName>
    <definedName name="asbes_1_3">[120]HB!#REF!</definedName>
    <definedName name="asbes_1_4">[120]HB!#REF!</definedName>
    <definedName name="asbes_1_5">[120]HB!#REF!</definedName>
    <definedName name="asbes_1_6">[120]HB!#REF!</definedName>
    <definedName name="asbes_1_8">[120]HB!#REF!</definedName>
    <definedName name="asbes_10">'[109]HB '!#REF!</definedName>
    <definedName name="asbes_2">'[109]HB '!#REF!</definedName>
    <definedName name="asbes_3">'[109]HB '!#REF!</definedName>
    <definedName name="asbes_4">'[109]HB '!#REF!</definedName>
    <definedName name="asbes_5">'[109]HB '!#REF!</definedName>
    <definedName name="asbes_6">'[109]HB '!#REF!</definedName>
    <definedName name="asbes_8">'[109]HB '!#REF!</definedName>
    <definedName name="asbes_gelombang">#REF!</definedName>
    <definedName name="asbesdatar4mm">[158]harsat!#REF!</definedName>
    <definedName name="asbesg">'[88]Up &amp; bhn'!#REF!</definedName>
    <definedName name="asbesgel.1.80x1.05x5">#REF!</definedName>
    <definedName name="Asbesgel.3.00x0.92x4">#REF!</definedName>
    <definedName name="asbesgel.3.0x1.02x5">#REF!</definedName>
    <definedName name="asbesgel.besar">#REF!</definedName>
    <definedName name="asbesgel.kecil">#REF!</definedName>
    <definedName name="asbesgelbesar">[158]harsat!#REF!</definedName>
    <definedName name="asbesgelkecil">[158]harsat!#REF!</definedName>
    <definedName name="asbesgelombang">'[159]mat-sipil '!$D$52</definedName>
    <definedName name="asbesplatgresik">[158]harsat!#REF!</definedName>
    <definedName name="asbeswuwungbesar">[158]harsat!#REF!</definedName>
    <definedName name="asbeswuwungkecil">[158]harsat!#REF!</definedName>
    <definedName name="ASC">'[52]H S D'!$E$31</definedName>
    <definedName name="asd" hidden="1">'[117]CH-RANC'!#REF!</definedName>
    <definedName name="ASDA">#REF!</definedName>
    <definedName name="asdad">'[160]Harga Dasar'!#REF!</definedName>
    <definedName name="Asdat">'[109]HB '!#REF!</definedName>
    <definedName name="Asdat_1">[119]HB!#REF!</definedName>
    <definedName name="Asdat_1_10">[120]HB!#REF!</definedName>
    <definedName name="Asdat_1_2">[120]HB!#REF!</definedName>
    <definedName name="Asdat_1_3">[120]HB!#REF!</definedName>
    <definedName name="Asdat_1_4">[120]HB!#REF!</definedName>
    <definedName name="Asdat_1_5">[120]HB!#REF!</definedName>
    <definedName name="Asdat_1_6">[120]HB!#REF!</definedName>
    <definedName name="Asdat_1_8">[120]HB!#REF!</definedName>
    <definedName name="Asdat_10">'[109]HB '!#REF!</definedName>
    <definedName name="Asdat_2">'[109]HB '!#REF!</definedName>
    <definedName name="Asdat_3">'[109]HB '!#REF!</definedName>
    <definedName name="Asdat_4">'[109]HB '!#REF!</definedName>
    <definedName name="Asdat_5">'[109]HB '!#REF!</definedName>
    <definedName name="Asdat_6">'[109]HB '!#REF!</definedName>
    <definedName name="Asdat_8">'[109]HB '!#REF!</definedName>
    <definedName name="asdf">#REF!</definedName>
    <definedName name="asdfg">#REF!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gel_kecil">#REF!</definedName>
    <definedName name="asgel5">#REF!</definedName>
    <definedName name="asgel5_10">#REF!</definedName>
    <definedName name="asgel5_2">#REF!</definedName>
    <definedName name="asgel5_3">#REF!</definedName>
    <definedName name="asgel5_4">#REF!</definedName>
    <definedName name="asgel5_5">#REF!</definedName>
    <definedName name="asgel5_6">#REF!</definedName>
    <definedName name="asgel5_8">#REF!</definedName>
    <definedName name="asgel5mm">'[109]HB '!#REF!</definedName>
    <definedName name="asgel5mm_1">[119]HB!#REF!</definedName>
    <definedName name="asgel5mm_1_10">[120]HB!#REF!</definedName>
    <definedName name="asgel5mm_1_2">[120]HB!#REF!</definedName>
    <definedName name="asgel5mm_1_3">[120]HB!#REF!</definedName>
    <definedName name="asgel5mm_1_4">[120]HB!#REF!</definedName>
    <definedName name="asgel5mm_1_5">[120]HB!#REF!</definedName>
    <definedName name="asgel5mm_1_6">[120]HB!#REF!</definedName>
    <definedName name="asgel5mm_1_8">[120]HB!#REF!</definedName>
    <definedName name="asgel5mm_10">'[109]HB '!#REF!</definedName>
    <definedName name="asgel5mm_2">'[109]HB '!#REF!</definedName>
    <definedName name="asgel5mm_3">'[109]HB '!#REF!</definedName>
    <definedName name="asgel5mm_4">'[109]HB '!#REF!</definedName>
    <definedName name="asgel5mm_5">'[109]HB '!#REF!</definedName>
    <definedName name="asgel5mm_6">'[109]HB '!#REF!</definedName>
    <definedName name="asgel5mm_8">'[109]HB '!#REF!</definedName>
    <definedName name="asgel6">#REF!</definedName>
    <definedName name="asgel6_10">#REF!</definedName>
    <definedName name="asgel6_2">#REF!</definedName>
    <definedName name="asgel6_3">#REF!</definedName>
    <definedName name="asgel6_4">#REF!</definedName>
    <definedName name="asgel6_5">#REF!</definedName>
    <definedName name="asgel6_6">#REF!</definedName>
    <definedName name="asgel6_8">#REF!</definedName>
    <definedName name="asgel6mm">'[118]HB '!$F$9</definedName>
    <definedName name="asgel6mm_1">[119]HB!#REF!</definedName>
    <definedName name="asgel6mm_1_10">[120]HB!#REF!</definedName>
    <definedName name="asgel6mm_1_2">[120]HB!#REF!</definedName>
    <definedName name="asgel6mm_1_3">[120]HB!#REF!</definedName>
    <definedName name="asgel6mm_1_4">[120]HB!#REF!</definedName>
    <definedName name="asgel6mm_1_5">[120]HB!#REF!</definedName>
    <definedName name="asgel6mm_1_6">[120]HB!#REF!</definedName>
    <definedName name="asgel6mm_1_8">[120]HB!#REF!</definedName>
    <definedName name="asisten">#REF!</definedName>
    <definedName name="ASKBODampakRange">#REF!</definedName>
    <definedName name="ASKBOHasilRange">#REF!</definedName>
    <definedName name="ASKBOKeluaranRange">#REF!</definedName>
    <definedName name="ASKBOManfaaRange">#REF!</definedName>
    <definedName name="ASKBOManfaatRange">#REF!</definedName>
    <definedName name="ASKBOMasukanRange">#REF!</definedName>
    <definedName name="Asoal">#REF!</definedName>
    <definedName name="aspal">'[123]HARGA SAT'!#REF!</definedName>
    <definedName name="aspal_60_70">#REF!</definedName>
    <definedName name="aspal_AC">#REF!</definedName>
    <definedName name="aspal_ACL">#REF!</definedName>
    <definedName name="aspal_aspal_minor">#REF!</definedName>
    <definedName name="aspal_ATB">#REF!</definedName>
    <definedName name="aspal_ATBL">#REF!</definedName>
    <definedName name="aspal_cutbac">#REF!</definedName>
    <definedName name="aspal_lapen">#REF!</definedName>
    <definedName name="aspal_prime_coat">#REF!</definedName>
    <definedName name="aspal_sprayer_prime_coat">#REF!</definedName>
    <definedName name="aspal_sprayer_tack_coat">#REF!</definedName>
    <definedName name="aspal_tack_coat">#REF!</definedName>
    <definedName name="aspalbet">#REF!</definedName>
    <definedName name="aspalbeton">#REF!</definedName>
    <definedName name="AspalBitumen">[51]SB!#REF!</definedName>
    <definedName name="aspalbuton">#REF!</definedName>
    <definedName name="AspalCurah">'[121]Harga Dasar'!#REF!</definedName>
    <definedName name="aspaldrum">#REF!</definedName>
    <definedName name="aspalspry">#REF!</definedName>
    <definedName name="asphalfinisher">#REF!</definedName>
    <definedName name="asphalmixing">#REF!</definedName>
    <definedName name="asphalsprayer">#REF!</definedName>
    <definedName name="asphalt.finisher">#REF!</definedName>
    <definedName name="asphalt.mixing">#REF!</definedName>
    <definedName name="asphalt.sprayer">#REF!</definedName>
    <definedName name="Asphalt_disributor">#REF!</definedName>
    <definedName name="Asphalt_finisher">#REF!</definedName>
    <definedName name="asphalt_finisher_AC">#REF!</definedName>
    <definedName name="asphalt_finisher_ACL">#REF!</definedName>
    <definedName name="asphalt_finisher_ATB">#REF!</definedName>
    <definedName name="asphalt_finisher_ATBL">#REF!</definedName>
    <definedName name="Asphalt_sprayer">#REF!</definedName>
    <definedName name="asphalt_sprayer_lapen">#REF!</definedName>
    <definedName name="AsphaltSprayer">'[121]Harga Dasar'!#REF!</definedName>
    <definedName name="asu" hidden="1">[151]M.Pekerjaan!#REF!</definedName>
    <definedName name="asumsi_40">[161]VOLUME!#REF!</definedName>
    <definedName name="aswung4mm">'[118]HB '!$F$10</definedName>
    <definedName name="aswung4mm_1">[119]HB!#REF!</definedName>
    <definedName name="aswung4mm_1_10">[120]HB!#REF!</definedName>
    <definedName name="aswung4mm_1_2">[120]HB!#REF!</definedName>
    <definedName name="aswung4mm_1_3">[120]HB!#REF!</definedName>
    <definedName name="aswung4mm_1_4">[120]HB!#REF!</definedName>
    <definedName name="aswung4mm_1_5">[120]HB!#REF!</definedName>
    <definedName name="aswung4mm_1_6">[120]HB!#REF!</definedName>
    <definedName name="aswung4mm_1_8">[120]HB!#REF!</definedName>
    <definedName name="aswung5mm">'[109]HB '!#REF!</definedName>
    <definedName name="aswung5mm_1">[119]HB!#REF!</definedName>
    <definedName name="aswung5mm_1_10">[120]HB!#REF!</definedName>
    <definedName name="aswung5mm_1_2">[120]HB!#REF!</definedName>
    <definedName name="aswung5mm_1_3">[120]HB!#REF!</definedName>
    <definedName name="aswung5mm_1_4">[120]HB!#REF!</definedName>
    <definedName name="aswung5mm_1_5">[120]HB!#REF!</definedName>
    <definedName name="aswung5mm_1_6">[120]HB!#REF!</definedName>
    <definedName name="aswung5mm_1_8">[120]HB!#REF!</definedName>
    <definedName name="aswung5mm_10">'[109]HB '!#REF!</definedName>
    <definedName name="aswung5mm_2">'[109]HB '!#REF!</definedName>
    <definedName name="aswung5mm_3">'[109]HB '!#REF!</definedName>
    <definedName name="aswung5mm_4">'[109]HB '!#REF!</definedName>
    <definedName name="aswung5mm_5">'[109]HB '!#REF!</definedName>
    <definedName name="aswung5mm_6">'[109]HB '!#REF!</definedName>
    <definedName name="aswung5mm_8">'[109]HB '!#REF!</definedName>
    <definedName name="At">#REF!</definedName>
    <definedName name="AT_2.2">#REF!</definedName>
    <definedName name="AT_3.2">#REF!</definedName>
    <definedName name="atap">#REF!</definedName>
    <definedName name="atap10b130">#REF!</definedName>
    <definedName name="atap10b80">#REF!</definedName>
    <definedName name="atapasbes">#REF!</definedName>
    <definedName name="atapasbeskecil">#REF!</definedName>
    <definedName name="atapsirap">#REF!</definedName>
    <definedName name="ATB">#REF!</definedName>
    <definedName name="atb.2">#REF!</definedName>
    <definedName name="ATB_L">[59]ANALISA!#REF!</definedName>
    <definedName name="atbl">'[121]Harga Dasar'!#REF!</definedName>
    <definedName name="atbl.1">#REF!</definedName>
    <definedName name="atbl.2">#REF!</definedName>
    <definedName name="atbl.3">#REF!</definedName>
    <definedName name="ATC">'[127]bahan '!$B$217</definedName>
    <definedName name="ate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K">{"Book1","4.09 FLORA DAN FAUNA.xls","4.22 PERLENGKAPAN SEKOLAH.xls"}</definedName>
    <definedName name="AULA">#REF!</definedName>
    <definedName name="AV.13">'[123]HARGA SAT'!#REF!</definedName>
    <definedName name="AV.50">'[123]HARGA SAT'!#REF!</definedName>
    <definedName name="AV.75">'[123]HARGA SAT'!#REF!</definedName>
    <definedName name="avaur">#REF!</definedName>
    <definedName name="avaur_1">[119]HB!#REF!</definedName>
    <definedName name="avaur_1_10">[120]HB!#REF!</definedName>
    <definedName name="avaur_1_2">[120]HB!#REF!</definedName>
    <definedName name="avaur_1_3">[120]HB!#REF!</definedName>
    <definedName name="avaur_1_4">[120]HB!#REF!</definedName>
    <definedName name="avaur_1_5">[120]HB!#REF!</definedName>
    <definedName name="avaur_1_6">[120]HB!#REF!</definedName>
    <definedName name="avaur_1_8">[120]HB!#REF!</definedName>
    <definedName name="avour">#REF!</definedName>
    <definedName name="AVY">#REF!</definedName>
    <definedName name="awiran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sdwa">[162]TENAGA!#REF!</definedName>
    <definedName name="awwavin0.5">#REF!</definedName>
    <definedName name="awwavin0.75">'[94]Harga '!$L$10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'[94]Harga '!$L$16</definedName>
    <definedName name="awwavin4">'[94]Harga '!$L$17</definedName>
    <definedName name="awwavin5">#REF!</definedName>
    <definedName name="awwavin6">'[94]Harga '!$L$19</definedName>
    <definedName name="awwavin8">#REF!</definedName>
    <definedName name="B">#REF!</definedName>
    <definedName name="B.">#REF!</definedName>
    <definedName name="b..">#REF!</definedName>
    <definedName name="B.01">#REF!</definedName>
    <definedName name="B.02">#REF!</definedName>
    <definedName name="B.03">#REF!</definedName>
    <definedName name="B.04">#REF!</definedName>
    <definedName name="B.05">#REF!</definedName>
    <definedName name="B.06">#REF!</definedName>
    <definedName name="B.07">#REF!</definedName>
    <definedName name="B.08">#REF!</definedName>
    <definedName name="B.09">#REF!</definedName>
    <definedName name="b.1">#REF!</definedName>
    <definedName name="b.1.1">[101]harga!#REF!</definedName>
    <definedName name="b.1.a">#REF!</definedName>
    <definedName name="B.10">#REF!</definedName>
    <definedName name="B.109.">#REF!,#REF!</definedName>
    <definedName name="B.11">#REF!</definedName>
    <definedName name="B.12">#REF!</definedName>
    <definedName name="B.13">#REF!</definedName>
    <definedName name="B.14">#REF!</definedName>
    <definedName name="b.15">[101]harga!#REF!</definedName>
    <definedName name="b.16">[101]harga!#REF!</definedName>
    <definedName name="b.17">[101]harga!#REF!</definedName>
    <definedName name="B.18">#REF!</definedName>
    <definedName name="B.19">#REF!</definedName>
    <definedName name="b.2">[101]harga!#REF!</definedName>
    <definedName name="B.20">#REF!</definedName>
    <definedName name="B.21">#REF!</definedName>
    <definedName name="b.21.a">[101]harga!#REF!</definedName>
    <definedName name="B.22">#REF!</definedName>
    <definedName name="b.22.a">[101]harga!#REF!</definedName>
    <definedName name="B.23">#REF!</definedName>
    <definedName name="b.23.a">[101]harga!#REF!</definedName>
    <definedName name="B.24">#REF!</definedName>
    <definedName name="B.25">#REF!</definedName>
    <definedName name="B.26">#REF!</definedName>
    <definedName name="B.27">#REF!</definedName>
    <definedName name="B.28">#REF!</definedName>
    <definedName name="B.29">#REF!</definedName>
    <definedName name="b.3">[101]harga!#REF!</definedName>
    <definedName name="B.30">#REF!</definedName>
    <definedName name="b.30a">[101]harga!#REF!</definedName>
    <definedName name="B.31">#REF!</definedName>
    <definedName name="b.32">[101]harga!#REF!</definedName>
    <definedName name="b.33">[101]harga!#REF!</definedName>
    <definedName name="b.33a">[101]harga!#REF!</definedName>
    <definedName name="b.33b">[101]harga!#REF!</definedName>
    <definedName name="b.34">[101]harga!#REF!</definedName>
    <definedName name="b.35">[101]harga!#REF!</definedName>
    <definedName name="b.36">[101]harga!#REF!</definedName>
    <definedName name="b.37">[101]harga!#REF!</definedName>
    <definedName name="b.38">[101]harga!#REF!</definedName>
    <definedName name="b.39">[101]harga!#REF!</definedName>
    <definedName name="b.4">[101]harga!#REF!</definedName>
    <definedName name="b.40">[101]harga!#REF!</definedName>
    <definedName name="b.5">[101]harga!#REF!</definedName>
    <definedName name="b.6">[101]harga!#REF!</definedName>
    <definedName name="B.6.1">#REF!</definedName>
    <definedName name="B.6.10">#REF!</definedName>
    <definedName name="B.6.11">#REF!</definedName>
    <definedName name="B.6.12">#REF!</definedName>
    <definedName name="B.6.13">#REF!</definedName>
    <definedName name="B.6.14">#REF!</definedName>
    <definedName name="B.6.15">#REF!</definedName>
    <definedName name="B.6.16">#REF!</definedName>
    <definedName name="B.6.2">#REF!</definedName>
    <definedName name="B.6.3">#REF!</definedName>
    <definedName name="B.6.4">#REF!</definedName>
    <definedName name="B.6.5">#REF!</definedName>
    <definedName name="B.6.6">#REF!</definedName>
    <definedName name="B.6.7">#REF!</definedName>
    <definedName name="B.6.8">#REF!</definedName>
    <definedName name="B.6.8a">#REF!</definedName>
    <definedName name="B.6.8b">#REF!</definedName>
    <definedName name="B.6.8c">#REF!</definedName>
    <definedName name="B.6.9">#REF!</definedName>
    <definedName name="b.7">[101]harga!#REF!</definedName>
    <definedName name="b.8">[101]harga!#REF!</definedName>
    <definedName name="b.9">[101]harga!#REF!</definedName>
    <definedName name="B.Aparatur">#REF!</definedName>
    <definedName name="B.Bekisting">#REF!</definedName>
    <definedName name="B.List_Profil_4.5_cm">'[163]HSBU ANA'!$D$136</definedName>
    <definedName name="B.Paku__1___3_cm">'[163]HSBU ANA'!$D$61</definedName>
    <definedName name="B.Publik">#REF!</definedName>
    <definedName name="B_">#REF!</definedName>
    <definedName name="B_01">#REF!</definedName>
    <definedName name="B_02">#REF!</definedName>
    <definedName name="B_03">#REF!</definedName>
    <definedName name="B_04">#REF!</definedName>
    <definedName name="B_05">#REF!</definedName>
    <definedName name="B_06">#REF!</definedName>
    <definedName name="B_07">#REF!</definedName>
    <definedName name="B_08">#REF!</definedName>
    <definedName name="B_09">#REF!</definedName>
    <definedName name="B_1">#REF!</definedName>
    <definedName name="B_10">#REF!</definedName>
    <definedName name="B_11">#REF!</definedName>
    <definedName name="B_12">#REF!</definedName>
    <definedName name="B_13">#REF!</definedName>
    <definedName name="B_14">#REF!</definedName>
    <definedName name="B_14a">#REF!</definedName>
    <definedName name="B_15">#REF!</definedName>
    <definedName name="B_15a">#REF!</definedName>
    <definedName name="B_16">#REF!</definedName>
    <definedName name="B_17">#REF!</definedName>
    <definedName name="B_2">#REF!</definedName>
    <definedName name="b_ampaleh">'[134]DHU&amp;B'!$G$247</definedName>
    <definedName name="b_antigetar">'[134]DHU&amp;B'!$G$174</definedName>
    <definedName name="b_atap">'[134]DHU&amp;B'!$G$195</definedName>
    <definedName name="b_bata">'[134]DHU&amp;B'!$G$202</definedName>
    <definedName name="b_batukali">'[134]DHU&amp;B'!$G$178</definedName>
    <definedName name="b_baut">'[134]DHU&amp;B'!$G$216</definedName>
    <definedName name="b_bekisting">#REF!</definedName>
    <definedName name="b_besi">'[134]DHU&amp;B'!$G$186</definedName>
    <definedName name="B_beton123">#REF!</definedName>
    <definedName name="b_catdasar">'[134]DHU&amp;B'!$G$243</definedName>
    <definedName name="b_catminyak">'[134]DHU&amp;B'!$G$225</definedName>
    <definedName name="b_cattembok">'[134]DHU&amp;B'!$G$244</definedName>
    <definedName name="b_catwarna">'[134]DHU&amp;B'!$G$245</definedName>
    <definedName name="b_dempul">'[134]DHU&amp;B'!$G$197</definedName>
    <definedName name="b_engsel">'[134]DHU&amp;B'!$G$203</definedName>
    <definedName name="b_gi100">'[134]DHU&amp;B'!#REF!</definedName>
    <definedName name="b_gi20">'[134]DHU&amp;B'!$G$32</definedName>
    <definedName name="b_gi25">'[134]DHU&amp;B'!$G$31</definedName>
    <definedName name="b_gi50">'[134]DHU&amp;B'!$G$29</definedName>
    <definedName name="b_gi75">'[134]DHU&amp;B'!$G$28</definedName>
    <definedName name="b_kabel">'[134]DHU&amp;B'!$G$227</definedName>
    <definedName name="b_kali15_20">#REF!</definedName>
    <definedName name="b_kambang">[86]HARSAT!#REF!</definedName>
    <definedName name="b_karet">'[134]DHU&amp;B'!$G$175</definedName>
    <definedName name="b_kawatbeton">'[134]DHU&amp;B'!$G$200</definedName>
    <definedName name="b_kayu2">'[134]DHU&amp;B'!$G$191</definedName>
    <definedName name="b_kayu3">'[134]DHU&amp;B'!$G$192</definedName>
    <definedName name="b_kerawang">'[134]DHU&amp;B'!$G$230</definedName>
    <definedName name="b_kerikil">'[134]DHU&amp;B'!$G$184</definedName>
    <definedName name="b_klem">'[134]DHU&amp;B'!$G$215</definedName>
    <definedName name="b_klep">'[134]DHU&amp;B'!$G$176</definedName>
    <definedName name="b_knee2">'[134]DHU&amp;B'!$G$151</definedName>
    <definedName name="b_knee3">'[134]DHU&amp;B'!$G$152</definedName>
    <definedName name="b_kontak">'[134]DHU&amp;B'!$G$218</definedName>
    <definedName name="b_kunci">'[134]DHU&amp;B'!$G$208</definedName>
    <definedName name="b_kuncipipa">'[134]DHU&amp;B'!$G$211</definedName>
    <definedName name="b_lampu">'[134]DHU&amp;B'!$G$220</definedName>
    <definedName name="b_las">'[134]DHU&amp;B'!$G$248</definedName>
    <definedName name="b_neple2">'[134]DHU&amp;B'!$G$156</definedName>
    <definedName name="b_neple75">'[134]DHU&amp;B'!$G$157</definedName>
    <definedName name="b_paku">'[134]DHU&amp;B'!$G$188</definedName>
    <definedName name="b_pakuseng">'[134]DHU&amp;B'!$G$189</definedName>
    <definedName name="b_pasirbeton">'[134]DHU&amp;B'!$G$181</definedName>
    <definedName name="b_pasirpasang">'[134]DHU&amp;B'!$G$180</definedName>
    <definedName name="b_pasirurug">'[134]DHU&amp;B'!$G$182</definedName>
    <definedName name="b_pelampung">'[134]DHU&amp;B'!$G$214</definedName>
    <definedName name="B_Pembesian_polos">#REF!</definedName>
    <definedName name="b_plamur">'[134]DHU&amp;B'!$G$246</definedName>
    <definedName name="b_pvc100">'[134]DHU&amp;B'!#REF!</definedName>
    <definedName name="b_pvc25">'[134]DHU&amp;B'!$G$37</definedName>
    <definedName name="b_pvc50">'[134]DHU&amp;B'!$G$35</definedName>
    <definedName name="b_pvc75">'[134]DHU&amp;B'!$G$34</definedName>
    <definedName name="b_saklar">'[134]DHU&amp;B'!$G$219</definedName>
    <definedName name="b_semen">'[134]DHU&amp;B'!$G$185</definedName>
    <definedName name="b_sengplat">'[134]DHU&amp;B'!$G$194</definedName>
    <definedName name="b_siku">#REF!</definedName>
    <definedName name="b_snai">'[134]DHU&amp;B'!$G$234</definedName>
    <definedName name="b_stop2">'[134]DHU&amp;B'!$G$145</definedName>
    <definedName name="b_stop75">'[134]DHU&amp;B'!$G$146</definedName>
    <definedName name="b_tba">'[134]DHU&amp;B'!$G$213</definedName>
    <definedName name="b_tiangpancang">'[134]DHU&amp;B'!$G$199</definedName>
    <definedName name="b_watermoor50">'[134]DHU&amp;B'!$G$164</definedName>
    <definedName name="b_watermoor75">'[134]DHU&amp;B'!$G$165</definedName>
    <definedName name="b1535b145">#REF!</definedName>
    <definedName name="b1t">#REF!</definedName>
    <definedName name="b2030b180">#REF!</definedName>
    <definedName name="b2035bs190">#REF!</definedName>
    <definedName name="b2060b180">#REF!</definedName>
    <definedName name="b2t">#REF!</definedName>
    <definedName name="b3020b175">#REF!</definedName>
    <definedName name="b3020bs175">#REF!</definedName>
    <definedName name="b3040b160">#REF!</definedName>
    <definedName name="b3t">#REF!</definedName>
    <definedName name="ba">#REF!</definedName>
    <definedName name="ba_ka_15_20">#REF!</definedName>
    <definedName name="ba_ka_20_25">#REF!</definedName>
    <definedName name="ba_pe_1_2">#REF!</definedName>
    <definedName name="ba_pe_2_3">#REF!</definedName>
    <definedName name="ba_pe_3_5">#REF!</definedName>
    <definedName name="BA_SANGGAH">[111]SP_3!#REF!</definedName>
    <definedName name="BABAT">'[138] R A B'!#REF!</definedName>
    <definedName name="BABEHI">'[138] R A B'!#REF!</definedName>
    <definedName name="babekb">#REF!</definedName>
    <definedName name="babekp">#REF!</definedName>
    <definedName name="Baby_roller">#REF!</definedName>
    <definedName name="BAGIAN_1">'[164]Daf 1'!$K$423</definedName>
    <definedName name="bagpro">[165]A!$D$4</definedName>
    <definedName name="bagu">'[166]D.1.7'!$B$1:$L$41,'[166]D.1.7'!$N$42:$U$74</definedName>
    <definedName name="BAHAN">#REF!</definedName>
    <definedName name="BAHAN?">#REF!</definedName>
    <definedName name="bahan_8">[167]AHSbj!#REF!</definedName>
    <definedName name="bahan_batu1.2">[134]Harga!#REF!</definedName>
    <definedName name="bahan_batu2.3">[134]Harga!#REF!</definedName>
    <definedName name="bahan_batu3.4">[134]Harga!#REF!</definedName>
    <definedName name="bahan_bekesting">'[132]Rincian Biaya RKM I'!$I$29</definedName>
    <definedName name="bahan_besibeton">'[132]Rincian Biaya RKM I'!$I$30</definedName>
    <definedName name="Bahan_Gr_buis_ppk">'[131]Gorong-Gorong  Buis'!$J$17</definedName>
    <definedName name="Bahan_Gr_buis_swadaya">'[131]Gorong-Gorong  Buis'!$M$17</definedName>
    <definedName name="Bahan_Gr_plat_ppk">#REF!</definedName>
    <definedName name="Bahan_Gr_plat_swadaya">#REF!</definedName>
    <definedName name="Bahan_Gr_plat5">#REF!</definedName>
    <definedName name="Bahan_Gr_plat6">#REF!</definedName>
    <definedName name="bahan_karung">[134]Harga!#REF!</definedName>
    <definedName name="bahan_karungplastik">[133]Harga!$G$46</definedName>
    <definedName name="bahan_kawatberonjong">'[132]Rincian Biaya RKM I'!$I$33</definedName>
    <definedName name="bahan_kawatgalvanis">[134]Harga!#REF!</definedName>
    <definedName name="bahan_pasir">'[132]Rincian Biaya RKM I'!$I$23</definedName>
    <definedName name="Bahan_perkerasan_ppk">[131]Perkerasan!$I$16</definedName>
    <definedName name="Bahan_Perkerasan_swadaya">[131]Perkerasan!$L$16</definedName>
    <definedName name="bahan_plastik">[134]Harga!#REF!</definedName>
    <definedName name="bahan_plastikhitam">[133]Harga!$G$47</definedName>
    <definedName name="bahan_pompa">[134]Harga!#REF!</definedName>
    <definedName name="bahan_psbeton">[134]Harga!#REF!</definedName>
    <definedName name="Bahan_Talud_ppk">#REF!</definedName>
    <definedName name="Bahan_Talud_swadaya">#REF!</definedName>
    <definedName name="bahan_tanahtimbunan">'[132]Rincian Biaya RKM I'!$I$28</definedName>
    <definedName name="BAHAN1">'[61]hrg sat1'!$L$30</definedName>
    <definedName name="BAHAN1_3">'[168]hrg sat1'!$L$30</definedName>
    <definedName name="BAHAN1_4">'[169]hrg sat1'!$L$30</definedName>
    <definedName name="BAHAN10">'[61]hrg sat1'!$L$39</definedName>
    <definedName name="BAHAN10_3">'[168]hrg sat1'!$L$39</definedName>
    <definedName name="BAHAN10_4">'[169]hrg sat1'!$L$39</definedName>
    <definedName name="BAHAN11">'[61]hrg sat1'!$L$40</definedName>
    <definedName name="BAHAN11_3">'[168]hrg sat1'!$L$40</definedName>
    <definedName name="BAHAN11_4">'[169]hrg sat1'!$L$40</definedName>
    <definedName name="BAHAN12">'[61]hrg sat1'!$L$41</definedName>
    <definedName name="BAHAN12_3">'[168]hrg sat1'!$L$41</definedName>
    <definedName name="BAHAN12_4">'[169]hrg sat1'!$L$41</definedName>
    <definedName name="BAHAN13">'[61]hrg sat1'!$L$42</definedName>
    <definedName name="BAHAN13_3">'[168]hrg sat1'!$L$42</definedName>
    <definedName name="BAHAN13_4">'[169]hrg sat1'!$L$42</definedName>
    <definedName name="BAHAN14">'[61]hrg sat1'!$L$43</definedName>
    <definedName name="BAHAN14_3">'[168]hrg sat1'!$L$43</definedName>
    <definedName name="BAHAN14_4">'[169]hrg sat1'!$L$43</definedName>
    <definedName name="BAHAN15">'[61]hrg sat1'!$L$44</definedName>
    <definedName name="BAHAN15_3">'[168]hrg sat1'!$L$44</definedName>
    <definedName name="BAHAN15_4">'[169]hrg sat1'!$L$44</definedName>
    <definedName name="BAHAN16">'[61]hrg sat1'!$L$45</definedName>
    <definedName name="BAHAN16_3">'[168]hrg sat1'!$L$45</definedName>
    <definedName name="BAHAN16_4">'[169]hrg sat1'!$L$45</definedName>
    <definedName name="BAHAN17">'[61]hrg sat1'!$L$46</definedName>
    <definedName name="BAHAN17_3">'[168]hrg sat1'!$L$46</definedName>
    <definedName name="BAHAN17_4">'[169]hrg sat1'!$L$46</definedName>
    <definedName name="BAHAN18">'[61]hrg sat1'!$L$47</definedName>
    <definedName name="BAHAN18_3">'[168]hrg sat1'!$L$47</definedName>
    <definedName name="BAHAN18_4">'[169]hrg sat1'!$L$47</definedName>
    <definedName name="BAHAN19">'[61]hrg sat1'!$L$48</definedName>
    <definedName name="BAHAN19_3">'[168]hrg sat1'!$L$48</definedName>
    <definedName name="BAHAN19_4">'[169]hrg sat1'!$L$48</definedName>
    <definedName name="BAHAN2">'[61]hrg sat1'!$L$31</definedName>
    <definedName name="BAHAN2_3">'[168]hrg sat1'!$L$31</definedName>
    <definedName name="BAHAN2_4">'[169]hrg sat1'!$L$31</definedName>
    <definedName name="BAHAN20">'[61]hrg sat1'!$L$49</definedName>
    <definedName name="BAHAN20_3">'[168]hrg sat1'!$L$49</definedName>
    <definedName name="BAHAN20_4">'[169]hrg sat1'!$L$49</definedName>
    <definedName name="BAHAN21">'[61]hrg sat1'!$L$50</definedName>
    <definedName name="BAHAN21_3">'[168]hrg sat1'!$L$50</definedName>
    <definedName name="BAHAN21_4">'[169]hrg sat1'!$L$50</definedName>
    <definedName name="BAHAN22">'[61]hrg sat1'!$L$51</definedName>
    <definedName name="BAHAN22_3">'[168]hrg sat1'!$L$51</definedName>
    <definedName name="BAHAN22_4">'[169]hrg sat1'!$L$51</definedName>
    <definedName name="BAHAN23">'[61]hrg sat1'!$L$52</definedName>
    <definedName name="BAHAN23_3">'[168]hrg sat1'!$L$52</definedName>
    <definedName name="BAHAN23_4">'[169]hrg sat1'!$L$52</definedName>
    <definedName name="BAHAN24">'[61]hrg sat1'!$L$53</definedName>
    <definedName name="BAHAN24_3">'[168]hrg sat1'!$L$53</definedName>
    <definedName name="BAHAN24_4">'[169]hrg sat1'!$L$53</definedName>
    <definedName name="BAHAN25">'[61]hrg sat1'!$L$57</definedName>
    <definedName name="BAHAN25_3">'[168]hrg sat1'!$L$57</definedName>
    <definedName name="BAHAN25_4">'[169]hrg sat1'!$L$57</definedName>
    <definedName name="BAHAN26">'[61]hrg sat1'!$L$58</definedName>
    <definedName name="BAHAN26_3">'[168]hrg sat1'!$L$58</definedName>
    <definedName name="BAHAN26_4">'[169]hrg sat1'!$L$58</definedName>
    <definedName name="BAHAN27">'[61]hrg sat1'!$L$59</definedName>
    <definedName name="BAHAN27_3">'[168]hrg sat1'!$L$59</definedName>
    <definedName name="BAHAN27_4">'[169]hrg sat1'!$L$59</definedName>
    <definedName name="BAHAN28">'[61]hrg sat1'!$L$60</definedName>
    <definedName name="BAHAN28_3">'[168]hrg sat1'!$L$60</definedName>
    <definedName name="BAHAN28_4">'[169]hrg sat1'!$L$60</definedName>
    <definedName name="BAHAN29">'[61]hrg sat1'!$L$61</definedName>
    <definedName name="BAHAN29_3">'[168]hrg sat1'!$L$61</definedName>
    <definedName name="BAHAN29_4">'[169]hrg sat1'!$L$61</definedName>
    <definedName name="BAHAN3">'[61]hrg sat1'!$L$32</definedName>
    <definedName name="BAHAN3_3">'[168]hrg sat1'!$L$32</definedName>
    <definedName name="BAHAN3_4">'[169]hrg sat1'!$L$32</definedName>
    <definedName name="BAHAN30">'[61]hrg sat1'!$L$62</definedName>
    <definedName name="BAHAN30_3">'[168]hrg sat1'!$L$62</definedName>
    <definedName name="BAHAN30_4">'[169]hrg sat1'!$L$62</definedName>
    <definedName name="BAHAN31">'[61]hrg sat1'!$L$63</definedName>
    <definedName name="BAHAN31_3">'[168]hrg sat1'!$L$63</definedName>
    <definedName name="BAHAN31_4">'[169]hrg sat1'!$L$63</definedName>
    <definedName name="BAHAN32">'[61]hrg sat1'!$L$64</definedName>
    <definedName name="BAHAN32_3">'[168]hrg sat1'!$L$64</definedName>
    <definedName name="BAHAN32_4">'[169]hrg sat1'!$L$64</definedName>
    <definedName name="BAHAN33">'[61]hrg sat1'!$L$65</definedName>
    <definedName name="BAHAN33_3">'[168]hrg sat1'!$L$65</definedName>
    <definedName name="BAHAN33_4">'[169]hrg sat1'!$L$65</definedName>
    <definedName name="BAHAN34">'[61]hrg sat1'!$L$66</definedName>
    <definedName name="BAHAN34_3">'[168]hrg sat1'!$L$66</definedName>
    <definedName name="BAHAN34_4">'[169]hrg sat1'!$L$66</definedName>
    <definedName name="BAHAN35">'[61]hrg sat1'!$L$68</definedName>
    <definedName name="BAHAN35_3">'[168]hrg sat1'!$L$68</definedName>
    <definedName name="BAHAN35_4">'[169]hrg sat1'!$L$68</definedName>
    <definedName name="BAHAN36">'[61]hrg sat1'!$L$69</definedName>
    <definedName name="BAHAN36_3">'[168]hrg sat1'!$L$69</definedName>
    <definedName name="BAHAN36_4">'[169]hrg sat1'!$L$69</definedName>
    <definedName name="BAHAN37">'[61]hrg sat1'!$L$70</definedName>
    <definedName name="BAHAN37_3">'[168]hrg sat1'!$L$70</definedName>
    <definedName name="BAHAN37_4">'[169]hrg sat1'!$L$70</definedName>
    <definedName name="BAHAN38">'[61]hrg sat1'!$L$71</definedName>
    <definedName name="BAHAN38_3">'[168]hrg sat1'!$L$71</definedName>
    <definedName name="BAHAN38_4">'[169]hrg sat1'!$L$71</definedName>
    <definedName name="BAHAN39">'[61]hrg sat1'!$L$72</definedName>
    <definedName name="BAHAN39_3">'[168]hrg sat1'!$L$72</definedName>
    <definedName name="BAHAN39_4">'[169]hrg sat1'!$L$72</definedName>
    <definedName name="BAHAN4">'[61]hrg sat1'!$L$33</definedName>
    <definedName name="BAHAN4_3">'[168]hrg sat1'!$L$33</definedName>
    <definedName name="BAHAN4_4">'[169]hrg sat1'!$L$33</definedName>
    <definedName name="BAHAN40">'[61]hrg sat1'!$L$73</definedName>
    <definedName name="BAHAN40_3">'[168]hrg sat1'!$L$73</definedName>
    <definedName name="BAHAN40_4">'[169]hrg sat1'!$L$73</definedName>
    <definedName name="BAHAN41">'[61]hrg sat1'!$L$74</definedName>
    <definedName name="BAHAN41_3">'[168]hrg sat1'!$L$74</definedName>
    <definedName name="BAHAN41_4">'[169]hrg sat1'!$L$74</definedName>
    <definedName name="BAHAN42">'[61]hrg sat1'!$L$75</definedName>
    <definedName name="BAHAN42_3">'[168]hrg sat1'!$L$75</definedName>
    <definedName name="BAHAN42_4">'[169]hrg sat1'!$L$75</definedName>
    <definedName name="BAHAN43">'[61]hrg sat1'!$L$76</definedName>
    <definedName name="BAHAN43_3">'[168]hrg sat1'!$L$76</definedName>
    <definedName name="BAHAN43_4">'[169]hrg sat1'!$L$76</definedName>
    <definedName name="BAHAN44">'[61]hrg sat1'!$L$77</definedName>
    <definedName name="BAHAN44_3">'[168]hrg sat1'!$L$77</definedName>
    <definedName name="BAHAN44_4">'[169]hrg sat1'!$L$77</definedName>
    <definedName name="BAHAN45">'[61]hrg sat1'!$L$78</definedName>
    <definedName name="BAHAN45_3">'[168]hrg sat1'!$L$78</definedName>
    <definedName name="BAHAN45_4">'[169]hrg sat1'!$L$78</definedName>
    <definedName name="BAHAN46">'[61]hrg sat1'!$L$79</definedName>
    <definedName name="BAHAN46_3">'[168]hrg sat1'!$L$79</definedName>
    <definedName name="BAHAN46_4">'[169]hrg sat1'!$L$79</definedName>
    <definedName name="BAHAN47">'[61]hrg sat1'!$L$80</definedName>
    <definedName name="BAHAN47_3">'[168]hrg sat1'!$L$80</definedName>
    <definedName name="BAHAN47_4">'[169]hrg sat1'!$L$80</definedName>
    <definedName name="BAHAN48">'[61]hrg sat1'!$L$81</definedName>
    <definedName name="BAHAN48_3">'[168]hrg sat1'!$L$81</definedName>
    <definedName name="BAHAN48_4">'[169]hrg sat1'!$L$81</definedName>
    <definedName name="BAHAN49">'[61]hrg sat1'!$L$82</definedName>
    <definedName name="BAHAN49_3">'[168]hrg sat1'!$L$82</definedName>
    <definedName name="BAHAN49_4">'[169]hrg sat1'!$L$82</definedName>
    <definedName name="BAHAN5">'[61]hrg sat1'!$L$34</definedName>
    <definedName name="BAHAN5_3">'[168]hrg sat1'!$L$34</definedName>
    <definedName name="BAHAN5_4">'[169]hrg sat1'!$L$34</definedName>
    <definedName name="BAHAN50">'[61]hrg sat1'!$L$83</definedName>
    <definedName name="BAHAN50_3">'[168]hrg sat1'!$L$83</definedName>
    <definedName name="BAHAN50_4">'[169]hrg sat1'!$L$83</definedName>
    <definedName name="BAHAN51">'[61]hrg sat1'!$L$84</definedName>
    <definedName name="BAHAN51_3">'[168]hrg sat1'!$L$84</definedName>
    <definedName name="BAHAN51_4">'[169]hrg sat1'!$L$84</definedName>
    <definedName name="BAHAN52">'[61]hrg sat1'!$L$85</definedName>
    <definedName name="BAHAN52_3">'[168]hrg sat1'!$L$85</definedName>
    <definedName name="BAHAN52_4">'[169]hrg sat1'!$L$85</definedName>
    <definedName name="BAHAN53">'[61]hrg sat1'!$L$86</definedName>
    <definedName name="BAHAN53_3">'[168]hrg sat1'!$L$86</definedName>
    <definedName name="BAHAN53_4">'[169]hrg sat1'!$L$86</definedName>
    <definedName name="BAHAN54">'[61]hrg sat1'!$L$87</definedName>
    <definedName name="BAHAN54_3">'[168]hrg sat1'!$L$87</definedName>
    <definedName name="BAHAN54_4">'[169]hrg sat1'!$L$87</definedName>
    <definedName name="BAHAN55">'[61]hrg sat1'!$L$88</definedName>
    <definedName name="BAHAN55_3">'[168]hrg sat1'!$L$88</definedName>
    <definedName name="BAHAN55_4">'[169]hrg sat1'!$L$88</definedName>
    <definedName name="BAHAN56">'[61]hrg sat1'!$L$89</definedName>
    <definedName name="BAHAN56_3">'[168]hrg sat1'!$L$89</definedName>
    <definedName name="BAHAN56_4">'[169]hrg sat1'!$L$89</definedName>
    <definedName name="BAHAN57">'[61]hrg sat1'!$L$90</definedName>
    <definedName name="BAHAN57_3">'[168]hrg sat1'!$L$90</definedName>
    <definedName name="BAHAN57_4">'[169]hrg sat1'!$L$90</definedName>
    <definedName name="BAHAN58">'[61]hrg sat1'!$L$91</definedName>
    <definedName name="BAHAN58_3">'[168]hrg sat1'!$L$91</definedName>
    <definedName name="BAHAN58_4">'[169]hrg sat1'!$L$91</definedName>
    <definedName name="BAHAN59">'[61]hrg sat1'!$L$92</definedName>
    <definedName name="BAHAN59_3">'[168]hrg sat1'!$L$92</definedName>
    <definedName name="BAHAN59_4">'[169]hrg sat1'!$L$92</definedName>
    <definedName name="BAHAN6">'[61]hrg sat1'!$L$35</definedName>
    <definedName name="BAHAN6_3">'[168]hrg sat1'!$L$35</definedName>
    <definedName name="BAHAN6_4">'[169]hrg sat1'!$L$35</definedName>
    <definedName name="BAHAN60">'[61]hrg sat1'!$L$93</definedName>
    <definedName name="BAHAN60_3">'[168]hrg sat1'!$L$93</definedName>
    <definedName name="BAHAN60_4">'[169]hrg sat1'!$L$93</definedName>
    <definedName name="BAHAN61">'[61]hrg sat1'!$L$94</definedName>
    <definedName name="BAHAN61_3">'[168]hrg sat1'!$L$94</definedName>
    <definedName name="BAHAN61_4">'[169]hrg sat1'!$L$94</definedName>
    <definedName name="BAHAN62">'[61]hrg sat1'!$L$95</definedName>
    <definedName name="BAHAN62_3">'[168]hrg sat1'!$L$95</definedName>
    <definedName name="BAHAN62_4">'[169]hrg sat1'!$L$95</definedName>
    <definedName name="BAHAN63">'[61]hrg sat1'!$L$96</definedName>
    <definedName name="BAHAN63_3">'[168]hrg sat1'!$L$96</definedName>
    <definedName name="BAHAN63_4">'[169]hrg sat1'!$L$96</definedName>
    <definedName name="BAHAN64">'[61]hrg sat1'!$L$97</definedName>
    <definedName name="BAHAN64_3">'[168]hrg sat1'!$L$97</definedName>
    <definedName name="BAHAN64_4">'[169]hrg sat1'!$L$97</definedName>
    <definedName name="BAHAN65">'[61]hrg sat1'!$L$98</definedName>
    <definedName name="BAHAN65_3">'[168]hrg sat1'!$L$98</definedName>
    <definedName name="BAHAN65_4">'[169]hrg sat1'!$L$98</definedName>
    <definedName name="BAHAN66">'[61]hrg sat1'!$L$99</definedName>
    <definedName name="BAHAN66_3">'[168]hrg sat1'!$L$99</definedName>
    <definedName name="BAHAN66_4">'[169]hrg sat1'!$L$99</definedName>
    <definedName name="BAHAN67">'[61]hrg sat1'!$L$100</definedName>
    <definedName name="BAHAN67_3">'[168]hrg sat1'!$L$100</definedName>
    <definedName name="BAHAN67_4">'[169]hrg sat1'!$L$100</definedName>
    <definedName name="BAHAN68">'[61]hrg sat1'!$L$101</definedName>
    <definedName name="BAHAN68_3">'[168]hrg sat1'!$L$101</definedName>
    <definedName name="BAHAN68_4">'[169]hrg sat1'!$L$101</definedName>
    <definedName name="BAHAN69">'[61]hrg sat1'!$L$102</definedName>
    <definedName name="BAHAN69_3">'[168]hrg sat1'!$L$102</definedName>
    <definedName name="BAHAN69_4">'[169]hrg sat1'!$L$102</definedName>
    <definedName name="BAHAN7">'[61]hrg sat1'!$L$36</definedName>
    <definedName name="BAHAN7_3">'[168]hrg sat1'!$L$36</definedName>
    <definedName name="BAHAN7_4">'[169]hrg sat1'!$L$36</definedName>
    <definedName name="BAHAN70">'[61]hrg sat1'!$L$103</definedName>
    <definedName name="BAHAN70_3">'[168]hrg sat1'!$L$103</definedName>
    <definedName name="BAHAN70_4">'[169]hrg sat1'!$L$103</definedName>
    <definedName name="BAHAN71">'[61]hrg sat1'!$L$104</definedName>
    <definedName name="BAHAN71_3">'[168]hrg sat1'!$L$104</definedName>
    <definedName name="BAHAN71_4">'[169]hrg sat1'!$L$104</definedName>
    <definedName name="BAHAN72">'[61]hrg sat1'!$L$105</definedName>
    <definedName name="BAHAN72_3">'[168]hrg sat1'!$L$105</definedName>
    <definedName name="BAHAN72_4">'[169]hrg sat1'!$L$105</definedName>
    <definedName name="BAHAN74">'[170]hrg sat'!$L$111</definedName>
    <definedName name="BAHAN74_3">'[171]hrg sat'!$L$111</definedName>
    <definedName name="BAHAN74_4">'[172]hrg sat'!$L$111</definedName>
    <definedName name="BAHAN8">'[61]hrg sat1'!$L$37</definedName>
    <definedName name="BAHAN8_3">'[168]hrg sat1'!$L$37</definedName>
    <definedName name="BAHAN8_4">'[169]hrg sat1'!$L$37</definedName>
    <definedName name="BAHAN9">'[61]hrg sat1'!$L$38</definedName>
    <definedName name="BAHAN9_3">'[168]hrg sat1'!$L$38</definedName>
    <definedName name="BAHAN9_4">'[169]hrg sat1'!$L$38</definedName>
    <definedName name="BahanK">#REF!</definedName>
    <definedName name="BAHU">[67]Rab!#REF!</definedName>
    <definedName name="BAHUJALAN">[59]ANALISA!#REF!</definedName>
    <definedName name="BAILLY">[59]ANALISA!#REF!</definedName>
    <definedName name="Baja">[173]RAB!$A$153</definedName>
    <definedName name="BAJA_BEKAS">[59]HSD!#REF!</definedName>
    <definedName name="Baja_Metrik">OFFSET('[174]tabel baja'!$B$15,0,0,COUNTA('[174]tabel baja'!$B:$B),16)</definedName>
    <definedName name="baja_tulangan_patok_hektometer">#REF!</definedName>
    <definedName name="baja_tulangan_patok_kilometer">#REF!</definedName>
    <definedName name="baja_tulangan_patok_pengarah">#REF!</definedName>
    <definedName name="BajaBeton">[51]SB!#REF!</definedName>
    <definedName name="BAJAK_BEKAS">[59]HSD!#REF!</definedName>
    <definedName name="BajaKonstruksi">[51]SB!#REF!</definedName>
    <definedName name="baja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Tralis">[51]SB!#REF!</definedName>
    <definedName name="bajau.24">#REF!</definedName>
    <definedName name="bakcuci80cm">#REF!</definedName>
    <definedName name="bakcuciroyal">#REF!</definedName>
    <definedName name="bakcuciviega">#REF!</definedName>
    <definedName name="bakfiber1m3">#REF!</definedName>
    <definedName name="bakkontrol">#REF!</definedName>
    <definedName name="BakKontrol30.30">#REF!</definedName>
    <definedName name="bakmandi">'[118]HB '!$F$160</definedName>
    <definedName name="bakmandi_1">[119]HB!#REF!</definedName>
    <definedName name="bakmandi_1_10">[120]HB!#REF!</definedName>
    <definedName name="bakmandi_1_2">[120]HB!#REF!</definedName>
    <definedName name="bakmandi_1_3">[120]HB!#REF!</definedName>
    <definedName name="bakmandi_1_4">[120]HB!#REF!</definedName>
    <definedName name="bakmandi_1_5">[120]HB!#REF!</definedName>
    <definedName name="bakmandi_1_6">[120]HB!#REF!</definedName>
    <definedName name="bakmandi_1_8">[120]HB!#REF!</definedName>
    <definedName name="bakmandifiber120kotak">#REF!</definedName>
    <definedName name="bakmandifiber120sudut">#REF!</definedName>
    <definedName name="bakmandifiber150">#REF!</definedName>
    <definedName name="baktraso">#REF!</definedName>
    <definedName name="bal1525b140">#REF!</definedName>
    <definedName name="bal1525b220">#REF!</definedName>
    <definedName name="bal1530b140">#REF!</definedName>
    <definedName name="bal1530b160">#REF!</definedName>
    <definedName name="bal1530b180">#REF!</definedName>
    <definedName name="bal1530b195">#REF!</definedName>
    <definedName name="bal1540b200">#REF!</definedName>
    <definedName name="bal2025b185">#REF!</definedName>
    <definedName name="bal2025b200">#REF!</definedName>
    <definedName name="bal2030b215">#REF!</definedName>
    <definedName name="bal2030b220">#REF!</definedName>
    <definedName name="bal2040b140">#REF!</definedName>
    <definedName name="bal2040b165">#REF!</definedName>
    <definedName name="bal2050b165">#REF!</definedName>
    <definedName name="bal2060b150">#REF!</definedName>
    <definedName name="bal3040b140">#REF!</definedName>
    <definedName name="bal3040b180">#REF!</definedName>
    <definedName name="bal3050b190">#REF!</definedName>
    <definedName name="bal3060b180">#REF!</definedName>
    <definedName name="bal4055b215">#REF!</definedName>
    <definedName name="bal4060b210">#REF!</definedName>
    <definedName name="bal4060b225">#REF!</definedName>
    <definedName name="bal4070b225">#REF!</definedName>
    <definedName name="balok">'[55]analisa print'!$F$653</definedName>
    <definedName name="balok.1">'[123]HARGA SAT'!$F$54</definedName>
    <definedName name="balok.2">'[123]HARGA SAT'!$F$56</definedName>
    <definedName name="Balok_II">[175]harga!$J$37</definedName>
    <definedName name="balok_jati">#REF!</definedName>
    <definedName name="balok_kamper">#REF!</definedName>
    <definedName name="BALOK_KELAS_3">'[176]HARGA BAHAN'!$F$41</definedName>
    <definedName name="balok_meranti">#REF!</definedName>
    <definedName name="balok140">#REF!</definedName>
    <definedName name="BALOK1525">#REF!</definedName>
    <definedName name="balok1540">#REF!</definedName>
    <definedName name="balok2030">#REF!</definedName>
    <definedName name="balok2040">#REF!</definedName>
    <definedName name="balok20x30">[86]ANALISA!#REF!</definedName>
    <definedName name="balok20x40">[86]ANALISA!#REF!</definedName>
    <definedName name="BALOK3020">#REF!</definedName>
    <definedName name="balok3040">#REF!</definedName>
    <definedName name="balok3050">#REF!</definedName>
    <definedName name="balok3060">#REF!</definedName>
    <definedName name="balok30x55">#REF!</definedName>
    <definedName name="balok60">#REF!</definedName>
    <definedName name="balok70">#REF!</definedName>
    <definedName name="balokbeton22.6">#REF!</definedName>
    <definedName name="balokulin.6">[177]hsbu!$F$166</definedName>
    <definedName name="bambang">'[166]D.1.5'!$B$1:$L$37,'[166]D.1.5'!$N$38:$U$72</definedName>
    <definedName name="bambu">#REF!</definedName>
    <definedName name="ban">#REF!</definedName>
    <definedName name="bangkirai_papan">#REF!</definedName>
    <definedName name="bangkirai_usuk">#REF!</definedName>
    <definedName name="bangunan">#REF!</definedName>
    <definedName name="bantu">#REF!</definedName>
    <definedName name="BAPP_1">[111]nego!#REF!</definedName>
    <definedName name="BAPP_2">[111]nego!#REF!</definedName>
    <definedName name="BARU">'[178]AnalisaFas.O&amp;P'!$S$18:$S$21</definedName>
    <definedName name="base">#REF!</definedName>
    <definedName name="base_10">#REF!</definedName>
    <definedName name="base_2">#REF!</definedName>
    <definedName name="base_3">#REF!</definedName>
    <definedName name="base_4">#REF!</definedName>
    <definedName name="base_5">#REF!</definedName>
    <definedName name="base_6">#REF!</definedName>
    <definedName name="base_8">#REF!</definedName>
    <definedName name="Base_camp_distance">#REF!</definedName>
    <definedName name="basic">#REF!</definedName>
    <definedName name="Basong">#REF!</definedName>
    <definedName name="bat_pe_0.5_1">#REF!</definedName>
    <definedName name="bata">#REF!</definedName>
    <definedName name="bata_1">[119]HB!#REF!</definedName>
    <definedName name="bata_1_10">[120]HB!#REF!</definedName>
    <definedName name="bata_1_2">[120]HB!#REF!</definedName>
    <definedName name="bata_1_3">[120]HB!#REF!</definedName>
    <definedName name="bata_1_4">[120]HB!#REF!</definedName>
    <definedName name="bata_1_5">[120]HB!#REF!</definedName>
    <definedName name="bata_1_6">[120]HB!#REF!</definedName>
    <definedName name="bata_1_8">[120]HB!#REF!</definedName>
    <definedName name="bata_merah">[136]BASIC!$F$100</definedName>
    <definedName name="bata1">'[123]HARGA SAT'!#REF!</definedName>
    <definedName name="bata13">[95]anal!$I$125</definedName>
    <definedName name="bata15">#REF!</definedName>
    <definedName name="bata2">'[123]HARGA SAT'!#REF!</definedName>
    <definedName name="bata40">[95]anal!$I$152</definedName>
    <definedName name="batabuatan">#REF!</definedName>
    <definedName name="bataco">'[123]HARGA SAT'!#REF!</definedName>
    <definedName name="bataexpose">#REF!</definedName>
    <definedName name="bataextruder">#REF!</definedName>
    <definedName name="batakarangpilang">#REF!</definedName>
    <definedName name="batako">#REF!</definedName>
    <definedName name="batako_10">#REF!</definedName>
    <definedName name="batako_2">#REF!</definedName>
    <definedName name="batako_3">#REF!</definedName>
    <definedName name="batako_4">#REF!</definedName>
    <definedName name="batako_5">#REF!</definedName>
    <definedName name="batako_6">#REF!</definedName>
    <definedName name="batako_8">#REF!</definedName>
    <definedName name="batapress">#REF!</definedName>
    <definedName name="batatanpamerek">#REF!</definedName>
    <definedName name="batatanpamerek60">#REF!</definedName>
    <definedName name="batatanpamerk50">#REF!</definedName>
    <definedName name="BATATRAS">[179]Reservoir!#REF!</definedName>
    <definedName name="batu">[180]SB!#REF!</definedName>
    <definedName name="Batu.alam.alur">#REF!</definedName>
    <definedName name="Batu.granit">#REF!</definedName>
    <definedName name="Batu.Kali">'[123]HARGA SAT'!$F$36</definedName>
    <definedName name="batu_b">#REF!</definedName>
    <definedName name="batu_batu_kali">#REF!</definedName>
    <definedName name="batu_belah_telford">#REF!</definedName>
    <definedName name="Batu_Kali">'[181]Uph&amp;bhn'!$E$53</definedName>
    <definedName name="batu_kali_15_20">[136]BASIC!$F$102</definedName>
    <definedName name="batu_pecah_05_1">[136]BASIC!$F$105</definedName>
    <definedName name="batu_pecah_1_2">[136]BASIC!$F$106</definedName>
    <definedName name="batu_pecah_2_3">[136]BASIC!$F$107</definedName>
    <definedName name="batu_pecah_mesin_2_3">'[112]B-Price'!$G$114</definedName>
    <definedName name="BatuAlurBali15.20">#REF!</definedName>
    <definedName name="BatuAlurBali30.30">#REF!</definedName>
    <definedName name="BatuAlurBali40.40">#REF!</definedName>
    <definedName name="BatuAlurPacitoroso15.20">#REF!</definedName>
    <definedName name="BatuAndesitBakar">#REF!</definedName>
    <definedName name="BatuAndesitMesin">#REF!</definedName>
    <definedName name="batuapung">#REF!</definedName>
    <definedName name="batubata">[101]harga!#REF!</definedName>
    <definedName name="batubel">#REF!</definedName>
    <definedName name="batubelah">'[54]Har-sat finish'!$E$90</definedName>
    <definedName name="Batubelah40">#REF!</definedName>
    <definedName name="batublonos">#REF!</definedName>
    <definedName name="Batucandi15.30">#REF!</definedName>
    <definedName name="BatuCandi20.20">#REF!</definedName>
    <definedName name="Batucandi20.40">#REF!</definedName>
    <definedName name="batucor">#REF!</definedName>
    <definedName name="batukali">'[54]Har-sat finish'!$E$93</definedName>
    <definedName name="batukali_PAsang_batu_mortar">#REF!</definedName>
    <definedName name="BatuKapur">[51]SB!#REF!</definedName>
    <definedName name="BatuMozaik30.30">#REF!</definedName>
    <definedName name="batumuka">[51]SB!$I$54</definedName>
    <definedName name="BatuPacitoroso30.30">#REF!</definedName>
    <definedName name="BatuPacitoroso40.40">#REF!</definedName>
    <definedName name="batuPalimananhijau">#REF!</definedName>
    <definedName name="batuPalimanankuning">#REF!</definedName>
    <definedName name="BatuParasBresiaWhite">#REF!</definedName>
    <definedName name="BatuParasPutihRataMesin">#REF!</definedName>
    <definedName name="BATUPECAH">[182]HARSAT!#REF!</definedName>
    <definedName name="batupecah1">#REF!</definedName>
    <definedName name="batupecah12">'[54]Har-sat finish'!$E$79</definedName>
    <definedName name="batupecah2">#REF!</definedName>
    <definedName name="batupecah23">'[54]Har-sat finish'!$E$78</definedName>
    <definedName name="batupecah3">#REF!</definedName>
    <definedName name="batupecah5">#REF!</definedName>
    <definedName name="batupecahm.0.5">#REF!</definedName>
    <definedName name="batupecahm.1">#REF!</definedName>
    <definedName name="batupecahm.2">#REF!</definedName>
    <definedName name="Batupecahm.2.kg">#REF!</definedName>
    <definedName name="batupecahm.3">#REF!</definedName>
    <definedName name="batuslate">[95]anal!#REF!</definedName>
    <definedName name="BatuSusunsirihAndesit">#REF!</definedName>
    <definedName name="BatuSusunsirihbuatan">#REF!</definedName>
    <definedName name="BatuSusunsirihTemplek">#REF!</definedName>
    <definedName name="batuTempel70.22.1.8">#REF!</definedName>
    <definedName name="batutempelhitam">#REF!</definedName>
    <definedName name="batuTempelsegi6">#REF!</definedName>
    <definedName name="batuTempelTakberaturanbesar">#REF!</definedName>
    <definedName name="batutempelTakberaturankecil">#REF!</definedName>
    <definedName name="BatuTeraso">#REF!</definedName>
    <definedName name="baud.lawa2">#REF!</definedName>
    <definedName name="bautasb">#REF!</definedName>
    <definedName name="BautBaja">[51]SB!#REF!</definedName>
    <definedName name="bautbgl">#REF!</definedName>
    <definedName name="bautbgl_10">#REF!</definedName>
    <definedName name="bautbgl_2">#REF!</definedName>
    <definedName name="bautbgl_3">#REF!</definedName>
    <definedName name="bautbgl_4">#REF!</definedName>
    <definedName name="bautbgl_5">#REF!</definedName>
    <definedName name="bautbgl_6">#REF!</definedName>
    <definedName name="bautbgl_8">#REF!</definedName>
    <definedName name="BautSalangKuda2">#REF!</definedName>
    <definedName name="BAX">#REF!</definedName>
    <definedName name="BAX_SEKRING">[107]Daftar_Harga_BAHAN_UPAH!#REF!</definedName>
    <definedName name="BAX_SEKRING2FAS">[107]Daftar_Harga_BAHAN_UPAH!#REF!</definedName>
    <definedName name="bb.05">'[114]Sat~Bahu'!$C$41</definedName>
    <definedName name="bb.1">'[114]Sat~Bahu'!$C$40</definedName>
    <definedName name="bb.10">'[114]Sat~Bahu'!$C$35</definedName>
    <definedName name="bb.2">'[114]Sat~Bahu'!$C$39</definedName>
    <definedName name="bb.3">'[114]Sat~Bahu'!$C$38</definedName>
    <definedName name="bb.5">'[114]Sat~Bahu'!$C$37</definedName>
    <definedName name="bbata1">[183]harsat!$G$26</definedName>
    <definedName name="bbata1_3">[184]harsat!$G$26</definedName>
    <definedName name="bbata1_4">[185]harsat!$G$26</definedName>
    <definedName name="bbata2">[158]harsat!#REF!</definedName>
    <definedName name="bbb">#REF!</definedName>
    <definedName name="bbbb">#REF!</definedName>
    <definedName name="bbelah1520">[158]harsat!#REF!</definedName>
    <definedName name="BBL">'[52]H S D'!$E$40</definedName>
    <definedName name="bbobos10">[158]harsat!#REF!</definedName>
    <definedName name="BBX">#REF!</definedName>
    <definedName name="bcor">#REF!</definedName>
    <definedName name="BCX">#REF!</definedName>
    <definedName name="bdia6">#REF!</definedName>
    <definedName name="BEARING_2">[107]Daftar_Harga_BAHAN_UPAH!#REF!</definedName>
    <definedName name="BEARING_3">[107]Daftar_Harga_BAHAN_UPAH!#REF!</definedName>
    <definedName name="BEBET">'[138] R A B'!#REF!</definedName>
    <definedName name="bed_truk_40">#REF!</definedName>
    <definedName name="begel">[86]HARSAT!#REF!</definedName>
    <definedName name="begesting">[126]har.sat.S!$I$60</definedName>
    <definedName name="begesting_atas">'[107]volume pekerjaan'!$G$19</definedName>
    <definedName name="Begisting">#REF!</definedName>
    <definedName name="begisting_kolom_balok">#REF!</definedName>
    <definedName name="begisting_pancang_beton">#REF!</definedName>
    <definedName name="begisting_plat">#REF!</definedName>
    <definedName name="BEGO">'[138] R A B'!#REF!</definedName>
    <definedName name="bek.ap">'[186]Sat~Bahu'!#REF!</definedName>
    <definedName name="bekist">#REF!</definedName>
    <definedName name="bekist12">#REF!</definedName>
    <definedName name="bekist9">#REF!</definedName>
    <definedName name="bekistb">#REF!</definedName>
    <definedName name="bekisting">#REF!</definedName>
    <definedName name="bekistingklpraktis">#REF!</definedName>
    <definedName name="bekistingsederhana">#REF!</definedName>
    <definedName name="bekistp">#REF!</definedName>
    <definedName name="bekpan">#REF!</definedName>
    <definedName name="BENANG">[179]Reservoir!#REF!</definedName>
    <definedName name="BENANGAN">#REF!</definedName>
    <definedName name="benangan_sudut">#REF!</definedName>
    <definedName name="benangan13">#REF!</definedName>
    <definedName name="BEND.50.22.5">'[123]HARGA SAT'!#REF!</definedName>
    <definedName name="BEND.50.45">'[123]HARGA SAT'!#REF!</definedName>
    <definedName name="BEND.50.90">'[123]HARGA SAT'!#REF!</definedName>
    <definedName name="BEND.75.22.5">'[123]HARGA SAT'!#REF!</definedName>
    <definedName name="BEND.75.45">'[123]HARGA SAT'!#REF!</definedName>
    <definedName name="BEND.75.90">'[123]HARGA SAT'!#REF!</definedName>
    <definedName name="BEND11.25S100">#REF!</definedName>
    <definedName name="BEND11.25S200">#REF!</definedName>
    <definedName name="BEND11.25S50">#REF!</definedName>
    <definedName name="BEND11.25S75">#REF!</definedName>
    <definedName name="BEND22.5AF200">#REF!</definedName>
    <definedName name="BEND22.5S100">#REF!</definedName>
    <definedName name="BEND22.5S200">#REF!</definedName>
    <definedName name="BEND22.5S50">#REF!</definedName>
    <definedName name="BEND22.5S75">#REF!</definedName>
    <definedName name="BEND45AF200">[5]DAF.HRG!#REF!</definedName>
    <definedName name="BEND45S200">#REF!</definedName>
    <definedName name="bend50.22.5">'[82]HARGA SAT'!$F$255</definedName>
    <definedName name="bend50.45">'[82]HARGA SAT'!$F$254</definedName>
    <definedName name="bend50.90">'[82]HARGA SAT'!$F$253</definedName>
    <definedName name="bend75.22.5">'[82]HARGA SAT'!$F$259</definedName>
    <definedName name="bend75.45">'[82]HARGA SAT'!$F$258</definedName>
    <definedName name="bend75.90">'[82]HARGA SAT'!$F$257</definedName>
    <definedName name="BEND90AF100">#REF!</definedName>
    <definedName name="BEND90AF200">#REF!</definedName>
    <definedName name="BEND90AF250">#REF!</definedName>
    <definedName name="BEND90AF75">#REF!</definedName>
    <definedName name="BEND90S100">#REF!</definedName>
    <definedName name="BEND90S200">#REF!</definedName>
    <definedName name="BEND90S50">[5]DAF.HRG!$W$24</definedName>
    <definedName name="BEND90S75">#REF!</definedName>
    <definedName name="bendpvc4_45">'[134]DHU&amp;B'!#REF!</definedName>
    <definedName name="bendpvc4_90">'[134]DHU&amp;B'!#REF!</definedName>
    <definedName name="bendr">#REF!</definedName>
    <definedName name="bendra">'[187]Analisa Gedung Kejari 2015 '!#REF!</definedName>
    <definedName name="bendrat">#REF!</definedName>
    <definedName name="bendrat_1">[119]HB!#REF!</definedName>
    <definedName name="bendrat_1_10">[120]HB!#REF!</definedName>
    <definedName name="bendrat_1_2">[120]HB!#REF!</definedName>
    <definedName name="bendrat_1_3">[120]HB!#REF!</definedName>
    <definedName name="bendrat_1_4">[120]HB!#REF!</definedName>
    <definedName name="bendrat_1_5">[120]HB!#REF!</definedName>
    <definedName name="bendrat_1_6">[120]HB!#REF!</definedName>
    <definedName name="bendrat_1_8">[120]HB!#REF!</definedName>
    <definedName name="Bengkir2.3">#REF!</definedName>
    <definedName name="Bengkir3.20">#REF!</definedName>
    <definedName name="Bengkir3.5">#REF!</definedName>
    <definedName name="Bengkir4.6">#REF!</definedName>
    <definedName name="Bengkir5.7">#REF!</definedName>
    <definedName name="Bengkir6.14">#REF!</definedName>
    <definedName name="Bengkir8.12">#REF!</definedName>
    <definedName name="Bengkir8.20">#REF!</definedName>
    <definedName name="BenklemanBeam">'[121]Harga Dasar'!#REF!</definedName>
    <definedName name="bensin">#REF!</definedName>
    <definedName name="bensin.indstri">#REF!</definedName>
    <definedName name="BENSINI">#REF!</definedName>
    <definedName name="BENSINT">#REF!</definedName>
    <definedName name="bentang">'[107]data_lokasi&amp;pelaku'!$D$18</definedName>
    <definedName name="BEON">#REF!</definedName>
    <definedName name="Besi">#REF!</definedName>
    <definedName name="besi.beton">'[123]HARGA SAT'!$F$62</definedName>
    <definedName name="besi.beton.ulir">'[123]HARGA SAT'!$F$61</definedName>
    <definedName name="besi.siku5">'[123]HARGA SAT'!$F$64</definedName>
    <definedName name="besi.strip">#REF!</definedName>
    <definedName name="besi.strip.m1">#REF!</definedName>
    <definedName name="besi.strip.m2">#REF!</definedName>
    <definedName name="BESI_10">[107]Daftar_Harga_BAHAN_UPAH!$H$32</definedName>
    <definedName name="BESI_12">[107]Daftar_Harga_BAHAN_UPAH!$H$31</definedName>
    <definedName name="BESI_16">[107]Daftar_Harga_BAHAN_UPAH!$H$30</definedName>
    <definedName name="BESI_4">[107]Daftar_Harga_BAHAN_UPAH!#REF!</definedName>
    <definedName name="BESI_5">[107]Daftar_Harga_BAHAN_UPAH!#REF!</definedName>
    <definedName name="BESI_6">[107]Daftar_Harga_BAHAN_UPAH!$H$34</definedName>
    <definedName name="BESI_8">[107]Daftar_Harga_BAHAN_UPAH!$H$33</definedName>
    <definedName name="BESI_AS_2">[107]Daftar_Harga_BAHAN_UPAH!#REF!</definedName>
    <definedName name="BESI_AS_3">[107]Daftar_Harga_BAHAN_UPAH!#REF!</definedName>
    <definedName name="besi_begel">#REF!</definedName>
    <definedName name="besi_bet">#REF!</definedName>
    <definedName name="besi_beugel">'[112]B-Price'!$G$151</definedName>
    <definedName name="besi_c">#REF!</definedName>
    <definedName name="BESI_C200X100X55X8">#REF!</definedName>
    <definedName name="BESI_CANAL10">[107]Daftar_Harga_BAHAN_UPAH!#REF!</definedName>
    <definedName name="besi_d19">[107]Daftar_Harga_BAHAN_UPAH!$H$29</definedName>
    <definedName name="besi_d22">[107]Daftar_Harga_BAHAN_UPAH!$H$28</definedName>
    <definedName name="BESI_D25">[107]Daftar_Harga_BAHAN_UPAH!$H$27</definedName>
    <definedName name="BESI_D29">[107]Daftar_Harga_BAHAN_UPAH!$H$26</definedName>
    <definedName name="Besi_gorong2_sd45">#REF!</definedName>
    <definedName name="BESI_PLAT10">[107]Daftar_Harga_BAHAN_UPAH!#REF!</definedName>
    <definedName name="besi_plat2">#REF!</definedName>
    <definedName name="besi_plat3">#REF!</definedName>
    <definedName name="BESI_PLAT4">[107]Daftar_Harga_BAHAN_UPAH!#REF!</definedName>
    <definedName name="besi_siku">#REF!</definedName>
    <definedName name="BESI_SIKU_80">[107]Daftar_Harga_BAHAN_UPAH!#REF!</definedName>
    <definedName name="BESI_SIKU40X80X4">#REF!</definedName>
    <definedName name="besi_strand">[86]HARSAT!#REF!</definedName>
    <definedName name="besi_tulangan">#REF!</definedName>
    <definedName name="besi_wf">#REF!</definedName>
    <definedName name="BESI_WF200X100X55X8">#REF!</definedName>
    <definedName name="besi12mm">'[188]H-SATUAN'!$D$51</definedName>
    <definedName name="besibeton">[189]ANALISA!#REF!</definedName>
    <definedName name="besibeton_10">[189]ANALISA!#REF!</definedName>
    <definedName name="besibeton_2">[189]ANALISA!#REF!</definedName>
    <definedName name="besibeton_3">[189]ANALISA!#REF!</definedName>
    <definedName name="besibeton_4">[189]ANALISA!#REF!</definedName>
    <definedName name="besibeton_5">[189]ANALISA!#REF!</definedName>
    <definedName name="besibeton_6">[189]ANALISA!#REF!</definedName>
    <definedName name="besibeton_8">[189]ANALISA!#REF!</definedName>
    <definedName name="Besibetonpolos">#REF!</definedName>
    <definedName name="besibetonulir">#REF!</definedName>
    <definedName name="BesiGalvanis">[51]SB!#REF!</definedName>
    <definedName name="besipolos">'[54]Har-sat finish'!$E$40</definedName>
    <definedName name="besiprestress">#REF!</definedName>
    <definedName name="besiprofil">#REF!</definedName>
    <definedName name="besiprofil.IWF">#REF!</definedName>
    <definedName name="besiprofil.kanal.U.10">#REF!</definedName>
    <definedName name="besiprofil.kanalCNP">#REF!</definedName>
    <definedName name="besiprofil.siku.50">#REF!</definedName>
    <definedName name="besiprofil.siku70">#REF!</definedName>
    <definedName name="besistrip5m2">#REF!</definedName>
    <definedName name="besistrip5mm">#REF!</definedName>
    <definedName name="besiulir">'[54]Har-sat finish'!$E$39</definedName>
    <definedName name="betagum">#REF!</definedName>
    <definedName name="Beton">'[190]Analisa SNI'!#REF!</definedName>
    <definedName name="beton.k.225">#REF!</definedName>
    <definedName name="beton.k.bo">#REF!</definedName>
    <definedName name="beton_0">#REF!</definedName>
    <definedName name="beton_1">#REF!</definedName>
    <definedName name="beton_123">#REF!</definedName>
    <definedName name="beton_atas">'[107]volume pekerjaan'!$G$20</definedName>
    <definedName name="BETON_BESI">[191]Anl!#REF!</definedName>
    <definedName name="Beton_gorong2_45sd75">#REF!</definedName>
    <definedName name="Beton_gorong2_75sd120">#REF!</definedName>
    <definedName name="Beton_gorong2_sd45">#REF!</definedName>
    <definedName name="beton_K350">#REF!</definedName>
    <definedName name="BETON_LISPLANG">#REF!</definedName>
    <definedName name="beton_patok_hektometer">#REF!</definedName>
    <definedName name="beton_patok_kilometer">#REF!</definedName>
    <definedName name="beton_patok_pengarah">#REF!</definedName>
    <definedName name="beton_rabat">#REF!</definedName>
    <definedName name="beton123">[189]ANALISA!#REF!</definedName>
    <definedName name="beton123_10">[189]ANALISA!#REF!</definedName>
    <definedName name="beton123_2">[189]ANALISA!#REF!</definedName>
    <definedName name="beton123_3">[189]ANALISA!#REF!</definedName>
    <definedName name="beton123_4">[189]ANALISA!#REF!</definedName>
    <definedName name="beton123_5">[189]ANALISA!#REF!</definedName>
    <definedName name="beton123_6">[189]ANALISA!#REF!</definedName>
    <definedName name="beton123_8">[189]ANALISA!#REF!</definedName>
    <definedName name="beton2">#REF!</definedName>
    <definedName name="beton250">#REF!</definedName>
    <definedName name="betonbalok1530">#REF!</definedName>
    <definedName name="betonbalok2030">#REF!</definedName>
    <definedName name="betonbalok3060">#REF!</definedName>
    <definedName name="BETONBO">[182]ANALISA!#REF!</definedName>
    <definedName name="Betoneser">#REF!</definedName>
    <definedName name="BETONK_225">[59]ANALISA!#REF!</definedName>
    <definedName name="BETONK_350">[96]ANALISA!$J$958</definedName>
    <definedName name="BetonK175">#REF!</definedName>
    <definedName name="BETONK225">[182]ANALISA!#REF!</definedName>
    <definedName name="betonk300">#REF!</definedName>
    <definedName name="betonkolom1515">#REF!</definedName>
    <definedName name="betonkolom3040">#REF!</definedName>
    <definedName name="betonlisplank">#REF!</definedName>
    <definedName name="betonplatdeck">#REF!</definedName>
    <definedName name="betonpor">#REF!</definedName>
    <definedName name="BetonPracetak210.40.5">#REF!</definedName>
    <definedName name="betonslof2540">#REF!</definedName>
    <definedName name="betonstrous">#REF!</definedName>
    <definedName name="BETONTULANG">[182]ANALISA!#REF!</definedName>
    <definedName name="betul">#REF!</definedName>
    <definedName name="bevel_kaca">#REF!</definedName>
    <definedName name="bf4_45">'[134]DHU&amp;B'!#REF!</definedName>
    <definedName name="bf4_90">'[134]DHU&amp;B'!#REF!</definedName>
    <definedName name="BG">[107]Daftar_Harga_BAHAN_UPAH!$H$18</definedName>
    <definedName name="BgHasilCttRange">#REF!</definedName>
    <definedName name="BgHasilRange">#REF!</definedName>
    <definedName name="BgHslCttRange">#REF!</definedName>
    <definedName name="BgHslRange">#REF!</definedName>
    <definedName name="bgkrbekisting">[189]ANALISA!#REF!</definedName>
    <definedName name="bgkrbekisting_10">[189]ANALISA!#REF!</definedName>
    <definedName name="bgkrbekisting_2">[189]ANALISA!#REF!</definedName>
    <definedName name="bgkrbekisting_3">[189]ANALISA!#REF!</definedName>
    <definedName name="bgkrbekisting_4">[189]ANALISA!#REF!</definedName>
    <definedName name="bgkrbekisting_5">[189]ANALISA!#REF!</definedName>
    <definedName name="bgkrbekisting_6">[189]ANALISA!#REF!</definedName>
    <definedName name="bgkrbekisting_8">[189]ANALISA!#REF!</definedName>
    <definedName name="bh.101">[101]harga!#REF!</definedName>
    <definedName name="bh.49">[101]harga!#REF!</definedName>
    <definedName name="bh.50">[101]harga!#REF!</definedName>
    <definedName name="bh.58">[101]harga!#REF!</definedName>
    <definedName name="bh.7">[101]harga!#REF!</definedName>
    <definedName name="bh.72">[101]harga!#REF!</definedName>
    <definedName name="bh.86">[101]harga!#REF!</definedName>
    <definedName name="bh.98">[101]harga!#REF!</definedName>
    <definedName name="bhn">[192]A!$A$29:$G$72</definedName>
    <definedName name="bi">#REF!</definedName>
    <definedName name="biasa">'[193]Harga Dasar'!$H$42</definedName>
    <definedName name="biaya">[70]RINCIAN!$H$9</definedName>
    <definedName name="BIAYA.012">#REF!</definedName>
    <definedName name="BIAYA.019">#REF!</definedName>
    <definedName name="BIAYA.033">#REF!</definedName>
    <definedName name="BIAYA.034">#REF!</definedName>
    <definedName name="BIAYA.035">#REF!</definedName>
    <definedName name="BIAYA.044">#REF!</definedName>
    <definedName name="BIAYA.055">#REF!</definedName>
    <definedName name="BIAYA.059">#REF!</definedName>
    <definedName name="BIAYA.061">#REF!</definedName>
    <definedName name="BIAYA.073">#REF!</definedName>
    <definedName name="BIAYA.074">#REF!</definedName>
    <definedName name="BIAYA.075">#REF!</definedName>
    <definedName name="BIAYA.077">#REF!</definedName>
    <definedName name="BIAYA.079">#REF!</definedName>
    <definedName name="BIAYA.084">#REF!</definedName>
    <definedName name="BIAYA.090">#REF!</definedName>
    <definedName name="BIAYA.095">#REF!</definedName>
    <definedName name="BIAYA.118">#REF!</definedName>
    <definedName name="BIAYA_1">#REF!</definedName>
    <definedName name="BIAYA_2">#REF!</definedName>
    <definedName name="BiayaCttRange">#REF!</definedName>
    <definedName name="biayapemasaran">#REF!</definedName>
    <definedName name="BiayaRange">#REF!</definedName>
    <definedName name="BiayaTimEks">#REF!</definedName>
    <definedName name="biayatotal">#REF!</definedName>
    <definedName name="bibit_penanaman_pohon">#REF!</definedName>
    <definedName name="bikesting">#REF!</definedName>
    <definedName name="BIKONPUSK">[194]RAP!$H$102</definedName>
    <definedName name="bilikbambu">#REF!</definedName>
    <definedName name="BIN">#REF!</definedName>
    <definedName name="bindrad">#REF!</definedName>
    <definedName name="bisbeton">#REF!</definedName>
    <definedName name="BJ">#REF!</definedName>
    <definedName name="BJ.KONS">[5]DAF.HRG!$I$38</definedName>
    <definedName name="bj_c">'[147]HARGA RATA'!$G$67</definedName>
    <definedName name="bj_tulangan">#REF!</definedName>
    <definedName name="bj_wf">'[147]HARGA RATA'!$G$65</definedName>
    <definedName name="bjbaja">#REF!</definedName>
    <definedName name="bjls">'[88]Up &amp; bhn'!#REF!</definedName>
    <definedName name="bjtul">#REF!</definedName>
    <definedName name="BK">[48]ANALISA!#REF!</definedName>
    <definedName name="bk_1_5">#REF!</definedName>
    <definedName name="bkali">#REF!</definedName>
    <definedName name="BKF">#REF!</definedName>
    <definedName name="bkontrol">#REF!</definedName>
    <definedName name="bks_b">[195]Anl_Bet!#REF!</definedName>
    <definedName name="Bks_d">[195]Anl_Bet!#REF!</definedName>
    <definedName name="bks_k">[195]Anl_Bet!#REF!</definedName>
    <definedName name="bks_s">#REF!</definedName>
    <definedName name="Bks_T">[195]Anl_Bet!#REF!</definedName>
    <definedName name="BL.10">#REF!</definedName>
    <definedName name="BL.13">#REF!</definedName>
    <definedName name="BL.2">#REF!</definedName>
    <definedName name="BL.3">#REF!</definedName>
    <definedName name="bL_photo">#REF!</definedName>
    <definedName name="BLKT">'[114]Sat~Bahu'!$C$18</definedName>
    <definedName name="bln">#REF!</definedName>
    <definedName name="BLRange">#REF!</definedName>
    <definedName name="BLT">'[114]Sat~Bahu'!$C$19</definedName>
    <definedName name="BLTT">'[114]Sat~Bahu'!$C$17</definedName>
    <definedName name="blw">'[114]Sat~Bahu'!$C$113</definedName>
    <definedName name="bm.4.10">#REF!</definedName>
    <definedName name="BM.4.2.7a">#REF!</definedName>
    <definedName name="BM.4.2.7b">#REF!</definedName>
    <definedName name="BM.4.2.7c">#REF!</definedName>
    <definedName name="BM.4.2.7d">#REF!</definedName>
    <definedName name="BM.4.2.7e">#REF!</definedName>
    <definedName name="BM.4.2.7f">#REF!</definedName>
    <definedName name="BM.Geo">#REF!</definedName>
    <definedName name="BM2.4.1">#REF!</definedName>
    <definedName name="BM3.1.1">#REF!</definedName>
    <definedName name="BM3.1.1a">#REF!</definedName>
    <definedName name="BM3.1.2">#REF!</definedName>
    <definedName name="BM3.1.3">#REF!</definedName>
    <definedName name="BM3.1.4">#REF!</definedName>
    <definedName name="BM3.1.5">#REF!</definedName>
    <definedName name="BM3.1.8a">#REF!</definedName>
    <definedName name="BM3.2">#REF!</definedName>
    <definedName name="BM3.2.1">#REF!</definedName>
    <definedName name="BM4.2.3">#REF!</definedName>
    <definedName name="BM4.2.4">#REF!</definedName>
    <definedName name="BM4.2.5">#REF!</definedName>
    <definedName name="BM4.2.6">#REF!</definedName>
    <definedName name="BM4.2.7">#REF!</definedName>
    <definedName name="BM5.1.1">#REF!</definedName>
    <definedName name="BM5.1.2">#REF!</definedName>
    <definedName name="BM5.1.3">#REF!</definedName>
    <definedName name="BM5.8.1">#REF!</definedName>
    <definedName name="BM6.2.1">#REF!</definedName>
    <definedName name="BM6.2.2">#REF!</definedName>
    <definedName name="BM6.8.1">#REF!</definedName>
    <definedName name="BM6.8.2a">#REF!</definedName>
    <definedName name="BM6.8.4">#REF!</definedName>
    <definedName name="BM6.8.4a">#REF!</definedName>
    <definedName name="BM7.1.3">#REF!</definedName>
    <definedName name="BM7.1.3a">#REF!</definedName>
    <definedName name="BM7.1.4">#REF!</definedName>
    <definedName name="BM7.1.5a">#REF!</definedName>
    <definedName name="BM7.1.6">#REF!</definedName>
    <definedName name="BM7.1.8">#REF!</definedName>
    <definedName name="BM7.10.3">#REF!</definedName>
    <definedName name="BM7.11.1">#REF!</definedName>
    <definedName name="BM7.11.2">#REF!</definedName>
    <definedName name="BM7.12.5">#REF!</definedName>
    <definedName name="BM7.13">#REF!</definedName>
    <definedName name="BM7.16.1">#REF!</definedName>
    <definedName name="BM7.17.1">#REF!</definedName>
    <definedName name="BM7.4.1">#REF!</definedName>
    <definedName name="BM7.4.3">#REF!</definedName>
    <definedName name="BM7.6.10d">#REF!</definedName>
    <definedName name="BM7.6.13">#REF!</definedName>
    <definedName name="BM7.6.18">#REF!</definedName>
    <definedName name="BM7.6.9c">#REF!</definedName>
    <definedName name="BM7.7.1">#REF!</definedName>
    <definedName name="BM7.7.5">#REF!</definedName>
    <definedName name="BM7.9.1">#REF!</definedName>
    <definedName name="BM7.9.4">#REF!</definedName>
    <definedName name="BM8.1.7">#REF!</definedName>
    <definedName name="BM8.3.1">#REF!</definedName>
    <definedName name="BM8.4.1">#REF!</definedName>
    <definedName name="BM8.4.10">#REF!</definedName>
    <definedName name="bndrt">'[196]harga bahan'!$M$100</definedName>
    <definedName name="BO">#REF!</definedName>
    <definedName name="BOBOT">#REF!</definedName>
    <definedName name="Bobot.1">#REF!</definedName>
    <definedName name="BODEM2KG">#REF!</definedName>
    <definedName name="BODEM5KG">#REF!</definedName>
    <definedName name="boh.1.25">[101]harga!#REF!</definedName>
    <definedName name="boh.4">[101]harga!#REF!</definedName>
    <definedName name="boh.bs.1.25">[101]harga!#REF!</definedName>
    <definedName name="bola">#REF!</definedName>
    <definedName name="BondingMixWBM">#REF!</definedName>
    <definedName name="BONGDIN">'[197]ANALISA GRS TENGAH'!$H$73</definedName>
    <definedName name="BONGKAR_DINDING">#REF!</definedName>
    <definedName name="bONGKAR_JEMBATAN">#REF!</definedName>
    <definedName name="BONGKAR_PILAR">[59]ANALISA!#REF!</definedName>
    <definedName name="bongkaran">[126]har.sat.S!$I$134</definedName>
    <definedName name="Bongkarasbes">#REF!</definedName>
    <definedName name="bongkarbeton">#REF!</definedName>
    <definedName name="bongkarbubunganasbes">#REF!</definedName>
    <definedName name="Bongkarbubungangenteng">#REF!</definedName>
    <definedName name="bongkardinding">#REF!</definedName>
    <definedName name="BongkarGenteng">#REF!</definedName>
    <definedName name="bongkargording">#REF!</definedName>
    <definedName name="bongkarkudakuda">#REF!</definedName>
    <definedName name="bongkarkusen">#REF!</definedName>
    <definedName name="bongkarlantai">#REF!</definedName>
    <definedName name="bongkarlistplank">#REF!</definedName>
    <definedName name="bongkarpapankompres">#REF!</definedName>
    <definedName name="bongkarplafond">#REF!</definedName>
    <definedName name="bongkarusukreng">#REF!</definedName>
    <definedName name="bongkrbata">#REF!</definedName>
    <definedName name="bongkrlining">#REF!</definedName>
    <definedName name="bongkrpas">#REF!</definedName>
    <definedName name="BOQ">#REF!</definedName>
    <definedName name="bor">#REF!</definedName>
    <definedName name="Bor_Master">'[181]Uph&amp;bhn'!$E$34</definedName>
    <definedName name="border">[95]anal!#REF!</definedName>
    <definedName name="bore.pile">#REF!</definedName>
    <definedName name="bore.pile.">#REF!</definedName>
    <definedName name="borneo">#REF!</definedName>
    <definedName name="borneobalok">'[137]har-sat'!$E$119</definedName>
    <definedName name="bouw">#REF!</definedName>
    <definedName name="bouwplank">#REF!</definedName>
    <definedName name="BOW">[198]Bahan!$G$49</definedName>
    <definedName name="BOW.15b">#REF!</definedName>
    <definedName name="BOW.A.3">#REF!</definedName>
    <definedName name="BOW.A.6">#REF!</definedName>
    <definedName name="BOW.A.7">#REF!</definedName>
    <definedName name="BOW.A.7a">#REF!</definedName>
    <definedName name="BOW.A.9">#REF!</definedName>
    <definedName name="BOW.A6">#REF!</definedName>
    <definedName name="BOW.A7">#REF!</definedName>
    <definedName name="BOW.A7a">#REF!</definedName>
    <definedName name="BOW.A9">#REF!</definedName>
    <definedName name="BOW.F1">#REF!</definedName>
    <definedName name="BOW.M.15b">#REF!</definedName>
    <definedName name="BOW.M.15e">#REF!</definedName>
    <definedName name="BOW.M15">#REF!</definedName>
    <definedName name="BOW.M15a">#REF!</definedName>
    <definedName name="BOW.M15c">#REF!</definedName>
    <definedName name="BOW.M15d">#REF!</definedName>
    <definedName name="BOWBA.16">#REF!</definedName>
    <definedName name="BOWE.10">#REF!</definedName>
    <definedName name="BOWE.13">#REF!</definedName>
    <definedName name="BOWE.17">#REF!</definedName>
    <definedName name="BOWE.2">#REF!</definedName>
    <definedName name="BOWE.4">#REF!</definedName>
    <definedName name="BOWE.7">#REF!</definedName>
    <definedName name="BOWF.1">#REF!</definedName>
    <definedName name="BOWF.3">#REF!</definedName>
    <definedName name="BOWF.8.A">#REF!</definedName>
    <definedName name="bowf9">#REF!</definedName>
    <definedName name="BOWPLANK">#REF!</definedName>
    <definedName name="BOWUA.16">#REF!</definedName>
    <definedName name="box_panel">#REF!</definedName>
    <definedName name="bp">'[199]HB '!#REF!</definedName>
    <definedName name="bpecah01">[158]harsat!#REF!</definedName>
    <definedName name="bpecah11">[158]harsat!#REF!</definedName>
    <definedName name="bpecah12">[158]harsat!#REF!</definedName>
    <definedName name="Bpf">#REF!</definedName>
    <definedName name="BQ">[200]Rab!$A$1:$I$934</definedName>
    <definedName name="BQ_1">[75]ANALISA!#REF!</definedName>
    <definedName name="BR">[201]HARSAT!$G$99</definedName>
    <definedName name="BR_3">[202]HARSAT!$G$99</definedName>
    <definedName name="braven">#REF!</definedName>
    <definedName name="brc">#REF!</definedName>
    <definedName name="brhtakterampil">#REF!</definedName>
    <definedName name="brhterampil">#REF!</definedName>
    <definedName name="Brigdoun">{"Book1","RAB PASAR 30 AUG SCRAB.xls"}</definedName>
    <definedName name="BRONJ_MATRAS">[191]Anl!#REF!</definedName>
    <definedName name="bronjong">#REF!</definedName>
    <definedName name="BS">[203]HSPK!$G$829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'[94]Harga '!$L$82</definedName>
    <definedName name="bs40spindo2">#REF!</definedName>
    <definedName name="bs40spindo2.5">'[94]Harga '!$L$84</definedName>
    <definedName name="bs40spindo3">'[94]Harga '!$L$85</definedName>
    <definedName name="bs40spindo4">'[94]Harga '!$L$86</definedName>
    <definedName name="bs40spindo5">#REF!</definedName>
    <definedName name="bs40spindo6">'[94]Harga '!$L$88</definedName>
    <definedName name="bs40spindo8">#REF!</definedName>
    <definedName name="bsbeton">#REF!</definedName>
    <definedName name="bsbtn">#REF!</definedName>
    <definedName name="bsbtn_1">[119]HB!#REF!</definedName>
    <definedName name="bsbtn_1_10">[120]HB!#REF!</definedName>
    <definedName name="bsbtn_1_2">[120]HB!#REF!</definedName>
    <definedName name="bsbtn_1_3">[120]HB!#REF!</definedName>
    <definedName name="bsbtn_1_4">[120]HB!#REF!</definedName>
    <definedName name="bsbtn_1_5">[120]HB!#REF!</definedName>
    <definedName name="bsbtn_1_6">[120]HB!#REF!</definedName>
    <definedName name="bsbtn_1_8">[120]HB!#REF!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c_10">#REF!</definedName>
    <definedName name="bsc_2">#REF!</definedName>
    <definedName name="bsc_3">#REF!</definedName>
    <definedName name="bsc_4">#REF!</definedName>
    <definedName name="bsc_5">#REF!</definedName>
    <definedName name="bsc_6">#REF!</definedName>
    <definedName name="bsc_8">#REF!</definedName>
    <definedName name="bsc100_10">#REF!</definedName>
    <definedName name="bsc100_2">#REF!</definedName>
    <definedName name="bsc100_3">#REF!</definedName>
    <definedName name="bsc100_4">#REF!</definedName>
    <definedName name="bsc100_5">#REF!</definedName>
    <definedName name="bsc100_6">#REF!</definedName>
    <definedName name="bsc100_8">#REF!</definedName>
    <definedName name="BSIKAT">[204]Daf_Anl!$I$110</definedName>
    <definedName name="BSIKU7">[59]HSD!#REF!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p">'[196]harga bahan'!$M$102</definedName>
    <definedName name="bsplat">#REF!</definedName>
    <definedName name="bsplat_10">#REF!</definedName>
    <definedName name="bsplat_2">#REF!</definedName>
    <definedName name="bsplat_3">#REF!</definedName>
    <definedName name="bsplat_4">#REF!</definedName>
    <definedName name="bsplat_5">#REF!</definedName>
    <definedName name="bsplat_6">#REF!</definedName>
    <definedName name="bsplat_8">#REF!</definedName>
    <definedName name="BSPOLS">'[205]analisa SNI'!$H$96</definedName>
    <definedName name="bssiku">#REF!</definedName>
    <definedName name="bssiku_10">#REF!</definedName>
    <definedName name="bssiku_2">#REF!</definedName>
    <definedName name="bssiku_3">#REF!</definedName>
    <definedName name="bssiku_4">#REF!</definedName>
    <definedName name="bssiku_5">#REF!</definedName>
    <definedName name="bssiku_6">#REF!</definedName>
    <definedName name="bssiku_8">#REF!</definedName>
    <definedName name="bsu">'[196]harga bahan'!$M$103</definedName>
    <definedName name="bswf">#REF!</definedName>
    <definedName name="bswf_10">#REF!</definedName>
    <definedName name="bswf_2">#REF!</definedName>
    <definedName name="bswf_3">#REF!</definedName>
    <definedName name="bswf_4">#REF!</definedName>
    <definedName name="bswf_5">#REF!</definedName>
    <definedName name="bswf_6">#REF!</definedName>
    <definedName name="bswf_8">#REF!</definedName>
    <definedName name="bswf150">#REF!</definedName>
    <definedName name="bswf150_10">#REF!</definedName>
    <definedName name="bswf150_2">#REF!</definedName>
    <definedName name="bswf150_3">#REF!</definedName>
    <definedName name="bswf150_4">#REF!</definedName>
    <definedName name="bswf150_5">#REF!</definedName>
    <definedName name="bswf150_6">#REF!</definedName>
    <definedName name="bswf150_8">#REF!</definedName>
    <definedName name="bt">'[196]harga bahan'!$M$126</definedName>
    <definedName name="bt.apung">[126]har.sat.S!$I$99</definedName>
    <definedName name="bt.belah">[126]har.sat.S!$I$22</definedName>
    <definedName name="bt.cor">[101]harga!#REF!</definedName>
    <definedName name="bt.kali">[101]harga!#REF!</definedName>
    <definedName name="bt.pecah.3.5">[126]har.sat.S!$I$19</definedName>
    <definedName name="bt.pecah.5.7">[126]har.sat.S!$I$20</definedName>
    <definedName name="bt.pecah0.5.1">[126]har.sat.S!$I$21</definedName>
    <definedName name="bt.pecah1.2">[126]har.sat.S!$I$17</definedName>
    <definedName name="bt.pecah2.3">[126]har.sat.S!$I$18</definedName>
    <definedName name="bt.pecah3.5">[126]har.sat.S!$I$19</definedName>
    <definedName name="bt.pecah5.7">[126]har.sat.S!$I$19</definedName>
    <definedName name="bt.tempel">[126]har.sat.S!$I$34</definedName>
    <definedName name="bt_1_5">#REF!</definedName>
    <definedName name="bt_pec_mesin">#REF!</definedName>
    <definedName name="bt1.1">[51]SB!#REF!</definedName>
    <definedName name="Bt1.2">[51]SB!#REF!</definedName>
    <definedName name="Bt15.20">[51]SB!#REF!</definedName>
    <definedName name="Bt2.3">[51]SB!#REF!</definedName>
    <definedName name="Bt3.5">[51]SB!#REF!</definedName>
    <definedName name="Bt5.7">[51]SB!#REF!</definedName>
    <definedName name="Bt7.10">[51]SB!#REF!</definedName>
    <definedName name="btb">'[114]Sat~Bahu'!$C$67</definedName>
    <definedName name="btbata">[51]SB!#REF!</definedName>
    <definedName name="btbelah">#REF!</definedName>
    <definedName name="btblh">#REF!</definedName>
    <definedName name="btblh_1">[119]HB!#REF!</definedName>
    <definedName name="btblh_1_10">[120]HB!#REF!</definedName>
    <definedName name="btblh_1_2">[120]HB!#REF!</definedName>
    <definedName name="btblh_1_3">[120]HB!#REF!</definedName>
    <definedName name="btblh_1_4">[120]HB!#REF!</definedName>
    <definedName name="btblh_1_5">[120]HB!#REF!</definedName>
    <definedName name="btblh_1_6">[120]HB!#REF!</definedName>
    <definedName name="btblh_1_8">[120]HB!#REF!</definedName>
    <definedName name="btcor">#REF!</definedName>
    <definedName name="btgebal">#REF!</definedName>
    <definedName name="btgebal_10">#REF!</definedName>
    <definedName name="btgebal_2">#REF!</definedName>
    <definedName name="btgebal_3">#REF!</definedName>
    <definedName name="btgebal_4">#REF!</definedName>
    <definedName name="btgebal_5">#REF!</definedName>
    <definedName name="btgebal_6">#REF!</definedName>
    <definedName name="btgebal_8">#REF!</definedName>
    <definedName name="btkali">#REF!</definedName>
    <definedName name="btkl">'[196]harga bahan'!$M$28</definedName>
    <definedName name="btkl1">'[206]harga bahan'!$M$29</definedName>
    <definedName name="btl" hidden="1">#REF!</definedName>
    <definedName name="btn">#REF!</definedName>
    <definedName name="btn_1_2_3">#REF!</definedName>
    <definedName name="btn_1_3_5">#REF!</definedName>
    <definedName name="btn_8">#REF!</definedName>
    <definedName name="btnremik">[207]ANALISA!#REF!</definedName>
    <definedName name="btnremik_10">[207]ANALISA!#REF!</definedName>
    <definedName name="btnremik_2">[207]ANALISA!#REF!</definedName>
    <definedName name="btnremik_3">[207]ANALISA!#REF!</definedName>
    <definedName name="btnremik_4">[207]ANALISA!#REF!</definedName>
    <definedName name="btnremik_5">[207]ANALISA!#REF!</definedName>
    <definedName name="btnremik_6">[207]ANALISA!#REF!</definedName>
    <definedName name="btnremik_8">[207]ANALISA!#REF!</definedName>
    <definedName name="btp">'[57]harga bahan'!$L$31</definedName>
    <definedName name="btpb">'[114]Sat~Bahu'!$C$32</definedName>
    <definedName name="btul24">#REF!</definedName>
    <definedName name="btul39">#REF!</definedName>
    <definedName name="BUANGTANAH">[182]ANALISA!#REF!</definedName>
    <definedName name="Bub.Asbes">'[123]HARGA SAT'!#REF!</definedName>
    <definedName name="Bub.pejaten">'[123]HARGA SAT'!#REF!</definedName>
    <definedName name="bubung">'[109]HB '!#REF!</definedName>
    <definedName name="bubung_1">[119]HB!#REF!</definedName>
    <definedName name="bubung_1_10">[120]HB!#REF!</definedName>
    <definedName name="bubung_1_2">[120]HB!#REF!</definedName>
    <definedName name="bubung_1_3">[120]HB!#REF!</definedName>
    <definedName name="bubung_1_4">[120]HB!#REF!</definedName>
    <definedName name="bubung_1_5">[120]HB!#REF!</definedName>
    <definedName name="bubung_1_6">[120]HB!#REF!</definedName>
    <definedName name="bubung_1_8">[120]HB!#REF!</definedName>
    <definedName name="bubung_10">'[109]HB '!#REF!</definedName>
    <definedName name="bubung_2">'[109]HB '!#REF!</definedName>
    <definedName name="bubung_3">'[109]HB '!#REF!</definedName>
    <definedName name="bubung_4">'[109]HB '!#REF!</definedName>
    <definedName name="bubung_5">'[109]HB '!#REF!</definedName>
    <definedName name="bubung_6">'[109]HB '!#REF!</definedName>
    <definedName name="bubung_8">'[109]HB '!#REF!</definedName>
    <definedName name="bubungan">#REF!</definedName>
    <definedName name="bubungan.beton">'[123]HARGA SAT'!#REF!</definedName>
    <definedName name="bubungan.lokal">'[123]HARGA SAT'!#REF!</definedName>
    <definedName name="bubungan_galvalum">#REF!</definedName>
    <definedName name="bubunganasbes">#REF!</definedName>
    <definedName name="bubungasbes">[126]har.sat.S!$I$38</definedName>
    <definedName name="bubungAsbesgel.besar">#REF!</definedName>
    <definedName name="bubungAsbesgel.kecil">#REF!</definedName>
    <definedName name="bubungbeton">[126]har.sat.S!$I$40</definedName>
    <definedName name="bubungbtn">#REF!</definedName>
    <definedName name="bubungbtn_10">#REF!</definedName>
    <definedName name="bubungbtn_2">#REF!</definedName>
    <definedName name="bubungbtn_3">#REF!</definedName>
    <definedName name="bubungbtn_4">#REF!</definedName>
    <definedName name="bubungbtn_5">#REF!</definedName>
    <definedName name="bubungbtn_6">#REF!</definedName>
    <definedName name="bubungbtn_8">#REF!</definedName>
    <definedName name="bubungflumpress">[126]har.sat.S!$I$39</definedName>
    <definedName name="bubungkp">[126]har.sat.S!$I$41</definedName>
    <definedName name="buis.10">'[123]HARGA SAT'!#REF!</definedName>
    <definedName name="buis.20">'[123]HARGA SAT'!#REF!</definedName>
    <definedName name="buis.40">'[123]HARGA SAT'!#REF!</definedName>
    <definedName name="buis.60">'[123]HARGA SAT'!#REF!</definedName>
    <definedName name="buis.80">'[123]HARGA SAT'!#REF!</definedName>
    <definedName name="Buis.beton.20cm">#REF!</definedName>
    <definedName name="buis.beton.30">#REF!</definedName>
    <definedName name="buis.beton.40">#REF!</definedName>
    <definedName name="buis.beton.50">#REF!</definedName>
    <definedName name="buis.beton.60">#REF!</definedName>
    <definedName name="Buis.beton.80cm">#REF!</definedName>
    <definedName name="buis20">[126]har.sat.S!$I$82</definedName>
    <definedName name="buis30">[126]har.sat.S!$I$83</definedName>
    <definedName name="BuisBeton100cm">#REF!</definedName>
    <definedName name="BuisBeton20cm">#REF!</definedName>
    <definedName name="BuisBeton30cm">#REF!</definedName>
    <definedName name="BuisBeton40cm">#REF!</definedName>
    <definedName name="BuisBeton50cm">#REF!</definedName>
    <definedName name="BuisBeton60cm">#REF!</definedName>
    <definedName name="BuisBeton80cm">#REF!</definedName>
    <definedName name="BuisBeton90cm">#REF!</definedName>
    <definedName name="buiso100">#REF!</definedName>
    <definedName name="buiso100_10">#REF!</definedName>
    <definedName name="buiso100_2">#REF!</definedName>
    <definedName name="buiso100_3">#REF!</definedName>
    <definedName name="buiso100_4">#REF!</definedName>
    <definedName name="buiso100_5">#REF!</definedName>
    <definedName name="buiso100_6">#REF!</definedName>
    <definedName name="buiso100_8">#REF!</definedName>
    <definedName name="buiso20">#REF!</definedName>
    <definedName name="buiso20_10">#REF!</definedName>
    <definedName name="buiso20_2">#REF!</definedName>
    <definedName name="buiso20_3">#REF!</definedName>
    <definedName name="buiso20_4">#REF!</definedName>
    <definedName name="buiso20_5">#REF!</definedName>
    <definedName name="buiso20_6">#REF!</definedName>
    <definedName name="buiso20_8">#REF!</definedName>
    <definedName name="buiso40">#REF!</definedName>
    <definedName name="buiso40_10">#REF!</definedName>
    <definedName name="buiso40_2">#REF!</definedName>
    <definedName name="buiso40_3">#REF!</definedName>
    <definedName name="buiso40_4">#REF!</definedName>
    <definedName name="buiso40_5">#REF!</definedName>
    <definedName name="buiso40_6">#REF!</definedName>
    <definedName name="buiso40_8">#REF!</definedName>
    <definedName name="buiso50">#REF!</definedName>
    <definedName name="buiso80">#REF!</definedName>
    <definedName name="buiso80_10">#REF!</definedName>
    <definedName name="buiso80_2">#REF!</definedName>
    <definedName name="buiso80_3">#REF!</definedName>
    <definedName name="buiso80_4">#REF!</definedName>
    <definedName name="buiso80_5">#REF!</definedName>
    <definedName name="buiso80_6">#REF!</definedName>
    <definedName name="buiso80_8">#REF!</definedName>
    <definedName name="buisu20">#REF!</definedName>
    <definedName name="buisu20_10">#REF!</definedName>
    <definedName name="buisu20_2">#REF!</definedName>
    <definedName name="buisu20_3">#REF!</definedName>
    <definedName name="buisu20_4">#REF!</definedName>
    <definedName name="buisu20_5">#REF!</definedName>
    <definedName name="buisu20_6">#REF!</definedName>
    <definedName name="buisu20_8">#REF!</definedName>
    <definedName name="buisu30">#REF!</definedName>
    <definedName name="buisu30_10">#REF!</definedName>
    <definedName name="buisu30_2">#REF!</definedName>
    <definedName name="buisu30_3">#REF!</definedName>
    <definedName name="buisu30_4">#REF!</definedName>
    <definedName name="buisu30_5">#REF!</definedName>
    <definedName name="buisu30_6">#REF!</definedName>
    <definedName name="buisu30_8">#REF!</definedName>
    <definedName name="buisu60">#REF!</definedName>
    <definedName name="buisu60_10">#REF!</definedName>
    <definedName name="buisu60_2">#REF!</definedName>
    <definedName name="buisu60_3">#REF!</definedName>
    <definedName name="buisu60_4">#REF!</definedName>
    <definedName name="buisu60_5">#REF!</definedName>
    <definedName name="buisu60_6">#REF!</definedName>
    <definedName name="buisu60_8">#REF!</definedName>
    <definedName name="bul">#REF!</definedName>
    <definedName name="bulan">#REF!</definedName>
    <definedName name="Bulanan">[200]Bulanan!$A$1:$AI$437</definedName>
    <definedName name="BULANAN_1">#REF!</definedName>
    <definedName name="BULANAN_2">#REF!</definedName>
    <definedName name="BulananAK">[200]Bulanan!$A$1:$BF$437</definedName>
    <definedName name="BulananML">[200]Bulanan!$A$1:$CC$437</definedName>
    <definedName name="Buldozer">#REF!</definedName>
    <definedName name="bulldozer">#REF!</definedName>
    <definedName name="bulldozer.100">#REF!</definedName>
    <definedName name="bungkuskolom">[95]anal!#REF!</definedName>
    <definedName name="bur">#REF!</definedName>
    <definedName name="burtak">#REF!</definedName>
    <definedName name="buruh">[136]BASIC!$F$30</definedName>
    <definedName name="BuruhKurangTerlatih">[51]SB!#REF!</definedName>
    <definedName name="buruhsemiterlatih">#REF!</definedName>
    <definedName name="buruhsemiterlatih.jam">#REF!</definedName>
    <definedName name="buruhtakterampil">#REF!</definedName>
    <definedName name="BuruhTakTerlatih">[51]SB!#REF!</definedName>
    <definedName name="buruhtakterlatih.jam">#REF!</definedName>
    <definedName name="buruhterampil">#REF!</definedName>
    <definedName name="BuruhTerlatih">[51]SB!#REF!</definedName>
    <definedName name="buruhterlatih.jam">#REF!</definedName>
    <definedName name="Bust">#N/A</definedName>
    <definedName name="bwg">[208]Analisa!$H$41</definedName>
    <definedName name="C.">#REF!</definedName>
    <definedName name="C..">#REF!</definedName>
    <definedName name="C...">#REF!</definedName>
    <definedName name="C....">#REF!</definedName>
    <definedName name="C.01">#REF!</definedName>
    <definedName name="C.010">#REF!</definedName>
    <definedName name="C.02">#REF!</definedName>
    <definedName name="C.04">#REF!</definedName>
    <definedName name="C.06">#REF!</definedName>
    <definedName name="c.08">#REF!</definedName>
    <definedName name="C.10">#REF!</definedName>
    <definedName name="C.10.">'[209]C.10'!$B$1:$L$50,'[209]C.10'!$N$51:$V$88</definedName>
    <definedName name="C.12.">'[209]C.12'!$B$1:$L$56,'[209]C.12'!$N$57:$V$95</definedName>
    <definedName name="C.13">#REF!</definedName>
    <definedName name="C.14.">'[209]C.14'!$B$1:$L$45,'[209]C.14'!$N$46:$V$82</definedName>
    <definedName name="C.15">#REF!</definedName>
    <definedName name="C.16.">'[209]C.16'!$B$1:$L$87,'[209]C.16'!$N$88:$V$129</definedName>
    <definedName name="C.19.">'[209]C.19'!$B$1:$L$55,'[209]C.19'!$N$56:$V$93</definedName>
    <definedName name="C.21.">'[209]C.21'!$B$1:$L$44,'[209]C.21'!$N$45:$V$81</definedName>
    <definedName name="C.23.">'[209]C.23'!$B$1:$L$98,'[209]C.23'!$N$99:$V$141</definedName>
    <definedName name="C.25.">'[209]C.25'!$B$1:$L$34,'[209]C.25'!$N$35:$V$69</definedName>
    <definedName name="C.4">#REF!</definedName>
    <definedName name="C.6.1">#REF!</definedName>
    <definedName name="C.6.10">#REF!</definedName>
    <definedName name="C.6.11">#REF!</definedName>
    <definedName name="C.6.12">#REF!</definedName>
    <definedName name="C.6.12a">#REF!</definedName>
    <definedName name="C.6.13">#REF!</definedName>
    <definedName name="C.6.13a">#REF!</definedName>
    <definedName name="C.6.14">#REF!</definedName>
    <definedName name="C.6.15">#REF!</definedName>
    <definedName name="C.6.16">#REF!</definedName>
    <definedName name="C.6.17">#REF!</definedName>
    <definedName name="C.6.18">#REF!</definedName>
    <definedName name="C.6.2">#REF!</definedName>
    <definedName name="C.6.2a">#REF!</definedName>
    <definedName name="C.6.3">#REF!</definedName>
    <definedName name="C.6.4">#REF!</definedName>
    <definedName name="C.6.4a">#REF!</definedName>
    <definedName name="C.6.5">#REF!</definedName>
    <definedName name="C.6.5a">#REF!</definedName>
    <definedName name="C.6.6">#REF!</definedName>
    <definedName name="C.6.7">#REF!</definedName>
    <definedName name="C.6.8">#REF!</definedName>
    <definedName name="C.6.9">#REF!</definedName>
    <definedName name="C.7.">'[209]C.7'!$B$1:$L$33,'[209]C.7'!$N$34:$V$68</definedName>
    <definedName name="C.9.">'[209]C.9'!$B$1:$L$42,'[209]C.9'!$N$43:$V$79</definedName>
    <definedName name="C_">#REF!</definedName>
    <definedName name="C_01">#REF!</definedName>
    <definedName name="C_02">#REF!</definedName>
    <definedName name="C_03">#REF!</definedName>
    <definedName name="C_04">#REF!</definedName>
    <definedName name="C_05">#REF!</definedName>
    <definedName name="C_06">#REF!</definedName>
    <definedName name="C_07">#REF!</definedName>
    <definedName name="C_08">#REF!</definedName>
    <definedName name="C_09">#REF!</definedName>
    <definedName name="c_1">#REF!</definedName>
    <definedName name="C_10">#REF!</definedName>
    <definedName name="C_11">#REF!</definedName>
    <definedName name="C_12">#REF!</definedName>
    <definedName name="C_13">#REF!</definedName>
    <definedName name="C_14">#REF!</definedName>
    <definedName name="C_15">#REF!</definedName>
    <definedName name="C_16">#REF!</definedName>
    <definedName name="C_17">#REF!</definedName>
    <definedName name="C_18">#REF!</definedName>
    <definedName name="C_19">#REF!</definedName>
    <definedName name="C_2">#REF!</definedName>
    <definedName name="C_20">#REF!</definedName>
    <definedName name="C_21">#REF!</definedName>
    <definedName name="cab">'[114]Sat~Bahu'!#REF!</definedName>
    <definedName name="cabes">'[88]Up &amp; bhn'!#REF!</definedName>
    <definedName name="cadas">'[88]Up &amp; bhn'!#REF!</definedName>
    <definedName name="caes">#REF!</definedName>
    <definedName name="cakay">'[88]Up &amp; bhn'!#REF!</definedName>
    <definedName name="calc">#REF!</definedName>
    <definedName name="calc_calc2" hidden="1">#REF!</definedName>
    <definedName name="calcium">#REF!</definedName>
    <definedName name="calcku" hidden="1">#REF!</definedName>
    <definedName name="calcuim">#REF!</definedName>
    <definedName name="calsiboard">#REF!</definedName>
    <definedName name="cam">{"Book1","4.09 FLORA DAN FAUNA.xls","4.22 PERLENGKAPAN SEKOLAH.xls"}</definedName>
    <definedName name="CAMPUR1">#REF!</definedName>
    <definedName name="canal150">#REF!</definedName>
    <definedName name="canal150_1">[119]HB!#REF!</definedName>
    <definedName name="canal150_1_10">[120]HB!#REF!</definedName>
    <definedName name="canal150_1_2">[120]HB!#REF!</definedName>
    <definedName name="canal150_1_3">[120]HB!#REF!</definedName>
    <definedName name="canal150_1_4">[120]HB!#REF!</definedName>
    <definedName name="canal150_1_5">[120]HB!#REF!</definedName>
    <definedName name="canal150_1_6">[120]HB!#REF!</definedName>
    <definedName name="canal150_1_8">[120]HB!#REF!</definedName>
    <definedName name="CANAL150_2">[210]HB!#REF!</definedName>
    <definedName name="CANGKUL">#REF!</definedName>
    <definedName name="canopi">[95]anal!#REF!</definedName>
    <definedName name="caover">'[125]AnalisaFas.O&amp;P'!$O$13:$O$16</definedName>
    <definedName name="casf80">#REF!</definedName>
    <definedName name="casing">#REF!</definedName>
    <definedName name="CAT">[179]Reservoir!#REF!</definedName>
    <definedName name="cat.kayu">'[123]HARGA SAT'!$F$77</definedName>
    <definedName name="cat.kayu2">'[123]HARGA SAT'!$F$76</definedName>
    <definedName name="cat.tembok">'[123]HARGA SAT'!$F$79</definedName>
    <definedName name="CAT_ATAP">[107]Daftar_Harga_BAHAN_UPAH!#REF!</definedName>
    <definedName name="cat_baja_lama">#REF!</definedName>
    <definedName name="cat_besi">#REF!</definedName>
    <definedName name="Cat_catan">[173]RAB!$A$136</definedName>
    <definedName name="CAT_DINDING">#REF!</definedName>
    <definedName name="cat_kayu">#REF!</definedName>
    <definedName name="cat_ky_br">#REF!</definedName>
    <definedName name="cat_ky_lm">#REF!</definedName>
    <definedName name="Cat_marka">#REF!</definedName>
    <definedName name="cat_marka_jalan">#REF!</definedName>
    <definedName name="cat_meni">#REF!</definedName>
    <definedName name="cat_patok_hektometer">#REF!</definedName>
    <definedName name="cat_patok_kilometer">#REF!</definedName>
    <definedName name="cat_patok_pengarah">#REF!</definedName>
    <definedName name="cat_plafond">#REF!</definedName>
    <definedName name="cat_tbk_br">#REF!</definedName>
    <definedName name="cat_tbk_lm">#REF!</definedName>
    <definedName name="cat_tembok">#REF!</definedName>
    <definedName name="catantijamur">[126]har.sat.S!$I$90</definedName>
    <definedName name="catbes">#REF!</definedName>
    <definedName name="catbesi">#REF!</definedName>
    <definedName name="catbesi_10">#REF!</definedName>
    <definedName name="catbesi_2">#REF!</definedName>
    <definedName name="catbesi_3">#REF!</definedName>
    <definedName name="catbesi_4">#REF!</definedName>
    <definedName name="catbesi_5">#REF!</definedName>
    <definedName name="catbesi_6">#REF!</definedName>
    <definedName name="catbesi_8">#REF!</definedName>
    <definedName name="catdasar">[101]harga!#REF!</definedName>
    <definedName name="catdinding">#REF!</definedName>
    <definedName name="catdindingdalam">[95]anal!#REF!</definedName>
    <definedName name="catdindingluar">[95]anal!#REF!</definedName>
    <definedName name="catds">[211]DHSB!$G$27</definedName>
    <definedName name="catduko">[95]anal!#REF!</definedName>
    <definedName name="catexter">#REF!</definedName>
    <definedName name="catgenteng">#REF!</definedName>
    <definedName name="catgenteng_10">#REF!</definedName>
    <definedName name="catgenteng_2">#REF!</definedName>
    <definedName name="catgenteng_3">#REF!</definedName>
    <definedName name="catgenteng_4">#REF!</definedName>
    <definedName name="catgenteng_5">#REF!</definedName>
    <definedName name="catgenteng_6">#REF!</definedName>
    <definedName name="catgenteng_8">#REF!</definedName>
    <definedName name="catgenteng3">#REF!</definedName>
    <definedName name="catinter">#REF!</definedName>
    <definedName name="CatJembatan">[51]SB!#REF!</definedName>
    <definedName name="catkay">#REF!</definedName>
    <definedName name="catkayu">#REF!</definedName>
    <definedName name="catkayudasar">[126]har.sat.S!$I$93</definedName>
    <definedName name="CatKhusus">#REF!</definedName>
    <definedName name="catkilap">[101]harga!#REF!</definedName>
    <definedName name="Catkilat">[102]ANALISA!$L$684</definedName>
    <definedName name="catky">[211]DHSB!$G$26</definedName>
    <definedName name="catlist">[95]anal!#REF!</definedName>
    <definedName name="catluar">[95]anal!#REF!</definedName>
    <definedName name="CATMARKA">'[212]A+Supl.'!#REF!</definedName>
    <definedName name="catmatex">[101]harga!#REF!</definedName>
    <definedName name="catmeni">#REF!</definedName>
    <definedName name="catplaf">#REF!</definedName>
    <definedName name="catplafond">[95]anal!#REF!</definedName>
    <definedName name="CatStandar">#REF!</definedName>
    <definedName name="cattbk">#REF!</definedName>
    <definedName name="cattembok">#REF!</definedName>
    <definedName name="cattembokdasar">[126]har.sat.S!$I$95</definedName>
    <definedName name="cb">'[213]harga bahan'!$L$33</definedName>
    <definedName name="cbe">'[57]harga bahan'!$L$34</definedName>
    <definedName name="cc">#REF!</definedName>
    <definedName name="cc___0">#REF!</definedName>
    <definedName name="cc___11">#REF!</definedName>
    <definedName name="cc___13">#REF!</definedName>
    <definedName name="cc___15">#REF!</definedName>
    <definedName name="cc___17">#REF!</definedName>
    <definedName name="cc___19">#REF!</definedName>
    <definedName name="cc___21">#REF!</definedName>
    <definedName name="cc___22">#REF!</definedName>
    <definedName name="cc___23">#REF!</definedName>
    <definedName name="cc___25">#REF!</definedName>
    <definedName name="cc___26">#REF!</definedName>
    <definedName name="cc___27">#REF!</definedName>
    <definedName name="cc___28">#REF!</definedName>
    <definedName name="cc___29">#REF!</definedName>
    <definedName name="cc___30">#REF!</definedName>
    <definedName name="cc___33">#REF!</definedName>
    <definedName name="cc___34">#REF!</definedName>
    <definedName name="cc___7">#REF!</definedName>
    <definedName name="cc___9">#REF!</definedName>
    <definedName name="cc_11">#REF!</definedName>
    <definedName name="cc_8">#REF!</definedName>
    <definedName name="cc_9">#REF!</definedName>
    <definedName name="ccb_20_acr">[214]Elektrikal!#REF!</definedName>
    <definedName name="CDAS">'[138] R A B'!#REF!</definedName>
    <definedName name="CE">#REF!</definedName>
    <definedName name="cek">[79]Rekap!$H$28</definedName>
    <definedName name="cemara">'[118]HB '!$F$184</definedName>
    <definedName name="cemara_1">[119]HB!#REF!</definedName>
    <definedName name="cemara_1_10">[120]HB!#REF!</definedName>
    <definedName name="cemara_1_2">[120]HB!#REF!</definedName>
    <definedName name="cemara_1_3">[120]HB!#REF!</definedName>
    <definedName name="cemara_1_4">[120]HB!#REF!</definedName>
    <definedName name="cemara_1_5">[120]HB!#REF!</definedName>
    <definedName name="cemara_1_6">[120]HB!#REF!</definedName>
    <definedName name="cemara_1_8">[120]HB!#REF!</definedName>
    <definedName name="cenposalm">#REF!</definedName>
    <definedName name="cenposalm_10">#REF!</definedName>
    <definedName name="cenposalm_2">#REF!</definedName>
    <definedName name="cenposalm_3">#REF!</definedName>
    <definedName name="cenposalm_4">#REF!</definedName>
    <definedName name="cenposalm_5">#REF!</definedName>
    <definedName name="cenposalm_6">#REF!</definedName>
    <definedName name="cenposalm_8">#REF!</definedName>
    <definedName name="cenposstel">#REF!</definedName>
    <definedName name="cenposstel_10">#REF!</definedName>
    <definedName name="cenposstel_2">#REF!</definedName>
    <definedName name="cenposstel_3">#REF!</definedName>
    <definedName name="cenposstel_4">#REF!</definedName>
    <definedName name="cenposstel_5">#REF!</definedName>
    <definedName name="cenposstel_6">#REF!</definedName>
    <definedName name="cenposstel_8">#REF!</definedName>
    <definedName name="cerobong">#REF!</definedName>
    <definedName name="cetak">[215]div4!$B$2:$L$123</definedName>
    <definedName name="cetak_9">[216]div7!#REF!</definedName>
    <definedName name="CETAK012">#REF!</definedName>
    <definedName name="CETAK016">#REF!</definedName>
    <definedName name="cetak017">#REF!</definedName>
    <definedName name="cetak018">#REF!</definedName>
    <definedName name="CETAK026">#REF!</definedName>
    <definedName name="CETAK035">#REF!</definedName>
    <definedName name="CETAK040">#REF!</definedName>
    <definedName name="cetak1">#REF!</definedName>
    <definedName name="cetak10">[215]div71!$B$1:$L$61</definedName>
    <definedName name="cetak11">[215]div71!$B$64:$L$124</definedName>
    <definedName name="CETAK110">#REF!</definedName>
    <definedName name="CETAK115">#REF!</definedName>
    <definedName name="cetak116">#REF!</definedName>
    <definedName name="cetak12">[215]div71!$B$126:$L$197</definedName>
    <definedName name="cetak121">#REF!</definedName>
    <definedName name="CETAK122">#REF!</definedName>
    <definedName name="cetak124">#REF!</definedName>
    <definedName name="cetak13">[215]div7!$B$444:$M$505</definedName>
    <definedName name="cetak14">[215]div7!$B$376:$L$436</definedName>
    <definedName name="cetak2">#REF!</definedName>
    <definedName name="CETAK224">#REF!</definedName>
    <definedName name="CETAK225">#REF!</definedName>
    <definedName name="cetak3">#REF!</definedName>
    <definedName name="CETAK310">#REF!</definedName>
    <definedName name="CETAK320">#REF!</definedName>
    <definedName name="cetak321">#REF!</definedName>
    <definedName name="CETAK341">#REF!</definedName>
    <definedName name="cetak4">#REF!</definedName>
    <definedName name="cetak5">[215]div7!$B$126:$L$127</definedName>
    <definedName name="CETAK510ALAT">#REF!</definedName>
    <definedName name="CETAK512ALAT">#REF!</definedName>
    <definedName name="CETAK515">#REF!</definedName>
    <definedName name="CETAK516">#REF!</definedName>
    <definedName name="CETAK517ALAT">#REF!</definedName>
    <definedName name="CETAK520ALAT">#REF!</definedName>
    <definedName name="CETAK522ALAT">#REF!</definedName>
    <definedName name="CETAK528">#REF!</definedName>
    <definedName name="cetak530">#REF!</definedName>
    <definedName name="cetak6">[215]div3!$B$62:$L$119</definedName>
    <definedName name="CETAK618">#REF!</definedName>
    <definedName name="CETAK636">#REF!</definedName>
    <definedName name="CETAK641">#REF!</definedName>
    <definedName name="cetak7">[215]div3!$B$120:$L$179</definedName>
    <definedName name="CETAK705">#REF!</definedName>
    <definedName name="CETAK710">#REF!</definedName>
    <definedName name="CETAK715">#REF!</definedName>
    <definedName name="CETAK723">#REF!</definedName>
    <definedName name="CETAK724">#REF!</definedName>
    <definedName name="CETAK725">#REF!</definedName>
    <definedName name="cetak8">[215]div3!$B$242:$L$303</definedName>
    <definedName name="CETAK810A">#REF!</definedName>
    <definedName name="CETAK810C">#REF!</definedName>
    <definedName name="cetak9">[215]div7!$B$254:$L$314</definedName>
    <definedName name="cetakan">'[217]3'!#REF!</definedName>
    <definedName name="CETAKBLOK">#REF!</definedName>
    <definedName name="CETAKKEREB">#REF!</definedName>
    <definedName name="cetakmarka">#REF!</definedName>
    <definedName name="CETAKPATOKKM">#REF!</definedName>
    <definedName name="CETAKPOROUS">#REF!</definedName>
    <definedName name="CETAKRAMBULALIN">#REF!</definedName>
    <definedName name="cetakrehabbahu">#REF!</definedName>
    <definedName name="cetakrekap">#REF!</definedName>
    <definedName name="cg">'[218]harga bahan'!$M$41</definedName>
    <definedName name="Chain_shaw">#REF!</definedName>
    <definedName name="chain_shaw_penebangan_pohon_dia_3_0">#REF!</definedName>
    <definedName name="chain_shaw_penebangan_pohon_dia_5_0">#REF!</definedName>
    <definedName name="chainsaw">'[123]HARGA SAT'!$F$203</definedName>
    <definedName name="CHEKLIST">'[219]AnalisaFas.O&amp;P'!#REF!</definedName>
    <definedName name="ck">#REF!</definedName>
    <definedName name="CKAY">'[138] R A B'!#REF!</definedName>
    <definedName name="cky">'[218]harga bahan'!$M$47</definedName>
    <definedName name="ckye">'[57]harga bahan'!$L$48</definedName>
    <definedName name="closed.kia">[101]harga!#REF!</definedName>
    <definedName name="closed.lolo">[101]harga!#REF!</definedName>
    <definedName name="cmb">'[218]harga bahan'!$M$34</definedName>
    <definedName name="cmky">'[218]harga bahan'!$M$46</definedName>
    <definedName name="cmnt">#N/A</definedName>
    <definedName name="cmp">'[57]harga bahan'!$L$35</definedName>
    <definedName name="Co">#REF!</definedName>
    <definedName name="Coating_lose">#REF!</definedName>
    <definedName name="CoatingAlami">#REF!</definedName>
    <definedName name="CoatingGlossy">#REF!</definedName>
    <definedName name="cob">#REF!</definedName>
    <definedName name="cobaaja">'[220]Rekap HSP'!$E$1:$F$65536</definedName>
    <definedName name="Code" hidden="1">#REF!</definedName>
    <definedName name="COKO">[1]metode!#REF!</definedName>
    <definedName name="coldmilling">'[121]Harga Dasar'!#REF!</definedName>
    <definedName name="com">#REF!</definedName>
    <definedName name="comp">'[114]Sat~Bahu'!$C$111</definedName>
    <definedName name="compresor">[136]BASIC!$F$55</definedName>
    <definedName name="compresor_marka_jalan">#REF!</definedName>
    <definedName name="compresor_prime_coat">#REF!</definedName>
    <definedName name="compresor_tack_coat">#REF!</definedName>
    <definedName name="Compresor210">[51]SB!#REF!</definedName>
    <definedName name="COMPRESSOR">#REF!</definedName>
    <definedName name="compressor.">#REF!</definedName>
    <definedName name="con_mix_0.5">#REF!</definedName>
    <definedName name="con_vibra">#REF!</definedName>
    <definedName name="concrete.mixer.">#REF!</definedName>
    <definedName name="concrete.paver">#REF!</definedName>
    <definedName name="concrete.paver.">#REF!</definedName>
    <definedName name="concrete.pump">#REF!</definedName>
    <definedName name="concrete.pump.">#REF!</definedName>
    <definedName name="concrete.vibrator">#REF!</definedName>
    <definedName name="concrete.vibrator.">#REF!</definedName>
    <definedName name="concrete_mixer">[136]BASIC!$F$56</definedName>
    <definedName name="concrete_mixer_B_0">#REF!</definedName>
    <definedName name="concrete_mixer_batu_kali">#REF!</definedName>
    <definedName name="concrete_mixer_ctsb">#REF!</definedName>
    <definedName name="concrete_mixer_K_1_2_5">#REF!</definedName>
    <definedName name="concrete_mixer_K_2_2_5">#REF!</definedName>
    <definedName name="Concrete_Vibrator">#REF!</definedName>
    <definedName name="concrete_vibrator_B_0">#REF!</definedName>
    <definedName name="concrete_vibrator_ctsb">#REF!</definedName>
    <definedName name="concrete_vibrator_K_1_2_5">#REF!</definedName>
    <definedName name="concrete_vibrator_K_2_2_5">#REF!</definedName>
    <definedName name="CONCRETEMIXER">#REF!</definedName>
    <definedName name="ConcreteVibrator">'[121]Harga Dasar'!#REF!</definedName>
    <definedName name="CONCRETEVIBRO">#REF!</definedName>
    <definedName name="Concrette_mixer_PAsang_batu_mortar">#REF!</definedName>
    <definedName name="Concrette_vibrator">#REF!</definedName>
    <definedName name="Continue">#N/A</definedName>
    <definedName name="corbeton">#REF!</definedName>
    <definedName name="cota">'[88]Up &amp; bhn'!#REF!</definedName>
    <definedName name="COV">#REF!</definedName>
    <definedName name="COVER_1">#REF!</definedName>
    <definedName name="COVER_2">#REF!</definedName>
    <definedName name="COVER_3">#REF!</definedName>
    <definedName name="CRANE">#REF!</definedName>
    <definedName name="crane.35T">#REF!</definedName>
    <definedName name="crane_pancang_beton">#REF!</definedName>
    <definedName name="crane35ton">#REF!</definedName>
    <definedName name="CRFE.001">[221]DADH!$H$12</definedName>
    <definedName name="CRFE.003">#REF!</definedName>
    <definedName name="CRFE.010">#REF!</definedName>
    <definedName name="CRFE.020">#REF!</definedName>
    <definedName name="CRFE.031">#REF!</definedName>
    <definedName name="CRFE.032">#REF!</definedName>
    <definedName name="CRFE.033">#REF!</definedName>
    <definedName name="CRFE.040">[221]DADH!$H$19</definedName>
    <definedName name="CRFE.051">#REF!</definedName>
    <definedName name="CRFE.052">[221]DADH!$H$21</definedName>
    <definedName name="CRFE.053">#REF!</definedName>
    <definedName name="CRFE.080">[221]DADH!$H$23</definedName>
    <definedName name="CRFE.081">[221]DADH!$H$24</definedName>
    <definedName name="CRFE.082">#REF!</definedName>
    <definedName name="CRFE.083">#REF!</definedName>
    <definedName name="CRFE.084">[221]DADH!$H$27</definedName>
    <definedName name="CRFE.087">#REF!</definedName>
    <definedName name="CRFE.088">#REF!</definedName>
    <definedName name="CRFE.089">#REF!</definedName>
    <definedName name="CRFE.130">#REF!</definedName>
    <definedName name="CRFE.152">#REF!</definedName>
    <definedName name="CRFE.153">[222]DADH!$H$33</definedName>
    <definedName name="CRFE.154">[221]DADH!$H$34</definedName>
    <definedName name="CRFE.155">[221]DADH!$H$35</definedName>
    <definedName name="CRFE.156">#REF!</definedName>
    <definedName name="CRFE.157">[222]DADH!$H$37</definedName>
    <definedName name="CRFE.172">#REF!</definedName>
    <definedName name="CRFE.182">#REF!</definedName>
    <definedName name="CRFE.191">#REF!</definedName>
    <definedName name="CRFE.192">#REF!</definedName>
    <definedName name="CRFE.211">#REF!</definedName>
    <definedName name="CRFE.212">[221]DADH!$H$43</definedName>
    <definedName name="CRFE.213">#REF!</definedName>
    <definedName name="CRFE.221">[221]DADH!$H$45</definedName>
    <definedName name="CRFE.222">#REF!</definedName>
    <definedName name="CRFE.223">#REF!</definedName>
    <definedName name="CRFE.224">#REF!</definedName>
    <definedName name="CRFE.225">#REF!</definedName>
    <definedName name="CRFE.226">#REF!</definedName>
    <definedName name="CRFE.231">#REF!</definedName>
    <definedName name="CRFE.232">#REF!</definedName>
    <definedName name="CRFE.251">#REF!</definedName>
    <definedName name="CRFE.252">#REF!</definedName>
    <definedName name="CRFE.253">#REF!</definedName>
    <definedName name="CRFE.301">[222]DADH!$H$56</definedName>
    <definedName name="CRFE.311">#REF!</definedName>
    <definedName name="CRFE.341">#REF!</definedName>
    <definedName name="CRFE.342">#REF!</definedName>
    <definedName name="CRFE.351">#REF!</definedName>
    <definedName name="CRFE.351a">#REF!</definedName>
    <definedName name="CRFE.401">#REF!</definedName>
    <definedName name="CRFE.402">#REF!</definedName>
    <definedName name="CRFE.403">#REF!</definedName>
    <definedName name="crusher">#REF!</definedName>
    <definedName name="CS">[116]PANCANAG!$S$58</definedName>
    <definedName name="csanlex">#REF!</definedName>
    <definedName name="ct">#REF!</definedName>
    <definedName name="ctd">'[218]harga bahan'!$M$56</definedName>
    <definedName name="CTEM">'[138] R A B'!#REF!</definedName>
    <definedName name="ctm">'[218]harga bahan'!$M$57</definedName>
    <definedName name="ctmx">'[218]harga bahan'!$M$58</definedName>
    <definedName name="ctp">'[213]harga bahan'!$L$55</definedName>
    <definedName name="ctsb">'[223]4-Basic Price'!$F$101</definedName>
    <definedName name="CttPdptRange">#REF!</definedName>
    <definedName name="culvert_distance">#REF!</definedName>
    <definedName name="curb_t_50">#REF!</definedName>
    <definedName name="curb_t_60">#REF!</definedName>
    <definedName name="curingcompound">#REF!</definedName>
    <definedName name="CV">[124]INFO!$E$9</definedName>
    <definedName name="CV_PT">'[224]Rekap '!$C$44</definedName>
    <definedName name="cvbersih0.5">#REF!</definedName>
    <definedName name="cvbersih0.75">#REF!</definedName>
    <definedName name="cvbersih1">#REF!</definedName>
    <definedName name="cvbersih1.25">#REF!</definedName>
    <definedName name="cvbersih1.5">'[94]Harga '!$L$197</definedName>
    <definedName name="cvbersih2">'[94]Harga '!$L$198</definedName>
    <definedName name="cvbersih2.5">#REF!</definedName>
    <definedName name="cvbersih3">#REF!</definedName>
    <definedName name="cvbersih4">#REF!</definedName>
    <definedName name="cvhydrant1.5">#REF!</definedName>
    <definedName name="cvhydrant2">#REF!</definedName>
    <definedName name="cvhydrant2.5">#REF!</definedName>
    <definedName name="cvhydrant3">#REF!</definedName>
    <definedName name="cvhydrant4">#REF!</definedName>
    <definedName name="cvibra">#REF!</definedName>
    <definedName name="cxzc">{"Book1","4.09 FLORA DAN FAUNA.xls","4.22 PERLENGKAPAN SEKOLAH.xls"}</definedName>
    <definedName name="D">#REF!</definedName>
    <definedName name="D.1.1.">#REF!,#REF!</definedName>
    <definedName name="D.1.2.">#REF!,#REF!</definedName>
    <definedName name="D.1.3.">#REF!,#REF!</definedName>
    <definedName name="D.1.4.">#REF!,#REF!</definedName>
    <definedName name="D.1.5.">#REF!,#REF!</definedName>
    <definedName name="D.1.6.">#REF!,#REF!</definedName>
    <definedName name="D.1.7.">#REF!,#REF!</definedName>
    <definedName name="D.10.">#REF!,#REF!</definedName>
    <definedName name="D.100.">#REF!,#REF!</definedName>
    <definedName name="D.101.">#REF!,#REF!</definedName>
    <definedName name="D.105.">#REF!,#REF!</definedName>
    <definedName name="D.106.">#REF!,#REF!</definedName>
    <definedName name="D.107.">#REF!,#REF!</definedName>
    <definedName name="D.108.">#REF!,#REF!</definedName>
    <definedName name="D.11.">#REF!,#REF!</definedName>
    <definedName name="D.110.">#REF!,#REF!</definedName>
    <definedName name="D.117.">#REF!,#REF!</definedName>
    <definedName name="D.118.">#REF!,#REF!</definedName>
    <definedName name="d.12.">#REF!,#REF!</definedName>
    <definedName name="D.120.">#REF!,#REF!</definedName>
    <definedName name="D.121.">#REF!,#REF!</definedName>
    <definedName name="D.13.">#REF!,#REF!</definedName>
    <definedName name="D.14.">#REF!,#REF!</definedName>
    <definedName name="D.15.">#REF!,#REF!</definedName>
    <definedName name="D.16">#REF!,#REF!</definedName>
    <definedName name="D.17.">#REF!,#REF!</definedName>
    <definedName name="D.18.">#REF!,#REF!</definedName>
    <definedName name="D.19.">#REF!,#REF!</definedName>
    <definedName name="D.2.1.">#REF!,#REF!</definedName>
    <definedName name="D.2.2.">#REF!,#REF!</definedName>
    <definedName name="D.2.3.">#REF!,#REF!</definedName>
    <definedName name="D.23.">#REF!,#REF!</definedName>
    <definedName name="D.24.">#REF!,#REF!</definedName>
    <definedName name="D.25.">#REF!,#REF!</definedName>
    <definedName name="D.26.">#REF!,#REF!</definedName>
    <definedName name="D.29.">#REF!,#REF!</definedName>
    <definedName name="D.5.">#REF!,#REF!,#REF!</definedName>
    <definedName name="D.6.">#REF!,#REF!</definedName>
    <definedName name="D.6.1">#REF!</definedName>
    <definedName name="D.6.10">#REF!</definedName>
    <definedName name="D.6.11">#REF!</definedName>
    <definedName name="D.6.12">#REF!</definedName>
    <definedName name="D.6.13">#REF!</definedName>
    <definedName name="D.6.14">#REF!</definedName>
    <definedName name="D.6.15">#REF!</definedName>
    <definedName name="D.6.16">#REF!</definedName>
    <definedName name="D.6.17">#REF!</definedName>
    <definedName name="D.6.18">#REF!</definedName>
    <definedName name="D.6.19">#REF!</definedName>
    <definedName name="D.6.2">#REF!</definedName>
    <definedName name="D.6.20">#REF!</definedName>
    <definedName name="D.6.21">#REF!</definedName>
    <definedName name="D.6.22">#REF!</definedName>
    <definedName name="D.6.23">#REF!</definedName>
    <definedName name="D.6.24">#REF!</definedName>
    <definedName name="D.6.25">#REF!</definedName>
    <definedName name="D.6.26">#REF!</definedName>
    <definedName name="D.6.27">#REF!</definedName>
    <definedName name="D.6.3">#REF!</definedName>
    <definedName name="D.6.4">#REF!</definedName>
    <definedName name="D.6.5">#REF!</definedName>
    <definedName name="D.6.6">#REF!</definedName>
    <definedName name="D.6.7">#REF!</definedName>
    <definedName name="D.6.8">#REF!</definedName>
    <definedName name="D.6.9">#REF!</definedName>
    <definedName name="D.7.">#REF!,#REF!</definedName>
    <definedName name="D.78.">[225]D.78!$B$1:$L$48,[225]D.78!$N$49:$U$83</definedName>
    <definedName name="D.79.">[225]D.79!$B$1:$L$48,[225]D.79!$N$49:$U$83</definedName>
    <definedName name="D.8.">#REF!,#REF!</definedName>
    <definedName name="D.80.">[225]D.80!$B$1:$L$51,[225]D.80!$N$52:$U$86</definedName>
    <definedName name="D.81.">[225]D.81!$B$1:$L$46,[225]D.81!$N$47:$U$81</definedName>
    <definedName name="D.82.">[225]D.82!$B$1:$L$49,[225]D.82!$N$50:$U$84</definedName>
    <definedName name="D.83.">[225]D.83!$B$1:$L$54,[225]D.83!$N$55:$U$89</definedName>
    <definedName name="D.84.">[225]D.84!$B$1:$L$56,[225]D.84!$N$57:$U$91</definedName>
    <definedName name="D.85.">[225]D.85!$B$1:$L$51,[225]D.85!$N$52:$U$86</definedName>
    <definedName name="D.86.">[225]D.86!$B$1:$L$51,[225]D.86!$N$52:$U$86</definedName>
    <definedName name="D.87.">[225]D.87!$B$1:$L$48,[225]D.87!$N$49:$U$83</definedName>
    <definedName name="D.88.">[225]D.88!$B$1:$L$36,[225]D.88!$N$37:$U$69</definedName>
    <definedName name="D.89.">[225]D.89!$B$1:$L$49,[225]D.89!$N$50:$U$83</definedName>
    <definedName name="D.9.">#REF!,#REF!</definedName>
    <definedName name="D.91.">[225]D.91!$B$1:$L$42,[225]D.91!$N$43:$U$76</definedName>
    <definedName name="D.92.">[225]D.92!$B$1:$L$175,[225]D.92!$N$176:$U$218</definedName>
    <definedName name="D.93.">[225]D.93!$B$1:$L$50,[225]D.93!$N$51:$U$84</definedName>
    <definedName name="D.94.">[225]D.94!$B$1:$L$55,[225]D.94!$N$56:$U$90</definedName>
    <definedName name="D.95.">[225]D.95!$B$1:$L$57,[225]D.95!$N$58:$U$92</definedName>
    <definedName name="D.96.">[225]D.96!$B$1:$L$51,[225]D.96!$N$52:$U$86</definedName>
    <definedName name="D_01">#REF!</definedName>
    <definedName name="D_02">#REF!</definedName>
    <definedName name="D_03">#REF!</definedName>
    <definedName name="D_04">#REF!</definedName>
    <definedName name="D_1">#REF!</definedName>
    <definedName name="d_album">[134]Dasar2!$M$32</definedName>
    <definedName name="d_batukali">[134]Dasar2!$M$16</definedName>
    <definedName name="d_bekisting">[134]Dasar2!$M$23</definedName>
    <definedName name="d_bensin">[134]Dasar2!$M$28</definedName>
    <definedName name="d_besibeton">[134]Dasar2!$M$24</definedName>
    <definedName name="d_cetak">[134]Dasar2!$M$33</definedName>
    <definedName name="d_film">[134]Dasar2!$M$31</definedName>
    <definedName name="d_ijuk">[134]Dasar2!$M$27</definedName>
    <definedName name="d_karung">[134]Dasar2!#REF!</definedName>
    <definedName name="d_karungplastik">[226]Dasar2!$M$33</definedName>
    <definedName name="d_kawat">[134]Dasar2!$M$25</definedName>
    <definedName name="d_kawatbronjong">[134]Dasar2!#REF!</definedName>
    <definedName name="d_kerikil">[134]Dasar2!$M$18</definedName>
    <definedName name="d_paku">[134]Dasar2!$M$26</definedName>
    <definedName name="d_pasir">[134]Dasar2!$M$17</definedName>
    <definedName name="d_pintu0.2">[226]Dasar2!$M$31</definedName>
    <definedName name="d_pintu0.8">[226]Dasar2!$M$29</definedName>
    <definedName name="d_pintu1">[226]Dasar2!$M$30</definedName>
    <definedName name="d_plastik">[134]Dasar2!#REF!</definedName>
    <definedName name="d_plastikhitam">[226]Dasar2!$M$34</definedName>
    <definedName name="d_pompa">[134]Dasar2!#REF!</definedName>
    <definedName name="d_premium">[226]Dasar2!$M$36</definedName>
    <definedName name="d_semen">[134]Dasar2!$M$21</definedName>
    <definedName name="d_solar">[134]Dasar2!$M$29</definedName>
    <definedName name="d_timbunan">[134]Dasar2!$M$22</definedName>
    <definedName name="d_tustel">[134]Dasar2!$M$30</definedName>
    <definedName name="d_waterstop">[226]Dasar2!$M$32</definedName>
    <definedName name="d1t">#REF!</definedName>
    <definedName name="D20.">#REF!,#REF!</definedName>
    <definedName name="d2t">#REF!</definedName>
    <definedName name="DAERAH">#REF!</definedName>
    <definedName name="DAF_10">#REF!</definedName>
    <definedName name="DAF_12">[113]daf_7_OK_!#REF!</definedName>
    <definedName name="DAF_4">#REF!</definedName>
    <definedName name="DAF_6">[113]daf_3_OK_!#REF!</definedName>
    <definedName name="Dafta_Obyek">#REF!</definedName>
    <definedName name="DAFTAR">#REF!</definedName>
    <definedName name="DAFTARHARGA">#REF!</definedName>
    <definedName name="DAFTARHARGAR">#REF!</definedName>
    <definedName name="daftarharsatme">#REF!</definedName>
    <definedName name="DAFTARSEWA">#REF!</definedName>
    <definedName name="damp_truck_agregat_A_pelebaran">#REF!</definedName>
    <definedName name="dana">[70]RINCIAN!#REF!</definedName>
    <definedName name="dasaralat">[227]dasar!$C$192:$G$221</definedName>
    <definedName name="dasarlab">[227]dasar!$C$162:$G$183</definedName>
    <definedName name="dasarmat">[227]dasar!$C$28:$G$155</definedName>
    <definedName name="DASKBAUAnggaranRange">#REF!</definedName>
    <definedName name="DASKBAUBAnggaranRange">#REF!</definedName>
    <definedName name="DASKBAUBBLRange">#REF!</definedName>
    <definedName name="DASKBAUBDampakRange">#REF!</definedName>
    <definedName name="DASKBAUBHasilRange">#REF!</definedName>
    <definedName name="DASKBAUBKeluaranRange">#REF!</definedName>
    <definedName name="DASKBAUBLRange">#REF!</definedName>
    <definedName name="DASKBAUBManfaatRange">#REF!</definedName>
    <definedName name="DASKBAUBMasukanRange">#REF!</definedName>
    <definedName name="DASKBAURAnggaranRange">#REF!</definedName>
    <definedName name="DASKBAURBLRange">#REF!</definedName>
    <definedName name="DASKBerasBLRange">#REF!</definedName>
    <definedName name="DASKBHBKAnggaranRange">#REF!</definedName>
    <definedName name="DASKBHBKBLRange">#REF!</definedName>
    <definedName name="DASKBHBKRAnggaranRange">#REF!</definedName>
    <definedName name="DASKBHBKRBLRange">#REF!</definedName>
    <definedName name="DASKBOAnggaranRange">#REF!</definedName>
    <definedName name="DASKBOBLRange">#REF!</definedName>
    <definedName name="DASKBODampakRange">#REF!</definedName>
    <definedName name="DASKBOHasilRange">#REF!</definedName>
    <definedName name="DASKBOManfaatRange">#REF!</definedName>
    <definedName name="DASKBORAnggaranRange">#REF!</definedName>
    <definedName name="DASKBORBLRange">#REF!</definedName>
    <definedName name="DASKBORDampakRange">#REF!</definedName>
    <definedName name="DASKBORHasilRange">#REF!</definedName>
    <definedName name="DASKBORKeluaranRange">#REF!</definedName>
    <definedName name="DASKBORManfaatRange">#REF!</definedName>
    <definedName name="DASKBORMasukanRange">#REF!</definedName>
    <definedName name="DASKBTTAnggaranRange">#REF!</definedName>
    <definedName name="DASKBTTBLRange">#REF!</definedName>
    <definedName name="DASKBTTRAnggaranRange">#REF!</definedName>
    <definedName name="DASKBTTRBLRange">#REF!</definedName>
    <definedName name="DASKGajiRange">#REF!</definedName>
    <definedName name="DASKGolonganBLRange">#REF!</definedName>
    <definedName name="DASKPendapatanAnggaranRange">#REF!</definedName>
    <definedName name="DASKPendapatanBLRange">#REF!</definedName>
    <definedName name="DASKPendapatanRAnggaranRange">#REF!</definedName>
    <definedName name="DASKPendapatanRBLRange">#REF!</definedName>
    <definedName name="DASKPenerimaanAnggaranRange">#REF!</definedName>
    <definedName name="DASKPenerimaanBLRange">#REF!</definedName>
    <definedName name="DASKPenerimaanRAnggaranRange">#REF!</definedName>
    <definedName name="DASKPenerimaanRBLRange">#REF!</definedName>
    <definedName name="DASKPengeluaranAnggaranRange">#REF!</definedName>
    <definedName name="DASKPengeluaranBLRange">#REF!</definedName>
    <definedName name="DASKPengeluaranRAnggaranRange">#REF!</definedName>
    <definedName name="DASKPengeluaranRBLRange">#REF!</definedName>
    <definedName name="DATA">[124]INFO!$E$14</definedName>
    <definedName name="DATA_3">[228]bahan!$A$7:$H$142</definedName>
    <definedName name="DATA_4">[229]bahan!$A$7:$H$142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AUPAH">#REF!</definedName>
    <definedName name="date">#REF!</definedName>
    <definedName name="Dati1">#REF!</definedName>
    <definedName name="Dati2">#REF!</definedName>
    <definedName name="daun">#REF!</definedName>
    <definedName name="daun_j1">[86]ANALISA!#REF!</definedName>
    <definedName name="daun_p1">[86]ANALISA!#REF!</definedName>
    <definedName name="daun_p2">[86]ANALISA!#REF!</definedName>
    <definedName name="daun_pintu_pvc_biasa">#REF!</definedName>
    <definedName name="daun_pintu_pvc_warna">#REF!</definedName>
    <definedName name="Daun90">[102]ANALISA!$L$639</definedName>
    <definedName name="DaunNaco">#REF!</definedName>
    <definedName name="daunpintukaca">[95]anal!#REF!</definedName>
    <definedName name="daunpintuteak">[95]anal!#REF!</definedName>
    <definedName name="DAX">#REF!</definedName>
    <definedName name="DAYWORKS">[67]Rab!#REF!</definedName>
    <definedName name="DBX">#REF!</definedName>
    <definedName name="DCX">#REF!</definedName>
    <definedName name="DD">'[178]AnalisaFas.O&amp;P'!$S$18:$S$21</definedName>
    <definedName name="ddd">'[10]HB '!#REF!</definedName>
    <definedName name="dddd">#REF!</definedName>
    <definedName name="ddddd" hidden="1">'[117]CH-RANC'!$Q$19:$Q$69</definedName>
    <definedName name="ddee" hidden="1">'[117]CH-RANC'!$Q$19:$Q$69</definedName>
    <definedName name="ddg">#REF!</definedName>
    <definedName name="DDX">#REF!</definedName>
    <definedName name="de">#REF!</definedName>
    <definedName name="DECK">[59]HSD!#REF!</definedName>
    <definedName name="DECK_SLAB">[59]ANALISA!#REF!</definedName>
    <definedName name="ded">[120]HB!#REF!</definedName>
    <definedName name="dedd" hidden="1">'[117]CH-RANC'!$L$19:$L$64</definedName>
    <definedName name="dede">'[230]U&amp;B'!$E$10:$E$1000</definedName>
    <definedName name="dedet">'[231]Harga bahan'!$L$64</definedName>
    <definedName name="dehjg" hidden="1">#REF!</definedName>
    <definedName name="dempul">#REF!</definedName>
    <definedName name="dempul_1">[119]HB!#REF!</definedName>
    <definedName name="dempul_1_10">[120]HB!#REF!</definedName>
    <definedName name="dempul_1_2">[120]HB!#REF!</definedName>
    <definedName name="dempul_1_3">[120]HB!#REF!</definedName>
    <definedName name="dempul_1_4">[120]HB!#REF!</definedName>
    <definedName name="dempul_1_5">[120]HB!#REF!</definedName>
    <definedName name="dempul_1_6">[120]HB!#REF!</definedName>
    <definedName name="dempul_1_8">[120]HB!#REF!</definedName>
    <definedName name="dempulkayu">#REF!</definedName>
    <definedName name="dempulplastik">'[137]har-sat'!$E$205</definedName>
    <definedName name="DEN">#REF!</definedName>
    <definedName name="des">[232]koef!$C$46</definedName>
    <definedName name="desa">'[107]data_lokasi&amp;pelaku'!$D$12</definedName>
    <definedName name="detib2100">#REF!</definedName>
    <definedName name="detib2120">#REF!</definedName>
    <definedName name="detib250">#REF!</definedName>
    <definedName name="detib260">#REF!</definedName>
    <definedName name="detib280">#REF!</definedName>
    <definedName name="Df">#REF!</definedName>
    <definedName name="DFGDFGD">#REF!</definedName>
    <definedName name="dfsadaf" hidden="1">#REF!</definedName>
    <definedName name="DGAR">'[233]Daftar Usulan Jln (Rutin)'!$B$1:$V$26</definedName>
    <definedName name="DGDG">#REF!</definedName>
    <definedName name="di">#REF!</definedName>
    <definedName name="DIAFRAGMA">[59]ANALISA!#REF!</definedName>
    <definedName name="dibet30">#REF!</definedName>
    <definedName name="Dibulatkan">#REF!</definedName>
    <definedName name="DIGIT">#REF!</definedName>
    <definedName name="DINAMO">[107]Daftar_Harga_BAHAN_UPAH!#REF!</definedName>
    <definedName name="dind30b220">#REF!</definedName>
    <definedName name="dindgrc">#REF!</definedName>
    <definedName name="DINDING">#REF!</definedName>
    <definedName name="dinding20">[95]anal!#REF!</definedName>
    <definedName name="dindingbronjong">[95]anal!#REF!</definedName>
    <definedName name="dinker">#REF!</definedName>
    <definedName name="dinker20">#REF!</definedName>
    <definedName name="DINKR">[234]ANA!#REF!</definedName>
    <definedName name="DIR">[124]INFO!$E$12</definedName>
    <definedName name="direksikeet">[126]har.sat.S!$I$136</definedName>
    <definedName name="direktur">'[132]Rincian Biaya RKM I'!$I$54</definedName>
    <definedName name="dirkit">#REF!</definedName>
    <definedName name="Discount" hidden="1">#REF!</definedName>
    <definedName name="disk1">#REF!</definedName>
    <definedName name="disk2">#REF!</definedName>
    <definedName name="disk3">#REF!</definedName>
    <definedName name="display_area_2" hidden="1">#REF!</definedName>
    <definedName name="DISPOSAL_DISTANCE">#REF!</definedName>
    <definedName name="DIV10ASB">#REF!</definedName>
    <definedName name="DIV1ASB">#REF!</definedName>
    <definedName name="DIV2ASB">#REF!</definedName>
    <definedName name="DIV3ASB">#REF!</definedName>
    <definedName name="DIV4ASB">#REF!</definedName>
    <definedName name="DIV5ASB">#REF!</definedName>
    <definedName name="DIV6ASB">#REF!</definedName>
    <definedName name="DIV7ASB">#REF!</definedName>
    <definedName name="DIV8ASB">#REF!</definedName>
    <definedName name="DIV9ASB">#REF!</definedName>
    <definedName name="divc">#REF!</definedName>
    <definedName name="DIVISI">#REF!</definedName>
    <definedName name="dj">#REF!</definedName>
    <definedName name="dker20">#REF!</definedName>
    <definedName name="DL">[93]Beban!#REF!</definedName>
    <definedName name="dln">[235]har.sat.S!#REF!</definedName>
    <definedName name="dn_pTeakwood">#REF!</definedName>
    <definedName name="DNJENDELAJATI65X120">#REF!</definedName>
    <definedName name="DNJENDELAKAMPER65X120">#REF!</definedName>
    <definedName name="DNJENDELAKAMPER80X165">#REF!</definedName>
    <definedName name="DNPINTUJATIKACA121X225">#REF!</definedName>
    <definedName name="DNPINTUKAMPERKACA121X225">#REF!</definedName>
    <definedName name="DNPINTUPANILJATI80X2110">#REF!</definedName>
    <definedName name="DNPINTUPANILKAMPER80X120">#REF!</definedName>
    <definedName name="DNPINTUPANILKAMPER80X2110">#REF!</definedName>
    <definedName name="dnpntalm">#REF!</definedName>
    <definedName name="dnpntalm_10">#REF!</definedName>
    <definedName name="dnpntalm_2">#REF!</definedName>
    <definedName name="dnpntalm_3">#REF!</definedName>
    <definedName name="dnpntalm_4">#REF!</definedName>
    <definedName name="dnpntalm_5">#REF!</definedName>
    <definedName name="dnpntalm_6">#REF!</definedName>
    <definedName name="dnpntalm_8">#REF!</definedName>
    <definedName name="doc">{"Book1","4.09 FLORA DAN FAUNA.xls","4.22 PERLENGKAPAN SEKOLAH.xls"}</definedName>
    <definedName name="dock">[59]HSD!#REF!</definedName>
    <definedName name="docr">{"Book1","4.09 FLORA DAN FAUNA.xls","4.22 PERLENGKAPAN SEKOLAH.xls"}</definedName>
    <definedName name="docter">{"Book1","4.09 FLORA DAN FAUNA.xls","4.22 PERLENGKAPAN SEKOLAH.xls"}</definedName>
    <definedName name="Document_array">{"Book1","RAB PASAR 30 AUG SCRAB.xls"}</definedName>
    <definedName name="Document_array_1">{"Book1","RAB PASAR 30 AUG SCRAB.xls"}</definedName>
    <definedName name="Document_array_2">{"Book1","RAB PASAR 30 AUG SCRAB.xls"}</definedName>
    <definedName name="Document_array_4">{"Book1","RAB PASAR 30 AUG SCRAB.xls"}</definedName>
    <definedName name="Document_array_6">{"Book1","RAB PASAR 30 AUG SCRAB.xls"}</definedName>
    <definedName name="Document_array_8">{"Book1","RAB PASAR 30 AUG SCRAB.xls"}</definedName>
    <definedName name="Document_array_9">{"Book1","RAB PASAR 30 AUG SCRAB.xls"}</definedName>
    <definedName name="Documents_array">#N/A</definedName>
    <definedName name="dodol">'[230]U&amp;B'!$C$10:$E$1000</definedName>
    <definedName name="dolken">'[109]HB '!#REF!</definedName>
    <definedName name="dolken_1">[119]HB!#REF!</definedName>
    <definedName name="dolken_1_10">[120]HB!#REF!</definedName>
    <definedName name="dolken_1_2">[120]HB!#REF!</definedName>
    <definedName name="dolken_1_3">[120]HB!#REF!</definedName>
    <definedName name="dolken_1_4">[120]HB!#REF!</definedName>
    <definedName name="dolken_1_5">[120]HB!#REF!</definedName>
    <definedName name="dolken_1_6">[120]HB!#REF!</definedName>
    <definedName name="dolken_1_8">[120]HB!#REF!</definedName>
    <definedName name="dolken_10">'[109]HB '!#REF!</definedName>
    <definedName name="dolken_2">'[109]HB '!#REF!</definedName>
    <definedName name="dolken_3">'[109]HB '!#REF!</definedName>
    <definedName name="dolken_4">'[109]HB '!#REF!</definedName>
    <definedName name="dolken_5">'[109]HB '!#REF!</definedName>
    <definedName name="dolken_6">'[109]HB '!#REF!</definedName>
    <definedName name="dolken_8">'[109]HB '!#REF!</definedName>
    <definedName name="Dolken3">#REF!</definedName>
    <definedName name="Dolken4">#REF!</definedName>
    <definedName name="dolken8.10.4m">#REF!</definedName>
    <definedName name="dolken8.20.4m">#REF!</definedName>
    <definedName name="dolkenkayulokal">#REF!</definedName>
    <definedName name="DOMBA">#REF!</definedName>
    <definedName name="dongkel">#REF!</definedName>
    <definedName name="doorcloser">[126]har.sat.S!$I$110</definedName>
    <definedName name="doorholder">#REF!</definedName>
    <definedName name="doorstop">[126]har.sat.S!$I$109</definedName>
    <definedName name="DOP.50">'[123]HARGA SAT'!#REF!</definedName>
    <definedName name="dozer">'[114]Sat~Bahu'!$C$91</definedName>
    <definedName name="Dp">#REF!</definedName>
    <definedName name="DR">{"Book1","RAB PASAR 30 AUG SCRAB.xls"}</definedName>
    <definedName name="DRAFTSMAN_1">[115]TENAGA!#REF!</definedName>
    <definedName name="DRAFTSMAN_2">[115]TENAGA!#REF!</definedName>
    <definedName name="DRAFTSMAN_3">[115]TENAGA!#REF!</definedName>
    <definedName name="Drain">#REF!</definedName>
    <definedName name="DRAINASE">[13]Rab!$B$21:$K$24</definedName>
    <definedName name="DRAN">[59]HSD!#REF!</definedName>
    <definedName name="dre">{"Book1","4.09 FLORA DAN FAUNA.xls","4.22 PERLENGKAPAN SEKOLAH.xls"}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">{"Book1","4.09 FLORA DAN FAUNA.xls","4.22 PERLENGKAPAN SEKOLAH.xls"}</definedName>
    <definedName name="DS1_">[59]HSD!#REF!</definedName>
    <definedName name="DSAD" hidden="1">#REF!</definedName>
    <definedName name="DSC">#REF!</definedName>
    <definedName name="dsd">#REF!</definedName>
    <definedName name="dsdsd">#REF!</definedName>
    <definedName name="dsf">#REF!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HP">[75]ANALISA!#REF!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dt">#REF!</definedName>
    <definedName name="dt.35">'[114]Sat~Bahu'!$C$108</definedName>
    <definedName name="Dt.5">'[114]Sat~Bahu'!$C$107</definedName>
    <definedName name="dt.5t">'[123]HARGA SAT'!$F$194</definedName>
    <definedName name="dt_3">[136]BASIC!$F$58</definedName>
    <definedName name="dt_3.5">#REF!</definedName>
    <definedName name="dt_5">[136]BASIC!$F$59</definedName>
    <definedName name="DT4m3">#REF!</definedName>
    <definedName name="DT8m3">#REF!</definedName>
    <definedName name="DTBesar">#REF!</definedName>
    <definedName name="DTKecil">'[121]Harga Dasar'!#REF!</definedName>
    <definedName name="DUBLETRI">'[197]ANALISA GRS TENGAH'!$H$330</definedName>
    <definedName name="duh">{"Book1","RAB PASAR 30 AUG SCRAB.xls"}</definedName>
    <definedName name="dump.truck.">#REF!</definedName>
    <definedName name="dump_truck">#REF!</definedName>
    <definedName name="Dump_truck__gorong2_sd45">#REF!</definedName>
    <definedName name="DUMP_TRUCK__URUG_TANAH_BIASA">#REF!</definedName>
    <definedName name="dump_truck_AC">#REF!</definedName>
    <definedName name="dump_truck_ACL">#REF!</definedName>
    <definedName name="dump_truck_agregat_A_pelebaran">#REF!</definedName>
    <definedName name="dump_truck_agregat_A_peninggian">#REF!</definedName>
    <definedName name="dump_truck_agregat_B_pelebaran">#REF!</definedName>
    <definedName name="dump_truck_agregat_B_peninggian">#REF!</definedName>
    <definedName name="dump_truck_aspal_minor">#REF!</definedName>
    <definedName name="dump_truck_ATB">#REF!</definedName>
    <definedName name="dump_truck_ATBL">#REF!</definedName>
    <definedName name="dump_truck_bahu_jalan">#REF!</definedName>
    <definedName name="Dump_truck_galian_biasa">#REF!</definedName>
    <definedName name="dump_truck_galian_padas">#REF!</definedName>
    <definedName name="dump_truck_gorong2_45sd75">#REF!</definedName>
    <definedName name="dump_truck_gorong2_75sd120">#REF!</definedName>
    <definedName name="dump_truck_lapen">#REF!</definedName>
    <definedName name="dump_truck_macadam">#REF!</definedName>
    <definedName name="dump_truck_patok_hektometer">#REF!</definedName>
    <definedName name="dump_truck_patok_kilometer">#REF!</definedName>
    <definedName name="dump_truck_patok_pengarah">#REF!</definedName>
    <definedName name="Dump_truck_pembersihan_pembongkaran">#REF!</definedName>
    <definedName name="dump_truck_Pembongkaran_bangunan">#REF!</definedName>
    <definedName name="dump_truck_penebangan_pohon_dia_3_0">#REF!</definedName>
    <definedName name="dump_truck_penebangan_pohon_dia_5_0">#REF!</definedName>
    <definedName name="dump_truck_telford">#REF!</definedName>
    <definedName name="dump_truck_URUGAN_TANAH_PILIHAN">#REF!</definedName>
    <definedName name="dumptruck">#REF!</definedName>
    <definedName name="dumptruck.3.4m">#REF!</definedName>
    <definedName name="DUMPTRUCK1">#REF!</definedName>
    <definedName name="DUMPTRUCK2">#REF!</definedName>
    <definedName name="dumptruck3.4m3">#REF!</definedName>
    <definedName name="DumpTruk3.5">[51]SB!#REF!</definedName>
    <definedName name="DumpTruk5">[51]SB!#REF!</definedName>
    <definedName name="dun">{"Book1","4.09 FLORA DAN FAUNA.xls","4.22 PERLENGKAPAN SEKOLAH.xls"}</definedName>
    <definedName name="DurEar">[236]Cur!$F$14</definedName>
    <definedName name="DURP">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PRICE" hidden="1">[237]Quantity!#REF!</definedName>
    <definedName name="dx">#REF!</definedName>
    <definedName name="DXA">#REF!</definedName>
    <definedName name="dxag">#REF!</definedName>
    <definedName name="dxg">#REF!</definedName>
    <definedName name="dy">#REF!</definedName>
    <definedName name="DYA">#REF!</definedName>
    <definedName name="dyag">#REF!</definedName>
    <definedName name="dyg">#REF!</definedName>
    <definedName name="dynabolt">#REF!</definedName>
    <definedName name="dz">#REF!</definedName>
    <definedName name="E">#REF!</definedName>
    <definedName name="E.001">#REF!</definedName>
    <definedName name="E.003">#REF!</definedName>
    <definedName name="E.01">#REF!</definedName>
    <definedName name="E.010">[222]E.010!$H$55</definedName>
    <definedName name="E.02">#REF!</definedName>
    <definedName name="E.020">#REF!</definedName>
    <definedName name="E.03">#REF!</definedName>
    <definedName name="E.031">[222]E.031!$H$55</definedName>
    <definedName name="E.032">#REF!</definedName>
    <definedName name="E.033">#REF!</definedName>
    <definedName name="E.04">#REF!</definedName>
    <definedName name="E.040">#REF!</definedName>
    <definedName name="E.05">#REF!</definedName>
    <definedName name="E.051">#REF!</definedName>
    <definedName name="E.052">[221]E.052!$H$55</definedName>
    <definedName name="E.053">#REF!</definedName>
    <definedName name="E.06">#REF!</definedName>
    <definedName name="E.07">#REF!</definedName>
    <definedName name="E.08">#REF!</definedName>
    <definedName name="E.080">[221]E.080!$H$55</definedName>
    <definedName name="E.081">[221]K.422!$H$55</definedName>
    <definedName name="E.082">[238]E.082!$H$55</definedName>
    <definedName name="E.083">#REF!</definedName>
    <definedName name="E.084">[221]E.084!$H$55</definedName>
    <definedName name="E.087">#REF!</definedName>
    <definedName name="E.088">#REF!</definedName>
    <definedName name="E.089">#REF!</definedName>
    <definedName name="E.09">#REF!</definedName>
    <definedName name="E.10">#REF!</definedName>
    <definedName name="E.11">#REF!</definedName>
    <definedName name="E.12">#REF!</definedName>
    <definedName name="E.13">[239]BOW!$J$20</definedName>
    <definedName name="E.130">#REF!</definedName>
    <definedName name="e.13upah">[101]analis!#REF!</definedName>
    <definedName name="E.14">#REF!</definedName>
    <definedName name="E.15">#REF!</definedName>
    <definedName name="E.152">#REF!</definedName>
    <definedName name="E.153">[222]E.153!$H$55</definedName>
    <definedName name="E.153a">#REF!</definedName>
    <definedName name="E.154">[221]E.154!$H$55</definedName>
    <definedName name="E.155">[221]K.210!$H$55</definedName>
    <definedName name="E.156">#REF!</definedName>
    <definedName name="E.157">[222]E.157!$H$55</definedName>
    <definedName name="E.16">#REF!</definedName>
    <definedName name="E.17">[239]BOW!$H$44</definedName>
    <definedName name="E.172">#REF!</definedName>
    <definedName name="E.18">#REF!</definedName>
    <definedName name="E.182">[222]E.182!$H$55</definedName>
    <definedName name="E.19">#REF!</definedName>
    <definedName name="E.191">#REF!</definedName>
    <definedName name="E.192">#REF!</definedName>
    <definedName name="e.1upah">[101]analis!#REF!</definedName>
    <definedName name="E.2">[239]BOW!$J$14</definedName>
    <definedName name="E.20">#REF!</definedName>
    <definedName name="E.21">#REF!</definedName>
    <definedName name="E.211">#REF!</definedName>
    <definedName name="E.212">[221]E.212!$H$55</definedName>
    <definedName name="E.213">#REF!</definedName>
    <definedName name="E.22">#REF!</definedName>
    <definedName name="E.221">[221]E.221!$H$55</definedName>
    <definedName name="E.222">#REF!</definedName>
    <definedName name="E.223">#REF!</definedName>
    <definedName name="E.224">#REF!</definedName>
    <definedName name="E.225">#REF!</definedName>
    <definedName name="E.226">#REF!</definedName>
    <definedName name="E.23">#REF!</definedName>
    <definedName name="E.231">#REF!</definedName>
    <definedName name="E.232">#REF!</definedName>
    <definedName name="E.24">#REF!</definedName>
    <definedName name="E.25">#REF!</definedName>
    <definedName name="E.251">#REF!</definedName>
    <definedName name="E.252">#REF!</definedName>
    <definedName name="E.253">#REF!</definedName>
    <definedName name="E.26">#REF!</definedName>
    <definedName name="E.27">#REF!</definedName>
    <definedName name="E.28">#REF!</definedName>
    <definedName name="E.29">#REF!</definedName>
    <definedName name="E.30">#REF!</definedName>
    <definedName name="E.301">[222]E.301!$H$55</definedName>
    <definedName name="E.301a">#REF!</definedName>
    <definedName name="E.31">#REF!</definedName>
    <definedName name="E.311">#REF!</definedName>
    <definedName name="E.341">[238]E.341!$H$55</definedName>
    <definedName name="E.342">#REF!</definedName>
    <definedName name="E.351">#REF!</definedName>
    <definedName name="E.351a">#REF!</definedName>
    <definedName name="E.4">[239]BOW!$J$28</definedName>
    <definedName name="e.4.upah">[101]analis!#REF!</definedName>
    <definedName name="E.401">#REF!</definedName>
    <definedName name="E.402">#REF!</definedName>
    <definedName name="E.403">#REF!</definedName>
    <definedName name="E.6.1">#REF!</definedName>
    <definedName name="E.6.10">#REF!</definedName>
    <definedName name="E.6.11">#REF!</definedName>
    <definedName name="E.6.12">#REF!</definedName>
    <definedName name="E.6.13">#REF!</definedName>
    <definedName name="E.6.14">#REF!</definedName>
    <definedName name="E.6.15">#REF!</definedName>
    <definedName name="E.6.16">#REF!</definedName>
    <definedName name="E.6.17">#REF!</definedName>
    <definedName name="E.6.18">#REF!</definedName>
    <definedName name="E.6.19">#REF!</definedName>
    <definedName name="E.6.2">#REF!</definedName>
    <definedName name="E.6.20">#REF!</definedName>
    <definedName name="E.6.21">#REF!</definedName>
    <definedName name="E.6.22">#REF!</definedName>
    <definedName name="E.6.23">#REF!</definedName>
    <definedName name="E.6.24">#REF!</definedName>
    <definedName name="E.6.25">#REF!</definedName>
    <definedName name="E.6.26">#REF!</definedName>
    <definedName name="E.6.27">#REF!</definedName>
    <definedName name="E.6.28">#REF!</definedName>
    <definedName name="E.6.29">#REF!</definedName>
    <definedName name="E.6.3">#REF!</definedName>
    <definedName name="E.6.30">#REF!</definedName>
    <definedName name="E.6.31">#REF!</definedName>
    <definedName name="E.6.32">#REF!</definedName>
    <definedName name="E.6.33">#REF!</definedName>
    <definedName name="E.6.34">#REF!</definedName>
    <definedName name="E.6.35">#REF!</definedName>
    <definedName name="E.6.36">#REF!</definedName>
    <definedName name="E.6.4">#REF!</definedName>
    <definedName name="E.6.5">#REF!</definedName>
    <definedName name="E.6.6">#REF!</definedName>
    <definedName name="E.6.7">#REF!</definedName>
    <definedName name="E.6.8">#REF!</definedName>
    <definedName name="E.6.9">#REF!</definedName>
    <definedName name="E.7">[239]BOW!$J$34</definedName>
    <definedName name="E_">#REF!</definedName>
    <definedName name="E_001">[240]ANalat!$K$48</definedName>
    <definedName name="E_01">#REF!</definedName>
    <definedName name="E_010">[240]ANalat!$K$97</definedName>
    <definedName name="E_02">#REF!</definedName>
    <definedName name="E_03">#REF!</definedName>
    <definedName name="E_031">[240]ANalat!$K$146</definedName>
    <definedName name="E_04">#REF!</definedName>
    <definedName name="E_05">#REF!</definedName>
    <definedName name="E_052">[240]ANalat!$K$195</definedName>
    <definedName name="E_053">[241]ALAT!#REF!</definedName>
    <definedName name="E_06">#REF!</definedName>
    <definedName name="E_064">[240]ANalat!$K$244</definedName>
    <definedName name="E_07">#REF!</definedName>
    <definedName name="E_08">#REF!</definedName>
    <definedName name="E_080">[240]ANalat!$K$293</definedName>
    <definedName name="E_081">[240]ANalat!$K$342</definedName>
    <definedName name="E_082">[240]ANalat!$K$391</definedName>
    <definedName name="E_084">[240]ANalat!$K$440</definedName>
    <definedName name="E_087">[240]ANalat!$K$489</definedName>
    <definedName name="E_088">[240]ANalat!$K$538</definedName>
    <definedName name="E_089">[240]ANalat!$K$587</definedName>
    <definedName name="E_09">#REF!</definedName>
    <definedName name="E_1">#REF!</definedName>
    <definedName name="E_10">#REF!</definedName>
    <definedName name="E_11">#REF!</definedName>
    <definedName name="E_12">#REF!</definedName>
    <definedName name="E_13">#REF!</definedName>
    <definedName name="E_13_10">#REF!</definedName>
    <definedName name="E_13_gal">#REF!</definedName>
    <definedName name="E_14">#REF!</definedName>
    <definedName name="E_15">#REF!</definedName>
    <definedName name="E_153">[240]ANalat!$K$636</definedName>
    <definedName name="E_154">[240]ANalat!$K$685</definedName>
    <definedName name="E_155">[240]ANalat!$K$734</definedName>
    <definedName name="E_157">[240]ANalat!$K$783</definedName>
    <definedName name="E_16">#REF!</definedName>
    <definedName name="E_17">#REF!</definedName>
    <definedName name="E_18">#REF!</definedName>
    <definedName name="E_182">[240]ANalat!$K$832</definedName>
    <definedName name="E_19">#REF!</definedName>
    <definedName name="E_191">[241]ALAT!#REF!</definedName>
    <definedName name="E_2_10">#REF!</definedName>
    <definedName name="E_2_15">#REF!</definedName>
    <definedName name="E_2_20">#REF!</definedName>
    <definedName name="E_2_gal">#REF!</definedName>
    <definedName name="E_20">#REF!</definedName>
    <definedName name="E_21">#REF!</definedName>
    <definedName name="E_211">[240]ANalat!$K$881</definedName>
    <definedName name="E_212">[240]ANalat!$K$930</definedName>
    <definedName name="E_22">#REF!</definedName>
    <definedName name="E_221">[240]ANalat!$K$979</definedName>
    <definedName name="E_224">[240]ANalat!$K$1224</definedName>
    <definedName name="E_23">#REF!</definedName>
    <definedName name="E_24">#REF!</definedName>
    <definedName name="E_25">#REF!</definedName>
    <definedName name="E_251">[240]ANalat!$K$1028</definedName>
    <definedName name="E_252">[240]ANalat!$K$1077</definedName>
    <definedName name="E_26">#REF!</definedName>
    <definedName name="E_27">#REF!</definedName>
    <definedName name="E_28">#REF!</definedName>
    <definedName name="E_29">#REF!</definedName>
    <definedName name="E_30">#REF!</definedName>
    <definedName name="E_301">[240]ANalat!$K$1126</definedName>
    <definedName name="E_31">#REF!</definedName>
    <definedName name="E_341">[240]ANalat!$K$1175</definedName>
    <definedName name="E_4">#REF!</definedName>
    <definedName name="E412E277">#REF!</definedName>
    <definedName name="Ed">{"Book1","RAB PASAR 30 AUG SCRAB.xls"}</definedName>
    <definedName name="EDBDFH">#REF!</definedName>
    <definedName name="Edi">{"Book1","RAB PASAR 30 AUG SCRAB.xls"}</definedName>
    <definedName name="EDS">{"Book1","RAB PASAR 30 AUG SCRAB.xls"}</definedName>
    <definedName name="ee">[149]bahan!$A$79:$E$96</definedName>
    <definedName name="ee_3">[150]bahan!$A$79:$E$96</definedName>
    <definedName name="ee_4">[150]bahan!$A$79:$E$96</definedName>
    <definedName name="ee_6">[242]bahan!$A$79:$E$96</definedName>
    <definedName name="ee_7">[243]bahan!$A$79:$E$96</definedName>
    <definedName name="EEE06REV">'[244]5-Peralatan'!$AW$13</definedName>
    <definedName name="EEE09REV1">'[244]5-Peralatan'!$AW$16</definedName>
    <definedName name="EEE17REV">'[244]5-Peralatan'!$AW$24</definedName>
    <definedName name="EEE17REV1">'[244]5-Peralatan'!$AW$24</definedName>
    <definedName name="eeee" hidden="1">'[117]CH-RANC'!$L$19:$L$62</definedName>
    <definedName name="eeeeee">#REF!</definedName>
    <definedName name="EEX">#REF!</definedName>
    <definedName name="eff" hidden="1">'[117]CH-RANC'!#REF!</definedName>
    <definedName name="EFX">#REF!</definedName>
    <definedName name="EGX">#REF!</definedName>
    <definedName name="EHX">#REF!</definedName>
    <definedName name="EJ">[96]ANALISA!$J$1482</definedName>
    <definedName name="EJX">#REF!</definedName>
    <definedName name="EKX">#REF!</definedName>
    <definedName name="ELASTOM">#REF!</definedName>
    <definedName name="ELASTOMER">[96]ANALISA!$J$1534</definedName>
    <definedName name="elastomer.strip">#REF!</definedName>
    <definedName name="ELBOW_0.5">[107]Daftar_Harga_BAHAN_UPAH!#REF!</definedName>
    <definedName name="ELBOW_1.5">[107]Daftar_Harga_BAHAN_UPAH!#REF!</definedName>
    <definedName name="ELBOW_2">[107]Daftar_Harga_BAHAN_UPAH!#REF!</definedName>
    <definedName name="ELBOW_2.5">[107]Daftar_Harga_BAHAN_UPAH!#REF!</definedName>
    <definedName name="ELBOW_3">[107]Daftar_Harga_BAHAN_UPAH!#REF!</definedName>
    <definedName name="ELBOW_4">[107]Daftar_Harga_BAHAN_UPAH!#REF!</definedName>
    <definedName name="ELBOW_8">[107]Daftar_Harga_BAHAN_UPAH!#REF!</definedName>
    <definedName name="elek">#REF!</definedName>
    <definedName name="elektroda">#REF!</definedName>
    <definedName name="ELX">#REF!</definedName>
    <definedName name="engsel">#REF!</definedName>
    <definedName name="engsel.3n">[101]harga!#REF!</definedName>
    <definedName name="engsel.4n">[101]harga!#REF!</definedName>
    <definedName name="Engsel.angin">#REF!</definedName>
    <definedName name="engsel.H">'[123]HARGA SAT'!#REF!</definedName>
    <definedName name="engsel.kupu">'[123]HARGA SAT'!$F$104</definedName>
    <definedName name="engsel_arch">#REF!</definedName>
    <definedName name="engsel_H">#REF!</definedName>
    <definedName name="ENGSEL_JENDELA">#REF!</definedName>
    <definedName name="ENGSEL_PINTU">#REF!</definedName>
    <definedName name="engselangin">#REF!</definedName>
    <definedName name="engselh">'[118]HB '!$F$176</definedName>
    <definedName name="engselh_1">[119]HB!#REF!</definedName>
    <definedName name="engselh_1_10">[120]HB!#REF!</definedName>
    <definedName name="engselh_1_2">[120]HB!#REF!</definedName>
    <definedName name="engselh_1_3">[120]HB!#REF!</definedName>
    <definedName name="engselh_1_4">[120]HB!#REF!</definedName>
    <definedName name="engselh_1_5">[120]HB!#REF!</definedName>
    <definedName name="engselh_1_6">[120]HB!#REF!</definedName>
    <definedName name="engselh_1_8">[120]HB!#REF!</definedName>
    <definedName name="engseljendela">[126]har.sat.S!$I$111</definedName>
    <definedName name="EngselJendelaKuningan">#REF!</definedName>
    <definedName name="engselkun">'[10]HB '!$F$177</definedName>
    <definedName name="engselkun_1">[119]HB!#REF!</definedName>
    <definedName name="engselkun_1_10">[120]HB!#REF!</definedName>
    <definedName name="engselkun_1_2">[120]HB!#REF!</definedName>
    <definedName name="engselkun_1_3">[120]HB!#REF!</definedName>
    <definedName name="engselkun_1_4">[120]HB!#REF!</definedName>
    <definedName name="engselkun_1_5">[120]HB!#REF!</definedName>
    <definedName name="engselkun_1_6">[120]HB!#REF!</definedName>
    <definedName name="engselkun_1_8">[120]HB!#REF!</definedName>
    <definedName name="engselnylon">[101]harga!#REF!</definedName>
    <definedName name="engselpatrum">[101]harga!#REF!</definedName>
    <definedName name="engselpintu">[101]harga!#REF!</definedName>
    <definedName name="EngselPintu1set">#REF!</definedName>
    <definedName name="EngselPintuKuningan">#REF!</definedName>
    <definedName name="ER">[149]bahan!$A$79:$E$96</definedName>
    <definedName name="ERE">[153]bahan!$A$79:$E$96</definedName>
    <definedName name="EREC">[59]ANALISA!#REF!</definedName>
    <definedName name="ERECT_1">#REF!</definedName>
    <definedName name="ERECT_2">#REF!</definedName>
    <definedName name="eref" hidden="1">#REF!</definedName>
    <definedName name="ERER">[153]bahan!$A$79:$E$96</definedName>
    <definedName name="erq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r" hidden="1">'[117]CH-RANC'!$L$19:$L$64</definedName>
    <definedName name="ERRRR">#REF!</definedName>
    <definedName name="errt" hidden="1">'[117]CH-RANC'!$L$19:$L$64</definedName>
    <definedName name="erte">{"Book1","4.09 FLORA DAN FAUNA.xls","4.22 PERLENGKAPAN SEKOLAH.xls"}</definedName>
    <definedName name="ertt" hidden="1">'[117]CH-RANC'!$L$19:$L$64</definedName>
    <definedName name="ER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s">#REF!</definedName>
    <definedName name="ESELONBRange">#REF!</definedName>
    <definedName name="ESELONRange">#REF!</definedName>
    <definedName name="Espagnolet">'[123]HARGA SAT'!#REF!</definedName>
    <definedName name="ESTIMATOR">[115]TENAGA!#REF!</definedName>
    <definedName name="eternit">#REF!</definedName>
    <definedName name="eternit_1">[119]HB!#REF!</definedName>
    <definedName name="eternit_1_10">[120]HB!#REF!</definedName>
    <definedName name="eternit_1_2">[120]HB!#REF!</definedName>
    <definedName name="eternit_1_3">[120]HB!#REF!</definedName>
    <definedName name="eternit_1_4">[120]HB!#REF!</definedName>
    <definedName name="eternit_1_5">[120]HB!#REF!</definedName>
    <definedName name="eternit_1_6">[120]HB!#REF!</definedName>
    <definedName name="eternit_1_8">[120]HB!#REF!</definedName>
    <definedName name="eternit_10">#REF!</definedName>
    <definedName name="eternit_2">#REF!</definedName>
    <definedName name="eternit_3">[184]harsat!$G$8</definedName>
    <definedName name="eternit_4">[185]harsat!$G$8</definedName>
    <definedName name="eternit_5">#REF!</definedName>
    <definedName name="eternit_6">#REF!</definedName>
    <definedName name="eternit_8">#REF!</definedName>
    <definedName name="EternitDjabesmen4mm">#REF!</definedName>
    <definedName name="EternitSaflex5mm">#REF!</definedName>
    <definedName name="ewew">#REF!</definedName>
    <definedName name="ewq" hidden="1">'[117]CH-RANC'!$L$19:$L$62</definedName>
    <definedName name="ewr4_10">#REF!</definedName>
    <definedName name="ewr4_2">#REF!</definedName>
    <definedName name="ewr4_3">#REF!</definedName>
    <definedName name="ewr4_4">#REF!</definedName>
    <definedName name="ewr4_5">#REF!</definedName>
    <definedName name="ewr4_6">#REF!</definedName>
    <definedName name="ewr4_8">#REF!</definedName>
    <definedName name="ewrt" hidden="1">'[117]CH-RANC'!$Q$19:$Q$69</definedName>
    <definedName name="EWY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avator">'[123]HARGA SAT'!$F$193</definedName>
    <definedName name="excavator.80">#REF!</definedName>
    <definedName name="excavator_ctsb">#REF!</definedName>
    <definedName name="excavator_galian_biasa">#REF!</definedName>
    <definedName name="excavator_pembersihan_pembongkaran">#REF!</definedName>
    <definedName name="excavator_Pembongkaran_bangunan">#REF!</definedName>
    <definedName name="Excavator8.140">[51]SB!#REF!</definedName>
    <definedName name="exccavator">#REF!</definedName>
    <definedName name="Excel_BuiltIn__FilterDatabase">'[85]HRG BAHAN _ UPAH okk'!#REF!</definedName>
    <definedName name="Excel_BuiltIn__FilterDatabase_10">'[85]HRG BAHAN _ UPAH okk'!#REF!</definedName>
    <definedName name="Excel_BuiltIn__FilterDatabase_2">#REF!</definedName>
    <definedName name="Excel_BuiltIn__FilterDatabase_3">'[85]HRG BAHAN _ UPAH okk'!#REF!</definedName>
    <definedName name="Excel_BuiltIn__FilterDatabase_4">'[85]HRG BAHAN _ UPAH okk'!#REF!</definedName>
    <definedName name="Excel_BuiltIn__FilterDatabase_5">'[85]HRG BAHAN _ UPAH okk'!#REF!</definedName>
    <definedName name="Excel_BuiltIn__FilterDatabase_6">'[85]HRG BAHAN _ UPAH okk'!#REF!</definedName>
    <definedName name="Excel_BuiltIn__FilterDatabase_8">'[85]HRG BAHAN _ UPAH okk'!#REF!</definedName>
    <definedName name="Excel_BuiltIn_Print_Area">#REF!</definedName>
    <definedName name="Excel_BuiltIn_Print_Area_10">#REF!</definedName>
    <definedName name="Excel_BuiltIn_Print_Area_17">"$#REF!.$B$3:$L$20"</definedName>
    <definedName name="Excel_BuiltIn_Print_Area_2">#REF!</definedName>
    <definedName name="Excel_BuiltIn_Print_Area_3">#REF!</definedName>
    <definedName name="Excel_BuiltIn_Print_Area_3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9">#REF!</definedName>
    <definedName name="Excel_BuiltIn_Print_Titles">#REF!</definedName>
    <definedName name="Excel_BuiltIn_Print_Titles_3_1">#REF!</definedName>
    <definedName name="Excel_BuiltIn_Print_Titles_3_1_1">#REF!,#REF!</definedName>
    <definedName name="Excel_BuiltIn_Print_Titles_4">#REF!</definedName>
    <definedName name="Excel_BuiltIn_Print_Titles_4_1">#REF!</definedName>
    <definedName name="Excel_BuiltIn_Print_Titles_6">#REF!</definedName>
    <definedName name="Excel_BuiltIn_Print_Titles_7">#REF!</definedName>
    <definedName name="exel">[1]metode!#REF!</definedName>
    <definedName name="EXT_2" hidden="1">'[245]RAB AR&amp;STR'!#REF!</definedName>
    <definedName name="EXTRA">#REF!</definedName>
    <definedName name="f">#REF!</definedName>
    <definedName name="F.1">#REF!</definedName>
    <definedName name="f.16">#REF!</definedName>
    <definedName name="F.16.a">#REF!</definedName>
    <definedName name="F.21">#REF!</definedName>
    <definedName name="F.21.a">#REF!</definedName>
    <definedName name="F.22">#REF!</definedName>
    <definedName name="f.22.b">#REF!</definedName>
    <definedName name="f.23">#REF!</definedName>
    <definedName name="F.26">#REF!</definedName>
    <definedName name="f.27">#REF!</definedName>
    <definedName name="f.27.a">#REF!</definedName>
    <definedName name="f.3">#REF!</definedName>
    <definedName name="f.30">#REF!</definedName>
    <definedName name="f.30.a">#REF!</definedName>
    <definedName name="F.33">#REF!</definedName>
    <definedName name="F.33.b">#REF!</definedName>
    <definedName name="F.34">#REF!</definedName>
    <definedName name="f.36">#REF!</definedName>
    <definedName name="F.36.a">#REF!</definedName>
    <definedName name="F.36.b">#REF!</definedName>
    <definedName name="F.36A">[102]ANALISA!$L$513</definedName>
    <definedName name="F.55">#REF!</definedName>
    <definedName name="f.57">#REF!</definedName>
    <definedName name="f.59">#REF!</definedName>
    <definedName name="F.6.1">#REF!</definedName>
    <definedName name="F.6.10">#REF!</definedName>
    <definedName name="F.6.10a">#REF!</definedName>
    <definedName name="F.6.10b">#REF!</definedName>
    <definedName name="F.6.11">#REF!</definedName>
    <definedName name="F.6.12">#REF!</definedName>
    <definedName name="F.6.13">#REF!</definedName>
    <definedName name="F.6.13a">#REF!</definedName>
    <definedName name="F.6.13b">#REF!</definedName>
    <definedName name="F.6.13c">#REF!</definedName>
    <definedName name="F.6.14">#REF!</definedName>
    <definedName name="F.6.15">#REF!</definedName>
    <definedName name="F.6.15a">#REF!</definedName>
    <definedName name="F.6.15b">#REF!</definedName>
    <definedName name="F.6.15c">#REF!</definedName>
    <definedName name="F.6.16">#REF!</definedName>
    <definedName name="F.6.16a">#REF!</definedName>
    <definedName name="F.6.17">#REF!</definedName>
    <definedName name="F.6.18">#REF!</definedName>
    <definedName name="F.6.19">#REF!</definedName>
    <definedName name="F.6.19a">#REF!</definedName>
    <definedName name="F.6.19b">#REF!</definedName>
    <definedName name="F.6.2">#REF!</definedName>
    <definedName name="F.6.20">#REF!</definedName>
    <definedName name="F.6.20a">#REF!</definedName>
    <definedName name="F.6.20b">#REF!</definedName>
    <definedName name="F.6.21">#REF!</definedName>
    <definedName name="F.6.21a">#REF!</definedName>
    <definedName name="F.6.21b">#REF!</definedName>
    <definedName name="F.6.22">#REF!</definedName>
    <definedName name="F.6.23">#REF!</definedName>
    <definedName name="F.6.23a">#REF!</definedName>
    <definedName name="F.6.23b">#REF!</definedName>
    <definedName name="F.6.24">#REF!</definedName>
    <definedName name="F.6.24a">#REF!</definedName>
    <definedName name="F.6.24b">#REF!</definedName>
    <definedName name="F.6.25">#REF!</definedName>
    <definedName name="F.6.26">#REF!</definedName>
    <definedName name="F.6.27">#REF!</definedName>
    <definedName name="F.6.28">#REF!</definedName>
    <definedName name="F.6.28a">#REF!</definedName>
    <definedName name="F.6.28b">#REF!</definedName>
    <definedName name="F.6.29">#REF!</definedName>
    <definedName name="F.6.2a">#REF!</definedName>
    <definedName name="F.6.2b">#REF!</definedName>
    <definedName name="F.6.3">#REF!</definedName>
    <definedName name="F.6.30">#REF!</definedName>
    <definedName name="F.6.31">#REF!</definedName>
    <definedName name="F.6.32">#REF!</definedName>
    <definedName name="F.6.33">#REF!</definedName>
    <definedName name="F.6.34">#REF!</definedName>
    <definedName name="F.6.35">#REF!</definedName>
    <definedName name="F.6.36">#REF!</definedName>
    <definedName name="F.6.37">#REF!</definedName>
    <definedName name="F.6.38">#REF!</definedName>
    <definedName name="F.6.39">#REF!</definedName>
    <definedName name="F.6.3a">#REF!</definedName>
    <definedName name="F.6.3b">#REF!</definedName>
    <definedName name="F.6.4">#REF!</definedName>
    <definedName name="F.6.40">#REF!</definedName>
    <definedName name="F.6.41">#REF!</definedName>
    <definedName name="F.6.42">#REF!</definedName>
    <definedName name="F.6.43">#REF!</definedName>
    <definedName name="F.6.44">#REF!</definedName>
    <definedName name="F.6.45">#REF!</definedName>
    <definedName name="F.6.46">#REF!</definedName>
    <definedName name="F.6.47">#REF!</definedName>
    <definedName name="F.6.48">#REF!</definedName>
    <definedName name="F.6.49">#REF!</definedName>
    <definedName name="F.6.5">#REF!</definedName>
    <definedName name="F.6.50">#REF!</definedName>
    <definedName name="F.6.51">#REF!</definedName>
    <definedName name="F.6.52">#REF!</definedName>
    <definedName name="F.6.53">#REF!</definedName>
    <definedName name="F.6.54">#REF!</definedName>
    <definedName name="F.6.55">#REF!</definedName>
    <definedName name="F.6.56">#REF!</definedName>
    <definedName name="F.6.57">#REF!</definedName>
    <definedName name="F.6.58">#REF!</definedName>
    <definedName name="F.6.59">#REF!</definedName>
    <definedName name="F.6.5a">#REF!</definedName>
    <definedName name="F.6.5b">#REF!</definedName>
    <definedName name="F.6.5c">#REF!</definedName>
    <definedName name="F.6.6">#REF!</definedName>
    <definedName name="F.6.60">#REF!</definedName>
    <definedName name="F.6.6a">#REF!</definedName>
    <definedName name="F.6.6b">#REF!</definedName>
    <definedName name="F.6.6c">#REF!</definedName>
    <definedName name="F.6.7">#REF!</definedName>
    <definedName name="F.6.8">#REF!</definedName>
    <definedName name="F.6.8a">#REF!</definedName>
    <definedName name="F.6.8b">#REF!</definedName>
    <definedName name="F.6.9">#REF!</definedName>
    <definedName name="F.6.9a">#REF!</definedName>
    <definedName name="F.6.9b">#REF!</definedName>
    <definedName name="F.8">#REF!</definedName>
    <definedName name="F.8.A">[239]BOW!$J$68</definedName>
    <definedName name="F.810">#REF!</definedName>
    <definedName name="F.LAS100">#REF!</definedName>
    <definedName name="F.LAS200">#REF!</definedName>
    <definedName name="F.LAS250">#REF!</definedName>
    <definedName name="F.LAS75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">#REF!</definedName>
    <definedName name="F_3">#REF!</definedName>
    <definedName name="F_37">#REF!</definedName>
    <definedName name="F_8_2">#REF!</definedName>
    <definedName name="F_8_3">#REF!</definedName>
    <definedName name="F_8_5">#REF!</definedName>
    <definedName name="F_8_8">#REF!</definedName>
    <definedName name="Fa2_">[236]Alat!$BY$25</definedName>
    <definedName name="faktor_harsat">#REF!</definedName>
    <definedName name="fall" hidden="1">#REF!</definedName>
    <definedName name="fasa">#REF!</definedName>
    <definedName name="fasadekayu">[95]anal!#REF!</definedName>
    <definedName name="FC">#REF!</definedName>
    <definedName name="FCode" hidden="1">#REF!</definedName>
    <definedName name="fd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co25">#REF!</definedName>
    <definedName name="fedc2">#REF!</definedName>
    <definedName name="fedc35">#REF!</definedName>
    <definedName name="feli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ws" hidden="1">'[117]CH-RANC'!$Q$19:$Q$69</definedName>
    <definedName name="FEX">#REF!</definedName>
    <definedName name="ff">'[246]H-SATUAN'!$D$18</definedName>
    <definedName name="ffffer">{"Book1","4.09 FLORA DAN FAUNA.xls","4.22 PERLENGKAPAN SEKOLAH.xls"}</definedName>
    <definedName name="ffffff" hidden="1">'[117]CH-RANC'!$L$19:$L$62</definedName>
    <definedName name="ffg">#REF!</definedName>
    <definedName name="FFX">#REF!</definedName>
    <definedName name="FG">#REF!</definedName>
    <definedName name="fgdtrtyr" hidden="1">#REF!</definedName>
    <definedName name="fgfg">[153]bahan!$A$79:$E$96</definedName>
    <definedName name="FGH">#REF!</definedName>
    <definedName name="f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X">#REF!</definedName>
    <definedName name="Fharderner">#REF!</definedName>
    <definedName name="FHX">#REF!</definedName>
    <definedName name="fi">#REF!</definedName>
    <definedName name="fiber">#REF!</definedName>
    <definedName name="fiber_3">[184]harsat!$G$9</definedName>
    <definedName name="fiber_4">[185]harsat!$G$9</definedName>
    <definedName name="fiber_glass">#REF!</definedName>
    <definedName name="fill2" hidden="1">#REF!</definedName>
    <definedName name="fill9" hidden="1">#REF!</definedName>
    <definedName name="FILLED" hidden="1">'[247]Harga Satuan'!$B$23:$B$124</definedName>
    <definedName name="Filler">#REF!</definedName>
    <definedName name="filler_aspal_minor">#REF!</definedName>
    <definedName name="filler_kayu">#REF!</definedName>
    <definedName name="FILLL" hidden="1">#REF!</definedName>
    <definedName name="Finiser">[180]SB!#REF!</definedName>
    <definedName name="finisher">[136]BASIC!$F$50</definedName>
    <definedName name="finisher_aspal_minor">#REF!</definedName>
    <definedName name="finishing.dopo">[101]rab!#REF!</definedName>
    <definedName name="finsr">[248]HSD!$H$28</definedName>
    <definedName name="firkan">#REF!</definedName>
    <definedName name="firkan_10">#REF!</definedName>
    <definedName name="firkan_2">#REF!</definedName>
    <definedName name="firkan_3">#REF!</definedName>
    <definedName name="firkan_4">#REF!</definedName>
    <definedName name="firkan_5">#REF!</definedName>
    <definedName name="firkan_6">#REF!</definedName>
    <definedName name="firkan_8">#REF!</definedName>
    <definedName name="FIRST_FLOOR">#REF!</definedName>
    <definedName name="fisik">[70]RINCIAN!$U$149</definedName>
    <definedName name="FITING">[107]Daftar_Harga_BAHAN_UPAH!#REF!</definedName>
    <definedName name="fitting_paralon">#REF!</definedName>
    <definedName name="FJX">#REF!</definedName>
    <definedName name="fkfkgfkgkfgkfg">'[249]AnalisaFas.O&amp;P'!#REF!</definedName>
    <definedName name="fkx">#REF!</definedName>
    <definedName name="flange_75">'[134]DHU&amp;B'!$G$102</definedName>
    <definedName name="flangsoket75">'[36]Harga bahan'!$J$61</definedName>
    <definedName name="flat.bed.truck.">#REF!</definedName>
    <definedName name="Flat_bad_truck">#REF!</definedName>
    <definedName name="FLATBEDTRUCK">#REF!</definedName>
    <definedName name="Flinkote">#REF!</definedName>
    <definedName name="floorDeckinglbr726cm">#REF!</definedName>
    <definedName name="floordrain">#REF!</definedName>
    <definedName name="floorhardener">[95]anal!$I$191</definedName>
    <definedName name="floorkorsik">#REF!</definedName>
    <definedName name="flx">#REF!</definedName>
    <definedName name="Folding.4mm">#REF!</definedName>
    <definedName name="Folding.5mm">#REF!</definedName>
    <definedName name="Folding.8mm">#REF!</definedName>
    <definedName name="FoldingDoorPVC">#REF!</definedName>
    <definedName name="foldingGateharmonika">#REF!</definedName>
    <definedName name="fondation">#REF!</definedName>
    <definedName name="Form">#REF!</definedName>
    <definedName name="FORM101">#REF!</definedName>
    <definedName name="FORM1011">#REF!</definedName>
    <definedName name="FORM1012">#REF!</definedName>
    <definedName name="FORM1013">#REF!</definedName>
    <definedName name="FORM1014">#REF!</definedName>
    <definedName name="FORM1015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'[250]3-DIV2'!$L$1:$V$61</definedName>
    <definedName name="FORM22E">'[250]3-DIV2'!#REF!</definedName>
    <definedName name="FORM22L">'[250]3-DIV2'!$L$121:$V$121</definedName>
    <definedName name="FORM231">'[250]3-DIV2'!$L$123:$V$183</definedName>
    <definedName name="FORM232">'[250]3-DIV2'!$L$243:$V$303</definedName>
    <definedName name="FORM233">'[250]3-DIV2'!$L$363:$V$423</definedName>
    <definedName name="Form234">'[250]3-DIV2'!$L$483:$V$543</definedName>
    <definedName name="FORM234L">#REF!</definedName>
    <definedName name="Form235">'[250]3-DIV2'!$L$603:$V$663</definedName>
    <definedName name="Form236">'[250]3-DIV2'!$L$854:$V$914</definedName>
    <definedName name="FORM241">'[250]3-DIV2'!#REF!</definedName>
    <definedName name="FORM242">'[250]3-DIV2'!$L$978:$V$1038</definedName>
    <definedName name="FORM243">'[250]3-DIV2'!$L$1039:$V$1100</definedName>
    <definedName name="FORM311">'[251]3-DIV3'!$L$1:$V$61</definedName>
    <definedName name="FORM312">'[251]3-DIV3'!$L$121:$V$181</definedName>
    <definedName name="FORM313">'[251]3-DIV3'!$L$255:$V$315</definedName>
    <definedName name="FORM314">'[251]3-DIV3'!$L$375:$V$435</definedName>
    <definedName name="FORM315">'[251]3-DIV3'!$L$1766:$V$1826</definedName>
    <definedName name="FORM316">'[67]D-3 (M)'!#REF!</definedName>
    <definedName name="FORM319">'[251]3-DIV3'!$L$1886:$V$1946</definedName>
    <definedName name="FORM321">'[67]D-3 (M)'!#REF!</definedName>
    <definedName name="FORM322">'[251]3-DIV3'!$L$1947:$V$2007</definedName>
    <definedName name="FORM323">'[251]3-DIV3'!$L$2126:$V$2186</definedName>
    <definedName name="FORM323L">#REF!</definedName>
    <definedName name="FORM324">'[251]3-DIV3'!$L$2305:$V$2365</definedName>
    <definedName name="FORM33">'[67]D-3 (M)'!#REF!</definedName>
    <definedName name="FORM331">'[251]3-DIV3'!$L$2427:$V$2487</definedName>
    <definedName name="FORM346">'[251]3-DIV3'!$L$2547:$V$2607</definedName>
    <definedName name="FORM421">'[252]3-DIV4'!$L$1:$V$61</definedName>
    <definedName name="FORM422">'[252]3-DIV4'!$L$180:$V$240</definedName>
    <definedName name="FORM423">'[252]3-DIV4'!$L$479:$V$539</definedName>
    <definedName name="FORM424">'[252]3-DIV4'!$L$359:$V$419</definedName>
    <definedName name="FORM425">'[252]3-DIV4'!$L$718:$V$778</definedName>
    <definedName name="FORM426">'[252]3-DIV4'!$L$897:$V$957</definedName>
    <definedName name="FORM427">'[252]3-DIV4'!$L$1017:$V$1077</definedName>
    <definedName name="FORM511">'[253]3-DIV5'!$L$1:$V$61</definedName>
    <definedName name="FORM512">'[253]3-DIV5'!$L$180:$V$240</definedName>
    <definedName name="FORM521">'[253]3-DIV5'!$L$359:$V$419</definedName>
    <definedName name="FORM522">'[253]3-DIV5'!$L$3075:$V$3135</definedName>
    <definedName name="FORM541">'[253]3-DIV5'!$L$3254:$V$3314</definedName>
    <definedName name="FORM542">'[253]3-DIV5'!$L$3374:$V$3434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24">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#REF!</definedName>
    <definedName name="FORM642">#REF!</definedName>
    <definedName name="FORM65">#REF!</definedName>
    <definedName name="FORM651">#REF!</definedName>
    <definedName name="FORM661">#REF!</definedName>
    <definedName name="FORM662">#REF!</definedName>
    <definedName name="FORM66PERATA">#REF!</definedName>
    <definedName name="FORM66PERMUKAAN">#REF!</definedName>
    <definedName name="FORM7101">#REF!</definedName>
    <definedName name="FORM7102">#REF!</definedName>
    <definedName name="FORM7103">#REF!</definedName>
    <definedName name="FORM711">#REF!</definedName>
    <definedName name="FORM712">#REF!</definedName>
    <definedName name="FORM713">#REF!</definedName>
    <definedName name="FORM714">#REF!</definedName>
    <definedName name="FORM715">#REF!</definedName>
    <definedName name="FORM716">#REF!</definedName>
    <definedName name="FORM717">#REF!</definedName>
    <definedName name="FORM718">#REF!</definedName>
    <definedName name="FORM721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3PL">'[67]D-7 (M)'!#REF!</definedName>
    <definedName name="FORM73UL">'[67]D-7 (M)'!#REF!</definedName>
    <definedName name="FORM744">#REF!</definedName>
    <definedName name="FORM745">#REF!</definedName>
    <definedName name="FORM751">'[67]D-7 (M)'!#REF!</definedName>
    <definedName name="FORM752">'[67]D-7 (M)'!#REF!</definedName>
    <definedName name="FORM7610">#REF!</definedName>
    <definedName name="FORM7611">'[67]D-7 (M)'!#REF!</definedName>
    <definedName name="FORM7612">'[67]D-7 (M)'!#REF!</definedName>
    <definedName name="FORM7612a">#REF!</definedName>
    <definedName name="FORM7612b">#REF!</definedName>
    <definedName name="FORM7612c">#REF!</definedName>
    <definedName name="FORM7613">'[67]D-7 (M)'!#REF!</definedName>
    <definedName name="FORM7613a">#REF!</definedName>
    <definedName name="FORM7613b">#REF!</definedName>
    <definedName name="FORM7613c">#REF!</definedName>
    <definedName name="FORM7614">'[67]D-7 (M)'!#REF!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5">'[67]D-7 (M)'!#REF!</definedName>
    <definedName name="FORM7616">'[67]D-7 (M)'!#REF!</definedName>
    <definedName name="FORM7617">'[67]D-7 (M)'!#REF!</definedName>
    <definedName name="FORM7618">#REF!</definedName>
    <definedName name="FORM7619">#REF!</definedName>
    <definedName name="FORM7620">'[67]D-7 (M)'!#REF!</definedName>
    <definedName name="FORM7621">'[67]D-7 (M)'!#REF!</definedName>
    <definedName name="FORM7625">'[67]D-7 (M)'!#REF!</definedName>
    <definedName name="FORM7626">'[67]D-7 (M)'!#REF!</definedName>
    <definedName name="FORM767">'[67]D-7 (M)'!#REF!</definedName>
    <definedName name="FORM768">#REF!</definedName>
    <definedName name="FORM769">#REF!</definedName>
    <definedName name="FORM76X">#REF!</definedName>
    <definedName name="FORM771">'[67]D-7 (M)'!#REF!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75">'[67]D-7 (M)'!#REF!</definedName>
    <definedName name="FORM79">'[67]D-7 (M)'!#REF!</definedName>
    <definedName name="FORM79L">'[67]D-7 (M)'!#REF!</definedName>
    <definedName name="FORM79manual">#REF!</definedName>
    <definedName name="FORM79mekanis">#REF!</definedName>
    <definedName name="FORM811">#REF!</definedName>
    <definedName name="FORM812">#REF!</definedName>
    <definedName name="FORM813">#REF!</definedName>
    <definedName name="FORM814">#REF!</definedName>
    <definedName name="FORM815">#REF!</definedName>
    <definedName name="FORM817">#REF!</definedName>
    <definedName name="FORM818">#REF!</definedName>
    <definedName name="FORM819">#REF!</definedName>
    <definedName name="FORM82">#REF!</definedName>
    <definedName name="FORM83">#REF!</definedName>
    <definedName name="FORM841">#REF!</definedName>
    <definedName name="FORM8410">#REF!</definedName>
    <definedName name="FORM842">#REF!</definedName>
    <definedName name="FORM844">#REF!</definedName>
    <definedName name="FORM845">#REF!</definedName>
    <definedName name="FORM846">#REF!</definedName>
    <definedName name="FORM847">#REF!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20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A">#REF!</definedName>
    <definedName name="FORMGEOTEKSTIL">#REF!</definedName>
    <definedName name="formika">#REF!</definedName>
    <definedName name="formika.putih">'[123]HARGA SAT'!$F$93</definedName>
    <definedName name="formika.warna">'[123]HARGA SAT'!#REF!</definedName>
    <definedName name="FORMLatasirK">#REF!</definedName>
    <definedName name="FORMLatasirKL">#REF!</definedName>
    <definedName name="fp.1">#REF!</definedName>
    <definedName name="fp.2">#REF!</definedName>
    <definedName name="Fp.200">[254]ANALISA!$F$473</definedName>
    <definedName name="FP.250">#REF!</definedName>
    <definedName name="fp.3">#REF!</definedName>
    <definedName name="Fp.300">#REF!</definedName>
    <definedName name="FP.315">#REF!</definedName>
    <definedName name="Fp.4">#REF!</definedName>
    <definedName name="FP.400">#REF!</definedName>
    <definedName name="Fp.5">#REF!</definedName>
    <definedName name="Fp.6">#REF!</definedName>
    <definedName name="Fp.a">#REF!</definedName>
    <definedName name="Fp.b">#REF!</definedName>
    <definedName name="Fp.c">#REF!</definedName>
    <definedName name="fr" hidden="1">'[117]CH-RANC'!$L$19:$L$62</definedName>
    <definedName name="fres" hidden="1">#REF!</definedName>
    <definedName name="FRRDS">#REF!</definedName>
    <definedName name="fs">#REF!</definedName>
    <definedName name="fsa">#REF!</definedName>
    <definedName name="fsdfs" hidden="1">'[72]CH-RANC'!$C$155:$C$189</definedName>
    <definedName name="fsjs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OCKET100">#REF!</definedName>
    <definedName name="FSOCKET200">#REF!</definedName>
    <definedName name="FSOCKET250">#REF!</definedName>
    <definedName name="FSOCKET50">#REF!</definedName>
    <definedName name="FSOCKET75">#REF!</definedName>
    <definedName name="FSPIGOT100">#REF!</definedName>
    <definedName name="FSPIGOT200">#REF!</definedName>
    <definedName name="FSPIGOT50">#REF!</definedName>
    <definedName name="FSPIGOT75">#REF!</definedName>
    <definedName name="fsvd100">#REF!</definedName>
    <definedName name="fsvd150">#REF!</definedName>
    <definedName name="fsvd65">#REF!</definedName>
    <definedName name="ft">'[107]data_lokasi&amp;pelaku'!$D$14</definedName>
    <definedName name="ftv1.5">#REF!</definedName>
    <definedName name="ftv2.5">#REF!</definedName>
    <definedName name="FULLY17">[107]Daftar_Harga_BAHAN_UPAH!#REF!</definedName>
    <definedName name="FULLY50">[107]Daftar_Harga_BAHAN_UPAH!#REF!</definedName>
    <definedName name="FULVIMIXER">#REF!</definedName>
    <definedName name="furing">'[88]Up &amp; bhn'!#REF!</definedName>
    <definedName name="FURNITURE__FURNISHING">#REF!</definedName>
    <definedName name="fxj1.25">#REF!</definedName>
    <definedName name="fxj1.5">#REF!</definedName>
    <definedName name="fxj2.5">#REF!</definedName>
    <definedName name="Fy">#REF!</definedName>
    <definedName name="G">#REF!</definedName>
    <definedName name="g.1">#REF!</definedName>
    <definedName name="g.2">#REF!</definedName>
    <definedName name="G.32">[102]ANALISA!$L$401</definedName>
    <definedName name="G.32.a">#REF!</definedName>
    <definedName name="g.32.e">#REF!</definedName>
    <definedName name="g.32.g">#REF!</definedName>
    <definedName name="g.32.h">#REF!</definedName>
    <definedName name="g.32.i">#REF!</definedName>
    <definedName name="g.32.j">#REF!</definedName>
    <definedName name="g.32a">[255]ANALISA!$F$1099</definedName>
    <definedName name="G.32F">[102]ANALISA!$L$410</definedName>
    <definedName name="G.32M">#REF!</definedName>
    <definedName name="g.33">#REF!</definedName>
    <definedName name="g.33.a">#REF!</definedName>
    <definedName name="g.33.e">#REF!</definedName>
    <definedName name="g.33.g">#REF!</definedName>
    <definedName name="g.33.h">#REF!</definedName>
    <definedName name="g.33.i">#REF!</definedName>
    <definedName name="g.33.k">#REF!</definedName>
    <definedName name="g.33.l">#REF!</definedName>
    <definedName name="g.33.m">#REF!</definedName>
    <definedName name="G.41">#REF!</definedName>
    <definedName name="g.41.a">#REF!</definedName>
    <definedName name="g.42">#REF!</definedName>
    <definedName name="g.42.a">#REF!</definedName>
    <definedName name="g.42.b">#REF!</definedName>
    <definedName name="G.42a">[256]ANALIS!#REF!</definedName>
    <definedName name="g.44">#REF!</definedName>
    <definedName name="G.44.VK">'[257]Anl.+'!$A$561:$M$642</definedName>
    <definedName name="g.5.b">#REF!</definedName>
    <definedName name="g.50.g">#REF!</definedName>
    <definedName name="g.50.h">#REF!</definedName>
    <definedName name="g.50.j">#REF!</definedName>
    <definedName name="g.50.k">#REF!</definedName>
    <definedName name="g.50.o">#REF!</definedName>
    <definedName name="g.50.q">#REF!</definedName>
    <definedName name="g.50c">#REF!</definedName>
    <definedName name="G.50I">[102]ANALISA!$L$418</definedName>
    <definedName name="G.50Q">[102]ANALISA!$L$427</definedName>
    <definedName name="g.51.c">#REF!</definedName>
    <definedName name="g.51.d">#REF!</definedName>
    <definedName name="g.51.e">#REF!</definedName>
    <definedName name="G.51C">#REF!</definedName>
    <definedName name="g.56">#REF!</definedName>
    <definedName name="G.6.1">#REF!</definedName>
    <definedName name="G.6.10">#REF!</definedName>
    <definedName name="G.6.11">#REF!</definedName>
    <definedName name="G.6.12">#REF!</definedName>
    <definedName name="G.6.13">#REF!</definedName>
    <definedName name="G.6.14">#REF!</definedName>
    <definedName name="G.6.15">#REF!</definedName>
    <definedName name="G.6.16">#REF!</definedName>
    <definedName name="G.6.17">#REF!</definedName>
    <definedName name="G.6.17a">#REF!</definedName>
    <definedName name="G.6.18">#REF!</definedName>
    <definedName name="G.6.19">#REF!</definedName>
    <definedName name="G.6.2">#REF!</definedName>
    <definedName name="G.6.20">#REF!</definedName>
    <definedName name="G.6.21">#REF!</definedName>
    <definedName name="G.6.22">#REF!</definedName>
    <definedName name="G.6.23">#REF!</definedName>
    <definedName name="G.6.24">#REF!</definedName>
    <definedName name="G.6.25">#REF!</definedName>
    <definedName name="G.6.26">#REF!</definedName>
    <definedName name="G.6.27">#REF!</definedName>
    <definedName name="G.6.28">#REF!</definedName>
    <definedName name="G.6.29">#REF!</definedName>
    <definedName name="G.6.3">#REF!</definedName>
    <definedName name="G.6.30">#REF!</definedName>
    <definedName name="G.6.31">#REF!</definedName>
    <definedName name="G.6.32">#REF!</definedName>
    <definedName name="G.6.33">#REF!</definedName>
    <definedName name="G.6.34">#REF!</definedName>
    <definedName name="G.6.35">#REF!</definedName>
    <definedName name="G.6.36">#REF!</definedName>
    <definedName name="G.6.37">#REF!</definedName>
    <definedName name="G.6.38">#REF!</definedName>
    <definedName name="G.6.39">#REF!</definedName>
    <definedName name="G.6.3a">#REF!</definedName>
    <definedName name="G.6.4">#REF!</definedName>
    <definedName name="G.6.40">#REF!</definedName>
    <definedName name="G.6.41">#REF!</definedName>
    <definedName name="G.6.42">#REF!</definedName>
    <definedName name="G.6.43">#REF!</definedName>
    <definedName name="G.6.44">#REF!</definedName>
    <definedName name="G.6.45">#REF!</definedName>
    <definedName name="G.6.46">#REF!</definedName>
    <definedName name="G.6.5">#REF!</definedName>
    <definedName name="G.6.6">#REF!</definedName>
    <definedName name="G.6.6a">#REF!</definedName>
    <definedName name="G.6.7">#REF!</definedName>
    <definedName name="G.6.8">#REF!</definedName>
    <definedName name="G.6.9">#REF!</definedName>
    <definedName name="G.60A">#REF!</definedName>
    <definedName name="g.61">#REF!</definedName>
    <definedName name="g.67">#REF!</definedName>
    <definedName name="g.68">#REF!</definedName>
    <definedName name="g.69">#REF!</definedName>
    <definedName name="G.69.g">#REF!</definedName>
    <definedName name="g.sup.1.15.25.t.150">[139]analis!$I$531</definedName>
    <definedName name="g.sup.1.15.25.t.200">[139]analis!$I$532</definedName>
    <definedName name="g.sup.1.2.3.t.200">[139]analis!$I$497</definedName>
    <definedName name="g.sup.125">[101]analis!#REF!</definedName>
    <definedName name="g.sup.150">[101]analis!#REF!</definedName>
    <definedName name="G.supl">#REF!</definedName>
    <definedName name="G_01">#REF!</definedName>
    <definedName name="G_02">#REF!</definedName>
    <definedName name="G_03">#REF!</definedName>
    <definedName name="G_04">#REF!</definedName>
    <definedName name="G_05">#REF!</definedName>
    <definedName name="G_06">#REF!</definedName>
    <definedName name="G_07">#REF!</definedName>
    <definedName name="g18\">#REF!</definedName>
    <definedName name="G224.">'[258]Analis Kusen 1 ESKALASI'!#REF!</definedName>
    <definedName name="G224._10">'[259]Analis Kusen 1 ESKALASI'!#REF!</definedName>
    <definedName name="G224._2">'[259]Analis Kusen 1 ESKALASI'!#REF!</definedName>
    <definedName name="G224._3">'[259]Analis Kusen 1 ESKALASI'!#REF!</definedName>
    <definedName name="G224._4">'[259]Analis Kusen 1 ESKALASI'!#REF!</definedName>
    <definedName name="G224._5">'[259]Analis Kusen 1 ESKALASI'!#REF!</definedName>
    <definedName name="G224._6">'[259]Analis Kusen 1 ESKALASI'!#REF!</definedName>
    <definedName name="G224._8">'[259]Analis Kusen 1 ESKALASI'!#REF!</definedName>
    <definedName name="g32h.g26.1.4">[101]analis!#REF!</definedName>
    <definedName name="g32h.g26.1.4.b">[101]analis!#REF!</definedName>
    <definedName name="g32h.g26.1.4u">[101]analis!#REF!</definedName>
    <definedName name="G50K">#REF!</definedName>
    <definedName name="G60A">'[212]A+Supl.'!#REF!</definedName>
    <definedName name="Gaji">[260]XL4Test5!$B$2:$B$19</definedName>
    <definedName name="GAL">[179]Reservoir!#REF!</definedName>
    <definedName name="galam">[261]Bahan!$G$49</definedName>
    <definedName name="GALBATU">[59]ANALISA!#REF!</definedName>
    <definedName name="GALBI">[179]Reservoir!#REF!</definedName>
    <definedName name="GALBIS_1">#REF!</definedName>
    <definedName name="GALBIS_2">#REF!</definedName>
    <definedName name="galdal5">#REF!</definedName>
    <definedName name="galdt">#REF!</definedName>
    <definedName name="galexcavator">#REF!</definedName>
    <definedName name="gali">#REF!</definedName>
    <definedName name="gali40">[36]Analisa!$I$116</definedName>
    <definedName name="gali50">[36]Analisa!$I$115</definedName>
    <definedName name="gali75">[36]Analisa!$I$114</definedName>
    <definedName name="galia.padas">#REF!</definedName>
    <definedName name="galian">#REF!</definedName>
    <definedName name="galian.tnhbiasa">#REF!</definedName>
    <definedName name="Galian_Biasa">[262]DIVI3!#REF!</definedName>
    <definedName name="GALIAN_C">#REF!</definedName>
    <definedName name="Galian_dg_CM">[262]DIVI3!#REF!</definedName>
    <definedName name="Galian_Str_2">[262]DIVI3!#REF!</definedName>
    <definedName name="Galian_Str_2_4">[262]DIVI3!#REF!</definedName>
    <definedName name="Galian_Str_4_6">[262]DIVI3!#REF!</definedName>
    <definedName name="GALIAN_TANAH">#REF!</definedName>
    <definedName name="galian_tanah_bronjong">'[107]volume pekerjaan'!$G$25</definedName>
    <definedName name="Galian_tnp_CM">[262]DIVI3!#REF!</definedName>
    <definedName name="GALIAN1000">[182]ANALISA!#REF!</definedName>
    <definedName name="GALIAN500">[182]ANALISA!#REF!</definedName>
    <definedName name="galianalatberat">#REF!</definedName>
    <definedName name="galianbiasa">#REF!</definedName>
    <definedName name="GALIANC">#REF!</definedName>
    <definedName name="GALIANORANG">[182]ANALISA!#REF!</definedName>
    <definedName name="GALIANTANAH">#REF!</definedName>
    <definedName name="galiantanh1">[235]AN.SEDANG!#REF!</definedName>
    <definedName name="galiantnh">#REF!</definedName>
    <definedName name="galman">#REF!</definedName>
    <definedName name="galmandor">#REF!</definedName>
    <definedName name="galpek">#REF!</definedName>
    <definedName name="GALSEL_1">#REF!</definedName>
    <definedName name="GALSEL_2">#REF!</definedName>
    <definedName name="galv25">#REF!</definedName>
    <definedName name="galv4">#REF!</definedName>
    <definedName name="galvalum">#REF!</definedName>
    <definedName name="galvanis">[107]Daftar_Harga_BAHAN_UPAH!$H$47</definedName>
    <definedName name="galvanis3">#REF!</definedName>
    <definedName name="galvanis3_1">[119]HB!#REF!</definedName>
    <definedName name="galvanis3_1_10">[120]HB!#REF!</definedName>
    <definedName name="galvanis3_1_2">[120]HB!#REF!</definedName>
    <definedName name="galvanis3_1_3">[120]HB!#REF!</definedName>
    <definedName name="galvanis3_1_4">[120]HB!#REF!</definedName>
    <definedName name="galvanis3_1_5">[120]HB!#REF!</definedName>
    <definedName name="galvanis3_1_6">[120]HB!#REF!</definedName>
    <definedName name="galvanis3_1_8">[120]HB!#REF!</definedName>
    <definedName name="GambarTestIjin">#REF!</definedName>
    <definedName name="gamping">#REF!</definedName>
    <definedName name="GANCO">#REF!</definedName>
    <definedName name="gantung">'[88]Up &amp; bhn'!#REF!</definedName>
    <definedName name="gate_100">'[134]DHU&amp;B'!#REF!</definedName>
    <definedName name="GATE100">#REF!</definedName>
    <definedName name="GATE200">#REF!</definedName>
    <definedName name="GATE250">#REF!</definedName>
    <definedName name="GATE50">#REF!</definedName>
    <definedName name="GATE75">#REF!</definedName>
    <definedName name="GBG">'[263]HB '!#REF!</definedName>
    <definedName name="gblrumput">#REF!</definedName>
    <definedName name="GD">#REF!</definedName>
    <definedName name="GDF">'[4]3'!#REF!</definedName>
    <definedName name="gdg">#REF!</definedName>
    <definedName name="gebalanrumput">#REF!</definedName>
    <definedName name="ged">#REF!</definedName>
    <definedName name="gedeg">#REF!</definedName>
    <definedName name="GEDUNG">#REF!</definedName>
    <definedName name="gelam_pasang_trucuk_gelam">[112]analisa!$D$291</definedName>
    <definedName name="gembok">'[118]HB '!$F$172</definedName>
    <definedName name="gembok_1">[119]HB!#REF!</definedName>
    <definedName name="gembok_1_10">[120]HB!#REF!</definedName>
    <definedName name="gembok_1_2">[120]HB!#REF!</definedName>
    <definedName name="gembok_1_3">[120]HB!#REF!</definedName>
    <definedName name="gembok_1_4">[120]HB!#REF!</definedName>
    <definedName name="gembok_1_5">[120]HB!#REF!</definedName>
    <definedName name="gembok_1_6">[120]HB!#REF!</definedName>
    <definedName name="gembok_1_8">[120]HB!#REF!</definedName>
    <definedName name="Gemuk">#REF!</definedName>
    <definedName name="generator.set.">#REF!</definedName>
    <definedName name="Generator_Set">#REF!</definedName>
    <definedName name="generatorset">#REF!</definedName>
    <definedName name="GENLAM">#REF!</definedName>
    <definedName name="gense">[248]HSD!$H$34</definedName>
    <definedName name="Genset">#REF!</definedName>
    <definedName name="genset.75">'[123]HARGA SAT'!$F$196</definedName>
    <definedName name="GensetAMP">'[121]Harga Dasar'!#REF!</definedName>
    <definedName name="GensetPenerangan">#REF!</definedName>
    <definedName name="genteng">'[10]HB '!#REF!</definedName>
    <definedName name="Genteng.asbes">#REF!</definedName>
    <definedName name="genteng.lokal">'[123]HARGA SAT'!#REF!</definedName>
    <definedName name="genteng.pres.beton">'[123]HARGA SAT'!#REF!</definedName>
    <definedName name="genteng_1">[119]HB!#REF!</definedName>
    <definedName name="genteng_1_10">[120]HB!#REF!</definedName>
    <definedName name="genteng_1_2">[120]HB!#REF!</definedName>
    <definedName name="genteng_1_3">[120]HB!#REF!</definedName>
    <definedName name="genteng_1_4">[120]HB!#REF!</definedName>
    <definedName name="genteng_1_5">[120]HB!#REF!</definedName>
    <definedName name="genteng_1_6">[120]HB!#REF!</definedName>
    <definedName name="genteng_1_8">[120]HB!#REF!</definedName>
    <definedName name="genteng_10">'[10]HB '!#REF!</definedName>
    <definedName name="genteng_2">'[10]HB '!#REF!</definedName>
    <definedName name="genteng_3">'[10]HB '!#REF!</definedName>
    <definedName name="genteng_4">'[10]HB '!#REF!</definedName>
    <definedName name="genteng_5">'[10]HB '!#REF!</definedName>
    <definedName name="genteng_6">'[10]HB '!#REF!</definedName>
    <definedName name="genteng_8">'[10]HB '!#REF!</definedName>
    <definedName name="gentengbeton">[126]har.sat.S!$I$42</definedName>
    <definedName name="gentengbetonwarna">#REF!</definedName>
    <definedName name="gentengbtn">'[109]HB '!#REF!</definedName>
    <definedName name="gentengbtn_1">[119]HB!#REF!</definedName>
    <definedName name="gentengbtn_1_10">[120]HB!#REF!</definedName>
    <definedName name="gentengbtn_1_2">[120]HB!#REF!</definedName>
    <definedName name="gentengbtn_1_3">[120]HB!#REF!</definedName>
    <definedName name="gentengbtn_1_4">[120]HB!#REF!</definedName>
    <definedName name="gentengbtn_1_5">[120]HB!#REF!</definedName>
    <definedName name="gentengbtn_1_6">[120]HB!#REF!</definedName>
    <definedName name="gentengbtn_1_8">[120]HB!#REF!</definedName>
    <definedName name="gentengbtn_10">'[109]HB '!#REF!</definedName>
    <definedName name="gentengbtn_2">'[109]HB '!#REF!</definedName>
    <definedName name="gentengbtn_3">'[109]HB '!#REF!</definedName>
    <definedName name="gentengbtn_4">'[109]HB '!#REF!</definedName>
    <definedName name="gentengbtn_5">'[109]HB '!#REF!</definedName>
    <definedName name="gentengbtn_6">'[109]HB '!#REF!</definedName>
    <definedName name="gentengbtn_8">'[109]HB '!#REF!</definedName>
    <definedName name="gentengflumpress">[126]har.sat.S!$I$43</definedName>
    <definedName name="gentenggs">#REF!</definedName>
    <definedName name="gentenggs_10">#REF!</definedName>
    <definedName name="gentenggs_2">#REF!</definedName>
    <definedName name="gentenggs_3">#REF!</definedName>
    <definedName name="gentenggs_4">#REF!</definedName>
    <definedName name="gentenggs_5">#REF!</definedName>
    <definedName name="gentenggs_6">#REF!</definedName>
    <definedName name="gentenggs_8">#REF!</definedName>
    <definedName name="gentengkodok">#REF!</definedName>
    <definedName name="gentengkp">[126]har.sat.S!$I$44</definedName>
    <definedName name="gentengKramikGlazurmuda">#REF!</definedName>
    <definedName name="GentengKramikGlazurtua">#REF!</definedName>
    <definedName name="GentengMorando">#REF!</definedName>
    <definedName name="GentengMorandoGlazur">#REF!</definedName>
    <definedName name="gentengplentong">#REF!</definedName>
    <definedName name="gentengplentong.s">#REF!</definedName>
    <definedName name="GentengPres">#REF!</definedName>
    <definedName name="GentengPressKebumen">#REF!</definedName>
    <definedName name="gentengvlampress">#REF!</definedName>
    <definedName name="gentingflam">[158]harsat!#REF!</definedName>
    <definedName name="gentingkaca">[158]harsat!#REF!</definedName>
    <definedName name="gentingkarang">[183]harsat!$G$11</definedName>
    <definedName name="gentingkarang_3">[184]harsat!$G$11</definedName>
    <definedName name="gentingkarang_4">[185]harsat!$G$11</definedName>
    <definedName name="gentingkodokbam">[158]harsat!#REF!</definedName>
    <definedName name="gentingkodokwis">[158]harsat!#REF!</definedName>
    <definedName name="gentingwuwungjawa">[158]harsat!#REF!</definedName>
    <definedName name="gentingwuwungwisma">[183]harsat!$G$12</definedName>
    <definedName name="gentingwuwungwisma_3">[184]harsat!$G$12</definedName>
    <definedName name="gentingwuwungwisma_4">[185]harsat!$G$12</definedName>
    <definedName name="geo">#REF!</definedName>
    <definedName name="geomembrane">#REF!</definedName>
    <definedName name="Geotekstil">[262]DIVI3!#REF!</definedName>
    <definedName name="GEOTEX">[264]BAHAN!#REF!</definedName>
    <definedName name="geotextile">[86]HARSAT!#REF!</definedName>
    <definedName name="ger">{"Book1","4.09 FLORA DAN FAUNA.xls","4.22 PERLENGKAPAN SEKOLAH.xls"}</definedName>
    <definedName name="gergaji">#REF!</definedName>
    <definedName name="gesting">#REF!</definedName>
    <definedName name="gevel_kaca">#REF!</definedName>
    <definedName name="GF">#REF!</definedName>
    <definedName name="GF_10">#REF!</definedName>
    <definedName name="GF_2">#REF!</definedName>
    <definedName name="GF_3">#REF!</definedName>
    <definedName name="GF_4">#REF!</definedName>
    <definedName name="GF_5">#REF!</definedName>
    <definedName name="GF_6">#REF!</definedName>
    <definedName name="GF_8">#REF!</definedName>
    <definedName name="GFDS">'[123]HARGA SAT'!#REF!</definedName>
    <definedName name="gfg" hidden="1">'[117]CH-RANC'!#REF!</definedName>
    <definedName name="gfhasery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MHG">'[103]HB '!#REF!</definedName>
    <definedName name="GFMHG_10">'[103]HB '!#REF!</definedName>
    <definedName name="GFMHG_2">'[103]HB '!#REF!</definedName>
    <definedName name="GFMHG_3">'[103]HB '!#REF!</definedName>
    <definedName name="GFMHG_4">'[103]HB '!#REF!</definedName>
    <definedName name="GFMHG_5">'[103]HB '!#REF!</definedName>
    <definedName name="GFMHG_6">'[103]HB '!#REF!</definedName>
    <definedName name="GFMHG_8">'[103]HB '!#REF!</definedName>
    <definedName name="GG">#REF!</definedName>
    <definedName name="GG_10">#REF!</definedName>
    <definedName name="GG_2">#REF!</definedName>
    <definedName name="GG_3">#REF!</definedName>
    <definedName name="GG_4">#REF!</definedName>
    <definedName name="GG_5">#REF!</definedName>
    <definedName name="GG_6">#REF!</definedName>
    <definedName name="GG_8">#REF!</definedName>
    <definedName name="gggg">'[77]2.1'!#REF!</definedName>
    <definedName name="ggggggggggggggggggggggggggggggg">#REF!</definedName>
    <definedName name="GGP">#REF!</definedName>
    <definedName name="GGt">#REF!</definedName>
    <definedName name="GH">[149]bahan!$A$79:$E$96</definedName>
    <definedName name="GH_3">[150]bahan!$A$79:$E$96</definedName>
    <definedName name="GH_4">[150]bahan!$A$79:$E$96</definedName>
    <definedName name="ghy" hidden="1">'[117]CH-RANC'!$Q$19:$Q$69</definedName>
    <definedName name="gi.3.4">'[123]HARGA SAT'!#REF!</definedName>
    <definedName name="GIBOULT100">#REF!</definedName>
    <definedName name="GIBOULT200">#REF!</definedName>
    <definedName name="GIBOULT50">#REF!</definedName>
    <definedName name="GIBOULT75">#REF!</definedName>
    <definedName name="GIP_DIA_1_2">[107]Daftar_Harga_BAHAN_UPAH!#REF!</definedName>
    <definedName name="GIPM2">#REF!</definedName>
    <definedName name="gipm3">#REF!</definedName>
    <definedName name="gipm4">#REF!</definedName>
    <definedName name="gipmedspindo0.5">'[94]Harga '!$L$97</definedName>
    <definedName name="gipmedspindo0.75">'[94]Harga '!$L$98</definedName>
    <definedName name="gipmedspindo1">'[94]Harga '!$L$99</definedName>
    <definedName name="gipmedspindo1.25">'[94]Harga '!$L$100</definedName>
    <definedName name="gipmedspindo1.5">'[94]Harga '!$L$101</definedName>
    <definedName name="gipmedspindo2">'[94]Harga '!$L$102</definedName>
    <definedName name="gipmedspindo2.5">'[94]Harga '!$L$103</definedName>
    <definedName name="gipmedspindo3">'[94]Harga '!$L$104</definedName>
    <definedName name="gipmedspindo4">#REF!</definedName>
    <definedName name="gipmedspindo5">#REF!</definedName>
    <definedName name="gipmedspindo8">#REF!</definedName>
    <definedName name="glass_bed">#REF!</definedName>
    <definedName name="Glass_bit">#REF!</definedName>
    <definedName name="glass_bit_marka_jalan">#REF!</definedName>
    <definedName name="Glass_block">#REF!</definedName>
    <definedName name="GlassBlock">#REF!</definedName>
    <definedName name="glenmor">[265]Estimate!#REF!</definedName>
    <definedName name="glm.D10P4M">[101]harga!#REF!</definedName>
    <definedName name="glm.D13P4M">[101]harga!#REF!</definedName>
    <definedName name="glm.D4P4M">[101]harga!#REF!</definedName>
    <definedName name="glm.D6P4M">[101]harga!#REF!</definedName>
    <definedName name="glugu15">#REF!</definedName>
    <definedName name="glugu25">#REF!</definedName>
    <definedName name="Gnt.pejaten">'[123]HARGA SAT'!#REF!</definedName>
    <definedName name="gorbos">#REF!</definedName>
    <definedName name="gorbos_10">#REF!</definedName>
    <definedName name="gorbos_2">#REF!</definedName>
    <definedName name="gorbos_3">#REF!</definedName>
    <definedName name="gorbos_4">#REF!</definedName>
    <definedName name="gorbos_5">#REF!</definedName>
    <definedName name="gorbos_6">#REF!</definedName>
    <definedName name="gorbos_8">#REF!</definedName>
    <definedName name="gording">#REF!</definedName>
    <definedName name="gordingC100sd150">#REF!</definedName>
    <definedName name="gordinglama">#REF!</definedName>
    <definedName name="Gorong_buis">'[131]Gorong-Gorong  Buis'!$N$12:$T$23</definedName>
    <definedName name="Gorong_plat">#REF!</definedName>
    <definedName name="Gorong100">[51]SB!#REF!</definedName>
    <definedName name="GORONG120_1">#REF!</definedName>
    <definedName name="GORONG120_2">#REF!</definedName>
    <definedName name="GORONG40">[264]BAHAN!#REF!</definedName>
    <definedName name="Gorong60">[51]SB!#REF!</definedName>
    <definedName name="GORONG75_1">#REF!</definedName>
    <definedName name="GORONG75_2">#REF!</definedName>
    <definedName name="Gorong80">[51]SB!#REF!</definedName>
    <definedName name="govpd15">#REF!</definedName>
    <definedName name="GP">[59]ANALISA!#REF!</definedName>
    <definedName name="gpek">#REF!</definedName>
    <definedName name="GRADER">#REF!</definedName>
    <definedName name="Grader115">[51]SB!#REF!</definedName>
    <definedName name="GRAIL">'[138] R A B'!#REF!</definedName>
    <definedName name="GRAND_PALEMBANG_HOTEL___PALEMBANG">#REF!</definedName>
    <definedName name="granit">'[88]Up &amp; bhn'!#REF!</definedName>
    <definedName name="granito">'[88]Up &amp; bhn'!#REF!</definedName>
    <definedName name="Granito10.30">#REF!</definedName>
    <definedName name="Granito10.40">#REF!</definedName>
    <definedName name="Granito100.100">#REF!</definedName>
    <definedName name="granito30">'[88]Up &amp; bhn'!#REF!</definedName>
    <definedName name="Granito30.30">#REF!</definedName>
    <definedName name="granito40">'[88]Up &amp; bhn'!#REF!</definedName>
    <definedName name="Granito40.40">#REF!</definedName>
    <definedName name="grass">#REF!</definedName>
    <definedName name="grass_10">#REF!</definedName>
    <definedName name="grass_2">#REF!</definedName>
    <definedName name="grass_3">#REF!</definedName>
    <definedName name="grass_4">#REF!</definedName>
    <definedName name="grass_5">#REF!</definedName>
    <definedName name="grass_6">#REF!</definedName>
    <definedName name="grass_8">#REF!</definedName>
    <definedName name="grass2020">'[109]HB '!#REF!</definedName>
    <definedName name="grass2020_1">[119]HB!#REF!</definedName>
    <definedName name="grass2020_1_10">[120]HB!#REF!</definedName>
    <definedName name="grass2020_1_2">[120]HB!#REF!</definedName>
    <definedName name="grass2020_1_3">[120]HB!#REF!</definedName>
    <definedName name="grass2020_1_4">[120]HB!#REF!</definedName>
    <definedName name="grass2020_1_5">[120]HB!#REF!</definedName>
    <definedName name="grass2020_1_6">[120]HB!#REF!</definedName>
    <definedName name="grass2020_1_8">[120]HB!#REF!</definedName>
    <definedName name="grass2020_10">'[109]HB '!#REF!</definedName>
    <definedName name="grass2020_2">'[109]HB '!#REF!</definedName>
    <definedName name="grass2020_3">'[109]HB '!#REF!</definedName>
    <definedName name="grass2020_4">'[109]HB '!#REF!</definedName>
    <definedName name="grass2020_5">'[109]HB '!#REF!</definedName>
    <definedName name="grass2020_6">'[109]HB '!#REF!</definedName>
    <definedName name="grass2020_8">'[109]HB '!#REF!</definedName>
    <definedName name="GRAVEL">#REF!</definedName>
    <definedName name="GRC">#REF!</definedName>
    <definedName name="grcb">'[88]Up &amp; bhn'!#REF!</definedName>
    <definedName name="grcp">'[88]Up &amp; bhn'!#REF!</definedName>
    <definedName name="GrefelBeton20cm">#REF!</definedName>
    <definedName name="GrefelBeton30cm">#REF!</definedName>
    <definedName name="grendalfa">'[109]HB '!#REF!</definedName>
    <definedName name="grendalfa_1">[119]HB!#REF!</definedName>
    <definedName name="grendalfa_1_10">[120]HB!#REF!</definedName>
    <definedName name="grendalfa_1_2">[120]HB!#REF!</definedName>
    <definedName name="grendalfa_1_3">[120]HB!#REF!</definedName>
    <definedName name="grendalfa_1_4">[120]HB!#REF!</definedName>
    <definedName name="grendalfa_1_5">[120]HB!#REF!</definedName>
    <definedName name="grendalfa_1_6">[120]HB!#REF!</definedName>
    <definedName name="grendalfa_1_8">[120]HB!#REF!</definedName>
    <definedName name="grendalfa_10">'[109]HB '!#REF!</definedName>
    <definedName name="grendalfa_2">'[109]HB '!#REF!</definedName>
    <definedName name="grendalfa_3">'[109]HB '!#REF!</definedName>
    <definedName name="grendalfa_4">'[109]HB '!#REF!</definedName>
    <definedName name="grendalfa_5">'[109]HB '!#REF!</definedName>
    <definedName name="grendalfa_6">'[109]HB '!#REF!</definedName>
    <definedName name="grendalfa_8">'[109]HB '!#REF!</definedName>
    <definedName name="grendbiasa">'[10]HB '!$F$178</definedName>
    <definedName name="grendbiasa_1">[119]HB!#REF!</definedName>
    <definedName name="grendbiasa_1_10">[120]HB!#REF!</definedName>
    <definedName name="grendbiasa_1_2">[120]HB!#REF!</definedName>
    <definedName name="grendbiasa_1_3">[120]HB!#REF!</definedName>
    <definedName name="grendbiasa_1_4">[120]HB!#REF!</definedName>
    <definedName name="grendbiasa_1_5">[120]HB!#REF!</definedName>
    <definedName name="grendbiasa_1_6">[120]HB!#REF!</definedName>
    <definedName name="grendbiasa_1_8">[120]HB!#REF!</definedName>
    <definedName name="grendel">#REF!</definedName>
    <definedName name="Grendel.besar">'[123]HARGA SAT'!#REF!</definedName>
    <definedName name="Grendel.kecil">'[123]HARGA SAT'!#REF!</definedName>
    <definedName name="GRENDEL_JENDELA">#REF!</definedName>
    <definedName name="grendel_panjang">#REF!</definedName>
    <definedName name="grendel_tanamALFA">#REF!</definedName>
    <definedName name="grendeljendela">[126]har.sat.S!$I$113</definedName>
    <definedName name="GrendelJendelaKuningan">#REF!</definedName>
    <definedName name="grendelpintu">[126]har.sat.S!$I$114</definedName>
    <definedName name="GrendelPintuKuningan">#REF!</definedName>
    <definedName name="grenjen">[135]ANA!$H$496</definedName>
    <definedName name="grenpintu">[135]ANA!#REF!</definedName>
    <definedName name="greserv">#REF!</definedName>
    <definedName name="grev20">'[88]Up &amp; bhn'!#REF!</definedName>
    <definedName name="grill">[126]har.sat.S!$I$87</definedName>
    <definedName name="GROBAK">#REF!</definedName>
    <definedName name="ground">#REF!</definedName>
    <definedName name="GROUND_FLOOR">#REF!</definedName>
    <definedName name="gsekring">#REF!</definedName>
    <definedName name="gsekring_10">#REF!</definedName>
    <definedName name="gsekring_2">#REF!</definedName>
    <definedName name="gsekring_3">#REF!</definedName>
    <definedName name="gsekring_4">#REF!</definedName>
    <definedName name="gsekring_5">#REF!</definedName>
    <definedName name="gsekring_6">#REF!</definedName>
    <definedName name="gsekring_8">#REF!</definedName>
    <definedName name="GTB">#REF!</definedName>
    <definedName name="GTBB">#REF!</definedName>
    <definedName name="GTK">#REF!</definedName>
    <definedName name="gtrf" hidden="1">'[117]CH-RANC'!$L$19:$L$62</definedName>
    <definedName name="gtyhu" hidden="1">'[117]CH-RANC'!$L$19:$L$62</definedName>
    <definedName name="gtyy" hidden="1">'[117]CH-RANC'!#REF!</definedName>
    <definedName name="guntingbaja">#REF!</definedName>
    <definedName name="GV.25">'[123]HARGA SAT'!#REF!</definedName>
    <definedName name="GV.300">'[123]HARGA SAT'!#REF!</definedName>
    <definedName name="GV.400">'[123]HARGA SAT'!#REF!</definedName>
    <definedName name="gvbersih0.5">#REF!</definedName>
    <definedName name="gvbersih0.75">'[94]Harga '!$L$169</definedName>
    <definedName name="gvbersih1">'[94]Harga '!$L$170</definedName>
    <definedName name="gvbersih1.25">'[94]Harga '!$L$171</definedName>
    <definedName name="gvbersih1.5">'[94]Harga '!$L$172</definedName>
    <definedName name="gvbersih2">'[94]Harga '!$L$173</definedName>
    <definedName name="gvbersih2.5">'[94]Harga '!$L$174</definedName>
    <definedName name="gvbersih3">'[94]Harga '!$L$175</definedName>
    <definedName name="gvbersih4">#REF!</definedName>
    <definedName name="gvhydrant0.5">#REF!</definedName>
    <definedName name="gvhydrant0.75">#REF!</definedName>
    <definedName name="gvhydrant1">'[94]Harga '!$L$181</definedName>
    <definedName name="gvhydrant1.25">#REF!</definedName>
    <definedName name="gvhydrant1.5">'[94]Harga '!$L$183</definedName>
    <definedName name="gvhydrant2">'[94]Harga '!$L$184</definedName>
    <definedName name="gvhydrant2.5">#REF!</definedName>
    <definedName name="gvhydrant3">'[94]Harga '!$L$186</definedName>
    <definedName name="gvhydrant4">'[94]Harga '!$L$187</definedName>
    <definedName name="gvhydrant5">#REF!</definedName>
    <definedName name="gvhydrant6">'[94]Harga '!$L$189</definedName>
    <definedName name="gvhydrant8">#REF!</definedName>
    <definedName name="gwk">'[57]harga bahan'!$L$127</definedName>
    <definedName name="gypsum">#REF!</definedName>
    <definedName name="gypsum_1">[119]HB!#REF!</definedName>
    <definedName name="gypsum_1_10">[120]HB!#REF!</definedName>
    <definedName name="gypsum_1_2">[120]HB!#REF!</definedName>
    <definedName name="gypsum_1_3">[120]HB!#REF!</definedName>
    <definedName name="gypsum_1_4">[120]HB!#REF!</definedName>
    <definedName name="gypsum_1_5">[120]HB!#REF!</definedName>
    <definedName name="gypsum_1_6">[120]HB!#REF!</definedName>
    <definedName name="gypsum_1_8">[120]HB!#REF!</definedName>
    <definedName name="gypsum12">[158]harsat!#REF!</definedName>
    <definedName name="Gypsum12mm">#REF!</definedName>
    <definedName name="gypsum9">[266]harsat!#REF!</definedName>
    <definedName name="Gypsum9mm">#REF!</definedName>
    <definedName name="h">#REF!</definedName>
    <definedName name="h.10.a">#REF!</definedName>
    <definedName name="h.15">#REF!</definedName>
    <definedName name="h.2">#REF!</definedName>
    <definedName name="h.3">#REF!</definedName>
    <definedName name="h.4">#REF!</definedName>
    <definedName name="h.5">#REF!</definedName>
    <definedName name="H.6.1">#REF!</definedName>
    <definedName name="H.6.10">#REF!</definedName>
    <definedName name="H.6.11">#REF!</definedName>
    <definedName name="H.6.12">#REF!</definedName>
    <definedName name="H.6.13">#REF!</definedName>
    <definedName name="H.6.14">#REF!</definedName>
    <definedName name="H.6.15">#REF!</definedName>
    <definedName name="H.6.16">#REF!</definedName>
    <definedName name="H.6.17">#REF!</definedName>
    <definedName name="H.6.18">#REF!</definedName>
    <definedName name="H.6.19">#REF!</definedName>
    <definedName name="H.6.2">#REF!</definedName>
    <definedName name="H.6.20">#REF!</definedName>
    <definedName name="H.6.21">#REF!</definedName>
    <definedName name="H.6.22">#REF!</definedName>
    <definedName name="H.6.23">#REF!</definedName>
    <definedName name="H.6.24">#REF!</definedName>
    <definedName name="H.6.25">#REF!</definedName>
    <definedName name="H.6.25a">#REF!</definedName>
    <definedName name="H.6.26">#REF!</definedName>
    <definedName name="H.6.27">#REF!</definedName>
    <definedName name="H.6.28">#REF!</definedName>
    <definedName name="H.6.29">#REF!</definedName>
    <definedName name="H.6.2a">#REF!</definedName>
    <definedName name="H.6.2b">#REF!</definedName>
    <definedName name="H.6.3">#REF!</definedName>
    <definedName name="H.6.30">#REF!</definedName>
    <definedName name="H.6.31">#REF!</definedName>
    <definedName name="H.6.32">#REF!</definedName>
    <definedName name="H.6.33">#REF!</definedName>
    <definedName name="H.6.34">#REF!</definedName>
    <definedName name="H.6.35">#REF!</definedName>
    <definedName name="H.6.36">#REF!</definedName>
    <definedName name="H.6.37">#REF!</definedName>
    <definedName name="H.6.38">#REF!</definedName>
    <definedName name="H.6.39">#REF!</definedName>
    <definedName name="H.6.3a">#REF!</definedName>
    <definedName name="H.6.3b">#REF!</definedName>
    <definedName name="H.6.4">#REF!</definedName>
    <definedName name="H.6.40">#REF!</definedName>
    <definedName name="H.6.41">#REF!</definedName>
    <definedName name="H.6.42">#REF!</definedName>
    <definedName name="H.6.43">#REF!</definedName>
    <definedName name="H.6.44">#REF!</definedName>
    <definedName name="h.6.45">#REF!</definedName>
    <definedName name="H.6.46">#REF!</definedName>
    <definedName name="H.6.5">#REF!</definedName>
    <definedName name="H.6.6">#REF!</definedName>
    <definedName name="H.6.6a">#REF!</definedName>
    <definedName name="H.6.6b">#REF!</definedName>
    <definedName name="H.6.7">#REF!</definedName>
    <definedName name="H.6.8">#REF!</definedName>
    <definedName name="H.6.9">#REF!</definedName>
    <definedName name="h.9">#REF!</definedName>
    <definedName name="h.9.a">#REF!</definedName>
    <definedName name="h_amplas_biasa">[267]harga!$D$14</definedName>
    <definedName name="h_amplas_niken">[267]harga!$D$15</definedName>
    <definedName name="h_batu_bata_lubang">[267]harga!$D$16</definedName>
    <definedName name="h_besi_beton">[267]harga!$D$18</definedName>
    <definedName name="h_bubungan_genteng_beton">[267]harga!$D$19</definedName>
    <definedName name="h_cat_dasar">[267]harga!$D$20</definedName>
    <definedName name="h_cat_kilat">[267]harga!$D$21</definedName>
    <definedName name="h_cat_meni_nippon">[267]harga!$D$22</definedName>
    <definedName name="h_cat_tembok">[267]harga!$D$23</definedName>
    <definedName name="h_genteng_beton_lokal">[267]harga!$D$24</definedName>
    <definedName name="h_kawat_pengikat">[267]harga!$D$26</definedName>
    <definedName name="h_kayu_gelam">[267]harga!$D$27</definedName>
    <definedName name="h_kayu_klas_ii">[267]harga!$D$28</definedName>
    <definedName name="h_kayu_klas_iv">[267]harga!$D$30</definedName>
    <definedName name="h_kepala_tukang">[267]harga!$D$10</definedName>
    <definedName name="h_keramik_30_30">[267]harga!$D$31</definedName>
    <definedName name="h_koral_beton">[267]harga!$D$32</definedName>
    <definedName name="h_list_profil">[267]harga!$D$33</definedName>
    <definedName name="h_mandor">[267]harga!$D$12</definedName>
    <definedName name="h_minyak_cat">[267]harga!$D$34</definedName>
    <definedName name="h_paku_biasa">[267]harga!$D$38</definedName>
    <definedName name="h_paku_plywood">[267]harga!$D$39</definedName>
    <definedName name="h_pasir_pasang">[267]harga!$D$41</definedName>
    <definedName name="h_pasir_urug">[267]harga!$D$42</definedName>
    <definedName name="h_pekerja">[267]harga!$D$11</definedName>
    <definedName name="h_perekat">[267]harga!$D$43</definedName>
    <definedName name="h_plamir_kayu">[267]harga!$D$46</definedName>
    <definedName name="h_plamir_tembok">[267]harga!$D$47</definedName>
    <definedName name="h_plywood_4mm">[267]harga!$D$49</definedName>
    <definedName name="h_semen">[267]harga!$D$51</definedName>
    <definedName name="h_steiger">[267]harga!$D$58</definedName>
    <definedName name="h_tanah_urug">[267]harga!$D$55</definedName>
    <definedName name="h_tukang">[267]harga!$D$9</definedName>
    <definedName name="H1146456">'[268]analisa ARS'!#REF!</definedName>
    <definedName name="h15.a">#REF!</definedName>
    <definedName name="h1t">#REF!</definedName>
    <definedName name="H285_">[75]ANALISA!#REF!</definedName>
    <definedName name="h2t">#REF!</definedName>
    <definedName name="h3t">#REF!</definedName>
    <definedName name="h4t">#REF!</definedName>
    <definedName name="h5t">#REF!</definedName>
    <definedName name="h6t">#REF!</definedName>
    <definedName name="Haag.angin">'[123]HARGA SAT'!#REF!</definedName>
    <definedName name="hab">'[114]Sat~Bahu'!$H$49</definedName>
    <definedName name="habantu">'[114]Sat~Bahu'!$H$76</definedName>
    <definedName name="HABE">#REF!</definedName>
    <definedName name="hadi">[214]Elektrikal!#REF!</definedName>
    <definedName name="hak">[135]ANA!$H$506</definedName>
    <definedName name="hak_angin">#REF!</definedName>
    <definedName name="hakangin">#REF!</definedName>
    <definedName name="hakangin_1">[119]HB!#REF!</definedName>
    <definedName name="hakangin_1_10">[120]HB!#REF!</definedName>
    <definedName name="hakangin_1_2">[120]HB!#REF!</definedName>
    <definedName name="hakangin_1_3">[120]HB!#REF!</definedName>
    <definedName name="hakangin_1_4">[120]HB!#REF!</definedName>
    <definedName name="hakangin_1_5">[120]HB!#REF!</definedName>
    <definedName name="hakangin_1_6">[120]HB!#REF!</definedName>
    <definedName name="hakangin_1_8">[120]HB!#REF!</definedName>
    <definedName name="HakAnginKuningan">#REF!</definedName>
    <definedName name="HAL_1">'[3]AnalisaFas.O&amp;P'!$G$66:$IV$8190</definedName>
    <definedName name="HAL_10">'[3]AnalisaFas.O&amp;P'!$B$129:$G$182</definedName>
    <definedName name="HAL_11">'[3]AnalisaFas.O&amp;P'!$B$185:$G$247</definedName>
    <definedName name="HAL_12">'[3]AnalisaFas.O&amp;P'!$B$266:$G$302</definedName>
    <definedName name="HAL_13">'[3]AnalisaFas.O&amp;P'!$B$337:$G$362</definedName>
    <definedName name="HAL_14">'[3]AnalisaFas.O&amp;P'!$B$397:$G$503</definedName>
    <definedName name="HAL_2">'[3]AnalisaFas.O&amp;P'!$B$70:$G$127</definedName>
    <definedName name="HAL_3">'[3]AnalisaFas.O&amp;P'!#REF!</definedName>
    <definedName name="HAL_4">'[3]AnalisaFas.O&amp;P'!#REF!</definedName>
    <definedName name="HAL_5">'[3]AnalisaFas.O&amp;P'!#REF!</definedName>
    <definedName name="HAL_6">'[3]AnalisaFas.O&amp;P'!#REF!</definedName>
    <definedName name="HAL_7">'[3]AnalisaFas.O&amp;P'!#REF!</definedName>
    <definedName name="HAL_8">'[3]AnalisaFas.O&amp;P'!#REF!</definedName>
    <definedName name="HAL_9">'[3]AnalisaFas.O&amp;P'!$G$539:$IV$8190</definedName>
    <definedName name="HALUS">[179]Reservoir!#REF!</definedName>
    <definedName name="hammer">#REF!</definedName>
    <definedName name="Hand_Compactor">#REF!</definedName>
    <definedName name="handel_antik">#REF!</definedName>
    <definedName name="handle">'[118]HB '!$F$175</definedName>
    <definedName name="handle_1">[119]HB!#REF!</definedName>
    <definedName name="handle_1_10">[120]HB!#REF!</definedName>
    <definedName name="handle_1_2">[120]HB!#REF!</definedName>
    <definedName name="handle_1_3">[120]HB!#REF!</definedName>
    <definedName name="handle_1_4">[120]HB!#REF!</definedName>
    <definedName name="handle_1_5">[120]HB!#REF!</definedName>
    <definedName name="handle_1_6">[120]HB!#REF!</definedName>
    <definedName name="handle_1_8">[120]HB!#REF!</definedName>
    <definedName name="HANDRAILING_PIPA_GIP">#REF!</definedName>
    <definedName name="HARGA">#REF!</definedName>
    <definedName name="harga.batu">[101]analis!#REF!</definedName>
    <definedName name="Harga_Alat">#REF!</definedName>
    <definedName name="Harga_Dasar">#REF!</definedName>
    <definedName name="HARGAANALIS">#REF!</definedName>
    <definedName name="HARGAE.001">[221]DADH!$G$12</definedName>
    <definedName name="HARGAE.003">#REF!</definedName>
    <definedName name="HARGAE.010">#REF!</definedName>
    <definedName name="HARGAE.020">#REF!</definedName>
    <definedName name="HARGAE.031">#REF!</definedName>
    <definedName name="HARGAE.032">#REF!</definedName>
    <definedName name="HARGAE.033">#REF!</definedName>
    <definedName name="HARGAE.040">[221]DADH!$G$19</definedName>
    <definedName name="HARGAE.051">#REF!</definedName>
    <definedName name="HARGAE.052">[221]DADH!$G$21</definedName>
    <definedName name="HARGAE.053">#REF!</definedName>
    <definedName name="HARGAE.080">[221]DADH!$G$23</definedName>
    <definedName name="HARGAE.081">[221]DADH!$G$24</definedName>
    <definedName name="HARGAE.082">#REF!</definedName>
    <definedName name="HARGAE.083">#REF!</definedName>
    <definedName name="HARGAE.084">[221]DADH!$G$27</definedName>
    <definedName name="HARGAE.087">#REF!</definedName>
    <definedName name="HARGAE.088">#REF!</definedName>
    <definedName name="HARGAE.089">#REF!</definedName>
    <definedName name="HARGAE.130">#REF!</definedName>
    <definedName name="HARGAE.152">#REF!</definedName>
    <definedName name="HARGAE.153">[222]DADH!$G$33</definedName>
    <definedName name="HARGAE.154">[221]DADH!$G$34</definedName>
    <definedName name="HARGAE.155">[221]DADH!$G$35</definedName>
    <definedName name="HARGAE.156">#REF!</definedName>
    <definedName name="HARGAE.157">[222]DADH!$G$37</definedName>
    <definedName name="HARGAE.172">#REF!</definedName>
    <definedName name="HARGAE.182">#REF!</definedName>
    <definedName name="HARGAE.191">#REF!</definedName>
    <definedName name="HARGAE.192">#REF!</definedName>
    <definedName name="HARGAE.211">#REF!</definedName>
    <definedName name="HARGAE.212">[221]DADH!$G$43</definedName>
    <definedName name="HARGAE.213">#REF!</definedName>
    <definedName name="HARGAE.221">[221]DADH!$G$45</definedName>
    <definedName name="HARGAE.222">#REF!</definedName>
    <definedName name="HARGAE.223">#REF!</definedName>
    <definedName name="HARGAE.224">#REF!</definedName>
    <definedName name="HARGAE.225">#REF!</definedName>
    <definedName name="HARGAE.226">#REF!</definedName>
    <definedName name="HARGAE.231">#REF!</definedName>
    <definedName name="HARGAE.232">#REF!</definedName>
    <definedName name="HARGAE.251">#REF!</definedName>
    <definedName name="HARGAE.252">#REF!</definedName>
    <definedName name="HARGAE.253">#REF!</definedName>
    <definedName name="HARGAE.301">[222]DADH!$G$56</definedName>
    <definedName name="HARGAE.311">#REF!</definedName>
    <definedName name="HARGAE.341">#REF!</definedName>
    <definedName name="HARGAE.342">#REF!</definedName>
    <definedName name="HARGAE.351">#REF!</definedName>
    <definedName name="HARGAE.351a">#REF!</definedName>
    <definedName name="HARGAE.401">#REF!</definedName>
    <definedName name="HARGAE.402">#REF!</definedName>
    <definedName name="HARGAE.403">#REF!</definedName>
    <definedName name="HargaJudul">[269]Harsat!$AB$5,[269]Harsat!$AE$5,[269]Harsat!$AH$5,[269]Harsat!$AK$5,[269]Harsat!$P$5,[269]Harsat!$S$5,[269]Harsat!$V$5,[269]Harsat!$Y$5</definedName>
    <definedName name="HARGATOTAL">#REF!</definedName>
    <definedName name="hari">#REF!</definedName>
    <definedName name="harian">#REF!</definedName>
    <definedName name="harmonika">'[10]HB '!$F$68</definedName>
    <definedName name="harmonika_1">[119]HB!#REF!</definedName>
    <definedName name="harmonika_1_10">[120]HB!#REF!</definedName>
    <definedName name="harmonika_1_2">[120]HB!#REF!</definedName>
    <definedName name="harmonika_1_3">[120]HB!#REF!</definedName>
    <definedName name="harmonika_1_4">[120]HB!#REF!</definedName>
    <definedName name="harmonika_1_5">[120]HB!#REF!</definedName>
    <definedName name="harmonika_1_6">[120]HB!#REF!</definedName>
    <definedName name="harmonika_1_8">[120]HB!#REF!</definedName>
    <definedName name="Harsat">[131]Harga!$B$2:$D$34</definedName>
    <definedName name="has.200">'[114]Sat~Bahu'!$H$103</definedName>
    <definedName name="hatb">'[114]Sat~Bahu'!$H$86</definedName>
    <definedName name="hb.10">[101]harga!#REF!</definedName>
    <definedName name="hb.100a">[101]harga!#REF!</definedName>
    <definedName name="hb.100b">[101]harga!#REF!</definedName>
    <definedName name="hb.102">[101]harga!#REF!</definedName>
    <definedName name="hb.103">[101]harga!#REF!</definedName>
    <definedName name="hb.104">[101]harga!#REF!</definedName>
    <definedName name="hb.105">[101]harga!#REF!</definedName>
    <definedName name="hb.11">[101]harga!#REF!</definedName>
    <definedName name="hb.12">[101]harga!#REF!</definedName>
    <definedName name="hb.13">[101]harga!#REF!</definedName>
    <definedName name="hb.14">[101]harga!#REF!</definedName>
    <definedName name="hb.15">[101]harga!#REF!</definedName>
    <definedName name="hb.18">[101]harga!#REF!</definedName>
    <definedName name="hb.2">[101]harga!#REF!</definedName>
    <definedName name="hb.20">[101]harga!#REF!</definedName>
    <definedName name="hb.21">[101]harga!#REF!</definedName>
    <definedName name="hb.22">[101]harga!#REF!</definedName>
    <definedName name="hb.28">[101]harga!#REF!</definedName>
    <definedName name="hb.29">[101]harga!#REF!</definedName>
    <definedName name="hb.3">[101]harga!#REF!</definedName>
    <definedName name="hb.30">[101]harga!#REF!</definedName>
    <definedName name="hb.31">[101]harga!#REF!</definedName>
    <definedName name="hb.34">[101]harga!#REF!</definedName>
    <definedName name="hb.35">[101]harga!#REF!</definedName>
    <definedName name="hb.36">[101]harga!#REF!</definedName>
    <definedName name="hb.41">[101]harga!#REF!</definedName>
    <definedName name="hb.45">[101]harga!#REF!</definedName>
    <definedName name="hb.46">[101]harga!#REF!</definedName>
    <definedName name="hb.47">[101]harga!#REF!</definedName>
    <definedName name="hb.48">[101]harga!#REF!</definedName>
    <definedName name="hb.55">[101]harga!#REF!</definedName>
    <definedName name="hb.6">[101]harga!#REF!</definedName>
    <definedName name="hb.60">[101]harga!#REF!</definedName>
    <definedName name="hb.61e">[101]harga!#REF!</definedName>
    <definedName name="hb.61f">[101]harga!#REF!</definedName>
    <definedName name="hb.61g">[101]harga!#REF!</definedName>
    <definedName name="hb.61h">[101]harga!#REF!</definedName>
    <definedName name="hb.61i">[101]harga!#REF!</definedName>
    <definedName name="hb.63">[101]harga!#REF!</definedName>
    <definedName name="hb.65">[101]harga!#REF!</definedName>
    <definedName name="hb.66">[101]harga!#REF!</definedName>
    <definedName name="hb.73">[101]harga!#REF!</definedName>
    <definedName name="hb.77">[101]harga!#REF!</definedName>
    <definedName name="hb.78">[101]harga!#REF!</definedName>
    <definedName name="hb.79">[101]harga!#REF!</definedName>
    <definedName name="hb.80">[101]harga!#REF!</definedName>
    <definedName name="hb.81">[101]harga!#REF!</definedName>
    <definedName name="hb.82">[101]harga!#REF!</definedName>
    <definedName name="hb.83">[101]harga!#REF!</definedName>
    <definedName name="hb.84">[101]harga!#REF!</definedName>
    <definedName name="hb.85">[101]harga!#REF!</definedName>
    <definedName name="hb.87">[101]harga!#REF!</definedName>
    <definedName name="hb.88">[101]harga!#REF!</definedName>
    <definedName name="hb.89">[101]harga!#REF!</definedName>
    <definedName name="hb.92">[101]harga!#REF!</definedName>
    <definedName name="hb.93">[101]harga!#REF!</definedName>
    <definedName name="hb.94">[101]harga!#REF!</definedName>
    <definedName name="hb.95">[101]harga!#REF!</definedName>
    <definedName name="hb.96">[101]harga!#REF!</definedName>
    <definedName name="hb.97">[101]harga!#REF!</definedName>
    <definedName name="hb.98">[101]harga!#REF!</definedName>
    <definedName name="hb.99">[101]harga!#REF!</definedName>
    <definedName name="hbb.05">'[114]Sat~Bahu'!$H$41</definedName>
    <definedName name="hbb.1">'[114]Sat~Bahu'!$H$40</definedName>
    <definedName name="hbb.10">'[114]Sat~Bahu'!$H$35</definedName>
    <definedName name="hbb.2">'[114]Sat~Bahu'!$H$39</definedName>
    <definedName name="hbb.3">'[114]Sat~Bahu'!$H$38</definedName>
    <definedName name="hbb.5">'[114]Sat~Bahu'!$H$37</definedName>
    <definedName name="hblw">'[114]Sat~Bahu'!$H$113</definedName>
    <definedName name="Hbr">#REF!</definedName>
    <definedName name="hbtb">'[114]Sat~Bahu'!$H$67</definedName>
    <definedName name="hbtp">'[114]Sat~Bahu'!$H$48</definedName>
    <definedName name="hbtpb">'[114]Sat~Bahu'!$H$32</definedName>
    <definedName name="hcab">'[114]Sat~Bahu'!#REF!</definedName>
    <definedName name="hcomp">'[114]Sat~Bahu'!$H$111</definedName>
    <definedName name="hcv">'[114]Sat~Bahu'!$H$101</definedName>
    <definedName name="hdljend">#REF!</definedName>
    <definedName name="hdljend_10">#REF!</definedName>
    <definedName name="hdljend_2">#REF!</definedName>
    <definedName name="hdljend_3">#REF!</definedName>
    <definedName name="hdljend_4">#REF!</definedName>
    <definedName name="hdljend_5">#REF!</definedName>
    <definedName name="hdljend_6">#REF!</definedName>
    <definedName name="hdljend_8">#REF!</definedName>
    <definedName name="hdozer">'[114]Sat~Bahu'!$H$91</definedName>
    <definedName name="hdt.35">'[114]Sat~Bahu'!$H$108</definedName>
    <definedName name="hdt.5">'[114]Sat~Bahu'!$H$107</definedName>
    <definedName name="hdw">#REF!</definedName>
    <definedName name="he">{"Book1","4.09 FLORA DAN FAUNA.xls","4.22 PERLENGKAPAN SEKOLAH.xls"}</definedName>
    <definedName name="HEKTO_1">#REF!</definedName>
    <definedName name="HEKTO_2">#REF!</definedName>
    <definedName name="Hello">#N/A</definedName>
    <definedName name="hengq" hidden="1">{#N/A,#N/A,FALSE,"REK";#N/A,#N/A,FALSE,"rab"}</definedName>
    <definedName name="hery">#REF!</definedName>
    <definedName name="hgrader">'[114]Sat~Bahu'!$H$92</definedName>
    <definedName name="hh">#REF!</definedName>
    <definedName name="hhj" hidden="1">'[117]CH-RANC'!$Q$19:$Q$69</definedName>
    <definedName name="hhrs">'[114]Sat~Bahu'!$H$87</definedName>
    <definedName name="HiddenRows" hidden="1">#REF!</definedName>
    <definedName name="hil">#REF!</definedName>
    <definedName name="Hit_Bhn">#REF!</definedName>
    <definedName name="hjgj">{"Book1","RAB PASAR 30 AUG SCRAB.xls"}</definedName>
    <definedName name="hjii" hidden="1">'[117]CH-RANC'!$L$19:$L$62</definedName>
    <definedName name="hkb">'[114]Sat~Bahu'!$H$62</definedName>
    <definedName name="hkgb">'[114]Sat~Bahu'!$H$29</definedName>
    <definedName name="hkoral">'[88]Up &amp; bhn'!#REF!</definedName>
    <definedName name="hkpb">'[114]Sat~Bahu'!$H$58</definedName>
    <definedName name="hks">'[114]Sat~Bahu'!$H$30</definedName>
    <definedName name="hkup">'[114]Sat~Bahu'!$H$77</definedName>
    <definedName name="hlll" hidden="1">#REF!</definedName>
    <definedName name="hmg.3r">'[114]Sat~Bahu'!$H$96</definedName>
    <definedName name="hmgb">'[114]Sat~Bahu'!$H$98</definedName>
    <definedName name="hmgrk">'[114]Sat~Bahu'!$H$99</definedName>
    <definedName name="hmgt">'[114]Sat~Bahu'!$H$97</definedName>
    <definedName name="hmp.182">'[114]Sat~Bahu'!$H$104</definedName>
    <definedName name="hmt">'[114]Sat~Bahu'!$H$53</definedName>
    <definedName name="HOK_Gr_buis_ppk">SUM('[131]Gorong-Gorong  Buis'!$G$25:$G$26)</definedName>
    <definedName name="HOK_Gr_buis_swadaya">SUM('[131]Gorong-Gorong  Buis'!$F$25:$F$26)</definedName>
    <definedName name="HOK_Gr_plat_ppk">SUM(#REF!)</definedName>
    <definedName name="HOK_Gr_plat_swadaya">SUM(#REF!)</definedName>
    <definedName name="HOK_perkerasan_ppk">SUM([131]Perkerasan!$F$29:$F$30)</definedName>
    <definedName name="HOK_perkerasan_swadaya">SUM([131]Perkerasan!$E$29:$E$30)</definedName>
    <definedName name="HOK_Talud_ppk">SUM(#REF!)</definedName>
    <definedName name="HOK_Talud_swadaya">SUM(#REF!)</definedName>
    <definedName name="hollow">'[88]Up &amp; bhn'!#REF!</definedName>
    <definedName name="Hollow2x4">#REF!</definedName>
    <definedName name="Hollow4x4">#REF!</definedName>
    <definedName name="hpav">'[114]Sat~Bahu'!$H$82</definedName>
    <definedName name="hpb.125">'[114]Sat~Bahu'!$H$109</definedName>
    <definedName name="hpb.200hp">'[114]Sat~Bahu'!$H$93</definedName>
    <definedName name="hpc">'[114]Sat~Bahu'!$H$55</definedName>
    <definedName name="hpj">'[114]Sat~Bahu'!$H$66</definedName>
    <definedName name="hpsaub">'[114]Sat~Bahu'!$H$46</definedName>
    <definedName name="hpsp">'[114]Sat~Bahu'!$H$47</definedName>
    <definedName name="hpsu">'[114]Sat~Bahu'!$H$45</definedName>
    <definedName name="hptdll">'[114]Sat~Bahu'!$H$114</definedName>
    <definedName name="hQ">'[114]Sat~Bahu'!$H$28</definedName>
    <definedName name="HRAILLTBN">#REF!</definedName>
    <definedName name="hrg_ky_atap">#REF!</definedName>
    <definedName name="HRS">#REF!</definedName>
    <definedName name="hs">#REF!</definedName>
    <definedName name="hs.1000">'[114]Sat~Bahu'!$H$102</definedName>
    <definedName name="HSA">#REF!</definedName>
    <definedName name="HSAA">#REF!</definedName>
    <definedName name="HSAH">#REF!</definedName>
    <definedName name="HSAK">#REF!</definedName>
    <definedName name="HSD">#REF!</definedName>
    <definedName name="HSP">'[270]Rekap Analisa'!$B$8:$E$107</definedName>
    <definedName name="hspt">#REF!</definedName>
    <definedName name="HSR">#REF!</definedName>
    <definedName name="hstam">'[114]Sat~Bahu'!$H$100</definedName>
    <definedName name="hstpb">'[114]Sat~Bahu'!$H$31</definedName>
    <definedName name="hsut">#REF!</definedName>
    <definedName name="hswt">#REF!</definedName>
    <definedName name="Ht">[93]Beban!#REF!</definedName>
    <definedName name="htanki">'[114]Sat~Bahu'!$H$105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h">'[114]Sat~Bahu'!$H$88</definedName>
    <definedName name="htrailer">'[114]Sat~Bahu'!$H$106</definedName>
    <definedName name="HU">'[188]H-SATUAN'!$D$8</definedName>
    <definedName name="Huruf">[265]Estimate!#REF!</definedName>
    <definedName name="huy" hidden="1">{"'Sheet1'!$L$16"}</definedName>
    <definedName name="hwl.80hp">'[114]Sat~Bahu'!$H$94</definedName>
    <definedName name="hwp.5">'[114]Sat~Bahu'!$H$112</definedName>
    <definedName name="hwt.60hp">'[114]Sat~Bahu'!$H$95</definedName>
    <definedName name="hxg">#REF!</definedName>
    <definedName name="hxgf">#REF!</definedName>
    <definedName name="hxn">#REF!</definedName>
    <definedName name="hxnf">#REF!</definedName>
    <definedName name="HYdrant">[271]Elektrikal!#REF!</definedName>
    <definedName name="hyg">#REF!</definedName>
    <definedName name="hygf">#REF!</definedName>
    <definedName name="hyn">#REF!</definedName>
    <definedName name="hynf">#REF!</definedName>
    <definedName name="hyu" hidden="1">'[117]CH-RANC'!$L$19:$L$64</definedName>
    <definedName name="hyui" hidden="1">'[117]CH-RANC'!$L$19:$L$62</definedName>
    <definedName name="hyuu" hidden="1">'[117]CH-RANC'!$AN$18:$AN$30</definedName>
    <definedName name="hyyj" hidden="1">'[117]CH-RANC'!$L$19:$L$64</definedName>
    <definedName name="I">[124]RAB!$W$102</definedName>
    <definedName name="I.">#REF!</definedName>
    <definedName name="I..">#REF!</definedName>
    <definedName name="I...">#REF!</definedName>
    <definedName name="I....">#REF!</definedName>
    <definedName name="I.....">#REF!</definedName>
    <definedName name="I.2">#REF!</definedName>
    <definedName name="i.2.a">#REF!</definedName>
    <definedName name="I.4">'[272]1. Persiapan'!$G$103</definedName>
    <definedName name="I.6.1">#REF!</definedName>
    <definedName name="I.6.10">#REF!</definedName>
    <definedName name="I.6.11">#REF!</definedName>
    <definedName name="I.6.12">#REF!</definedName>
    <definedName name="I.6.13">#REF!</definedName>
    <definedName name="I.6.14">#REF!</definedName>
    <definedName name="I.6.15">#REF!</definedName>
    <definedName name="I.6.16">#REF!</definedName>
    <definedName name="I.6.17">#REF!</definedName>
    <definedName name="I.6.18">#REF!</definedName>
    <definedName name="I.6.19">#REF!</definedName>
    <definedName name="I.6.2">#REF!</definedName>
    <definedName name="I.6.20">#REF!</definedName>
    <definedName name="I.6.21">#REF!</definedName>
    <definedName name="I.6.22">#REF!</definedName>
    <definedName name="I.6.23">#REF!</definedName>
    <definedName name="I.6.24">#REF!</definedName>
    <definedName name="I.6.3">#REF!</definedName>
    <definedName name="I.6.4">#REF!</definedName>
    <definedName name="I.6.5">#REF!</definedName>
    <definedName name="I.6.5a">#REF!</definedName>
    <definedName name="I.6.5b">#REF!</definedName>
    <definedName name="I.6.5c">#REF!</definedName>
    <definedName name="I.6.6">#REF!</definedName>
    <definedName name="I.6.7">#REF!</definedName>
    <definedName name="I.6.8">#REF!</definedName>
    <definedName name="I.6.9">#REF!</definedName>
    <definedName name="I_01">#REF!</definedName>
    <definedName name="I_02">#REF!</definedName>
    <definedName name="I_03">#REF!</definedName>
    <definedName name="I_04">#REF!</definedName>
    <definedName name="I_05">#REF!</definedName>
    <definedName name="I_06">#REF!</definedName>
    <definedName name="I_07">#REF!</definedName>
    <definedName name="I_08">#REF!</definedName>
    <definedName name="icidal">'[88]Up &amp; bhn'!#REF!</definedName>
    <definedName name="icon">[95]anal!#REF!</definedName>
    <definedName name="ihb">#REF!</definedName>
    <definedName name="ihbl">#REF!</definedName>
    <definedName name="II">[124]RAB!$AK$387</definedName>
    <definedName name="II....">#REF!</definedName>
    <definedName name="II.1">'[272]2. Pek. Tanah'!$G$18</definedName>
    <definedName name="II.11">'[272]2. Pek. Tanah'!$G$219</definedName>
    <definedName name="II.14">'[272]2. Pek. Tanah'!$G$283</definedName>
    <definedName name="II.9">'[272]2. Pek. Tanah'!$G$179</definedName>
    <definedName name="III">[124]RAB!$AK$452</definedName>
    <definedName name="III.2">'[272]3. Pondasi'!$G$47</definedName>
    <definedName name="III.9">'[272]3. Pondasi'!$G$217</definedName>
    <definedName name="iiii" hidden="1">'[117]CH-RANC'!$Q$19:$Q$69</definedName>
    <definedName name="iiiiiiiiiiii" hidden="1">'[117]CH-RANC'!$Q$19:$Q$69</definedName>
    <definedName name="ijuk">'[273]Harga Bahan &amp; Upah'!$D$315</definedName>
    <definedName name="ijuk_1">[119]HB!#REF!</definedName>
    <definedName name="ijuk_1_10">[120]HB!#REF!</definedName>
    <definedName name="ijuk_1_2">[120]HB!#REF!</definedName>
    <definedName name="ijuk_1_3">[120]HB!#REF!</definedName>
    <definedName name="ijuk_1_4">[120]HB!#REF!</definedName>
    <definedName name="ijuk_1_5">[120]HB!#REF!</definedName>
    <definedName name="ijuk_1_6">[120]HB!#REF!</definedName>
    <definedName name="ijuk_1_8">[120]HB!#REF!</definedName>
    <definedName name="ikat">'[147]HARGA RATA'!$G$69</definedName>
    <definedName name="impra">'[137]har-sat'!$E$199</definedName>
    <definedName name="indek">#REF!</definedName>
    <definedName name="Induk1">#REF!</definedName>
    <definedName name="Induk2">#REF!</definedName>
    <definedName name="INS">[124]INFO!$E$15</definedName>
    <definedName name="inst_out">[214]Elektrikal!#REF!</definedName>
    <definedName name="inst_pen">[214]Elektrikal!#REF!</definedName>
    <definedName name="instalasi">[126]har.sat.S!$I$125</definedName>
    <definedName name="instansi">[70]RINCIAN!$H$11</definedName>
    <definedName name="intasi">[70]RINCIAN!$H$11</definedName>
    <definedName name="Iron_Cutter">#REF!</definedName>
    <definedName name="isi_D33">#REF!</definedName>
    <definedName name="ITEM_PEMBAYARAN_No.">#REF!</definedName>
    <definedName name="Itong">COLUMN([200]Bulanan!$F$6)</definedName>
    <definedName name="iudfg">'[274]4-Basic Price'!$F$86</definedName>
    <definedName name="iuy" hidden="1">'[117]CH-RANC'!$Q$19:$Q$69</definedName>
    <definedName name="iuyr" hidden="1">'[117]CH-RANC'!$Q$19:$Q$69</definedName>
    <definedName name="iuyt" hidden="1">'[117]CH-RANC'!$L$19:$L$62</definedName>
    <definedName name="iuyy" hidden="1">'[117]CH-RANC'!$L$19:$L$62</definedName>
    <definedName name="IV">[124]RAB!$AK$521</definedName>
    <definedName name="IV.1">'[272]4. Beton'!$G$23</definedName>
    <definedName name="IV.20">'[272]4. Beton'!$G$497</definedName>
    <definedName name="IV.21">'[272]4. Beton'!$G$521</definedName>
    <definedName name="IV.22">'[272]4. Beton'!$G$548</definedName>
    <definedName name="IV.23">'[272]4. Beton'!$G$575</definedName>
    <definedName name="IV.4">'[272]4. Beton'!$G$100</definedName>
    <definedName name="IV.5">'[272]4. Beton'!$G$125</definedName>
    <definedName name="IV.7">'[272]4. Beton'!$G$176</definedName>
    <definedName name="IV.8">'[272]4. Beton'!$G$202</definedName>
    <definedName name="iwf">'[88]Up &amp; bhn'!#REF!</definedName>
    <definedName name="ix">'[275]RAB RIIL kayu'!#REF!</definedName>
    <definedName name="j">'[141]HB '!#REF!</definedName>
    <definedName name="j.1">[276]time!#REF!</definedName>
    <definedName name="j.10">[276]time!#REF!</definedName>
    <definedName name="j.11">[276]time!#REF!</definedName>
    <definedName name="j.12">[276]time!#REF!</definedName>
    <definedName name="j.13">[276]time!#REF!</definedName>
    <definedName name="j.2">[276]time!#REF!</definedName>
    <definedName name="j.3">[276]time!#REF!</definedName>
    <definedName name="j.4">[276]time!#REF!</definedName>
    <definedName name="j.5">[276]time!#REF!</definedName>
    <definedName name="j.6">[276]time!#REF!</definedName>
    <definedName name="J.6.1">#REF!</definedName>
    <definedName name="J.6.10">#REF!</definedName>
    <definedName name="J.6.11">#REF!</definedName>
    <definedName name="J.6.12">#REF!</definedName>
    <definedName name="J.6.13">#REF!</definedName>
    <definedName name="J.6.14">#REF!</definedName>
    <definedName name="J.6.15">#REF!</definedName>
    <definedName name="J.6.15.b">#REF!</definedName>
    <definedName name="J.6.15a">#REF!</definedName>
    <definedName name="J.6.15b">#REF!</definedName>
    <definedName name="J.6.15c">#REF!</definedName>
    <definedName name="J.6.15d">#REF!</definedName>
    <definedName name="J.6.15e">#REF!</definedName>
    <definedName name="J.6.16">#REF!</definedName>
    <definedName name="J.6.17">#REF!</definedName>
    <definedName name="J.6.18">#REF!</definedName>
    <definedName name="J.6.19">#REF!</definedName>
    <definedName name="J.6.2">#REF!</definedName>
    <definedName name="J.6.20">#REF!</definedName>
    <definedName name="J.6.21">#REF!</definedName>
    <definedName name="J.6.22">#REF!</definedName>
    <definedName name="J.6.23">#REF!</definedName>
    <definedName name="J.6.24">#REF!</definedName>
    <definedName name="J.6.25">#REF!</definedName>
    <definedName name="J.6.26">#REF!</definedName>
    <definedName name="J.6.27">#REF!</definedName>
    <definedName name="J.6.28">#REF!</definedName>
    <definedName name="J.6.29">#REF!</definedName>
    <definedName name="J.6.3">#REF!</definedName>
    <definedName name="J.6.30">#REF!</definedName>
    <definedName name="J.6.31">#REF!</definedName>
    <definedName name="J.6.32">#REF!</definedName>
    <definedName name="J.6.33">#REF!</definedName>
    <definedName name="J.6.34">#REF!</definedName>
    <definedName name="J.6.35">#REF!</definedName>
    <definedName name="J.6.36">#REF!</definedName>
    <definedName name="J.6.4">#REF!</definedName>
    <definedName name="J.6.5">#REF!</definedName>
    <definedName name="J.6.6">#REF!</definedName>
    <definedName name="J.6.7">#REF!</definedName>
    <definedName name="J.6.8">#REF!</definedName>
    <definedName name="J.6.9">#REF!</definedName>
    <definedName name="j.7">[276]time!#REF!</definedName>
    <definedName name="j.8">[276]time!#REF!</definedName>
    <definedName name="j.9">[276]time!#REF!</definedName>
    <definedName name="j.finishing.dopo">[101]rab!#REF!</definedName>
    <definedName name="j.hulu.dopo">[101]rab!#REF!</definedName>
    <definedName name="j.pek.7">[101]rab!#REF!</definedName>
    <definedName name="j.rab.i">[101]rab!#REF!</definedName>
    <definedName name="J_Gambar">'[181]Uph&amp;bhn'!$E$32</definedName>
    <definedName name="J_Ukur">'[181]Uph&amp;bhn'!$E$31</definedName>
    <definedName name="jab">'[224]Rekap '!$C$51</definedName>
    <definedName name="jabatan">'[132]Rincian Biaya RKM I'!$I$55</definedName>
    <definedName name="JACK">'[277]Ana-ALAT'!#REF!</definedName>
    <definedName name="jack.hammer">#REF!</definedName>
    <definedName name="jack.hammer.">#REF!</definedName>
    <definedName name="Jack_Hammer">#REF!</definedName>
    <definedName name="jack_hammer_galian_padas">#REF!</definedName>
    <definedName name="jackhammer">#REF!</definedName>
    <definedName name="JADWAL">#REF!</definedName>
    <definedName name="jaga">'[109]HB '!#REF!</definedName>
    <definedName name="Jaga.Malam">'[123]HARGA SAT'!#REF!</definedName>
    <definedName name="jaga_1">[119]HB!#REF!</definedName>
    <definedName name="jaga_1_10">[120]HB!#REF!</definedName>
    <definedName name="jaga_1_2">[120]HB!#REF!</definedName>
    <definedName name="jaga_1_3">[120]HB!#REF!</definedName>
    <definedName name="jaga_1_4">[120]HB!#REF!</definedName>
    <definedName name="jaga_1_5">[120]HB!#REF!</definedName>
    <definedName name="jaga_1_6">[120]HB!#REF!</definedName>
    <definedName name="jaga_1_8">[120]HB!#REF!</definedName>
    <definedName name="jaga_10">'[109]HB '!#REF!</definedName>
    <definedName name="jaga_2">'[109]HB '!#REF!</definedName>
    <definedName name="jaga_3">'[109]HB '!#REF!</definedName>
    <definedName name="jaga_4">'[109]HB '!#REF!</definedName>
    <definedName name="jaga_5">'[109]HB '!#REF!</definedName>
    <definedName name="jaga_6">'[109]HB '!#REF!</definedName>
    <definedName name="jaga_8">'[109]HB '!#REF!</definedName>
    <definedName name="JAK">[161]VOLUME!#REF!</definedName>
    <definedName name="jalan">#REF!</definedName>
    <definedName name="jalusi">[95]anal!#REF!</definedName>
    <definedName name="jalusi210">#REF!</definedName>
    <definedName name="jalusi212">#REF!</definedName>
    <definedName name="JalusiKayuMeranti">#REF!</definedName>
    <definedName name="jamkerja">#REF!</definedName>
    <definedName name="JANCOK">'[278]Harga Bahan &amp; Upah'!$D$310</definedName>
    <definedName name="jarak">#REF!</definedName>
    <definedName name="jarak_amp">#REF!</definedName>
    <definedName name="Jarak_sirtu">#REF!</definedName>
    <definedName name="jarak_tanah_urug">#REF!</definedName>
    <definedName name="JASA">#REF!</definedName>
    <definedName name="jati">[126]har.sat.S!$I$56</definedName>
    <definedName name="jati2.3">#REF!</definedName>
    <definedName name="jati3.20">#REF!</definedName>
    <definedName name="jati5.7">#REF!</definedName>
    <definedName name="jati6.14">#REF!</definedName>
    <definedName name="jati8.20">#REF!</definedName>
    <definedName name="jatibalok">[126]har.sat.S!$I$56</definedName>
    <definedName name="jatiblk">#REF!</definedName>
    <definedName name="jatiblk_10">#REF!</definedName>
    <definedName name="jatiblk_2">#REF!</definedName>
    <definedName name="jatiblk_3">#REF!</definedName>
    <definedName name="jatiblk_4">#REF!</definedName>
    <definedName name="jatiblk_5">#REF!</definedName>
    <definedName name="jatiblk_6">#REF!</definedName>
    <definedName name="jatiblk_8">#REF!</definedName>
    <definedName name="jatippn">#REF!</definedName>
    <definedName name="jatippn_10">#REF!</definedName>
    <definedName name="jatippn_2">#REF!</definedName>
    <definedName name="jatippn_3">#REF!</definedName>
    <definedName name="jatippn_4">#REF!</definedName>
    <definedName name="jatippn_5">#REF!</definedName>
    <definedName name="jatippn_6">#REF!</definedName>
    <definedName name="jatippn_8">#REF!</definedName>
    <definedName name="JBNLNJLB">'[4]3'!#REF!</definedName>
    <definedName name="jbt">[211]REKAP!$I$36</definedName>
    <definedName name="jbtn">[70]REKAP!$E$67</definedName>
    <definedName name="JEFTA">#REF!</definedName>
    <definedName name="jelas">#REF!</definedName>
    <definedName name="jelas1">#REF!</definedName>
    <definedName name="JENDELA">#REF!</definedName>
    <definedName name="Jendela.besi">#REF!</definedName>
    <definedName name="JENDELA1">#REF!</definedName>
    <definedName name="jendela10">[95]anal!#REF!</definedName>
    <definedName name="jendela11">[95]anal!#REF!</definedName>
    <definedName name="jendela12">[95]anal!#REF!</definedName>
    <definedName name="jendela13">[95]anal!#REF!</definedName>
    <definedName name="jendela14">[95]anal!#REF!</definedName>
    <definedName name="JENDELA2">#REF!</definedName>
    <definedName name="JENDELA3">#REF!</definedName>
    <definedName name="jendela4">#REF!</definedName>
    <definedName name="jendela5">#REF!</definedName>
    <definedName name="jendela6">[95]anal!#REF!</definedName>
    <definedName name="jendela7">[95]anal!#REF!</definedName>
    <definedName name="jendela8">[95]anal!#REF!</definedName>
    <definedName name="jendela9">[95]anal!#REF!</definedName>
    <definedName name="jendelaatas">[95]anal!#REF!</definedName>
    <definedName name="jendelakaca">#REF!</definedName>
    <definedName name="jeniskegiatan">[70]RINCIAN!$H$6</definedName>
    <definedName name="jeniskgtn">[33]REKAP!$F$4</definedName>
    <definedName name="jenkaca">[135]ANA!$H$446</definedName>
    <definedName name="jggf" hidden="1">'[117]CH-RANC'!$L$19:$L$64</definedName>
    <definedName name="jh">#REF!</definedName>
    <definedName name="JJ">'[279]DAF-1'!#REF!</definedName>
    <definedName name="jjju" hidden="1">'[117]CH-RANC'!#REF!</definedName>
    <definedName name="jk">'[88]Up &amp; bhn'!#REF!</definedName>
    <definedName name="jka">#REF!</definedName>
    <definedName name="jkb">#REF!</definedName>
    <definedName name="jkc">#REF!</definedName>
    <definedName name="jkd">#REF!</definedName>
    <definedName name="jke">#REF!</definedName>
    <definedName name="jkf">#REF!</definedName>
    <definedName name="jkgt">[211]REKAP!$F$5</definedName>
    <definedName name="jkk" hidden="1">'[117]CH-RANC'!$L$19:$L$62</definedName>
    <definedName name="jlninsp">#REF!</definedName>
    <definedName name="jlnmasuk">'[235]D.K H'!#REF!</definedName>
    <definedName name="jmlh">#REF!</definedName>
    <definedName name="jnd">#REF!</definedName>
    <definedName name="JOB">[124]INFO!$E$13</definedName>
    <definedName name="join">#REF!</definedName>
    <definedName name="join_10">#REF!</definedName>
    <definedName name="join_2">#REF!</definedName>
    <definedName name="join_3">#REF!</definedName>
    <definedName name="join_4">#REF!</definedName>
    <definedName name="join_5">#REF!</definedName>
    <definedName name="join_6">#REF!</definedName>
    <definedName name="join_8">#REF!</definedName>
    <definedName name="JP">#REF!</definedName>
    <definedName name="JPEMBA">[265]Estimate!#REF!</definedName>
    <definedName name="JPENING">[265]Estimate!#REF!</definedName>
    <definedName name="JREHAB">[265]Estimate!#REF!</definedName>
    <definedName name="JRK_TMN">#REF!</definedName>
    <definedName name="ju">{"Book1","4.09 FLORA DAN FAUNA.xls","4.22 PERLENGKAPAN SEKOLAH.xls"}</definedName>
    <definedName name="JUDUL">#REF!</definedName>
    <definedName name="juj" hidden="1">'[117]CH-RANC'!#REF!</definedName>
    <definedName name="juli" hidden="1">'[280]Hujan BUlanan'!#REF!</definedName>
    <definedName name="Jumlah">'[281]RAB fisik'!$K$41</definedName>
    <definedName name="jumlahjiwa">[87]om!$N$43</definedName>
    <definedName name="jumlahsampah">'[282]Analisa Sampah'!$O$91</definedName>
    <definedName name="jump">[283]ANALIS!$G$897</definedName>
    <definedName name="jurai">#REF!</definedName>
    <definedName name="JUTA">#REF!</definedName>
    <definedName name="k">#REF!</definedName>
    <definedName name="K.010">#REF!</definedName>
    <definedName name="K.011">#REF!</definedName>
    <definedName name="K.011a">#REF!</definedName>
    <definedName name="K.012">#REF!</definedName>
    <definedName name="K.013">#REF!</definedName>
    <definedName name="K.014">#REF!</definedName>
    <definedName name="K.016">#REF!</definedName>
    <definedName name="K.016A">'[284]Analisa K'!$O$132</definedName>
    <definedName name="K.017">#REF!</definedName>
    <definedName name="K.018">#REF!</definedName>
    <definedName name="K.020">#REF!</definedName>
    <definedName name="K.020A">'[284]Analisa K'!$O$266</definedName>
    <definedName name="K.023">[256]ANALIS!#REF!</definedName>
    <definedName name="K.024">#REF!</definedName>
    <definedName name="K.025">#REF!</definedName>
    <definedName name="K.026">#REF!</definedName>
    <definedName name="K.026M">[221]E.153!$H$55</definedName>
    <definedName name="K.035">#REF!</definedName>
    <definedName name="K.040">#REF!</definedName>
    <definedName name="K.1">#REF!</definedName>
    <definedName name="K.110">#REF!</definedName>
    <definedName name="K.110A">'[284]Analisa K'!$O$400</definedName>
    <definedName name="K.111">#REF!</definedName>
    <definedName name="K.112">#REF!</definedName>
    <definedName name="K.113">#REF!</definedName>
    <definedName name="K.114">#REF!</definedName>
    <definedName name="K.115">#REF!</definedName>
    <definedName name="K.116">#REF!</definedName>
    <definedName name="K.117">[221]E.224!$H$56</definedName>
    <definedName name="k.118">#REF!</definedName>
    <definedName name="k.12">#REF!</definedName>
    <definedName name="K.121">[221]E.225!$H$55</definedName>
    <definedName name="K.122">[221]E.226!$H$56</definedName>
    <definedName name="K.123">[221]E.231!$H$52</definedName>
    <definedName name="K.124">[221]E.232!$H$52</definedName>
    <definedName name="k.125">#REF!</definedName>
    <definedName name="K.126">[221]E.252!$H$53</definedName>
    <definedName name="K.127">#REF!</definedName>
    <definedName name="K.128">[221]E.301!$H$58</definedName>
    <definedName name="K.131">[221]E.311!$H$60</definedName>
    <definedName name="K.132">[221]E.341!$H$60</definedName>
    <definedName name="K.139">#REF!</definedName>
    <definedName name="K.140">[221]E.351a!$H$59</definedName>
    <definedName name="K.151">[221]E.351!$H$56</definedName>
    <definedName name="k.175">#REF!</definedName>
    <definedName name="K.210">#REF!</definedName>
    <definedName name="K.211">#REF!</definedName>
    <definedName name="K.220">#REF!</definedName>
    <definedName name="K.221">#REF!</definedName>
    <definedName name="K.221A">#REF!</definedName>
    <definedName name="K.221B">#REF!</definedName>
    <definedName name="K.224">#REF!</definedName>
    <definedName name="K.224B">[285]K.224Top!$J$75</definedName>
    <definedName name="K.224K">[286]K.224Top!$F$71</definedName>
    <definedName name="K.225">#REF!</definedName>
    <definedName name="k.225.a">'[257]112-885'!$A$5681:$M$5760</definedName>
    <definedName name="K.225A">'[284]Analisa K'!$O$735</definedName>
    <definedName name="k.225b">'[287]Analisa K'!$O$1070</definedName>
    <definedName name="K.230">[221]K.616!$H$54</definedName>
    <definedName name="K.230A">'[284]Analisa K'!$O$802</definedName>
    <definedName name="K.231">[221]K.617!$H$55</definedName>
    <definedName name="K.232">'[221]K.310 TP'!$H$51</definedName>
    <definedName name="k.250">#REF!</definedName>
    <definedName name="k.275">#REF!</definedName>
    <definedName name="k.300">#REF!</definedName>
    <definedName name="K.310">#REF!</definedName>
    <definedName name="K.310TP">[221]K.880!$I$57</definedName>
    <definedName name="K.311">#REF!</definedName>
    <definedName name="K.311.TP">'[288]K.311.TP'!$I$57</definedName>
    <definedName name="K.311A">'[257]112-885'!$A$6083:$M$6162</definedName>
    <definedName name="K.311B">'[257]112-885'!$A$6163:$M$6242</definedName>
    <definedName name="K.311TP">[221]K.311TP!$I$57</definedName>
    <definedName name="K.314">#REF!</definedName>
    <definedName name="K.320">#REF!</definedName>
    <definedName name="K.321">#REF!</definedName>
    <definedName name="K.321.G">#REF!</definedName>
    <definedName name="K.321A">'[284]Analisa K'!$O$869</definedName>
    <definedName name="K.322">#REF!</definedName>
    <definedName name="K.323">[288]K.323!$I$59</definedName>
    <definedName name="K.325">#REF!</definedName>
    <definedName name="K.326">[221]K.730!$I$58</definedName>
    <definedName name="K.341">#REF!</definedName>
    <definedName name="K.342">#REF!</definedName>
    <definedName name="K.342A">'[284]Analisa K'!$O$1003</definedName>
    <definedName name="k.35">#REF!</definedName>
    <definedName name="k.350">#REF!</definedName>
    <definedName name="k.400">#REF!</definedName>
    <definedName name="K.410">#REF!</definedName>
    <definedName name="K.410TL">[221]K.722!$I$57</definedName>
    <definedName name="K.411">#REF!</definedName>
    <definedName name="K.411A">'[257]112-885'!$A$6083:$M$6162</definedName>
    <definedName name="K.420">#REF!</definedName>
    <definedName name="K.421">#REF!</definedName>
    <definedName name="K.422">#REF!</definedName>
    <definedName name="K.423">#REF!</definedName>
    <definedName name="K.424">#REF!</definedName>
    <definedName name="K.424A">'[257]112-885'!$A$6001:$M$6082</definedName>
    <definedName name="K.510">#REF!</definedName>
    <definedName name="K.511">#REF!</definedName>
    <definedName name="K.512">#REF!</definedName>
    <definedName name="K.513">#REF!</definedName>
    <definedName name="K.514">#REF!</definedName>
    <definedName name="K.514Vb">#REF!</definedName>
    <definedName name="K.515">#REF!</definedName>
    <definedName name="K.516">#REF!</definedName>
    <definedName name="K.517">#REF!</definedName>
    <definedName name="K.520">#REF!</definedName>
    <definedName name="K.521">#REF!</definedName>
    <definedName name="K.521.M">#REF!</definedName>
    <definedName name="K.522">#REF!</definedName>
    <definedName name="K.522vb">#REF!</definedName>
    <definedName name="K.523">[221]K.510!$H$53</definedName>
    <definedName name="K.528">#REF!</definedName>
    <definedName name="K.528.m3">#REF!</definedName>
    <definedName name="K.528.Ton">#REF!</definedName>
    <definedName name="K.528B">#REF!</definedName>
    <definedName name="K.528M">[221]K.423!$H$55</definedName>
    <definedName name="k.6">#REF!</definedName>
    <definedName name="K.6.1">#REF!</definedName>
    <definedName name="K.6.10">#REF!</definedName>
    <definedName name="K.6.11">#REF!</definedName>
    <definedName name="K.6.12">#REF!</definedName>
    <definedName name="K.6.13">#REF!</definedName>
    <definedName name="K.6.14">#REF!</definedName>
    <definedName name="K.6.15">#REF!</definedName>
    <definedName name="K.6.16">#REF!</definedName>
    <definedName name="K.6.17">#REF!</definedName>
    <definedName name="K.6.18">#REF!</definedName>
    <definedName name="K.6.19">#REF!</definedName>
    <definedName name="K.6.2">#REF!</definedName>
    <definedName name="K.6.20">#REF!</definedName>
    <definedName name="K.6.21">#REF!</definedName>
    <definedName name="K.6.3">#REF!</definedName>
    <definedName name="K.6.4">#REF!</definedName>
    <definedName name="K.6.5">#REF!</definedName>
    <definedName name="K.6.6">#REF!</definedName>
    <definedName name="K.6.7">#REF!</definedName>
    <definedName name="K.6.8">#REF!</definedName>
    <definedName name="K.6.9">#REF!</definedName>
    <definedName name="K.610">[221]K.421!$H$55</definedName>
    <definedName name="K.611">[221]K.411!$H$55</definedName>
    <definedName name="K.612">#REF!</definedName>
    <definedName name="K.613">[221]K.342!$I$55</definedName>
    <definedName name="K.614">[221]K.341!$I$51</definedName>
    <definedName name="K.615">#REF!</definedName>
    <definedName name="K.615T">#REF!</definedName>
    <definedName name="K.616">#REF!</definedName>
    <definedName name="K.617">[221]K.310!$I$54</definedName>
    <definedName name="K.618">#REF!</definedName>
    <definedName name="K.618A">'[284]Analisa K'!$O$1405</definedName>
    <definedName name="k.618M">'[289]K.618 M'!$I$55</definedName>
    <definedName name="K.621">#REF!</definedName>
    <definedName name="K.621.a">#REF!</definedName>
    <definedName name="K.626">[221]K.151!$I$54</definedName>
    <definedName name="K.636">#REF!</definedName>
    <definedName name="K.637">#REF!</definedName>
    <definedName name="K.638">#REF!</definedName>
    <definedName name="K.638A">#REF!</definedName>
    <definedName name="K.638B">'[284]Analisa K'!$O$1941</definedName>
    <definedName name="K.639">#REF!</definedName>
    <definedName name="K.641">#REF!</definedName>
    <definedName name="k.7">#REF!</definedName>
    <definedName name="K.705">#REF!</definedName>
    <definedName name="K.705A">#REF!</definedName>
    <definedName name="K.710">#REF!</definedName>
    <definedName name="K.715">#REF!</definedName>
    <definedName name="K.719">#REF!</definedName>
    <definedName name="K.720">#REF!</definedName>
    <definedName name="k.720.">'[290]rekap-ans'!$I$200</definedName>
    <definedName name="K.721">#REF!</definedName>
    <definedName name="K.722">#REF!</definedName>
    <definedName name="K.724">#REF!</definedName>
    <definedName name="K.725">#REF!</definedName>
    <definedName name="K.726">[221]K.117!$H$56</definedName>
    <definedName name="K.727">[221]K.116!$H$56</definedName>
    <definedName name="K.728">[221]K.115!$H$56</definedName>
    <definedName name="K.729">[221]K.114!$H$56</definedName>
    <definedName name="K.730">[221]K.725!$H$56</definedName>
    <definedName name="K.810">#REF!</definedName>
    <definedName name="K.810A">#REF!</definedName>
    <definedName name="K.815">[221]K.111!$H$56</definedName>
    <definedName name="k.815a">'[287]Analisa K'!$O$1003</definedName>
    <definedName name="K.815GL">[221]K.025!$H$57</definedName>
    <definedName name="K.855">[221]K.024!$H$57</definedName>
    <definedName name="K.860">[221]K.023!$H$58</definedName>
    <definedName name="K.865">[221]K.018!$H$59</definedName>
    <definedName name="K.870">[221]K.014!$H$60</definedName>
    <definedName name="K.875">[221]K.011!$H$60</definedName>
    <definedName name="K.877">[221]K.010!$H$61</definedName>
    <definedName name="K.880">#REF!</definedName>
    <definedName name="K.885">#REF!</definedName>
    <definedName name="k.9">#REF!</definedName>
    <definedName name="k.9.a">#REF!</definedName>
    <definedName name="K.A18">#REF!</definedName>
    <definedName name="k.batu">#REF!</definedName>
    <definedName name="k.besi">#REF!</definedName>
    <definedName name="k.cat">#REF!</definedName>
    <definedName name="k.kayu">#REF!</definedName>
    <definedName name="k.lananlok.I">[101]harga!#REF!</definedName>
    <definedName name="k.lananlok.II">[101]harga!#REF!</definedName>
    <definedName name="K.T01">#REF!</definedName>
    <definedName name="K.T02">#REF!</definedName>
    <definedName name="K.T03">#REF!</definedName>
    <definedName name="K.T04">#REF!</definedName>
    <definedName name="K.T05">#REF!</definedName>
    <definedName name="K.T05a">#REF!</definedName>
    <definedName name="K.T05b">#REF!</definedName>
    <definedName name="K.T05c">#REF!</definedName>
    <definedName name="K.T05d">#REF!</definedName>
    <definedName name="K.T05e">#REF!</definedName>
    <definedName name="K.T06">#REF!</definedName>
    <definedName name="K.T06a">#REF!</definedName>
    <definedName name="K_011A">#REF!</definedName>
    <definedName name="K_012">#REF!</definedName>
    <definedName name="K_016">#REF!</definedName>
    <definedName name="k_017">#REF!</definedName>
    <definedName name="k_018">#REF!</definedName>
    <definedName name="K_020">#REF!</definedName>
    <definedName name="K_026">#REF!</definedName>
    <definedName name="K_035">#REF!</definedName>
    <definedName name="K_040">#REF!</definedName>
    <definedName name="K_110">#REF!</definedName>
    <definedName name="K_115">#REF!</definedName>
    <definedName name="K_116">#REF!</definedName>
    <definedName name="K_117">#REF!</definedName>
    <definedName name="K_121">#REF!</definedName>
    <definedName name="K_122">#REF!</definedName>
    <definedName name="K_123">#REF!</definedName>
    <definedName name="K_124">#REF!</definedName>
    <definedName name="K_125_1">#REF!</definedName>
    <definedName name="K_125_2">#REF!</definedName>
    <definedName name="K_126">#REF!</definedName>
    <definedName name="K_127">#REF!</definedName>
    <definedName name="K_139">#REF!</definedName>
    <definedName name="K_175">[96]ANALISA!$J$1011</definedName>
    <definedName name="K_175_1">#REF!</definedName>
    <definedName name="K_175_2">#REF!</definedName>
    <definedName name="K_175_3">#REF!</definedName>
    <definedName name="K_175_4">#REF!</definedName>
    <definedName name="K_224">#REF!</definedName>
    <definedName name="K_225">#REF!</definedName>
    <definedName name="K_225_1">#REF!</definedName>
    <definedName name="K_225_2">#REF!</definedName>
    <definedName name="K_275_1">#REF!</definedName>
    <definedName name="K_275_2">#REF!</definedName>
    <definedName name="k_300">[291]ANALISA!#REF!</definedName>
    <definedName name="K_310">#REF!</definedName>
    <definedName name="K_320">#REF!</definedName>
    <definedName name="K_321">#REF!</definedName>
    <definedName name="K_341">#REF!</definedName>
    <definedName name="K_350_1">#REF!</definedName>
    <definedName name="K_350_2">#REF!</definedName>
    <definedName name="K_411">#REF!</definedName>
    <definedName name="K_510">#REF!</definedName>
    <definedName name="K_511">#REF!</definedName>
    <definedName name="K_513">#REF!</definedName>
    <definedName name="k_514">#REF!</definedName>
    <definedName name="K_515">#REF!</definedName>
    <definedName name="K_516">#REF!</definedName>
    <definedName name="K_517">#REF!</definedName>
    <definedName name="K_520">#REF!</definedName>
    <definedName name="k_520alat">#REF!</definedName>
    <definedName name="K_521">#REF!</definedName>
    <definedName name="k_521buruh">#REF!</definedName>
    <definedName name="K_523">#REF!</definedName>
    <definedName name="K_528">#REF!</definedName>
    <definedName name="K_530">#REF!</definedName>
    <definedName name="K_612">#REF!</definedName>
    <definedName name="K_618">#REF!</definedName>
    <definedName name="K_621">#REF!</definedName>
    <definedName name="K_636">#REF!</definedName>
    <definedName name="K_638">#REF!</definedName>
    <definedName name="K_641">#REF!</definedName>
    <definedName name="K_705">#REF!</definedName>
    <definedName name="K_710">#REF!</definedName>
    <definedName name="K_715">#REF!</definedName>
    <definedName name="K_719">#REF!</definedName>
    <definedName name="K_721">#REF!</definedName>
    <definedName name="K_722">#REF!</definedName>
    <definedName name="K_723">#REF!</definedName>
    <definedName name="K_724">#REF!</definedName>
    <definedName name="K_725">#REF!</definedName>
    <definedName name="K_726">#REF!</definedName>
    <definedName name="K_810">#REF!</definedName>
    <definedName name="K_810A">#REF!</definedName>
    <definedName name="K_810B">#REF!</definedName>
    <definedName name="K_810C">#REF!</definedName>
    <definedName name="K_815">#REF!</definedName>
    <definedName name="K_815A">#REF!</definedName>
    <definedName name="k_9">#REF!</definedName>
    <definedName name="k_ac">[292]RAP!#REF!</definedName>
    <definedName name="k_stress">[293]RAB_Str!#REF!</definedName>
    <definedName name="K_T_Batu">[175]harga!$J$15</definedName>
    <definedName name="K_T_Kayu">[175]harga!$J$16</definedName>
    <definedName name="K_TK_BATU">'[112]B-Price'!$G$20</definedName>
    <definedName name="K_TK_BESI">'[112]B-Price'!$G$21</definedName>
    <definedName name="K_tk_cat">#REF!</definedName>
    <definedName name="K_tk_gali">#REF!</definedName>
    <definedName name="k_tk_kayu">#REF!</definedName>
    <definedName name="k_tk_listrik">#REF!</definedName>
    <definedName name="k_tk_pipa">#REF!</definedName>
    <definedName name="k1520b185">#REF!</definedName>
    <definedName name="K225_">[59]ANALISA!#REF!</definedName>
    <definedName name="K2434.">#REF!</definedName>
    <definedName name="k250a">'[77]2.1'!#REF!</definedName>
    <definedName name="K510alat">#REF!</definedName>
    <definedName name="K512alat">#REF!</definedName>
    <definedName name="K517alat">#REF!</definedName>
    <definedName name="k520alat">#REF!</definedName>
    <definedName name="k522alat">#REF!</definedName>
    <definedName name="K705A">'[212]7'!#REF!</definedName>
    <definedName name="Ka">#REF!</definedName>
    <definedName name="ka_ikat_bet">#REF!</definedName>
    <definedName name="KAB">[221]SIMBOL!$D$8</definedName>
    <definedName name="KABAL2">'[138] R A B'!#REF!</definedName>
    <definedName name="KABAL3">'[138] R A B'!#REF!</definedName>
    <definedName name="KABAL4">'[138] R A B'!#REF!</definedName>
    <definedName name="kabantu">'[114]Sat~Bahu'!$F$76</definedName>
    <definedName name="KABEL_NG">[107]Daftar_Harga_BAHAN_UPAH!#REF!</definedName>
    <definedName name="KABEL_SR">[107]Daftar_Harga_BAHAN_UPAH!#REF!</definedName>
    <definedName name="KABEN5">'[138] R A B'!#REF!</definedName>
    <definedName name="KABET">'[138] R A B'!#REF!</definedName>
    <definedName name="kabupaten">'[107]data_lokasi&amp;pelaku'!$D$10</definedName>
    <definedName name="kaca">[135]ANA!$H$456</definedName>
    <definedName name="kaca.3mm">'[123]HARGA SAT'!$F$98</definedName>
    <definedName name="kaca.5mm">'[123]HARGA SAT'!$F$99</definedName>
    <definedName name="kaca.cermin.5mm">#REF!</definedName>
    <definedName name="kaca.cermin.8mm">#REF!</definedName>
    <definedName name="Kaca.one.way">#REF!</definedName>
    <definedName name="kaca.riben3">'[123]HARGA SAT'!#REF!</definedName>
    <definedName name="kaca.riben5">'[123]HARGA SAT'!#REF!</definedName>
    <definedName name="kaca.tbl.3mm">#REF!</definedName>
    <definedName name="kaca.tbl.8mm">#REF!</definedName>
    <definedName name="KACA_ES">#REF!</definedName>
    <definedName name="KACA_POLOS">#REF!</definedName>
    <definedName name="KACA_POLOS_3MM">[107]Daftar_Harga_BAHAN_UPAH!#REF!</definedName>
    <definedName name="KACA_POLOS_5MM">[107]Daftar_Harga_BAHAN_UPAH!#REF!</definedName>
    <definedName name="KACA_POLOS_8mm">#REF!</definedName>
    <definedName name="Kaca_polos5mm">'[294]UNIT PRICE'!$D$97</definedName>
    <definedName name="KACA_RAYBAND">#REF!</definedName>
    <definedName name="Kaca12mm">#REF!</definedName>
    <definedName name="Kaca5mm">#REF!</definedName>
    <definedName name="kaca8">[295]Analis!#REF!</definedName>
    <definedName name="kacabening">[126]har.sat.S!$I$127</definedName>
    <definedName name="KacaCermin5mm">#REF!</definedName>
    <definedName name="KacaEs">#REF!</definedName>
    <definedName name="kacapatri">#REF!</definedName>
    <definedName name="kacariben">[126]har.sat.S!$I$128</definedName>
    <definedName name="KacaRyban5mm">#REF!</definedName>
    <definedName name="Kacawireglass">#REF!</definedName>
    <definedName name="KAFER">#REF!</definedName>
    <definedName name="kaga">[158]harsat!#REF!</definedName>
    <definedName name="kaitangin">[101]harga!#REF!</definedName>
    <definedName name="KALI">[179]Reservoir!#REF!</definedName>
    <definedName name="Kalsiboard.3mm">#REF!</definedName>
    <definedName name="Kalsiboard.4.5mm">#REF!</definedName>
    <definedName name="Kalsiboard.6mm">#REF!</definedName>
    <definedName name="kalsiboardperbuah">#REF!</definedName>
    <definedName name="kalsiboardperlembar">#REF!</definedName>
    <definedName name="kalsibord">[126]har.sat.S!$I$62</definedName>
    <definedName name="kamper">[296]bahan!$D$23</definedName>
    <definedName name="kamprot">[95]anal!#REF!</definedName>
    <definedName name="kanal">#REF!</definedName>
    <definedName name="kanik">#REF!</definedName>
    <definedName name="Kanopi.besi">#REF!</definedName>
    <definedName name="Kanopi.stainliss">#REF!</definedName>
    <definedName name="KANST">'[138] R A B'!#REF!</definedName>
    <definedName name="kansteen">'[10]HB '!$F$56</definedName>
    <definedName name="Kansteen.10.15">#REF!</definedName>
    <definedName name="Kansteen.30.50">#REF!</definedName>
    <definedName name="kansteen_1">[119]HB!#REF!</definedName>
    <definedName name="kansteen_1_10">[120]HB!#REF!</definedName>
    <definedName name="kansteen_1_2">[120]HB!#REF!</definedName>
    <definedName name="kansteen_1_3">[120]HB!#REF!</definedName>
    <definedName name="kansteen_1_4">[120]HB!#REF!</definedName>
    <definedName name="kansteen_1_5">[120]HB!#REF!</definedName>
    <definedName name="kansteen_1_6">[120]HB!#REF!</definedName>
    <definedName name="kansteen_1_8">[120]HB!#REF!</definedName>
    <definedName name="kansteen10.15.30.50">#REF!</definedName>
    <definedName name="kansteen10.15.30.60cor">#REF!</definedName>
    <definedName name="Kansteen10.20.50">#REF!</definedName>
    <definedName name="kansteen15.20.30.50">#REF!</definedName>
    <definedName name="kansteenTaman">#REF!</definedName>
    <definedName name="kanstin">#REF!</definedName>
    <definedName name="kanstin_10">#REF!</definedName>
    <definedName name="kanstin_2">#REF!</definedName>
    <definedName name="kanstin_3">#REF!</definedName>
    <definedName name="kanstin_4">#REF!</definedName>
    <definedName name="kanstin_5">#REF!</definedName>
    <definedName name="kanstin_6">#REF!</definedName>
    <definedName name="kanstin_8">#REF!</definedName>
    <definedName name="kapa">[158]harsat!#REF!</definedName>
    <definedName name="kapasitas">#REF!</definedName>
    <definedName name="KAPASITAS_AC">#REF!</definedName>
    <definedName name="KAPASITAS_ACL">#REF!</definedName>
    <definedName name="KAPASITAS_AGREGAT_A_PENINGGIAN">#REF!</definedName>
    <definedName name="KAPASITAS_AGREGAT_B_PENINGGIAN">#REF!</definedName>
    <definedName name="KAPASITAS_ATB">#REF!</definedName>
    <definedName name="KAPASITAS_ATBL">#REF!</definedName>
    <definedName name="KAPASITAS_BAHU_JALAN_DENGAN_TANAH_PILIHAN">#REF!</definedName>
    <definedName name="KAPASITAS_BAJA_TULANGAN">#REF!</definedName>
    <definedName name="KAPASITAS_BESI_SANDARAN">#REF!</definedName>
    <definedName name="KAPASITAS_BETON_B0">#REF!</definedName>
    <definedName name="KAPASITAS_BETON_K125">#REF!</definedName>
    <definedName name="KAPASITAS_BETON_K225">#REF!</definedName>
    <definedName name="KAPASITAS_CTSB">#REF!</definedName>
    <definedName name="KAPASITAS_GALIAN_DRAINASE">#REF!</definedName>
    <definedName name="kAPASITAS_GALIAN_MANUAL">#REF!</definedName>
    <definedName name="kAPASITAS_GALIAN_TANAH_KERAS">#REF!</definedName>
    <definedName name="kAPASITAS_GORONG_45SD75">#REF!</definedName>
    <definedName name="kAPASITAS_GORONG_75SD120">#REF!</definedName>
    <definedName name="kAPASITAS_GORONG_LEBIH_KECIL_45">#REF!</definedName>
    <definedName name="Kapasitas_hot_mix_minor">#REF!</definedName>
    <definedName name="KAPASITAS_LAPEN">#REF!</definedName>
    <definedName name="KAPASITAS_LAPIS_PONDASI_AGREGAT_A">#REF!</definedName>
    <definedName name="KAPASITAS_LAPIS_PONDASI_AGREGAT_B">#REF!</definedName>
    <definedName name="KAPASITAS_MARKA_JALAN">#REF!</definedName>
    <definedName name="KAPASITAS_PASANGAN_BATU">#REF!</definedName>
    <definedName name="KAPASITAS_Pasangan_batu_dengan_mortar">#REF!</definedName>
    <definedName name="KAPASITAS_PATOK_HEKTOMETER">#REF!</definedName>
    <definedName name="KAPASITAS_PATOK_KILOMETER">#REF!</definedName>
    <definedName name="KAPASITAS_PATOK_PENGARAH">#REF!</definedName>
    <definedName name="Kapasitas_pembersihan_pembongkaran">#REF!</definedName>
    <definedName name="Kapasitas_pembongkaran_bangunan">#REF!</definedName>
    <definedName name="kAPASITAS_PENTIAPAN_BADAN_JALAN">#REF!</definedName>
    <definedName name="kAPASITAS_PENYIAPAN_BADAN_JALAN">#REF!</definedName>
    <definedName name="KAPASITAS_PRIMECOAT">#REF!</definedName>
    <definedName name="KAPASITAS_TANAM_POHON">#REF!</definedName>
    <definedName name="KAPASITAS_TEBANG_POHON_30_50">#REF!</definedName>
    <definedName name="KAPASITAS_TEBANG_POHON_50_75">#REF!</definedName>
    <definedName name="KAPASITAS_TELFORD">#REF!</definedName>
    <definedName name="KAPASITAS_URUGAN_BIASA">#REF!</definedName>
    <definedName name="kAPASITAS_URUGAN_PILIHAN">#REF!</definedName>
    <definedName name="Kaporit">'[123]HARGA SAT'!$F$184</definedName>
    <definedName name="KAPSITAS_TEAK_COAT">#REF!</definedName>
    <definedName name="kapur">#REF!</definedName>
    <definedName name="kapur_10">#REF!</definedName>
    <definedName name="kapur_2">#REF!</definedName>
    <definedName name="kapur_3">#REF!</definedName>
    <definedName name="kapur_4">#REF!</definedName>
    <definedName name="kapur_5">#REF!</definedName>
    <definedName name="kapur_6">#REF!</definedName>
    <definedName name="kapur_8">#REF!</definedName>
    <definedName name="kapur_gamp">#REF!</definedName>
    <definedName name="kapur_ps">[86]HARSAT!#REF!</definedName>
    <definedName name="kapuraduk">[101]harga!#REF!</definedName>
    <definedName name="kapurpasang">#REF!</definedName>
    <definedName name="karet.epoxymortar">#REF!</definedName>
    <definedName name="KARGEN">'[138] R A B'!#REF!</definedName>
    <definedName name="karpet">#REF!</definedName>
    <definedName name="karton">#REF!</definedName>
    <definedName name="kartu">#REF!</definedName>
    <definedName name="karung">#REF!</definedName>
    <definedName name="kas.200">'[114]Sat~Bahu'!$G$103</definedName>
    <definedName name="kasa">#REF!</definedName>
    <definedName name="kasa_1">[119]HB!#REF!</definedName>
    <definedName name="kasa_1_10">[120]HB!#REF!</definedName>
    <definedName name="kasa_1_2">[120]HB!#REF!</definedName>
    <definedName name="kasa_1_3">[120]HB!#REF!</definedName>
    <definedName name="kasa_1_4">[120]HB!#REF!</definedName>
    <definedName name="kasa_1_5">[120]HB!#REF!</definedName>
    <definedName name="kasa_1_6">[120]HB!#REF!</definedName>
    <definedName name="kasa_1_8">[120]HB!#REF!</definedName>
    <definedName name="KASARHALUS">#REF!</definedName>
    <definedName name="KASBUN">{"Book1","RAB PASAR 30 AUG SCRAB.xls"}</definedName>
    <definedName name="KASBUN_1">{"Book1","RAB PASAR 30 AUG SCRAB.xls"}</definedName>
    <definedName name="KASBUN_2">{"Book1","RAB PASAR 30 AUG SCRAB.xls"}</definedName>
    <definedName name="KASBUN_4">{"Book1","RAB PASAR 30 AUG SCRAB.xls"}</definedName>
    <definedName name="KASBUN_6">{"Book1","RAB PASAR 30 AUG SCRAB.xls"}</definedName>
    <definedName name="KASBUN_8">{"Book1","RAB PASAR 30 AUG SCRAB.xls"}</definedName>
    <definedName name="KASBUN_9">{"Book1","RAB PASAR 30 AUG SCRAB.xls"}</definedName>
    <definedName name="katb">[292]RAP!#REF!</definedName>
    <definedName name="katu">#REF!</definedName>
    <definedName name="kawat">'[54]Har-sat finish'!$E$41</definedName>
    <definedName name="kawat.beton">'[123]HARGA SAT'!$F$65</definedName>
    <definedName name="kawat.las">'[123]HARGA SAT'!$F$68</definedName>
    <definedName name="Kawat_beton">#REF!</definedName>
    <definedName name="KAWAT_BRONJONG">[107]Daftar_Harga_BAHAN_UPAH!$H$46</definedName>
    <definedName name="kawat_harmonika">#REF!</definedName>
    <definedName name="kawat_las">#REF!</definedName>
    <definedName name="kawat_tulangan">#REF!</definedName>
    <definedName name="kawatayam">'[159]mat-sipil '!$D$32</definedName>
    <definedName name="KAWATBERONJONG">#REF!</definedName>
    <definedName name="kawatbeton">'[297]Harga Dasar'!$I$36</definedName>
    <definedName name="KawatBronjong">[51]SB!#REF!</definedName>
    <definedName name="KawatBronjonggalvanis4mm">#REF!</definedName>
    <definedName name="kawatduri">[126]har.sat.S!$I$137</definedName>
    <definedName name="kawatjaringgalvanis">#REF!</definedName>
    <definedName name="kawatkasa">#REF!</definedName>
    <definedName name="KawatLas">#REF!</definedName>
    <definedName name="KawatLasListrikrb26">#REF!</definedName>
    <definedName name="KawatLasListrikrd26">#REF!</definedName>
    <definedName name="KawatNyamukAluminium">#REF!</definedName>
    <definedName name="kawatNyamukBesi">#REF!</definedName>
    <definedName name="KawatNyamukPlastik">#REF!</definedName>
    <definedName name="kawatRamHarmonika">#REF!</definedName>
    <definedName name="Kayu">[173]RAB!$A$77</definedName>
    <definedName name="kayu.bakar">'[123]HARGA SAT'!#REF!</definedName>
    <definedName name="kayu_gelam">#REF!</definedName>
    <definedName name="kayu_jati">#REF!</definedName>
    <definedName name="KAYU_KLAS_II">[107]Daftar_Harga_BAHAN_UPAH!$H$41</definedName>
    <definedName name="KayuBakar">[51]SB!#REF!</definedName>
    <definedName name="kayubegesting">'[188]H-SATUAN'!$D$60</definedName>
    <definedName name="KayuJembatan">[51]SB!#REF!</definedName>
    <definedName name="kayukasar">#REF!</definedName>
    <definedName name="kayulokal">#REF!</definedName>
    <definedName name="kayumer">#REF!</definedName>
    <definedName name="KayuPerancah">'[284]Harga Satuan'!$J$48</definedName>
    <definedName name="kb">'[114]Sat~Bahu'!$C$62</definedName>
    <definedName name="kba">#REF!</definedName>
    <definedName name="kbb.05">'[114]Sat~Bahu'!$F$41</definedName>
    <definedName name="kbb.1">'[114]Sat~Bahu'!$F$40</definedName>
    <definedName name="kbb.10">'[114]Sat~Bahu'!$F$35</definedName>
    <definedName name="kbb.2">'[114]Sat~Bahu'!$F$39</definedName>
    <definedName name="kbb.3">'[114]Sat~Bahu'!$F$38</definedName>
    <definedName name="kbb.5">'[114]Sat~Bahu'!$F$37</definedName>
    <definedName name="kbbm">#REF!</definedName>
    <definedName name="kbd">#REF!</definedName>
    <definedName name="kbesi">#REF!</definedName>
    <definedName name="KBLKT">'[114]Sat~Bahu'!$G$18</definedName>
    <definedName name="kblnym">#REF!</definedName>
    <definedName name="kblnym_10">#REF!</definedName>
    <definedName name="kblnym_2">#REF!</definedName>
    <definedName name="kblnym_3">#REF!</definedName>
    <definedName name="kblnym_4">#REF!</definedName>
    <definedName name="kblnym_5">#REF!</definedName>
    <definedName name="kblnym_6">#REF!</definedName>
    <definedName name="kblnym_8">#REF!</definedName>
    <definedName name="KBLT">'[114]Sat~Bahu'!$G$19</definedName>
    <definedName name="KBLTT">'[114]Sat~Bahu'!$G$17</definedName>
    <definedName name="kblw">'[114]Sat~Bahu'!$G$113</definedName>
    <definedName name="kbs">#REF!</definedName>
    <definedName name="kbtb">'[114]Sat~Bahu'!$F$67</definedName>
    <definedName name="kbtp">'[114]Sat~Bahu'!$F$48</definedName>
    <definedName name="kbtpb">'[114]Sat~Bahu'!$F$32</definedName>
    <definedName name="kc">#REF!</definedName>
    <definedName name="kc.pls.3mm">[101]harga!#REF!</definedName>
    <definedName name="kc.pls.5mm">[101]harga!#REF!</definedName>
    <definedName name="kc.ray.5mm">[101]harga!#REF!</definedName>
    <definedName name="kcab">'[114]Sat~Bahu'!#REF!</definedName>
    <definedName name="kccermin3">#REF!</definedName>
    <definedName name="kccermin3_10">#REF!</definedName>
    <definedName name="kccermin3_2">#REF!</definedName>
    <definedName name="kccermin3_3">#REF!</definedName>
    <definedName name="kccermin3_4">#REF!</definedName>
    <definedName name="kccermin3_5">#REF!</definedName>
    <definedName name="kccermin3_6">#REF!</definedName>
    <definedName name="kccermin3_8">#REF!</definedName>
    <definedName name="kcomp">'[114]Sat~Bahu'!$G$111</definedName>
    <definedName name="kcp">'[218]harga bahan'!$M$16</definedName>
    <definedName name="kcpolos3">#REF!</definedName>
    <definedName name="kcpolos3_10">#REF!</definedName>
    <definedName name="kcpolos3_2">#REF!</definedName>
    <definedName name="kcpolos3_3">#REF!</definedName>
    <definedName name="kcpolos3_4">#REF!</definedName>
    <definedName name="kcpolos3_5">#REF!</definedName>
    <definedName name="kcpolos3_6">#REF!</definedName>
    <definedName name="kcpolos3_8">#REF!</definedName>
    <definedName name="kcpolos5">#REF!</definedName>
    <definedName name="kcr">'[218]harga bahan'!$M$17</definedName>
    <definedName name="kcs">#REF!</definedName>
    <definedName name="kcv">'[114]Sat~Bahu'!$G$101</definedName>
    <definedName name="kd">#REF!</definedName>
    <definedName name="KDLAMA">#REF!</definedName>
    <definedName name="kdozer">'[114]Sat~Bahu'!$G$91</definedName>
    <definedName name="kdseng">#REF!</definedName>
    <definedName name="kdt.35">'[114]Sat~Bahu'!$G$108</definedName>
    <definedName name="kdt.5">'[114]Sat~Bahu'!$G$107</definedName>
    <definedName name="ke">[70]RINCIAN!$H$14</definedName>
    <definedName name="Ke_tu_batu">#REF!</definedName>
    <definedName name="ke_tu_besi">#REF!</definedName>
    <definedName name="ke_tu_cat">#REF!</definedName>
    <definedName name="Ke_Tu_Kayu">#REF!</definedName>
    <definedName name="ke_tu_lis">#REF!</definedName>
    <definedName name="KECAMATAN">#REF!</definedName>
    <definedName name="Kegiatan">[70]RINCIAN!$H$5</definedName>
    <definedName name="Kegitan">[70]RINCIAN!$H$5</definedName>
    <definedName name="kel">#REF!</definedName>
    <definedName name="KeluarCttRange">#REF!</definedName>
    <definedName name="KeluarRange">#REF!</definedName>
    <definedName name="KeluarTimEks">#REF!</definedName>
    <definedName name="KEMB">[179]Reservoir!#REF!</definedName>
    <definedName name="Kempas2.3">#REF!</definedName>
    <definedName name="Kempas3.20">#REF!</definedName>
    <definedName name="Kempas3.5">#REF!</definedName>
    <definedName name="Kempas4.6">#REF!</definedName>
    <definedName name="Kempas5.7">#REF!</definedName>
    <definedName name="Kempas8.12">#REF!</definedName>
    <definedName name="kenie90_100">'[134]DHU&amp;B'!#REF!</definedName>
    <definedName name="KEP">#REF!</definedName>
    <definedName name="kep.penganyam">'[123]HARGA SAT'!#REF!</definedName>
    <definedName name="Kep.tk">'[123]HARGA SAT'!$F$14</definedName>
    <definedName name="Kep.Tk.Batu">'[123]HARGA SAT'!$F$14</definedName>
    <definedName name="KEP.TK.BESI">'[123]HARGA SAT'!$F$18</definedName>
    <definedName name="kep.tukang">[126]har.sat.S!$I$145</definedName>
    <definedName name="Kep_Tuk">'[181]Uph&amp;bhn'!$E$15</definedName>
    <definedName name="kepala">'[297]Harga Dasar'!$I$18</definedName>
    <definedName name="kepala_tukang">'[294]UNIT PRICE'!$D$133</definedName>
    <definedName name="kepala_tukang_batu">[136]BASIC!$F$17</definedName>
    <definedName name="kepala_tukang_besi">[136]BASIC!$F$18</definedName>
    <definedName name="kepala_tukang_kayu">[136]BASIC!$F$16</definedName>
    <definedName name="kepalaTukang">#REF!</definedName>
    <definedName name="kepalatukangaspal">#REF!</definedName>
    <definedName name="kepalatukangbatu">#REF!</definedName>
    <definedName name="kepalatukangbesi">#REF!</definedName>
    <definedName name="kepalatukangbesi.jam">#REF!</definedName>
    <definedName name="kepalatukangbesiprofil">#REF!</definedName>
    <definedName name="kepalatukangbesiprofil.jam">#REF!</definedName>
    <definedName name="kepalatukangcat">#REF!</definedName>
    <definedName name="kepalatukangcat.jam">#REF!</definedName>
    <definedName name="kepalatukangkayu">#REF!</definedName>
    <definedName name="kepalatukangkayu.jam">#REF!</definedName>
    <definedName name="kepalatukangpipa">#REF!</definedName>
    <definedName name="kepbatu">#REF!</definedName>
    <definedName name="kepbesi">#REF!</definedName>
    <definedName name="kepcat">#REF!</definedName>
    <definedName name="kepgali">#REF!</definedName>
    <definedName name="kepkayu">#REF!</definedName>
    <definedName name="keplist">#REF!</definedName>
    <definedName name="keppipa">#REF!</definedName>
    <definedName name="keptk">#REF!</definedName>
    <definedName name="keptkbatu">'[118]HB '!$F$199</definedName>
    <definedName name="keptkbatu_1">[119]HB!#REF!</definedName>
    <definedName name="keptkbatu_1_10">[120]HB!#REF!</definedName>
    <definedName name="keptkbatu_1_2">[120]HB!#REF!</definedName>
    <definedName name="keptkbatu_1_3">[120]HB!#REF!</definedName>
    <definedName name="keptkbatu_1_4">[120]HB!#REF!</definedName>
    <definedName name="keptkbatu_1_5">[120]HB!#REF!</definedName>
    <definedName name="keptkbatu_1_6">[120]HB!#REF!</definedName>
    <definedName name="keptkbatu_1_8">[120]HB!#REF!</definedName>
    <definedName name="keptkbesi">'[118]HB '!$F$200</definedName>
    <definedName name="keptkbesi_1">[119]HB!#REF!</definedName>
    <definedName name="keptkbesi_1_10">[120]HB!#REF!</definedName>
    <definedName name="keptkbesi_1_2">[120]HB!#REF!</definedName>
    <definedName name="keptkbesi_1_3">[120]HB!#REF!</definedName>
    <definedName name="keptkbesi_1_4">[120]HB!#REF!</definedName>
    <definedName name="keptkbesi_1_5">[120]HB!#REF!</definedName>
    <definedName name="keptkbesi_1_6">[120]HB!#REF!</definedName>
    <definedName name="keptkbesi_1_8">[120]HB!#REF!</definedName>
    <definedName name="KEPTKCAT">'[137]har-sat'!$E$260</definedName>
    <definedName name="keptkkayu">'[10]HB '!$F$198</definedName>
    <definedName name="keptkkayu_1">[119]HB!#REF!</definedName>
    <definedName name="keptkkayu_1_10">[120]HB!#REF!</definedName>
    <definedName name="keptkkayu_1_2">[120]HB!#REF!</definedName>
    <definedName name="keptkkayu_1_3">[120]HB!#REF!</definedName>
    <definedName name="keptkkayu_1_4">[120]HB!#REF!</definedName>
    <definedName name="keptkkayu_1_5">[120]HB!#REF!</definedName>
    <definedName name="keptkkayu_1_6">[120]HB!#REF!</definedName>
    <definedName name="keptkkayu_1_8">[120]HB!#REF!</definedName>
    <definedName name="KEPTU">'[138] R A B'!#REF!</definedName>
    <definedName name="KEPTUK">'[138] R A B'!#REF!</definedName>
    <definedName name="keptukang">'[55]analisa print'!$F$147</definedName>
    <definedName name="KER">[179]Reservoir!#REF!</definedName>
    <definedName name="ker_dinding">#REF!</definedName>
    <definedName name="ker_lantai">#REF!</definedName>
    <definedName name="ker1020_10">#REF!</definedName>
    <definedName name="ker1020_2">#REF!</definedName>
    <definedName name="ker1020_3">#REF!</definedName>
    <definedName name="ker1020_4">#REF!</definedName>
    <definedName name="ker1020_5">#REF!</definedName>
    <definedName name="ker1020_6">#REF!</definedName>
    <definedName name="ker1020_8">#REF!</definedName>
    <definedName name="ker2020_1">[119]HB!#REF!</definedName>
    <definedName name="ker2020_1_10">[120]HB!#REF!</definedName>
    <definedName name="ker2020_1_2">[120]HB!#REF!</definedName>
    <definedName name="ker2020_1_3">[120]HB!#REF!</definedName>
    <definedName name="ker2020_1_4">[120]HB!#REF!</definedName>
    <definedName name="ker2020_1_5">[120]HB!#REF!</definedName>
    <definedName name="ker2020_1_6">[120]HB!#REF!</definedName>
    <definedName name="ker2020_1_8">[120]HB!#REF!</definedName>
    <definedName name="ker2025_1">[119]HB!#REF!</definedName>
    <definedName name="ker2025_1_10">[120]HB!#REF!</definedName>
    <definedName name="ker2025_1_2">[120]HB!#REF!</definedName>
    <definedName name="ker2025_1_3">[120]HB!#REF!</definedName>
    <definedName name="ker2025_1_4">[120]HB!#REF!</definedName>
    <definedName name="ker2025_1_5">[120]HB!#REF!</definedName>
    <definedName name="ker2025_1_6">[120]HB!#REF!</definedName>
    <definedName name="ker2025_1_8">[120]HB!#REF!</definedName>
    <definedName name="ker3030_1">[119]HB!#REF!</definedName>
    <definedName name="ker3030_1_10">[120]HB!#REF!</definedName>
    <definedName name="ker3030_1_2">[120]HB!#REF!</definedName>
    <definedName name="ker3030_1_3">[120]HB!#REF!</definedName>
    <definedName name="ker3030_1_4">[120]HB!#REF!</definedName>
    <definedName name="ker3030_1_5">[120]HB!#REF!</definedName>
    <definedName name="ker3030_1_6">[120]HB!#REF!</definedName>
    <definedName name="ker3030_1_8">[120]HB!#REF!</definedName>
    <definedName name="ker3030es">#REF!</definedName>
    <definedName name="ker3030es_10">#REF!</definedName>
    <definedName name="ker3030es_2">#REF!</definedName>
    <definedName name="ker3030es_3">#REF!</definedName>
    <definedName name="ker3030es_4">#REF!</definedName>
    <definedName name="ker3030es_5">#REF!</definedName>
    <definedName name="ker3030es_6">#REF!</definedName>
    <definedName name="ker3030es_8">#REF!</definedName>
    <definedName name="ker40_1">[119]HB!#REF!</definedName>
    <definedName name="ker40_1_10">[120]HB!#REF!</definedName>
    <definedName name="ker40_1_2">[120]HB!#REF!</definedName>
    <definedName name="ker40_1_3">[120]HB!#REF!</definedName>
    <definedName name="ker40_1_4">[120]HB!#REF!</definedName>
    <definedName name="ker40_1_5">[120]HB!#REF!</definedName>
    <definedName name="ker40_1_6">[120]HB!#REF!</definedName>
    <definedName name="ker40_1_8">[120]HB!#REF!</definedName>
    <definedName name="ker40_10">'[10]HB '!#REF!</definedName>
    <definedName name="ker40_2">'[10]HB '!#REF!</definedName>
    <definedName name="ker40_3">'[10]HB '!#REF!</definedName>
    <definedName name="ker40_4">'[10]HB '!#REF!</definedName>
    <definedName name="ker40_5">'[10]HB '!#REF!</definedName>
    <definedName name="ker40_6">'[10]HB '!#REF!</definedName>
    <definedName name="ker40_8">'[10]HB '!#REF!</definedName>
    <definedName name="keram30">'[88]Up &amp; bhn'!#REF!</definedName>
    <definedName name="keram40">'[88]Up &amp; bhn'!#REF!</definedName>
    <definedName name="keramik">[126]har.sat.S!$I$25</definedName>
    <definedName name="keramik.1">'[123]HARGA SAT'!#REF!</definedName>
    <definedName name="keramik.10.20">#REF!</definedName>
    <definedName name="keramik.10x10">[101]harga!#REF!</definedName>
    <definedName name="keramik.2">'[123]HARGA SAT'!#REF!</definedName>
    <definedName name="keramik.20x20">[101]harga!#REF!</definedName>
    <definedName name="keramik.30x30">[101]harga!#REF!</definedName>
    <definedName name="keramik.dinding">'[123]HARGA SAT'!#REF!</definedName>
    <definedName name="Keramik.lis.13.40">#REF!</definedName>
    <definedName name="Keramik.lis.7.20">#REF!</definedName>
    <definedName name="Keramik_d">[175]harga!$J$72</definedName>
    <definedName name="keramik10.20warna">#REF!</definedName>
    <definedName name="keramik10.30">#REF!</definedName>
    <definedName name="keramik10.40">#REF!</definedName>
    <definedName name="Keramik20.20">#REF!</definedName>
    <definedName name="Keramik20.20antislip">#REF!</definedName>
    <definedName name="Keramik20.20warna">#REF!</definedName>
    <definedName name="Keramik20.25">#REF!</definedName>
    <definedName name="Keramik20.25warna">#REF!</definedName>
    <definedName name="keramik20x20">#REF!</definedName>
    <definedName name="keramik20x25">#REF!</definedName>
    <definedName name="keramik30.30">#REF!</definedName>
    <definedName name="Keramik30.30antislip">#REF!</definedName>
    <definedName name="Keramik30.30warna">#REF!</definedName>
    <definedName name="keramik30x30">#REF!</definedName>
    <definedName name="keramik40">#REF!</definedName>
    <definedName name="keramik40.40">#REF!</definedName>
    <definedName name="Keramik40.40warna">#REF!</definedName>
    <definedName name="keras15">#REF!</definedName>
    <definedName name="kerb">#REF!</definedName>
    <definedName name="kerbpracetak">#REF!</definedName>
    <definedName name="kerdin">#REF!</definedName>
    <definedName name="kerikil">'[54]Har-sat finish'!$E$89</definedName>
    <definedName name="kerikil.2">'[123]HARGA SAT'!#REF!</definedName>
    <definedName name="kerikil_B_0">#REF!</definedName>
    <definedName name="kerikil_bet">#REF!</definedName>
    <definedName name="kerikil_beton">[136]BASIC!$F$104</definedName>
    <definedName name="kerikil_ctsb">#REF!</definedName>
    <definedName name="kerikil_K_1_2_5">#REF!</definedName>
    <definedName name="kerikil_K_2_2_5">#REF!</definedName>
    <definedName name="KerikilAyak">[51]SB!#REF!</definedName>
    <definedName name="KerikilBukit">[51]SB!#REF!</definedName>
    <definedName name="KerikilPecah">[51]SB!#REF!</definedName>
    <definedName name="KerikilSungai">[51]SB!#REF!</definedName>
    <definedName name="kerlan20">'[88]Up &amp; bhn'!#REF!</definedName>
    <definedName name="kerlan30">'[88]Up &amp; bhn'!#REF!</definedName>
    <definedName name="kernet">'[123]HARGA SAT'!#REF!</definedName>
    <definedName name="KEROSENE">#REF!</definedName>
    <definedName name="kerosine_prime_coat">#REF!</definedName>
    <definedName name="kerosine_tack_coat">#REF!</definedName>
    <definedName name="kertas_gosok">#REF!</definedName>
    <definedName name="kertile">'[109]HB '!#REF!</definedName>
    <definedName name="kertile_1">[119]HB!#REF!</definedName>
    <definedName name="kertile_1_10">[120]HB!#REF!</definedName>
    <definedName name="kertile_1_2">[120]HB!#REF!</definedName>
    <definedName name="kertile_1_3">[120]HB!#REF!</definedName>
    <definedName name="kertile_1_4">[120]HB!#REF!</definedName>
    <definedName name="kertile_1_5">[120]HB!#REF!</definedName>
    <definedName name="kertile_1_6">[120]HB!#REF!</definedName>
    <definedName name="kertile_1_8">[120]HB!#REF!</definedName>
    <definedName name="kertile_10">'[109]HB '!#REF!</definedName>
    <definedName name="kertile_2">'[109]HB '!#REF!</definedName>
    <definedName name="kertile_3">'[109]HB '!#REF!</definedName>
    <definedName name="kertile_4">'[109]HB '!#REF!</definedName>
    <definedName name="kertile_5">'[109]HB '!#REF!</definedName>
    <definedName name="kertile_6">'[109]HB '!#REF!</definedName>
    <definedName name="kertile_8">'[109]HB '!#REF!</definedName>
    <definedName name="kerwall20">'[88]Up &amp; bhn'!#REF!</definedName>
    <definedName name="kesen_p2">[86]ANALISA!#REF!</definedName>
    <definedName name="KETERANGAN_MENGENAI_BAHAN_MATERIAL">#REF!</definedName>
    <definedName name="ketugaltan">#REF!</definedName>
    <definedName name="ketuk">#REF!</definedName>
    <definedName name="KEUNTUNGAN">'[130]Rekap '!$M$28</definedName>
    <definedName name="kfhk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g">'[57]harga bahan'!$L$196</definedName>
    <definedName name="kgb">'[114]Sat~Bahu'!$C$29</definedName>
    <definedName name="kgelam">[158]harsat!#REF!</definedName>
    <definedName name="kgrader">'[114]Sat~Bahu'!$G$92</definedName>
    <definedName name="kgt">[211]REKAP!$F$4</definedName>
    <definedName name="Kgtn">[33]REKAP!$F$3</definedName>
    <definedName name="khrs">'[114]Sat~Bahu'!$F$87</definedName>
    <definedName name="KILO_1">#REF!</definedName>
    <definedName name="KILO_2">#REF!</definedName>
    <definedName name="kiop" hidden="1">'[117]CH-RANC'!$AN$18:$AN$30</definedName>
    <definedName name="kisdam">#REF!</definedName>
    <definedName name="kisi2">#REF!</definedName>
    <definedName name="kj">[211]DHSB!$G$15</definedName>
    <definedName name="KJ_Ukur">'[181]Uph&amp;bhn'!$E$30</definedName>
    <definedName name="kjatiba">[266]harsat!#REF!</definedName>
    <definedName name="kjatipa">[266]harsat!#REF!</definedName>
    <definedName name="kjatireng">[266]harsat!#REF!</definedName>
    <definedName name="kjatius">[158]harsat!#REF!</definedName>
    <definedName name="kjk" hidden="1">[298]Rekap!$BT$541:$CK$541</definedName>
    <definedName name="Kk">#REF!</definedName>
    <definedName name="kkamba">[183]harsat!$G$18</definedName>
    <definedName name="kkamba_3">[184]harsat!$G$18</definedName>
    <definedName name="kkamba_4">[185]harsat!$G$18</definedName>
    <definedName name="kkampa">[158]harsat!#REF!</definedName>
    <definedName name="kkamreng">[158]harsat!#REF!</definedName>
    <definedName name="kkamus">[183]harsat!$G$20</definedName>
    <definedName name="kkamus_3">[184]harsat!$G$20</definedName>
    <definedName name="kkamus_4">[185]harsat!$G$20</definedName>
    <definedName name="kkb">'[114]Sat~Bahu'!$F$62</definedName>
    <definedName name="kkgb">'[114]Sat~Bahu'!$F$29</definedName>
    <definedName name="KKKK" hidden="1">#REF!</definedName>
    <definedName name="kkkkkkk">'[299]daftar harga dan upah'!#REF!</definedName>
    <definedName name="kkp">#REF!</definedName>
    <definedName name="kkpb">'[114]Sat~Bahu'!$F$58</definedName>
    <definedName name="kkr">#REF!</definedName>
    <definedName name="kkruba">[158]harsat!#REF!</definedName>
    <definedName name="kkrupa">[158]harsat!#REF!</definedName>
    <definedName name="kkruus">[158]harsat!#REF!</definedName>
    <definedName name="kks">'[114]Sat~Bahu'!$F$30</definedName>
    <definedName name="KKT">'[114]Sat~Bahu'!$G$9</definedName>
    <definedName name="kkup">'[114]Sat~Bahu'!$F$77</definedName>
    <definedName name="kl">#REF!</definedName>
    <definedName name="KLAS_A1">#REF!</definedName>
    <definedName name="KLAS_A2">#REF!</definedName>
    <definedName name="KLAS_A3">#REF!</definedName>
    <definedName name="KLAS_B1">#REF!</definedName>
    <definedName name="KLAS_B2">#REF!</definedName>
    <definedName name="KLAS_B3">#REF!</definedName>
    <definedName name="Klem">#REF!</definedName>
    <definedName name="klem_pipa">#REF!</definedName>
    <definedName name="klem_pvc">#REF!</definedName>
    <definedName name="KlemDinding">#REF!</definedName>
    <definedName name="klemPVC3.4">#REF!</definedName>
    <definedName name="KlemWuwungan">#REF!</definedName>
    <definedName name="klipj">'[88]Up &amp; bhn'!#REF!</definedName>
    <definedName name="kll">#REF!</definedName>
    <definedName name="kloset">'[10]HB '!$F$156</definedName>
    <definedName name="kloset_1">[119]HB!#REF!</definedName>
    <definedName name="kloset_1_10">[120]HB!#REF!</definedName>
    <definedName name="kloset_1_2">[120]HB!#REF!</definedName>
    <definedName name="kloset_1_3">[120]HB!#REF!</definedName>
    <definedName name="kloset_1_4">[120]HB!#REF!</definedName>
    <definedName name="kloset_1_5">[120]HB!#REF!</definedName>
    <definedName name="kloset_1_6">[120]HB!#REF!</definedName>
    <definedName name="kloset_1_8">[120]HB!#REF!</definedName>
    <definedName name="kloset_jongkok">#REF!</definedName>
    <definedName name="klosetduduk">[126]har.sat.S!$I$77</definedName>
    <definedName name="klosetdudukcolour">#REF!</definedName>
    <definedName name="klosetdudukpluspembilas">#REF!</definedName>
    <definedName name="klosetdudukwarnatua">#REF!</definedName>
    <definedName name="klosetjongkok">[126]har.sat.S!$I$78</definedName>
    <definedName name="klosetjongkokwarnamuda">#REF!</definedName>
    <definedName name="Klosetjongkokwarnatua">#REF!</definedName>
    <definedName name="klosjong">#REF!</definedName>
    <definedName name="klt">[90]Koef!$B$6</definedName>
    <definedName name="klts">#REF!</definedName>
    <definedName name="kluis30">#REF!</definedName>
    <definedName name="KM">'[300]AnalisaFas.O&amp;P'!$O$8:$O$11</definedName>
    <definedName name="kme">#REF!</definedName>
    <definedName name="kmea">#REF!</definedName>
    <definedName name="kmek">#REF!</definedName>
    <definedName name="kmerba">[158]harsat!#REF!</definedName>
    <definedName name="kmerbe">[158]harsat!#REF!</definedName>
    <definedName name="kmerpa">[158]harsat!#REF!</definedName>
    <definedName name="kmerus">[158]harsat!#REF!</definedName>
    <definedName name="kmg.3r">'[114]Sat~Bahu'!$G$96</definedName>
    <definedName name="kmgb">'[114]Sat~Bahu'!$G$98</definedName>
    <definedName name="kmgrk">'[114]Sat~Bahu'!$G$99</definedName>
    <definedName name="kmgt">'[114]Sat~Bahu'!$G$97</definedName>
    <definedName name="KMIK1">'[138] R A B'!#REF!</definedName>
    <definedName name="KMIK3">'[138] R A B'!#REF!</definedName>
    <definedName name="KML">'[114]Sat~Bahu'!$G$6</definedName>
    <definedName name="kmp">#REF!</definedName>
    <definedName name="kmp.182">'[114]Sat~Bahu'!$G$104</definedName>
    <definedName name="kmt">'[114]Sat~Bahu'!$F$53</definedName>
    <definedName name="Knc">[211]DHSB!$G$23</definedName>
    <definedName name="knee">#REF!</definedName>
    <definedName name="knee_1">[119]HB!#REF!</definedName>
    <definedName name="knee_1_10">[120]HB!#REF!</definedName>
    <definedName name="knee_1_2">[120]HB!#REF!</definedName>
    <definedName name="knee_1_3">[120]HB!#REF!</definedName>
    <definedName name="knee_1_4">[120]HB!#REF!</definedName>
    <definedName name="knee_1_5">[120]HB!#REF!</definedName>
    <definedName name="knee_1_6">[120]HB!#REF!</definedName>
    <definedName name="knee_1_8">[120]HB!#REF!</definedName>
    <definedName name="knee_20">'[134]DHU&amp;B'!#REF!</definedName>
    <definedName name="knee_34">'[134]DHU&amp;B'!$G$150</definedName>
    <definedName name="KneeGalvanis1">#REF!</definedName>
    <definedName name="kneeGalvanis1.2">#REF!</definedName>
    <definedName name="KneeGalvanis11.2">#REF!</definedName>
    <definedName name="kneeGalvanis2">#REF!</definedName>
    <definedName name="kneeGalvanis21.2">#REF!</definedName>
    <definedName name="kneeGalvanis3">#REF!</definedName>
    <definedName name="kneeGalvanis3.4">#REF!</definedName>
    <definedName name="kneeGalvanis4">#REF!</definedName>
    <definedName name="knek">'[301]Daf. Upah &amp; Bah'!#REF!</definedName>
    <definedName name="kns">'[302]harga bahan'!$L$127</definedName>
    <definedName name="knstn">'[57]harga bahan'!$L$141</definedName>
    <definedName name="ko">[303]HB!#REF!</definedName>
    <definedName name="ko_10">[304]HB!#REF!</definedName>
    <definedName name="ko_2">[304]HB!#REF!</definedName>
    <definedName name="ko_3">[304]HB!#REF!</definedName>
    <definedName name="ko_4">[304]HB!#REF!</definedName>
    <definedName name="ko_5">[304]HB!#REF!</definedName>
    <definedName name="ko_6">[304]HB!#REF!</definedName>
    <definedName name="ko_8">[304]HB!#REF!</definedName>
    <definedName name="kode">#REF!</definedName>
    <definedName name="KODE3">#REF!</definedName>
    <definedName name="KODTK">'[114]Sat~Bahu'!$G$10</definedName>
    <definedName name="koef">#REF!</definedName>
    <definedName name="koef.Rad">#REF!</definedName>
    <definedName name="koef_10">#REF!</definedName>
    <definedName name="koef_2">#REF!</definedName>
    <definedName name="Koef_21_Mandor">#REF!</definedName>
    <definedName name="Koef_21_Pekerja">#REF!</definedName>
    <definedName name="Koef_22_CM">#REF!</definedName>
    <definedName name="koef_3">#REF!</definedName>
    <definedName name="Koef_321_DT">'[305]urain teknis'!#REF!</definedName>
    <definedName name="Koef_321_Mandor">'[305]urain teknis'!#REF!</definedName>
    <definedName name="Koef_321_MT">'[305]urain teknis'!#REF!</definedName>
    <definedName name="Koef_321_Pekerja">'[305]urain teknis'!#REF!</definedName>
    <definedName name="Koef_321_VR">'[305]urain teknis'!#REF!</definedName>
    <definedName name="Koef_321_WTT">'[305]urain teknis'!#REF!</definedName>
    <definedName name="Koef_322_DT">#REF!</definedName>
    <definedName name="Koef_322_Mandor">#REF!</definedName>
    <definedName name="Koef_322_Pekerja">#REF!</definedName>
    <definedName name="Koef_322_Sirtu">#REF!</definedName>
    <definedName name="Koef_322_VR">#REF!</definedName>
    <definedName name="Koef_322_WL">#REF!</definedName>
    <definedName name="Koef_322_WTT">#REF!</definedName>
    <definedName name="Koef_33_WTT">'[306]Uraian Teknis'!#REF!</definedName>
    <definedName name="koef_4">#REF!</definedName>
    <definedName name="koef_5">#REF!</definedName>
    <definedName name="Koef_512_DT">'[305]urain teknis'!#REF!</definedName>
    <definedName name="Koef_512_Hls">'[305]urain teknis'!#REF!</definedName>
    <definedName name="Koef_512_Ksr">'[305]urain teknis'!#REF!</definedName>
    <definedName name="koef_6">#REF!</definedName>
    <definedName name="Koef_7212_Beg">#REF!</definedName>
    <definedName name="Koef_7212_CM">#REF!</definedName>
    <definedName name="Koef_7212_CV">#REF!</definedName>
    <definedName name="Koef_7212_Krkl">#REF!</definedName>
    <definedName name="Koef_7212_Mandor">#REF!</definedName>
    <definedName name="Koef_7212_Paku">#REF!</definedName>
    <definedName name="Koef_7212_PC">#REF!</definedName>
    <definedName name="Koef_7212_Pekerja">#REF!</definedName>
    <definedName name="Koef_7212_Psr">#REF!</definedName>
    <definedName name="Koef_7212_Tukang">#REF!</definedName>
    <definedName name="Koef_7212_WTT">#REF!</definedName>
    <definedName name="koef_8">#REF!</definedName>
    <definedName name="koef1">#REF!</definedName>
    <definedName name="koeflingg">#REF!</definedName>
    <definedName name="koeflingk">#REF!</definedName>
    <definedName name="kof">#REF!</definedName>
    <definedName name="KOFER">#REF!</definedName>
    <definedName name="kokok">'[166]D.2.3'!$B$1:$L$53,'[166]D.2.3'!$N$54:$U$89</definedName>
    <definedName name="KOL">[307]Bahan!$K$7</definedName>
    <definedName name="kol1525b160">#REF!</definedName>
    <definedName name="kol2030b150">#REF!</definedName>
    <definedName name="kol3030b175">#REF!</definedName>
    <definedName name="kol4040b170">#REF!</definedName>
    <definedName name="kol55b140">#REF!</definedName>
    <definedName name="kol55b175">#REF!</definedName>
    <definedName name="kol55b225">#REF!</definedName>
    <definedName name="kol55bet270">#REF!</definedName>
    <definedName name="koling">#REF!</definedName>
    <definedName name="KOLOM">#REF!</definedName>
    <definedName name="kolom_p">#REF!</definedName>
    <definedName name="kolom_pds">#REF!</definedName>
    <definedName name="KOLOM1">#REF!</definedName>
    <definedName name="KOLOM2">#REF!</definedName>
    <definedName name="KOLOM20X30">'[308]UNIT PRICE'!#REF!</definedName>
    <definedName name="kolom3">#REF!</definedName>
    <definedName name="KOLOM30X30">#REF!</definedName>
    <definedName name="KOLOM30X40">[86]ANALISA!#REF!</definedName>
    <definedName name="kolom4">#REF!</definedName>
    <definedName name="KOLOM40X40">'[308]UNIT PRICE'!#REF!</definedName>
    <definedName name="kolom5">#REF!</definedName>
    <definedName name="kolom6">#REF!</definedName>
    <definedName name="kolom7">#REF!</definedName>
    <definedName name="kolom8">#REF!</definedName>
    <definedName name="kolom9">#REF!</definedName>
    <definedName name="kolombetonpracetak">#REF!</definedName>
    <definedName name="kolomf30">#REF!</definedName>
    <definedName name="KOLOMKAYU">#REF!</definedName>
    <definedName name="kolprak1212">#REF!</definedName>
    <definedName name="kolprak1515">#REF!</definedName>
    <definedName name="kolter">#REF!</definedName>
    <definedName name="kolter_10">#REF!</definedName>
    <definedName name="kolter_2">#REF!</definedName>
    <definedName name="kolter_3">#REF!</definedName>
    <definedName name="kolter_4">#REF!</definedName>
    <definedName name="kolter_5">#REF!</definedName>
    <definedName name="kolter_6">#REF!</definedName>
    <definedName name="kolter_8">#REF!</definedName>
    <definedName name="KOM">[307]HB!$H$5</definedName>
    <definedName name="kome">'[309]RAB ME'!$L$13</definedName>
    <definedName name="KOMPRES">#REF!</definedName>
    <definedName name="kompres215">#REF!</definedName>
    <definedName name="kompres315">#REF!</definedName>
    <definedName name="KONKU1">#REF!</definedName>
    <definedName name="KONKU2">#REF!</definedName>
    <definedName name="konsol">#REF!</definedName>
    <definedName name="konstbaja">#REF!</definedName>
    <definedName name="konstbaja_10">#REF!</definedName>
    <definedName name="konstbaja_2">#REF!</definedName>
    <definedName name="konstbaja_3">#REF!</definedName>
    <definedName name="konstbaja_4">#REF!</definedName>
    <definedName name="konstbaja_5">#REF!</definedName>
    <definedName name="konstbaja_6">#REF!</definedName>
    <definedName name="konstbaja_8">#REF!</definedName>
    <definedName name="Kontraktor">#REF!</definedName>
    <definedName name="kontrol.012">#REF!</definedName>
    <definedName name="kontrol.019">#REF!</definedName>
    <definedName name="kontrol.033">#REF!</definedName>
    <definedName name="kontrol.034">#REF!</definedName>
    <definedName name="kontrol.035">#REF!</definedName>
    <definedName name="kontrol.044">#REF!</definedName>
    <definedName name="kontrol.055">#REF!</definedName>
    <definedName name="kontrol.059">#REF!</definedName>
    <definedName name="kontrol.061">#REF!</definedName>
    <definedName name="KONTROL.073">#REF!</definedName>
    <definedName name="kontrol.074">#REF!</definedName>
    <definedName name="kontrol.075">#REF!</definedName>
    <definedName name="kontrol.077">#REF!</definedName>
    <definedName name="kontrol.079">#REF!</definedName>
    <definedName name="kontrol.084">#REF!</definedName>
    <definedName name="kontrol.090">#REF!</definedName>
    <definedName name="kontrol.095">#REF!</definedName>
    <definedName name="kontrol.118">#REF!</definedName>
    <definedName name="KOP">#REF!</definedName>
    <definedName name="koral">'[54]Har-sat finish'!$E$91</definedName>
    <definedName name="Koral.sikat">#REF!</definedName>
    <definedName name="koral0.5_1">[86]HARSAT!#REF!</definedName>
    <definedName name="koral1_2">[86]HARSAT!#REF!</definedName>
    <definedName name="koral2_3">[86]HARSAT!#REF!</definedName>
    <definedName name="KOS">[179]Reservoir!#REF!</definedName>
    <definedName name="kosen">#REF!</definedName>
    <definedName name="kosrek">#REF!</definedName>
    <definedName name="KOSREKAN">[182]ANALISA!#REF!</definedName>
    <definedName name="KOT">'[114]Sat~Bahu'!$G$11</definedName>
    <definedName name="kp">#REF!</definedName>
    <definedName name="kp1520b279">#REF!</definedName>
    <definedName name="kpa">#REF!</definedName>
    <definedName name="kpav">'[114]Sat~Bahu'!$F$82</definedName>
    <definedName name="kpb">'[114]Sat~Bahu'!$C$58</definedName>
    <definedName name="kpb.125">'[114]Sat~Bahu'!$G$109</definedName>
    <definedName name="kpb.200HP">'[114]Sat~Bahu'!$G$93</definedName>
    <definedName name="kpb.500">'[114]Sat~Bahu'!$G$110</definedName>
    <definedName name="kpc">'[114]Sat~Bahu'!$F$55</definedName>
    <definedName name="KPEK">#REF!</definedName>
    <definedName name="kpeka">#REF!</definedName>
    <definedName name="kpj">'[114]Sat~Bahu'!$F$66</definedName>
    <definedName name="kpl">'[299]daftar harga dan upah'!#REF!</definedName>
    <definedName name="kpl.tukang">[101]harga!#REF!</definedName>
    <definedName name="kpl_tkkayu">#REF!</definedName>
    <definedName name="kpltk">'[299]daftar harga dan upah'!#REF!</definedName>
    <definedName name="kpltkg">'[299]daftar harga dan upah'!#REF!</definedName>
    <definedName name="kpltukang">[310]Sheet1!$D$102</definedName>
    <definedName name="kpltukangb">#REF!</definedName>
    <definedName name="kpltukangky">[311]bahan!$D$128</definedName>
    <definedName name="kpltukangl">#REF!</definedName>
    <definedName name="kpltukangp">#REF!</definedName>
    <definedName name="KPO">'[114]Sat~Bahu'!$G$13</definedName>
    <definedName name="kpr.pasang">[126]har.sat.S!$I$23</definedName>
    <definedName name="kprblk">#REF!</definedName>
    <definedName name="kprblk_1">[119]HB!#REF!</definedName>
    <definedName name="kprblk_1_10">[120]HB!#REF!</definedName>
    <definedName name="kprblk_1_2">[120]HB!#REF!</definedName>
    <definedName name="kprblk_1_3">[120]HB!#REF!</definedName>
    <definedName name="kprblk_1_4">[120]HB!#REF!</definedName>
    <definedName name="kprblk_1_5">[120]HB!#REF!</definedName>
    <definedName name="kprblk_1_6">[120]HB!#REF!</definedName>
    <definedName name="kprblk_1_8">[120]HB!#REF!</definedName>
    <definedName name="kprppn">#REF!</definedName>
    <definedName name="kprppn_10">#REF!</definedName>
    <definedName name="kprppn_2">#REF!</definedName>
    <definedName name="kprppn_3">#REF!</definedName>
    <definedName name="kprppn_4">#REF!</definedName>
    <definedName name="kprppn_5">#REF!</definedName>
    <definedName name="kprppn_6">#REF!</definedName>
    <definedName name="kprppn_8">#REF!</definedName>
    <definedName name="kprreng">#REF!</definedName>
    <definedName name="kprreng_10">#REF!</definedName>
    <definedName name="kprreng_2">#REF!</definedName>
    <definedName name="kprreng_3">#REF!</definedName>
    <definedName name="kprreng_4">#REF!</definedName>
    <definedName name="kprreng_5">#REF!</definedName>
    <definedName name="kprreng_6">#REF!</definedName>
    <definedName name="kprreng_8">#REF!</definedName>
    <definedName name="kprusuk">#REF!</definedName>
    <definedName name="kpsaub">'[114]Sat~Bahu'!$F$46</definedName>
    <definedName name="kpsp">'[114]Sat~Bahu'!$F$47</definedName>
    <definedName name="kpsu">'[114]Sat~Bahu'!$F$45</definedName>
    <definedName name="kptdll">'[114]Sat~Bahu'!$G$114</definedName>
    <definedName name="kQ">'[114]Sat~Bahu'!$F$28</definedName>
    <definedName name="kr">'[196]harga bahan'!$M$27</definedName>
    <definedName name="kr3p">'[57]harga bahan'!$L$119</definedName>
    <definedName name="kran">'[10]HB '!$F$157</definedName>
    <definedName name="kran_1">[119]HB!#REF!</definedName>
    <definedName name="kran_1_10">[120]HB!#REF!</definedName>
    <definedName name="kran_1_2">[120]HB!#REF!</definedName>
    <definedName name="kran_1_3">[120]HB!#REF!</definedName>
    <definedName name="kran_1_4">[120]HB!#REF!</definedName>
    <definedName name="kran_1_5">[120]HB!#REF!</definedName>
    <definedName name="kran_1_6">[120]HB!#REF!</definedName>
    <definedName name="kran_1_8">[120]HB!#REF!</definedName>
    <definedName name="kran_air">'[134]DHU&amp;B'!$G$147</definedName>
    <definedName name="kran_kuningan">#REF!</definedName>
    <definedName name="KRAN0.5">[107]Daftar_Harga_BAHAN_UPAH!#REF!</definedName>
    <definedName name="Kran1.2">#REF!</definedName>
    <definedName name="KRAN3_4">[107]Daftar_Harga_BAHAN_UPAH!#REF!</definedName>
    <definedName name="KRANJANG">#REF!</definedName>
    <definedName name="kranshow">#REF!</definedName>
    <definedName name="kranshow_10">#REF!</definedName>
    <definedName name="kranshow_2">#REF!</definedName>
    <definedName name="kranshow_3">#REF!</definedName>
    <definedName name="kranshow_4">#REF!</definedName>
    <definedName name="kranshow_5">#REF!</definedName>
    <definedName name="kranshow_6">#REF!</definedName>
    <definedName name="kranshow_8">#REF!</definedName>
    <definedName name="kranwas">#REF!</definedName>
    <definedName name="kranwas_10">#REF!</definedName>
    <definedName name="kranwas_2">#REF!</definedName>
    <definedName name="kranwas_3">#REF!</definedName>
    <definedName name="kranwas_4">#REF!</definedName>
    <definedName name="kranwas_5">#REF!</definedName>
    <definedName name="kranwas_6">#REF!</definedName>
    <definedName name="kranwas_8">#REF!</definedName>
    <definedName name="KRKM">[234]ANA!#REF!</definedName>
    <definedName name="krl">'[218]harga bahan'!$M$26</definedName>
    <definedName name="Krl.alam2">'[123]HARGA SAT'!#REF!</definedName>
    <definedName name="krl.alam23">'[123]HARGA SAT'!#REF!</definedName>
    <definedName name="krl.alam57">'[123]HARGA SAT'!#REF!</definedName>
    <definedName name="Krl.Pecah23">'[123]HARGA SAT'!#REF!</definedName>
    <definedName name="Krl.Pecah35">'[123]HARGA SAT'!#REF!</definedName>
    <definedName name="Krl.Pecah57">'[123]HARGA SAT'!#REF!</definedName>
    <definedName name="kruing">#REF!</definedName>
    <definedName name="kruing_10">#REF!</definedName>
    <definedName name="kruing_2">#REF!</definedName>
    <definedName name="kruing_3">#REF!</definedName>
    <definedName name="kruing_4">#REF!</definedName>
    <definedName name="kruing_5">#REF!</definedName>
    <definedName name="kruing_6">#REF!</definedName>
    <definedName name="kruing_8">#REF!</definedName>
    <definedName name="Kruing2.3">#REF!</definedName>
    <definedName name="Kruing3.20">#REF!</definedName>
    <definedName name="Kruing3.5">#REF!</definedName>
    <definedName name="Kruing4.6">#REF!</definedName>
    <definedName name="Kruing5.7">#REF!</definedName>
    <definedName name="Kruing8.12">#REF!</definedName>
    <definedName name="ks">'[114]Sat~Bahu'!$C$30</definedName>
    <definedName name="ks.1000">'[114]Sat~Bahu'!$G$102</definedName>
    <definedName name="ksn">#REF!</definedName>
    <definedName name="KST">'[114]Sat~Bahu'!$G$14</definedName>
    <definedName name="kstam">'[114]Sat~Bahu'!$G$100</definedName>
    <definedName name="kstpb">'[114]Sat~Bahu'!$F$31</definedName>
    <definedName name="KT">#REF!</definedName>
    <definedName name="KT_3">[228]bahan!$G$132</definedName>
    <definedName name="KT_4">[229]bahan!$G$132</definedName>
    <definedName name="KT_Batu">'[181]Uph&amp;bhn'!$E$17</definedName>
    <definedName name="KT_Besi">'[181]Uph&amp;bhn'!$E$21</definedName>
    <definedName name="KT_Kayu">'[181]Uph&amp;bhn'!$E$19</definedName>
    <definedName name="KT_Las">'[181]Uph&amp;bhn'!$E$27</definedName>
    <definedName name="KT_MOHO">#REF!</definedName>
    <definedName name="ktanki">'[114]Sat~Bahu'!$G$105</definedName>
    <definedName name="ktb">#REF!</definedName>
    <definedName name="ktbatu">#REF!</definedName>
    <definedName name="ktbatu_3">[184]harsat!$G$115</definedName>
    <definedName name="ktbatu_4">[185]harsat!$G$115</definedName>
    <definedName name="ktbesi">#REF!</definedName>
    <definedName name="ktbesi_3">[184]harsat!$G$117</definedName>
    <definedName name="ktbesi_4">[185]harsat!$G$117</definedName>
    <definedName name="ktbs">#REF!</definedName>
    <definedName name="ktc">#REF!</definedName>
    <definedName name="ktcat">#REF!</definedName>
    <definedName name="ktcat_3">[184]harsat!$G$118</definedName>
    <definedName name="ktcat_4">[185]harsat!$G$118</definedName>
    <definedName name="ktgali">[266]harsat!#REF!</definedName>
    <definedName name="ktk">'[312]Harga Bahan &amp; Upah'!$D$260</definedName>
    <definedName name="KTK.BATU">'[176]HARGA BAHAN'!$F$12</definedName>
    <definedName name="KTK.KAYU">'[176]HARGA BAHAN'!$F$13</definedName>
    <definedName name="ktkayu">#REF!</definedName>
    <definedName name="ktkayu_3">[184]harsat!$G$116</definedName>
    <definedName name="ktkayu_4">[185]harsat!$G$116</definedName>
    <definedName name="ktkb">#REF!</definedName>
    <definedName name="KtkBatu">[313]UPAH!$C$8</definedName>
    <definedName name="ktkbs">[196]upah!$G$10</definedName>
    <definedName name="ktkbt">[196]upah!$G$8</definedName>
    <definedName name="ktkc">[196]upah!$G$11</definedName>
    <definedName name="ktkkayu">[313]UPAH!$C$11</definedName>
    <definedName name="ktkky">[196]upah!$G$9</definedName>
    <definedName name="ktkl">[218]upah!$G$12</definedName>
    <definedName name="ktkp">[218]upah!$G$13</definedName>
    <definedName name="ktkpipa">[313]UPAH!$C$13</definedName>
    <definedName name="ktkpp">[57]upah!$G$12</definedName>
    <definedName name="ktky">#REF!</definedName>
    <definedName name="ktlas">#REF!</definedName>
    <definedName name="ktlistrik">[183]harsat!$G$119</definedName>
    <definedName name="ktlistrik_3">[184]harsat!$G$119</definedName>
    <definedName name="ktlistrik_4">[185]harsat!$G$119</definedName>
    <definedName name="ktnh">'[114]Sat~Bahu'!$F$88</definedName>
    <definedName name="ktp">#REF!</definedName>
    <definedName name="ktpipa">[183]harsat!$G$120</definedName>
    <definedName name="ktpipa_3">[184]harsat!$G$120</definedName>
    <definedName name="ktpipa_4">[185]harsat!$G$120</definedName>
    <definedName name="ktrailer">'[114]Sat~Bahu'!$G$106</definedName>
    <definedName name="Ktuk">#REF!</definedName>
    <definedName name="KTUN">[314]SUM!$M$1</definedName>
    <definedName name="Ktunda">[293]Koef!$B$14</definedName>
    <definedName name="ktundaB">#REF!</definedName>
    <definedName name="ktundaL">#REF!</definedName>
    <definedName name="KU">[90]Koef!$B$2</definedName>
    <definedName name="KUANTITAS">#REF!</definedName>
    <definedName name="kuas">#REF!</definedName>
    <definedName name="kuas.bsr">'[123]HARGA SAT'!$F$85</definedName>
    <definedName name="kuas.kcl">'[123]HARGA SAT'!#REF!</definedName>
    <definedName name="kuas_10">#REF!</definedName>
    <definedName name="kuas_2">#REF!</definedName>
    <definedName name="kuas_3">#REF!</definedName>
    <definedName name="kuas_4">#REF!</definedName>
    <definedName name="kuas_5">#REF!</definedName>
    <definedName name="kuas_6">#REF!</definedName>
    <definedName name="kuas_8">#REF!</definedName>
    <definedName name="Kuas2">#REF!</definedName>
    <definedName name="Kuas3">#REF!</definedName>
    <definedName name="kucing">#REF!</definedName>
    <definedName name="KUDA">#REF!</definedName>
    <definedName name="Kuda.ter.besar">'[123]HARGA SAT'!#REF!</definedName>
    <definedName name="Kuda.Ter.kecil">'[123]HARGA SAT'!#REF!</definedName>
    <definedName name="kuda_kayu">#REF!</definedName>
    <definedName name="kudakayu">[95]anal!#REF!</definedName>
    <definedName name="kudakuda">#REF!</definedName>
    <definedName name="kudakudalama">#REF!</definedName>
    <definedName name="kudaWFlb200">#REF!</definedName>
    <definedName name="kudaWFlk200">#REF!</definedName>
    <definedName name="KUDLAM">#REF!</definedName>
    <definedName name="Kuku.macan">#REF!</definedName>
    <definedName name="KUMPULAN">#REF!</definedName>
    <definedName name="kunci">#REF!</definedName>
    <definedName name="kunci.yale">[101]harga!#REF!</definedName>
    <definedName name="kunci_1">[119]HB!#REF!</definedName>
    <definedName name="kunci_1_10">[120]HB!#REF!</definedName>
    <definedName name="kunci_1_2">[120]HB!#REF!</definedName>
    <definedName name="kunci_1_3">[120]HB!#REF!</definedName>
    <definedName name="kunci_1_4">[120]HB!#REF!</definedName>
    <definedName name="kunci_1_5">[120]HB!#REF!</definedName>
    <definedName name="kunci_1_6">[120]HB!#REF!</definedName>
    <definedName name="kunci_1_8">[120]HB!#REF!</definedName>
    <definedName name="kunci_pintu">#REF!</definedName>
    <definedName name="Kunci_tanamSAS">#REF!</definedName>
    <definedName name="kuncibulat">#REF!</definedName>
    <definedName name="kuncilemari">#REF!</definedName>
    <definedName name="kuncipnt">#REF!</definedName>
    <definedName name="kunciselot">#REF!</definedName>
    <definedName name="kuncisilinder">#REF!</definedName>
    <definedName name="kuncitanam">[126]har.sat.S!$I$116</definedName>
    <definedName name="Kuncitanam.besar">#REF!</definedName>
    <definedName name="kunciTanam2slag">#REF!</definedName>
    <definedName name="kup">'[114]Sat~Bahu'!$C$77</definedName>
    <definedName name="kupasplesteran">#REF!</definedName>
    <definedName name="kursiguru">'[211]RAB - MB'!$K$31</definedName>
    <definedName name="kursiMurid">#REF!</definedName>
    <definedName name="KURUG">#REF!</definedName>
    <definedName name="kurva">[315]Bhan!$A$13:$F$392</definedName>
    <definedName name="kuse_pvc_warna">#REF!</definedName>
    <definedName name="kusen">#REF!</definedName>
    <definedName name="Kusen.aluminium.3">#REF!</definedName>
    <definedName name="Kusen.aluminium.4">#REF!</definedName>
    <definedName name="KUSEN__PINTU__JENDELA__ALAT_ALAT_PENGGANTUNG_DAN_CURTAIN_WALL">#REF!</definedName>
    <definedName name="kusen_j1">[86]ANALISA!#REF!</definedName>
    <definedName name="kusen_p1">[86]ANALISA!#REF!</definedName>
    <definedName name="kusen_pvc_biasa">#REF!</definedName>
    <definedName name="kusenal">[95]anal!#REF!</definedName>
    <definedName name="kusenAluminium">#REF!</definedName>
    <definedName name="kusenkayu">[95]anal!#REF!</definedName>
    <definedName name="Kuz">#REF!</definedName>
    <definedName name="Kv">[90]Koef!$B$8</definedName>
    <definedName name="Kwas">[175]harga!$J$66</definedName>
    <definedName name="kwas3">'[137]har-sat'!$E$192</definedName>
    <definedName name="kwl.80hp">'[114]Sat~Bahu'!$G$94</definedName>
    <definedName name="kwp.5">'[114]Sat~Bahu'!$G$112</definedName>
    <definedName name="kws">'[77]2.1'!#REF!</definedName>
    <definedName name="kwt.60hp">'[114]Sat~Bahu'!$G$95</definedName>
    <definedName name="kwt.bronjong">'[123]HARGA SAT'!#REF!</definedName>
    <definedName name="kwt.duri">'[123]HARGA SAT'!#REF!</definedName>
    <definedName name="kwt.har.1.0M">[101]harga!#REF!</definedName>
    <definedName name="kwt.har.1.5M">[101]harga!#REF!</definedName>
    <definedName name="kwt.harmonika">[101]harga!#REF!</definedName>
    <definedName name="kwt.kasa">[101]harga!#REF!</definedName>
    <definedName name="kwt.nyamuk.plastik">'[123]HARGA SAT'!#REF!</definedName>
    <definedName name="ky">#REF!</definedName>
    <definedName name="kybegisting">#REF!</definedName>
    <definedName name="kydolken">#REF!</definedName>
    <definedName name="kyg">'[196]harga bahan'!$M$161</definedName>
    <definedName name="kygelam">#REF!</definedName>
    <definedName name="kygelam_10">#REF!</definedName>
    <definedName name="kygelam_2">#REF!</definedName>
    <definedName name="kygelam_3">#REF!</definedName>
    <definedName name="kygelam_4">#REF!</definedName>
    <definedName name="kygelam_5">#REF!</definedName>
    <definedName name="kygelam_6">#REF!</definedName>
    <definedName name="kygelam_8">#REF!</definedName>
    <definedName name="kyjb">'[218]harga bahan'!$M$151</definedName>
    <definedName name="kyju">'[218]harga bahan'!$M$150</definedName>
    <definedName name="kyk">'[196]harga bahan'!$M$160</definedName>
    <definedName name="kykamper1215">#REF!</definedName>
    <definedName name="kykb">'[196]harga bahan'!$M$154</definedName>
    <definedName name="kykl">'[218]harga bahan'!$M$158</definedName>
    <definedName name="kykp">'[196]harga bahan'!$M$153</definedName>
    <definedName name="kyku">'[218]harga bahan'!$M$152</definedName>
    <definedName name="kymb">'[196]harga bahan'!$M$157</definedName>
    <definedName name="kymbl">'[57]harga bahan'!$L$178</definedName>
    <definedName name="kymp">'[218]harga bahan'!$M$156</definedName>
    <definedName name="kymu">'[196]harga bahan'!$M$155</definedName>
    <definedName name="kypatok">#REF!</definedName>
    <definedName name="L">#REF!</definedName>
    <definedName name="L.061">[221]Sheet1!$F$66</definedName>
    <definedName name="L.071">[221]Sheet1!$F$67</definedName>
    <definedName name="L.073">'[238]HSBU-2004'!$E$69</definedName>
    <definedName name="L.079">'[238]HSBU-2004'!$E$70</definedName>
    <definedName name="L.081">[221]Sheet1!$F$71</definedName>
    <definedName name="L.082">[222]HSBU!$F$76</definedName>
    <definedName name="L.091">[221]Sheet1!$F$74</definedName>
    <definedName name="L.092">[221]Sheet1!$F$75</definedName>
    <definedName name="l.1">#REF!</definedName>
    <definedName name="L.101">[221]Sheet1!$F$77</definedName>
    <definedName name="L.103">[221]Sheet1!$F$78</definedName>
    <definedName name="L.106">[221]Sheet1!$F$79</definedName>
    <definedName name="l.26">#REF!</definedName>
    <definedName name="L.6.1">#REF!</definedName>
    <definedName name="L.6.10">#REF!</definedName>
    <definedName name="L.6.11">#REF!</definedName>
    <definedName name="L.6.12">#REF!</definedName>
    <definedName name="L.6.13">#REF!</definedName>
    <definedName name="L.6.14">#REF!</definedName>
    <definedName name="L.6.15">#REF!</definedName>
    <definedName name="L.6.16">#REF!</definedName>
    <definedName name="L.6.17">#REF!</definedName>
    <definedName name="L.6.18">#REF!</definedName>
    <definedName name="L.6.19">#REF!</definedName>
    <definedName name="L.6.2">#REF!</definedName>
    <definedName name="L.6.20">#REF!</definedName>
    <definedName name="L.6.21">#REF!</definedName>
    <definedName name="L.6.22">#REF!</definedName>
    <definedName name="L.6.23">#REF!</definedName>
    <definedName name="L.6.24">#REF!</definedName>
    <definedName name="L.6.3">#REF!</definedName>
    <definedName name="L.6.4">#REF!</definedName>
    <definedName name="L.6.5">#REF!</definedName>
    <definedName name="L.6.6">#REF!</definedName>
    <definedName name="L.6.7">#REF!</definedName>
    <definedName name="L.6.8">#REF!</definedName>
    <definedName name="L.6.9">#REF!</definedName>
    <definedName name="L_061">[261]Upah!$G$12:$G$12</definedName>
    <definedName name="L_071">[261]Upah!$G$13:$G$13</definedName>
    <definedName name="L_072">#REF!</definedName>
    <definedName name="L_073">[261]Upah!$G$15:$G$15</definedName>
    <definedName name="L_079">[261]Upah!$G$16:$G$16</definedName>
    <definedName name="L_081">[261]Upah!$G$17:$G$17</definedName>
    <definedName name="L_082">#REF!</definedName>
    <definedName name="L_089">[316]Upah!$G$15:$G$15</definedName>
    <definedName name="L_091">#REF!</definedName>
    <definedName name="L_092">#REF!</definedName>
    <definedName name="L_099">#REF!</definedName>
    <definedName name="L_101">[261]Upah!$G$19:$G$19</definedName>
    <definedName name="l_103">'[317]UPAH&amp;BAHAN'!$G$30</definedName>
    <definedName name="L_106">[261]Upah!$G$21:$G$21</definedName>
    <definedName name="l_atb">[195]HSPK!#REF!</definedName>
    <definedName name="L_M">'[196]analisa rev'!$I$134</definedName>
    <definedName name="laba">#REF!</definedName>
    <definedName name="labet12">#REF!</definedName>
    <definedName name="LABOUR">[115]TENAGA!#REF!</definedName>
    <definedName name="lain">#REF!</definedName>
    <definedName name="lain2">#REF!</definedName>
    <definedName name="LAINLAIN">#REF!</definedName>
    <definedName name="laker">#REF!</definedName>
    <definedName name="lampitpelapah">[101]harga!#REF!</definedName>
    <definedName name="LAMPU_PIJAR">[107]Daftar_Harga_BAHAN_UPAH!#REF!</definedName>
    <definedName name="LAMPU_TL">[107]Daftar_Harga_BAHAN_UPAH!#REF!</definedName>
    <definedName name="lampuBohlam25watt">#REF!</definedName>
    <definedName name="lampupijar.25">'[318]bahan+upah'!$K$295</definedName>
    <definedName name="lampuTL20watt">#REF!</definedName>
    <definedName name="lan12b145">#REF!</definedName>
    <definedName name="lan30b220">#REF!</definedName>
    <definedName name="LANGSUNG_1">#REF!</definedName>
    <definedName name="LANGSUNG_2">#REF!</definedName>
    <definedName name="lanker40">#REF!</definedName>
    <definedName name="LANTAI">#REF!</definedName>
    <definedName name="LANTAI_P3">#REF!</definedName>
    <definedName name="lantai20">[95]anal!#REF!</definedName>
    <definedName name="lantai30">[95]anal!#REF!</definedName>
    <definedName name="lantaikeramik">#REF!</definedName>
    <definedName name="lantaikm">#REF!</definedName>
    <definedName name="lantaipapan">[95]anal!#REF!</definedName>
    <definedName name="lantaitegel">#REF!</definedName>
    <definedName name="LAP">#REF!</definedName>
    <definedName name="lapen">#REF!</definedName>
    <definedName name="lapis.agg.klasB">#REF!</definedName>
    <definedName name="lapisaggr.klasA">#REF!</definedName>
    <definedName name="LAPORAN_MINGGUAN_KEMAJUAN_FISIK_PEKERJAAN">#REF!</definedName>
    <definedName name="Las.listrik">#REF!</definedName>
    <definedName name="lasdoof">#REF!</definedName>
    <definedName name="laston.3">#REF!</definedName>
    <definedName name="laston.m2">#REF!</definedName>
    <definedName name="lat_bantu">'[319]Daf-Har-Pening'!$H$58</definedName>
    <definedName name="latab30">#REF!</definedName>
    <definedName name="Latasir">[320]DIVI6!#REF!</definedName>
    <definedName name="Latasir_10">[321]DIVI6!#REF!</definedName>
    <definedName name="Latasir_2">[321]DIVI6!#REF!</definedName>
    <definedName name="Latasir_3">[321]DIVI6!#REF!</definedName>
    <definedName name="Latasir_4">[321]DIVI6!#REF!</definedName>
    <definedName name="Latasir_5">[321]DIVI6!#REF!</definedName>
    <definedName name="Latasir_6">[321]DIVI6!#REF!</definedName>
    <definedName name="Latasir_8">[321]DIVI6!#REF!</definedName>
    <definedName name="lb">#REF!</definedName>
    <definedName name="lbowpvc4">#REF!</definedName>
    <definedName name="lbowpvc4_10">#REF!</definedName>
    <definedName name="lbowpvc4_2">#REF!</definedName>
    <definedName name="lbowpvc4_3">#REF!</definedName>
    <definedName name="lbowpvc4_4">#REF!</definedName>
    <definedName name="lbowpvc4_5">#REF!</definedName>
    <definedName name="lbowpvc4_6">#REF!</definedName>
    <definedName name="lbowpvc4_8">#REF!</definedName>
    <definedName name="lbr_lme">#REF!</definedName>
    <definedName name="lbr_lmeN">#REF!</definedName>
    <definedName name="ldito">#REF!</definedName>
    <definedName name="ldj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ECES1">'[10]HB '!#REF!</definedName>
    <definedName name="LEM">'[138] R A B'!#REF!</definedName>
    <definedName name="lem.kayu">'[123]HARGA SAT'!$F$91</definedName>
    <definedName name="Lem_kayu">#REF!</definedName>
    <definedName name="LEM_PIPA">[107]Daftar_Harga_BAHAN_UPAH!#REF!</definedName>
    <definedName name="lem_rajawali">#REF!</definedName>
    <definedName name="LEMARI">[322]Schedule!$O$40</definedName>
    <definedName name="lemfox">'[10]HB '!$F$101</definedName>
    <definedName name="lemfox_1">[119]HB!#REF!</definedName>
    <definedName name="lemfox_1_10">[120]HB!#REF!</definedName>
    <definedName name="lemfox_1_2">[120]HB!#REF!</definedName>
    <definedName name="lemfox_1_3">[120]HB!#REF!</definedName>
    <definedName name="lemfox_1_4">[120]HB!#REF!</definedName>
    <definedName name="lemfox_1_5">[120]HB!#REF!</definedName>
    <definedName name="lemfox_1_6">[120]HB!#REF!</definedName>
    <definedName name="lemfox_1_8">[120]HB!#REF!</definedName>
    <definedName name="LEMK">[59]HSD!#REF!</definedName>
    <definedName name="lemkayu">#REF!</definedName>
    <definedName name="lemKuning">#REF!</definedName>
    <definedName name="lemPutih">#REF!</definedName>
    <definedName name="lempvc">#REF!</definedName>
    <definedName name="lempvc_10">#REF!</definedName>
    <definedName name="lempvc_2">#REF!</definedName>
    <definedName name="lempvc_3">#REF!</definedName>
    <definedName name="lempvc_4">#REF!</definedName>
    <definedName name="lempvc_5">#REF!</definedName>
    <definedName name="lempvc_6">#REF!</definedName>
    <definedName name="lempvc_8">#REF!</definedName>
    <definedName name="lemVinyl">#REF!</definedName>
    <definedName name="lemWallpaper">#REF!</definedName>
    <definedName name="Lett" hidden="1">#REF!</definedName>
    <definedName name="lf">'[36]Harga bahan'!$J$62</definedName>
    <definedName name="Lheader_KodeBidang">[323]XLR_NoRangeSheet!$C$6</definedName>
    <definedName name="Lheader_KodeSatker">[323]XLR_NoRangeSheet!$G$6</definedName>
    <definedName name="Lheader_NamaBidang">[323]XLR_NoRangeSheet!$D$6</definedName>
    <definedName name="Lheader_NamaSatker">[323]XLR_NoRangeSheet!$H$6</definedName>
    <definedName name="Lheader_Tahun">[323]XLR_NoRangeSheet!$B$6</definedName>
    <definedName name="LHeaderS3B11L_IDSATKER" hidden="1">[324]XLR_NoRangeSheet!$E$6</definedName>
    <definedName name="LHeaderS3B11L_KODEBIDANG" hidden="1">[324]XLR_NoRangeSheet!$C$6</definedName>
    <definedName name="LHeaderS3B11L_KODESATKER" hidden="1">[324]XLR_NoRangeSheet!$G$6</definedName>
    <definedName name="LHeaderS3B11L_NAMABIDANG" hidden="1">[324]XLR_NoRangeSheet!$D$6</definedName>
    <definedName name="LHeaderS3B11L_NAMASATKER" hidden="1">[324]XLR_NoRangeSheet!$H$6</definedName>
    <definedName name="LHeaderS3B11L_TAHUN" hidden="1">[324]XLR_NoRangeSheet!$B$6</definedName>
    <definedName name="LHeaderS3B11L_VERSI" hidden="1">[324]XLR_NoRangeSheet!$F$6</definedName>
    <definedName name="lining">#REF!</definedName>
    <definedName name="Link1">'[277]4'!#REF!</definedName>
    <definedName name="Link2">'[277]4'!#REF!</definedName>
    <definedName name="LINTAS10">[124]RAB!$AK$60</definedName>
    <definedName name="LINTAS6">[124]RAB!$AK$280</definedName>
    <definedName name="LIS">#REF!</definedName>
    <definedName name="Lis.aluminium">#REF!</definedName>
    <definedName name="Lis.gypsum">#REF!</definedName>
    <definedName name="lis.kaca">'[123]HARGA SAT'!#REF!</definedName>
    <definedName name="lis_gypsum">#REF!</definedName>
    <definedName name="LisKayu">#REF!</definedName>
    <definedName name="LISP1060">#REF!</definedName>
    <definedName name="lispla">'[109]HB '!#REF!</definedName>
    <definedName name="lispla_1">[119]HB!#REF!</definedName>
    <definedName name="lispla_1_10">[120]HB!#REF!</definedName>
    <definedName name="lispla_1_2">[120]HB!#REF!</definedName>
    <definedName name="lispla_1_3">[120]HB!#REF!</definedName>
    <definedName name="lispla_1_4">[120]HB!#REF!</definedName>
    <definedName name="lispla_1_5">[120]HB!#REF!</definedName>
    <definedName name="lispla_1_6">[120]HB!#REF!</definedName>
    <definedName name="lispla_1_8">[120]HB!#REF!</definedName>
    <definedName name="lispla_10">'[109]HB '!#REF!</definedName>
    <definedName name="lispla_2">'[109]HB '!#REF!</definedName>
    <definedName name="lispla_3">'[109]HB '!#REF!</definedName>
    <definedName name="lispla_4">'[109]HB '!#REF!</definedName>
    <definedName name="lispla_5">'[109]HB '!#REF!</definedName>
    <definedName name="lispla_6">'[109]HB '!#REF!</definedName>
    <definedName name="lispla_8">'[109]HB '!#REF!</definedName>
    <definedName name="LISPLANG">#REF!</definedName>
    <definedName name="lisplang_kamper">#REF!</definedName>
    <definedName name="lisplank">#REF!</definedName>
    <definedName name="lisplank_kamper">#REF!</definedName>
    <definedName name="list">#REF!</definedName>
    <definedName name="listgypsum">'[10]HB '!$F$13</definedName>
    <definedName name="listgypsum_1">[119]HB!#REF!</definedName>
    <definedName name="listgypsum_1_10">[120]HB!#REF!</definedName>
    <definedName name="listgypsum_1_2">[120]HB!#REF!</definedName>
    <definedName name="listgypsum_1_3">[120]HB!#REF!</definedName>
    <definedName name="listgypsum_1_4">[120]HB!#REF!</definedName>
    <definedName name="listgypsum_1_5">[120]HB!#REF!</definedName>
    <definedName name="listgypsum_1_6">[120]HB!#REF!</definedName>
    <definedName name="listgypsum_1_8">[120]HB!#REF!</definedName>
    <definedName name="listp1080">#REF!</definedName>
    <definedName name="listp10b161">#REF!</definedName>
    <definedName name="listp830">#REF!</definedName>
    <definedName name="listp840">#REF!</definedName>
    <definedName name="listpla">#REF!</definedName>
    <definedName name="listpla_10">#REF!</definedName>
    <definedName name="listpla_2">#REF!</definedName>
    <definedName name="listpla_3">#REF!</definedName>
    <definedName name="listpla_4">#REF!</definedName>
    <definedName name="listpla_5">#REF!</definedName>
    <definedName name="listpla_6">#REF!</definedName>
    <definedName name="listpla_8">#REF!</definedName>
    <definedName name="listplafon">[126]har.sat.S!$I$46</definedName>
    <definedName name="listplafond">#REF!</definedName>
    <definedName name="listplank320">#REF!</definedName>
    <definedName name="listplank325">#REF!</definedName>
    <definedName name="listplank330">#REF!</definedName>
    <definedName name="listplanklama">#REF!</definedName>
    <definedName name="listrik">#REF!</definedName>
    <definedName name="ljjj">[325]HB!$E$78</definedName>
    <definedName name="LK">#REF!</definedName>
    <definedName name="Lka">#REF!</definedName>
    <definedName name="lker20">#REF!</definedName>
    <definedName name="lker30">#REF!</definedName>
    <definedName name="lkerja">#REF!</definedName>
    <definedName name="Lki">#REF!</definedName>
    <definedName name="lky">'[218]harga bahan'!$M$52</definedName>
    <definedName name="LL">[93]Beban!#REF!</definedName>
    <definedName name="LLG">#REF!</definedName>
    <definedName name="lme">'[326]BASIC PRICE'!$B$12:$E$74</definedName>
    <definedName name="lmp25w">'[109]HB '!#REF!</definedName>
    <definedName name="lmp25w_1">[119]HB!#REF!</definedName>
    <definedName name="lmp25w_1_10">[120]HB!#REF!</definedName>
    <definedName name="lmp25w_1_2">[120]HB!#REF!</definedName>
    <definedName name="lmp25w_1_3">[120]HB!#REF!</definedName>
    <definedName name="lmp25w_1_4">[120]HB!#REF!</definedName>
    <definedName name="lmp25w_1_5">[120]HB!#REF!</definedName>
    <definedName name="lmp25w_1_6">[120]HB!#REF!</definedName>
    <definedName name="lmp25w_1_8">[120]HB!#REF!</definedName>
    <definedName name="lmp25w_10">'[109]HB '!#REF!</definedName>
    <definedName name="lmp25w_2">'[109]HB '!#REF!</definedName>
    <definedName name="lmp25w_3">'[109]HB '!#REF!</definedName>
    <definedName name="lmp25w_4">'[109]HB '!#REF!</definedName>
    <definedName name="lmp25w_5">'[109]HB '!#REF!</definedName>
    <definedName name="lmp25w_6">'[109]HB '!#REF!</definedName>
    <definedName name="lmp25w_8">'[109]HB '!#REF!</definedName>
    <definedName name="lmpp" hidden="1">'[327]HARGA MATERIAL'!$H$32:$Y$35</definedName>
    <definedName name="loader">'[123]HARGA SAT'!$F$197</definedName>
    <definedName name="LOBBY">#REF!</definedName>
    <definedName name="LOKASI">[124]INFO!$E$6</definedName>
    <definedName name="lokasi2">#REF!</definedName>
    <definedName name="loker">#REF!</definedName>
    <definedName name="lolo">'[166]D.2.2'!$B$1:$L$114,'[166]D.2.2'!$N$115:$U$186</definedName>
    <definedName name="lop" hidden="1">'[117]CH-RANC'!$Q$19:$Q$69</definedName>
    <definedName name="losetjongkokwarnatua">#REF!</definedName>
    <definedName name="lrk">#REF!</definedName>
    <definedName name="LRka">#REF!</definedName>
    <definedName name="LRki">#REF!</definedName>
    <definedName name="lsp">#REF!</definedName>
    <definedName name="lsp_kr">'[196]analisa rev'!$I$128</definedName>
    <definedName name="lt">#REF!</definedName>
    <definedName name="ltkerja">[95]anal!$I$180</definedName>
    <definedName name="ltkm">#REF!</definedName>
    <definedName name="LUAS">#REF!</definedName>
    <definedName name="Luas_Bangunan">#REF!</definedName>
    <definedName name="LUAS_ST">#REF!</definedName>
    <definedName name="lubang.angin.10.20">'[123]HARGA SAT'!#REF!</definedName>
    <definedName name="lwka">#REF!</definedName>
    <definedName name="M">#REF!</definedName>
    <definedName name="M.010">[328]HSBU!$F$12</definedName>
    <definedName name="M.023">[221]Sheet1!$F$21</definedName>
    <definedName name="M.024">[222]HSBU!$F$23</definedName>
    <definedName name="M.025">[221]Sheet1!$F$23</definedName>
    <definedName name="M.026">[222]HSBU!$F$25</definedName>
    <definedName name="M.031">'[329]HSBU-2004'!$E$25</definedName>
    <definedName name="M.040">[222]HSBU!$F$29</definedName>
    <definedName name="M.041">[221]Sheet1!$F$29</definedName>
    <definedName name="M.050">'[238]HSBU-2004'!$E$32</definedName>
    <definedName name="M.061">[221]Sheet1!$F$33</definedName>
    <definedName name="M.065">[221]Sheet1!$F$36</definedName>
    <definedName name="M.080">[221]Sheet1!$F$38</definedName>
    <definedName name="M.081">[221]Sheet1!$F$39</definedName>
    <definedName name="M.162">[328]HSBU!$F$44</definedName>
    <definedName name="m.167">'[20]Harga satuan'!$I$19</definedName>
    <definedName name="M.170">[221]Sheet1!$F$49</definedName>
    <definedName name="M.180">'[329]HSBU-2004'!$E$50</definedName>
    <definedName name="M.183">[221]Sheet1!$F$53</definedName>
    <definedName name="M.184">[221]Sheet1!$F$54</definedName>
    <definedName name="M.185">[221]Sheet1!$F$55</definedName>
    <definedName name="M.186">[330]hsbu!$F$56</definedName>
    <definedName name="M.187">[330]hsbu!$F$57</definedName>
    <definedName name="M.300">[331]HSBU!$F$62</definedName>
    <definedName name="M.301">[331]HSBU!$F$63</definedName>
    <definedName name="M.304">[331]HSBU!$F$66</definedName>
    <definedName name="m.305">[328]HSBU!$F$67</definedName>
    <definedName name="M.6.1">#REF!</definedName>
    <definedName name="M.6.10">#REF!</definedName>
    <definedName name="M.6.11">#REF!</definedName>
    <definedName name="M.6.12">#REF!</definedName>
    <definedName name="M.6.13">#REF!</definedName>
    <definedName name="M.6.14">#REF!</definedName>
    <definedName name="M.6.15">#REF!</definedName>
    <definedName name="M.6.16">#REF!</definedName>
    <definedName name="M.6.17">#REF!</definedName>
    <definedName name="M.6.18">#REF!</definedName>
    <definedName name="M.6.19">#REF!</definedName>
    <definedName name="M.6.2">#REF!</definedName>
    <definedName name="M.6.20">#REF!</definedName>
    <definedName name="M.6.21">#REF!</definedName>
    <definedName name="M.6.22">#REF!</definedName>
    <definedName name="M.6.23">#REF!</definedName>
    <definedName name="M.6.24">#REF!</definedName>
    <definedName name="M.6.25">#REF!</definedName>
    <definedName name="M.6.26">#REF!</definedName>
    <definedName name="M.6.27">#REF!</definedName>
    <definedName name="M.6.28">#REF!</definedName>
    <definedName name="M.6.29">#REF!</definedName>
    <definedName name="M.6.3">#REF!</definedName>
    <definedName name="M.6.30">#REF!</definedName>
    <definedName name="M.6.31">#REF!</definedName>
    <definedName name="M.6.32">#REF!</definedName>
    <definedName name="M.6.33">#REF!</definedName>
    <definedName name="M.6.34">#REF!</definedName>
    <definedName name="M.6.35">#REF!</definedName>
    <definedName name="M.6.36">#REF!</definedName>
    <definedName name="M.6.37">#REF!</definedName>
    <definedName name="M.6.38">#REF!</definedName>
    <definedName name="M.6.39">#REF!</definedName>
    <definedName name="M.6.4">#REF!</definedName>
    <definedName name="M.6.40">#REF!</definedName>
    <definedName name="M.6.41">#REF!</definedName>
    <definedName name="M.6.42">#REF!</definedName>
    <definedName name="M.6.43">#REF!</definedName>
    <definedName name="M.6.44">#REF!</definedName>
    <definedName name="M.6.45">#REF!</definedName>
    <definedName name="M.6.46">#REF!</definedName>
    <definedName name="M.6.47">#REF!</definedName>
    <definedName name="M.6.48">#REF!</definedName>
    <definedName name="M.6.49">#REF!</definedName>
    <definedName name="M.6.5">#REF!</definedName>
    <definedName name="M.6.50">#REF!</definedName>
    <definedName name="M.6.51">#REF!</definedName>
    <definedName name="M.6.52">#REF!</definedName>
    <definedName name="M.6.53">#REF!</definedName>
    <definedName name="M.6.54">#REF!</definedName>
    <definedName name="M.6.55">#REF!</definedName>
    <definedName name="M.6.56">#REF!</definedName>
    <definedName name="M.6.57">#REF!</definedName>
    <definedName name="M.6.58">#REF!</definedName>
    <definedName name="M.6.59">#REF!</definedName>
    <definedName name="M.6.6">#REF!</definedName>
    <definedName name="M.6.60">#REF!</definedName>
    <definedName name="M.6.61">#REF!</definedName>
    <definedName name="M.6.62">#REF!</definedName>
    <definedName name="M.6.63">#REF!</definedName>
    <definedName name="M.6.64">#REF!</definedName>
    <definedName name="M.6.65">#REF!</definedName>
    <definedName name="M.6.66">#REF!</definedName>
    <definedName name="M.6.67">#REF!</definedName>
    <definedName name="M.6.68">#REF!</definedName>
    <definedName name="M.6.69">#REF!</definedName>
    <definedName name="M.6.7">#REF!</definedName>
    <definedName name="M.6.70">#REF!</definedName>
    <definedName name="M.6.71">#REF!</definedName>
    <definedName name="M.6.72">#REF!</definedName>
    <definedName name="M.6.73">#REF!</definedName>
    <definedName name="M.6.74">#REF!</definedName>
    <definedName name="M.6.75">#REF!</definedName>
    <definedName name="M.6.76">#REF!</definedName>
    <definedName name="M.6.77">#REF!</definedName>
    <definedName name="M.6.78">#REF!</definedName>
    <definedName name="M.6.79">#REF!</definedName>
    <definedName name="M.6.8">#REF!</definedName>
    <definedName name="M.6.80">#REF!</definedName>
    <definedName name="M.6.81">#REF!</definedName>
    <definedName name="M.6.82">#REF!</definedName>
    <definedName name="M.6.9">#REF!</definedName>
    <definedName name="m.cat">[101]harga!#REF!</definedName>
    <definedName name="M_013">#REF!</definedName>
    <definedName name="M_020">[240]Bahan!$I$17</definedName>
    <definedName name="M_023">[316]Bahan!$G$8</definedName>
    <definedName name="M_040">[240]Bahan!$I$29</definedName>
    <definedName name="M_041">[198]Bahan!#REF!</definedName>
    <definedName name="M_042">[198]Bahan!$G$27</definedName>
    <definedName name="M_050">[240]Bahan!$I$32</definedName>
    <definedName name="M_061">[261]Bahan!$G$29</definedName>
    <definedName name="M_062">[240]Bahan!$I$34</definedName>
    <definedName name="M_070">[261]Bahan!$G$31</definedName>
    <definedName name="M_080">[198]Bahan!$G$32</definedName>
    <definedName name="M_090">[240]Bahan!$I$41</definedName>
    <definedName name="M_163">'[317]UPAH&amp;BAHAN'!$G$151</definedName>
    <definedName name="M_164">'[317]UPAH&amp;BAHAN'!$G$152</definedName>
    <definedName name="M_166">[240]Bahan!$I$49</definedName>
    <definedName name="M_168">'[317]UPAH&amp;BAHAN'!$G$156</definedName>
    <definedName name="M_170">[261]Bahan!$G$36</definedName>
    <definedName name="M_181">[240]Bahan!$I$54</definedName>
    <definedName name="M_183">'[317]UPAH&amp;BAHAN'!$G$161</definedName>
    <definedName name="M_184">'[317]UPAH&amp;BAHAN'!$G$162</definedName>
    <definedName name="M_185">'[317]UPAH&amp;BAHAN'!$G$163</definedName>
    <definedName name="M_3">[228]bahan!$G$131</definedName>
    <definedName name="M_4">[229]bahan!$G$131</definedName>
    <definedName name="M_RoLas">{"Book1","RAB PASAR 30 AUG SCRAB.xls"}</definedName>
    <definedName name="M_SeWeLas">{"Book1","RAB PASAR 30 AUG SCRAB.xls"}</definedName>
    <definedName name="M_UP">[214]Elektrikal!#REF!</definedName>
    <definedName name="ma">#REF!</definedName>
    <definedName name="macet">#REF!</definedName>
    <definedName name="madat">#REF!</definedName>
    <definedName name="MAKADAM">[59]ANALISA!#REF!</definedName>
    <definedName name="mamer40_60">#REF!</definedName>
    <definedName name="man">#REF!</definedName>
    <definedName name="man_3">[184]harsat!$G$114</definedName>
    <definedName name="man_4">[185]harsat!$G$114</definedName>
    <definedName name="mand">#REF!</definedName>
    <definedName name="MANDAYS">#REF!+#REF!</definedName>
    <definedName name="mandor">'[273]Harga Bahan &amp; Upah'!$I$9</definedName>
    <definedName name="mandor.jam">#REF!</definedName>
    <definedName name="mandor__penebangan_pohon_dia_5_0">#REF!</definedName>
    <definedName name="mandor_1">[119]HB!#REF!</definedName>
    <definedName name="mandor_1_10">[120]HB!#REF!</definedName>
    <definedName name="mandor_1_2">[120]HB!#REF!</definedName>
    <definedName name="mandor_1_3">[120]HB!#REF!</definedName>
    <definedName name="mandor_1_4">[120]HB!#REF!</definedName>
    <definedName name="mandor_1_5">[120]HB!#REF!</definedName>
    <definedName name="mandor_1_6">[120]HB!#REF!</definedName>
    <definedName name="mandor_1_8">[120]HB!#REF!</definedName>
    <definedName name="mandor_3">[184]harsat!$G$114</definedName>
    <definedName name="mandor_4">[185]harsat!$G$114</definedName>
    <definedName name="mandor_AC">#REF!</definedName>
    <definedName name="mandor_ACL">#REF!</definedName>
    <definedName name="mandor_agregat_A_pelebaran">#REF!</definedName>
    <definedName name="mandor_agregat_A_peninggian">#REF!</definedName>
    <definedName name="mandor_agregat_B_pelebaran">#REF!</definedName>
    <definedName name="mandor_agregat_B_peninggian">#REF!</definedName>
    <definedName name="mandor_aspal_minor">#REF!</definedName>
    <definedName name="mandor_ATB">#REF!</definedName>
    <definedName name="mandor_ATBL">#REF!</definedName>
    <definedName name="mandor_B_0">#REF!</definedName>
    <definedName name="mandor_bahu_jalan">#REF!</definedName>
    <definedName name="mandor_batu_kali">#REF!</definedName>
    <definedName name="mandor_begisting">#REF!</definedName>
    <definedName name="mandor_ctsb">#REF!</definedName>
    <definedName name="mandor_gali_saluran">#REF!</definedName>
    <definedName name="mandor_galian_biasa">#REF!</definedName>
    <definedName name="mandor_galian_padas">#REF!</definedName>
    <definedName name="Mandor_gorong2_45sd75">#REF!</definedName>
    <definedName name="Mandor_gorong2_75sd120">#REF!</definedName>
    <definedName name="mandor_gorong2_sd45">#REF!</definedName>
    <definedName name="mandor_K_1_2_5">#REF!</definedName>
    <definedName name="mandor_K_2_2_5">#REF!</definedName>
    <definedName name="mandor_lapen">#REF!</definedName>
    <definedName name="mandor_macadam">#REF!</definedName>
    <definedName name="mandor_marka">#REF!</definedName>
    <definedName name="mandor_marka_jalan">#REF!</definedName>
    <definedName name="mandor_pancang">#REF!</definedName>
    <definedName name="mandor_pancang_beton">#REF!</definedName>
    <definedName name="Mandor_PAsang_batu_mortar">#REF!</definedName>
    <definedName name="mandor_patok_hektometer">#REF!</definedName>
    <definedName name="mandor_patok_kilometer">#REF!</definedName>
    <definedName name="mandor_patok_pengarah">#REF!</definedName>
    <definedName name="mandor_pembersihan_pembongkaran">#REF!</definedName>
    <definedName name="mandor_Pembongkaran_bangunan">#REF!</definedName>
    <definedName name="mandor_penanaman_pohon">#REF!</definedName>
    <definedName name="mandor_penebangan_pohon_dia_3_0">#REF!</definedName>
    <definedName name="mandor_penebangan_pohon_dia_5_0">#REF!</definedName>
    <definedName name="mandor_penyiapan_badan_jalan">#REF!</definedName>
    <definedName name="mandor_prime_coat">#REF!</definedName>
    <definedName name="mandor_sandaran">#REF!</definedName>
    <definedName name="mandor_tack_coat">#REF!</definedName>
    <definedName name="mandor_telford">#REF!</definedName>
    <definedName name="mandor_tulangan">#REF!</definedName>
    <definedName name="MANDOR_URUG_TANAH_BIASA">#REF!</definedName>
    <definedName name="MANDOR_URUGAN_TANAH_PILIHAN">#REF!</definedName>
    <definedName name="mandorF10">[101]harga!#REF!</definedName>
    <definedName name="mandorlapangan">#REF!</definedName>
    <definedName name="mandorlapanganF11">#REF!</definedName>
    <definedName name="Maneh">{"Book1","RAB PASAR 30 AUG SCRAB.xls"}</definedName>
    <definedName name="mark_up">#REF!</definedName>
    <definedName name="marka">#REF!</definedName>
    <definedName name="MARKA_1">#REF!</definedName>
    <definedName name="MARKA_2">#REF!</definedName>
    <definedName name="markajalan">#REF!</definedName>
    <definedName name="MARKUP">#REF!</definedName>
    <definedName name="Marmer">#REF!</definedName>
    <definedName name="MarmerBandung">#REF!</definedName>
    <definedName name="MarmerItali">#REF!</definedName>
    <definedName name="MarmerLampung">#REF!</definedName>
    <definedName name="MarmerLampung30.30">#REF!</definedName>
    <definedName name="mas">{"Book1","4.09 FLORA DAN FAUNA.xls","4.22 PERLENGKAPAN SEKOLAH.xls"}</definedName>
    <definedName name="mas0">{"Book1","4.09 FLORA DAN FAUNA.xls","4.22 PERLENGKAPAN SEKOLAH.xls"}</definedName>
    <definedName name="masd">{"Book1","4.09 FLORA DAN FAUNA.xls","4.22 PERLENGKAPAN SEKOLAH.xls"}</definedName>
    <definedName name="masf">{"Book1","4.09 FLORA DAN FAUNA.xls","4.22 PERLENGKAPAN SEKOLAH.xls"}</definedName>
    <definedName name="masinis">'[301]Daf. Upah &amp; Bah'!#REF!</definedName>
    <definedName name="masinis.jam">#REF!</definedName>
    <definedName name="mast">{"Book1","4.09 FLORA DAN FAUNA.xls","4.22 PERLENGKAPAN SEKOLAH.xls"}</definedName>
    <definedName name="MasukanRange">#REF!</definedName>
    <definedName name="mat">{"Book1","4.09 FLORA DAN FAUNA.xls","4.22 PERLENGKAPAN SEKOLAH.xls"}</definedName>
    <definedName name="mat40pp">[51]SB!$I$24</definedName>
    <definedName name="mat40pu">[51]SB!$I$23</definedName>
    <definedName name="mat40tu">#REF!</definedName>
    <definedName name="MATERIAL">#REF!</definedName>
    <definedName name="MATERIAL_3">'[332]BAHAN  lap'!$C$11:$BG$95</definedName>
    <definedName name="Material_Lose_Factor">#REF!</definedName>
    <definedName name="Material_pilihan">#REF!</definedName>
    <definedName name="material_timbunan_bahu_jalan">#REF!</definedName>
    <definedName name="material10">#REF!</definedName>
    <definedName name="material11">#REF!</definedName>
    <definedName name="Maw">#REF!</definedName>
    <definedName name="MAX">#REF!</definedName>
    <definedName name="may">{"Book1","4.09 FLORA DAN FAUNA.xls","4.22 PERLENGKAPAN SEKOLAH.xls"}</definedName>
    <definedName name="mb">'[213]harga bahan'!$L$101</definedName>
    <definedName name="MB01A">#REF!</definedName>
    <definedName name="mbak">{"Book1","4.09 FLORA DAN FAUNA.xls","4.22 PERLENGKAPAN SEKOLAH.xls"}</definedName>
    <definedName name="mbekbal">#REF!</definedName>
    <definedName name="mbekmult">#REF!</definedName>
    <definedName name="mbekpan">#REF!</definedName>
    <definedName name="mbrav">#REF!</definedName>
    <definedName name="mbttemp">#REF!</definedName>
    <definedName name="mc">#REF!</definedName>
    <definedName name="mcatbes">#REF!</definedName>
    <definedName name="mcatdal">#REF!</definedName>
    <definedName name="mcatkay">#REF!</definedName>
    <definedName name="mcatluar">#REF!</definedName>
    <definedName name="mcatplaf">#REF!</definedName>
    <definedName name="mcb">[126]har.sat.S!$I$124</definedName>
    <definedName name="mcb_100a">#REF!</definedName>
    <definedName name="mcian">#REF!</definedName>
    <definedName name="md">[33]har.sat.B!$H$147</definedName>
    <definedName name="MDOR">'[138] R A B'!#REF!</definedName>
    <definedName name="mdr">[211]DHSB!$G$37</definedName>
    <definedName name="mdrj">[333]HSD!$H$46</definedName>
    <definedName name="Mds">#REF!</definedName>
    <definedName name="Me">{"Book1","4.09 FLORA DAN FAUNA.xls","4.22 PERLENGKAPAN SEKOLAH.xls"}</definedName>
    <definedName name="Mebel">'[211]AHS. MB'!$L$22</definedName>
    <definedName name="mef">{"Book1","4.09 FLORA DAN FAUNA.xls","4.22 PERLENGKAPAN SEKOLAH.xls"}</definedName>
    <definedName name="mejaGuru">#REF!</definedName>
    <definedName name="mejaMurid">#REF!</definedName>
    <definedName name="mek">{"Book1","4.09 FLORA DAN FAUNA.xls","4.22 PERLENGKAPAN SEKOLAH.xls"}</definedName>
    <definedName name="meka">{"Book1","4.09 FLORA DAN FAUNA.xls","4.22 PERLENGKAPAN SEKOLAH.xls"}</definedName>
    <definedName name="Mekanik">[51]SB!#REF!</definedName>
    <definedName name="mekanik.jam">#REF!</definedName>
    <definedName name="MEKANIKAL">#REF!</definedName>
    <definedName name="mekanikpembantu">#REF!</definedName>
    <definedName name="mekar">{"Book1","4.09 FLORA DAN FAUNA.xls","4.22 PERLENGKAPAN SEKOLAH.xls"}</definedName>
    <definedName name="mekd">{"Book1","4.09 FLORA DAN FAUNA.xls","4.22 PERLENGKAPAN SEKOLAH.xls"}</definedName>
    <definedName name="meke">{"Book1","4.09 FLORA DAN FAUNA.xls","4.22 PERLENGKAPAN SEKOLAH.xls"}</definedName>
    <definedName name="mekf">{"Book1","4.09 FLORA DAN FAUNA.xls","4.22 PERLENGKAPAN SEKOLAH.xls"}</definedName>
    <definedName name="meki">{"Book1","4.09 FLORA DAN FAUNA.xls","4.22 PERLENGKAPAN SEKOLAH.xls"}</definedName>
    <definedName name="mekl">{"Book1","4.09 FLORA DAN FAUNA.xls","4.22 PERLENGKAPAN SEKOLAH.xls"}</definedName>
    <definedName name="meknikpembantu.jam">#REF!</definedName>
    <definedName name="meko">{"Book1","4.09 FLORA DAN FAUNA.xls","4.22 PERLENGKAPAN SEKOLAH.xls"}</definedName>
    <definedName name="mekot">{"Book1","4.09 FLORA DAN FAUNA.xls","4.22 PERLENGKAPAN SEKOLAH.xls"}</definedName>
    <definedName name="mekp">{"Book1","4.09 FLORA DAN FAUNA.xls","4.22 PERLENGKAPAN SEKOLAH.xls"}</definedName>
    <definedName name="mekpli">{"Book1","4.09 FLORA DAN FAUNA.xls","4.22 PERLENGKAPAN SEKOLAH.xls"}</definedName>
    <definedName name="meku">{"Book1","4.09 FLORA DAN FAUNA.xls","4.22 PERLENGKAPAN SEKOLAH.xls"}</definedName>
    <definedName name="melamik">[95]anal!#REF!</definedName>
    <definedName name="memaku">#REF!</definedName>
    <definedName name="memancang">#REF!</definedName>
    <definedName name="memancangpapanbendung">#REF!</definedName>
    <definedName name="MENI">[179]Reservoir!#REF!</definedName>
    <definedName name="meni.besi">'[123]HARGA SAT'!$F$86</definedName>
    <definedName name="meni.kayu">'[123]HARGA SAT'!#REF!</definedName>
    <definedName name="meni_kayu">#REF!</definedName>
    <definedName name="menib">'[88]Up &amp; bhn'!#REF!</definedName>
    <definedName name="menie">#REF!</definedName>
    <definedName name="MenieBesi">#REF!</definedName>
    <definedName name="MenieKayu">#REF!</definedName>
    <definedName name="menik">'[88]Up &amp; bhn'!#REF!</definedName>
    <definedName name="MENUB">[2]A!$J$7</definedName>
    <definedName name="MENUBOQ">[265]Estimate!#REF!</definedName>
    <definedName name="MENUD2">#REF!</definedName>
    <definedName name="MENUD2F">#REF!</definedName>
    <definedName name="MENUD2F2">#REF!</definedName>
    <definedName name="MENUD2U">#REF!</definedName>
    <definedName name="MENUD2U2">#REF!</definedName>
    <definedName name="MENUD3">'[78]3.4'!#REF!</definedName>
    <definedName name="MENUD3F">'[78]3.4'!#REF!</definedName>
    <definedName name="MENUD3U">'[78]3.4'!#REF!</definedName>
    <definedName name="MENUD4">#REF!</definedName>
    <definedName name="MENUD4F">#REF!</definedName>
    <definedName name="MENUD4F2">#REF!</definedName>
    <definedName name="MENUD4U">#REF!</definedName>
    <definedName name="MENUD4U2">#REF!</definedName>
    <definedName name="MENUD5">#REF!</definedName>
    <definedName name="MENUD5F">#REF!</definedName>
    <definedName name="MENUD5F2">#REF!</definedName>
    <definedName name="MENUD5U">#REF!</definedName>
    <definedName name="MENUD5U2">#REF!</definedName>
    <definedName name="MENUD6">#REF!</definedName>
    <definedName name="MENUD6F">#REF!</definedName>
    <definedName name="MENUD6F2">#REF!</definedName>
    <definedName name="MENUD6U">#REF!</definedName>
    <definedName name="MENUD6U2">#REF!</definedName>
    <definedName name="MENUD7">#REF!</definedName>
    <definedName name="MENUD7F">#REF!</definedName>
    <definedName name="MENUD7F2">#REF!</definedName>
    <definedName name="MENUD7U">#REF!</definedName>
    <definedName name="MENUD7U2">#REF!</definedName>
    <definedName name="MENUD8">#REF!</definedName>
    <definedName name="MENUD8F">#REF!</definedName>
    <definedName name="MENUD8F2">#REF!</definedName>
    <definedName name="MENUD8F3">#REF!</definedName>
    <definedName name="MENUD8F4">#REF!</definedName>
    <definedName name="MENUD8U">#REF!</definedName>
    <definedName name="MENUD8U2">#REF!</definedName>
    <definedName name="MENUD8U3">#REF!</definedName>
    <definedName name="MENUD8U4">#REF!</definedName>
    <definedName name="MENUMOB">#REF!</definedName>
    <definedName name="meq">{"Book1","4.09 FLORA DAN FAUNA.xls","4.22 PERLENGKAPAN SEKOLAH.xls"}</definedName>
    <definedName name="mer">{"Book1","4.09 FLORA DAN FAUNA.xls","4.22 PERLENGKAPAN SEKOLAH.xls"}</definedName>
    <definedName name="merah">{"Book1","4.09 FLORA DAN FAUNA.xls","4.22 PERLENGKAPAN SEKOLAH.xls"}</definedName>
    <definedName name="meranti">[126]har.sat.S!$I$59</definedName>
    <definedName name="meranti_usuk">'[112]B-Price'!$G$130</definedName>
    <definedName name="Meranti2.3">#REF!</definedName>
    <definedName name="Meranti3.20">#REF!</definedName>
    <definedName name="Meranti3.5">#REF!</definedName>
    <definedName name="Meranti4.6">#REF!</definedName>
    <definedName name="Meranti5.7">#REF!</definedName>
    <definedName name="MerantiBatu">#REF!</definedName>
    <definedName name="MERGY_GONDO">#REF!</definedName>
    <definedName name="meruncing">#REF!</definedName>
    <definedName name="mes">{"Book1","4.09 FLORA DAN FAUNA.xls","4.22 PERLENGKAPAN SEKOLAH.xls"}</definedName>
    <definedName name="mesin.pompa">'[123]HARGA SAT'!$F$206</definedName>
    <definedName name="mesin.tes">'[123]HARGA SAT'!$F$205</definedName>
    <definedName name="mesin_las">#REF!</definedName>
    <definedName name="MESINL">[59]HSD!#REF!</definedName>
    <definedName name="mesinlas.pe">'[123]HARGA SAT'!$F$207</definedName>
    <definedName name="met">{"Book1","4.09 FLORA DAN FAUNA.xls","4.22 PERLENGKAPAN SEKOLAH.xls"}</definedName>
    <definedName name="metal">'[88]Up &amp; bhn'!#REF!</definedName>
    <definedName name="metal_furringC25x20x1">#REF!</definedName>
    <definedName name="metal_furringC35x15x.5">#REF!</definedName>
    <definedName name="metal_statC">#REF!</definedName>
    <definedName name="metal_statU">#REF!</definedName>
    <definedName name="Metal_Stud_C40x40x10x1">#REF!</definedName>
    <definedName name="Metal_Stud_U40x40x1">#REF!</definedName>
    <definedName name="metalf">'[88]Up &amp; bhn'!#REF!</definedName>
    <definedName name="methode">'[278]Harga Bahan &amp; Upah'!$D$305</definedName>
    <definedName name="methode2">'[334]Harga Bahan &amp; Upah'!$D$38</definedName>
    <definedName name="METODE">#REF!</definedName>
    <definedName name="meu">{"Book1","4.09 FLORA DAN FAUNA.xls","4.22 PERLENGKAPAN SEKOLAH.xls"}</definedName>
    <definedName name="mev">{"Book1","4.09 FLORA DAN FAUNA.xls","4.22 PERLENGKAPAN SEKOLAH.xls"}</definedName>
    <definedName name="mew">{"Book1","4.09 FLORA DAN FAUNA.xls","4.22 PERLENGKAPAN SEKOLAH.xls"}</definedName>
    <definedName name="mey">{"Book1","4.09 FLORA DAN FAUNA.xls","4.22 PERLENGKAPAN SEKOLAH.xls"}</definedName>
    <definedName name="meyi">{"Book1","4.09 FLORA DAN FAUNA.xls","4.22 PERLENGKAPAN SEKOLAH.xls"}</definedName>
    <definedName name="Mfo">#REF!</definedName>
    <definedName name="mg">#REF!</definedName>
    <definedName name="mg.3r">'[114]Sat~Bahu'!$C$96</definedName>
    <definedName name="mgb">#REF!</definedName>
    <definedName name="mgr">#REF!</definedName>
    <definedName name="mgrk">#REF!</definedName>
    <definedName name="mgt">#REF!</definedName>
    <definedName name="mibes">[136]BASIC!$F$133</definedName>
    <definedName name="MILYAR">#REF!</definedName>
    <definedName name="MING1">'[335]LAP_ MINGG'!$F$10</definedName>
    <definedName name="MING2">'[335]LAP_ MINGG'!$F$67</definedName>
    <definedName name="MING3">'[335]LAP_ MINGG'!$F$124</definedName>
    <definedName name="MING4">'[335]LAP_ MINGG'!$F$181</definedName>
    <definedName name="MING5">'[335]LAP_ MINGG'!$F$238</definedName>
    <definedName name="MING6">'[335]LAP_ MINGG'!$F$295</definedName>
    <definedName name="MING7">'[335]LAP_ MINGG'!$F$353</definedName>
    <definedName name="minggu3">'[249]AnalisaFas.O&amp;P'!#REF!</definedName>
    <definedName name="MINOR">#REF!</definedName>
    <definedName name="minyak">'[121]Harga Dasar'!#REF!</definedName>
    <definedName name="minyak.bakar">#REF!</definedName>
    <definedName name="minyak.cat">'[123]HARGA SAT'!$F$75</definedName>
    <definedName name="minyak_aspal">[86]HARSAT!#REF!</definedName>
    <definedName name="MINYAK_CAT">[107]Daftar_Harga_BAHAN_UPAH!#REF!</definedName>
    <definedName name="minyak_tanah">#REF!</definedName>
    <definedName name="MinyakAspal">[51]SB!#REF!</definedName>
    <definedName name="MinyakBakar">[51]SB!#REF!</definedName>
    <definedName name="minyakbegesting">[126]har.sat.S!$I$107</definedName>
    <definedName name="minyakbekisting">#REF!</definedName>
    <definedName name="MinyakCat">[51]SB!#REF!</definedName>
    <definedName name="Minyakdiesel">[51]SB!#REF!</definedName>
    <definedName name="minyakFlux">#REF!</definedName>
    <definedName name="MinyakPelumas">[51]SB!#REF!</definedName>
    <definedName name="MinyakTanah">'[121]Harga Dasar'!#REF!</definedName>
    <definedName name="MIX">#REF!</definedName>
    <definedName name="mixer">'[109]HB '!#REF!</definedName>
    <definedName name="mixer_1">[119]HB!#REF!</definedName>
    <definedName name="mixer_1_10">[120]HB!#REF!</definedName>
    <definedName name="mixer_1_2">[120]HB!#REF!</definedName>
    <definedName name="mixer_1_3">[120]HB!#REF!</definedName>
    <definedName name="mixer_1_4">[120]HB!#REF!</definedName>
    <definedName name="mixer_1_5">[120]HB!#REF!</definedName>
    <definedName name="mixer_1_6">[120]HB!#REF!</definedName>
    <definedName name="mixer_1_8">[120]HB!#REF!</definedName>
    <definedName name="mixer_10">'[109]HB '!#REF!</definedName>
    <definedName name="mixer_2">'[109]HB '!#REF!</definedName>
    <definedName name="mixer_3">'[109]HB '!#REF!</definedName>
    <definedName name="mixer_4">'[109]HB '!#REF!</definedName>
    <definedName name="mixer_5">'[109]HB '!#REF!</definedName>
    <definedName name="mixer_6">'[109]HB '!#REF!</definedName>
    <definedName name="mixer_8">'[109]HB '!#REF!</definedName>
    <definedName name="MJ">[96]ANALISA!$J$1896</definedName>
    <definedName name="mk">#REF!</definedName>
    <definedName name="Mka">#REF!</definedName>
    <definedName name="mker20">#REF!</definedName>
    <definedName name="mker30">#REF!</definedName>
    <definedName name="mkmk">#REF!</definedName>
    <definedName name="mkol15">#REF!</definedName>
    <definedName name="ML">'[114]Sat~Bahu'!$C$6</definedName>
    <definedName name="mlaker">#REF!</definedName>
    <definedName name="mlamir">#REF!</definedName>
    <definedName name="mlitur">#REF!</definedName>
    <definedName name="mm">#REF!</definedName>
    <definedName name="MM01A">#REF!</definedName>
    <definedName name="MM03A">#REF!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M">'[83]4-Basic Price'!$I$41</definedName>
    <definedName name="MMM17A">#REF!</definedName>
    <definedName name="MMM35A">#REF!</definedName>
    <definedName name="MnsGilasRodaKaret8.15">[180]SB!#REF!</definedName>
    <definedName name="MnsPenyampurAspal30">[180]SB!#REF!</definedName>
    <definedName name="mnyak_tanah">#REF!</definedName>
    <definedName name="MNYC">'[138] R A B'!#REF!</definedName>
    <definedName name="mo">#REF!</definedName>
    <definedName name="mob">[88]Str!#REF!</definedName>
    <definedName name="MOBILISASI">#REF!</definedName>
    <definedName name="MODAL">#REF!</definedName>
    <definedName name="ModalCttRange">#REF!</definedName>
    <definedName name="ModalRange">#REF!</definedName>
    <definedName name="ModalTimRange">#REF!</definedName>
    <definedName name="ModalUraianRange">#REF!</definedName>
    <definedName name="moer">'[147]HARGA RATA'!$G$73</definedName>
    <definedName name="molen">'[123]HARGA SAT'!#REF!</definedName>
    <definedName name="molen_pasang_batu_kali">[112]analisa!$D$145</definedName>
    <definedName name="Molen125">[51]SB!#REF!</definedName>
    <definedName name="Molen250">[51]SB!#REF!</definedName>
    <definedName name="Molen500">[51]SB!#REF!</definedName>
    <definedName name="mollen.250">'[123]HARGA SAT'!$F$199</definedName>
    <definedName name="mollen.500">'[123]HARGA SAT'!$F$200</definedName>
    <definedName name="mot_grad">#REF!</definedName>
    <definedName name="motor.grader.">#REF!</definedName>
    <definedName name="Motor_grader">#REF!</definedName>
    <definedName name="motor_grader__penyiapan_badan_jalan">#REF!</definedName>
    <definedName name="motor_grader__URUGAN_TANAH_PILIHAN">#REF!</definedName>
    <definedName name="motor_grader_agregat_A_pelebaran">#REF!</definedName>
    <definedName name="motor_grader_agregat_A_peninggian">#REF!</definedName>
    <definedName name="motor_grader_agregat_B_pelebaran">#REF!</definedName>
    <definedName name="motor_grader_agregat_B_peninggian">#REF!</definedName>
    <definedName name="motor_grader_bahu_jalan">#REF!</definedName>
    <definedName name="motorgrader">#REF!</definedName>
    <definedName name="mp.182">'[114]Sat~Bahu'!$C$104</definedName>
    <definedName name="MP_21">#REF!</definedName>
    <definedName name="MP_221">#REF!</definedName>
    <definedName name="MP_222">#REF!</definedName>
    <definedName name="MP_511">#REF!</definedName>
    <definedName name="MP_512">#REF!</definedName>
    <definedName name="MP_513">#REF!</definedName>
    <definedName name="MP_52">#REF!</definedName>
    <definedName name="MP_55">#REF!</definedName>
    <definedName name="MP_611">#REF!</definedName>
    <definedName name="MP_612">#REF!</definedName>
    <definedName name="MP_621">#REF!</definedName>
    <definedName name="MP_622">#REF!</definedName>
    <definedName name="MP_623">#REF!</definedName>
    <definedName name="MP_632">#REF!</definedName>
    <definedName name="MP_633">#REF!</definedName>
    <definedName name="MP_634a">#REF!</definedName>
    <definedName name="MP_635">#REF!</definedName>
    <definedName name="MP_66">#REF!</definedName>
    <definedName name="MP_7121">#REF!</definedName>
    <definedName name="MP_7122">#REF!</definedName>
    <definedName name="MP_7123">#REF!</definedName>
    <definedName name="MP_714">#REF!</definedName>
    <definedName name="MP_715">#REF!</definedName>
    <definedName name="MP_716">#REF!</definedName>
    <definedName name="MP_717">#REF!</definedName>
    <definedName name="MP_718">#REF!</definedName>
    <definedName name="MP_7212">#REF!</definedName>
    <definedName name="MP_725">#REF!</definedName>
    <definedName name="MP_731">#REF!</definedName>
    <definedName name="MP_734">#REF!</definedName>
    <definedName name="MP_762">#REF!</definedName>
    <definedName name="MP_781a">#REF!</definedName>
    <definedName name="MP_782">#REF!</definedName>
    <definedName name="MP_783">#REF!</definedName>
    <definedName name="MP_811">#REF!</definedName>
    <definedName name="MP_8110">#REF!</definedName>
    <definedName name="MP_8111">#REF!</definedName>
    <definedName name="MP_812">#REF!</definedName>
    <definedName name="MP_813">#REF!</definedName>
    <definedName name="MP_814">#REF!</definedName>
    <definedName name="MP_815">#REF!</definedName>
    <definedName name="MP_817">#REF!</definedName>
    <definedName name="MP_818">#REF!</definedName>
    <definedName name="MP_819">#REF!</definedName>
    <definedName name="MP_831">#REF!</definedName>
    <definedName name="MP_841">#REF!</definedName>
    <definedName name="MP_843">#REF!</definedName>
    <definedName name="MP_844a">#REF!</definedName>
    <definedName name="MP_844b">#REF!</definedName>
    <definedName name="MP_845">#REF!</definedName>
    <definedName name="mpa">#REF!</definedName>
    <definedName name="mpab">#REF!</definedName>
    <definedName name="mpak">#REF!</definedName>
    <definedName name="mpasbk5">#REF!</definedName>
    <definedName name="mpasbm3">#REF!</definedName>
    <definedName name="mpasbm5">#REF!</definedName>
    <definedName name="Mpl">#REF!</definedName>
    <definedName name="MPLEK">'[138] R A B'!#REF!</definedName>
    <definedName name="mplest3">#REF!</definedName>
    <definedName name="mplest5">#REF!</definedName>
    <definedName name="MR.012">[222]HSBU!$F$15</definedName>
    <definedName name="MR.042">'[238]HSBU-2004'!$E$30</definedName>
    <definedName name="mrabat">#REF!</definedName>
    <definedName name="mreserv">#REF!</definedName>
    <definedName name="mseptick">#REF!</definedName>
    <definedName name="MsnGilas3Roda6.8">[51]SB!#REF!</definedName>
    <definedName name="MsnGilasGetar">[51]SB!#REF!</definedName>
    <definedName name="MsnGilasRodakaret8.15">[51]SB!#REF!</definedName>
    <definedName name="MsnGilasTendem6.10">[51]SB!#REF!</definedName>
    <definedName name="Msnpencampuraspal30">[51]SB!#REF!</definedName>
    <definedName name="mstamp">#REF!</definedName>
    <definedName name="mt">[336]HB!$F$78</definedName>
    <definedName name="mtx.danapaint">[101]harga!#REF!</definedName>
    <definedName name="mu">'[88]Up &amp; bhn'!#REF!</definedName>
    <definedName name="muk">{"Book1","4.09 FLORA DAN FAUNA.xls","4.22 PERLENGKAPAN SEKOLAH.xls"}</definedName>
    <definedName name="mulaipek">[70]RINCIAN!$H$12</definedName>
    <definedName name="multiplek12">'[10]HB '!$F$23</definedName>
    <definedName name="multiplek12_1">[119]HB!#REF!</definedName>
    <definedName name="multiplek12_1_10">[120]HB!#REF!</definedName>
    <definedName name="multiplek12_1_2">[120]HB!#REF!</definedName>
    <definedName name="multiplek12_1_3">[120]HB!#REF!</definedName>
    <definedName name="multiplek12_1_4">[120]HB!#REF!</definedName>
    <definedName name="multiplek12_1_5">[120]HB!#REF!</definedName>
    <definedName name="multiplek12_1_6">[120]HB!#REF!</definedName>
    <definedName name="multiplek12_1_8">[120]HB!#REF!</definedName>
    <definedName name="multiplex120.240.90">#REF!</definedName>
    <definedName name="multiplex12mm">#REF!</definedName>
    <definedName name="Multiplex9mm">#REF!</definedName>
    <definedName name="MULTY_TEST">[107]Daftar_Harga_BAHAN_UPAH!#REF!</definedName>
    <definedName name="muo">#REF!</definedName>
    <definedName name="murbaut12">#REF!</definedName>
    <definedName name="murbaut12_10">#REF!</definedName>
    <definedName name="murbaut12_2">#REF!</definedName>
    <definedName name="murbaut12_3">#REF!</definedName>
    <definedName name="murbaut12_4">#REF!</definedName>
    <definedName name="murbaut12_5">#REF!</definedName>
    <definedName name="murbaut12_6">#REF!</definedName>
    <definedName name="murbaut12_8">#REF!</definedName>
    <definedName name="murbaut16">#REF!</definedName>
    <definedName name="murbaut16_10">#REF!</definedName>
    <definedName name="murbaut16_2">#REF!</definedName>
    <definedName name="murbaut16_3">#REF!</definedName>
    <definedName name="murbaut16_4">#REF!</definedName>
    <definedName name="murbaut16_5">#REF!</definedName>
    <definedName name="murbaut16_6">#REF!</definedName>
    <definedName name="murbaut16_8">#REF!</definedName>
    <definedName name="murbaut19">#REF!</definedName>
    <definedName name="murbaut19_10">#REF!</definedName>
    <definedName name="murbaut19_2">#REF!</definedName>
    <definedName name="murbaut19_3">#REF!</definedName>
    <definedName name="murbaut19_4">#REF!</definedName>
    <definedName name="murbaut19_5">#REF!</definedName>
    <definedName name="murbaut19_6">#REF!</definedName>
    <definedName name="murbaut19_8">#REF!</definedName>
    <definedName name="murbaut22">#REF!</definedName>
    <definedName name="murbaut22_10">#REF!</definedName>
    <definedName name="murbaut22_2">#REF!</definedName>
    <definedName name="murbaut22_3">#REF!</definedName>
    <definedName name="murbaut22_4">#REF!</definedName>
    <definedName name="murbaut22_5">#REF!</definedName>
    <definedName name="murbaut22_6">#REF!</definedName>
    <definedName name="murbaut22_8">#REF!</definedName>
    <definedName name="murbautklem">#REF!</definedName>
    <definedName name="murbautklem_10">#REF!</definedName>
    <definedName name="murbautklem_2">#REF!</definedName>
    <definedName name="murbautklem_3">#REF!</definedName>
    <definedName name="murbautklem_4">#REF!</definedName>
    <definedName name="murbautklem_5">#REF!</definedName>
    <definedName name="murbautklem_6">#REF!</definedName>
    <definedName name="murbautklem_8">#REF!</definedName>
    <definedName name="murug">#REF!</definedName>
    <definedName name="mwater">#REF!</definedName>
    <definedName name="mwf">#REF!</definedName>
    <definedName name="MX">#REF!</definedName>
    <definedName name="mxg">#REF!</definedName>
    <definedName name="mxgf">#REF!</definedName>
    <definedName name="mxn">#REF!</definedName>
    <definedName name="mxnf">#REF!</definedName>
    <definedName name="MY">#REF!</definedName>
    <definedName name="myg">#REF!</definedName>
    <definedName name="mygf">#REF!</definedName>
    <definedName name="myn">#REF!</definedName>
    <definedName name="mynf">#REF!</definedName>
    <definedName name="n">'[103]HB '!#REF!</definedName>
    <definedName name="N.6.1">#REF!</definedName>
    <definedName name="N.6.10">#REF!</definedName>
    <definedName name="N.6.11">#REF!</definedName>
    <definedName name="N.6.12">#REF!</definedName>
    <definedName name="N.6.13">#REF!</definedName>
    <definedName name="N.6.14">#REF!</definedName>
    <definedName name="N.6.15">#REF!</definedName>
    <definedName name="N.6.16">#REF!</definedName>
    <definedName name="N.6.17">#REF!</definedName>
    <definedName name="N.6.18">#REF!</definedName>
    <definedName name="N.6.19">#REF!</definedName>
    <definedName name="N.6.2">#REF!</definedName>
    <definedName name="N.6.20">#REF!</definedName>
    <definedName name="N.6.21">#REF!</definedName>
    <definedName name="N.6.22">#REF!</definedName>
    <definedName name="N.6.23">#REF!</definedName>
    <definedName name="N.6.24">#REF!</definedName>
    <definedName name="N.6.25">#REF!</definedName>
    <definedName name="N.6.3">#REF!</definedName>
    <definedName name="N.6.3a">#REF!</definedName>
    <definedName name="N.6.4">#REF!</definedName>
    <definedName name="N.6.5">#REF!</definedName>
    <definedName name="N.6.6">#REF!</definedName>
    <definedName name="N.6.7">#REF!</definedName>
    <definedName name="N.6.8">#REF!</definedName>
    <definedName name="N.6.9">#REF!</definedName>
    <definedName name="naco">#REF!</definedName>
    <definedName name="nako">'[118]HB '!$F$119</definedName>
    <definedName name="nako_1">[119]HB!#REF!</definedName>
    <definedName name="nako_1_10">[120]HB!#REF!</definedName>
    <definedName name="nako_1_2">[120]HB!#REF!</definedName>
    <definedName name="nako_1_3">[120]HB!#REF!</definedName>
    <definedName name="nako_1_4">[120]HB!#REF!</definedName>
    <definedName name="nako_1_5">[120]HB!#REF!</definedName>
    <definedName name="nako_1_6">[120]HB!#REF!</definedName>
    <definedName name="nako_1_8">[120]HB!#REF!</definedName>
    <definedName name="Nama">#REF!</definedName>
    <definedName name="nama_dir">[112]RAB!$G$107</definedName>
    <definedName name="nama_kon">[337]REKAP!$G$47</definedName>
    <definedName name="nama_persh">[112]RAB!$G$101</definedName>
    <definedName name="NAMAE.001">#REF!</definedName>
    <definedName name="NAMAE.003">#REF!</definedName>
    <definedName name="NAMAE.010">#REF!</definedName>
    <definedName name="NAMAE.020">#REF!</definedName>
    <definedName name="NAMAE.031">#REF!</definedName>
    <definedName name="NAMAE.032">#REF!</definedName>
    <definedName name="NAMAE.033">#REF!</definedName>
    <definedName name="NAMAE.040">#REF!</definedName>
    <definedName name="NAMAE.051">#REF!</definedName>
    <definedName name="NAMAE.052">#REF!</definedName>
    <definedName name="NAMAE.053">#REF!</definedName>
    <definedName name="NAMAE.080">#REF!</definedName>
    <definedName name="NAMAE.081">#REF!</definedName>
    <definedName name="NAMAE.082">#REF!</definedName>
    <definedName name="NAMAE.083">#REF!</definedName>
    <definedName name="NAMAE.084">#REF!</definedName>
    <definedName name="NAMAE.087">#REF!</definedName>
    <definedName name="NAMAE.088">#REF!</definedName>
    <definedName name="NAMAE.089">#REF!</definedName>
    <definedName name="NAMAE.130">#REF!</definedName>
    <definedName name="NAMAE.152">#REF!</definedName>
    <definedName name="NAMAE.153">#REF!</definedName>
    <definedName name="NAMAE.154">#REF!</definedName>
    <definedName name="NAMAE.155">#REF!</definedName>
    <definedName name="NAMAE.156">#REF!</definedName>
    <definedName name="NAMAE.157">[222]DADH!$B$37</definedName>
    <definedName name="NAMAE.172">#REF!</definedName>
    <definedName name="NAMAE.182">#REF!</definedName>
    <definedName name="NAMAE.191">#REF!</definedName>
    <definedName name="NAMAE.192">#REF!</definedName>
    <definedName name="NAMAE.211">#REF!</definedName>
    <definedName name="NAMAE.212">#REF!</definedName>
    <definedName name="NAMAE.213">#REF!</definedName>
    <definedName name="NAMAE.221">#REF!</definedName>
    <definedName name="NAMAE.222">#REF!</definedName>
    <definedName name="NAMAE.223">#REF!</definedName>
    <definedName name="NAMAE.224">#REF!</definedName>
    <definedName name="NAMAE.225">#REF!</definedName>
    <definedName name="NAMAE.226">#REF!</definedName>
    <definedName name="NAMAE.231">#REF!</definedName>
    <definedName name="NAMAE.232">#REF!</definedName>
    <definedName name="NAMAE.251">#REF!</definedName>
    <definedName name="NAMAE.252">#REF!</definedName>
    <definedName name="NAMAE.253">#REF!</definedName>
    <definedName name="NAMAE.301">[222]DADH!$B$56</definedName>
    <definedName name="NAMAE.311">#REF!</definedName>
    <definedName name="NAMAE.341">#REF!</definedName>
    <definedName name="NAMAE.342">#REF!</definedName>
    <definedName name="NAMAE.351">#REF!</definedName>
    <definedName name="NAMAE.351a">#REF!</definedName>
    <definedName name="NAMAE.401">#REF!</definedName>
    <definedName name="NAMAE.402">#REF!</definedName>
    <definedName name="NAMAE.403">#REF!</definedName>
    <definedName name="NAMAPAKET">#REF!</definedName>
    <definedName name="name">#REF!</definedName>
    <definedName name="nD">#REF!</definedName>
    <definedName name="nDf">#REF!</definedName>
    <definedName name="new" hidden="1">#REF!</definedName>
    <definedName name="nf">#REF!</definedName>
    <definedName name="ngecat_dinding">#REF!</definedName>
    <definedName name="ngecat_kayu">#REF!</definedName>
    <definedName name="ngecat_melamin">#REF!</definedName>
    <definedName name="ngecat_wesi">#REF!</definedName>
    <definedName name="ngecatdindingext">#REF!</definedName>
    <definedName name="ngecatdindingint">#REF!</definedName>
    <definedName name="ngecatplafond">#REF!</definedName>
    <definedName name="nɡko">'[338]HB '!$F$119</definedName>
    <definedName name="nip">'[107]data_lokasi&amp;pelaku'!$D$16</definedName>
    <definedName name="NK">'[339]Daftar Harga'!$D$12</definedName>
    <definedName name="nka">#REF!</definedName>
    <definedName name="nki">#REF!</definedName>
    <definedName name="nm">[70]REKAP!$E$66</definedName>
    <definedName name="nn">[340]HB!#REF!</definedName>
    <definedName name="nn_10">[340]HB!#REF!</definedName>
    <definedName name="nn_2">[340]HB!#REF!</definedName>
    <definedName name="nn_3">[340]HB!#REF!</definedName>
    <definedName name="nn_4">[340]HB!#REF!</definedName>
    <definedName name="nn_5">[340]HB!#REF!</definedName>
    <definedName name="nn_6">[340]HB!#REF!</definedName>
    <definedName name="nn_8">[340]HB!#REF!</definedName>
    <definedName name="nnnm">'[125]AnalisaFas.O&amp;P'!$S$28:$S$31</definedName>
    <definedName name="no">{"Book1","4.09 FLORA DAN FAUNA.xls","4.22 PERLENGKAPAN SEKOLAH.xls"}</definedName>
    <definedName name="no_rab">'[107]data_lokasi&amp;pelaku'!$D$17</definedName>
    <definedName name="Nok.genteng.kebumen">#REF!</definedName>
    <definedName name="noker">'[88]Up &amp; bhn'!#REF!</definedName>
    <definedName name="Nokgenteng.kodok.">#REF!</definedName>
    <definedName name="Nokgenteng.plentong.besar">#REF!</definedName>
    <definedName name="nokgentengBeton">#REF!</definedName>
    <definedName name="NokGentengBetonwarna">#REF!</definedName>
    <definedName name="NokGentengKramik">#REF!</definedName>
    <definedName name="NokGentengMorando">#REF!</definedName>
    <definedName name="Nokgentengplentong">#REF!</definedName>
    <definedName name="NokGentengPres">#REF!</definedName>
    <definedName name="nokgentengvlampress">#REF!</definedName>
    <definedName name="nokontrak">[70]RINCIAN!$H$7</definedName>
    <definedName name="nokstel">#REF!</definedName>
    <definedName name="nokstel_10">#REF!</definedName>
    <definedName name="nokstel_2">#REF!</definedName>
    <definedName name="nokstel_3">#REF!</definedName>
    <definedName name="nokstel_4">#REF!</definedName>
    <definedName name="nokstel_5">#REF!</definedName>
    <definedName name="nokstel_6">#REF!</definedName>
    <definedName name="nokstel_8">#REF!</definedName>
    <definedName name="nopy105">#REF!</definedName>
    <definedName name="nopy10b105">#REF!</definedName>
    <definedName name="nopy2025">#REF!</definedName>
    <definedName name="NOPY85">#REF!</definedName>
    <definedName name="Nota">#REF!</definedName>
    <definedName name="Nota_P">#REF!</definedName>
    <definedName name="nya2x1.5">#REF!</definedName>
    <definedName name="NYFG4x4">#REF!</definedName>
    <definedName name="o">#REF!</definedName>
    <definedName name="oa">#REF!</definedName>
    <definedName name="OaLa">{"Book1","RAB PASAR 30 AUG SCRAB.xls"}</definedName>
    <definedName name="oda" hidden="1">#REF!</definedName>
    <definedName name="Oh">#REF!</definedName>
    <definedName name="oipp" hidden="1">'[117]CH-RANC'!#REF!</definedName>
    <definedName name="oiu" hidden="1">'[117]CH-RANC'!$Q$19:$Q$69</definedName>
    <definedName name="ok">[341]bahan!$G$210</definedName>
    <definedName name="oke">[179]Reservoir!#REF!</definedName>
    <definedName name="okerPutih">#REF!</definedName>
    <definedName name="okerWarna">#REF!</definedName>
    <definedName name="OKT">'[114]Sat~Bahu'!$C$12</definedName>
    <definedName name="OLF" hidden="1">'[342]HARGA MATERIAL'!$A$11:$A$208</definedName>
    <definedName name="oli">'[123]HARGA SAT'!$F$186</definedName>
    <definedName name="oli.100">'[123]HARGA SAT'!#REF!</definedName>
    <definedName name="oli.30">'[123]HARGA SAT'!#REF!</definedName>
    <definedName name="oli.40">'[123]HARGA SAT'!#REF!</definedName>
    <definedName name="oli.90">'[123]HARGA SAT'!#REF!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gkos">[40]rumus!$A$35:$M$41</definedName>
    <definedName name="ooo" hidden="1">'[117]CH-RANC'!$Q$19:$Q$69</definedName>
    <definedName name="ooooooooo" hidden="1">'[117]CH-RANC'!$Q$19:$Q$69</definedName>
    <definedName name="OP">'[343]Harga HSPK'!$H$999</definedName>
    <definedName name="op.pompa">'[123]HARGA SAT'!$F$29</definedName>
    <definedName name="OpCttRange">#REF!</definedName>
    <definedName name="operasi">#REF!</definedName>
    <definedName name="OPERATING_EQUIPMENT">#REF!</definedName>
    <definedName name="OperatoKurangTerlatih">[51]SB!#REF!</definedName>
    <definedName name="operator">#REF!</definedName>
    <definedName name="operator.jam">#REF!</definedName>
    <definedName name="operatorkurangterlatih">#REF!</definedName>
    <definedName name="operatorkurangterlatih.jam">#REF!</definedName>
    <definedName name="OperatorTerlatih">[51]SB!#REF!</definedName>
    <definedName name="OPORAN_1.5_0.5">[107]Daftar_Harga_BAHAN_UPAH!#REF!</definedName>
    <definedName name="OPORAN_1.5_1">[107]Daftar_Harga_BAHAN_UPAH!#REF!</definedName>
    <definedName name="OPORAN_2.5_2">[107]Daftar_Harga_BAHAN_UPAH!#REF!</definedName>
    <definedName name="OPORAN_2__1.5">[107]Daftar_Harga_BAHAN_UPAH!#REF!</definedName>
    <definedName name="OPORAN_3_2.5">[107]Daftar_Harga_BAHAN_UPAH!#REF!</definedName>
    <definedName name="OPORAN_4_3">[107]Daftar_Harga_BAHAN_UPAH!#REF!</definedName>
    <definedName name="opp" hidden="1">'[117]CH-RANC'!$L$19:$L$64</definedName>
    <definedName name="OpRange">#REF!</definedName>
    <definedName name="opt">#REF!</definedName>
    <definedName name="opter">#REF!</definedName>
    <definedName name="opterampil">#REF!</definedName>
    <definedName name="OpTimRange">#REF!</definedName>
    <definedName name="OpUraianRange">#REF!</definedName>
    <definedName name="OrderTable" hidden="1">#REF!</definedName>
    <definedName name="org.hari">T</definedName>
    <definedName name="ORGAN">[344]ORGAN!#REF!</definedName>
    <definedName name="ORNAMEN">'[212]A+Supl.'!#REF!</definedName>
    <definedName name="ot">#REF!</definedName>
    <definedName name="OV">#REF!</definedName>
    <definedName name="OVB">#REF!</definedName>
    <definedName name="overhead">[165]A!$H$7</definedName>
    <definedName name="overstockGalvanis1.3.4">#REF!</definedName>
    <definedName name="overtime">#REF!</definedName>
    <definedName name="overtime_10">#REF!</definedName>
    <definedName name="overtime_2">#REF!</definedName>
    <definedName name="overtime_3">#REF!</definedName>
    <definedName name="overtime_4">#REF!</definedName>
    <definedName name="overtime_5">#REF!</definedName>
    <definedName name="overtime_6">#REF!</definedName>
    <definedName name="overtime_8">#REF!</definedName>
    <definedName name="p">#REF!</definedName>
    <definedName name="p.1">#REF!</definedName>
    <definedName name="P.2">#REF!</definedName>
    <definedName name="P.3">#REF!</definedName>
    <definedName name="P.4">#REF!</definedName>
    <definedName name="P.5">'[51]RAB '!#REF!</definedName>
    <definedName name="p.6">#REF!</definedName>
    <definedName name="p.7">'[51]RAB '!#REF!</definedName>
    <definedName name="p.8">'[51]RAB '!#REF!</definedName>
    <definedName name="P.9">'[51]RAB '!#REF!</definedName>
    <definedName name="P.BEND11.25S100">[5]DAF.HRG!$Y$34</definedName>
    <definedName name="P.BEND11.25S50">[5]DAF.HRG!$Y$36</definedName>
    <definedName name="P.BEND11.25S75">[5]DAF.HRG!$Y$35</definedName>
    <definedName name="P.BEND22.5S50">[5]DAF.HRG!$Y$31</definedName>
    <definedName name="P.BEND22.5S75">[5]DAF.HRG!$Y$30</definedName>
    <definedName name="P.BEND45AF200">[5]DAF.HRG!$Y$76</definedName>
    <definedName name="P.BEND45AF250">[5]DAF.HRG!#REF!</definedName>
    <definedName name="P.BEND90AF100">[5]DAF.HRG!$Y$74</definedName>
    <definedName name="P.BEND90AF200">[5]DAF.HRG!$Y$73</definedName>
    <definedName name="P.BEND90AF75">[5]DAF.HRG!$Y$75</definedName>
    <definedName name="P.BEND90S100">[5]DAF.HRG!$Y$22</definedName>
    <definedName name="P.BEND90S50">[5]DAF.HRG!$Y$24</definedName>
    <definedName name="P.BEND90S75">[5]DAF.HRG!$Y$23</definedName>
    <definedName name="p.bs.1">[101]harga!#REF!</definedName>
    <definedName name="p.bs.1.2">[101]harga!#REF!</definedName>
    <definedName name="p.bs.1.25">[101]harga!#REF!</definedName>
    <definedName name="p.bs.1.25BSA">[101]harga!#REF!</definedName>
    <definedName name="p.bs.3.4">[101]harga!#REF!</definedName>
    <definedName name="P.FLAS100">[5]DAF.HRG!$Y$87</definedName>
    <definedName name="P.FLAS200">[5]DAF.HRG!$Y$86</definedName>
    <definedName name="P.FLAS75">[5]DAF.HRG!$Y$88</definedName>
    <definedName name="P.FSOCKET100">[5]DAF.HRG!$Y$40</definedName>
    <definedName name="P.FSOCKET200">[5]DAF.HRG!$Y$39</definedName>
    <definedName name="P.GIBOULT200">[5]DAF.HRG!$Y$90</definedName>
    <definedName name="P.SPIGOT200">[5]DAF.HRG!$Y$44</definedName>
    <definedName name="P.TEEAF100">[5]DAF.HRG!$Y$60</definedName>
    <definedName name="P.TEEAF200">[5]DAF.HRG!$Y$58</definedName>
    <definedName name="P.TEEAF75">[5]DAF.HRG!$Y$59</definedName>
    <definedName name="p.tire.roller">#REF!</definedName>
    <definedName name="p.tire.roller.">#REF!</definedName>
    <definedName name="pa">#REF!</definedName>
    <definedName name="PABET">'[138] R A B'!#REF!</definedName>
    <definedName name="pabf100">#REF!</definedName>
    <definedName name="pabf125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cangbeton.Ø50">#REF!</definedName>
    <definedName name="paco">[183]harsat!$G$29</definedName>
    <definedName name="paco_3">[184]harsat!$G$29</definedName>
    <definedName name="paco_4">[185]harsat!$G$29</definedName>
    <definedName name="pacuPancing">#REF!</definedName>
    <definedName name="PADAS">[264]BAHAN!#REF!</definedName>
    <definedName name="pagaraman">#REF!</definedName>
    <definedName name="pagarbrc">#REF!</definedName>
    <definedName name="pagarbrc_10">#REF!</definedName>
    <definedName name="pagarbrc_2">#REF!</definedName>
    <definedName name="pagarbrc_3">#REF!</definedName>
    <definedName name="pagarbrc_4">#REF!</definedName>
    <definedName name="pagarbrc_5">#REF!</definedName>
    <definedName name="pagarbrc_6">#REF!</definedName>
    <definedName name="pagarbrc_8">#REF!</definedName>
    <definedName name="pagyp">'[88]Up &amp; bhn'!#REF!</definedName>
    <definedName name="pajak">#REF!</definedName>
    <definedName name="pak">[296]bahan!$D$19</definedName>
    <definedName name="PAKAY2">'[138] R A B'!#REF!</definedName>
    <definedName name="PAKAY3">'[138] R A B'!#REF!</definedName>
    <definedName name="PAKAY4">'[138] R A B'!#REF!</definedName>
    <definedName name="PAKET">[124]INFO!$E$4</definedName>
    <definedName name="pakf100">#REF!</definedName>
    <definedName name="pakf150">#REF!</definedName>
    <definedName name="pakf80">#REF!</definedName>
    <definedName name="paku">#REF!</definedName>
    <definedName name="Paku.asbes">#REF!</definedName>
    <definedName name="paku.baut">[101]harga!#REF!</definedName>
    <definedName name="paku.reng">'[123]HARGA SAT'!$F$109</definedName>
    <definedName name="paku.usuk">'[123]HARGA SAT'!$F$111</definedName>
    <definedName name="paku_1">[119]HB!#REF!</definedName>
    <definedName name="paku_1_10">[120]HB!#REF!</definedName>
    <definedName name="paku_1_2">[120]HB!#REF!</definedName>
    <definedName name="paku_1_3">[120]HB!#REF!</definedName>
    <definedName name="paku_1_4">[120]HB!#REF!</definedName>
    <definedName name="paku_1_5">[120]HB!#REF!</definedName>
    <definedName name="paku_1_6">[120]HB!#REF!</definedName>
    <definedName name="paku_1_8">[120]HB!#REF!</definedName>
    <definedName name="paku_B_0">#REF!</definedName>
    <definedName name="PAKU_B2">[107]Daftar_Harga_BAHAN_UPAH!$H$37</definedName>
    <definedName name="paku_begisting">#REF!</definedName>
    <definedName name="PAKU_BIASA">'[176]HARGA BAHAN'!$F$45</definedName>
    <definedName name="paku_ctsb">#REF!</definedName>
    <definedName name="paku_K_1_2_5">#REF!</definedName>
    <definedName name="paku_K_2_2_5">#REF!</definedName>
    <definedName name="PAKU_K2">[107]Daftar_Harga_BAHAN_UPAH!$H$36</definedName>
    <definedName name="paku_reng">#REF!</definedName>
    <definedName name="paku_sekrup">#REF!</definedName>
    <definedName name="paku_triplek">#REF!</definedName>
    <definedName name="paku_u">#REF!</definedName>
    <definedName name="paku_usuk">'[112]B-Price'!$G$144</definedName>
    <definedName name="paku1">#REF!</definedName>
    <definedName name="paku2">#REF!</definedName>
    <definedName name="pakuasb">#REF!</definedName>
    <definedName name="pakuasb_1">[119]HB!#REF!</definedName>
    <definedName name="pakuasb_1_10">[120]HB!#REF!</definedName>
    <definedName name="pakuasb_1_2">[120]HB!#REF!</definedName>
    <definedName name="pakuasb_1_3">[120]HB!#REF!</definedName>
    <definedName name="pakuasb_1_4">[120]HB!#REF!</definedName>
    <definedName name="pakuasb_1_5">[120]HB!#REF!</definedName>
    <definedName name="pakuasb_1_6">[120]HB!#REF!</definedName>
    <definedName name="pakuasb_1_8">[120]HB!#REF!</definedName>
    <definedName name="pakuasbes">[101]harga!#REF!</definedName>
    <definedName name="pakuEternit">#REF!</definedName>
    <definedName name="pakukeling">#REF!</definedName>
    <definedName name="Pakupancing">#REF!</definedName>
    <definedName name="pakupayung">#REF!</definedName>
    <definedName name="pakusekrup">#REF!</definedName>
    <definedName name="pakusirap">[101]harga!#REF!</definedName>
    <definedName name="palaron">#REF!</definedName>
    <definedName name="palm">'[10]HB '!$F$183</definedName>
    <definedName name="palm_1">[119]HB!#REF!</definedName>
    <definedName name="palm_1_10">[120]HB!#REF!</definedName>
    <definedName name="palm_1_2">[120]HB!#REF!</definedName>
    <definedName name="palm_1_3">[120]HB!#REF!</definedName>
    <definedName name="palm_1_4">[120]HB!#REF!</definedName>
    <definedName name="palm_1_5">[120]HB!#REF!</definedName>
    <definedName name="palm_1_6">[120]HB!#REF!</definedName>
    <definedName name="palm_1_8">[120]HB!#REF!</definedName>
    <definedName name="palu">#REF!</definedName>
    <definedName name="panama">#REF!</definedName>
    <definedName name="pancang">#REF!</definedName>
    <definedName name="pancangbeton.Ø45">#REF!</definedName>
    <definedName name="pancangbeton.Ø50">#REF!</definedName>
    <definedName name="PANEL">#REF!</definedName>
    <definedName name="PANEL_KONTROL">[107]Daftar_Harga_BAHAN_UPAH!#REF!</definedName>
    <definedName name="panelbetonpracetak">#REF!</definedName>
    <definedName name="panelmcb">'[109]HB '!#REF!</definedName>
    <definedName name="panelmcb_1">[119]HB!#REF!</definedName>
    <definedName name="panelmcb_1_10">[120]HB!#REF!</definedName>
    <definedName name="panelmcb_1_2">[120]HB!#REF!</definedName>
    <definedName name="panelmcb_1_3">[120]HB!#REF!</definedName>
    <definedName name="panelmcb_1_4">[120]HB!#REF!</definedName>
    <definedName name="panelmcb_1_5">[120]HB!#REF!</definedName>
    <definedName name="panelmcb_1_6">[120]HB!#REF!</definedName>
    <definedName name="panelmcb_1_8">[120]HB!#REF!</definedName>
    <definedName name="panelmcb_10">'[109]HB '!#REF!</definedName>
    <definedName name="panelmcb_2">'[109]HB '!#REF!</definedName>
    <definedName name="panelmcb_3">'[109]HB '!#REF!</definedName>
    <definedName name="panelmcb_4">'[109]HB '!#REF!</definedName>
    <definedName name="panelmcb_5">'[109]HB '!#REF!</definedName>
    <definedName name="panelmcb_6">'[109]HB '!#REF!</definedName>
    <definedName name="panelmcb_8">'[109]HB '!#REF!</definedName>
    <definedName name="PANIL">#REF!</definedName>
    <definedName name="panjangtarget">[345]BQ1!#REF!</definedName>
    <definedName name="papa">[183]harsat!$G$29</definedName>
    <definedName name="papa_3">[184]harsat!$G$29</definedName>
    <definedName name="papa_4">[185]harsat!$G$29</definedName>
    <definedName name="papan">'[54]Har-sat finish'!$E$27</definedName>
    <definedName name="papan.1">'[123]HARGA SAT'!$F$53</definedName>
    <definedName name="Papan.2">'[123]HARGA SAT'!$F$55</definedName>
    <definedName name="Papan.GRC">#REF!</definedName>
    <definedName name="papan_begisting">#REF!</definedName>
    <definedName name="PAPAN_BIKISTING">'[176]HARGA BAHAN'!$F$43</definedName>
    <definedName name="Papan_I">[175]harga!$J$34</definedName>
    <definedName name="papan_jati">#REF!</definedName>
    <definedName name="papan_kamper">#REF!</definedName>
    <definedName name="papan_meranti">#REF!</definedName>
    <definedName name="papan_meranti_bahan">#REF!</definedName>
    <definedName name="papan_meranti_ctsb">#REF!</definedName>
    <definedName name="papan_profil">#REF!</definedName>
    <definedName name="papan_reuter">#REF!</definedName>
    <definedName name="papanAbsen">#REF!</definedName>
    <definedName name="PapanBengkir2.20.400">#REF!</definedName>
    <definedName name="PapanBengkir2.25.400">#REF!</definedName>
    <definedName name="PapanBengkir2.30.400">#REF!</definedName>
    <definedName name="papancetakpinus">#REF!</definedName>
    <definedName name="papanFiberSemen">#REF!</definedName>
    <definedName name="papanharflek">#REF!</definedName>
    <definedName name="papanjati">[126]har.sat.S!$I$54</definedName>
    <definedName name="papankamper">#REF!</definedName>
    <definedName name="papankayulokal">#REF!</definedName>
    <definedName name="papanKempas">#REF!</definedName>
    <definedName name="PapanKruing">#REF!</definedName>
    <definedName name="papanlanan">[101]harga!#REF!</definedName>
    <definedName name="papanmeranti">'[339]Daftar Harga'!$D$57</definedName>
    <definedName name="PapanMeranti2.20.400">#REF!</definedName>
    <definedName name="PapanMeranti2.25.400">#REF!</definedName>
    <definedName name="PAPANPRO">#REF!</definedName>
    <definedName name="papantulis">'[211]RAB - MB'!$K$38</definedName>
    <definedName name="papanulin">[101]harga!#REF!</definedName>
    <definedName name="PAPAS">'[138] R A B'!#REF!</definedName>
    <definedName name="papmer">#REF!</definedName>
    <definedName name="paralon">#REF!</definedName>
    <definedName name="paralon.0.5">[101]harga!#REF!</definedName>
    <definedName name="paralon1.25">[101]harga!#REF!</definedName>
    <definedName name="paralon3.4">[101]harga!#REF!</definedName>
    <definedName name="paralon5_8">#REF!</definedName>
    <definedName name="parkay">[95]anal!#REF!</definedName>
    <definedName name="parquet">[126]har.sat.S!$I$27</definedName>
    <definedName name="parquet12mm">#REF!</definedName>
    <definedName name="parquet8mm">#REF!</definedName>
    <definedName name="PARS">'[346]REKAP_ARSITEKTUR.'!$B$11</definedName>
    <definedName name="part_gypsum">#REF!</definedName>
    <definedName name="partisi">#REF!</definedName>
    <definedName name="partisidoubleteakwood">#REF!</definedName>
    <definedName name="partisidoubletriplek">#REF!</definedName>
    <definedName name="pas">#REF!</definedName>
    <definedName name="pas.batudnmortar">#REF!</definedName>
    <definedName name="PAS.GATE100">[5]DAF.HRG!$Y$81</definedName>
    <definedName name="PAS.GATE200">[5]DAF.HRG!$Y$80</definedName>
    <definedName name="PAS.GATE75">[5]DAF.HRG!$Y$82</definedName>
    <definedName name="PAS.GI100">[5]DAF.HRG!$Y$54</definedName>
    <definedName name="PAS.GI200">[5]DAF.HRG!$Y$52</definedName>
    <definedName name="PAS.GI50">[5]DAF.HRG!$Y$56</definedName>
    <definedName name="PAS.GI75">[5]DAF.HRG!$Y$55</definedName>
    <definedName name="PAS.PVC100">[5]DAF.HRG!$Y$17</definedName>
    <definedName name="PAS.PVC200">[5]DAF.HRG!$Y$15</definedName>
    <definedName name="PAS.STREETB">[5]DAF.HRG!$Y$96</definedName>
    <definedName name="Pas_Aanstamping">[106]Analis!#REF!</definedName>
    <definedName name="pas_batu_kali">'[107]volume pekerjaan'!$G$12</definedName>
    <definedName name="pas_batu_kosong">'[107]volume pekerjaan'!$G$11</definedName>
    <definedName name="PAS_BATU_KOSONG_TALUD">'[107]volume pekerjaan'!$G$35</definedName>
    <definedName name="PAS_BATU_TALUD">'[107]volume pekerjaan'!$G$36</definedName>
    <definedName name="PAS_BOWLANK_TALUD">'[107]volume pekerjaan'!$G$32</definedName>
    <definedName name="pas_bowpalank">'[107]volume pekerjaan'!$G$8</definedName>
    <definedName name="pas_bronjong_3mm">'[107]volume pekerjaan'!$G$27</definedName>
    <definedName name="pas_bronjong_4mm">'[107]volume pekerjaan'!$G$28</definedName>
    <definedName name="Pas_Pondasi_Batu_Gunung_1.4">[106]Analis!#REF!</definedName>
    <definedName name="pasACSplit11.2Pk">#REF!</definedName>
    <definedName name="PasACSplit1Pk">#REF!</definedName>
    <definedName name="pasACSplit21.2Pk">#REF!</definedName>
    <definedName name="pasACSplit2PK">#REF!</definedName>
    <definedName name="Pasang">'[312]Harga Bahan &amp; Upah'!$D$29</definedName>
    <definedName name="pasang.bt.adukan">#REF!</definedName>
    <definedName name="PASANG_BAILEY">[59]ANALISA!#REF!</definedName>
    <definedName name="pasang_galvalum">#REF!</definedName>
    <definedName name="pasang_genteng">[86]ANALISA!#REF!</definedName>
    <definedName name="Pasang_rangka___plafond_gypsum_10mm">#REF!</definedName>
    <definedName name="Pasangan_Plesteran">[173]RAB!$A$24</definedName>
    <definedName name="pasangpipa25">[347]ANALISA!$I$282</definedName>
    <definedName name="pasangpipa50">[347]ANALISA!$I$302</definedName>
    <definedName name="pasangpipa75">[347]ANALISA!$I$322</definedName>
    <definedName name="pasar">[136]BASIC!$F$138</definedName>
    <definedName name="pasar_batu_kali">#REF!</definedName>
    <definedName name="pasb">#REF!</definedName>
    <definedName name="pasbamer3">#REF!</definedName>
    <definedName name="pasbamer5">#REF!</definedName>
    <definedName name="PASBATAK_1">#REF!</definedName>
    <definedName name="PASBATAK_2">#REF!</definedName>
    <definedName name="PASBATMOR_1">#REF!</definedName>
    <definedName name="PASBATMOR_2">#REF!</definedName>
    <definedName name="pasbatu">#REF!</definedName>
    <definedName name="PASBATU_PLESTER">#REF!</definedName>
    <definedName name="PASBRONJ">[182]ANALISA!#REF!</definedName>
    <definedName name="pasbtconmix">#REF!</definedName>
    <definedName name="pasbtempel">#REF!</definedName>
    <definedName name="pasbtman">#REF!</definedName>
    <definedName name="pasbtpek">#REF!</definedName>
    <definedName name="pasbttuk">#REF!</definedName>
    <definedName name="pasdingran">#REF!</definedName>
    <definedName name="PASDOLKEN">[182]ANALISA!#REF!</definedName>
    <definedName name="PASGEO">[182]ANALISA!#REF!</definedName>
    <definedName name="pasgi">'[55]analisa print'!$H$394</definedName>
    <definedName name="PASGORONG100">[182]ANALISA!#REF!</definedName>
    <definedName name="pasgran30">#REF!</definedName>
    <definedName name="pasgran40">#REF!</definedName>
    <definedName name="PasInstalasiTitikLampu">#REF!</definedName>
    <definedName name="pasInstalasiTitiklampudanStopkontak">#REF!</definedName>
    <definedName name="Pasir">#REF!</definedName>
    <definedName name="Pasir.Beton">'[123]HARGA SAT'!$F$40</definedName>
    <definedName name="Pasir.kg">#REF!</definedName>
    <definedName name="Pasir.Pasang">'[123]HARGA SAT'!$F$41</definedName>
    <definedName name="Pasir.urug">'[123]HARGA SAT'!$F$42</definedName>
    <definedName name="Pasir__gorong2_sd45">#REF!</definedName>
    <definedName name="pasir_B_0">#REF!</definedName>
    <definedName name="pasir_bet">#REF!</definedName>
    <definedName name="pasir_beton">#REF!</definedName>
    <definedName name="pasir_ctsb">#REF!</definedName>
    <definedName name="Pasir_gorong2_45sd75">#REF!</definedName>
    <definedName name="pasir_gorong2_75sd120">#REF!</definedName>
    <definedName name="Pasir_gorong2_sd45">#REF!</definedName>
    <definedName name="pasir_K_1_2_5">#REF!</definedName>
    <definedName name="pasir_K_2_2_5">#REF!</definedName>
    <definedName name="Pasir_P">[175]harga!$J$28</definedName>
    <definedName name="pasir_pa">#REF!</definedName>
    <definedName name="Pasir_Pasang">'[181]Uph&amp;bhn'!$E$51</definedName>
    <definedName name="Pasir_PAsang_batu_mortar">#REF!</definedName>
    <definedName name="Pasir_u">[175]harga!$J$27</definedName>
    <definedName name="Pasir_Urug">'[181]Uph&amp;bhn'!$E$52</definedName>
    <definedName name="PASIRBCAMP">#REF!</definedName>
    <definedName name="pasirbeton">#REF!</definedName>
    <definedName name="pasircor">'[54]Har-sat finish'!$E$33</definedName>
    <definedName name="pasirhalus">#REF!</definedName>
    <definedName name="pasirp">[313]BAHAN!$D$37</definedName>
    <definedName name="pasirpasang">'[54]Har-sat finish'!$E$43</definedName>
    <definedName name="PasirPutih">#REF!</definedName>
    <definedName name="pasirurug">#REF!</definedName>
    <definedName name="pasjong">#REF!</definedName>
    <definedName name="paskaca">#REF!</definedName>
    <definedName name="paskeramik">'[55]analisa print'!$H$1039</definedName>
    <definedName name="pasLisProfilKayu">#REF!</definedName>
    <definedName name="pasnaco">#REF!</definedName>
    <definedName name="pasPapanRuiter">#REF!</definedName>
    <definedName name="paspaving">'[55]analisa print'!$H$1083</definedName>
    <definedName name="pasPintuPanilrangkaBengkir">#REF!</definedName>
    <definedName name="pasPintuPanilTeakwoodlapisAluminium">#REF!</definedName>
    <definedName name="pasPintuPVClengkap">#REF!</definedName>
    <definedName name="pasStopkontakAClengkap">#REF!</definedName>
    <definedName name="pasur">'[312]Harga Bahan &amp; Upah'!$D$30</definedName>
    <definedName name="PATOK">[107]Daftar_Harga_BAHAN_UPAH!$H$48</definedName>
    <definedName name="patok_km">#REF!</definedName>
    <definedName name="patokpengarah">#REF!</definedName>
    <definedName name="PATUNG">'[212]A+Supl.'!#REF!</definedName>
    <definedName name="paur">[183]harsat!$G$31</definedName>
    <definedName name="paur_3">[184]harsat!$G$31</definedName>
    <definedName name="paur_4">[185]harsat!$G$31</definedName>
    <definedName name="pav">'[88]Up &amp; bhn'!#REF!</definedName>
    <definedName name="pav_ston_6cm">#REF!</definedName>
    <definedName name="pav8_10">#REF!</definedName>
    <definedName name="pav8_2">#REF!</definedName>
    <definedName name="pav8_3">#REF!</definedName>
    <definedName name="pav8_4">#REF!</definedName>
    <definedName name="pav8_5">#REF!</definedName>
    <definedName name="pav8_6">#REF!</definedName>
    <definedName name="pav8_8">#REF!</definedName>
    <definedName name="pavabu6">#REF!</definedName>
    <definedName name="pavabu6_10">#REF!</definedName>
    <definedName name="pavabu6_2">#REF!</definedName>
    <definedName name="pavabu6_3">#REF!</definedName>
    <definedName name="pavabu6_4">#REF!</definedName>
    <definedName name="pavabu6_5">#REF!</definedName>
    <definedName name="pavabu6_6">#REF!</definedName>
    <definedName name="pavabu6_8">#REF!</definedName>
    <definedName name="pavabu8">#REF!</definedName>
    <definedName name="pavblock8">#REF!</definedName>
    <definedName name="paving">'[123]HARGA SAT'!$F$49</definedName>
    <definedName name="paving.3b">'[123]HARGA SAT'!#REF!</definedName>
    <definedName name="paving.6cm">#REF!</definedName>
    <definedName name="paving.6cm.lokal">#REF!</definedName>
    <definedName name="paving.6cm.warna.lokal">#REF!</definedName>
    <definedName name="paving.8cm">#REF!</definedName>
    <definedName name="paving_abu_6">[136]BASIC!$F$139</definedName>
    <definedName name="paving_abu_8">[136]BASIC!$F$140</definedName>
    <definedName name="paving_stone">#REF!</definedName>
    <definedName name="paving4.5">#REF!</definedName>
    <definedName name="paving4.5cm">#REF!</definedName>
    <definedName name="paving5">'[348]Harga Bahan &amp; Upah '!$E$375</definedName>
    <definedName name="paving5.cm">#REF!</definedName>
    <definedName name="paving5warna">'[348]Harga Bahan &amp; Upah '!$E$379</definedName>
    <definedName name="paving6">'[55]analisa print'!$F$1066</definedName>
    <definedName name="paving6warna">'[348]Harga Bahan &amp; Upah '!$E$380</definedName>
    <definedName name="paving8">#REF!</definedName>
    <definedName name="paving8warna">'[348]Harga Bahan &amp; Upah '!$E$381</definedName>
    <definedName name="pavingblock">[101]harga!#REF!</definedName>
    <definedName name="PavingHexagonal11.5t.4.5cm">#REF!</definedName>
    <definedName name="PavingHexagonal11.5t.4.5cmWarna">#REF!</definedName>
    <definedName name="pavingHexagonal11.5t.5cm">#REF!</definedName>
    <definedName name="PavingHexagonal11.5t.5cmWarna">#REF!</definedName>
    <definedName name="pavingHexagonal11.5t.6cm">#REF!</definedName>
    <definedName name="PavingHexagonal11.5t.6cmWarna">#REF!</definedName>
    <definedName name="pavingHexagonal11.5t.8cm">#REF!</definedName>
    <definedName name="pavingHexagonal11.5t.8cmWarna">#REF!</definedName>
    <definedName name="pavingHexagonal5cmkw1">#REF!</definedName>
    <definedName name="pavingHolland6cmk175">#REF!</definedName>
    <definedName name="pavingHolland8cmK200">#REF!</definedName>
    <definedName name="pavingWarna.5cm">#REF!</definedName>
    <definedName name="pavingWarna.6cm">#REF!</definedName>
    <definedName name="pavingWarna.8cm">#REF!</definedName>
    <definedName name="pavingWarna4.5">#REF!</definedName>
    <definedName name="pavingwarna6cm">#REF!</definedName>
    <definedName name="pavingwarna8cm">#REF!</definedName>
    <definedName name="pavingWarnaHexagonal5cmkw1">#REF!</definedName>
    <definedName name="pavingWarnaHolland6cmK175">#REF!</definedName>
    <definedName name="pavingWarnaHolland8cmK200">#REF!</definedName>
    <definedName name="Paw">[93]Beban!#REF!</definedName>
    <definedName name="payung">#REF!</definedName>
    <definedName name="PB">'[343]Harga HSPK'!$H$39</definedName>
    <definedName name="pb.125">'[114]Sat~Bahu'!$C$109</definedName>
    <definedName name="pb.200hp">'[114]Sat~Bahu'!$C$93</definedName>
    <definedName name="pb.315">#REF!</definedName>
    <definedName name="pb.500">'[114]Sat~Bahu'!$C$110</definedName>
    <definedName name="pb6abu">'[10]HB '!#REF!</definedName>
    <definedName name="pb6abu_1">[119]HB!#REF!</definedName>
    <definedName name="pb6abu_1_10">[120]HB!#REF!</definedName>
    <definedName name="pb6abu_1_2">[120]HB!#REF!</definedName>
    <definedName name="pb6abu_1_3">[120]HB!#REF!</definedName>
    <definedName name="pb6abu_1_4">[120]HB!#REF!</definedName>
    <definedName name="pb6abu_1_5">[120]HB!#REF!</definedName>
    <definedName name="pb6abu_1_6">[120]HB!#REF!</definedName>
    <definedName name="pb6abu_1_8">[120]HB!#REF!</definedName>
    <definedName name="pb6abu_10">'[10]HB '!#REF!</definedName>
    <definedName name="pb6abu_2">'[10]HB '!#REF!</definedName>
    <definedName name="pb6abu_3">'[10]HB '!#REF!</definedName>
    <definedName name="pb6abu_4">'[10]HB '!#REF!</definedName>
    <definedName name="pb6abu_5">'[10]HB '!#REF!</definedName>
    <definedName name="pb6abu_6">'[10]HB '!#REF!</definedName>
    <definedName name="pb6abu_8">'[10]HB '!#REF!</definedName>
    <definedName name="pb6abu3">'[109]HB '!#REF!</definedName>
    <definedName name="pb6abu3_1">[119]HB!#REF!</definedName>
    <definedName name="pb6abu3_1_10">[120]HB!#REF!</definedName>
    <definedName name="pb6abu3_1_2">[120]HB!#REF!</definedName>
    <definedName name="pb6abu3_1_3">[120]HB!#REF!</definedName>
    <definedName name="pb6abu3_1_4">[120]HB!#REF!</definedName>
    <definedName name="pb6abu3_1_5">[120]HB!#REF!</definedName>
    <definedName name="pb6abu3_1_6">[120]HB!#REF!</definedName>
    <definedName name="pb6abu3_1_8">[120]HB!#REF!</definedName>
    <definedName name="pb6abu3_10">'[109]HB '!#REF!</definedName>
    <definedName name="pb6abu3_2">'[109]HB '!#REF!</definedName>
    <definedName name="pb6abu3_3">'[109]HB '!#REF!</definedName>
    <definedName name="pb6abu3_4">'[109]HB '!#REF!</definedName>
    <definedName name="pb6abu3_5">'[109]HB '!#REF!</definedName>
    <definedName name="pb6abu3_6">'[109]HB '!#REF!</definedName>
    <definedName name="pb6abu3_8">'[109]HB '!#REF!</definedName>
    <definedName name="pb6merah">'[10]HB '!#REF!</definedName>
    <definedName name="pb6merah_1">[119]HB!#REF!</definedName>
    <definedName name="pb6merah_1_10">[120]HB!#REF!</definedName>
    <definedName name="pb6merah_1_2">[120]HB!#REF!</definedName>
    <definedName name="pb6merah_1_3">[120]HB!#REF!</definedName>
    <definedName name="pb6merah_1_4">[120]HB!#REF!</definedName>
    <definedName name="pb6merah_1_5">[120]HB!#REF!</definedName>
    <definedName name="pb6merah_1_6">[120]HB!#REF!</definedName>
    <definedName name="pb6merah_1_8">[120]HB!#REF!</definedName>
    <definedName name="pb6merah_10">'[10]HB '!#REF!</definedName>
    <definedName name="pb6merah_2">'[10]HB '!#REF!</definedName>
    <definedName name="pb6merah_3">'[10]HB '!#REF!</definedName>
    <definedName name="pb6merah_4">'[10]HB '!#REF!</definedName>
    <definedName name="pb6merah_5">'[10]HB '!#REF!</definedName>
    <definedName name="pb6merah_6">'[10]HB '!#REF!</definedName>
    <definedName name="pb6merah_8">'[10]HB '!#REF!</definedName>
    <definedName name="pb8abu">#REF!</definedName>
    <definedName name="pb8abu_1">[119]HB!#REF!</definedName>
    <definedName name="pb8abu_1_10">[120]HB!#REF!</definedName>
    <definedName name="pb8abu_1_2">[120]HB!#REF!</definedName>
    <definedName name="pb8abu_1_3">[120]HB!#REF!</definedName>
    <definedName name="pb8abu_1_4">[120]HB!#REF!</definedName>
    <definedName name="pb8abu_1_5">[120]HB!#REF!</definedName>
    <definedName name="pb8abu_1_6">[120]HB!#REF!</definedName>
    <definedName name="pb8abu_1_8">[120]HB!#REF!</definedName>
    <definedName name="pb8merah">'[10]HB '!#REF!</definedName>
    <definedName name="pb8merah_1">[119]HB!#REF!</definedName>
    <definedName name="pb8merah_1_10">[120]HB!#REF!</definedName>
    <definedName name="pb8merah_1_2">[120]HB!#REF!</definedName>
    <definedName name="pb8merah_1_3">[120]HB!#REF!</definedName>
    <definedName name="pb8merah_1_4">[120]HB!#REF!</definedName>
    <definedName name="pb8merah_1_5">[120]HB!#REF!</definedName>
    <definedName name="pb8merah_1_6">[120]HB!#REF!</definedName>
    <definedName name="pb8merah_1_8">[120]HB!#REF!</definedName>
    <definedName name="pb8merah_10">'[10]HB '!#REF!</definedName>
    <definedName name="pb8merah_2">'[10]HB '!#REF!</definedName>
    <definedName name="pb8merah_3">'[10]HB '!#REF!</definedName>
    <definedName name="pb8merah_4">'[10]HB '!#REF!</definedName>
    <definedName name="pb8merah_5">'[10]HB '!#REF!</definedName>
    <definedName name="pb8merah_6">'[10]HB '!#REF!</definedName>
    <definedName name="pb8merah_8">'[10]HB '!#REF!</definedName>
    <definedName name="pbata3">#REF!</definedName>
    <definedName name="Pbendi" hidden="1">[349]lampiran!#REF!</definedName>
    <definedName name="pbsf100">#REF!</definedName>
    <definedName name="pbsf150">#REF!</definedName>
    <definedName name="pbsf65">#REF!</definedName>
    <definedName name="pbsf80">#REF!</definedName>
    <definedName name="pbt_kanik">#REF!</definedName>
    <definedName name="pbt_opt">#REF!</definedName>
    <definedName name="pbt_pemudi">#REF!</definedName>
    <definedName name="pbt_sinis">#REF!</definedName>
    <definedName name="PC">#REF!</definedName>
    <definedName name="pc.20x20">[101]harga!#REF!</definedName>
    <definedName name="pc.merah">[126]har.sat.S!$I$16</definedName>
    <definedName name="pc.warna">[126]har.sat.S!$I$15</definedName>
    <definedName name="PC_1">#REF!</definedName>
    <definedName name="PC_2">#REF!</definedName>
    <definedName name="pcb10b85">#REF!</definedName>
    <definedName name="pcgresik">#REF!</definedName>
    <definedName name="pcsg">'[312]Harga Bahan &amp; Upah'!$D$33</definedName>
    <definedName name="pctigaroda">#REF!</definedName>
    <definedName name="PD">#REF!</definedName>
    <definedName name="pd_100">'[134]DHU&amp;B'!#REF!</definedName>
    <definedName name="pd_25">'[134]DHU&amp;B'!#REF!</definedName>
    <definedName name="pd_40">'[134]DHU&amp;B'!#REF!</definedName>
    <definedName name="pd_50">'[134]DHU&amp;B'!#REF!</definedName>
    <definedName name="pd_75">'[134]DHU&amp;B'!#REF!</definedName>
    <definedName name="PdptCttRange">#REF!</definedName>
    <definedName name="PdptRange">#REF!</definedName>
    <definedName name="PE">#REF!</definedName>
    <definedName name="PE.250">#REF!</definedName>
    <definedName name="PE.300">#REF!</definedName>
    <definedName name="PE.315">#REF!</definedName>
    <definedName name="pe.4">#REF!</definedName>
    <definedName name="PE.400">#REF!</definedName>
    <definedName name="pearlstone">[95]anal!#REF!</definedName>
    <definedName name="pecahbatu">[51]SB!#REF!</definedName>
    <definedName name="pedestrian">#REF!</definedName>
    <definedName name="pedestrian.">#REF!</definedName>
    <definedName name="PEDESTRIANROLLER">#REF!</definedName>
    <definedName name="Pedetrian_roller">#REF!</definedName>
    <definedName name="PEE">#REF!</definedName>
    <definedName name="peganganjendela">[126]har.sat.S!$I$117</definedName>
    <definedName name="peganganpintu">[126]har.sat.S!$I$118</definedName>
    <definedName name="pek">#REF!</definedName>
    <definedName name="pek.6a">[101]rab!#REF!</definedName>
    <definedName name="pek.7">[101]rab!#REF!</definedName>
    <definedName name="PEK.BATU">'[176]HARGA BAHAN'!$F$20</definedName>
    <definedName name="pek_bak">[134]RAB!$K$191</definedName>
    <definedName name="pek_broncap">[134]RAB!$K$119</definedName>
    <definedName name="pek_bypass">[134]RAB!$K$59</definedName>
    <definedName name="pek_cabang">[134]RAB!$K$57</definedName>
    <definedName name="pek_jamban">[134]RAB!#REF!</definedName>
    <definedName name="pek_ku">[134]RAB!$K$233</definedName>
    <definedName name="pek_kurasan">[134]RAB!$K$103</definedName>
    <definedName name="pek_lakuk">[134]RAB!$K$45</definedName>
    <definedName name="pek_me">[134]RAB!$K$287</definedName>
    <definedName name="pek_pengadaan">[134]RAB!$K$14</definedName>
    <definedName name="pek_penyangga">[134]RAB!$K$79</definedName>
    <definedName name="pek_penyeberangan">[134]RAB!$K$75</definedName>
    <definedName name="pek_pompa">[134]RAB!$K$249</definedName>
    <definedName name="pek_reservoar">[134]RAB!$K$151</definedName>
    <definedName name="pek_tabinantang">[134]RAB!$K$39</definedName>
    <definedName name="pek_tak_ter">#REF!</definedName>
    <definedName name="pek_tembok">[134]RAB!$K$51</definedName>
    <definedName name="pek_ter">#REF!</definedName>
    <definedName name="pek_trans">[134]RAB!$K$23</definedName>
    <definedName name="pek_trusblok">[134]RAB!$K$91</definedName>
    <definedName name="pekBoring">#REF!</definedName>
    <definedName name="PEKBRONJONG">'[182]R A B'!#REF!</definedName>
    <definedName name="pekerja">#REF!</definedName>
    <definedName name="pekerja.jam">#REF!</definedName>
    <definedName name="pekerja_1">[119]HB!#REF!</definedName>
    <definedName name="pekerja_1_10">[120]HB!#REF!</definedName>
    <definedName name="pekerja_1_2">[120]HB!#REF!</definedName>
    <definedName name="pekerja_1_3">[120]HB!#REF!</definedName>
    <definedName name="pekerja_1_4">[120]HB!#REF!</definedName>
    <definedName name="pekerja_1_5">[120]HB!#REF!</definedName>
    <definedName name="pekerja_1_6">[120]HB!#REF!</definedName>
    <definedName name="pekerja_1_8">[120]HB!#REF!</definedName>
    <definedName name="pekerja_3">[184]harsat!$G$130</definedName>
    <definedName name="pekerja_4">[185]harsat!$G$130</definedName>
    <definedName name="pekerja_AC">#REF!</definedName>
    <definedName name="pekerja_ACL">#REF!</definedName>
    <definedName name="pekerja_agregat_A_pelebaran">#REF!</definedName>
    <definedName name="pekerja_agregat_A_peninggian">#REF!</definedName>
    <definedName name="pekerja_agregat_B_pelebaran">#REF!</definedName>
    <definedName name="pekerja_agregat_B_peninggian">#REF!</definedName>
    <definedName name="pekerja_aspal_minor">#REF!</definedName>
    <definedName name="pekerja_ATB">#REF!</definedName>
    <definedName name="pekerja_ATBL">#REF!</definedName>
    <definedName name="pekerja_B_0">#REF!</definedName>
    <definedName name="pekerja_bahu_jalan">#REF!</definedName>
    <definedName name="pekerja_batu_kali">#REF!</definedName>
    <definedName name="pekerja_begisting">#REF!</definedName>
    <definedName name="PEKERJA_buruh">'[112]B-Price'!$G$30</definedName>
    <definedName name="pekerja_ctsb">#REF!</definedName>
    <definedName name="pekerja_gali_saluran">#REF!</definedName>
    <definedName name="pekerja_galian_biasa">#REF!</definedName>
    <definedName name="pekerja_galian_padas">#REF!</definedName>
    <definedName name="Pekerja_gorong2_45sd75">#REF!</definedName>
    <definedName name="Pekerja_gorong2_75sd120">#REF!</definedName>
    <definedName name="pekerja_gorong2_sd45">#REF!</definedName>
    <definedName name="pekerja_K_1_2_5">#REF!</definedName>
    <definedName name="pekerja_K_2_2_5">#REF!</definedName>
    <definedName name="pekerja_lapen">#REF!</definedName>
    <definedName name="pekerja_macadam">#REF!</definedName>
    <definedName name="pekerja_marka">#REF!</definedName>
    <definedName name="pekerja_marka_jalan">#REF!</definedName>
    <definedName name="pekerja_pancang">#REF!</definedName>
    <definedName name="pekerja_pancang_beton">#REF!</definedName>
    <definedName name="pekerja_PAsang_batu_mortar">#REF!</definedName>
    <definedName name="pekerja_patok_hektometer">#REF!</definedName>
    <definedName name="pekerja_patok_kilometer">#REF!</definedName>
    <definedName name="pekerja_patok_pengarah">#REF!</definedName>
    <definedName name="pekerja_pembersihan_pembongkaran">#REF!</definedName>
    <definedName name="pekerja_Pembongkaran_bangunan">#REF!</definedName>
    <definedName name="pekerja_penanaman_pohon">#REF!</definedName>
    <definedName name="pekerja_penebangan_pohon_dia_3_0">#REF!</definedName>
    <definedName name="pekerja_penebangan_pohon_dia_5_0">#REF!</definedName>
    <definedName name="pekerja_penyiapan_badan_jalan">#REF!</definedName>
    <definedName name="pekerja_prime_coat">#REF!</definedName>
    <definedName name="pekerja_sandaran">#REF!</definedName>
    <definedName name="pekerja_t">#REF!</definedName>
    <definedName name="pekerja_tack_coat">#REF!</definedName>
    <definedName name="pekerja_telford">#REF!</definedName>
    <definedName name="pekerja_terampil">[136]BASIC!$F$29</definedName>
    <definedName name="pekerja_tulangan">#REF!</definedName>
    <definedName name="PEKERJA_URUG_TANAH_BIASA">#REF!</definedName>
    <definedName name="pekerja_URUGAN_TANAH_PILIHAN">#REF!</definedName>
    <definedName name="pekerjaan">[101]rab!#REF!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esi_Beton_Struktur_K_225">[112]analisa!$G$431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kerjaan2">#REF!</definedName>
    <definedName name="pekerjasemiterlatih">#REF!</definedName>
    <definedName name="PekerjaT">'[181]Uph&amp;bhn'!$E$12</definedName>
    <definedName name="pekerjaterampil">[183]harsat!$G$129</definedName>
    <definedName name="pekerjaterampil_3">[184]harsat!$G$129</definedName>
    <definedName name="pekerjaterampil_4">[185]harsat!$G$129</definedName>
    <definedName name="peklas">'[88]Up &amp; bhn'!#REF!</definedName>
    <definedName name="peksalur">#REF!</definedName>
    <definedName name="peksetengah">'[137]har-sat'!$E$262</definedName>
    <definedName name="Pelak" hidden="1">'[350]Satuan Dasar'!#REF!</definedName>
    <definedName name="pelaksa">[70]RINCIAN!#REF!</definedName>
    <definedName name="Pelaksana">[70]RINCIAN!$H$10</definedName>
    <definedName name="Pelaksanaan">[351]Uraian!#REF!</definedName>
    <definedName name="PELATRAMBU">#REF!</definedName>
    <definedName name="Pelesteran">#REF!</definedName>
    <definedName name="pelumas">'[121]Harga Dasar'!#REF!</definedName>
    <definedName name="PEM_LAP_TALUD">'[107]volume pekerjaan'!$G$31</definedName>
    <definedName name="pemasak.aspal">'[123]HARGA SAT'!#REF!</definedName>
    <definedName name="pemb.masinis">#REF!</definedName>
    <definedName name="pemb.masinis.jam">#REF!</definedName>
    <definedName name="pemb.operator">#REF!</definedName>
    <definedName name="pemb.operator.jam">#REF!</definedName>
    <definedName name="pemb_lap_bronjong">'[107]volume pekerjaan'!$G$24</definedName>
    <definedName name="pemb_lapangan">'[107]volume pekerjaan'!$G$7</definedName>
    <definedName name="pemb_operator">#REF!</definedName>
    <definedName name="pemb24">#REF!</definedName>
    <definedName name="pemb39">#REF!</definedName>
    <definedName name="pembaloksekat">'[235]D.K H'!#REF!</definedName>
    <definedName name="pembantu_operator">[136]BASIC!$F$36</definedName>
    <definedName name="pembantu_pengemudi">[136]BASIC!$F$38</definedName>
    <definedName name="pembantu_tk">#REF!</definedName>
    <definedName name="pembantuoperator">'[352]Daf. Upah &amp; Bah'!$E$16</definedName>
    <definedName name="PembantuSopir">[51]SB!#REF!</definedName>
    <definedName name="pembantusopir.jam">#REF!</definedName>
    <definedName name="pembantutkbatu">'[137]har-sat'!$E$247</definedName>
    <definedName name="PembatuMekani">[51]SB!#REF!</definedName>
    <definedName name="pembersihan">#REF!</definedName>
    <definedName name="PEMBERSIHAN_LAHAN">#REF!</definedName>
    <definedName name="pembersihan_pembongkaran">#REF!</definedName>
    <definedName name="PEMBERSIHANLOKASI">#REF!</definedName>
    <definedName name="pembesian">#REF!</definedName>
    <definedName name="pembesian_atas">'[107]volume pekerjaan'!$G$21</definedName>
    <definedName name="Pembesian_polos">#REF!</definedName>
    <definedName name="Pembesian_ulir">#REF!</definedName>
    <definedName name="Pembongkaran">[353]NP!$L$841:$V$901</definedName>
    <definedName name="Pembongkaran_bangunan">#REF!</definedName>
    <definedName name="pemboperator">#REF!</definedName>
    <definedName name="pembsopir">#REF!</definedName>
    <definedName name="Pembuatan_jalan_alih">#REF!</definedName>
    <definedName name="pemecah.batu">'[123]HARGA SAT'!#REF!</definedName>
    <definedName name="pemudi">#REF!</definedName>
    <definedName name="PEN">'[138] R A B'!#REF!</definedName>
    <definedName name="penagkalpetirGrounding">#REF!</definedName>
    <definedName name="penangkalpetirBahanlengkap">#REF!</definedName>
    <definedName name="penangkalPetirSplitTembagadantiang">#REF!</definedName>
    <definedName name="penangkalPetirTest">#REF!</definedName>
    <definedName name="penawar">#REF!</definedName>
    <definedName name="PENETAPAN">[111]ringkasan!#REF!</definedName>
    <definedName name="peng">[211]DHSB!$G$22</definedName>
    <definedName name="peng.bronjong">'[123]HARGA SAT'!#REF!</definedName>
    <definedName name="pengadaanulin">#REF!</definedName>
    <definedName name="PENGALAMAN">#REF!</definedName>
    <definedName name="PENGAMBILAN_DOK">[111]fakta!#REF!</definedName>
    <definedName name="PENGARAH_1">#REF!</definedName>
    <definedName name="PENGARAH_2">#REF!</definedName>
    <definedName name="pengecatan_kayu">#REF!</definedName>
    <definedName name="pengemudi">[136]BASIC!$F$37</definedName>
    <definedName name="PengetarBeton4">[51]SB!#REF!</definedName>
    <definedName name="penggergaji">'[123]HARGA SAT'!#REF!</definedName>
    <definedName name="penggosok.tegel">'[123]HARGA SAT'!#REF!</definedName>
    <definedName name="PENGUMUMAN_1">[111]ringkasan!#REF!</definedName>
    <definedName name="PENGUMUMAN_2">[111]ringkasan!#REF!</definedName>
    <definedName name="PENGURUS">#REF!</definedName>
    <definedName name="penjaga">[158]harsat!#REF!</definedName>
    <definedName name="penjagamalam">#REF!</definedName>
    <definedName name="penjagamalam.jam">#REF!</definedName>
    <definedName name="penlubang">#REF!</definedName>
    <definedName name="penmac">[59]ANALISA!#REF!</definedName>
    <definedName name="pentin">'[88]Up &amp; bhn'!#REF!</definedName>
    <definedName name="penulangan_pancang_beton">#REF!</definedName>
    <definedName name="PENUNJUKAN">'[354]SP_3 fix'!#REF!</definedName>
    <definedName name="penutupplafond">#REF!</definedName>
    <definedName name="PenyemprotAspal1000">[51]SB!#REF!</definedName>
    <definedName name="Penyiapan_BJ">[262]DIVI3!#REF!</definedName>
    <definedName name="PERALATAN">#REF!</definedName>
    <definedName name="Peralatan_BOW">#REF!</definedName>
    <definedName name="Perancah">#REF!</definedName>
    <definedName name="perancah_B_0">#REF!</definedName>
    <definedName name="perancah_K_1_2_5">#REF!</definedName>
    <definedName name="perancah_K_2_2_5">#REF!</definedName>
    <definedName name="perekat">'[88]Up &amp; bhn'!#REF!</definedName>
    <definedName name="PERHITSEWA">#REF!</definedName>
    <definedName name="PERINTAH_DIREKSI">'[355]Lap harian'!$BJ$19:$BJ$30</definedName>
    <definedName name="perk_5_10">'[356]backup mc_0'!$R$63</definedName>
    <definedName name="Perkerasan">[131]Perkerasan!$M$11:$S$29</definedName>
    <definedName name="PersenAspal">#REF!</definedName>
    <definedName name="PersenBatu">#REF!</definedName>
    <definedName name="PersenKayu">#REF!</definedName>
    <definedName name="PersenPasir">#REF!</definedName>
    <definedName name="PersenSemen">#REF!</definedName>
    <definedName name="persh">[112]RAB!$G$100</definedName>
    <definedName name="Persiapan">[173]RAB!$A$7</definedName>
    <definedName name="PERSONIL_1">#REF!</definedName>
    <definedName name="PERSONIL_2">#REF!</definedName>
    <definedName name="PERT">'[111]penunjukan PPK'!#REF!</definedName>
    <definedName name="perusahaan">'[132]Rincian Biaya RKM I'!$I$48</definedName>
    <definedName name="PG.01">#REF!</definedName>
    <definedName name="PG.02">#REF!</definedName>
    <definedName name="PG.1">#REF!</definedName>
    <definedName name="PG.1.2">#REF!</definedName>
    <definedName name="PG.1.5">#REF!</definedName>
    <definedName name="PG.2">#REF!</definedName>
    <definedName name="PG.3">#REF!</definedName>
    <definedName name="PG.3.4">#REF!</definedName>
    <definedName name="PG.4">#REF!</definedName>
    <definedName name="pg.5">#REF!</definedName>
    <definedName name="pg.6">#REF!</definedName>
    <definedName name="Pg.a">#REF!</definedName>
    <definedName name="pg_4100">#N/A</definedName>
    <definedName name="pg_4150">#N/A</definedName>
    <definedName name="pgc">#REF!</definedName>
    <definedName name="pgrkwtduri">#REF!</definedName>
    <definedName name="phisik.012">#REF!</definedName>
    <definedName name="phisik.012.apbn">#REF!</definedName>
    <definedName name="phisik.012.bln">#REF!</definedName>
    <definedName name="phisik.019">#REF!</definedName>
    <definedName name="phisik.019.apbn">#REF!</definedName>
    <definedName name="phisik.019.bln">#REF!</definedName>
    <definedName name="phisik.034">#REF!</definedName>
    <definedName name="phisik.034.apbn">#REF!</definedName>
    <definedName name="phisik.034.bln">#REF!</definedName>
    <definedName name="phisik.055">#REF!</definedName>
    <definedName name="phisik.055.apbn">#REF!</definedName>
    <definedName name="phisik.055.bln">#REF!</definedName>
    <definedName name="phisik.073">#REF!</definedName>
    <definedName name="phisik.073.apbn">#REF!</definedName>
    <definedName name="phisik.073.bln">#REF!</definedName>
    <definedName name="phisik.075">#REF!</definedName>
    <definedName name="phisik.075.apbn">#REF!</definedName>
    <definedName name="phisik.075.bln">#REF!</definedName>
    <definedName name="phisik.077">#REF!</definedName>
    <definedName name="phisik.090">#REF!</definedName>
    <definedName name="phisik.090.apbn">#REF!</definedName>
    <definedName name="phisik.090.bln">#REF!</definedName>
    <definedName name="Photo">#REF!</definedName>
    <definedName name="PickUp">#REF!</definedName>
    <definedName name="pijar">#REF!</definedName>
    <definedName name="pijar_10">#REF!</definedName>
    <definedName name="pijar_2">#REF!</definedName>
    <definedName name="pijar_3">#REF!</definedName>
    <definedName name="pijar_4">#REF!</definedName>
    <definedName name="pijar_5">#REF!</definedName>
    <definedName name="pijar_6">#REF!</definedName>
    <definedName name="pijar_8">#REF!</definedName>
    <definedName name="pijar25">#REF!</definedName>
    <definedName name="pile.driver">#REF!</definedName>
    <definedName name="pile.driver.">#REF!</definedName>
    <definedName name="pile32">[88]Str!#REF!</definedName>
    <definedName name="pim_per">'[224]Rekap '!$C$50</definedName>
    <definedName name="pimpro">#REF!</definedName>
    <definedName name="pinkaca">[135]ANA!$H$410</definedName>
    <definedName name="PINKM">#REF!</definedName>
    <definedName name="pintu.aluminium">#REF!</definedName>
    <definedName name="pintu_gudang">#REF!</definedName>
    <definedName name="pintu_pagar_besi_kompl">#REF!</definedName>
    <definedName name="pintu1">[95]anal!#REF!</definedName>
    <definedName name="pintu2">[95]anal!#REF!</definedName>
    <definedName name="pintu3">[95]anal!#REF!</definedName>
    <definedName name="pintu4">[95]anal!#REF!</definedName>
    <definedName name="pintu5">[95]anal!#REF!</definedName>
    <definedName name="pintuair">#REF!</definedName>
    <definedName name="pintubaja">#REF!</definedName>
    <definedName name="pintudoubleteakwood">#REF!</definedName>
    <definedName name="pintudoubletriplek">#REF!</definedName>
    <definedName name="pintugulung.besi">#REF!</definedName>
    <definedName name="pintukm">#REF!</definedName>
    <definedName name="pintupanilkamper">#REF!</definedName>
    <definedName name="pintupanilmultiplek">#REF!</definedName>
    <definedName name="PIPA">'[138] R A B'!#REF!</definedName>
    <definedName name="PIPA.GI100">#REF!</definedName>
    <definedName name="PIPA.GI150">#REF!</definedName>
    <definedName name="PIPA.GI200">#REF!</definedName>
    <definedName name="PIPA.GI200EXS">#REF!</definedName>
    <definedName name="PIPA.GI250">#REF!</definedName>
    <definedName name="PIPA.GI50">#REF!</definedName>
    <definedName name="PIPA.GI75">#REF!</definedName>
    <definedName name="PIPA_16">[107]Daftar_Harga_BAHAN_UPAH!#REF!</definedName>
    <definedName name="PIPA_8">[107]Daftar_Harga_BAHAN_UPAH!#REF!</definedName>
    <definedName name="PIPA_D3">[107]Daftar_Harga_BAHAN_UPAH!#REF!</definedName>
    <definedName name="PIPA_D4">[107]Daftar_Harga_BAHAN_UPAH!#REF!</definedName>
    <definedName name="pipa_galvanis_sandaran">#REF!</definedName>
    <definedName name="PIPA_GIV_0.5">[107]Daftar_Harga_BAHAN_UPAH!#REF!</definedName>
    <definedName name="PIPA_Ø3">[107]Daftar_Harga_BAHAN_UPAH!#REF!</definedName>
    <definedName name="PIPA_SNI_0.5">[107]Daftar_Harga_BAHAN_UPAH!#REF!</definedName>
    <definedName name="PIPA_SNI_1">[107]Daftar_Harga_BAHAN_UPAH!#REF!</definedName>
    <definedName name="PIPA_SNI_1.5">[107]Daftar_Harga_BAHAN_UPAH!#REF!</definedName>
    <definedName name="PIPA_SNI_2">[107]Daftar_Harga_BAHAN_UPAH!#REF!</definedName>
    <definedName name="PIPA_SNI_2.5">[107]Daftar_Harga_BAHAN_UPAH!#REF!</definedName>
    <definedName name="PIPA_SNI_3">[107]Daftar_Harga_BAHAN_UPAH!#REF!</definedName>
    <definedName name="PIPA_SNI_4">[107]Daftar_Harga_BAHAN_UPAH!#REF!</definedName>
    <definedName name="pipaBC50mm2">#REF!</definedName>
    <definedName name="pipabesi">#REF!</definedName>
    <definedName name="pipabs2">#REF!</definedName>
    <definedName name="PIPAGALVANIS">#REF!</definedName>
    <definedName name="pipaGalvanis0.5">#REF!</definedName>
    <definedName name="pipaGalvanis0.75">#REF!</definedName>
    <definedName name="PipaGalvanis1">#REF!</definedName>
    <definedName name="PipaGalvanis1.2">#REF!</definedName>
    <definedName name="pipaGalvanis11.2">#REF!</definedName>
    <definedName name="PipaGalvanis2">#REF!</definedName>
    <definedName name="PipaGalvanis21.2">#REF!</definedName>
    <definedName name="PipaGalvanis3">#REF!</definedName>
    <definedName name="PipaGalvanis3.4">#REF!</definedName>
    <definedName name="pipaGalvanis4">#REF!</definedName>
    <definedName name="pipaKlemBC50mm2">#REF!</definedName>
    <definedName name="PipaPVC1">#REF!</definedName>
    <definedName name="pipaPVC1.2">#REF!</definedName>
    <definedName name="PipaPVC11.2">#REF!</definedName>
    <definedName name="pipaPVC2">#REF!</definedName>
    <definedName name="pipaPVC21.2">#REF!</definedName>
    <definedName name="pipaPVC3">#REF!</definedName>
    <definedName name="pipaPVC3.4">#REF!</definedName>
    <definedName name="pipaPVC4">#REF!</definedName>
    <definedName name="pipaPVC4Hitam">#REF!</definedName>
    <definedName name="piparel25">#REF!</definedName>
    <definedName name="pipaRuncing3.4">#REF!</definedName>
    <definedName name="pipaSepatuKabel50mm2">#REF!</definedName>
    <definedName name="PISAN3_">#REF!</definedName>
    <definedName name="pitu_BRC">#REF!</definedName>
    <definedName name="pizzah" hidden="1">#REF!</definedName>
    <definedName name="pj">#REF!</definedName>
    <definedName name="pjok">'[107]data_lokasi&amp;pelaku'!$D$15</definedName>
    <definedName name="pju">#REF!</definedName>
    <definedName name="PK">#REF!</definedName>
    <definedName name="PK_3">[228]bahan!$G$141</definedName>
    <definedName name="PK_4">[229]bahan!$G$141</definedName>
    <definedName name="pka">'[218]harga bahan'!$M$185</definedName>
    <definedName name="PKAT14">'[138] R A B'!#REF!</definedName>
    <definedName name="PKAT19">'[138] R A B'!#REF!</definedName>
    <definedName name="pkhr">[333]HSD!$H$45</definedName>
    <definedName name="pkj">[33]har.sat.B!$H$153</definedName>
    <definedName name="pkjterampil">[313]UPAH!$C$20</definedName>
    <definedName name="pkk">'[52]H S D'!$E$10</definedName>
    <definedName name="pkpmp">#REF!</definedName>
    <definedName name="pkpmp_10">#REF!</definedName>
    <definedName name="pkpmp_2">#REF!</definedName>
    <definedName name="pkpmp_3">#REF!</definedName>
    <definedName name="pkpmp_4">#REF!</definedName>
    <definedName name="pkpmp_5">#REF!</definedName>
    <definedName name="pkpmp_6">#REF!</definedName>
    <definedName name="pkpmp_8">#REF!</definedName>
    <definedName name="pkrj">[196]upah!$G$24</definedName>
    <definedName name="pkrj1">[206]upah!$G$23</definedName>
    <definedName name="pkrjt">[218]upah!$G$23</definedName>
    <definedName name="pkt">'[218]harga bahan'!$M$187</definedName>
    <definedName name="pky">'[218]harga bahan'!$M$49</definedName>
    <definedName name="Pl">#REF!</definedName>
    <definedName name="PL.1">#REF!</definedName>
    <definedName name="plafgrc6">#REF!</definedName>
    <definedName name="plafgyp9">#REF!</definedName>
    <definedName name="PLAFON">#REF!</definedName>
    <definedName name="Plafond">[173]RAB!$A$127</definedName>
    <definedName name="plafond_cals">#REF!</definedName>
    <definedName name="pLAFOND_CALSIBOARD">#REF!</definedName>
    <definedName name="plafond_gypsum">#REF!</definedName>
    <definedName name="plafonddanrangka">#REF!</definedName>
    <definedName name="plamer">[211]DHSB!$G$25</definedName>
    <definedName name="plamir">[126]har.sat.S!$I$100</definedName>
    <definedName name="plamir.kayu">'[123]HARGA SAT'!$F$82</definedName>
    <definedName name="plamir.tembok">'[123]HARGA SAT'!$F$81</definedName>
    <definedName name="Plamir_kayu">#REF!</definedName>
    <definedName name="plamirkayu">#REF!</definedName>
    <definedName name="plamirkayu_10">#REF!</definedName>
    <definedName name="plamirkayu_2">#REF!</definedName>
    <definedName name="plamirkayu_3">#REF!</definedName>
    <definedName name="plamirkayu_4">#REF!</definedName>
    <definedName name="plamirkayu_5">#REF!</definedName>
    <definedName name="plamirkayu_6">#REF!</definedName>
    <definedName name="plamirkayu_8">#REF!</definedName>
    <definedName name="plamirtbk">#REF!</definedName>
    <definedName name="plamirtembok">#REF!</definedName>
    <definedName name="plamur">'[88]Up &amp; bhn'!#REF!</definedName>
    <definedName name="PLAMUR_KAYU">[107]Daftar_Harga_BAHAN_UPAH!#REF!</definedName>
    <definedName name="Plamurkayu">#REF!</definedName>
    <definedName name="PLAMURTEMBOK">#REF!</definedName>
    <definedName name="plastik">'[10]HB '!$F$187</definedName>
    <definedName name="plastik_1">[119]HB!#REF!</definedName>
    <definedName name="plastik_1_10">[120]HB!#REF!</definedName>
    <definedName name="plastik_1_2">[120]HB!#REF!</definedName>
    <definedName name="plastik_1_3">[120]HB!#REF!</definedName>
    <definedName name="plastik_1_4">[120]HB!#REF!</definedName>
    <definedName name="plastik_1_5">[120]HB!#REF!</definedName>
    <definedName name="plastik_1_6">[120]HB!#REF!</definedName>
    <definedName name="plastik_1_8">[120]HB!#REF!</definedName>
    <definedName name="PLAT">[261]Bahan!$G$50</definedName>
    <definedName name="Plat.bordes.T2.3mm">#REF!</definedName>
    <definedName name="Plat.bordes.T3mm">#REF!</definedName>
    <definedName name="Plat.bordes.T5mm">#REF!</definedName>
    <definedName name="Plat.bordes.T6mm">#REF!</definedName>
    <definedName name="plat_atap">[86]ANALISA!#REF!</definedName>
    <definedName name="Plat_Bed_Truck">#REF!</definedName>
    <definedName name="plat_beton_K300">#REF!</definedName>
    <definedName name="Plat_beton_W">#REF!</definedName>
    <definedName name="plat_seng">#REF!</definedName>
    <definedName name="PLAT12">#REF!</definedName>
    <definedName name="PLAT15">#REF!</definedName>
    <definedName name="PLAT8CM">#REF!</definedName>
    <definedName name="PlatAluminium0.3mm">#REF!</definedName>
    <definedName name="PlatAluminium0.6mm">#REF!</definedName>
    <definedName name="PlatAluminiumLapPintu0.3mm">#REF!</definedName>
    <definedName name="platasbes6mm">#REF!</definedName>
    <definedName name="platbordes">#REF!</definedName>
    <definedName name="platbordes_1">[119]HB!#REF!</definedName>
    <definedName name="platbordes_1_10">[120]HB!#REF!</definedName>
    <definedName name="platbordes_1_2">[120]HB!#REF!</definedName>
    <definedName name="platbordes_1_3">[120]HB!#REF!</definedName>
    <definedName name="platbordes_1_4">[120]HB!#REF!</definedName>
    <definedName name="platbordes_1_5">[120]HB!#REF!</definedName>
    <definedName name="platbordes_1_6">[120]HB!#REF!</definedName>
    <definedName name="platbordes_1_8">[120]HB!#REF!</definedName>
    <definedName name="platstrip">'[10]HB '!$F$65</definedName>
    <definedName name="platstrip_1">[119]HB!#REF!</definedName>
    <definedName name="platstrip_1_10">[120]HB!#REF!</definedName>
    <definedName name="platstrip_1_2">[120]HB!#REF!</definedName>
    <definedName name="platstrip_1_3">[120]HB!#REF!</definedName>
    <definedName name="platstrip_1_4">[120]HB!#REF!</definedName>
    <definedName name="platstrip_1_5">[120]HB!#REF!</definedName>
    <definedName name="platstrip_1_6">[120]HB!#REF!</definedName>
    <definedName name="platstrip_1_8">[120]HB!#REF!</definedName>
    <definedName name="playwood.12">'[123]HARGA SAT'!$F$90</definedName>
    <definedName name="playwood.6">'[123]HARGA SAT'!$F$89</definedName>
    <definedName name="plb">'[196]harga bahan'!$M$35</definedName>
    <definedName name="ples">[295]Analis!#REF!</definedName>
    <definedName name="ples_1_5">#REF!</definedName>
    <definedName name="PLES12">#REF!</definedName>
    <definedName name="plesb">#REF!</definedName>
    <definedName name="plest13">#REF!</definedName>
    <definedName name="plest15">#REF!</definedName>
    <definedName name="plest3">#REF!</definedName>
    <definedName name="plest5">#REF!</definedName>
    <definedName name="plester">#REF!</definedName>
    <definedName name="plester13">#REF!</definedName>
    <definedName name="plester14">#REF!</definedName>
    <definedName name="plester15">[95]anal!$I$161</definedName>
    <definedName name="plester3">#REF!</definedName>
    <definedName name="plester5">#REF!</definedName>
    <definedName name="plesteran">#REF!</definedName>
    <definedName name="PLESTERAN_TALUD">'[107]volume pekerjaan'!$G$37</definedName>
    <definedName name="plesterwater">[95]anal!#REF!</definedName>
    <definedName name="PLESTRAS">#REF!</definedName>
    <definedName name="plf">#REF!</definedName>
    <definedName name="PLINT">'[138] R A B'!#REF!</definedName>
    <definedName name="plit">#REF!</definedName>
    <definedName name="plituran">'[211]AHS. MB'!$L$13</definedName>
    <definedName name="plituranPintuDoubleTeakwood">#REF!</definedName>
    <definedName name="pliturjadi">[126]har.sat.S!$I$106</definedName>
    <definedName name="Plk">#REF!</definedName>
    <definedName name="PLMKY">'[138] R A B'!#REF!</definedName>
    <definedName name="PLMTM">'[138] R A B'!#REF!</definedName>
    <definedName name="Ploso">#REF!</definedName>
    <definedName name="plt">#REF!</definedName>
    <definedName name="plum">#REF!</definedName>
    <definedName name="ply.3.6">[101]harga!#REF!</definedName>
    <definedName name="ply.3.6mm">[101]harga!#REF!</definedName>
    <definedName name="ply.9mm">[101]harga!#REF!</definedName>
    <definedName name="plywood">[101]analis!#REF!</definedName>
    <definedName name="plywood.2x">[101]analis!#REF!</definedName>
    <definedName name="Plywood3mm">#REF!</definedName>
    <definedName name="Plywood4mm">#REF!</definedName>
    <definedName name="Plywood9mm">#REF!</definedName>
    <definedName name="pm">#REF!</definedName>
    <definedName name="PMAKADAM">[59]ANALISA!#REF!</definedName>
    <definedName name="pmk">#REF!</definedName>
    <definedName name="PND_LRS">#REF!</definedName>
    <definedName name="Pneumatic_Jack_Hummer">#REF!</definedName>
    <definedName name="pneumatic_tire_roller_AC">#REF!</definedName>
    <definedName name="pneumatic_tire_roller_ACL">#REF!</definedName>
    <definedName name="pneumatic_tire_roller_ATB">#REF!</definedName>
    <definedName name="pneumatic_tire_roller_ATBL">#REF!</definedName>
    <definedName name="pnr">#REF!</definedName>
    <definedName name="pnt">#REF!</definedName>
    <definedName name="pntbs">#REF!</definedName>
    <definedName name="pntbs_10">#REF!</definedName>
    <definedName name="pntbs_2">#REF!</definedName>
    <definedName name="pntbs_3">#REF!</definedName>
    <definedName name="pntbs_4">#REF!</definedName>
    <definedName name="pntbs_5">#REF!</definedName>
    <definedName name="pntbs_6">#REF!</definedName>
    <definedName name="pntbs_8">#REF!</definedName>
    <definedName name="pntkm">#REF!</definedName>
    <definedName name="po">[214]Elektrikal!#REF!</definedName>
    <definedName name="POER">#REF!</definedName>
    <definedName name="poerp1">#REF!</definedName>
    <definedName name="poerp2">#REF!</definedName>
    <definedName name="poerp3">#REF!</definedName>
    <definedName name="poerp4">#REF!</definedName>
    <definedName name="poerp5">#REF!</definedName>
    <definedName name="poerp6">#REF!</definedName>
    <definedName name="poerp8">#REF!</definedName>
    <definedName name="poerp9">#REF!</definedName>
    <definedName name="poi" hidden="1">'[117]CH-RANC'!$AN$18:$AN$30</definedName>
    <definedName name="poiu" hidden="1">'[117]CH-RANC'!$L$19:$L$62</definedName>
    <definedName name="politur">#REF!</definedName>
    <definedName name="polituran">#REF!</definedName>
    <definedName name="politurjadi">#REF!</definedName>
    <definedName name="polol">#REF!</definedName>
    <definedName name="polycarbonat">#REF!</definedName>
    <definedName name="PolyurathaneT1.2cm">#REF!</definedName>
    <definedName name="pompaair">#REF!</definedName>
    <definedName name="pompaNasional125watt">#REF!</definedName>
    <definedName name="pompaSanyo100watt">#REF!</definedName>
    <definedName name="PONDASI">#REF!</definedName>
    <definedName name="PONDASI_TAPAK">#REF!</definedName>
    <definedName name="pop">#REF!</definedName>
    <definedName name="porous">#REF!</definedName>
    <definedName name="Porselen">#REF!</definedName>
    <definedName name="Porselen.uk.11x11cm">#REF!</definedName>
    <definedName name="porselin">'[123]HARGA SAT'!#REF!</definedName>
    <definedName name="PORUS">[59]ANALISA!#REF!</definedName>
    <definedName name="Pos">#REF!</definedName>
    <definedName name="pot">'[357]SUR-HARGA'!$X$252</definedName>
    <definedName name="potong">[88]Str!#REF!</definedName>
    <definedName name="PP">'[343]Harga HSPK'!$H$40</definedName>
    <definedName name="PP.1">#REF!</definedName>
    <definedName name="PP.1.2">#REF!</definedName>
    <definedName name="PP.1.5">#REF!</definedName>
    <definedName name="PP.2">#REF!</definedName>
    <definedName name="PP.3">#REF!</definedName>
    <definedName name="PP.3.4">#REF!</definedName>
    <definedName name="PP.4">#REF!</definedName>
    <definedName name="pp.5">#REF!</definedName>
    <definedName name="pp.6">#REF!</definedName>
    <definedName name="Pp.a">#REF!</definedName>
    <definedName name="Pp.b">#REF!</definedName>
    <definedName name="Pp.c">#REF!</definedName>
    <definedName name="PpaGalvanis1in">#REF!</definedName>
    <definedName name="ppaPVC3.4">#REF!</definedName>
    <definedName name="ppasang">'[137]har-sat'!$E$10</definedName>
    <definedName name="pph">#REF!</definedName>
    <definedName name="ppn">#REF!</definedName>
    <definedName name="ppn.012.apbn">#REF!</definedName>
    <definedName name="ppn.012.bln">#REF!</definedName>
    <definedName name="ppn.019.apbn">#REF!</definedName>
    <definedName name="ppn.019.bln">#REF!</definedName>
    <definedName name="ppn.034.apbn">#REF!</definedName>
    <definedName name="ppn.034.bln">#REF!</definedName>
    <definedName name="ppn.055.apbn">#REF!</definedName>
    <definedName name="ppn.055.bln">#REF!</definedName>
    <definedName name="ppn.073.apbn">#REF!</definedName>
    <definedName name="ppn.073.bln">#REF!</definedName>
    <definedName name="ppn.075.apbn">#REF!</definedName>
    <definedName name="ppn.075.bln">#REF!</definedName>
    <definedName name="ppn.077.apbn">#REF!</definedName>
    <definedName name="ppn.090.apbn">#REF!</definedName>
    <definedName name="ppn.090.bln">#REF!</definedName>
    <definedName name="ppnbek">#REF!</definedName>
    <definedName name="ppnjati">'[118]HB '!$F$29</definedName>
    <definedName name="ppnjati_1">[119]HB!#REF!</definedName>
    <definedName name="ppnjati_1_10">[120]HB!#REF!</definedName>
    <definedName name="ppnjati_1_2">[120]HB!#REF!</definedName>
    <definedName name="ppnjati_1_3">[120]HB!#REF!</definedName>
    <definedName name="ppnjati_1_4">[120]HB!#REF!</definedName>
    <definedName name="ppnjati_1_5">[120]HB!#REF!</definedName>
    <definedName name="ppnjati_1_6">[120]HB!#REF!</definedName>
    <definedName name="ppnjati_1_8">[120]HB!#REF!</definedName>
    <definedName name="ppnkpr">'[10]HB '!$F$33</definedName>
    <definedName name="ppnkpr_1">[119]HB!#REF!</definedName>
    <definedName name="ppnkpr_1_10">[120]HB!#REF!</definedName>
    <definedName name="ppnkpr_1_2">[120]HB!#REF!</definedName>
    <definedName name="ppnkpr_1_3">[120]HB!#REF!</definedName>
    <definedName name="ppnkpr_1_4">[120]HB!#REF!</definedName>
    <definedName name="ppnkpr_1_5">[120]HB!#REF!</definedName>
    <definedName name="ppnkpr_1_6">[120]HB!#REF!</definedName>
    <definedName name="ppnkpr_1_8">[120]HB!#REF!</definedName>
    <definedName name="ppnmer">'[10]HB '!$F$36</definedName>
    <definedName name="ppnmer_1">[119]HB!#REF!</definedName>
    <definedName name="ppnmer_1_10">[120]HB!#REF!</definedName>
    <definedName name="ppnmer_1_2">[120]HB!#REF!</definedName>
    <definedName name="ppnmer_1_3">[120]HB!#REF!</definedName>
    <definedName name="ppnmer_1_4">[120]HB!#REF!</definedName>
    <definedName name="ppnmer_1_5">[120]HB!#REF!</definedName>
    <definedName name="ppnmer_1_6">[120]HB!#REF!</definedName>
    <definedName name="ppnmer_1_8">[120]HB!#REF!</definedName>
    <definedName name="ppp">{"Book1","RAB PASAR 30 AUG SCRAB.xls"}</definedName>
    <definedName name="pppp" hidden="1">'[117]CH-RANC'!$AN$18:$AN$30</definedName>
    <definedName name="ppppp" hidden="1">'[117]CH-RANC'!$AN$18:$AN$30</definedName>
    <definedName name="PRAKTIS">[234]ANA!#REF!</definedName>
    <definedName name="PRASASTI">#REF!</definedName>
    <definedName name="prelim" hidden="1">'[358]HARGA MATERIAL'!$A$11:$A$211</definedName>
    <definedName name="Prem" hidden="1">[359]A!#REF!</definedName>
    <definedName name="prembes">'[88]Up &amp; bhn'!#REF!</definedName>
    <definedName name="pricing">[360]pricing!$A$6:$AI$278</definedName>
    <definedName name="prime">#REF!</definedName>
    <definedName name="primecoat">[1]analisa!#REF!</definedName>
    <definedName name="PrinCIV.16">'[361]112-885'!$A$721:$M$800,'[361]112-885'!$A$881:$M$960,'[361]112-885'!$A$1041:$M$1120,'[361]112-885'!$A$1201:$M$1280,'[361]112-885'!$A$1361:$M$1440,'[361]112-885'!$A$1841:$M$1920,'[361]112-885'!$A$2001:$M$2080,'[361]112-885'!$A$2561:$M$2640,'[361]112-885'!$A$3281:$M$3360</definedName>
    <definedName name="Pring_bongkotan">#REF!</definedName>
    <definedName name="print">#REF!</definedName>
    <definedName name="Print_a">'[362]Rencana RAB'!$A$1:$L$28</definedName>
    <definedName name="Print_Are">#REF!</definedName>
    <definedName name="_xlnm.Print_Area" localSheetId="1">ANALISA!$C$3:$I$12084</definedName>
    <definedName name="_xlnm.Print_Area" localSheetId="3">MATERIAL!$B$1:$G$942</definedName>
    <definedName name="_xlnm.Print_Area" localSheetId="0">'REKAP ANALISA'!$B$1:$G$704</definedName>
    <definedName name="_xlnm.Print_Area" localSheetId="2">UPAH!$B$1:$G$37</definedName>
    <definedName name="_xlnm.Print_Area">#REF!</definedName>
    <definedName name="Print_Area_MI">#REF!</definedName>
    <definedName name="Print_Area_MI___0">[167]AHSbj!#REF!</definedName>
    <definedName name="Print_Area_MI___11">#REF!</definedName>
    <definedName name="Print_Area_MI___13">#REF!</definedName>
    <definedName name="Print_Area_MI___15">#REF!</definedName>
    <definedName name="Print_Area_MI___17">#REF!</definedName>
    <definedName name="Print_Area_MI___19">#REF!</definedName>
    <definedName name="Print_Area_MI___21">#REF!</definedName>
    <definedName name="Print_Area_MI___22">#REF!</definedName>
    <definedName name="Print_Area_MI___23">#REF!</definedName>
    <definedName name="Print_Area_MI___25">#REF!</definedName>
    <definedName name="Print_Area_MI___26">#REF!</definedName>
    <definedName name="Print_Area_MI___27">#REF!</definedName>
    <definedName name="Print_Area_MI___28">#REF!</definedName>
    <definedName name="Print_Area_MI___29">#REF!</definedName>
    <definedName name="Print_Area_MI___30">#REF!</definedName>
    <definedName name="Print_Area_MI___33">#REF!</definedName>
    <definedName name="Print_Area_MI___34">[363]AHSbj!#REF!</definedName>
    <definedName name="Print_Area_MI___7">#REF!</definedName>
    <definedName name="Print_Area_MI___9">#REF!</definedName>
    <definedName name="Print_Area_MI_11">#REF!</definedName>
    <definedName name="Print_Area_MI_13">#REF!</definedName>
    <definedName name="Print_Area_MI_14">#REF!</definedName>
    <definedName name="Print_Area_MI_15">#REF!</definedName>
    <definedName name="Print_Area_MI_2">#REF!</definedName>
    <definedName name="Print_Area_MI_3">#REF!</definedName>
    <definedName name="Print_Area_MI_4">#REF!</definedName>
    <definedName name="Print_Area_MI_5">#REF!</definedName>
    <definedName name="Print_Area_MI_6">#REF!</definedName>
    <definedName name="Print_Area_MI_7">#REF!</definedName>
    <definedName name="Print_Area_MI_8">#REF!</definedName>
    <definedName name="Print_Area_MI_9">#REF!</definedName>
    <definedName name="PRINT_TILTES">#REF!</definedName>
    <definedName name="PRINT_TITILES">#REF!</definedName>
    <definedName name="PRINT_TITLE">#REF!</definedName>
    <definedName name="_xlnm.Print_Titles" localSheetId="3">MATERIAL!$1:$3</definedName>
    <definedName name="_xlnm.Print_Titles" localSheetId="0">'REKAP ANALISA'!$1:$6</definedName>
    <definedName name="_xlnm.Print_Titles">#REF!</definedName>
    <definedName name="Print_Titles_MI">#REF!</definedName>
    <definedName name="Print_Titles_MI___0">#REF!</definedName>
    <definedName name="Print_Titles_MI___11">#REF!</definedName>
    <definedName name="Print_Titles_MI___13">#REF!</definedName>
    <definedName name="Print_Titles_MI___15">#REF!</definedName>
    <definedName name="Print_Titles_MI___17">#REF!</definedName>
    <definedName name="Print_Titles_MI___19">#REF!</definedName>
    <definedName name="Print_Titles_MI___21">#REF!</definedName>
    <definedName name="Print_Titles_MI___22">#REF!</definedName>
    <definedName name="Print_Titles_MI___23">#REF!</definedName>
    <definedName name="Print_Titles_MI___25">#REF!</definedName>
    <definedName name="Print_Titles_MI___26">#REF!</definedName>
    <definedName name="Print_Titles_MI___27">#REF!</definedName>
    <definedName name="Print_Titles_MI___28">#REF!</definedName>
    <definedName name="Print_Titles_MI___29">#REF!</definedName>
    <definedName name="Print_Titles_MI___30">#REF!</definedName>
    <definedName name="Print_Titles_MI___33">#REF!</definedName>
    <definedName name="Print_Titles_MI___34">#REF!</definedName>
    <definedName name="Print_Titles_MI___7">#REF!</definedName>
    <definedName name="Print_Titles_MI___9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6">#REF!</definedName>
    <definedName name="Print_Titles_MI_7">#REF!</definedName>
    <definedName name="Print_Titles_MI_9">#REF!</definedName>
    <definedName name="Print2">'[361]112-885'!$A$721:$M$800,'[361]112-885'!$A$881:$M$960,'[361]112-885'!$A$1041:$M$1120,'[361]112-885'!$A$1201:$M$1280,'[361]112-885'!$A$1361:$M$1440,'[361]112-885'!$A$2561:$M$2640,'[361]112-885'!$A$3281:$M$3360,'[361]112-885'!$A$3521:$M$3600,'[361]112-885'!$A$3761:$M$3840</definedName>
    <definedName name="PRITN_TITLES">#REF!</definedName>
    <definedName name="PRO">#REF!</definedName>
    <definedName name="prod.atb">#REF!</definedName>
    <definedName name="prod.atbl">#REF!</definedName>
    <definedName name="prod.laston">#REF!</definedName>
    <definedName name="ProdForm" hidden="1">#REF!</definedName>
    <definedName name="Product" hidden="1">#REF!</definedName>
    <definedName name="Profil.IWF.150.150.7.10">#REF!</definedName>
    <definedName name="Profil.IWF.250.250.9.14">#REF!</definedName>
    <definedName name="proofingnopy">#REF!</definedName>
    <definedName name="PROP">[221]SIMBOL!$D$9</definedName>
    <definedName name="propinsi">'[107]data_lokasi&amp;pelaku'!$D$9</definedName>
    <definedName name="PROYEK">[124]INFO!$E$3</definedName>
    <definedName name="PROYEK.B">[101]harga!#REF!</definedName>
    <definedName name="proyek1">#REF!</definedName>
    <definedName name="proyek2">#REF!</definedName>
    <definedName name="prs">#REF!</definedName>
    <definedName name="PS">'[364]SNI FIX'!$I$550</definedName>
    <definedName name="ps.beton">[126]har.sat.S!$I$9</definedName>
    <definedName name="ps.pasang">[126]har.sat.S!$I$10</definedName>
    <definedName name="ps.urug">[126]har.sat.S!$I$11</definedName>
    <definedName name="PS_BATU_KALI">#REF!</definedName>
    <definedName name="PS_BATU_TEMPEL">#REF!</definedName>
    <definedName name="ps_dinding13">#REF!</definedName>
    <definedName name="ps_dinding15">#REF!</definedName>
    <definedName name="ps_galvalum">#REF!</definedName>
    <definedName name="ps_glassblock">#REF!</definedName>
    <definedName name="ps_gordingC150">#REF!</definedName>
    <definedName name="ps_gordingC75">#REF!</definedName>
    <definedName name="Ps_gordingKayu">#REF!</definedName>
    <definedName name="Ps_kacaES">#REF!</definedName>
    <definedName name="Ps_kacaPol">#REF!</definedName>
    <definedName name="ps_klosetJ">#REF!</definedName>
    <definedName name="ps_kran">#REF!</definedName>
    <definedName name="ps_krm20x20pol">#REF!</definedName>
    <definedName name="ps_krm20x25.pol">#REF!</definedName>
    <definedName name="ps_krm30x30pol">#REF!</definedName>
    <definedName name="ps_krm40x40war">#REF!</definedName>
    <definedName name="ps_kusenAL">#REF!</definedName>
    <definedName name="PS_PANCANG">[182]ANALISA!#REF!</definedName>
    <definedName name="PS_paving6">#REF!</definedName>
    <definedName name="PS_paving8">#REF!</definedName>
    <definedName name="ps_plin">#REF!</definedName>
    <definedName name="ps_rooster">#REF!</definedName>
    <definedName name="ps_saklar">#REF!</definedName>
    <definedName name="ps_slimarAL">#REF!</definedName>
    <definedName name="ps_stopkontak">#REF!</definedName>
    <definedName name="Ps_titikL">#REF!</definedName>
    <definedName name="ps_usukReng">#REF!</definedName>
    <definedName name="ps_wastafel">#REF!</definedName>
    <definedName name="ps_wGalvalum">#REF!</definedName>
    <definedName name="psaub">'[114]Sat~Bahu'!$C$46</definedName>
    <definedName name="psbeton">#REF!</definedName>
    <definedName name="psc">'[196]harga bahan'!$M$21</definedName>
    <definedName name="PSDINDING13">#REF!</definedName>
    <definedName name="PSDINDING15">#REF!</definedName>
    <definedName name="psdrainase2">'[235]D.K H'!#REF!</definedName>
    <definedName name="PsGenteng">#REF!</definedName>
    <definedName name="PSKACAPOLOS">#REF!</definedName>
    <definedName name="PSKRMMOT2025">#REF!</definedName>
    <definedName name="PSKRMPOL2020">#REF!</definedName>
    <definedName name="PSKRMPOL3030">#REF!</definedName>
    <definedName name="PSKRMRUS2020">#REF!</definedName>
    <definedName name="PSKRMRUS3030">#REF!</definedName>
    <definedName name="PSKUSENJATI">#REF!</definedName>
    <definedName name="PSKUSENKAMPER">#REF!</definedName>
    <definedName name="PsP">'[365]BASIC PRICE '!$K$94</definedName>
    <definedName name="pspasang">#REF!</definedName>
    <definedName name="PSPLAFOND">#REF!</definedName>
    <definedName name="pspvc100">[347]ANALISA!$I$402</definedName>
    <definedName name="pspvc25">[347]ANALISA!$I$342</definedName>
    <definedName name="pspvc50">[347]ANALISA!$I$362</definedName>
    <definedName name="pspvc75">[347]ANALISA!$I$382</definedName>
    <definedName name="psr.beton">[101]harga!#REF!</definedName>
    <definedName name="psr.urug">[101]harga!#REF!</definedName>
    <definedName name="PSRATS">#REF!</definedName>
    <definedName name="psrbtn">'[10]HB '!$F$48</definedName>
    <definedName name="psrbtn_1">[119]HB!#REF!</definedName>
    <definedName name="psrbtn_1_10">[120]HB!#REF!</definedName>
    <definedName name="psrbtn_1_2">[120]HB!#REF!</definedName>
    <definedName name="psrbtn_1_3">[120]HB!#REF!</definedName>
    <definedName name="psrbtn_1_4">[120]HB!#REF!</definedName>
    <definedName name="psrbtn_1_5">[120]HB!#REF!</definedName>
    <definedName name="psrbtn_1_6">[120]HB!#REF!</definedName>
    <definedName name="psrbtn_1_8">[120]HB!#REF!</definedName>
    <definedName name="psrcor">#REF!</definedName>
    <definedName name="psrps">'[10]HB '!$F$49</definedName>
    <definedName name="psrps_1">[119]HB!#REF!</definedName>
    <definedName name="psrps_1_10">[120]HB!#REF!</definedName>
    <definedName name="psrps_1_2">[120]HB!#REF!</definedName>
    <definedName name="psrps_1_3">[120]HB!#REF!</definedName>
    <definedName name="psrps_1_4">[120]HB!#REF!</definedName>
    <definedName name="psrps_1_5">[120]HB!#REF!</definedName>
    <definedName name="psrps_1_6">[120]HB!#REF!</definedName>
    <definedName name="psrps_1_8">[120]HB!#REF!</definedName>
    <definedName name="PSRPSG">#REF!</definedName>
    <definedName name="psrurug">'[10]HB '!$F$50</definedName>
    <definedName name="psrurug_1">[119]HB!#REF!</definedName>
    <definedName name="psrurug_1_10">[120]HB!#REF!</definedName>
    <definedName name="psrurug_1_2">[120]HB!#REF!</definedName>
    <definedName name="psrurug_1_3">[120]HB!#REF!</definedName>
    <definedName name="psrurug_1_4">[120]HB!#REF!</definedName>
    <definedName name="psrurug_1_5">[120]HB!#REF!</definedName>
    <definedName name="psrurug_1_6">[120]HB!#REF!</definedName>
    <definedName name="psrurug_1_8">[120]HB!#REF!</definedName>
    <definedName name="PSRWBH">#REF!</definedName>
    <definedName name="PSTR">#REF!</definedName>
    <definedName name="psu">'[206]harga bahan'!$M$22</definedName>
    <definedName name="PSUMUR">[59]ANALISA!#REF!</definedName>
    <definedName name="psurug">#REF!</definedName>
    <definedName name="pt">[331]SIMBOL!$D$11</definedName>
    <definedName name="PT_01">#REF!</definedName>
    <definedName name="PT_02">#REF!</definedName>
    <definedName name="PT_03">#REF!</definedName>
    <definedName name="PT_04">#REF!</definedName>
    <definedName name="PT_05">#REF!</definedName>
    <definedName name="PT_06">#REF!</definedName>
    <definedName name="PT_07">#REF!</definedName>
    <definedName name="PT_08">#REF!</definedName>
    <definedName name="PT_09">#REF!</definedName>
    <definedName name="PT_10">#REF!</definedName>
    <definedName name="PT_11">#REF!</definedName>
    <definedName name="PT_12">#REF!</definedName>
    <definedName name="PTB">[366]bahan!$G$137</definedName>
    <definedName name="PTB_3">[228]bahan!$G$137</definedName>
    <definedName name="PTB_4">[229]bahan!$G$137</definedName>
    <definedName name="PTC">[366]bahan!$G$140</definedName>
    <definedName name="PTC_3">[228]bahan!$G$140</definedName>
    <definedName name="PTC_4">[229]bahan!$G$140</definedName>
    <definedName name="ptdll">'[114]Sat~Bahu'!$C$114</definedName>
    <definedName name="PTJW">#REF!</definedName>
    <definedName name="PTK">[366]bahan!$G$138</definedName>
    <definedName name="PTK_3">[228]bahan!$G$138</definedName>
    <definedName name="PTK_4">[229]bahan!$G$138</definedName>
    <definedName name="ptl">[183]Analisa!$D$476</definedName>
    <definedName name="ptl_3">[184]Analisa!$D$476</definedName>
    <definedName name="ptl_4">[185]Analisa!$D$476</definedName>
    <definedName name="PTR">'[121]Harga Dasar'!#REF!</definedName>
    <definedName name="PTS">[366]bahan!$G$139</definedName>
    <definedName name="PTS_3">[228]bahan!$G$139</definedName>
    <definedName name="PTS_4">[229]bahan!$G$139</definedName>
    <definedName name="ptt">[183]Analisa!$D$158</definedName>
    <definedName name="ptt_3">[184]Analisa!$D$158</definedName>
    <definedName name="ptt_4">[185]Analisa!$D$158</definedName>
    <definedName name="PU">'[343]Harga HSPK'!$H$51</definedName>
    <definedName name="PU.1">#REF!</definedName>
    <definedName name="pudel">#REF!</definedName>
    <definedName name="pulvi.mixer">#REF!</definedName>
    <definedName name="pulvi.mixer.">#REF!</definedName>
    <definedName name="pump_water">'[112]B-Price'!$G$85</definedName>
    <definedName name="Punak2.3">#REF!</definedName>
    <definedName name="Punak3.20">#REF!</definedName>
    <definedName name="Punak3.5">#REF!</definedName>
    <definedName name="Punak4.6">#REF!</definedName>
    <definedName name="Punak5.7">#REF!</definedName>
    <definedName name="PunakKalimantan">#REF!</definedName>
    <definedName name="PunakSumatra">#REF!</definedName>
    <definedName name="pupuk">'[10]HB '!$F$186</definedName>
    <definedName name="pupuk_1">[119]HB!#REF!</definedName>
    <definedName name="pupuk_1_10">[120]HB!#REF!</definedName>
    <definedName name="pupuk_1_2">[120]HB!#REF!</definedName>
    <definedName name="pupuk_1_3">[120]HB!#REF!</definedName>
    <definedName name="pupuk_1_4">[120]HB!#REF!</definedName>
    <definedName name="pupuk_1_5">[120]HB!#REF!</definedName>
    <definedName name="pupuk_1_6">[120]HB!#REF!</definedName>
    <definedName name="pupuk_1_8">[120]HB!#REF!</definedName>
    <definedName name="pupuk_penanaman_pohon">#REF!</definedName>
    <definedName name="PUSAT">#REF!</definedName>
    <definedName name="pv">'[302]harga bahan'!$L$126</definedName>
    <definedName name="pvc_50">'[134]DHU&amp;B'!$G$160</definedName>
    <definedName name="pvc_biasa">'[134]DHU&amp;B'!$G$158</definedName>
    <definedName name="pvc0.5">#REF!</definedName>
    <definedName name="pvc1_10">#REF!</definedName>
    <definedName name="pvc1_2">#REF!</definedName>
    <definedName name="pvc1_3">#REF!</definedName>
    <definedName name="pvc1_4">#REF!</definedName>
    <definedName name="pvc1_5">#REF!</definedName>
    <definedName name="pvc1_6">#REF!</definedName>
    <definedName name="pvc1_8">#REF!</definedName>
    <definedName name="pvc12_10">#REF!</definedName>
    <definedName name="pvc12_2">#REF!</definedName>
    <definedName name="pvc12_3">#REF!</definedName>
    <definedName name="pvc12_4">#REF!</definedName>
    <definedName name="pvc12_5">#REF!</definedName>
    <definedName name="pvc12_6">#REF!</definedName>
    <definedName name="pvc12_8">#REF!</definedName>
    <definedName name="pvc2.0.5">[126]har.sat.S!$I$75</definedName>
    <definedName name="pvc3.4">#REF!</definedName>
    <definedName name="pvc3_10">#REF!</definedName>
    <definedName name="pvc3_2">#REF!</definedName>
    <definedName name="pvc3_3">#REF!</definedName>
    <definedName name="pvc3_4">#REF!</definedName>
    <definedName name="pvc3_5">#REF!</definedName>
    <definedName name="pvc3_6">#REF!</definedName>
    <definedName name="pvc3_8">#REF!</definedName>
    <definedName name="pvc34_10">#REF!</definedName>
    <definedName name="pvc34_2">#REF!</definedName>
    <definedName name="pvc34_3">#REF!</definedName>
    <definedName name="pvc34_4">#REF!</definedName>
    <definedName name="pvc34_5">#REF!</definedName>
    <definedName name="pvc34_6">#REF!</definedName>
    <definedName name="pvc34_8">#REF!</definedName>
    <definedName name="pvcf100">[53]SAP!#REF!</definedName>
    <definedName name="pvcf150">[53]SAP!#REF!</definedName>
    <definedName name="pvcf200">[53]SAP!#REF!</definedName>
    <definedName name="pvcf65">[53]SAP!#REF!</definedName>
    <definedName name="pvcf80">[53]SAP!#REF!</definedName>
    <definedName name="pvent">'[88]Up &amp; bhn'!#REF!</definedName>
    <definedName name="Pyan.bambu">#REF!</definedName>
    <definedName name="q">#REF!</definedName>
    <definedName name="qdasd">#REF!</definedName>
    <definedName name="qeqweqwe">#REF!</definedName>
    <definedName name="Ql">#REF!</definedName>
    <definedName name="Qlk">#REF!</definedName>
    <definedName name="qmaxnew" hidden="1">'[367]Hujan BUlanan'!$L$19:$L$64</definedName>
    <definedName name="qmqks" hidden="1">'[367]Hujan BUlanan'!$Q$19:$Q$69</definedName>
    <definedName name="qq">#REF!</definedName>
    <definedName name="qqq">#REF!</definedName>
    <definedName name="QQQQ">#REF!</definedName>
    <definedName name="qqqqqqqqqqqqqqqq">#REF!</definedName>
    <definedName name="QSWQW">[149]bahan!$A$79:$E$96</definedName>
    <definedName name="QSWQW_3">[150]bahan!$A$79:$E$96</definedName>
    <definedName name="QSWQW_4">[150]bahan!$A$79:$E$96</definedName>
    <definedName name="qvf_135">[214]Elektrikal!#REF!</definedName>
    <definedName name="qw">#REF!</definedName>
    <definedName name="qwe" hidden="1">'[117]CH-RANC'!$AN$18:$AN$30</definedName>
    <definedName name="qwet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w">#REF!</definedName>
    <definedName name="qwqwdsd">[153]bahan!$A$79:$E$96</definedName>
    <definedName name="qwqwsq">[149]bahan!$A$79:$E$96</definedName>
    <definedName name="r_atap">#REF!</definedName>
    <definedName name="R_Pek_Atap">#REF!</definedName>
    <definedName name="R_Pek_Cat_Catan">#REF!</definedName>
    <definedName name="R_Pek_Ins_Listrik">#REF!</definedName>
    <definedName name="R_Pek_Kunci">#REF!</definedName>
    <definedName name="R_Pek_Pas_Dinding_Lantai">#REF!</definedName>
    <definedName name="R_Pek_Sanitair">#REF!</definedName>
    <definedName name="R_Pek_Tanah_Pondasi">#REF!</definedName>
    <definedName name="R_Persiapan">#REF!</definedName>
    <definedName name="R_Pintu">#REF!</definedName>
    <definedName name="r_pla">#REF!</definedName>
    <definedName name="rab">[208]Analisa!$H$119</definedName>
    <definedName name="RAB_1">#REF!</definedName>
    <definedName name="rab_2">{"Book1","RAB PASAR 30 AUG SCRAB.xls"}</definedName>
    <definedName name="rab_4">{"Book1","RAB PASAR 30 AUG SCRAB.xls"}</definedName>
    <definedName name="rab_6">{"Book1","RAB PASAR 30 AUG SCRAB.xls"}</definedName>
    <definedName name="rab_8">{"Book1","RAB PASAR 30 AUG SCRAB.xls"}</definedName>
    <definedName name="rab_9">{"Book1","RAB PASAR 30 AUG SCRAB.xls"}</definedName>
    <definedName name="RAB_ASLI">#REF!</definedName>
    <definedName name="rab_ipltl">#REF!</definedName>
    <definedName name="rabat">#REF!</definedName>
    <definedName name="rabbit">[115]TENAGA!#REF!</definedName>
    <definedName name="RABBPN">'[138] R A B'!#REF!</definedName>
    <definedName name="rabett">[115]TENAGA!#REF!</definedName>
    <definedName name="RABgorong">#REF!</definedName>
    <definedName name="rabmenggala">'[138] R A B'!#REF!</definedName>
    <definedName name="raf">[115]TENAGA!#REF!</definedName>
    <definedName name="rail">'[77]2.1'!#REF!</definedName>
    <definedName name="RailingTanggaMotif">#REF!</definedName>
    <definedName name="railingTanggaMotifsederhana">#REF!</definedName>
    <definedName name="rambu">#REF!</definedName>
    <definedName name="RAMBU_1">#REF!</definedName>
    <definedName name="RAMBU_2">#REF!</definedName>
    <definedName name="rambujalan">#REF!</definedName>
    <definedName name="rangkanaco">[101]harga!#REF!</definedName>
    <definedName name="rangkaplafond">#REF!</definedName>
    <definedName name="RAP">#REF!</definedName>
    <definedName name="rayben3">#REF!</definedName>
    <definedName name="rayben3_10">#REF!</definedName>
    <definedName name="rayben3_2">#REF!</definedName>
    <definedName name="rayben3_3">#REF!</definedName>
    <definedName name="rayben3_4">#REF!</definedName>
    <definedName name="rayben3_5">#REF!</definedName>
    <definedName name="rayben3_6">#REF!</definedName>
    <definedName name="rayben3_8">#REF!</definedName>
    <definedName name="rayben5">#REF!</definedName>
    <definedName name="rayben5_10">#REF!</definedName>
    <definedName name="rayben5_2">#REF!</definedName>
    <definedName name="rayben5_3">#REF!</definedName>
    <definedName name="rayben5_4">#REF!</definedName>
    <definedName name="rayben5_5">#REF!</definedName>
    <definedName name="rayben5_6">#REF!</definedName>
    <definedName name="rayben5_8">#REF!</definedName>
    <definedName name="rb">'[368]Harsat Bahan'!$A$8:$E$874</definedName>
    <definedName name="rbt">#REF!</definedName>
    <definedName name="RCArea" hidden="1">#REF!</definedName>
    <definedName name="rd_150_rpl9">[214]Elektrikal!#REF!</definedName>
    <definedName name="RE">#REF!</definedName>
    <definedName name="REAL">#REF!</definedName>
    <definedName name="realtem">#REF!</definedName>
    <definedName name="REDUCER.100.75">'[123]HARGA SAT'!#REF!</definedName>
    <definedName name="REDUCER.75.50">'[123]HARGA SAT'!#REF!</definedName>
    <definedName name="reducer75.50">'[82]HARGA SAT'!$F$276</definedName>
    <definedName name="reduser_20">'[134]DHU&amp;B'!#REF!</definedName>
    <definedName name="REE">#REF!</definedName>
    <definedName name="REGO_SIKU100">#REF!</definedName>
    <definedName name="REHAB_BAHU">#REF!</definedName>
    <definedName name="rek">[115]TENAGA!#REF!</definedName>
    <definedName name="REK_AN">#REF!</definedName>
    <definedName name="Rek_Sat">#REF!</definedName>
    <definedName name="REKAN">#REF!</definedName>
    <definedName name="RekanK">#REF!</definedName>
    <definedName name="REKAP">#REF!</definedName>
    <definedName name="REKAP_1">#REF!</definedName>
    <definedName name="REKAP_2">#REF!</definedName>
    <definedName name="REKAP_3">#REF!</definedName>
    <definedName name="REKAP_4">#REF!</definedName>
    <definedName name="rekap_ahs">#REF!</definedName>
    <definedName name="rekap_ars">#REF!</definedName>
    <definedName name="Rekap_Arsitektur">#REF!</definedName>
    <definedName name="REKAPITULASI">#REF!</definedName>
    <definedName name="relpintudorong">#REF!</definedName>
    <definedName name="remix175">#REF!</definedName>
    <definedName name="remix225">#REF!</definedName>
    <definedName name="remix250">'[10]HB '!$F$55</definedName>
    <definedName name="remix250_1">[119]HB!#REF!</definedName>
    <definedName name="remix250_1_10">[120]HB!#REF!</definedName>
    <definedName name="remix250_1_2">[120]HB!#REF!</definedName>
    <definedName name="remix250_1_3">[120]HB!#REF!</definedName>
    <definedName name="remix250_1_4">[120]HB!#REF!</definedName>
    <definedName name="remix250_1_5">[120]HB!#REF!</definedName>
    <definedName name="remix250_1_6">[120]HB!#REF!</definedName>
    <definedName name="remix250_1_8">[120]HB!#REF!</definedName>
    <definedName name="renca.kegi">#REF!</definedName>
    <definedName name="reng">#REF!</definedName>
    <definedName name="rengjati">#REF!</definedName>
    <definedName name="RengMeranti2.3">#REF!</definedName>
    <definedName name="RengMeranti3.5">#REF!</definedName>
    <definedName name="residu">#REF!</definedName>
    <definedName name="reuter">#REF!</definedName>
    <definedName name="rew">{"Book1","4.09 FLORA DAN FAUNA.xls","4.22 PERLENGKAPAN SEKOLAH.xls"}</definedName>
    <definedName name="RFWEA">#REF!</definedName>
    <definedName name="RIBU">#REF!</definedName>
    <definedName name="Rincian">'[125]AnalisaFas.O&amp;P'!#REF!</definedName>
    <definedName name="RincianBLRange">#REF!</definedName>
    <definedName name="RINCIANSEWA">#REF!</definedName>
    <definedName name="RINCIANSEWA2">#REF!</definedName>
    <definedName name="rkbesi">'[88]Up &amp; bhn'!#REF!</definedName>
    <definedName name="rm_300_236">[214]Elektrikal!#REF!</definedName>
    <definedName name="RM225P">[204]Daf_Anl!$I$28</definedName>
    <definedName name="rm400p">[291]ANALISA!#REF!</definedName>
    <definedName name="RNDNINGO">#REF!</definedName>
    <definedName name="RO">'[369]AnalisaFas.O&amp;P'!$O$48:$O$51</definedName>
    <definedName name="Road_marking_tool">#REF!</definedName>
    <definedName name="roadmark">#REF!</definedName>
    <definedName name="roiter">#REF!</definedName>
    <definedName name="rol.cat">'[123]HARGA SAT'!$F$83</definedName>
    <definedName name="rolag">#REF!</definedName>
    <definedName name="RoLas">{"Book1","RAB PASAR 30 AUG SCRAB.xls"}</definedName>
    <definedName name="rolcat">#REF!</definedName>
    <definedName name="roldoralm">#REF!</definedName>
    <definedName name="roldorstel">#REF!</definedName>
    <definedName name="roldorstel_10">#REF!</definedName>
    <definedName name="roldorstel_2">#REF!</definedName>
    <definedName name="roldorstel_3">#REF!</definedName>
    <definedName name="roldorstel_4">#REF!</definedName>
    <definedName name="roldorstel_5">#REF!</definedName>
    <definedName name="roldorstel_6">#REF!</definedName>
    <definedName name="roldorstel_8">#REF!</definedName>
    <definedName name="Roll.door.aluminium">#REF!</definedName>
    <definedName name="rolldoor">#REF!</definedName>
    <definedName name="roller">#REF!</definedName>
    <definedName name="Roller_Vibrator">#REF!</definedName>
    <definedName name="rollingdoor">[126]har.sat.S!$I$129</definedName>
    <definedName name="roltba">'[10]HB '!$F$162</definedName>
    <definedName name="roltba_1">[119]HB!#REF!</definedName>
    <definedName name="roltba_1_10">[120]HB!#REF!</definedName>
    <definedName name="roltba_1_2">[120]HB!#REF!</definedName>
    <definedName name="roltba_1_3">[120]HB!#REF!</definedName>
    <definedName name="roltba_1_4">[120]HB!#REF!</definedName>
    <definedName name="roltba_1_5">[120]HB!#REF!</definedName>
    <definedName name="roltba_1_6">[120]HB!#REF!</definedName>
    <definedName name="roltba_1_8">[120]HB!#REF!</definedName>
    <definedName name="roofLine">#REF!</definedName>
    <definedName name="RoolD1">#REF!</definedName>
    <definedName name="RoolD2">#REF!</definedName>
    <definedName name="rooster">'[123]HARGA SAT'!$F$47</definedName>
    <definedName name="rooster_bata">#REF!</definedName>
    <definedName name="roster">#REF!</definedName>
    <definedName name="roster.batako">[126]har.sat.S!$I$32</definedName>
    <definedName name="roster_10">#REF!</definedName>
    <definedName name="roster_2">#REF!</definedName>
    <definedName name="roster_3">#REF!</definedName>
    <definedName name="roster_4">#REF!</definedName>
    <definedName name="roster_5">#REF!</definedName>
    <definedName name="roster_6">#REF!</definedName>
    <definedName name="roster_8">#REF!</definedName>
    <definedName name="rosterbata">#REF!</definedName>
    <definedName name="rosterbatako">[126]har.sat.S!$I$32</definedName>
    <definedName name="rosterbeton">#REF!</definedName>
    <definedName name="rosterklingker">[126]har.sat.S!$I$33</definedName>
    <definedName name="ROUND">#REF!</definedName>
    <definedName name="Royal">'[123]HARGA SAT'!#REF!</definedName>
    <definedName name="Rp">'[10]HB '!#REF!</definedName>
    <definedName name="Rp.">#REF!</definedName>
    <definedName name="Rp._unit">#REF!</definedName>
    <definedName name="Rp.BEGISTING">[124]ANA.SAT!$K$496</definedName>
    <definedName name="Rp.BETONK175">[124]ANA.SAT!$K$441</definedName>
    <definedName name="Rp.BETONK225">[124]ANA.SAT!$K$410</definedName>
    <definedName name="Rp.CATBESI">[124]ANA.SAT!$K$523</definedName>
    <definedName name="Rp.CUCIPIPA50">[124]ANA.SAT!#REF!</definedName>
    <definedName name="Rp.EXPOSE">[124]ANA.SAT!$K$1764</definedName>
    <definedName name="Rp.GALASPAL">[124]ANA.SAT!$K$179</definedName>
    <definedName name="Rp.GALTAN">[124]ANA.SAT!$K$23</definedName>
    <definedName name="Rp.GALTANTU">[124]ANA.SAT!$K$49</definedName>
    <definedName name="Rp.JLASPALT20">[124]ANA.SAT!$H$1680</definedName>
    <definedName name="Rp.PASBATKALI">[124]ANA.SAT!$K$292</definedName>
    <definedName name="Rp.PASBATKOS">[124]ANA.SAT!$K$263</definedName>
    <definedName name="Rp.PASGIP100">[124]Baru!$K$1452</definedName>
    <definedName name="Rp.PASGIP150">[124]ANA.SAT!$K$1444</definedName>
    <definedName name="Rp.PASGIP200">[124]Baru!$K$1424</definedName>
    <definedName name="Rp.PASGIP250">[124]ANA.SAT!$K$1388</definedName>
    <definedName name="Rp.PASGIP50">[124]ANA.SAT!$K$1528</definedName>
    <definedName name="Rp.PASGIP75">[124]ANA.SAT!$K$1500</definedName>
    <definedName name="Rp.PASPVC100">[124]Baru!$K$1366</definedName>
    <definedName name="Rp.PASPVC150">[124]Baru!$K$1338</definedName>
    <definedName name="Rp.PASPVC200">[124]Baru!$K$1310</definedName>
    <definedName name="Rp.PASPVC250">[124]Baru!$K$1282</definedName>
    <definedName name="Rp.PASPVC300">[124]Baru!$K$1254</definedName>
    <definedName name="Rp.PASPVC350">[124]Baru!$K$1225</definedName>
    <definedName name="Rp.PASPVC75">[124]Baru!$K$1394</definedName>
    <definedName name="Rp.PASTEE100">[124]ANA.SAT!$K$1571</definedName>
    <definedName name="Rp.PASTEE200">[124]ANA.SAT!$K$1556</definedName>
    <definedName name="Rp.PASTEE50">[124]ANA.SAT!$K$1586</definedName>
    <definedName name="Rp.PASVALVE100">[124]ANA.SAT!$K$1630</definedName>
    <definedName name="Rp.PASVALVE200">[124]ANA.SAT!$K$1615</definedName>
    <definedName name="Rp.PASVALVE50">[124]ANA.SAT!$K$1645</definedName>
    <definedName name="Rp.PLESTERAN">[124]ANA.SAT!$K$350</definedName>
    <definedName name="Rp.RABATON">[124]ANA.SAT!$K$379</definedName>
    <definedName name="Rp.STREETBOX">[124]ANA.SAT!$K$1671</definedName>
    <definedName name="Rp.TIMBTAN">[124]ANA.SAT!$K$127</definedName>
    <definedName name="Rp.TRASSRAM">[124]ANA.SAT!$K$321</definedName>
    <definedName name="Rp.TRUSTGI200">[124]ANA.SAT!$K$1733</definedName>
    <definedName name="Rp.TULANGTON">[124]ANA.SAT!$K$468</definedName>
    <definedName name="Rp.URGPASIR">[124]ANA.SAT!$K$153</definedName>
    <definedName name="Rp.URGTANAH">[124]ANA.SAT!$K$101</definedName>
    <definedName name="Rp_1">[119]HB!#REF!</definedName>
    <definedName name="Rp_1_10">[120]HB!#REF!</definedName>
    <definedName name="Rp_1_2">[120]HB!#REF!</definedName>
    <definedName name="Rp_1_3">[120]HB!#REF!</definedName>
    <definedName name="Rp_1_4">[120]HB!#REF!</definedName>
    <definedName name="Rp_1_5">[120]HB!#REF!</definedName>
    <definedName name="Rp_1_6">[120]HB!#REF!</definedName>
    <definedName name="Rp_1_8">[120]HB!#REF!</definedName>
    <definedName name="Rp_10">'[10]HB '!#REF!</definedName>
    <definedName name="Rp_2">'[10]HB '!#REF!</definedName>
    <definedName name="Rp_3">'[10]HB '!#REF!</definedName>
    <definedName name="Rp_4">'[10]HB '!#REF!</definedName>
    <definedName name="Rp_5">'[10]HB '!#REF!</definedName>
    <definedName name="Rp_6">'[10]HB '!#REF!</definedName>
    <definedName name="Rp_8">'[10]HB '!#REF!</definedName>
    <definedName name="RR">#REF!</definedName>
    <definedName name="rrr">[75]ANALISA!#REF!</definedName>
    <definedName name="rrrr" hidden="1">'[117]CH-RANC'!$L$19:$L$62</definedName>
    <definedName name="rtr">#REF!</definedName>
    <definedName name="RTYTY">[153]bahan!$A$79:$E$96</definedName>
    <definedName name="rubber_bearing">#REF!</definedName>
    <definedName name="rubberjoint">#REF!</definedName>
    <definedName name="Rucika_Wavin">#REF!</definedName>
    <definedName name="rukan_a">[370]DAF_2!#REF!</definedName>
    <definedName name="rukan_aa">[370]DAF_2!#REF!</definedName>
    <definedName name="rukan_b">[370]DAF_2!#REF!</definedName>
    <definedName name="rukan_c">[370]DAF_2!#REF!</definedName>
    <definedName name="rukan_cc">[370]DAF_2!#REF!</definedName>
    <definedName name="rukan_d">[370]DAF_2!#REF!</definedName>
    <definedName name="rukan_dd">[370]DAF_2!#REF!</definedName>
    <definedName name="rukan_e">[370]DAF_2!#REF!</definedName>
    <definedName name="rukan_ee">[370]DAF_2!#REF!</definedName>
    <definedName name="rumput">'[10]HB '!$F$182</definedName>
    <definedName name="rumput_1">[119]HB!#REF!</definedName>
    <definedName name="rumput_1_10">[120]HB!#REF!</definedName>
    <definedName name="rumput_1_2">[120]HB!#REF!</definedName>
    <definedName name="rumput_1_3">[120]HB!#REF!</definedName>
    <definedName name="rumput_1_4">[120]HB!#REF!</definedName>
    <definedName name="rumput_1_5">[120]HB!#REF!</definedName>
    <definedName name="rumput_1_6">[120]HB!#REF!</definedName>
    <definedName name="rumput_1_8">[120]HB!#REF!</definedName>
    <definedName name="rumputgajah">#REF!</definedName>
    <definedName name="rumputgajahmini">#REF!</definedName>
    <definedName name="rumputkentucky">#REF!</definedName>
    <definedName name="rumputmanila">#REF!</definedName>
    <definedName name="rumputpeking">#REF!</definedName>
    <definedName name="rumus">#REF!</definedName>
    <definedName name="RUMUS1">#REF!</definedName>
    <definedName name="RUMUS2">#REF!</definedName>
    <definedName name="rupiah">'[215]Harga S Dasar'!$B$61:$F$90</definedName>
    <definedName name="RUTIN">#REF!</definedName>
    <definedName name="s">[218]upah!$G$25</definedName>
    <definedName name="S.BOX">[5]DAF.HRG!$I$43</definedName>
    <definedName name="s.muung.0.18">[101]harga!#REF!</definedName>
    <definedName name="s_50">[371]bahan!$J$141</definedName>
    <definedName name="S_DIGIT">#REF!</definedName>
    <definedName name="S_JUTA">#REF!</definedName>
    <definedName name="S_MILYAR">#REF!</definedName>
    <definedName name="S_RIBU">#REF!</definedName>
    <definedName name="S_SATU">#REF!</definedName>
    <definedName name="S1AnggaranRange">#REF!</definedName>
    <definedName name="S1FungsiRange">#REF!</definedName>
    <definedName name="S1MisiRange">#REF!</definedName>
    <definedName name="S1SasaranRange">#REF!</definedName>
    <definedName name="S1TujuanRange">#REF!</definedName>
    <definedName name="S2AAnggaran">#REF!</definedName>
    <definedName name="S2AAnggaranRange">#REF!</definedName>
    <definedName name="S2AKegiatanRange">#REF!</definedName>
    <definedName name="S2AnggaranRange">#REF!</definedName>
    <definedName name="S2ProgramRange">#REF!</definedName>
    <definedName name="S3AAnggaranRange">#REF!</definedName>
    <definedName name="S3ABLRange">#REF!</definedName>
    <definedName name="S3AnggaranRange">#REF!</definedName>
    <definedName name="S3ARAnggaranRange">#REF!</definedName>
    <definedName name="S3ARBLRange">#REF!</definedName>
    <definedName name="S3ARRange">#REF!</definedName>
    <definedName name="S3B11AnggaranRange">#REF!</definedName>
    <definedName name="S3B11BL1Range">#REF!</definedName>
    <definedName name="S3B11BLRange">#REF!</definedName>
    <definedName name="S3B11DampakRange">#REF!</definedName>
    <definedName name="S3B11HasilRange">#REF!</definedName>
    <definedName name="S3B11Keluaran">#REF!</definedName>
    <definedName name="S3B11KeluaranRange">#REF!</definedName>
    <definedName name="S3B11L_JABATANPIMPINAN" hidden="1">[324]XLR_NoRangeSheet!$E$7</definedName>
    <definedName name="S3B11L_LOKASIBUAT" hidden="1">[324]XLR_NoRangeSheet!$B$7</definedName>
    <definedName name="S3B11L_NAMAPIMPINAN" hidden="1">[324]XLR_NoRangeSheet!$D$7</definedName>
    <definedName name="S3B11L_NIPPIMPINAN" hidden="1">[324]XLR_NoRangeSheet!$F$7</definedName>
    <definedName name="S3B11L_TGLBUAT" hidden="1">[324]XLR_NoRangeSheet!$C$7</definedName>
    <definedName name="S3B11LAnggaranRange">#REF!</definedName>
    <definedName name="S3B11LBLRange">#REF!</definedName>
    <definedName name="S3B11LBLT_TOTALHARGA" hidden="1">[324]XLR_NoRangeSheet!$B$10</definedName>
    <definedName name="S3B11LDampakRange">#REF!</definedName>
    <definedName name="S3B11LHasilRange">#REF!</definedName>
    <definedName name="S3B11LKeluaran">#REF!</definedName>
    <definedName name="S3B11LKeluaranRange">#REF!</definedName>
    <definedName name="S3B11LManfaatRange">#REF!</definedName>
    <definedName name="S3B11LMasukan">#REF!</definedName>
    <definedName name="S3B11LMasukanRange">#REF!</definedName>
    <definedName name="S3B11LR_A.KODEKEGIATAN" hidden="1">[324]XLR_NoRangeSheet!$AN$9</definedName>
    <definedName name="S3B11LR_A.NAMAKEGIATAN" hidden="1">[324]XLR_NoRangeSheet!$AO$9</definedName>
    <definedName name="S3B11LR_A.TERMINI" hidden="1">[324]XLR_NoRangeSheet!$U$9</definedName>
    <definedName name="S3B11LR_A.TERMINII" hidden="1">[324]XLR_NoRangeSheet!$V$9</definedName>
    <definedName name="S3B11LR_A.TERMINIII" hidden="1">[324]XLR_NoRangeSheet!$W$9</definedName>
    <definedName name="S3B11LR_A.TERMINIV" hidden="1">[324]XLR_NoRangeSheet!$X$9</definedName>
    <definedName name="S3B11LR_A.TOTALBL" hidden="1">[324]XLR_NoRangeSheet!$Y$9</definedName>
    <definedName name="S3B11LR_AKHIR" hidden="1">[324]XLR_NoRangeSheet!$AG$9</definedName>
    <definedName name="S3B11LR_AKHIRKEGIATAN" hidden="1">[324]XLR_NoRangeSheet!$Q$9</definedName>
    <definedName name="S3B11LR_AWAL" hidden="1">[324]XLR_NoRangeSheet!$AF$9</definedName>
    <definedName name="S3B11LR_AWALKEGIATAN" hidden="1">[324]XLR_NoRangeSheet!$P$9</definedName>
    <definedName name="S3B11LR_CATATAN" hidden="1">[324]XLR_NoRangeSheet!$AD$9</definedName>
    <definedName name="S3B11LR_CATATANS3B11" hidden="1">[324]XLR_NoRangeSheet!$Z$9</definedName>
    <definedName name="S3B11LR_IDKEGIATAN" hidden="1">[324]XLR_NoRangeSheet!$E$9</definedName>
    <definedName name="S3B11LR_IDSATKER" hidden="1">[324]XLR_NoRangeSheet!$G$9</definedName>
    <definedName name="S3B11LR_JABATAN" hidden="1">[324]XLR_NoRangeSheet!$T$9</definedName>
    <definedName name="S3B11LR_JENISKEGIATAN" hidden="1">[324]XLR_NoRangeSheet!$L$9</definedName>
    <definedName name="S3B11LR_KATEGORIKEGIATAN" hidden="1">[324]XLR_NoRangeSheet!$N$9</definedName>
    <definedName name="S3B11LR_KEGIATANLANJUTAN" hidden="1">[324]XLR_NoRangeSheet!$M$9</definedName>
    <definedName name="S3B11LR_KODEDOK" hidden="1">[324]XLR_NoRangeSheet!$AE$9</definedName>
    <definedName name="S3B11LR_KODEPROGRAM" hidden="1">[324]XLR_NoRangeSheet!$H$9</definedName>
    <definedName name="S3B11LR_KODEPROGRAM1" hidden="1">[324]XLR_NoRangeSheet!$C$9</definedName>
    <definedName name="S3B11LR_KONDISISBLMKEGIATAN" hidden="1">[324]XLR_NoRangeSheet!$O$9</definedName>
    <definedName name="S3B11LR_LOKASI" hidden="1">[324]XLR_NoRangeSheet!$K$9</definedName>
    <definedName name="S3B11LR_LOKASIKEGIATAN1" hidden="1">[324]XLR_NoRangeSheet!$AP$9</definedName>
    <definedName name="S3B11LR_LTOTALANGGARAN" hidden="1">[324]XLR_NoRangeSheet!$AA$9</definedName>
    <definedName name="S3B11LR_LTOTALTAHUNLALU" hidden="1">[324]XLR_NoRangeSheet!$AB$9</definedName>
    <definedName name="S3B11LR_NAMAKEGIATAN1" hidden="1">[324]XLR_NoRangeSheet!$B$9</definedName>
    <definedName name="S3B11LR_NAMAPIMPINAN" hidden="1">[324]XLR_NoRangeSheet!$R$9</definedName>
    <definedName name="S3B11LR_NAMAPROGRAM" hidden="1">[324]XLR_NoRangeSheet!$AM$9</definedName>
    <definedName name="S3B11LR_NIPPIMPINAN" hidden="1">[324]XLR_NoRangeSheet!$S$9</definedName>
    <definedName name="S3B11LR_PLAFONANGGARAN" hidden="1">[324]XLR_NoRangeSheet!$AC$9</definedName>
    <definedName name="S3B11LR_TAHUN" hidden="1">[324]XLR_NoRangeSheet!$D$9</definedName>
    <definedName name="S3B11LR_TERMINI" hidden="1">[324]XLR_NoRangeSheet!$AH$9</definedName>
    <definedName name="S3B11LR_TERMINII" hidden="1">[324]XLR_NoRangeSheet!$AI$9</definedName>
    <definedName name="S3B11LR_TERMINIII" hidden="1">[324]XLR_NoRangeSheet!$AJ$9</definedName>
    <definedName name="S3B11LR_TERMINIV" hidden="1">[324]XLR_NoRangeSheet!$AK$9</definedName>
    <definedName name="S3B11LR_TOTALBL" hidden="1">[324]XLR_NoRangeSheet!$AL$9</definedName>
    <definedName name="S3B11LR_VERSI" hidden="1">[324]XLR_NoRangeSheet!$F$9</definedName>
    <definedName name="S3B11LRAnggaranRange">#REF!</definedName>
    <definedName name="S3B11LRBLRange">#REF!</definedName>
    <definedName name="S3B11LRDampakRange">#REF!</definedName>
    <definedName name="S3B11LRHasilRange">#REF!</definedName>
    <definedName name="S3B11LRKeluaranRange">#REF!</definedName>
    <definedName name="S3B11LRManfaatRange">#REF!</definedName>
    <definedName name="S3B11LRMasukanRange">#REF!</definedName>
    <definedName name="S3B11ManfaatRange">#REF!</definedName>
    <definedName name="S3B11MasukanRange">#REF!</definedName>
    <definedName name="S3B11RAnggaranRange">#REF!</definedName>
    <definedName name="S3B11RBLRange">#REF!</definedName>
    <definedName name="S3B11RDampakRange">#REF!</definedName>
    <definedName name="S3B11RHasilRange">#REF!</definedName>
    <definedName name="S3B11RKeluaranRange">#REF!</definedName>
    <definedName name="S3B11RL_AKHIR" hidden="1">[324]XLR_NoRangeSheet!$E$8</definedName>
    <definedName name="S3B11RL_ANGGARANSKR" hidden="1">[324]XLR_NoRangeSheet!$L$8</definedName>
    <definedName name="S3B11RL_ANGGARANTAHUNLALU" hidden="1">[324]XLR_NoRangeSheet!$K$8</definedName>
    <definedName name="S3B11RL_AWAL" hidden="1">[324]XLR_NoRangeSheet!$D$8</definedName>
    <definedName name="S3B11RL_CATATAN" hidden="1">[324]XLR_NoRangeSheet!$B$8</definedName>
    <definedName name="S3B11RL_KODEDOK" hidden="1">[324]XLR_NoRangeSheet!$C$8</definedName>
    <definedName name="S3B11RL_KODEKEGIATAN1" hidden="1">[324]XLR_NoRangeSheet!$G$8</definedName>
    <definedName name="S3B11RL_KODEPROGRAM1" hidden="1">[324]XLR_NoRangeSheet!$F$8</definedName>
    <definedName name="S3B11RL_LOKASIKEGIATAN1" hidden="1">[324]XLR_NoRangeSheet!$I$8</definedName>
    <definedName name="S3B11RL_NAMAKEGIATAN1" hidden="1">[324]XLR_NoRangeSheet!$H$8</definedName>
    <definedName name="S3B11RL_SISA" hidden="1">[324]XLR_NoRangeSheet!$N$8</definedName>
    <definedName name="S3B11RL_TAHUN" hidden="1">[324]XLR_NoRangeSheet!$M$8</definedName>
    <definedName name="S3B11RL_TOTALANGGARAN" hidden="1">[324]XLR_NoRangeSheet!$J$8</definedName>
    <definedName name="S3B11RManfaatRange">#REF!</definedName>
    <definedName name="S3B11RMasukanRange">#REF!</definedName>
    <definedName name="S3B1AAnggaranRange">#REF!</definedName>
    <definedName name="S3B1ABLRange">#REF!</definedName>
    <definedName name="S3B1AnggaranRange">#REF!</definedName>
    <definedName name="S3B1BLRange">#REF!</definedName>
    <definedName name="S3B1RAnggaranRange">#REF!</definedName>
    <definedName name="S3B1RBLRange">#REF!</definedName>
    <definedName name="S3B2AnggaranRange">#REF!</definedName>
    <definedName name="S3B2BLRange">#REF!</definedName>
    <definedName name="S3B2RAnggaranRange">#REF!</definedName>
    <definedName name="S3B2RBLRange">#REF!</definedName>
    <definedName name="S3B3AnggaranRange">#REF!</definedName>
    <definedName name="S3B3BL1Range">#REF!</definedName>
    <definedName name="S3B3BL2Range">#REF!</definedName>
    <definedName name="S3B3RAnggaranRange">#REF!</definedName>
    <definedName name="S3B3RBL1Range">#REF!</definedName>
    <definedName name="S3B3RBLRange">#REF!</definedName>
    <definedName name="S3B4AnggaranRange">#REF!</definedName>
    <definedName name="S3B4BLRange">#REF!</definedName>
    <definedName name="S3B4RAnggaranRange">#REF!</definedName>
    <definedName name="S3B4RBLRange">#REF!</definedName>
    <definedName name="S3BAnggaranRange">#REF!</definedName>
    <definedName name="S3BBLRange">#REF!</definedName>
    <definedName name="S3BL1Range">#REF!</definedName>
    <definedName name="S3BL2Range">#REF!</definedName>
    <definedName name="S3BLRange">#REF!</definedName>
    <definedName name="S3BRAnggaranRange">#REF!</definedName>
    <definedName name="S3BRBLRange">#REF!</definedName>
    <definedName name="S3CAnggaranRange">#REF!</definedName>
    <definedName name="S3CBL1Range">#REF!</definedName>
    <definedName name="S3CBL2Range">#REF!</definedName>
    <definedName name="S3CRAnggaranRange">#REF!</definedName>
    <definedName name="S3CRBL1Range">#REF!</definedName>
    <definedName name="S3CRBLRange">#REF!</definedName>
    <definedName name="S3DASKPENJABARANBL1Range">#REF!</definedName>
    <definedName name="S3DASKPENJABARANBL2Range">#REF!</definedName>
    <definedName name="S3DASKPENJABARANBLRange">#REF!</definedName>
    <definedName name="S3DASKPENJABARANRBL1Range">#REF!</definedName>
    <definedName name="S3DASKPENJABARANRBL2Range">#REF!</definedName>
    <definedName name="S3DASKPENJABARANRBLRange">#REF!</definedName>
    <definedName name="S3DASKRINCIANBL1Range">#REF!</definedName>
    <definedName name="S3DASKRINCIANBL2Range">#REF!</definedName>
    <definedName name="S3DASKRINCIANBLRange">#REF!</definedName>
    <definedName name="S3DASKRINCIANRBL1Range">#REF!</definedName>
    <definedName name="S3DASKRINCIANRBL2Range">#REF!</definedName>
    <definedName name="S3DASKRINCIANRBLRange">#REF!</definedName>
    <definedName name="S3RAnggaranRange">#REF!</definedName>
    <definedName name="S3RBL1Range">#REF!</definedName>
    <definedName name="S3RBL2Range">#REF!</definedName>
    <definedName name="S3RBLRange">#REF!</definedName>
    <definedName name="Sa">'[372]Abutment 1 dan 2'!#REF!</definedName>
    <definedName name="sab">'[114]Sat~Bahu'!$G$49</definedName>
    <definedName name="sabantu">'[114]Sat~Bahu'!$G$76</definedName>
    <definedName name="sabun">#REF!</definedName>
    <definedName name="sadel50_20">'[134]DHU&amp;B'!$G$121</definedName>
    <definedName name="sadsa">#REF!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H">[265]Estimate!#REF!</definedName>
    <definedName name="saklar">#REF!</definedName>
    <definedName name="SAKLAR_DOBEL">[107]Daftar_Harga_BAHAN_UPAH!#REF!</definedName>
    <definedName name="SAKLAR_STOP">[107]Daftar_Harga_BAHAN_UPAH!#REF!</definedName>
    <definedName name="SAKLAR_TUNGGAL">[107]Daftar_Harga_BAHAN_UPAH!#REF!</definedName>
    <definedName name="saklarg">'[10]HB '!#REF!</definedName>
    <definedName name="saklarg_1">[119]HB!#REF!</definedName>
    <definedName name="saklarg_1_10">[120]HB!#REF!</definedName>
    <definedName name="saklarg_1_2">[120]HB!#REF!</definedName>
    <definedName name="saklarg_1_3">[120]HB!#REF!</definedName>
    <definedName name="saklarg_1_4">[120]HB!#REF!</definedName>
    <definedName name="saklarg_1_5">[120]HB!#REF!</definedName>
    <definedName name="saklarg_1_6">[120]HB!#REF!</definedName>
    <definedName name="saklarg_1_8">[120]HB!#REF!</definedName>
    <definedName name="saklarg_10">'[10]HB '!#REF!</definedName>
    <definedName name="saklarg_2">'[10]HB '!#REF!</definedName>
    <definedName name="saklarg_3">'[10]HB '!#REF!</definedName>
    <definedName name="saklarg_4">'[10]HB '!#REF!</definedName>
    <definedName name="saklarg_5">'[10]HB '!#REF!</definedName>
    <definedName name="saklarg_6">'[10]HB '!#REF!</definedName>
    <definedName name="saklarg_8">'[10]HB '!#REF!</definedName>
    <definedName name="SaklarGanda">#REF!</definedName>
    <definedName name="SaklarTunggal">#REF!</definedName>
    <definedName name="SALAH">#REF!</definedName>
    <definedName name="saluran">#REF!</definedName>
    <definedName name="sambung">[88]Str!#REF!</definedName>
    <definedName name="SAMBUNGAN_LISTRIK">#REF!</definedName>
    <definedName name="sampah">'[211]RAB - MB'!$K$42</definedName>
    <definedName name="Sampul">#REF!</definedName>
    <definedName name="sandaranstainless">#REF!</definedName>
    <definedName name="sanlex">'[88]Up &amp; bhn'!#REF!</definedName>
    <definedName name="sare">'[10]HB '!$F$177</definedName>
    <definedName name="sat_berbatu">'[134]SAT. PEK'!$G$16</definedName>
    <definedName name="sat_beton">'[134]SAT. PEK'!$G$33</definedName>
    <definedName name="sat_biasa">'[134]SAT. PEK'!$G$14</definedName>
    <definedName name="sat_bouwplank">'[134]SAT. PEK'!$G$13</definedName>
    <definedName name="sat_btkali">'[134]SAT. PEK'!$G$19</definedName>
    <definedName name="sat_catminyak">'[134]SAT. PEK'!$G$47</definedName>
    <definedName name="sat_gip20">'[134]SAT. PEK'!$G$26</definedName>
    <definedName name="sat_gip25">'[134]SAT. PEK'!$G$24</definedName>
    <definedName name="sat_gip50">'[134]SAT. PEK'!$G$25</definedName>
    <definedName name="sat_gip75">'[134]SAT. PEK'!$G$23</definedName>
    <definedName name="sat_pasang20">'[134]SAT. PEK'!$G$28</definedName>
    <definedName name="sat_pasang50">'[134]SAT. PEK'!$G$27</definedName>
    <definedName name="sat_pasirurug">'[134]SAT. PEK'!$G$18</definedName>
    <definedName name="sat_pembersihan">'[134]SAT. PEK'!$G$12</definedName>
    <definedName name="sat_plester12">'[134]SAT. PEK'!$G$37</definedName>
    <definedName name="sat_pvc25">'[134]SAT. PEK'!$G$20</definedName>
    <definedName name="sat_pvc50">'[134]SAT. PEK'!$G$21</definedName>
    <definedName name="sat_pvc75">'[134]SAT. PEK'!$G$22</definedName>
    <definedName name="sat_tanahurug">'[134]SAT. PEK'!$G$17</definedName>
    <definedName name="satalat">#REF!</definedName>
    <definedName name="satb">'[114]Sat~Bahu'!$G$86</definedName>
    <definedName name="satbah">#REF!</definedName>
    <definedName name="satmper.">#REF!</definedName>
    <definedName name="satper">#REF!</definedName>
    <definedName name="satu">#REF!</definedName>
    <definedName name="satuan">'[373]Harga bahan &amp; upah'!$E$8:$E$135</definedName>
    <definedName name="sawur">#REF!</definedName>
    <definedName name="sawuran\">#REF!</definedName>
    <definedName name="SB">[59]HSD!#REF!</definedName>
    <definedName name="sbb.05">'[114]Sat~Bahu'!$G$41</definedName>
    <definedName name="sbb.1">'[114]Sat~Bahu'!$G$40</definedName>
    <definedName name="sbb.10">'[114]Sat~Bahu'!$G$35</definedName>
    <definedName name="sbb.2">'[114]Sat~Bahu'!$G$39</definedName>
    <definedName name="sbb.3">'[114]Sat~Bahu'!$G$38</definedName>
    <definedName name="sbb.5">'[114]Sat~Bahu'!$G$37</definedName>
    <definedName name="SBR_BND">#REF!</definedName>
    <definedName name="sbtb">'[114]Sat~Bahu'!$G$67</definedName>
    <definedName name="sbtp">'[114]Sat~Bahu'!$G$48</definedName>
    <definedName name="scab">'[114]Sat~Bahu'!#REF!</definedName>
    <definedName name="scedul">[374]Bhan!$A$13:$F$392</definedName>
    <definedName name="SCHEDULE">#REF!</definedName>
    <definedName name="screen.30t">'[123]HARGA SAT'!$F$195</definedName>
    <definedName name="sd">#REF!</definedName>
    <definedName name="sda" hidden="1">#REF!</definedName>
    <definedName name="sdaaaaaaaaa">'[77]2.1'!#REF!</definedName>
    <definedName name="sdd_25">'[134]DHU&amp;B'!$G$113</definedName>
    <definedName name="sdd_50">'[134]DHU&amp;B'!$G$112</definedName>
    <definedName name="sdd_75">'[134]DHU&amp;B'!$G$111</definedName>
    <definedName name="sdf">#REF!</definedName>
    <definedName name="sdl_15">'[134]DHU&amp;B'!#REF!</definedName>
    <definedName name="sdl_2">'[134]DHU&amp;B'!$G$115</definedName>
    <definedName name="sdl_4">'[134]DHU&amp;B'!#REF!</definedName>
    <definedName name="SDR.21.200">'[123]HARGA SAT'!#REF!</definedName>
    <definedName name="SDR.21.250">'[123]HARGA SAT'!#REF!</definedName>
    <definedName name="SDR.21.315">'[123]HARGA SAT'!#REF!</definedName>
    <definedName name="SDR.21.355">'[123]HARGA SAT'!#REF!</definedName>
    <definedName name="SDR.21.400">'[123]HARGA SAT'!#REF!</definedName>
    <definedName name="SDR.26.315">'[123]HARGA SAT'!#REF!</definedName>
    <definedName name="SDR.26.400">'[123]HARGA SAT'!#REF!</definedName>
    <definedName name="Sds">#REF!</definedName>
    <definedName name="sdsd">[375]bahan!$A$79:$E$96</definedName>
    <definedName name="sdsd_3">[375]bahan!$A$79:$E$96</definedName>
    <definedName name="sdsd_4">[376]bahan!$A$79:$E$96</definedName>
    <definedName name="sdsds">[149]bahan!$A$79:$E$96</definedName>
    <definedName name="sdsf">[227]dasar!$C$162:$C$183</definedName>
    <definedName name="se">[214]Elektrikal!#REF!</definedName>
    <definedName name="sealent">#REF!</definedName>
    <definedName name="sealtape">#REF!</definedName>
    <definedName name="SEBUT">#REF!</definedName>
    <definedName name="SEGITIGA">#REF!</definedName>
    <definedName name="segre40">[183]harsat!$G$33</definedName>
    <definedName name="segre40_3">[184]harsat!$G$33</definedName>
    <definedName name="segre40_4">[185]harsat!$G$33</definedName>
    <definedName name="segre50">[158]harsat!#REF!</definedName>
    <definedName name="sekedul">[377]Bhan!$A$13:$F$392</definedName>
    <definedName name="sekejul" hidden="1">[378]Bhan!$B$294:$B$317</definedName>
    <definedName name="sekgnd">#REF!</definedName>
    <definedName name="sekgnd_10">#REF!</definedName>
    <definedName name="sekgnd_2">#REF!</definedName>
    <definedName name="sekgnd_3">#REF!</definedName>
    <definedName name="sekgnd_4">#REF!</definedName>
    <definedName name="sekgnd_5">#REF!</definedName>
    <definedName name="sekgnd_6">#REF!</definedName>
    <definedName name="sekgnd_8">#REF!</definedName>
    <definedName name="SEKOP">#REF!</definedName>
    <definedName name="Sekrup.asbes">#REF!</definedName>
    <definedName name="sektgl">#REF!</definedName>
    <definedName name="sektgl_10">#REF!</definedName>
    <definedName name="sektgl_2">#REF!</definedName>
    <definedName name="sektgl_3">#REF!</definedName>
    <definedName name="sektgl_4">#REF!</definedName>
    <definedName name="sektgl_5">#REF!</definedName>
    <definedName name="sektgl_6">#REF!</definedName>
    <definedName name="sektgl_8">#REF!</definedName>
    <definedName name="sekur_begisting">#REF!</definedName>
    <definedName name="selisih">#REF!</definedName>
    <definedName name="seljen">[135]ANA!$H$486</definedName>
    <definedName name="selpintu">[135]ANA!$H$476</definedName>
    <definedName name="SEM">'[138] R A B'!#REF!</definedName>
    <definedName name="SemanPc40">[180]SB!#REF!</definedName>
    <definedName name="semen">#REF!</definedName>
    <definedName name="semen.gresik">[101]harga!#REF!</definedName>
    <definedName name="semen.warna.hls">'[123]HARGA SAT'!#REF!</definedName>
    <definedName name="semen_1">[119]HB!#REF!</definedName>
    <definedName name="semen_1_10">[120]HB!#REF!</definedName>
    <definedName name="semen_1_2">[120]HB!#REF!</definedName>
    <definedName name="semen_1_3">[120]HB!#REF!</definedName>
    <definedName name="semen_1_4">[120]HB!#REF!</definedName>
    <definedName name="semen_1_5">[120]HB!#REF!</definedName>
    <definedName name="semen_1_6">[120]HB!#REF!</definedName>
    <definedName name="semen_1_8">[120]HB!#REF!</definedName>
    <definedName name="semen_40">'[112]B-Price'!$G$146</definedName>
    <definedName name="semen_50">[136]BASIC!$F$147</definedName>
    <definedName name="semen_B_0">#REF!</definedName>
    <definedName name="semen_batu_kali">#REF!</definedName>
    <definedName name="semen_ctsb">#REF!</definedName>
    <definedName name="semen_K_1_2_5">#REF!</definedName>
    <definedName name="semen_K_2_2_5">#REF!</definedName>
    <definedName name="Semen_kg">#REF!</definedName>
    <definedName name="Semen_PAsang_batu_mortar">#REF!</definedName>
    <definedName name="SEMEN_PC">'[176]HARGA BAHAN'!$F$40</definedName>
    <definedName name="semen_putih">#REF!</definedName>
    <definedName name="Semen_sak">#REF!</definedName>
    <definedName name="Semen_W">[175]harga!$J$33</definedName>
    <definedName name="semen_warna">#REF!</definedName>
    <definedName name="SEMENGRESIK">#REF!</definedName>
    <definedName name="SEMENHOLCIM">#REF!</definedName>
    <definedName name="semenmerah">#REF!</definedName>
    <definedName name="semenpc">#REF!</definedName>
    <definedName name="Semenpc40">[51]SB!#REF!</definedName>
    <definedName name="semenpth">'[10]HB '!#REF!</definedName>
    <definedName name="semenpth_1">[119]HB!#REF!</definedName>
    <definedName name="semenpth_1_10">[120]HB!#REF!</definedName>
    <definedName name="semenpth_1_2">[120]HB!#REF!</definedName>
    <definedName name="semenpth_1_3">[120]HB!#REF!</definedName>
    <definedName name="semenpth_1_4">[120]HB!#REF!</definedName>
    <definedName name="semenpth_1_5">[120]HB!#REF!</definedName>
    <definedName name="semenpth_1_6">[120]HB!#REF!</definedName>
    <definedName name="semenpth_1_8">[120]HB!#REF!</definedName>
    <definedName name="semenpth_10">'[10]HB '!#REF!</definedName>
    <definedName name="semenpth_2">'[10]HB '!#REF!</definedName>
    <definedName name="semenpth_3">'[10]HB '!#REF!</definedName>
    <definedName name="semenpth_4">'[10]HB '!#REF!</definedName>
    <definedName name="semenpth_5">'[10]HB '!#REF!</definedName>
    <definedName name="semenpth_6">'[10]HB '!#REF!</definedName>
    <definedName name="semenpth_8">'[10]HB '!#REF!</definedName>
    <definedName name="semenwarna">'[10]HB '!$F$54</definedName>
    <definedName name="semenwarna_1">[119]HB!#REF!</definedName>
    <definedName name="semenwarna_1_10">[120]HB!#REF!</definedName>
    <definedName name="semenwarna_1_2">[120]HB!#REF!</definedName>
    <definedName name="semenwarna_1_3">[120]HB!#REF!</definedName>
    <definedName name="semenwarna_1_4">[120]HB!#REF!</definedName>
    <definedName name="semenwarna_1_5">[120]HB!#REF!</definedName>
    <definedName name="semenwarna_1_6">[120]HB!#REF!</definedName>
    <definedName name="semenwarna_1_8">[120]HB!#REF!</definedName>
    <definedName name="SEMPUT">'[138] R A B'!#REF!</definedName>
    <definedName name="SENG">'[138] R A B'!#REF!</definedName>
    <definedName name="seng.gel.0.18">[101]harga!#REF!</definedName>
    <definedName name="Seng.Glb.20">'[123]HARGA SAT'!#REF!</definedName>
    <definedName name="Seng.Glb.30">'[123]HARGA SAT'!#REF!</definedName>
    <definedName name="seng.glmbg.kcl">[126]har.sat.S!$I$51</definedName>
    <definedName name="Seng.plat.20">'[123]HARGA SAT'!#REF!</definedName>
    <definedName name="Seng.plat.30">'[123]HARGA SAT'!#REF!</definedName>
    <definedName name="SENG_BUBUNGAN">[107]Daftar_Harga_BAHAN_UPAH!#REF!</definedName>
    <definedName name="SENG_GELOMBANG">[107]Daftar_Harga_BAHAN_UPAH!#REF!</definedName>
    <definedName name="SENG_PLAT">[107]Daftar_Harga_BAHAN_UPAH!#REF!</definedName>
    <definedName name="SENGAL">'[138] R A B'!#REF!</definedName>
    <definedName name="sengBJLS20uk180">#REF!</definedName>
    <definedName name="sengBJLS20uk90">#REF!</definedName>
    <definedName name="sengbjls30">#REF!</definedName>
    <definedName name="sengbjls30_10">#REF!</definedName>
    <definedName name="sengbjls30_2">#REF!</definedName>
    <definedName name="sengbjls30_3">#REF!</definedName>
    <definedName name="sengbjls30_4">#REF!</definedName>
    <definedName name="sengbjls30_5">#REF!</definedName>
    <definedName name="sengbjls30_6">#REF!</definedName>
    <definedName name="sengbjls30_8">#REF!</definedName>
    <definedName name="sengBJLS30uk180">#REF!</definedName>
    <definedName name="sengdatar0.3">[126]har.sat.S!$I$50</definedName>
    <definedName name="sengdatar30">[158]harsat!#REF!</definedName>
    <definedName name="sengdatar40">[158]harsat!#REF!</definedName>
    <definedName name="senggel">'[10]HB '!#REF!</definedName>
    <definedName name="senggel_1">[119]HB!#REF!</definedName>
    <definedName name="senggel_1_10">[120]HB!#REF!</definedName>
    <definedName name="senggel_1_2">[120]HB!#REF!</definedName>
    <definedName name="senggel_1_3">[120]HB!#REF!</definedName>
    <definedName name="senggel_1_4">[120]HB!#REF!</definedName>
    <definedName name="senggel_1_5">[120]HB!#REF!</definedName>
    <definedName name="senggel_1_6">[120]HB!#REF!</definedName>
    <definedName name="senggel_1_8">[120]HB!#REF!</definedName>
    <definedName name="senggel_10">'[10]HB '!#REF!</definedName>
    <definedName name="senggel_2">'[10]HB '!#REF!</definedName>
    <definedName name="senggel_3">'[10]HB '!#REF!</definedName>
    <definedName name="senggel_4">'[10]HB '!#REF!</definedName>
    <definedName name="senggel_5">'[10]HB '!#REF!</definedName>
    <definedName name="senggel_6">'[10]HB '!#REF!</definedName>
    <definedName name="senggel_8">'[10]HB '!#REF!</definedName>
    <definedName name="senggel30">[158]harsat!#REF!</definedName>
    <definedName name="senggel40">[158]harsat!#REF!</definedName>
    <definedName name="sengon">[126]har.sat.S!$I$61</definedName>
    <definedName name="sengplat">#REF!</definedName>
    <definedName name="sengplat.0.18">[101]harga!#REF!</definedName>
    <definedName name="sengplat_10">#REF!</definedName>
    <definedName name="sengplat_2">#REF!</definedName>
    <definedName name="sengplat_3">#REF!</definedName>
    <definedName name="sengplat_4">#REF!</definedName>
    <definedName name="sengplat_5">#REF!</definedName>
    <definedName name="sengplat_6">#REF!</definedName>
    <definedName name="sengplat_8">#REF!</definedName>
    <definedName name="sengplatBJLS.24">#REF!</definedName>
    <definedName name="sengPlatBJLS20">#REF!</definedName>
    <definedName name="sengPlatBJLS28">#REF!</definedName>
    <definedName name="sengPlatBJLS30">#REF!</definedName>
    <definedName name="septic_tank10org">#REF!</definedName>
    <definedName name="septick1.5">#REF!</definedName>
    <definedName name="septick2">#REF!</definedName>
    <definedName name="septick4">#REF!</definedName>
    <definedName name="septick5">#REF!</definedName>
    <definedName name="sepu">[158]harsat!#REF!</definedName>
    <definedName name="setgbr">#REF!</definedName>
    <definedName name="setgbr_10">#REF!</definedName>
    <definedName name="setgbr_2">#REF!</definedName>
    <definedName name="setgbr_3">#REF!</definedName>
    <definedName name="setgbr_4">#REF!</definedName>
    <definedName name="setgbr_5">#REF!</definedName>
    <definedName name="setgbr_6">#REF!</definedName>
    <definedName name="setgbr_8">#REF!</definedName>
    <definedName name="seti">[158]harsat!#REF!</definedName>
    <definedName name="sewa_alat">#REF!</definedName>
    <definedName name="sewa_dt5_galian_alat_berat">[112]analisa!$D$256</definedName>
    <definedName name="sewa_exc_galian_alat_berat">[112]analisa!$D$257</definedName>
    <definedName name="sewar">[183]harsat!$G$32</definedName>
    <definedName name="sewar_3">[184]harsat!$G$32</definedName>
    <definedName name="sewar_4">[185]harsat!$G$32</definedName>
    <definedName name="sewaWales">#REF!</definedName>
    <definedName name="SeWeLas">{"Book1","RAB PASAR 30 AUG SCRAB.xls"}</definedName>
    <definedName name="Sf">#REF!</definedName>
    <definedName name="sfa">'[372]Abutment 1 dan 2'!#REF!</definedName>
    <definedName name="sfdsdghg">#REF!</definedName>
    <definedName name="sfg">#REF!</definedName>
    <definedName name="SFSDF">'[379]HB me'!#REF!</definedName>
    <definedName name="sfsdfs">[179]Reservoir!#REF!</definedName>
    <definedName name="sfvd100">#REF!</definedName>
    <definedName name="SGD">#REF!</definedName>
    <definedName name="sgg">#REF!</definedName>
    <definedName name="SHO">'[380]bahan '!$G$200</definedName>
    <definedName name="ShowerTray">#REF!</definedName>
    <definedName name="shrs">'[114]Sat~Bahu'!$G$87</definedName>
    <definedName name="siap">#REF!</definedName>
    <definedName name="siar">#REF!</definedName>
    <definedName name="siaran">#REF!</definedName>
    <definedName name="sifon">'[10]HB '!$F$161</definedName>
    <definedName name="sifon_1">[119]HB!#REF!</definedName>
    <definedName name="sifon_1_10">[120]HB!#REF!</definedName>
    <definedName name="sifon_1_2">[120]HB!#REF!</definedName>
    <definedName name="sifon_1_3">[120]HB!#REF!</definedName>
    <definedName name="sifon_1_4">[120]HB!#REF!</definedName>
    <definedName name="sifon_1_5">[120]HB!#REF!</definedName>
    <definedName name="sifon_1_6">[120]HB!#REF!</definedName>
    <definedName name="sifon_1_8">[120]HB!#REF!</definedName>
    <definedName name="sifon_wastafel">#REF!</definedName>
    <definedName name="sikat">'[88]Up &amp; bhn'!#REF!</definedName>
    <definedName name="siku40">'[10]HB '!$F$69</definedName>
    <definedName name="siku40_1">[119]HB!#REF!</definedName>
    <definedName name="siku40_1_10">[120]HB!#REF!</definedName>
    <definedName name="siku40_1_2">[120]HB!#REF!</definedName>
    <definedName name="siku40_1_3">[120]HB!#REF!</definedName>
    <definedName name="siku40_1_4">[120]HB!#REF!</definedName>
    <definedName name="siku40_1_5">[120]HB!#REF!</definedName>
    <definedName name="siku40_1_6">[120]HB!#REF!</definedName>
    <definedName name="siku40_1_8">[120]HB!#REF!</definedName>
    <definedName name="siku6b">[303]HB!#REF!</definedName>
    <definedName name="siku6b_10">[304]HB!#REF!</definedName>
    <definedName name="siku6b_2">[304]HB!#REF!</definedName>
    <definedName name="siku6b_3">[304]HB!#REF!</definedName>
    <definedName name="siku6b_4">[304]HB!#REF!</definedName>
    <definedName name="siku6b_5">[304]HB!#REF!</definedName>
    <definedName name="siku6b_6">[304]HB!#REF!</definedName>
    <definedName name="siku6b_8">[304]HB!#REF!</definedName>
    <definedName name="siku6k">'[10]HB '!#REF!</definedName>
    <definedName name="siku6k_1">[119]HB!#REF!</definedName>
    <definedName name="siku6k_1_10">[120]HB!#REF!</definedName>
    <definedName name="siku6k_1_2">[120]HB!#REF!</definedName>
    <definedName name="siku6k_1_3">[120]HB!#REF!</definedName>
    <definedName name="siku6k_1_4">[120]HB!#REF!</definedName>
    <definedName name="siku6k_1_5">[120]HB!#REF!</definedName>
    <definedName name="siku6k_1_6">[120]HB!#REF!</definedName>
    <definedName name="siku6k_1_8">[120]HB!#REF!</definedName>
    <definedName name="siku6k_10">'[10]HB '!#REF!</definedName>
    <definedName name="siku6k_2">'[10]HB '!#REF!</definedName>
    <definedName name="siku6k_3">'[10]HB '!#REF!</definedName>
    <definedName name="siku6k_4">'[10]HB '!#REF!</definedName>
    <definedName name="siku6k_5">'[10]HB '!#REF!</definedName>
    <definedName name="siku6k_6">'[10]HB '!#REF!</definedName>
    <definedName name="siku6k_8">'[10]HB '!#REF!</definedName>
    <definedName name="sing">#REF!</definedName>
    <definedName name="singuph">#REF!</definedName>
    <definedName name="siphon">#REF!</definedName>
    <definedName name="siphon_10">#REF!</definedName>
    <definedName name="siphon_2">#REF!</definedName>
    <definedName name="siphon_3">#REF!</definedName>
    <definedName name="siphon_4">#REF!</definedName>
    <definedName name="siphon_5">#REF!</definedName>
    <definedName name="siphon_6">#REF!</definedName>
    <definedName name="siphon_8">#REF!</definedName>
    <definedName name="SIPIL">#REF!</definedName>
    <definedName name="SIPIL_8">#REF!</definedName>
    <definedName name="sir">[211]DHSB!$G$19</definedName>
    <definedName name="sirapsupervip">[101]harga!#REF!</definedName>
    <definedName name="sirapsuvervip">[101]harga!#REF!</definedName>
    <definedName name="sirapvip">[101]harga!#REF!</definedName>
    <definedName name="SIRIP">#REF!</definedName>
    <definedName name="SIRIP10">#REF!</definedName>
    <definedName name="sirlak">#REF!</definedName>
    <definedName name="sirlak_10">#REF!</definedName>
    <definedName name="sirlak_2">#REF!</definedName>
    <definedName name="sirlak_3">#REF!</definedName>
    <definedName name="sirlak_4">#REF!</definedName>
    <definedName name="sirlak_5">#REF!</definedName>
    <definedName name="sirlak_6">#REF!</definedName>
    <definedName name="sirlak_8">#REF!</definedName>
    <definedName name="SIRPAV">'[138] R A B'!#REF!</definedName>
    <definedName name="sirtu">#REF!</definedName>
    <definedName name="sisa">[140]Analisa!#REF!</definedName>
    <definedName name="SIT">'[381]k-320'!$P$52</definedName>
    <definedName name="sk">#REF!</definedName>
    <definedName name="ska">#REF!</definedName>
    <definedName name="skb">'[114]Sat~Bahu'!$G$62</definedName>
    <definedName name="SKED" hidden="1">#REF!</definedName>
    <definedName name="skgb">'[114]Sat~Bahu'!$G$29</definedName>
    <definedName name="ski">#REF!</definedName>
    <definedName name="sklrgnd">#REF!</definedName>
    <definedName name="sklrgnd_10">#REF!</definedName>
    <definedName name="sklrgnd_2">#REF!</definedName>
    <definedName name="sklrgnd_3">#REF!</definedName>
    <definedName name="sklrgnd_4">#REF!</definedName>
    <definedName name="sklrgnd_5">#REF!</definedName>
    <definedName name="sklrgnd_6">#REF!</definedName>
    <definedName name="sklrgnd_8">#REF!</definedName>
    <definedName name="sklrtgl">#REF!</definedName>
    <definedName name="sklrtgl_10">#REF!</definedName>
    <definedName name="sklrtgl_2">#REF!</definedName>
    <definedName name="sklrtgl_3">#REF!</definedName>
    <definedName name="sklrtgl_4">#REF!</definedName>
    <definedName name="sklrtgl_5">#REF!</definedName>
    <definedName name="sklrtgl_6">#REF!</definedName>
    <definedName name="sklrtgl_8">#REF!</definedName>
    <definedName name="skpb">'[114]Sat~Bahu'!$G$58</definedName>
    <definedName name="skrup">#REF!</definedName>
    <definedName name="Skrup.fixer">#REF!</definedName>
    <definedName name="sks">'[114]Sat~Bahu'!$G$30</definedName>
    <definedName name="skt">#REF!</definedName>
    <definedName name="skup">'[114]Sat~Bahu'!$G$77</definedName>
    <definedName name="sl2030b210">#REF!</definedName>
    <definedName name="sl2540b220">#REF!</definedName>
    <definedName name="sl3050b200">#REF!</definedName>
    <definedName name="slang">'[10]HB '!$F$163</definedName>
    <definedName name="slang_1">[119]HB!#REF!</definedName>
    <definedName name="slang_1_10">[120]HB!#REF!</definedName>
    <definedName name="slang_1_2">[120]HB!#REF!</definedName>
    <definedName name="slang_1_3">[120]HB!#REF!</definedName>
    <definedName name="slang_1_4">[120]HB!#REF!</definedName>
    <definedName name="slang_1_5">[120]HB!#REF!</definedName>
    <definedName name="slang_1_6">[120]HB!#REF!</definedName>
    <definedName name="slang_1_8">[120]HB!#REF!</definedName>
    <definedName name="slank">#REF!</definedName>
    <definedName name="slank_10">#REF!</definedName>
    <definedName name="slank_2">#REF!</definedName>
    <definedName name="slank_3">#REF!</definedName>
    <definedName name="slank_4">#REF!</definedName>
    <definedName name="slank_5">#REF!</definedName>
    <definedName name="slank_6">#REF!</definedName>
    <definedName name="slank_8">#REF!</definedName>
    <definedName name="SLH">[265]Estimate!#REF!</definedName>
    <definedName name="slit">#REF!</definedName>
    <definedName name="sloof">#REF!</definedName>
    <definedName name="sloof1">#REF!</definedName>
    <definedName name="sloof1520">#REF!</definedName>
    <definedName name="sloof2">#REF!</definedName>
    <definedName name="sloof2030">#REF!</definedName>
    <definedName name="sloof2540">#REF!</definedName>
    <definedName name="sloof3">#REF!</definedName>
    <definedName name="sloof3050">#REF!</definedName>
    <definedName name="smt">'[114]Sat~Bahu'!$G$53</definedName>
    <definedName name="smy">'[57]harga bahan'!$L$10</definedName>
    <definedName name="SNI_Ringan_04">#REF!</definedName>
    <definedName name="SNI1151a">#REF!</definedName>
    <definedName name="SNI1151b">#REF!</definedName>
    <definedName name="SNIE1">#REF!</definedName>
    <definedName name="SNIE13">#REF!</definedName>
    <definedName name="SNIE4">#REF!</definedName>
    <definedName name="SNIF1">#REF!</definedName>
    <definedName name="SNIF11">#REF!</definedName>
    <definedName name="SNIF1a">#REF!</definedName>
    <definedName name="SNIF26">#REF!</definedName>
    <definedName name="SNIF38a">#REF!</definedName>
    <definedName name="SNIF38b">#REF!</definedName>
    <definedName name="SNIF8">#REF!</definedName>
    <definedName name="SNIG41">#REF!</definedName>
    <definedName name="SNII2">#REF!</definedName>
    <definedName name="SNIK18">#REF!</definedName>
    <definedName name="SNIK18a">#REF!</definedName>
    <definedName name="SNIK20">#REF!</definedName>
    <definedName name="SNIK23">#REF!</definedName>
    <definedName name="SNIK35">#REF!</definedName>
    <definedName name="SNIL1">#REF!</definedName>
    <definedName name="SNIPD1">#REF!</definedName>
    <definedName name="SNIPD10">#REF!</definedName>
    <definedName name="SNIPD2">#REF!</definedName>
    <definedName name="SNIPD3">#REF!</definedName>
    <definedName name="SNIPD4">#REF!</definedName>
    <definedName name="SNIPD5">#REF!</definedName>
    <definedName name="SNIPD6">#REF!</definedName>
    <definedName name="SNIPD7">#REF!</definedName>
    <definedName name="SNIPD8">#REF!</definedName>
    <definedName name="SNIPD9">#REF!</definedName>
    <definedName name="so">#REF!</definedName>
    <definedName name="SOC_DRAT_D0.5">[107]Daftar_Harga_BAHAN_UPAH!#REF!</definedName>
    <definedName name="SOC_DRAT_L0.5">[107]Daftar_Harga_BAHAN_UPAH!#REF!</definedName>
    <definedName name="SOC_DRAT_L1.5">[107]Daftar_Harga_BAHAN_UPAH!#REF!</definedName>
    <definedName name="SOC_DRAT_L2">[107]Daftar_Harga_BAHAN_UPAH!#REF!</definedName>
    <definedName name="SOC_DRAT_L2.5">[107]Daftar_Harga_BAHAN_UPAH!#REF!</definedName>
    <definedName name="SOCK_DRAT_L3">[107]Daftar_Harga_BAHAN_UPAH!#REF!</definedName>
    <definedName name="sodaApi">#REF!</definedName>
    <definedName name="soket_25">'[134]DHU&amp;B'!$G$109</definedName>
    <definedName name="soket_34">'[134]DHU&amp;B'!$G$110</definedName>
    <definedName name="soket_50">'[134]DHU&amp;B'!$G$107</definedName>
    <definedName name="soket_75">'[134]DHU&amp;B'!$G$106</definedName>
    <definedName name="solar">#REF!</definedName>
    <definedName name="solar.industri">#REF!</definedName>
    <definedName name="SOLARI">#REF!</definedName>
    <definedName name="solarindustri">#REF!</definedName>
    <definedName name="SOLART">#REF!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Sopir">'[123]HARGA SAT'!#REF!</definedName>
    <definedName name="SopirPersonil">[51]SB!#REF!</definedName>
    <definedName name="sopirpersonil.jam">#REF!</definedName>
    <definedName name="SopirTruk">[51]SB!#REF!</definedName>
    <definedName name="sopirtruk.jam">#REF!</definedName>
    <definedName name="soso">'[230]U&amp;B'!$C$10:$E$1000</definedName>
    <definedName name="sourc">#REF!</definedName>
    <definedName name="SOURC1">#REF!</definedName>
    <definedName name="source">#REF!</definedName>
    <definedName name="sp">#REF!</definedName>
    <definedName name="sp.1">#REF!</definedName>
    <definedName name="sp.9">#REF!</definedName>
    <definedName name="sp.9b">#REF!</definedName>
    <definedName name="sp.i">#REF!</definedName>
    <definedName name="Sp.III">#REF!</definedName>
    <definedName name="sp.iii.16">#REF!</definedName>
    <definedName name="sp.IV">#REF!</definedName>
    <definedName name="sp.iv.a">#REF!</definedName>
    <definedName name="sp.iv.b">#REF!</definedName>
    <definedName name="sp.ix">#REF!</definedName>
    <definedName name="SP.IX.a">#REF!</definedName>
    <definedName name="sp.v">#REF!</definedName>
    <definedName name="sp.v.4">#REF!</definedName>
    <definedName name="sp.v.4a">#REF!</definedName>
    <definedName name="sp.v.4b">#REF!</definedName>
    <definedName name="sp.v.4c">#REF!</definedName>
    <definedName name="sp.v.4d">#REF!</definedName>
    <definedName name="sp.v.4e">#REF!</definedName>
    <definedName name="sp.v.4f">#REF!</definedName>
    <definedName name="sp.v.4g">#REF!</definedName>
    <definedName name="sp.v.4h">#REF!</definedName>
    <definedName name="sp.v.4i">#REF!</definedName>
    <definedName name="sp.v.4j">#REF!</definedName>
    <definedName name="sp.vi">#REF!</definedName>
    <definedName name="sp.vi.1">#REF!</definedName>
    <definedName name="sp.vi.1b">#REF!</definedName>
    <definedName name="sp.vii.a">#REF!</definedName>
    <definedName name="sp.viii">#REF!</definedName>
    <definedName name="sp.xxx">#REF!</definedName>
    <definedName name="SP_3_1">#REF!</definedName>
    <definedName name="SP_3_2">#REF!</definedName>
    <definedName name="spav">'[114]Sat~Bahu'!$G$82</definedName>
    <definedName name="spc">'[114]Sat~Bahu'!$G$55</definedName>
    <definedName name="SpecialPrice" hidden="1">#REF!</definedName>
    <definedName name="SPEMBA">[265]Estimate!#REF!</definedName>
    <definedName name="SPENING">[265]Estimate!#REF!</definedName>
    <definedName name="spesi13">#REF!</definedName>
    <definedName name="spesi15">#REF!</definedName>
    <definedName name="spigot_4">'[134]DHU&amp;B'!#REF!</definedName>
    <definedName name="spirtus">#REF!</definedName>
    <definedName name="spirtus_10">#REF!</definedName>
    <definedName name="spirtus_2">#REF!</definedName>
    <definedName name="spirtus_3">#REF!</definedName>
    <definedName name="spirtus_4">#REF!</definedName>
    <definedName name="spirtus_5">#REF!</definedName>
    <definedName name="spirtus_6">#REF!</definedName>
    <definedName name="spirtus_8">#REF!</definedName>
    <definedName name="spj">'[114]Sat~Bahu'!$G$66</definedName>
    <definedName name="SPL">#REF!</definedName>
    <definedName name="SPL.1">#REF!</definedName>
    <definedName name="SPL.10">#REF!</definedName>
    <definedName name="SPL.1a">#REF!</definedName>
    <definedName name="SPL.2">#REF!</definedName>
    <definedName name="SPL.2a">#REF!</definedName>
    <definedName name="SPL.3">#REF!</definedName>
    <definedName name="SPL.3a">#REF!</definedName>
    <definedName name="SPL.4">#REF!</definedName>
    <definedName name="SPL.4a">#REF!</definedName>
    <definedName name="SPL.5">#REF!</definedName>
    <definedName name="SPL.5a">#REF!</definedName>
    <definedName name="SPL.6">#REF!</definedName>
    <definedName name="SPL.7">#REF!</definedName>
    <definedName name="SPL.8">#REF!</definedName>
    <definedName name="SPL.9">#REF!</definedName>
    <definedName name="SPL_8">#REF!</definedName>
    <definedName name="split">'[138] R A B'!#REF!</definedName>
    <definedName name="spp" hidden="1">#REF!</definedName>
    <definedName name="sprayer">[136]BASIC!$F$51</definedName>
    <definedName name="SprayerAspal200">[51]SB!#REF!</definedName>
    <definedName name="springknip">#REF!</definedName>
    <definedName name="sprir">[211]DHSB!$G$20</definedName>
    <definedName name="spsaub">'[114]Sat~Bahu'!$G$46</definedName>
    <definedName name="spsp">'[114]Sat~Bahu'!$G$47</definedName>
    <definedName name="spsu">'[114]Sat~Bahu'!$G$45</definedName>
    <definedName name="sQ">'[114]Sat~Bahu'!$G$28</definedName>
    <definedName name="SQW">[149]bahan!$A$79:$E$96</definedName>
    <definedName name="SREHAB">[265]Estimate!#REF!</definedName>
    <definedName name="sri">'[231]Harga bahan'!$L$69</definedName>
    <definedName name="srt">'[196]harga bahan'!$M$22</definedName>
    <definedName name="ss">[214]Elektrikal!#REF!</definedName>
    <definedName name="ssdf">#REF!</definedName>
    <definedName name="sss">[101]analis!#REF!</definedName>
    <definedName name="SSSP300">#REF!</definedName>
    <definedName name="SSSP350">#REF!</definedName>
    <definedName name="ssss">#REF!</definedName>
    <definedName name="sssss">#REF!</definedName>
    <definedName name="ssssssssssssssss">#REF!</definedName>
    <definedName name="sstpb">'[114]Sat~Bahu'!$G$31</definedName>
    <definedName name="ST">'[114]Sat~Bahu'!$C$14</definedName>
    <definedName name="stam">'[114]Sat~Bahu'!$C$100</definedName>
    <definedName name="stamp">#REF!</definedName>
    <definedName name="Stamper">'[123]HARGA SAT'!$F$198</definedName>
    <definedName name="stamper.">#REF!</definedName>
    <definedName name="stamper_gorong2_45sd75">#REF!</definedName>
    <definedName name="stamper_gorong2_75sd120">#REF!</definedName>
    <definedName name="Stamper_gorong2_sd45">#REF!</definedName>
    <definedName name="Stamper4">[51]SB!#REF!</definedName>
    <definedName name="SteelDeckBridge">#REF!</definedName>
    <definedName name="steger">#REF!</definedName>
    <definedName name="steiger">'[88]Up &amp; bhn'!#REF!</definedName>
    <definedName name="stelbesi">#REF!</definedName>
    <definedName name="sten1">#REF!</definedName>
    <definedName name="sten1_10">#REF!</definedName>
    <definedName name="sten1_2">#REF!</definedName>
    <definedName name="sten1_3">#REF!</definedName>
    <definedName name="sten1_4">#REF!</definedName>
    <definedName name="sten1_5">#REF!</definedName>
    <definedName name="sten1_6">#REF!</definedName>
    <definedName name="sten1_8">#REF!</definedName>
    <definedName name="sten12">'[10]HB '!$F$45</definedName>
    <definedName name="sten12_1">[119]HB!#REF!</definedName>
    <definedName name="sten12_1_10">[120]HB!#REF!</definedName>
    <definedName name="sten12_1_2">[120]HB!#REF!</definedName>
    <definedName name="sten12_1_3">[120]HB!#REF!</definedName>
    <definedName name="sten12_1_4">[120]HB!#REF!</definedName>
    <definedName name="sten12_1_5">[120]HB!#REF!</definedName>
    <definedName name="sten12_1_6">[120]HB!#REF!</definedName>
    <definedName name="sten12_1_8">[120]HB!#REF!</definedName>
    <definedName name="sten12t">'[10]HB '!#REF!</definedName>
    <definedName name="sten12t_1">[119]HB!#REF!</definedName>
    <definedName name="sten12t_1_10">[120]HB!#REF!</definedName>
    <definedName name="sten12t_1_2">[120]HB!#REF!</definedName>
    <definedName name="sten12t_1_3">[120]HB!#REF!</definedName>
    <definedName name="sten12t_1_4">[120]HB!#REF!</definedName>
    <definedName name="sten12t_1_5">[120]HB!#REF!</definedName>
    <definedName name="sten12t_1_6">[120]HB!#REF!</definedName>
    <definedName name="sten12t_1_8">[120]HB!#REF!</definedName>
    <definedName name="sten12t_10">'[10]HB '!#REF!</definedName>
    <definedName name="sten12t_2">'[10]HB '!#REF!</definedName>
    <definedName name="sten12t_3">'[10]HB '!#REF!</definedName>
    <definedName name="sten12t_4">'[10]HB '!#REF!</definedName>
    <definedName name="sten12t_5">'[10]HB '!#REF!</definedName>
    <definedName name="sten12t_6">'[10]HB '!#REF!</definedName>
    <definedName name="sten12t_8">'[10]HB '!#REF!</definedName>
    <definedName name="sten23">#REF!</definedName>
    <definedName name="sten35">#REF!</definedName>
    <definedName name="sten35_10">#REF!</definedName>
    <definedName name="sten35_2">#REF!</definedName>
    <definedName name="sten35_3">#REF!</definedName>
    <definedName name="sten35_4">#REF!</definedName>
    <definedName name="sten35_5">#REF!</definedName>
    <definedName name="sten35_6">#REF!</definedName>
    <definedName name="sten35_8">#REF!</definedName>
    <definedName name="sten57">#REF!</definedName>
    <definedName name="sten57_10">#REF!</definedName>
    <definedName name="sten57_2">#REF!</definedName>
    <definedName name="sten57_3">#REF!</definedName>
    <definedName name="sten57_4">#REF!</definedName>
    <definedName name="sten57_5">#REF!</definedName>
    <definedName name="sten57_6">#REF!</definedName>
    <definedName name="sten57_8">#REF!</definedName>
    <definedName name="StepNosing10.20">#REF!</definedName>
    <definedName name="StepNosing7.20">#REF!</definedName>
    <definedName name="StepNosing9.20">#REF!</definedName>
    <definedName name="stnh">'[114]Sat~Bahu'!$G$88</definedName>
    <definedName name="STOM">[240]Bahan!#REF!</definedName>
    <definedName name="STONE">'[277]Ana-ALAT'!#REF!</definedName>
    <definedName name="stone.crusher">#REF!</definedName>
    <definedName name="stone.cusher.">#REF!</definedName>
    <definedName name="Stone_Crusher">#REF!</definedName>
    <definedName name="STONECRUSHER">#REF!</definedName>
    <definedName name="StootBambu5m">#REF!</definedName>
    <definedName name="stop_kontak">#REF!</definedName>
    <definedName name="STOP_KRAN_0.5">[107]Daftar_Harga_BAHAN_UPAH!#REF!</definedName>
    <definedName name="STOP_KRAN_1.5">[107]Daftar_Harga_BAHAN_UPAH!#REF!</definedName>
    <definedName name="STOP_KRAN_2">[107]Daftar_Harga_BAHAN_UPAH!#REF!</definedName>
    <definedName name="STOP_KRAN_2.5">[107]Daftar_Harga_BAHAN_UPAH!#REF!</definedName>
    <definedName name="STOP_KRAN_3">[107]Daftar_Harga_BAHAN_UPAH!#REF!</definedName>
    <definedName name="stopkontak">'[10]HB '!#REF!</definedName>
    <definedName name="stopkontak_1">[119]HB!#REF!</definedName>
    <definedName name="stopkontak_1_10">[120]HB!#REF!</definedName>
    <definedName name="stopkontak_1_2">[120]HB!#REF!</definedName>
    <definedName name="stopkontak_1_3">[120]HB!#REF!</definedName>
    <definedName name="stopkontak_1_4">[120]HB!#REF!</definedName>
    <definedName name="stopkontak_1_5">[120]HB!#REF!</definedName>
    <definedName name="stopkontak_1_6">[120]HB!#REF!</definedName>
    <definedName name="stopkontak_1_8">[120]HB!#REF!</definedName>
    <definedName name="stopkontak_10">'[10]HB '!#REF!</definedName>
    <definedName name="stopkontak_2">'[10]HB '!#REF!</definedName>
    <definedName name="stopkontak_3">'[10]HB '!#REF!</definedName>
    <definedName name="stopkontak_4">'[10]HB '!#REF!</definedName>
    <definedName name="stopkontak_5">'[10]HB '!#REF!</definedName>
    <definedName name="stopkontak_6">'[10]HB '!#REF!</definedName>
    <definedName name="stopkontak_8">'[10]HB '!#REF!</definedName>
    <definedName name="stopkontak3">#REF!</definedName>
    <definedName name="stopkontak3_10">#REF!</definedName>
    <definedName name="stopkontak3_2">#REF!</definedName>
    <definedName name="stopkontak3_3">#REF!</definedName>
    <definedName name="stopkontak3_4">#REF!</definedName>
    <definedName name="stopkontak3_5">#REF!</definedName>
    <definedName name="stopkontak3_6">#REF!</definedName>
    <definedName name="stopkontak3_8">#REF!</definedName>
    <definedName name="StopKran1.2">#REF!</definedName>
    <definedName name="StopKran3.4">#REF!</definedName>
    <definedName name="stoplog">#REF!</definedName>
    <definedName name="stpb">'[114]Sat~Bahu'!$C$31</definedName>
    <definedName name="STRAINER250">#REF!</definedName>
    <definedName name="STRAUSSf30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'[94]Harga '!$L$217</definedName>
    <definedName name="strbersih2.5">'[94]Harga '!$L$218</definedName>
    <definedName name="STREETBOX">#REF!</definedName>
    <definedName name="strhydrant1.5">#REF!</definedName>
    <definedName name="strhydrant2">'[94]Harga '!$L$222</definedName>
    <definedName name="strhydrant2.5">#REF!</definedName>
    <definedName name="strhydrant3">#REF!</definedName>
    <definedName name="strhydrant4">'[94]Harga '!$L$225</definedName>
    <definedName name="strhydrant5">#REF!</definedName>
    <definedName name="strhydrant6">#REF!</definedName>
    <definedName name="striping">#REF!</definedName>
    <definedName name="STROS">#REF!</definedName>
    <definedName name="strplt1">#REF!</definedName>
    <definedName name="strplt2">#REF!</definedName>
    <definedName name="strplt3">#REF!</definedName>
    <definedName name="strplt4">#REF!</definedName>
    <definedName name="strplt5">#REF!</definedName>
    <definedName name="struk" hidden="1">#REF!</definedName>
    <definedName name="STRUKTUR">#REF!</definedName>
    <definedName name="stts">[211]REKAP!$I$28</definedName>
    <definedName name="su">#REF!</definedName>
    <definedName name="subcon">#REF!</definedName>
    <definedName name="subkon">[382]BQ!#REF!</definedName>
    <definedName name="SUM_G52_G83">#REF!</definedName>
    <definedName name="sumbat">'[10]HB '!$F$150</definedName>
    <definedName name="sumbat_1">[119]HB!#REF!</definedName>
    <definedName name="sumbat_1_10">[120]HB!#REF!</definedName>
    <definedName name="sumbat_1_2">[120]HB!#REF!</definedName>
    <definedName name="sumbat_1_3">[120]HB!#REF!</definedName>
    <definedName name="sumbat_1_4">[120]HB!#REF!</definedName>
    <definedName name="sumbat_1_5">[120]HB!#REF!</definedName>
    <definedName name="sumbat_1_6">[120]HB!#REF!</definedName>
    <definedName name="sumbat_1_8">[120]HB!#REF!</definedName>
    <definedName name="SUMBER">#REF!</definedName>
    <definedName name="sumboq1">#REF!</definedName>
    <definedName name="sumboq2">#REF!</definedName>
    <definedName name="sumbq">#REF!</definedName>
    <definedName name="sumbq1">#REF!</definedName>
    <definedName name="sumbq2">#REF!</definedName>
    <definedName name="Sumbreak">#REF!</definedName>
    <definedName name="SUMUR">[59]ANALISA!#REF!</definedName>
    <definedName name="SumurBor">#REF!</definedName>
    <definedName name="Sunscreen.Aluminium">#REF!</definedName>
    <definedName name="SUP.V">[102]ANALISA!$L$108</definedName>
    <definedName name="SUP.V3">[102]ANALISA!$L$193</definedName>
    <definedName name="Supl">[383]Supl.X!$A$1:$O$84</definedName>
    <definedName name="Supl.I">'[257]Anl.+'!$A$1:$M$160</definedName>
    <definedName name="Supl.II">'[257]Anl.+'!$A$81:$M$160</definedName>
    <definedName name="Supl.III">'[257]Anl.+'!$A$161:$M$240</definedName>
    <definedName name="SUPL.III1">[102]ANALISA!$L$439</definedName>
    <definedName name="SUPL.III2">[102]ANALISA!$L$449</definedName>
    <definedName name="Supl.IV">'[257]Anl.+'!$A$241:$M$320</definedName>
    <definedName name="Supl.IX">'[257]112-885'!$A$5441:$M$5520</definedName>
    <definedName name="Supl.IXa">#REF!</definedName>
    <definedName name="Supl.IXb">#REF!</definedName>
    <definedName name="Supl.V">'[257]Anl.+'!$A$321:$M$400</definedName>
    <definedName name="Supl.VI">'[257]Anl.+'!$A$643:$M$722</definedName>
    <definedName name="Supl.VII">'[257]Anl.+'!$A$401:$M$480</definedName>
    <definedName name="SUPL.X">#REF!</definedName>
    <definedName name="Supl.XI">#REF!</definedName>
    <definedName name="Supl.XII">'[257]112-885'!$A$5521:$M$5600</definedName>
    <definedName name="Supl.XIII">'[257]Anl.+'!$A$481:$M$560</definedName>
    <definedName name="Supl_XII">'[257]112-885'!$A$5521:$M$5600</definedName>
    <definedName name="SuplIX.b">'[212]A+Supl.'!#REF!</definedName>
    <definedName name="SuplXI">#REF!</definedName>
    <definedName name="SURAT">#REF!</definedName>
    <definedName name="Survey">#REF!</definedName>
    <definedName name="SURVEYOR_1">[115]TENAGA!#REF!</definedName>
    <definedName name="SURVEYOR_2">[115]TENAGA!#REF!</definedName>
    <definedName name="SUSANCOKO">[1]metode!#REF!</definedName>
    <definedName name="susut">[347]ANALISA!$L$274</definedName>
    <definedName name="suu">#REF!</definedName>
    <definedName name="swarna">'[88]Up &amp; bhn'!#REF!</definedName>
    <definedName name="SWIM">#REF!</definedName>
    <definedName name="sx">#REF!</definedName>
    <definedName name="sy">#REF!</definedName>
    <definedName name="symbol">#REF!</definedName>
    <definedName name="T">'[384]UPAH KERJA'!$E$11</definedName>
    <definedName name="t.1.2.e13">[139]analis!$I$62</definedName>
    <definedName name="t.1.3.a1">[139]analis!$I$20</definedName>
    <definedName name="t.1.3.a1.rk">[177]analis!$I$13</definedName>
    <definedName name="t.2k6.k23.3x">[139]analis!$I$730</definedName>
    <definedName name="t.2k6.k30.3x">[139]analis!$I$747</definedName>
    <definedName name="t.3.4.f23.lanan">[139]analis!$I$185</definedName>
    <definedName name="t.3.4.f37.lanan.2cm">[139]analis!$I$279</definedName>
    <definedName name="t.3.4.f37.ply.6">[139]analis!$I$326</definedName>
    <definedName name="t.a1">[139]analis!$I$11</definedName>
    <definedName name="t.a1.rk">[177]analis!$I$9</definedName>
    <definedName name="t.a16">[139]analis!$I$26</definedName>
    <definedName name="t.a18">[139]analis!$I$32</definedName>
    <definedName name="t.a18.rk">[177]analis!$I$19</definedName>
    <definedName name="t.batu">#REF!</definedName>
    <definedName name="t.besi">#REF!</definedName>
    <definedName name="t.bor">#REF!</definedName>
    <definedName name="t.cat">#REF!</definedName>
    <definedName name="t.f.27.4m">[139]analis!$I$203</definedName>
    <definedName name="t.f16">[139]analis!$I$115</definedName>
    <definedName name="t.f21">[139]analis!$I$133</definedName>
    <definedName name="t.f23.lanan">[139]analis!$I$184</definedName>
    <definedName name="t.f26">[139]analis!$I$193</definedName>
    <definedName name="t.f37.2cm">[139]analis!#REF!</definedName>
    <definedName name="t.f37.ulin.2cm">[139]analis!$I$268</definedName>
    <definedName name="t.f53">[139]analis!$I$384</definedName>
    <definedName name="t.g33f.g27">[139]analis!$I$458</definedName>
    <definedName name="t.g41.1.2.3">[139]analis!$I$478</definedName>
    <definedName name="t.g50i.g47.">[139]analis!$I$610</definedName>
    <definedName name="t.g67.t.5">[139]analis!$I$630</definedName>
    <definedName name="t.g72.40">[139]analis!$I$672</definedName>
    <definedName name="t.h10">[139]analis!$I$705</definedName>
    <definedName name="t.kayu">#REF!</definedName>
    <definedName name="t.urug">[101]harga!#REF!</definedName>
    <definedName name="T_8_1_2">#REF!</definedName>
    <definedName name="T_Batu">'[181]Uph&amp;bhn'!$E$16</definedName>
    <definedName name="T_Bronjong">'[181]Uph&amp;bhn'!$E$22</definedName>
    <definedName name="T_Kayu">'[181]Uph&amp;bhn'!$E$18</definedName>
    <definedName name="ta">#REF!</definedName>
    <definedName name="tack">#REF!</definedName>
    <definedName name="tackcoat">#REF!</definedName>
    <definedName name="taekwood">[126]har.sat.S!$I$64</definedName>
    <definedName name="Tahun">'[132]Rincian Biaya RKM I'!$E$6</definedName>
    <definedName name="tak">#REF!</definedName>
    <definedName name="taka">#REF!</definedName>
    <definedName name="taki">#REF!</definedName>
    <definedName name="TakSangkaRange">#REF!</definedName>
    <definedName name="TakSgkCttRange">#REF!</definedName>
    <definedName name="TakSgkRange">#REF!</definedName>
    <definedName name="TakSgkTimEks">#REF!</definedName>
    <definedName name="talang_seng">#REF!</definedName>
    <definedName name="talangbjls">#REF!</definedName>
    <definedName name="talangkarpet40">[126]har.sat.S!$I$47</definedName>
    <definedName name="talangkarpet60">[126]har.sat.S!$I$48</definedName>
    <definedName name="talangseng">[126]har.sat.S!$I$49</definedName>
    <definedName name="TALI">#REF!</definedName>
    <definedName name="tali_air">#REF!</definedName>
    <definedName name="talkaret">#REF!</definedName>
    <definedName name="talkaret_10">#REF!</definedName>
    <definedName name="talkaret_2">#REF!</definedName>
    <definedName name="talkaret_3">#REF!</definedName>
    <definedName name="talkaret_4">#REF!</definedName>
    <definedName name="talkaret_5">#REF!</definedName>
    <definedName name="talkaret_6">#REF!</definedName>
    <definedName name="talkaret_8">#REF!</definedName>
    <definedName name="Talud">#REF!</definedName>
    <definedName name="TAMPER">#REF!</definedName>
    <definedName name="tan_roll">#REF!</definedName>
    <definedName name="tan_urug">#REF!</definedName>
    <definedName name="TANAH">#REF!</definedName>
    <definedName name="tanah_keras">'[385]backup mc_0'!$V$343</definedName>
    <definedName name="tanah_U">#REF!</definedName>
    <definedName name="Tanah_urug">#REF!</definedName>
    <definedName name="tANAH_URUG_URUG_TANAH_BIASA">#REF!</definedName>
    <definedName name="tanah_urug_URUGAN_TANAH_PILIHAN">#REF!</definedName>
    <definedName name="tanahLiat">#REF!</definedName>
    <definedName name="tanahtaman">'[10]HB '!$F$185</definedName>
    <definedName name="tanahtaman_1">[119]HB!#REF!</definedName>
    <definedName name="tanahtaman_1_10">[120]HB!#REF!</definedName>
    <definedName name="tanahtaman_1_2">[120]HB!#REF!</definedName>
    <definedName name="tanahtaman_1_3">[120]HB!#REF!</definedName>
    <definedName name="tanahtaman_1_4">[120]HB!#REF!</definedName>
    <definedName name="tanahtaman_1_5">[120]HB!#REF!</definedName>
    <definedName name="tanahtaman_1_6">[120]HB!#REF!</definedName>
    <definedName name="tanahtaman_1_8">[120]HB!#REF!</definedName>
    <definedName name="tanahurug">'[54]Har-sat finish'!$E$88</definedName>
    <definedName name="TanahUrugPilihan">#REF!</definedName>
    <definedName name="tanaman">#REF!</definedName>
    <definedName name="Tandem">'[121]Harga Dasar'!#REF!</definedName>
    <definedName name="tandem.roller">#REF!</definedName>
    <definedName name="tandem.roller.">#REF!</definedName>
    <definedName name="tandem_aspal_minor">#REF!</definedName>
    <definedName name="Tandem_roller">#REF!</definedName>
    <definedName name="tandem_roller_AC">#REF!</definedName>
    <definedName name="tandem_roller_ACL">#REF!</definedName>
    <definedName name="tandem_roller_ATB">#REF!</definedName>
    <definedName name="tandem_roller_ATBL">#REF!</definedName>
    <definedName name="tandem_roller_telford">#REF!</definedName>
    <definedName name="TANDEMROLLER">#REF!</definedName>
    <definedName name="tandon1000L">#REF!</definedName>
    <definedName name="tandon500L">#REF!</definedName>
    <definedName name="tang_air">#REF!</definedName>
    <definedName name="tangga">[386]XL4Test5!$C$23</definedName>
    <definedName name="tanggal">[112]RAB!$G$99</definedName>
    <definedName name="tanggalan">[112]RAB!$G$99</definedName>
    <definedName name="tanki">'[114]Sat~Bahu'!$C$105</definedName>
    <definedName name="Tanur">'[312]Harga Bahan &amp; Upah'!$D$38</definedName>
    <definedName name="tas">#REF!</definedName>
    <definedName name="tas_4">'[134]DHU&amp;B'!#REF!</definedName>
    <definedName name="tasir">[158]harsat!#REF!</definedName>
    <definedName name="tasirtu">#REF!</definedName>
    <definedName name="taur">[158]harsat!#REF!</definedName>
    <definedName name="TaxTV">10%</definedName>
    <definedName name="TaxXL">5%</definedName>
    <definedName name="TB">#REF!</definedName>
    <definedName name="TB_3">[228]bahan!$G$133</definedName>
    <definedName name="TB_4">[229]bahan!$G$133</definedName>
    <definedName name="tbatu">[183]harsat!$G$122</definedName>
    <definedName name="tbatu_3">[184]harsat!$G$122</definedName>
    <definedName name="tbatu_4">[185]harsat!$G$122</definedName>
    <definedName name="TBesi">'[181]Uph&amp;bhn'!$E$20</definedName>
    <definedName name="tbesi_3">[184]harsat!$G$124</definedName>
    <definedName name="tbesi_4">[185]harsat!$G$124</definedName>
    <definedName name="tbl_ProdInfo" hidden="1">#REF!</definedName>
    <definedName name="tbs">#REF!</definedName>
    <definedName name="tbt">#REF!</definedName>
    <definedName name="tc">#REF!</definedName>
    <definedName name="TC_1">#REF!</definedName>
    <definedName name="TC_2">#REF!</definedName>
    <definedName name="TC_3">[228]bahan!$G$136</definedName>
    <definedName name="TC_4">[229]bahan!$G$136</definedName>
    <definedName name="TCat">'[181]Uph&amp;bhn'!$E$24</definedName>
    <definedName name="tcat_3">[184]harsat!$G$125</definedName>
    <definedName name="tcat_4">[185]harsat!$G$125</definedName>
    <definedName name="tck">#REF!</definedName>
    <definedName name="tcka">#REF!</definedName>
    <definedName name="tcki">#REF!</definedName>
    <definedName name="tD">#REF!</definedName>
    <definedName name="TdkSgkRange">#REF!</definedName>
    <definedName name="tdoos">#REF!</definedName>
    <definedName name="teakoil">#REF!</definedName>
    <definedName name="teakwood">'[123]HARGA SAT'!#REF!</definedName>
    <definedName name="Teakwood3mm">#REF!</definedName>
    <definedName name="teakwood4">#REF!</definedName>
    <definedName name="Teakwood4mmlbr120">#REF!</definedName>
    <definedName name="Teakwood4mmlbr90">#REF!</definedName>
    <definedName name="Teakwood6mm">#REF!</definedName>
    <definedName name="TEE.50">'[123]HARGA SAT'!#REF!</definedName>
    <definedName name="TEE.75">'[123]HARGA SAT'!#REF!</definedName>
    <definedName name="TEE.75.50">'[123]HARGA SAT'!#REF!</definedName>
    <definedName name="TEE_0.5">[107]Daftar_Harga_BAHAN_UPAH!#REF!</definedName>
    <definedName name="tee_075">'[134]DHU&amp;B'!#REF!</definedName>
    <definedName name="tee_1">'[134]DHU&amp;B'!#REF!</definedName>
    <definedName name="TEE_1.5_">[107]Daftar_Harga_BAHAN_UPAH!#REF!</definedName>
    <definedName name="TEE_1.5_1.5_0.5">[107]Daftar_Harga_BAHAN_UPAH!#REF!</definedName>
    <definedName name="tee_125">'[134]DHU&amp;B'!$G$55</definedName>
    <definedName name="tee_2">'[134]DHU&amp;B'!$G$53</definedName>
    <definedName name="tee_20">'[134]DHU&amp;B'!#REF!</definedName>
    <definedName name="tee_3">'[134]DHU&amp;B'!$G$49</definedName>
    <definedName name="tee_4">'[134]DHU&amp;B'!#REF!</definedName>
    <definedName name="tee_40">'[134]DHU&amp;B'!#REF!</definedName>
    <definedName name="TEEAF100">#REF!</definedName>
    <definedName name="TEEAF200">#REF!</definedName>
    <definedName name="TEEAF75">#REF!</definedName>
    <definedName name="teer">'[10]HB '!$F$104</definedName>
    <definedName name="teer_1">[119]HB!#REF!</definedName>
    <definedName name="teer_1_10">[120]HB!#REF!</definedName>
    <definedName name="teer_1_2">[120]HB!#REF!</definedName>
    <definedName name="teer_1_3">[120]HB!#REF!</definedName>
    <definedName name="teer_1_4">[120]HB!#REF!</definedName>
    <definedName name="teer_1_5">[120]HB!#REF!</definedName>
    <definedName name="teer_1_6">[120]HB!#REF!</definedName>
    <definedName name="teer_1_8">[120]HB!#REF!</definedName>
    <definedName name="TEGEL">'[138] R A B'!#REF!</definedName>
    <definedName name="tegel.abu">'[123]HARGA SAT'!#REF!</definedName>
    <definedName name="tegel.warna">'[123]HARGA SAT'!#REF!</definedName>
    <definedName name="TEGEL_20X20">[107]Daftar_Harga_BAHAN_UPAH!#REF!</definedName>
    <definedName name="TEGEL_30X30">[107]Daftar_Harga_BAHAN_UPAH!#REF!</definedName>
    <definedName name="tegel_abu2">#REF!</definedName>
    <definedName name="Tegel20.20">#REF!</definedName>
    <definedName name="Tegel30.30">#REF!</definedName>
    <definedName name="tegel40.40">#REF!</definedName>
    <definedName name="tegelKunciMotif">#REF!</definedName>
    <definedName name="tegelKunciPolos">#REF!</definedName>
    <definedName name="Tegelwarna20.20">#REF!</definedName>
    <definedName name="tegelwarna30.30">#REF!</definedName>
    <definedName name="tegelwarna40.40">#REF!</definedName>
    <definedName name="TEKNIS_1">#REF!</definedName>
    <definedName name="TEKNIS_1B">#REF!</definedName>
    <definedName name="TEKW">'[138] R A B'!#REF!</definedName>
    <definedName name="TEKWOD">#REF!</definedName>
    <definedName name="TELEX">#REF!</definedName>
    <definedName name="Telford">#REF!</definedName>
    <definedName name="TELP">#REF!</definedName>
    <definedName name="tembok">#REF!</definedName>
    <definedName name="TempatSabun">#REF!</definedName>
    <definedName name="tempel">'[88]Up &amp; bhn'!#REF!</definedName>
    <definedName name="TENAGAE.001">[221]DADH!$C$12</definedName>
    <definedName name="TENAGAE.003">#REF!</definedName>
    <definedName name="TENAGAE.010">#REF!</definedName>
    <definedName name="TENAGAE.020">#REF!</definedName>
    <definedName name="TENAGAE.031">#REF!</definedName>
    <definedName name="TENAGAE.032">#REF!</definedName>
    <definedName name="TENAGAE.033">#REF!</definedName>
    <definedName name="TENAGAE.040">[221]DADH!$C$19</definedName>
    <definedName name="TENAGAE.051">#REF!</definedName>
    <definedName name="TENAGAE.052">[221]DADH!$C$21</definedName>
    <definedName name="TENAGAE.053">#REF!</definedName>
    <definedName name="TENAGAE.080">[221]DADH!$C$23</definedName>
    <definedName name="TENAGAE.081">#REF!</definedName>
    <definedName name="TENAGAE.082">#REF!</definedName>
    <definedName name="TENAGAE.083">#REF!</definedName>
    <definedName name="TENAGAE.084">#REF!</definedName>
    <definedName name="TENAGAE.087">#REF!</definedName>
    <definedName name="TENAGAE.088">#REF!</definedName>
    <definedName name="TENAGAE.089">#REF!</definedName>
    <definedName name="TENAGAE.130">#REF!</definedName>
    <definedName name="TENAGAE.152">#REF!</definedName>
    <definedName name="TENAGAE.153">#REF!</definedName>
    <definedName name="TENAGAE.154">#REF!</definedName>
    <definedName name="TENAGAE.155">#REF!</definedName>
    <definedName name="TENAGAE.156">#REF!</definedName>
    <definedName name="TENAGAE.157">[222]DADH!$C$37</definedName>
    <definedName name="TENAGAE.172">#REF!</definedName>
    <definedName name="TENAGAE.182">#REF!</definedName>
    <definedName name="TENAGAE.191">#REF!</definedName>
    <definedName name="TENAGAE.192">#REF!</definedName>
    <definedName name="TENAGAE.211">#REF!</definedName>
    <definedName name="TENAGAE.212">[221]DADH!$C$43</definedName>
    <definedName name="TENAGAE.213">#REF!</definedName>
    <definedName name="TENAGAE.221">#REF!</definedName>
    <definedName name="TENAGAE.222">#REF!</definedName>
    <definedName name="TENAGAE.223">#REF!</definedName>
    <definedName name="TENAGAE.224">#REF!</definedName>
    <definedName name="TENAGAE.225">#REF!</definedName>
    <definedName name="TENAGAE.226">#REF!</definedName>
    <definedName name="TENAGAE.231">#REF!</definedName>
    <definedName name="TENAGAE.232">#REF!</definedName>
    <definedName name="TENAGAE.251">#REF!</definedName>
    <definedName name="TENAGAE.252">#REF!</definedName>
    <definedName name="TENAGAE.253">#REF!</definedName>
    <definedName name="TENAGAE.301">[222]DADH!$C$56</definedName>
    <definedName name="TENAGAE.311">#REF!</definedName>
    <definedName name="TENAGAE.341">#REF!</definedName>
    <definedName name="TENAGAE.342">#REF!</definedName>
    <definedName name="TENAGAE.351">#REF!</definedName>
    <definedName name="TENAGAE.351a">#REF!</definedName>
    <definedName name="TENAGAE.401">#REF!</definedName>
    <definedName name="TENAGAE.402">#REF!</definedName>
    <definedName name="TENAGAE.403">#REF!</definedName>
    <definedName name="Teocwood">[175]harga!$J$56</definedName>
    <definedName name="ter">{"Book1","4.09 FLORA DAN FAUNA.xls","4.22 PERLENGKAPAN SEKOLAH.xls"}</definedName>
    <definedName name="teracota">#REF!</definedName>
    <definedName name="TERAL">'[138] R A B'!#REF!</definedName>
    <definedName name="TeralisNako">#REF!</definedName>
    <definedName name="tgali">[266]harsat!#REF!</definedName>
    <definedName name="TGL">[124]INFO!$E$8</definedName>
    <definedName name="tgl.plint">[101]harga!#REF!</definedName>
    <definedName name="tglabu2020">#REF!</definedName>
    <definedName name="tglabu2020_10">#REF!</definedName>
    <definedName name="tglabu2020_2">#REF!</definedName>
    <definedName name="tglabu2020_3">#REF!</definedName>
    <definedName name="tglabu2020_4">#REF!</definedName>
    <definedName name="tglabu2020_5">#REF!</definedName>
    <definedName name="tglabu2020_6">#REF!</definedName>
    <definedName name="tglabu2020_8">#REF!</definedName>
    <definedName name="tgstainlis">#REF!</definedName>
    <definedName name="tgstainlis_10">#REF!</definedName>
    <definedName name="tgstainlis_2">#REF!</definedName>
    <definedName name="tgstainlis_3">#REF!</definedName>
    <definedName name="tgstainlis_4">#REF!</definedName>
    <definedName name="tgstainlis_5">#REF!</definedName>
    <definedName name="tgstainlis_6">#REF!</definedName>
    <definedName name="tgstainlis_8">#REF!</definedName>
    <definedName name="tgt">[266]harsat!#REF!</definedName>
    <definedName name="TH">[124]INFO!$E$7</definedName>
    <definedName name="tha">'[218]harga bahan'!$M$38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in">'[88]Up &amp; bhn'!#REF!</definedName>
    <definedName name="THINER">[59]HSD!#REF!</definedName>
    <definedName name="thinner">#REF!</definedName>
    <definedName name="Thinner_A">'[147]HARGA RATA'!$G$197</definedName>
    <definedName name="thinner_marka_jalan">#REF!</definedName>
    <definedName name="this">INDIRECT("RC",FALSE)</definedName>
    <definedName name="thn">[33]REKAP!$F$6</definedName>
    <definedName name="three.wheel.roll.">#REF!</definedName>
    <definedName name="Three_wheel">'[277]Ana-ALAT'!#REF!</definedName>
    <definedName name="three_wheel_roller_lapen">#REF!</definedName>
    <definedName name="three_wheel_roller_macadam">#REF!</definedName>
    <definedName name="threeehweel.roll.">#REF!</definedName>
    <definedName name="ThreeWheel">[387]HDS!$H$63</definedName>
    <definedName name="THREEWHEELROLLER">#REF!</definedName>
    <definedName name="ti">#REF!</definedName>
    <definedName name="tiang_pancang">#REF!</definedName>
    <definedName name="tiang_pancang_pancang_beton">#REF!</definedName>
    <definedName name="TIANGBETON">[182]ANALISA!#REF!</definedName>
    <definedName name="tiangBRC">#REF!</definedName>
    <definedName name="tiangpancang">#REF!</definedName>
    <definedName name="tika">[208]Analisa!$H$33</definedName>
    <definedName name="TileGranit">#REF!</definedName>
    <definedName name="TileMarmer">#REF!</definedName>
    <definedName name="tim">#REF!</definedName>
    <definedName name="tim.urug.tnhbiasa">#REF!</definedName>
    <definedName name="timbdat">#REF!</definedName>
    <definedName name="timbpasir">#REF!</definedName>
    <definedName name="timbris">#REF!</definedName>
    <definedName name="timbris_pancang_beton">#REF!</definedName>
    <definedName name="timbunan">'[107]volume pekerjaan'!$G$10</definedName>
    <definedName name="TimbunanPilihan">[51]SB!#REF!</definedName>
    <definedName name="timbunantnh">#REF!</definedName>
    <definedName name="TIMBUNORANG">[182]ANALISA!#REF!</definedName>
    <definedName name="timdat">#REF!</definedName>
    <definedName name="time">[70]RINCIAN!$J$151</definedName>
    <definedName name="time_switch">#REF!</definedName>
    <definedName name="Time_work">#REF!</definedName>
    <definedName name="timsung">#REF!</definedName>
    <definedName name="tiner">#REF!</definedName>
    <definedName name="tiner_10">#REF!</definedName>
    <definedName name="tiner_2">#REF!</definedName>
    <definedName name="tiner_3">#REF!</definedName>
    <definedName name="tiner_4">#REF!</definedName>
    <definedName name="tiner_5">#REF!</definedName>
    <definedName name="tiner_6">#REF!</definedName>
    <definedName name="tiner_8">#REF!</definedName>
    <definedName name="tinerA">[126]har.sat.S!$I$105</definedName>
    <definedName name="tinerb">'[137]har-sat'!$E$202</definedName>
    <definedName name="tingkat">[139]rekap!$E$5</definedName>
    <definedName name="tipe.asphaltic.plug">#REF!</definedName>
    <definedName name="tire_roller">#REF!</definedName>
    <definedName name="TIREROLLER">#REF!</definedName>
    <definedName name="TIT">'[381]k-520'!$J$48</definedName>
    <definedName name="TITIK_BERAT">#REF!</definedName>
    <definedName name="TK">#REF!</definedName>
    <definedName name="Tk.Batu">'[123]HARGA SAT'!$F$13</definedName>
    <definedName name="tk.besi">[101]harga!#REF!</definedName>
    <definedName name="tk.cat">'[123]HARGA SAT'!$F$22</definedName>
    <definedName name="TK.GALI">'[176]HARGA BAHAN'!$F$24</definedName>
    <definedName name="tk.kapur">[101]harga!#REF!</definedName>
    <definedName name="Tk.kayu">'[123]HARGA SAT'!$F$15</definedName>
    <definedName name="Tk.Las">'[123]HARGA SAT'!$F$19</definedName>
    <definedName name="Tk.pipa">'[123]HARGA SAT'!$F$24</definedName>
    <definedName name="TK_3">[228]bahan!$G$134</definedName>
    <definedName name="TK_4">[229]bahan!$G$134</definedName>
    <definedName name="TK_BATU">'[112]B-Price'!$G$24</definedName>
    <definedName name="tk_batu_ps_benangan">[112]analisa!$D$163</definedName>
    <definedName name="TK_BESI">'[112]B-Price'!$G$22</definedName>
    <definedName name="tk_cat">#REF!</definedName>
    <definedName name="tk_gali">#REF!</definedName>
    <definedName name="tk_gali_lumpur">#REF!</definedName>
    <definedName name="TK_KAYU">'[112]B-Price'!$G$23</definedName>
    <definedName name="tk_listrik">#REF!</definedName>
    <definedName name="tk_pipa">#REF!</definedName>
    <definedName name="TK_PIPA_BESI">'[388]KUANTITAS-PIPA'!$J$14</definedName>
    <definedName name="tk_plitur">#REF!</definedName>
    <definedName name="tk_tanam">#REF!</definedName>
    <definedName name="tk_tebang">#REF!</definedName>
    <definedName name="TK1_3">'[168]hrg sat1'!$L$8</definedName>
    <definedName name="TK1_4">'[169]hrg sat1'!$L$8</definedName>
    <definedName name="TK10_3">'[168]hrg sat1'!$L$17</definedName>
    <definedName name="TK10_4">'[169]hrg sat1'!$L$17</definedName>
    <definedName name="TK11_3">'[168]hrg sat1'!$L$18</definedName>
    <definedName name="TK11_4">'[169]hrg sat1'!$L$18</definedName>
    <definedName name="TK12_3">'[168]hrg sat1'!$L$19</definedName>
    <definedName name="TK12_4">'[169]hrg sat1'!$L$19</definedName>
    <definedName name="TK13_3">'[168]hrg sat1'!$L$20</definedName>
    <definedName name="TK13_4">'[169]hrg sat1'!$L$20</definedName>
    <definedName name="TK14_3">'[168]hrg sat1'!$L$21</definedName>
    <definedName name="TK14_4">'[169]hrg sat1'!$L$21</definedName>
    <definedName name="TK15_3">'[168]hrg sat1'!$L$22</definedName>
    <definedName name="TK15_4">'[169]hrg sat1'!$L$22</definedName>
    <definedName name="TK16_3">'[168]hrg sat1'!$L$23</definedName>
    <definedName name="TK16_4">'[169]hrg sat1'!$L$23</definedName>
    <definedName name="TK17_3">'[168]hrg sat1'!$L$24</definedName>
    <definedName name="TK17_4">'[169]hrg sat1'!$L$24</definedName>
    <definedName name="TK18_3">'[168]hrg sat1'!$L$25</definedName>
    <definedName name="TK18_4">'[169]hrg sat1'!$L$25</definedName>
    <definedName name="TK2_3">'[168]hrg sat1'!$L$9</definedName>
    <definedName name="TK2_4">'[169]hrg sat1'!$L$9</definedName>
    <definedName name="TK3_3">'[168]hrg sat1'!$L$10</definedName>
    <definedName name="TK3_4">'[169]hrg sat1'!$L$10</definedName>
    <definedName name="TK4_3">'[168]hrg sat1'!$L$11</definedName>
    <definedName name="TK4_4">'[169]hrg sat1'!$L$11</definedName>
    <definedName name="TK5_3">'[168]hrg sat1'!$L$12</definedName>
    <definedName name="TK5_4">'[169]hrg sat1'!$L$12</definedName>
    <definedName name="TK6_3">'[168]hrg sat1'!$L$13</definedName>
    <definedName name="TK6_4">'[169]hrg sat1'!$L$13</definedName>
    <definedName name="TK7_3">'[168]hrg sat1'!$L$14</definedName>
    <definedName name="TK7_4">'[169]hrg sat1'!$L$14</definedName>
    <definedName name="TK8_3">'[168]hrg sat1'!$L$15</definedName>
    <definedName name="TK8_4">'[169]hrg sat1'!$L$15</definedName>
    <definedName name="TK9_3">'[168]hrg sat1'!$L$16</definedName>
    <definedName name="TK9_4">'[169]hrg sat1'!$L$16</definedName>
    <definedName name="tkayu">[183]harsat!$G$123</definedName>
    <definedName name="tkayu_3">[184]harsat!$G$123</definedName>
    <definedName name="tkayu_4">[185]harsat!$G$123</definedName>
    <definedName name="tkbatu">#REF!</definedName>
    <definedName name="tkbatu_1">[119]HB!#REF!</definedName>
    <definedName name="tkbatu_1_10">[120]HB!#REF!</definedName>
    <definedName name="tkbatu_1_2">[120]HB!#REF!</definedName>
    <definedName name="tkbatu_1_3">[120]HB!#REF!</definedName>
    <definedName name="tkbatu_1_4">[120]HB!#REF!</definedName>
    <definedName name="tkbatu_1_5">[120]HB!#REF!</definedName>
    <definedName name="tkbatu_1_6">[120]HB!#REF!</definedName>
    <definedName name="tkbatu_1_8">[120]HB!#REF!</definedName>
    <definedName name="tkbesi">#REF!</definedName>
    <definedName name="tkbesi_1">[119]HB!#REF!</definedName>
    <definedName name="tkbesi_1_10">[120]HB!#REF!</definedName>
    <definedName name="tkbesi_1_2">[120]HB!#REF!</definedName>
    <definedName name="tkbesi_1_3">[120]HB!#REF!</definedName>
    <definedName name="tkbesi_1_4">[120]HB!#REF!</definedName>
    <definedName name="tkbesi_1_5">[120]HB!#REF!</definedName>
    <definedName name="tkbesi_1_6">[120]HB!#REF!</definedName>
    <definedName name="tkbesi_1_8">[120]HB!#REF!</definedName>
    <definedName name="tkbk">#REF!</definedName>
    <definedName name="tkbs">'[312]Harga Bahan &amp; Upah'!$D$267</definedName>
    <definedName name="tkbsk">[57]upah!$G$21</definedName>
    <definedName name="tkbt">'[389]Bahan&amp;Upah'!$I$21</definedName>
    <definedName name="tkc">'[312]Harga Bahan &amp; Upah'!$D$267</definedName>
    <definedName name="tkcat">#REF!</definedName>
    <definedName name="tkcat_1">[119]HB!#REF!</definedName>
    <definedName name="tkcat_1_10">[120]HB!#REF!</definedName>
    <definedName name="tkcat_1_2">[120]HB!#REF!</definedName>
    <definedName name="tkcat_1_3">[120]HB!#REF!</definedName>
    <definedName name="tkcat_1_4">[120]HB!#REF!</definedName>
    <definedName name="tkcat_1_5">[120]HB!#REF!</definedName>
    <definedName name="tkcat_1_6">[120]HB!#REF!</definedName>
    <definedName name="tkcat_1_8">[120]HB!#REF!</definedName>
    <definedName name="tkcatmelamik">'[137]har-sat'!$E$259</definedName>
    <definedName name="tkg">[57]upah!$G$13</definedName>
    <definedName name="tkgali">'[10]HB '!$F$201</definedName>
    <definedName name="tkgali_1">[119]HB!#REF!</definedName>
    <definedName name="tkgali_1_10">[120]HB!#REF!</definedName>
    <definedName name="tkgali_1_2">[120]HB!#REF!</definedName>
    <definedName name="tkgali_1_3">[120]HB!#REF!</definedName>
    <definedName name="tkgali_1_4">[120]HB!#REF!</definedName>
    <definedName name="tkgali_1_5">[120]HB!#REF!</definedName>
    <definedName name="tkgali_1_6">[120]HB!#REF!</definedName>
    <definedName name="tkgali_1_8">[120]HB!#REF!</definedName>
    <definedName name="tkgcatpliturbatu">#REF!</definedName>
    <definedName name="tkgcatpliturbatu.jam">#REF!</definedName>
    <definedName name="tkgl">[196]upah!$G$14</definedName>
    <definedName name="tkj">[333]HSD!$H$47</definedName>
    <definedName name="tkk">'[390]ANALISA LMJ'!#REF!</definedName>
    <definedName name="tkkayu">#REF!</definedName>
    <definedName name="tkkayu_1">[119]HB!#REF!</definedName>
    <definedName name="tkkayu_1_10">[120]HB!#REF!</definedName>
    <definedName name="tkkayu_1_2">[120]HB!#REF!</definedName>
    <definedName name="tkkayu_1_3">[120]HB!#REF!</definedName>
    <definedName name="tkkayu_1_4">[120]HB!#REF!</definedName>
    <definedName name="tkkayu_1_5">[120]HB!#REF!</definedName>
    <definedName name="tkkayu_1_6">[120]HB!#REF!</definedName>
    <definedName name="tkkayu_1_8">[120]HB!#REF!</definedName>
    <definedName name="tkky">'[312]Harga Bahan &amp; Upah'!$D$265</definedName>
    <definedName name="tkl">[218]upah!$G$21</definedName>
    <definedName name="tklas">#REF!</definedName>
    <definedName name="tkledeng">#REF!</definedName>
    <definedName name="tkledeng_10">'[379]HB me'!#REF!</definedName>
    <definedName name="tkledeng_2">'[379]HB me'!#REF!</definedName>
    <definedName name="tkledeng_3">'[379]HB me'!#REF!</definedName>
    <definedName name="tkledeng_4">'[379]HB me'!#REF!</definedName>
    <definedName name="tkledeng_5">'[379]HB me'!#REF!</definedName>
    <definedName name="tkledeng_6">'[379]HB me'!#REF!</definedName>
    <definedName name="tkledeng_8">'[379]HB me'!#REF!</definedName>
    <definedName name="tklist">#REF!</definedName>
    <definedName name="tklistrik">#REF!</definedName>
    <definedName name="tklistrik_10">'[379]HB me'!#REF!</definedName>
    <definedName name="tklistrik_2">'[379]HB me'!#REF!</definedName>
    <definedName name="tklistrik_3">'[379]HB me'!#REF!</definedName>
    <definedName name="tklistrik_4">'[379]HB me'!#REF!</definedName>
    <definedName name="tklistrik_5">'[379]HB me'!#REF!</definedName>
    <definedName name="tklistrik_6">'[379]HB me'!#REF!</definedName>
    <definedName name="tklistrik_8">'[379]HB me'!#REF!</definedName>
    <definedName name="tkls">#REF!</definedName>
    <definedName name="tkp">[218]upah!$G$19</definedName>
    <definedName name="tkpipa">#REF!</definedName>
    <definedName name="tkplitur">#REF!</definedName>
    <definedName name="tkplitur_10">'[379]HB me'!#REF!</definedName>
    <definedName name="tkplitur_2">'[379]HB me'!#REF!</definedName>
    <definedName name="tkplitur_3">'[379]HB me'!#REF!</definedName>
    <definedName name="tkplitur_4">'[379]HB me'!#REF!</definedName>
    <definedName name="tkplitur_5">'[379]HB me'!#REF!</definedName>
    <definedName name="tkplitur_6">'[379]HB me'!#REF!</definedName>
    <definedName name="tkplitur_8">'[379]HB me'!#REF!</definedName>
    <definedName name="tkpp">[218]upah!$G$20</definedName>
    <definedName name="tktayuhalus">'[137]har-sat'!$E$251</definedName>
    <definedName name="tky">[391]har.sat.B!$H$151</definedName>
    <definedName name="TL">'[343]Harga HSPK'!$H$996</definedName>
    <definedName name="tl.bulat">[126]har.sat.S!$I$121</definedName>
    <definedName name="tl1x20">#REF!</definedName>
    <definedName name="tl1x20_10">#REF!</definedName>
    <definedName name="tl1x20_2">#REF!</definedName>
    <definedName name="tl1x20_3">#REF!</definedName>
    <definedName name="tl1x20_4">#REF!</definedName>
    <definedName name="tl1x20_5">#REF!</definedName>
    <definedName name="tl1x20_6">#REF!</definedName>
    <definedName name="tl1x20_8">#REF!</definedName>
    <definedName name="tl1x40">#REF!</definedName>
    <definedName name="tl1x40_10">#REF!</definedName>
    <definedName name="tl1x40_2">#REF!</definedName>
    <definedName name="tl1x40_3">#REF!</definedName>
    <definedName name="tl1x40_4">#REF!</definedName>
    <definedName name="tl1x40_5">#REF!</definedName>
    <definedName name="tl1x40_6">#REF!</definedName>
    <definedName name="tl1x40_8">#REF!</definedName>
    <definedName name="tl2x20">#REF!</definedName>
    <definedName name="tl2x20_10">#REF!</definedName>
    <definedName name="tl2x20_2">#REF!</definedName>
    <definedName name="tl2x20_3">#REF!</definedName>
    <definedName name="tl2x20_4">#REF!</definedName>
    <definedName name="tl2x20_5">#REF!</definedName>
    <definedName name="tl2x20_6">#REF!</definedName>
    <definedName name="tl2x20_8">#REF!</definedName>
    <definedName name="TLas">'[181]Uph&amp;bhn'!$E$26</definedName>
    <definedName name="tlistrik">[183]harsat!$G$128</definedName>
    <definedName name="tlistrik_3">[184]harsat!$G$128</definedName>
    <definedName name="tlistrik_4">[185]harsat!$G$128</definedName>
    <definedName name="tma">#REF!</definedName>
    <definedName name="TmbPilihan">[180]SB!#REF!</definedName>
    <definedName name="tmp.cuci.alum">[101]harga!#REF!</definedName>
    <definedName name="tnh">'[114]Sat~Bahu'!$C$88</definedName>
    <definedName name="tnh.urug">[126]har.sat.S!$I$12</definedName>
    <definedName name="tnhtanam">#REF!</definedName>
    <definedName name="tnhtanam_10">#REF!</definedName>
    <definedName name="tnhtanam_2">#REF!</definedName>
    <definedName name="tnhtanam_3">#REF!</definedName>
    <definedName name="tnhtanam_4">#REF!</definedName>
    <definedName name="tnhtanam_5">#REF!</definedName>
    <definedName name="tnhtanam_6">#REF!</definedName>
    <definedName name="tnhtanam_8">#REF!</definedName>
    <definedName name="tnhurug">#REF!</definedName>
    <definedName name="TombolItong">[200]Bulanan!$U$9</definedName>
    <definedName name="tot">#REF!</definedName>
    <definedName name="total">[336]HB!#REF!</definedName>
    <definedName name="total_10">[336]HB!#REF!</definedName>
    <definedName name="total_2">[336]HB!#REF!</definedName>
    <definedName name="total_3">[336]HB!#REF!</definedName>
    <definedName name="total_4">[336]HB!#REF!</definedName>
    <definedName name="total_5">[336]HB!#REF!</definedName>
    <definedName name="total_6">[336]HB!#REF!</definedName>
    <definedName name="total_8">[336]HB!#REF!</definedName>
    <definedName name="Toto">'[88]Up &amp; bhn'!#REF!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.1">#REF!</definedName>
    <definedName name="tp.2">#REF!</definedName>
    <definedName name="TP.200">[254]ANALISA!$F$448</definedName>
    <definedName name="TP.250">#REF!</definedName>
    <definedName name="tp.3">#REF!</definedName>
    <definedName name="TP.300">#REF!</definedName>
    <definedName name="TP.315">#REF!</definedName>
    <definedName name="TP.4">#REF!</definedName>
    <definedName name="TP.400">#REF!</definedName>
    <definedName name="Tp.5">#REF!</definedName>
    <definedName name="TP.6">#REF!</definedName>
    <definedName name="Tp.a">#REF!</definedName>
    <definedName name="Tp.b">#REF!</definedName>
    <definedName name="Tp.c">#REF!</definedName>
    <definedName name="tpa">#REF!</definedName>
    <definedName name="tpipa">[183]harsat!$G$127</definedName>
    <definedName name="tpipa_3">[184]harsat!$G$127</definedName>
    <definedName name="tpipa_4">[185]harsat!$G$127</definedName>
    <definedName name="tpk">'[107]data_lokasi&amp;pelaku'!$D$13</definedName>
    <definedName name="TPLEK">'[138] R A B'!#REF!</definedName>
    <definedName name="TPLEK5">'[138] R A B'!#REF!</definedName>
    <definedName name="tpolitur">[266]harsat!#REF!</definedName>
    <definedName name="tr_aspal_minor">#REF!</definedName>
    <definedName name="track.loader.">#REF!</definedName>
    <definedName name="Track_Loader">#REF!</definedName>
    <definedName name="Track_roller">#REF!</definedName>
    <definedName name="tracker">'[123]HARGA SAT'!$F$208</definedName>
    <definedName name="TRACKLOADER">#REF!</definedName>
    <definedName name="trailer">'[114]Sat~Bahu'!$C$106</definedName>
    <definedName name="tralis">#REF!</definedName>
    <definedName name="tralis_10">#REF!</definedName>
    <definedName name="tralis_2">#REF!</definedName>
    <definedName name="tralis_3">#REF!</definedName>
    <definedName name="tralis_4">#REF!</definedName>
    <definedName name="tralis_5">#REF!</definedName>
    <definedName name="tralis_6">#REF!</definedName>
    <definedName name="tralis_8">#REF!</definedName>
    <definedName name="traljend">#REF!</definedName>
    <definedName name="traljend_10">#REF!</definedName>
    <definedName name="traljend_2">#REF!</definedName>
    <definedName name="traljend_3">#REF!</definedName>
    <definedName name="traljend_4">#REF!</definedName>
    <definedName name="traljend_5">#REF!</definedName>
    <definedName name="traljend_6">#REF!</definedName>
    <definedName name="traljend_8">#REF!</definedName>
    <definedName name="TRAPISIUM">#REF!</definedName>
    <definedName name="tRc">#REF!</definedName>
    <definedName name="tre" hidden="1">'[117]CH-RANC'!#REF!</definedName>
    <definedName name="Tree_Wheel">#REF!</definedName>
    <definedName name="trek">'[147]HARGA RATA'!$G$68</definedName>
    <definedName name="trip110">#REF!</definedName>
    <definedName name="trip110_10">#REF!</definedName>
    <definedName name="trip110_2">#REF!</definedName>
    <definedName name="trip110_3">#REF!</definedName>
    <definedName name="trip110_4">#REF!</definedName>
    <definedName name="trip110_5">#REF!</definedName>
    <definedName name="trip110_6">#REF!</definedName>
    <definedName name="trip110_8">#REF!</definedName>
    <definedName name="trip120">[303]HB!#REF!</definedName>
    <definedName name="trip120_10">[304]HB!#REF!</definedName>
    <definedName name="trip120_2">[304]HB!#REF!</definedName>
    <definedName name="trip120_3">[304]HB!#REF!</definedName>
    <definedName name="trip120_4">[304]HB!#REF!</definedName>
    <definedName name="trip120_5">[304]HB!#REF!</definedName>
    <definedName name="trip120_6">[304]HB!#REF!</definedName>
    <definedName name="trip120_8">[304]HB!#REF!</definedName>
    <definedName name="trip3">'[88]Up &amp; bhn'!#REF!</definedName>
    <definedName name="trip6">'[88]Up &amp; bhn'!#REF!</definedName>
    <definedName name="trip9">'[88]Up &amp; bhn'!#REF!</definedName>
    <definedName name="tripalm110">#REF!</definedName>
    <definedName name="tripalm110_10">#REF!</definedName>
    <definedName name="tripalm110_2">#REF!</definedName>
    <definedName name="tripalm110_3">#REF!</definedName>
    <definedName name="tripalm110_4">#REF!</definedName>
    <definedName name="tripalm110_5">#REF!</definedName>
    <definedName name="tripalm110_6">#REF!</definedName>
    <definedName name="tripalm110_8">#REF!</definedName>
    <definedName name="triplek">[126]har.sat.S!$I$63</definedName>
    <definedName name="Triplek.2">'[123]HARGA SAT'!#REF!</definedName>
    <definedName name="triplek.3">'[123]HARGA SAT'!$F$95</definedName>
    <definedName name="triplek3mm">#REF!</definedName>
    <definedName name="triplek4mm">#REF!</definedName>
    <definedName name="triplek6mm">#REF!</definedName>
    <definedName name="triplekpintu3mm">#REF!</definedName>
    <definedName name="triplekPintu4mm">#REF!</definedName>
    <definedName name="TRIPLEX">[107]Daftar_Harga_BAHAN_UPAH!#REF!</definedName>
    <definedName name="Triport">#REF!</definedName>
    <definedName name="triport_pancang_beton">#REF!</definedName>
    <definedName name="TRIX">#REF!</definedName>
    <definedName name="trk">#REF!</definedName>
    <definedName name="tRka">#REF!</definedName>
    <definedName name="tRki">#REF!</definedName>
    <definedName name="truck.flat">'[123]HARGA SAT'!$F$202</definedName>
    <definedName name="truck_prime_coat">#REF!</definedName>
    <definedName name="truck_tack_coat">#REF!</definedName>
    <definedName name="truck_tangki_air">[136]BASIC!$F$66</definedName>
    <definedName name="trucuk_kayu">#REF!</definedName>
    <definedName name="TRUK">#REF!</definedName>
    <definedName name="TrukTangkiAir">[51]SB!#REF!</definedName>
    <definedName name="TrukTerbuka3.5">[51]SB!#REF!</definedName>
    <definedName name="try">[392]TENAGA!#REF!</definedName>
    <definedName name="TS">#REF!</definedName>
    <definedName name="TS_3">[228]bahan!$G$135</definedName>
    <definedName name="TS_4">[229]bahan!$G$135</definedName>
    <definedName name="TSR">[59]ANALISA!#REF!</definedName>
    <definedName name="TT">[393]bahan!$A$79:$E$96</definedName>
    <definedName name="ttka">#REF!</definedName>
    <definedName name="ttki">#REF!</definedName>
    <definedName name="ttkinst">'[10]HB '!#REF!</definedName>
    <definedName name="ttkinst_1">[119]HB!#REF!</definedName>
    <definedName name="ttkinst_1_10">[120]HB!#REF!</definedName>
    <definedName name="ttkinst_1_2">[120]HB!#REF!</definedName>
    <definedName name="ttkinst_1_3">[120]HB!#REF!</definedName>
    <definedName name="ttkinst_1_4">[120]HB!#REF!</definedName>
    <definedName name="ttkinst_1_5">[120]HB!#REF!</definedName>
    <definedName name="ttkinst_1_6">[120]HB!#REF!</definedName>
    <definedName name="ttkinst_1_8">[120]HB!#REF!</definedName>
    <definedName name="ttkinst_10">'[10]HB '!#REF!</definedName>
    <definedName name="ttkinst_2">'[10]HB '!#REF!</definedName>
    <definedName name="ttkinst_3">'[10]HB '!#REF!</definedName>
    <definedName name="ttkinst_4">'[10]HB '!#REF!</definedName>
    <definedName name="ttkinst_5">'[10]HB '!#REF!</definedName>
    <definedName name="ttkinst_6">'[10]HB '!#REF!</definedName>
    <definedName name="ttkinst_8">'[10]HB '!#REF!</definedName>
    <definedName name="ttklampu">#REF!</definedName>
    <definedName name="ttklampu_10">#REF!</definedName>
    <definedName name="ttklampu_2">#REF!</definedName>
    <definedName name="ttklampu_3">#REF!</definedName>
    <definedName name="ttklampu_4">#REF!</definedName>
    <definedName name="ttklampu_5">#REF!</definedName>
    <definedName name="ttklampu_6">#REF!</definedName>
    <definedName name="ttklampu_8">#REF!</definedName>
    <definedName name="ttkstop">#REF!</definedName>
    <definedName name="ttkstop_10">#REF!</definedName>
    <definedName name="ttkstop_2">#REF!</definedName>
    <definedName name="ttkstop_3">#REF!</definedName>
    <definedName name="ttkstop_4">#REF!</definedName>
    <definedName name="ttkstop_5">#REF!</definedName>
    <definedName name="ttkstop_6">#REF!</definedName>
    <definedName name="ttkstop_8">#REF!</definedName>
    <definedName name="ttpt">#REF!</definedName>
    <definedName name="tttt" hidden="1">'[117]CH-RANC'!$L$19:$L$64</definedName>
    <definedName name="tu">'[218]harga bahan'!$M$23</definedName>
    <definedName name="tuba">#REF!</definedName>
    <definedName name="tubatu">#REF!</definedName>
    <definedName name="tuk">#REF!</definedName>
    <definedName name="tuk_batu">#REF!</definedName>
    <definedName name="tuk_besi">#REF!</definedName>
    <definedName name="tuk_cat">#REF!</definedName>
    <definedName name="tuk_galtan">#REF!</definedName>
    <definedName name="tuk_kayu">#REF!</definedName>
    <definedName name="tuk_lis">#REF!</definedName>
    <definedName name="tuk_lump">#REF!</definedName>
    <definedName name="tuk_ma_aspl">#REF!</definedName>
    <definedName name="tuka">#REF!</definedName>
    <definedName name="Tukang">'[181]Uph&amp;bhn'!$E$14</definedName>
    <definedName name="tukang_B_0">#REF!</definedName>
    <definedName name="tukang_batu">[136]BASIC!$F$23</definedName>
    <definedName name="tukang_batu_kali">#REF!</definedName>
    <definedName name="tukang_begisting">#REF!</definedName>
    <definedName name="tukang_besi">[136]BASIC!$F$24</definedName>
    <definedName name="Tukang_gorong2_45sd75">#REF!</definedName>
    <definedName name="Tukang_gorong2_75sd120">#REF!</definedName>
    <definedName name="Tukang_gorong2_sd45">#REF!</definedName>
    <definedName name="tukang_K_1_2_5">#REF!</definedName>
    <definedName name="tukang_K_2_2_5">#REF!</definedName>
    <definedName name="tukang_kayu">[136]BASIC!$F$22</definedName>
    <definedName name="tukang_marka">#REF!</definedName>
    <definedName name="tukang_marka_jalan">#REF!</definedName>
    <definedName name="tukang_memasak_aspal">[136]BASIC!$F$28</definedName>
    <definedName name="tukang_pancang_beton">#REF!</definedName>
    <definedName name="Tukang_PAsang_batu_mortar">#REF!</definedName>
    <definedName name="tukang_patok_hektometer">#REF!</definedName>
    <definedName name="tukang_patok_kilometer">#REF!</definedName>
    <definedName name="tukang_patok_pengarah">#REF!</definedName>
    <definedName name="tukang_pipa">'[294]UNIT PRICE'!$D$140</definedName>
    <definedName name="tukang_sandaran">#REF!</definedName>
    <definedName name="tukang_tulangan">#REF!</definedName>
    <definedName name="tukangbatu">#REF!</definedName>
    <definedName name="tukangbesi">[126]har.sat.S!$I$147</definedName>
    <definedName name="tukangbesi.jam">#REF!</definedName>
    <definedName name="tukangbesiprofil">#REF!</definedName>
    <definedName name="tukangbesiprofil.jam">#REF!</definedName>
    <definedName name="tukangcat">[126]har.sat.S!$I$149</definedName>
    <definedName name="tukanggali">#REF!</definedName>
    <definedName name="tukanggali.jam">#REF!</definedName>
    <definedName name="tukangkayu">#REF!</definedName>
    <definedName name="tukangkayu.jam">#REF!</definedName>
    <definedName name="tukangmasakaspal">#REF!</definedName>
    <definedName name="tukangmasakaspal.jam">#REF!</definedName>
    <definedName name="TUL_U39">[394]Daf_Anl!$I$38</definedName>
    <definedName name="tulang">#REF!</definedName>
    <definedName name="tulang24">#REF!</definedName>
    <definedName name="tulang39">#REF!</definedName>
    <definedName name="tulangan">#REF!</definedName>
    <definedName name="Tulangan_gorong2_45sd75">#REF!</definedName>
    <definedName name="tulangan_gorong2_75sd120">#REF!</definedName>
    <definedName name="tulpolos">#REF!</definedName>
    <definedName name="tululir">#REF!</definedName>
    <definedName name="tumbuk">#REF!</definedName>
    <definedName name="turap">#REF!</definedName>
    <definedName name="turap15">'[55]analisa print'!$H$1051</definedName>
    <definedName name="turap25">'[55]analisa print'!$H$1063</definedName>
    <definedName name="turug">#REF!</definedName>
    <definedName name="TUTUP_BAK">[107]Daftar_Harga_BAHAN_UPAH!#REF!</definedName>
    <definedName name="tw">#REF!</definedName>
    <definedName name="twk">#REF!</definedName>
    <definedName name="twka">#REF!</definedName>
    <definedName name="twki">#REF!</definedName>
    <definedName name="twood">#REF!</definedName>
    <definedName name="twood110">#REF!</definedName>
    <definedName name="twood110_10">#REF!</definedName>
    <definedName name="twood110_2">#REF!</definedName>
    <definedName name="twood110_3">#REF!</definedName>
    <definedName name="twood110_4">#REF!</definedName>
    <definedName name="twood110_5">#REF!</definedName>
    <definedName name="twood110_6">#REF!</definedName>
    <definedName name="twood110_8">#REF!</definedName>
    <definedName name="twood122">#REF!</definedName>
    <definedName name="twood122_10">#REF!</definedName>
    <definedName name="twood122_2">#REF!</definedName>
    <definedName name="twood122_3">#REF!</definedName>
    <definedName name="twood122_4">#REF!</definedName>
    <definedName name="twood122_5">#REF!</definedName>
    <definedName name="twood122_6">#REF!</definedName>
    <definedName name="twood122_8">#REF!</definedName>
    <definedName name="twoodalm">#REF!</definedName>
    <definedName name="ty">#REF!</definedName>
    <definedName name="ty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PE_A">#REF!</definedName>
    <definedName name="TYPE_C2">#REF!</definedName>
    <definedName name="TYPE_C3">#REF!</definedName>
    <definedName name="TYPE_E">#REF!</definedName>
    <definedName name="TYPICAL_FLOOR___7_LEVEL">#REF!</definedName>
    <definedName name="tYRE">'[277]Ana-ALAT'!#REF!</definedName>
    <definedName name="Tyre_roller">#REF!</definedName>
    <definedName name="tyrr" hidden="1">'[117]CH-RANC'!$L$19:$L$64</definedName>
    <definedName name="tyu" hidden="1">'[117]CH-RANC'!$Q$19:$Q$69</definedName>
    <definedName name="tyy" hidden="1">'[117]CH-RANC'!#REF!</definedName>
    <definedName name="u">#REF!</definedName>
    <definedName name="u.1">[101]harga!#REF!</definedName>
    <definedName name="u.2">[101]harga!#REF!</definedName>
    <definedName name="u.3">[101]harga!#REF!</definedName>
    <definedName name="u.4">[101]harga!#REF!</definedName>
    <definedName name="u.5">[101]harga!#REF!</definedName>
    <definedName name="u.6">[101]harga!#REF!</definedName>
    <definedName name="u.7">[101]harga!#REF!</definedName>
    <definedName name="U.Kepala_Tukang_Kayu">'[163]HSBU ANA'!$D$310</definedName>
    <definedName name="U.M_a_n_d_o_r">'[163]HSBU ANA'!$D$321</definedName>
    <definedName name="U.P_e_k_e_r_j_a">'[163]HSBU ANA'!$D$306</definedName>
    <definedName name="U.Tukang_Kayu">'[163]HSBU ANA'!$D$309</definedName>
    <definedName name="U_1">#REF!</definedName>
    <definedName name="U_24">[59]ANALISA!#REF!</definedName>
    <definedName name="U_32">#REF!</definedName>
    <definedName name="U_bekisting">#REF!</definedName>
    <definedName name="u_besi">[395]Upah_borong!$I$21</definedName>
    <definedName name="U_beton123">#REF!</definedName>
    <definedName name="u_ins_out">[214]Elektrikal!#REF!</definedName>
    <definedName name="u_ins_pen">[214]Elektrikal!#REF!</definedName>
    <definedName name="u_lamp">[214]Elektrikal!#REF!</definedName>
    <definedName name="u_pasir_padat">#REF!</definedName>
    <definedName name="u_pekerja">'[134]DHU&amp;B'!$G$23</definedName>
    <definedName name="U_Pembesian_polos">#REF!</definedName>
    <definedName name="u_se">[214]Elektrikal!#REF!</definedName>
    <definedName name="U_SP">[204]Harsat!$H$296</definedName>
    <definedName name="u_tukang">'[134]DHU&amp;B'!$G$17</definedName>
    <definedName name="uang">#REF!</definedName>
    <definedName name="ubak">#REF!</definedName>
    <definedName name="UBAN">'[220]HSD '!$D$1:$G$65536</definedName>
    <definedName name="UBAN1">'[396]Up-Ban'!$C$11:$F$125</definedName>
    <definedName name="UBAN2">#REF!</definedName>
    <definedName name="UBB">#REF!</definedName>
    <definedName name="ubekb">#REF!</definedName>
    <definedName name="ubekbal">#REF!</definedName>
    <definedName name="ubekmult">#REF!</definedName>
    <definedName name="ubekp">#REF!</definedName>
    <definedName name="ubekpan">#REF!</definedName>
    <definedName name="UBLKT">'[114]Sat~Bahu'!$H$18</definedName>
    <definedName name="UBLT">'[114]Sat~Bahu'!$H$19</definedName>
    <definedName name="UBLTT">'[114]Sat~Bahu'!$H$17</definedName>
    <definedName name="UBP2_3">#REF!</definedName>
    <definedName name="UBP2_4">[208]Analisa!$H$74</definedName>
    <definedName name="UBP5_6">#REF!</definedName>
    <definedName name="ubrav">#REF!</definedName>
    <definedName name="ubttemp">#REF!</definedName>
    <definedName name="ucatbes">#REF!</definedName>
    <definedName name="ucatdal">#REF!</definedName>
    <definedName name="ucatkay">#REF!</definedName>
    <definedName name="ucatluar">#REF!</definedName>
    <definedName name="ucatplaf">#REF!</definedName>
    <definedName name="ucian">#REF!</definedName>
    <definedName name="ucor">#REF!</definedName>
    <definedName name="UDL">[93]Beban!#REF!</definedName>
    <definedName name="ugal">#REF!</definedName>
    <definedName name="UI">'[109]HB '!#REF!</definedName>
    <definedName name="uio" hidden="1">'[117]CH-RANC'!$AN$18:$AN$30</definedName>
    <definedName name="uitzet">#REF!</definedName>
    <definedName name="UIU">[149]bahan!$A$79:$E$96</definedName>
    <definedName name="UK">'[114]Sat~Bahu'!$H$16</definedName>
    <definedName name="uker20">#REF!</definedName>
    <definedName name="uker30">#REF!</definedName>
    <definedName name="ukol15">#REF!</definedName>
    <definedName name="UKT">'[114]Sat~Bahu'!$H$9</definedName>
    <definedName name="ukuran">#REF!</definedName>
    <definedName name="ulaker">#REF!</definedName>
    <definedName name="Ulin45">'[284]Harga Satuan'!$J$55</definedName>
    <definedName name="Ulin67">'[284]Harga Satuan'!$J$56</definedName>
    <definedName name="Ulin89">'[284]Harga Satuan'!$J$57</definedName>
    <definedName name="Ulin90">'[284]Harga Satuan'!#REF!</definedName>
    <definedName name="ulinlokP4M">[101]harga!#REF!</definedName>
    <definedName name="ulinlokP5M">[101]harga!#REF!</definedName>
    <definedName name="ulinlokP6M">[101]harga!#REF!</definedName>
    <definedName name="ulinlokP8M">[101]harga!#REF!</definedName>
    <definedName name="ULL">[93]Beban!#REF!</definedName>
    <definedName name="umadat">#REF!</definedName>
    <definedName name="UML">'[114]Sat~Bahu'!$H$6</definedName>
    <definedName name="UMUM">#REF!</definedName>
    <definedName name="UMURE.001">[221]DADH!$F$12</definedName>
    <definedName name="UMURE.003">#REF!</definedName>
    <definedName name="UMURE.010">#REF!</definedName>
    <definedName name="UMURE.020">#REF!</definedName>
    <definedName name="UMURE.031">#REF!</definedName>
    <definedName name="UMURE.032">#REF!</definedName>
    <definedName name="UMURE.033">#REF!</definedName>
    <definedName name="UMURE.040">[221]DADH!$F$19</definedName>
    <definedName name="UMURE.051">#REF!</definedName>
    <definedName name="UMURE.052">[221]DADH!$F$21</definedName>
    <definedName name="UMURE.053">#REF!</definedName>
    <definedName name="UMURE.080">[221]DADH!$F$23</definedName>
    <definedName name="UMURE.081">[221]DADH!$F$24</definedName>
    <definedName name="UMURE.082">#REF!</definedName>
    <definedName name="UMURE.083">#REF!</definedName>
    <definedName name="UMURE.084">[221]DADH!$F$27</definedName>
    <definedName name="UMURE.087">#REF!</definedName>
    <definedName name="UMURE.088">#REF!</definedName>
    <definedName name="UMURE.089">#REF!</definedName>
    <definedName name="UMURE.130">#REF!</definedName>
    <definedName name="UMURE.152">#REF!</definedName>
    <definedName name="UMURE.153">[222]DADH!$F$33</definedName>
    <definedName name="UMURE.154">[221]DADH!$F$34</definedName>
    <definedName name="UMURE.155">[221]DADH!$F$35</definedName>
    <definedName name="UMURE.156">#REF!</definedName>
    <definedName name="UMURE.157">[222]DADH!$F$37</definedName>
    <definedName name="UMURE.172">#REF!</definedName>
    <definedName name="UMURE.182">#REF!</definedName>
    <definedName name="UMURE.191">#REF!</definedName>
    <definedName name="UMURE.192">#REF!</definedName>
    <definedName name="UMURE.211">#REF!</definedName>
    <definedName name="UMURE.212">[221]DADH!$F$43</definedName>
    <definedName name="UMURE.213">#REF!</definedName>
    <definedName name="UMURE.221">#REF!</definedName>
    <definedName name="UMURE.222">#REF!</definedName>
    <definedName name="UMURE.223">#REF!</definedName>
    <definedName name="UMURE.224">#REF!</definedName>
    <definedName name="UMURE.225">#REF!</definedName>
    <definedName name="UMURE.226">#REF!</definedName>
    <definedName name="UMURE.231">#REF!</definedName>
    <definedName name="UMURE.232">#REF!</definedName>
    <definedName name="UMURE.251">#REF!</definedName>
    <definedName name="UMURE.252">#REF!</definedName>
    <definedName name="UMURE.253">#REF!</definedName>
    <definedName name="UMURE.301">[222]DADH!$F$56</definedName>
    <definedName name="UMURE.311">#REF!</definedName>
    <definedName name="UMURE.341">#REF!</definedName>
    <definedName name="UMURE.342">#REF!</definedName>
    <definedName name="UMURE.351">#REF!</definedName>
    <definedName name="UMURE.351a">#REF!</definedName>
    <definedName name="UMURE.401">#REF!</definedName>
    <definedName name="UMURE.402">#REF!</definedName>
    <definedName name="UMURE.403">#REF!</definedName>
    <definedName name="Union.besar">'[123]HARGA SAT'!#REF!</definedName>
    <definedName name="Union.kecil">'[123]HARGA SAT'!#REF!</definedName>
    <definedName name="UNTUK">#REF!</definedName>
    <definedName name="UOKT">'[114]Sat~Bahu'!$H$12</definedName>
    <definedName name="UOT">'[114]Sat~Bahu'!$H$11</definedName>
    <definedName name="UP">'[397]RAB.SEKRETARIAT (1)'!$J$6</definedName>
    <definedName name="UPAH">#REF!</definedName>
    <definedName name="upah.1">[101]harga!#REF!</definedName>
    <definedName name="upah.2">[101]harga!#REF!</definedName>
    <definedName name="upah.3">[101]harga!#REF!</definedName>
    <definedName name="upah.4">[101]harga!#REF!</definedName>
    <definedName name="UPAH?">#REF!</definedName>
    <definedName name="Upah_Bahan">#REF!</definedName>
    <definedName name="UPAH_BAHAN_CK">#REF!</definedName>
    <definedName name="Upah_Gr_buis_ppk">'[131]Gorong-Gorong  Buis'!$J$28</definedName>
    <definedName name="Upah_Gr_buis_swadaya">'[131]Gorong-Gorong  Buis'!$M$28</definedName>
    <definedName name="Upah_Gr_plat_ppk">#REF!</definedName>
    <definedName name="Upah_Gr_plat_swadaya">#REF!</definedName>
    <definedName name="UPAH_KERJA">#REF!</definedName>
    <definedName name="upah_mandor">[134]Harga!$G$15</definedName>
    <definedName name="upah_operator">[134]Harga!#REF!</definedName>
    <definedName name="upah_pektakterlatih">[134]Harga!#REF!</definedName>
    <definedName name="upah_pekterlatih">[134]Harga!#REF!</definedName>
    <definedName name="upah_pemoperator">[134]Harga!#REF!</definedName>
    <definedName name="upah_penjaga">[134]Harga!#REF!</definedName>
    <definedName name="Upah_perkerasan_ppk">[131]Perkerasan!$I$32</definedName>
    <definedName name="Upah_perkerasan_swadaya">[131]Perkerasan!$L$32</definedName>
    <definedName name="upah_sopir">[134]Harga!#REF!</definedName>
    <definedName name="Upah_Talud_ppk">#REF!</definedName>
    <definedName name="Upah_Talud_swadaya">#REF!</definedName>
    <definedName name="UpahB">#REF!</definedName>
    <definedName name="UpahBahan1">#REF!</definedName>
    <definedName name="UpahBahan2">#REF!</definedName>
    <definedName name="UPAHHOT">#REF!</definedName>
    <definedName name="UpahK">#REF!</definedName>
    <definedName name="upahwf">#REF!</definedName>
    <definedName name="upasbk5">#REF!</definedName>
    <definedName name="upasbm3">#REF!</definedName>
    <definedName name="upasbm5">#REF!</definedName>
    <definedName name="uplest3">#REF!</definedName>
    <definedName name="uplest5">#REF!</definedName>
    <definedName name="UPO">'[114]Sat~Bahu'!$H$13</definedName>
    <definedName name="UPP">#REF!</definedName>
    <definedName name="upurug">#REF!</definedName>
    <definedName name="urabat">#REF!</definedName>
    <definedName name="URAIAN">'[250]3-DIV2'!$A$1:$J$1101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'[250]3-DIV2'!$A$1:$J$121</definedName>
    <definedName name="URAIAN22E">'[250]3-DIV2'!$A$122:$J$123</definedName>
    <definedName name="URAIAN22L">'[250]3-DIV2'!#REF!</definedName>
    <definedName name="URAIAN231">'[250]3-DIV2'!$A$124:$J$243</definedName>
    <definedName name="URAIAN232">'[250]3-DIV2'!$A$244:$J$363</definedName>
    <definedName name="URAIAN233">'[250]3-DIV2'!$A$364:$J$483</definedName>
    <definedName name="Uraian234">'[250]3-DIV2'!$A$484:$J$603</definedName>
    <definedName name="URAIAN234L">#REF!</definedName>
    <definedName name="Uraian235">'[250]3-DIV2'!$A$604:$J$854</definedName>
    <definedName name="Uraian236">'[250]3-DIV2'!$A$855:$J$973</definedName>
    <definedName name="URAIAN241">'[250]3-DIV2'!$A$974:$J$978</definedName>
    <definedName name="URAIAN242">'[250]3-DIV2'!$A$979:$J$1039</definedName>
    <definedName name="URAIAN243">'[250]3-DIV2'!$A$1040:$J$1101</definedName>
    <definedName name="Uraian311">'[251]3-DIV3'!$A$1:$J$120</definedName>
    <definedName name="Uraian312">'[251]3-DIV3'!$A$121:$J$240</definedName>
    <definedName name="Uraian313">'[251]3-DIV3'!$A$255:$J$374</definedName>
    <definedName name="Uraian314">'[251]3-DIV3'!$A$375:$J$494</definedName>
    <definedName name="Uraian315">'[251]3-DIV3'!$A$1766:$J$1885</definedName>
    <definedName name="URAIAN316">'[67]D-3 (M)'!#REF!</definedName>
    <definedName name="Uraian319">'[251]3-DIV3'!$A$1886:$J$1946</definedName>
    <definedName name="URAIAN321">'[67]D-3 (M)'!#REF!</definedName>
    <definedName name="Uraian322">'[251]3-DIV3'!$A$1947:$J$2127</definedName>
    <definedName name="Uraian323">'[251]3-DIV3'!$A$2128:$J$2306</definedName>
    <definedName name="URAIAN323L">#REF!</definedName>
    <definedName name="Uraian324">'[251]3-DIV3'!$A$2307:$J$2428</definedName>
    <definedName name="URAIAN33">'[67]D-3 (M)'!#REF!</definedName>
    <definedName name="Uraian331">'[251]3-DIV3'!$A$2429:$J$2548</definedName>
    <definedName name="Uraian346">'[251]3-DIV3'!$A$2549:$J$2609</definedName>
    <definedName name="URAIAN421">'[252]3-DIV4'!$A$1:$J$179</definedName>
    <definedName name="URAIAN422">'[252]3-DIV4'!$A$180:$J$358</definedName>
    <definedName name="URAIAN423">'[252]3-DIV4'!$A$479:$J$717</definedName>
    <definedName name="URAIAN424">'[252]3-DIV4'!$A$359:$J$478</definedName>
    <definedName name="URAIAN425">'[252]3-DIV4'!$A$718:$J$896</definedName>
    <definedName name="URAIAN426">'[252]3-DIV4'!$A$897:$J$1016</definedName>
    <definedName name="URAIAN427">'[252]3-DIV4'!$A$1017:$J$1136</definedName>
    <definedName name="URAIAN511">'[253]3-DIV5'!$A$1:$J$179</definedName>
    <definedName name="URAIAN512">'[253]3-DIV5'!$A$180:$J$358</definedName>
    <definedName name="URAIAN521">'[253]3-DIV5'!$A$359:$J$537</definedName>
    <definedName name="URAIAN522">'[253]3-DIV5'!$A$3075:$J$3253</definedName>
    <definedName name="URAIAN541">'[253]3-DIV5'!$A$3254:$J$3373</definedName>
    <definedName name="URAIAN542">'[253]3-DIV5'!$A$3374:$J$3612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24">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#REF!</definedName>
    <definedName name="URAIAN642">#REF!</definedName>
    <definedName name="URAIAN65">#REF!</definedName>
    <definedName name="URAIAN651">#REF!</definedName>
    <definedName name="URAIAN661">#REF!</definedName>
    <definedName name="URAIAN662">#REF!</definedName>
    <definedName name="URAIAN66PERATA">#REF!</definedName>
    <definedName name="URAIAN66PERMUKAAN">#REF!</definedName>
    <definedName name="URAIAN7101">#REF!</definedName>
    <definedName name="URAIAN7102">#REF!</definedName>
    <definedName name="URAIAN7103">#REF!</definedName>
    <definedName name="URAIAN711">#REF!</definedName>
    <definedName name="URAIAN712">#REF!</definedName>
    <definedName name="URAIAN713">#REF!</definedName>
    <definedName name="URAIAN714">#REF!</definedName>
    <definedName name="URAIAN715">#REF!</definedName>
    <definedName name="URAIAN716">#REF!</definedName>
    <definedName name="URAIAN717">#REF!</definedName>
    <definedName name="URAIAN718">#REF!</definedName>
    <definedName name="URAIAN721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PL">'[13]NP 7'!#REF!</definedName>
    <definedName name="URAIAN73UL">'[67]D-7 (M)'!#REF!</definedName>
    <definedName name="URAIAN744">#REF!</definedName>
    <definedName name="URAIAN745">#REF!</definedName>
    <definedName name="URAIAN751">'[67]D-7 (M)'!#REF!</definedName>
    <definedName name="URAIAN752">'[67]D-7 (M)'!#REF!</definedName>
    <definedName name="URAIAN7610">#REF!</definedName>
    <definedName name="URAIAN7611">'[67]D-7 (M)'!#REF!</definedName>
    <definedName name="URAIAN7612">'[67]D-7 (M)'!#REF!</definedName>
    <definedName name="URAIAN7612a">#REF!</definedName>
    <definedName name="URAIAN7612b">#REF!</definedName>
    <definedName name="URAIAN7612c">#REF!</definedName>
    <definedName name="URAIAN7613">'[67]D-7 (M)'!#REF!</definedName>
    <definedName name="URAIAN7613a">#REF!</definedName>
    <definedName name="URAIAN7613b">#REF!</definedName>
    <definedName name="URAIAN7613c">#REF!</definedName>
    <definedName name="URAIAN7614">'[67]D-7 (M)'!#REF!</definedName>
    <definedName name="URAIAN7614a">#REF!</definedName>
    <definedName name="URAIAN7614b">#REF!</definedName>
    <definedName name="URAIAN7614d">#REF!</definedName>
    <definedName name="URAIAN7614e">#REF!</definedName>
    <definedName name="URAIAN7615">'[67]D-7 (M)'!#REF!</definedName>
    <definedName name="URAIAN7616">'[67]D-7 (M)'!#REF!</definedName>
    <definedName name="URAIAN7617">'[67]D-7 (M)'!#REF!</definedName>
    <definedName name="URAIAN7618">#REF!</definedName>
    <definedName name="URAIAN7619">#REF!</definedName>
    <definedName name="URAIAN7620">'[67]D-7 (M)'!#REF!</definedName>
    <definedName name="URAIAN7621">'[67]D-7 (M)'!#REF!</definedName>
    <definedName name="URAIAN7625">'[67]D-7 (M)'!#REF!</definedName>
    <definedName name="URAIAN7626">'[67]D-7 (M)'!#REF!</definedName>
    <definedName name="URAIAN767">'[67]D-7 (M)'!#REF!</definedName>
    <definedName name="URAIAN768">#REF!</definedName>
    <definedName name="URAIAN769">#REF!</definedName>
    <definedName name="URAIAN76x">#REF!</definedName>
    <definedName name="URAIAN771">'[67]D-7 (M)'!#REF!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75">'[67]D-7 (M)'!#REF!</definedName>
    <definedName name="URAIAN79">[62]D7!#REF!</definedName>
    <definedName name="URAIAN79L">'[13]NP 7'!$A$1:$K$118</definedName>
    <definedName name="URAIAN79manual">#REF!</definedName>
    <definedName name="URAIAN79mekanis">#REF!</definedName>
    <definedName name="URAIAN811">#REF!</definedName>
    <definedName name="URAIAN812">#REF!</definedName>
    <definedName name="URAIAN813">#REF!</definedName>
    <definedName name="URAIAN814">#REF!</definedName>
    <definedName name="URAIAN815">#REF!</definedName>
    <definedName name="URAIAN817">#REF!</definedName>
    <definedName name="URAIAN818">#REF!</definedName>
    <definedName name="URAIAN819">#REF!</definedName>
    <definedName name="URAIAN82">#REF!</definedName>
    <definedName name="URAIAN83">#REF!</definedName>
    <definedName name="Uraian841">#REF!</definedName>
    <definedName name="Uraian8410">#REF!</definedName>
    <definedName name="Uraian842">#REF!</definedName>
    <definedName name="Uraian844">#REF!</definedName>
    <definedName name="Uraian845">#REF!</definedName>
    <definedName name="Uraian846">#REF!</definedName>
    <definedName name="Uraian847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20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#REF!</definedName>
    <definedName name="URAIANLatasirK">#REF!</definedName>
    <definedName name="URAIANLatasirKL">#REF!</definedName>
    <definedName name="ureserv">#REF!</definedName>
    <definedName name="urg_psr">#REF!</definedName>
    <definedName name="urg_tnh">#REF!</definedName>
    <definedName name="urinoar">[126]har.sat.S!$I$79</definedName>
    <definedName name="urinoir">#REF!</definedName>
    <definedName name="urkemb">#REF!</definedName>
    <definedName name="urpas">#REF!</definedName>
    <definedName name="urpasir">#REF!</definedName>
    <definedName name="URPIL_1">#REF!</definedName>
    <definedName name="URPIL_2">#REF!</definedName>
    <definedName name="URPIL_3">#REF!</definedName>
    <definedName name="URTANBIS_1">#REF!</definedName>
    <definedName name="URTANBIS_2">#REF!</definedName>
    <definedName name="URTANBIS_3">#REF!</definedName>
    <definedName name="urug">#REF!</definedName>
    <definedName name="Urug_Biasa">'[181]Uph&amp;bhn'!$E$49</definedName>
    <definedName name="URUG_KEMBALI">#REF!</definedName>
    <definedName name="Urug_Pilihan">'[181]Uph&amp;bhn'!$E$50</definedName>
    <definedName name="Urugan_Biasa">[262]DIVI3!#REF!</definedName>
    <definedName name="Urugan_Pilihan">[262]DIVI3!#REF!</definedName>
    <definedName name="URUGAN_SIRTU">#REF!</definedName>
    <definedName name="URUGANKEMBALI">#REF!</definedName>
    <definedName name="URUGANPASIR">#REF!</definedName>
    <definedName name="URUGANSIRTU">#REF!</definedName>
    <definedName name="URUGANTANAH">#REF!</definedName>
    <definedName name="urugatnh.bhpilih">#REF!</definedName>
    <definedName name="urugbekasgalian">#REF!</definedName>
    <definedName name="urugpasir">#REF!</definedName>
    <definedName name="urugpedel">#REF!</definedName>
    <definedName name="urugsirtu">#REF!</definedName>
    <definedName name="US">[214]Elektrikal!#REF!</definedName>
    <definedName name="USD">#REF!</definedName>
    <definedName name="useptick">#REF!</definedName>
    <definedName name="usk">#REF!</definedName>
    <definedName name="USLAM">#REF!</definedName>
    <definedName name="USLAMA">#REF!</definedName>
    <definedName name="UST">'[114]Sat~Bahu'!$H$14</definedName>
    <definedName name="ustamp">#REF!</definedName>
    <definedName name="usuk">'[54]Har-sat finish'!$E$28</definedName>
    <definedName name="usuk_kamper">#REF!</definedName>
    <definedName name="usuk_meranti">#REF!</definedName>
    <definedName name="USUK_MRANTI">[398]Huruf!$I$79</definedName>
    <definedName name="usuk_reng">#REF!</definedName>
    <definedName name="usukbengkir">#REF!</definedName>
    <definedName name="USUKLAMA">#REF!</definedName>
    <definedName name="usukmer">'[10]HB '!$F$37</definedName>
    <definedName name="usukmer_1">[119]HB!#REF!</definedName>
    <definedName name="usukmer_1_10">[120]HB!#REF!</definedName>
    <definedName name="usukmer_1_2">[120]HB!#REF!</definedName>
    <definedName name="usukmer_1_3">[120]HB!#REF!</definedName>
    <definedName name="usukmer_1_4">[120]HB!#REF!</definedName>
    <definedName name="usukmer_1_5">[120]HB!#REF!</definedName>
    <definedName name="usukmer_1_6">[120]HB!#REF!</definedName>
    <definedName name="usukmer_1_8">[120]HB!#REF!</definedName>
    <definedName name="usukmeranti">'[339]Daftar Harga'!$D$58</definedName>
    <definedName name="usukmerantibatu">#REF!</definedName>
    <definedName name="UsukReng">#REF!</definedName>
    <definedName name="USULAN_CALON_2">[111]ringkasan!#REF!</definedName>
    <definedName name="UTAIAN7614c">#REF!</definedName>
    <definedName name="UTAMA">[2]A!$J$36</definedName>
    <definedName name="UTK">#REF!</definedName>
    <definedName name="utul24">#REF!</definedName>
    <definedName name="utul39">#REF!</definedName>
    <definedName name="UU">#REF!</definedName>
    <definedName name="uuu">'[246]H-SATUAN'!$D$8</definedName>
    <definedName name="uuuuuuuuu" hidden="1">'[117]CH-RANC'!#REF!</definedName>
    <definedName name="uwater">#REF!</definedName>
    <definedName name="uyt" hidden="1">'[117]CH-RANC'!$Q$19:$Q$69</definedName>
    <definedName name="uyyu" hidden="1">'[117]CH-RANC'!#REF!</definedName>
    <definedName name="V">[124]RAB!$AK$584</definedName>
    <definedName name="V.6">[399]anal!$G$26</definedName>
    <definedName name="V.7">[399]anal!$G$54</definedName>
    <definedName name="V.8">[399]anal!$G$88</definedName>
    <definedName name="V_METER">[107]Daftar_Harga_BAHAN_UPAH!#REF!</definedName>
    <definedName name="v_shape_136">[214]Elektrikal!#REF!</definedName>
    <definedName name="v_shape_236">[214]Elektrikal!#REF!</definedName>
    <definedName name="V735asic">#REF!</definedName>
    <definedName name="V735B8">#REF!</definedName>
    <definedName name="vb">#REF!</definedName>
    <definedName name="venetionsblinds">#REF!</definedName>
    <definedName name="vent1">[214]Elektrikal!#REF!</definedName>
    <definedName name="vernis">#REF!</definedName>
    <definedName name="vertical_drain">#REF!</definedName>
    <definedName name="vertikalBlinds">#REF!</definedName>
    <definedName name="vi">'[275]RAB RIIL kayu'!#REF!</definedName>
    <definedName name="VIB">#REF!</definedName>
    <definedName name="vibrator">#REF!</definedName>
    <definedName name="vibrator.roller">#REF!</definedName>
    <definedName name="vibrator.roller.">#REF!</definedName>
    <definedName name="vibrator_roller">[136]BASIC!$F$67</definedName>
    <definedName name="Vibro">#REF!</definedName>
    <definedName name="Vibro_roller">#REF!</definedName>
    <definedName name="vibro_roller__agregat_A_pelebaran">#REF!</definedName>
    <definedName name="vibro_roller_agregat_A_peninggian">#REF!</definedName>
    <definedName name="vibro_roller_agregat_B_pelebaran">#REF!</definedName>
    <definedName name="vibro_roller_agregat_B_peninggian">#REF!</definedName>
    <definedName name="vibro_roller_bahu_jalan">#REF!</definedName>
    <definedName name="vibro_roller_penyiapan_badan_jalan">#REF!</definedName>
    <definedName name="VIBRO_ROLLER_URUG_TANAH_BIASA">#REF!</definedName>
    <definedName name="vibro_roller_URUGAN_TANAH_PILIHAN">#REF!</definedName>
    <definedName name="Vibro_tandem">#REF!</definedName>
    <definedName name="vibroroller">'[54]Har-sat finish'!$E$108</definedName>
    <definedName name="vii">'[275]RAB RIIL kayu'!#REF!</definedName>
    <definedName name="viii">'[275]RAB RIIL kayu'!#REF!</definedName>
    <definedName name="vinylWoodcraft">#REF!</definedName>
    <definedName name="vinylWoodline">#REF!</definedName>
    <definedName name="vntf100">#REF!</definedName>
    <definedName name="vntf80">#REF!</definedName>
    <definedName name="vo">#REF!</definedName>
    <definedName name="vol">#REF!</definedName>
    <definedName name="VOLUME">#REF!</definedName>
    <definedName name="VOLUME_2">#REF!</definedName>
    <definedName name="VOLUME_ST">#REF!</definedName>
    <definedName name="volume_ST1">#REF!</definedName>
    <definedName name="VOLUME_TS">#REF!</definedName>
    <definedName name="VOLUME_TS1">#REF!</definedName>
    <definedName name="Vu">[93]Beban!#REF!</definedName>
    <definedName name="VULVI">'[277]Ana-ALAT'!#REF!</definedName>
    <definedName name="VXC">#REF!</definedName>
    <definedName name="w">#REF!</definedName>
    <definedName name="W.1">#REF!</definedName>
    <definedName name="w.1.1.5.20bahan">[101]analis!#REF!</definedName>
    <definedName name="w.1.1.5.20bhn">[101]analis!#REF!</definedName>
    <definedName name="w.1.1.5.20upah">[101]analis!#REF!</definedName>
    <definedName name="w.1.a">#REF!</definedName>
    <definedName name="w.1.b">#REF!</definedName>
    <definedName name="w.3">#REF!</definedName>
    <definedName name="w.5">#REF!</definedName>
    <definedName name="w.6">#REF!</definedName>
    <definedName name="W_16">#REF!</definedName>
    <definedName name="W_2">#REF!</definedName>
    <definedName name="W_3_5">#REF!</definedName>
    <definedName name="W_3_6">#REF!</definedName>
    <definedName name="w_loader_agregat_A_pelebaran">#REF!</definedName>
    <definedName name="w_loader_agregat_A_peninggian">#REF!</definedName>
    <definedName name="w_loader_agregat_B_pelebaran">#REF!</definedName>
    <definedName name="w_loader_agregat_B_peninggian">#REF!</definedName>
    <definedName name="w_loader_bahu_jalan">#REF!</definedName>
    <definedName name="w_loader_lapen">#REF!</definedName>
    <definedName name="w_loader_macadam">#REF!</definedName>
    <definedName name="w_loader_telford">#REF!</definedName>
    <definedName name="Wa">#REF!</definedName>
    <definedName name="wadir">[139]rekap!$G$35</definedName>
    <definedName name="wafel2020">#REF!</definedName>
    <definedName name="wafel2020_10">#REF!</definedName>
    <definedName name="wafel2020_2">#REF!</definedName>
    <definedName name="wafel2020_3">#REF!</definedName>
    <definedName name="wafel2020_4">#REF!</definedName>
    <definedName name="wafel2020_5">#REF!</definedName>
    <definedName name="wafel2020_6">#REF!</definedName>
    <definedName name="wafel2020_8">#REF!</definedName>
    <definedName name="wakil">[139]rekap!$G$34</definedName>
    <definedName name="Wales">'[123]HARGA SAT'!#REF!</definedName>
    <definedName name="walles">[136]BASIC!$F$68</definedName>
    <definedName name="wallpaper">#REF!</definedName>
    <definedName name="war">[139]rekap!$G$27</definedName>
    <definedName name="Was">#REF!</definedName>
    <definedName name="WASH.75">'[123]HARGA SAT'!#REF!</definedName>
    <definedName name="wastafel">'[10]HB '!$F$155</definedName>
    <definedName name="wastafel.kia">[101]harga!#REF!</definedName>
    <definedName name="wastafel_1">[119]HB!#REF!</definedName>
    <definedName name="wastafel_1_10">[120]HB!#REF!</definedName>
    <definedName name="wastafel_1_2">[120]HB!#REF!</definedName>
    <definedName name="wastafel_1_3">[120]HB!#REF!</definedName>
    <definedName name="wastafel_1_4">[120]HB!#REF!</definedName>
    <definedName name="wastafel_1_5">[120]HB!#REF!</definedName>
    <definedName name="wastafel_1_6">[120]HB!#REF!</definedName>
    <definedName name="wastafel_1_8">[120]HB!#REF!</definedName>
    <definedName name="wastafelcolour">#REF!</definedName>
    <definedName name="wat_pump">#REF!</definedName>
    <definedName name="water">#REF!</definedName>
    <definedName name="Water.drain.asesoris">#REF!</definedName>
    <definedName name="water.pump">#REF!</definedName>
    <definedName name="water.pump.">#REF!</definedName>
    <definedName name="water.tanker">#REF!</definedName>
    <definedName name="water.tanker.">#REF!</definedName>
    <definedName name="Water_Pump">#REF!</definedName>
    <definedName name="Water_Pump_4">#REF!</definedName>
    <definedName name="Water_Tank">#REF!</definedName>
    <definedName name="water_tank_agregat_A_pelebaran">#REF!</definedName>
    <definedName name="water_tank_agregat_A_peninggian">#REF!</definedName>
    <definedName name="water_tank_agregat_B_pelebaran">#REF!</definedName>
    <definedName name="water_tank_agregat_B_peninggian">#REF!</definedName>
    <definedName name="water_tank_B_0">#REF!</definedName>
    <definedName name="water_tank_bahu_jalan">#REF!</definedName>
    <definedName name="water_tank_batu_kali">#REF!</definedName>
    <definedName name="water_tank_ctsb">#REF!</definedName>
    <definedName name="water_tank_K_1_2_5">#REF!</definedName>
    <definedName name="water_tank_K_2_2_5">#REF!</definedName>
    <definedName name="Water_tank_truck">#REF!</definedName>
    <definedName name="Water_tank_truck_PAsang_batu_mortar">#REF!</definedName>
    <definedName name="water_tank_truck_penyiapan_badan_jalan">#REF!</definedName>
    <definedName name="WATER_TANK_TRUCK_URUG_TANAH_BIASA">#REF!</definedName>
    <definedName name="water_tank_truck_URUGAN_TANAH_PILIHAN">#REF!</definedName>
    <definedName name="watermur">'[10]HB '!$F$159</definedName>
    <definedName name="watermur_1">[119]HB!#REF!</definedName>
    <definedName name="watermur_1_10">[120]HB!#REF!</definedName>
    <definedName name="watermur_1_2">[120]HB!#REF!</definedName>
    <definedName name="watermur_1_3">[120]HB!#REF!</definedName>
    <definedName name="watermur_1_4">[120]HB!#REF!</definedName>
    <definedName name="watermur_1_5">[120]HB!#REF!</definedName>
    <definedName name="watermur_1_6">[120]HB!#REF!</definedName>
    <definedName name="watermur_1_8">[120]HB!#REF!</definedName>
    <definedName name="waterproofing">'[10]HB '!$F$165</definedName>
    <definedName name="waterproofing_1">[119]HB!#REF!</definedName>
    <definedName name="waterproofing_1_10">[120]HB!#REF!</definedName>
    <definedName name="waterproofing_1_2">[120]HB!#REF!</definedName>
    <definedName name="waterproofing_1_3">[120]HB!#REF!</definedName>
    <definedName name="waterproofing_1_4">[120]HB!#REF!</definedName>
    <definedName name="waterproofing_1_5">[120]HB!#REF!</definedName>
    <definedName name="waterproofing_1_6">[120]HB!#REF!</definedName>
    <definedName name="waterproofing_1_8">[120]HB!#REF!</definedName>
    <definedName name="WATERPUMP">#REF!</definedName>
    <definedName name="waterstop">'[10]HB '!$F$166</definedName>
    <definedName name="waterstop_1">[119]HB!#REF!</definedName>
    <definedName name="waterstop_1_10">[120]HB!#REF!</definedName>
    <definedName name="waterstop_1_2">[120]HB!#REF!</definedName>
    <definedName name="waterstop_1_3">[120]HB!#REF!</definedName>
    <definedName name="waterstop_1_4">[120]HB!#REF!</definedName>
    <definedName name="waterstop_1_5">[120]HB!#REF!</definedName>
    <definedName name="waterstop_1_6">[120]HB!#REF!</definedName>
    <definedName name="waterstop_1_8">[120]HB!#REF!</definedName>
    <definedName name="WaterTank">#REF!</definedName>
    <definedName name="watertank_agregat_A_pelebaran">#REF!</definedName>
    <definedName name="WATERTANKER">#REF!</definedName>
    <definedName name="watproof">'[88]Up &amp; bhn'!#REF!</definedName>
    <definedName name="wawali">#REF!</definedName>
    <definedName name="Wbr">#REF!</definedName>
    <definedName name="Wc">#REF!</definedName>
    <definedName name="we">#REF!</definedName>
    <definedName name="weath">'[88]Up &amp; bhn'!#REF!</definedName>
    <definedName name="wedus" hidden="1">#REF!</definedName>
    <definedName name="WEERERE">[149]bahan!$A$79:$E$96</definedName>
    <definedName name="wel_loder_1.7">#REF!</definedName>
    <definedName name="wele2">{"Book1","RAB PASAR 30 AUG SCRAB.xls"}</definedName>
    <definedName name="wer" hidden="1">'[117]CH-RANC'!#REF!</definedName>
    <definedName name="wert" hidden="1">'[117]CH-RANC'!$L$19:$L$62</definedName>
    <definedName name="Wes..2">{"Book1","RAB PASAR 30 AUG SCRAB.xls"}</definedName>
    <definedName name="wew">'[400]4-Basic Price'!$F$8</definedName>
    <definedName name="wf">'[10]HB '!#REF!</definedName>
    <definedName name="wf_1">[119]HB!#REF!</definedName>
    <definedName name="wf_1_10">[120]HB!#REF!</definedName>
    <definedName name="wf_1_2">[120]HB!#REF!</definedName>
    <definedName name="wf_1_3">[120]HB!#REF!</definedName>
    <definedName name="wf_1_4">[120]HB!#REF!</definedName>
    <definedName name="wf_1_5">[120]HB!#REF!</definedName>
    <definedName name="wf_1_6">[120]HB!#REF!</definedName>
    <definedName name="wf_1_8">[120]HB!#REF!</definedName>
    <definedName name="wf_10">'[10]HB '!#REF!</definedName>
    <definedName name="wf_2">'[10]HB '!#REF!</definedName>
    <definedName name="wf_3">'[10]HB '!#REF!</definedName>
    <definedName name="wf_4">'[10]HB '!#REF!</definedName>
    <definedName name="wf_5">'[10]HB '!#REF!</definedName>
    <definedName name="wf_6">'[10]HB '!#REF!</definedName>
    <definedName name="wf_8">'[10]HB '!#REF!</definedName>
    <definedName name="wfprof">#REF!</definedName>
    <definedName name="WGr">#REF!</definedName>
    <definedName name="wheel.loader">#REF!</definedName>
    <definedName name="wheel.loader.">#REF!</definedName>
    <definedName name="Wheel_loader">#REF!</definedName>
    <definedName name="wheel_loader_aspal_minor">#REF!</definedName>
    <definedName name="Wheel_loader_URUGAN_TANAH_PILIHAN">#REF!</definedName>
    <definedName name="WHEELLOADER">#REF!</definedName>
    <definedName name="Wheelloader115">[51]SB!#REF!</definedName>
    <definedName name="WhelLoder115">[180]SB!#REF!</definedName>
    <definedName name="whiteBoard1muka">#REF!</definedName>
    <definedName name="whiteBoard2muka">#REF!</definedName>
    <definedName name="WILAYAH">#REF!</definedName>
    <definedName name="windak">#REF!</definedName>
    <definedName name="windak_10">#REF!</definedName>
    <definedName name="windak_2">#REF!</definedName>
    <definedName name="windak_3">#REF!</definedName>
    <definedName name="windak_4">#REF!</definedName>
    <definedName name="windak_5">#REF!</definedName>
    <definedName name="windak_6">#REF!</definedName>
    <definedName name="windak_8">#REF!</definedName>
    <definedName name="wiremesh0.08">#REF!</definedName>
    <definedName name="wiremesh0.1">#REF!</definedName>
    <definedName name="wl">#REF!</definedName>
    <definedName name="wl.80hp">'[114]Sat~Bahu'!$C$94</definedName>
    <definedName name="wls">[53]SAP!#REF!</definedName>
    <definedName name="WO.100">'[123]HARGA SAT'!#REF!</definedName>
    <definedName name="woodfiller">#REF!</definedName>
    <definedName name="Wp">#REF!</definedName>
    <definedName name="Wp.5">'[114]Sat~Bahu'!$C$112</definedName>
    <definedName name="Wpot">#REF!</definedName>
    <definedName name="wqw">#REF!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AA." hidden="1">{#N/A,#N/A,FALSE,"REK";#N/A,#N/A,FALSE,"Bq-ARS"}</definedName>
    <definedName name="wrn.All_Report1.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2.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Bahan._.Bakar._.Pelumas._.Listrik." hidden="1">{#N/A,#N/A,FALSE,"WPO_6221 &amp; 6331"}</definedName>
    <definedName name="wrn.Biaya._.Cetak._.Ongkos._.Angkut." hidden="1">{#N/A,#N/A,FALSE,"WPO_6230 &amp; 6415"}</definedName>
    <definedName name="wrn.Biaya._.Produksi." hidden="1">{#N/A,#N/A,FALSE,"WPO6426_TBL";#N/A,#N/A,FALSE,"WPO6426"}</definedName>
    <definedName name="wrn.chi._.tiÆt." hidden="1">{#N/A,#N/A,FALSE,"Chi tiÆt"}</definedName>
    <definedName name="wrn.Cukai._.PPN._.Bandrol._.Rusak." hidden="1">{#N/A,#N/A,FALSE,"WPO6241_TBL";#N/A,#N/A,FALSE,"WPO6242_TBL";#N/A,#N/A,FALSE,"WPO_Cukai_PPN"}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roduksi._.Borongan." hidden="1">{#N/A,#N/A,FALSE,"WPO6101_TBL";#N/A,#N/A,FALSE,"WPO6101";#N/A,#N/A,FALSE,"WPO6102_TBL";#N/A,#N/A,FALSE,"WPO6102";#N/A,#N/A,FALSE,"WPO6111_TBL";#N/A,#N/A,FALSE,"WPO_borongan"}</definedName>
    <definedName name="wrn.Produksi._.Borongan._.Belajar." hidden="1">{#N/A,#N/A,FALSE,"WPO6105_TBL";#N/A,#N/A,FALSE,"WPO6105";#N/A,#N/A,FALSE,"WPO6106_TBL";#N/A,#N/A,FALSE,"WPO6106"}</definedName>
    <definedName name="wrn.Produksi._.Kontrakan." hidden="1">{#N/A,#N/A,FALSE,"WPO_produksi_kontrakan"}</definedName>
    <definedName name="wrn.Proses._.Produksi." hidden="1">{#N/A,#N/A,FALSE,"WPO_proses_produksi"}</definedName>
    <definedName name="wrn.rtpl." hidden="1">{#N/A,#N/A,FALSE,"REK-S-TPL";#N/A,#N/A,FALSE,"REK-TPML";#N/A,#N/A,FALSE,"RAB-TEMPEL"}</definedName>
    <definedName name="wrn.ry." hidden="1">{#N/A,#N/A,FALSE,"REK";#N/A,#N/A,FALSE,"rab"}</definedName>
    <definedName name="wrn.Tabel.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enaga._.Kontrakan." hidden="1">{#N/A,#N/A,FALSE,"WPO_tenaga_kontrakan"}</definedName>
    <definedName name="wrn.ts." hidden="1">{"tabel plat",#N/A,TRUE,"Kontrol";"pembebanan portal",#N/A,TRUE,"balok tinggi"}</definedName>
    <definedName name="wrn.Upah._.Buruh._.Langsung.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Lain._.lain." hidden="1">{#N/A,#N/A,FALSE,"WPO_upah_lain-lain"}</definedName>
    <definedName name="wrn.Upah._.Tak._.Langsung." hidden="1">{#N/A,#N/A,FALSE,"WPO_tenaga_kontrakan";#N/A,#N/A,FALSE,"WPO_upah_lain-lain"}</definedName>
    <definedName name="Ws">#REF!</definedName>
    <definedName name="WSt">#REF!</definedName>
    <definedName name="wt">#REF!</definedName>
    <definedName name="wt.60hp">'[114]Sat~Bahu'!$C$95</definedName>
    <definedName name="wtc">#REF!</definedName>
    <definedName name="wuwung">#REF!</definedName>
    <definedName name="wuwung_Gjawa">#REF!</definedName>
    <definedName name="Ww">#REF!</definedName>
    <definedName name="wwe" hidden="1">'[117]CH-RANC'!#REF!</definedName>
    <definedName name="wwee" hidden="1">'[117]CH-RANC'!$L$19:$L$64</definedName>
    <definedName name="x">#REF!</definedName>
    <definedName name="X.1">#REF!</definedName>
    <definedName name="xi">'[275]RAB RIIL kayu'!#REF!</definedName>
    <definedName name="xl">[126]har.sat.S!$I$122</definedName>
    <definedName name="XLR_ERRNAMESTR" hidden="1">[324]XLR_NoRangeSheet!$B$5</definedName>
    <definedName name="XLR_VERSION" hidden="1">[324]XLR_NoRangeSheet!$A$5</definedName>
    <definedName name="xxvv">'[77]2.1'!#REF!</definedName>
    <definedName name="Y">#REF!</definedName>
    <definedName name="Yale.besar">'[123]HARGA SAT'!#REF!</definedName>
    <definedName name="Yale.kecil">'[123]HARGA SAT'!#REF!</definedName>
    <definedName name="yayuk" hidden="1">#REF!</definedName>
    <definedName name="YEN">#REF!</definedName>
    <definedName name="yes">{"Book1","4.09 FLORA DAN FAUNA.xls","4.22 PERLENGKAPAN SEKOLAH.xls"}</definedName>
    <definedName name="yhju" hidden="1">'[117]CH-RANC'!$AN$18:$AN$30</definedName>
    <definedName name="YJGJHGFJ">[210]HB!#REF!</definedName>
    <definedName name="you">{"Book1","4.09 FLORA DAN FAUNA.xls","4.22 PERLENGKAPAN SEKOLAH.xls"}</definedName>
    <definedName name="ytytj">[149]bahan!$A$79:$E$96</definedName>
    <definedName name="ytytj_3">[150]bahan!$A$79:$E$96</definedName>
    <definedName name="ytytj_4">[150]bahan!$A$79:$E$96</definedName>
    <definedName name="yu" hidden="1">'[117]CH-RANC'!$L$19:$L$62</definedName>
    <definedName name="yuii" hidden="1">'[117]CH-RANC'!$L$19:$L$64</definedName>
    <definedName name="yuk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y">{"Book1","RAB PASAR 30 AUG SCRAB.xls"}</definedName>
    <definedName name="yuyam">{"Book1","RAB PASAR 30 AUG SCRAB.xls"}</definedName>
    <definedName name="YY">#REF!</definedName>
    <definedName name="yym">{"Book1","RAB PASAR 30 AUG SCRAB.xls"}</definedName>
    <definedName name="yymd">#REF!</definedName>
    <definedName name="yyyyyyy" hidden="1">'[117]CH-RANC'!#REF!</definedName>
    <definedName name="z">'[103]HB '!#REF!</definedName>
    <definedName name="Z_062F37CF_EA4D_4E44_8A25_30F7F8EE07FB_.wvu.PrintArea" hidden="1">'[401]ANALISA railing'!#REF!</definedName>
    <definedName name="Z_062F37CF_EA4D_4E44_8A25_30F7F8EE07FB_.wvu.Rows" hidden="1">'[401]ANALISA railing'!#REF!,'[401]ANALISA railing'!$58:$58</definedName>
    <definedName name="Z_4900D912_D400_4A61_8DD9_12CD5711EDE2_.wvu.FilterData" hidden="1">'[85]HRG BAHAN &amp; UPAH okk'!#REF!</definedName>
    <definedName name="Z_4A4DBCF5_6E02_43D6_8F4D_223D21633DB8_.wvu.PrintArea" hidden="1">#REF!</definedName>
    <definedName name="Z_4A4DBCF5_6E02_43D6_8F4D_223D21633DB8_.wvu.Rows" hidden="1">#REF!,#REF!</definedName>
    <definedName name="Z_5107985B_0AF1_481E_8B01_41E5AE471770_.wvu.FilterData" hidden="1">'[85]HRG BAHAN &amp; UPAH okk'!#REF!</definedName>
    <definedName name="Z_60C09D59_E1B8_4DE0_84A5_C4D52EC877AC_.wvu.Rows" hidden="1">'[85]Analis Kusen okk'!$17:$20,'[85]Analis Kusen okk'!$25:$26,'[85]Analis Kusen okk'!$28:$30,'[85]Analis Kusen okk'!$33:$42,'[85]Analis Kusen okk'!$44:$44,'[85]Analis Kusen okk'!$47:$50,'[85]Analis Kusen okk'!$52:$60,'[85]Analis Kusen okk'!$65:$67,'[85]Analis Kusen okk'!$143:$878</definedName>
    <definedName name="Z_905CC869_795C_4E5E_B879_52BB42470404_.wvu.FilterData" hidden="1">'[85]HRG BAHAN &amp; UPAH okk'!#REF!</definedName>
    <definedName name="Z_951381D6_C6D1_4C6C_A572_59CAF1F656FA_.wvu.Rows" hidden="1">#REF!</definedName>
    <definedName name="Z_C68F7E66_DBEE_4C62_8CE7_6B99B31303FC_.wvu.Rows" hidden="1">'[402]AnalisaSIPIL RIIL'!$208:$214,'[402]AnalisaSIPIL RIIL'!$224:$231,'[402]AnalisaSIPIL RIIL'!$468:$482</definedName>
    <definedName name="Z_D86151A1_DA90_11D5_A2BA_000021D4E035_.wvu.Rows" hidden="1">'[403]auto-PPN'!$A$16:$IV$65536,'[403]auto-PPN'!$A$3:$IV$15</definedName>
    <definedName name="Z_D8DC1CE1_47A9_11DA_B604_00C04F803305_.wvu.PrintArea" hidden="1">#REF!</definedName>
    <definedName name="Z_E59B93DB_2A69_47DC_BCEC_8687447A6518_.wvu.Rows" hidden="1">#REF!</definedName>
    <definedName name="zam">{"Book1","4.09 FLORA DAN FAUNA.xls","4.22 PERLENGKAPAN SEKOLAH.xls"}</definedName>
    <definedName name="zFjdsahflkjdsf">[115]TENAGA!#REF!</definedName>
    <definedName name="zink">'[88]Up &amp; bhn'!#REF!</definedName>
    <definedName name="zsgr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0" i="24" l="1"/>
  <c r="J340" i="24" s="1"/>
  <c r="K340" i="24" s="1"/>
  <c r="F27" i="23"/>
  <c r="F26" i="23"/>
  <c r="F23" i="23"/>
  <c r="F22" i="23"/>
  <c r="F8" i="23"/>
  <c r="F7" i="23"/>
  <c r="B12084" i="22"/>
  <c r="G12083" i="22"/>
  <c r="D12083" i="22"/>
  <c r="H12077" i="22"/>
  <c r="I12077" i="22" s="1"/>
  <c r="F12077" i="22"/>
  <c r="D12077" i="22"/>
  <c r="H12074" i="22"/>
  <c r="I12074" i="22" s="1"/>
  <c r="I12075" i="22" s="1"/>
  <c r="C12071" i="22"/>
  <c r="B12069" i="22"/>
  <c r="G12068" i="22"/>
  <c r="D12068" i="22"/>
  <c r="H12063" i="22"/>
  <c r="I12063" i="22" s="1"/>
  <c r="F12063" i="22"/>
  <c r="D12063" i="22"/>
  <c r="I12062" i="22"/>
  <c r="I12064" i="22" s="1"/>
  <c r="H12062" i="22"/>
  <c r="F12062" i="22"/>
  <c r="D12062" i="22"/>
  <c r="H12059" i="22"/>
  <c r="I12059" i="22" s="1"/>
  <c r="I12060" i="22" s="1"/>
  <c r="C12056" i="22"/>
  <c r="B12054" i="22"/>
  <c r="C12040" i="22" s="1"/>
  <c r="G12053" i="22"/>
  <c r="D12053" i="22"/>
  <c r="I12048" i="22"/>
  <c r="H12048" i="22"/>
  <c r="F12048" i="22"/>
  <c r="I12047" i="22"/>
  <c r="H12047" i="22"/>
  <c r="F12047" i="22"/>
  <c r="D12047" i="22"/>
  <c r="H12046" i="22"/>
  <c r="I12046" i="22" s="1"/>
  <c r="F12046" i="22"/>
  <c r="D12046" i="22"/>
  <c r="I12043" i="22"/>
  <c r="I12044" i="22" s="1"/>
  <c r="H12043" i="22"/>
  <c r="B12038" i="22"/>
  <c r="G12037" i="22"/>
  <c r="D12037" i="22"/>
  <c r="I12032" i="22"/>
  <c r="H12032" i="22"/>
  <c r="F12032" i="22"/>
  <c r="H12031" i="22"/>
  <c r="I12031" i="22" s="1"/>
  <c r="F12031" i="22"/>
  <c r="H12030" i="22"/>
  <c r="I12030" i="22" s="1"/>
  <c r="I12033" i="22" s="1"/>
  <c r="F12030" i="22"/>
  <c r="D12030" i="22"/>
  <c r="I12027" i="22"/>
  <c r="I12028" i="22" s="1"/>
  <c r="H12027" i="22"/>
  <c r="C12024" i="22"/>
  <c r="B12022" i="22"/>
  <c r="G12021" i="22"/>
  <c r="D12021" i="22"/>
  <c r="H12016" i="22"/>
  <c r="I12016" i="22" s="1"/>
  <c r="F12016" i="22"/>
  <c r="H12015" i="22"/>
  <c r="I12015" i="22" s="1"/>
  <c r="I12017" i="22" s="1"/>
  <c r="F12015" i="22"/>
  <c r="D12015" i="22"/>
  <c r="I12012" i="22"/>
  <c r="I12013" i="22" s="1"/>
  <c r="H12012" i="22"/>
  <c r="C12009" i="22"/>
  <c r="B12007" i="22"/>
  <c r="G12006" i="22"/>
  <c r="D12006" i="22"/>
  <c r="H12001" i="22"/>
  <c r="I12001" i="22" s="1"/>
  <c r="F12001" i="22"/>
  <c r="H12000" i="22"/>
  <c r="I12000" i="22" s="1"/>
  <c r="F12000" i="22"/>
  <c r="H11999" i="22"/>
  <c r="I11999" i="22" s="1"/>
  <c r="F11999" i="22"/>
  <c r="H11998" i="22"/>
  <c r="I11998" i="22" s="1"/>
  <c r="F11998" i="22"/>
  <c r="H11997" i="22"/>
  <c r="I11997" i="22" s="1"/>
  <c r="F11997" i="22"/>
  <c r="D11997" i="22"/>
  <c r="I11994" i="22"/>
  <c r="I11995" i="22" s="1"/>
  <c r="H11994" i="22"/>
  <c r="C11991" i="22"/>
  <c r="B11989" i="22"/>
  <c r="G11988" i="22"/>
  <c r="D11988" i="22"/>
  <c r="H11983" i="22"/>
  <c r="I11983" i="22" s="1"/>
  <c r="F11983" i="22"/>
  <c r="H11982" i="22"/>
  <c r="I11982" i="22" s="1"/>
  <c r="F11982" i="22"/>
  <c r="H11981" i="22"/>
  <c r="I11981" i="22" s="1"/>
  <c r="F11981" i="22"/>
  <c r="H11980" i="22"/>
  <c r="I11980" i="22" s="1"/>
  <c r="F11980" i="22"/>
  <c r="H11979" i="22"/>
  <c r="I11979" i="22" s="1"/>
  <c r="I11984" i="22" s="1"/>
  <c r="F11979" i="22"/>
  <c r="D11979" i="22"/>
  <c r="I11976" i="22"/>
  <c r="I11977" i="22" s="1"/>
  <c r="H11976" i="22"/>
  <c r="C11973" i="22"/>
  <c r="B11971" i="22"/>
  <c r="G11970" i="22"/>
  <c r="D11970" i="22"/>
  <c r="H11965" i="22"/>
  <c r="I11965" i="22" s="1"/>
  <c r="F11965" i="22"/>
  <c r="H11964" i="22"/>
  <c r="I11964" i="22" s="1"/>
  <c r="F11964" i="22"/>
  <c r="H11963" i="22"/>
  <c r="I11963" i="22" s="1"/>
  <c r="F11963" i="22"/>
  <c r="H11962" i="22"/>
  <c r="I11962" i="22" s="1"/>
  <c r="F11962" i="22"/>
  <c r="H11961" i="22"/>
  <c r="I11961" i="22" s="1"/>
  <c r="I11966" i="22" s="1"/>
  <c r="F11961" i="22"/>
  <c r="I11956" i="22"/>
  <c r="H11956" i="22"/>
  <c r="H11955" i="22"/>
  <c r="I11955" i="22" s="1"/>
  <c r="C11952" i="22"/>
  <c r="B11950" i="22"/>
  <c r="G11949" i="22"/>
  <c r="D11949" i="22"/>
  <c r="I11944" i="22"/>
  <c r="H11944" i="22"/>
  <c r="F11944" i="22"/>
  <c r="I11943" i="22"/>
  <c r="H11943" i="22"/>
  <c r="F11943" i="22"/>
  <c r="I11942" i="22"/>
  <c r="H11942" i="22"/>
  <c r="F11942" i="22"/>
  <c r="I11941" i="22"/>
  <c r="H11941" i="22"/>
  <c r="F11941" i="22"/>
  <c r="I11940" i="22"/>
  <c r="H11940" i="22"/>
  <c r="F11940" i="22"/>
  <c r="H11935" i="22"/>
  <c r="I11935" i="22" s="1"/>
  <c r="H11934" i="22"/>
  <c r="I11934" i="22" s="1"/>
  <c r="C11931" i="22"/>
  <c r="B11929" i="22"/>
  <c r="C11907" i="22" s="1"/>
  <c r="G11928" i="22"/>
  <c r="D11928" i="22"/>
  <c r="H11923" i="22"/>
  <c r="I11923" i="22" s="1"/>
  <c r="F11923" i="22"/>
  <c r="H11922" i="22"/>
  <c r="I11922" i="22" s="1"/>
  <c r="F11922" i="22"/>
  <c r="H11921" i="22"/>
  <c r="I11921" i="22" s="1"/>
  <c r="F11921" i="22"/>
  <c r="H11920" i="22"/>
  <c r="I11920" i="22" s="1"/>
  <c r="F11920" i="22"/>
  <c r="H11919" i="22"/>
  <c r="I11919" i="22" s="1"/>
  <c r="F11919" i="22"/>
  <c r="H11918" i="22"/>
  <c r="I11918" i="22" s="1"/>
  <c r="F11918" i="22"/>
  <c r="H11917" i="22"/>
  <c r="I11917" i="22" s="1"/>
  <c r="F11917" i="22"/>
  <c r="H11916" i="22"/>
  <c r="I11916" i="22" s="1"/>
  <c r="F11916" i="22"/>
  <c r="H11911" i="22"/>
  <c r="I11911" i="22" s="1"/>
  <c r="I11910" i="22"/>
  <c r="H11910" i="22"/>
  <c r="B11905" i="22"/>
  <c r="C11883" i="22" s="1"/>
  <c r="G11904" i="22"/>
  <c r="D11904" i="22"/>
  <c r="I11900" i="22"/>
  <c r="H11899" i="22"/>
  <c r="I11899" i="22" s="1"/>
  <c r="F11899" i="22"/>
  <c r="H11898" i="22"/>
  <c r="I11898" i="22" s="1"/>
  <c r="F11898" i="22"/>
  <c r="H11897" i="22"/>
  <c r="I11897" i="22" s="1"/>
  <c r="F11897" i="22"/>
  <c r="H11896" i="22"/>
  <c r="I11896" i="22" s="1"/>
  <c r="F11896" i="22"/>
  <c r="H11895" i="22"/>
  <c r="I11895" i="22" s="1"/>
  <c r="F11895" i="22"/>
  <c r="H11894" i="22"/>
  <c r="I11894" i="22" s="1"/>
  <c r="F11894" i="22"/>
  <c r="H11893" i="22"/>
  <c r="I11893" i="22" s="1"/>
  <c r="F11893" i="22"/>
  <c r="H11892" i="22"/>
  <c r="I11892" i="22" s="1"/>
  <c r="F11892" i="22"/>
  <c r="H11888" i="22"/>
  <c r="I11888" i="22" s="1"/>
  <c r="I11887" i="22"/>
  <c r="H11887" i="22"/>
  <c r="H11886" i="22"/>
  <c r="I11886" i="22" s="1"/>
  <c r="B11881" i="22"/>
  <c r="C11858" i="22" s="1"/>
  <c r="G11880" i="22"/>
  <c r="D11880" i="22"/>
  <c r="I11875" i="22"/>
  <c r="H11875" i="22"/>
  <c r="F11875" i="22"/>
  <c r="I11874" i="22"/>
  <c r="H11874" i="22"/>
  <c r="F11874" i="22"/>
  <c r="I11873" i="22"/>
  <c r="H11873" i="22"/>
  <c r="F11873" i="22"/>
  <c r="I11872" i="22"/>
  <c r="H11872" i="22"/>
  <c r="F11872" i="22"/>
  <c r="I11871" i="22"/>
  <c r="H11871" i="22"/>
  <c r="F11871" i="22"/>
  <c r="I11870" i="22"/>
  <c r="H11870" i="22"/>
  <c r="F11870" i="22"/>
  <c r="I11869" i="22"/>
  <c r="H11869" i="22"/>
  <c r="F11869" i="22"/>
  <c r="I11868" i="22"/>
  <c r="H11868" i="22"/>
  <c r="F11868" i="22"/>
  <c r="I11867" i="22"/>
  <c r="H11867" i="22"/>
  <c r="F11867" i="22"/>
  <c r="H11862" i="22"/>
  <c r="I11862" i="22" s="1"/>
  <c r="H11861" i="22"/>
  <c r="I11861" i="22" s="1"/>
  <c r="B11856" i="22"/>
  <c r="G11855" i="22"/>
  <c r="D11855" i="22"/>
  <c r="H11850" i="22"/>
  <c r="I11850" i="22" s="1"/>
  <c r="F11850" i="22"/>
  <c r="H11849" i="22"/>
  <c r="I11849" i="22" s="1"/>
  <c r="F11849" i="22"/>
  <c r="H11848" i="22"/>
  <c r="I11848" i="22" s="1"/>
  <c r="F11848" i="22"/>
  <c r="I11847" i="22"/>
  <c r="H11847" i="22"/>
  <c r="F11847" i="22"/>
  <c r="H11846" i="22"/>
  <c r="I11846" i="22" s="1"/>
  <c r="F11846" i="22"/>
  <c r="H11845" i="22"/>
  <c r="I11845" i="22" s="1"/>
  <c r="F11845" i="22"/>
  <c r="H11844" i="22"/>
  <c r="I11844" i="22" s="1"/>
  <c r="F11844" i="22"/>
  <c r="H11843" i="22"/>
  <c r="I11843" i="22" s="1"/>
  <c r="F11843" i="22"/>
  <c r="H11842" i="22"/>
  <c r="I11842" i="22" s="1"/>
  <c r="F11842" i="22"/>
  <c r="H11838" i="22"/>
  <c r="I11838" i="22" s="1"/>
  <c r="I11837" i="22"/>
  <c r="H11837" i="22"/>
  <c r="I11836" i="22"/>
  <c r="H11836" i="22"/>
  <c r="C11833" i="22"/>
  <c r="B11831" i="22"/>
  <c r="C11808" i="22" s="1"/>
  <c r="G11830" i="22"/>
  <c r="D11830" i="22"/>
  <c r="I11825" i="22"/>
  <c r="H11825" i="22"/>
  <c r="F11825" i="22"/>
  <c r="H11824" i="22"/>
  <c r="I11824" i="22" s="1"/>
  <c r="F11824" i="22"/>
  <c r="H11823" i="22"/>
  <c r="I11823" i="22" s="1"/>
  <c r="F11823" i="22"/>
  <c r="H11822" i="22"/>
  <c r="I11822" i="22" s="1"/>
  <c r="F11822" i="22"/>
  <c r="I11821" i="22"/>
  <c r="H11821" i="22"/>
  <c r="F11821" i="22"/>
  <c r="H11820" i="22"/>
  <c r="I11820" i="22" s="1"/>
  <c r="F11820" i="22"/>
  <c r="I11819" i="22"/>
  <c r="H11819" i="22"/>
  <c r="F11819" i="22"/>
  <c r="H11818" i="22"/>
  <c r="I11818" i="22" s="1"/>
  <c r="F11818" i="22"/>
  <c r="H11817" i="22"/>
  <c r="I11817" i="22" s="1"/>
  <c r="F11817" i="22"/>
  <c r="H11813" i="22"/>
  <c r="I11813" i="22" s="1"/>
  <c r="I11812" i="22"/>
  <c r="H11812" i="22"/>
  <c r="H11811" i="22"/>
  <c r="I11811" i="22" s="1"/>
  <c r="B11806" i="22"/>
  <c r="C11783" i="22" s="1"/>
  <c r="G11805" i="22"/>
  <c r="D11805" i="22"/>
  <c r="I11800" i="22"/>
  <c r="H11800" i="22"/>
  <c r="F11800" i="22"/>
  <c r="I11799" i="22"/>
  <c r="H11799" i="22"/>
  <c r="F11799" i="22"/>
  <c r="I11798" i="22"/>
  <c r="H11798" i="22"/>
  <c r="F11798" i="22"/>
  <c r="I11797" i="22"/>
  <c r="H11797" i="22"/>
  <c r="F11797" i="22"/>
  <c r="I11796" i="22"/>
  <c r="H11796" i="22"/>
  <c r="F11796" i="22"/>
  <c r="I11795" i="22"/>
  <c r="H11795" i="22"/>
  <c r="F11795" i="22"/>
  <c r="I11794" i="22"/>
  <c r="H11794" i="22"/>
  <c r="F11794" i="22"/>
  <c r="I11793" i="22"/>
  <c r="H11793" i="22"/>
  <c r="F11793" i="22"/>
  <c r="I11792" i="22"/>
  <c r="I11801" i="22" s="1"/>
  <c r="H11792" i="22"/>
  <c r="F11792" i="22"/>
  <c r="H11787" i="22"/>
  <c r="I11787" i="22" s="1"/>
  <c r="H11786" i="22"/>
  <c r="I11786" i="22" s="1"/>
  <c r="B11781" i="22"/>
  <c r="G11780" i="22"/>
  <c r="D11780" i="22"/>
  <c r="H11775" i="22"/>
  <c r="I11775" i="22" s="1"/>
  <c r="F11775" i="22"/>
  <c r="H11774" i="22"/>
  <c r="I11774" i="22" s="1"/>
  <c r="F11774" i="22"/>
  <c r="H11773" i="22"/>
  <c r="I11773" i="22" s="1"/>
  <c r="F11773" i="22"/>
  <c r="H11772" i="22"/>
  <c r="I11772" i="22" s="1"/>
  <c r="F11772" i="22"/>
  <c r="H11771" i="22"/>
  <c r="I11771" i="22" s="1"/>
  <c r="F11771" i="22"/>
  <c r="I11770" i="22"/>
  <c r="H11770" i="22"/>
  <c r="F11770" i="22"/>
  <c r="H11769" i="22"/>
  <c r="I11769" i="22" s="1"/>
  <c r="F11769" i="22"/>
  <c r="I11768" i="22"/>
  <c r="H11768" i="22"/>
  <c r="F11768" i="22"/>
  <c r="H11764" i="22"/>
  <c r="I11764" i="22" s="1"/>
  <c r="H11763" i="22"/>
  <c r="I11763" i="22" s="1"/>
  <c r="H11762" i="22"/>
  <c r="I11762" i="22" s="1"/>
  <c r="C11759" i="22"/>
  <c r="B11757" i="22"/>
  <c r="G11756" i="22"/>
  <c r="D11756" i="22"/>
  <c r="H11751" i="22"/>
  <c r="I11751" i="22" s="1"/>
  <c r="F11751" i="22"/>
  <c r="I11750" i="22"/>
  <c r="H11750" i="22"/>
  <c r="F11750" i="22"/>
  <c r="H11749" i="22"/>
  <c r="I11749" i="22" s="1"/>
  <c r="F11749" i="22"/>
  <c r="I11748" i="22"/>
  <c r="H11748" i="22"/>
  <c r="F11748" i="22"/>
  <c r="H11747" i="22"/>
  <c r="I11747" i="22" s="1"/>
  <c r="F11747" i="22"/>
  <c r="H11746" i="22"/>
  <c r="I11746" i="22" s="1"/>
  <c r="F11746" i="22"/>
  <c r="H11745" i="22"/>
  <c r="I11745" i="22" s="1"/>
  <c r="F11745" i="22"/>
  <c r="I11744" i="22"/>
  <c r="H11744" i="22"/>
  <c r="F11744" i="22"/>
  <c r="C11738" i="22"/>
  <c r="C11737" i="22"/>
  <c r="B11735" i="22"/>
  <c r="G11734" i="22"/>
  <c r="D11734" i="22"/>
  <c r="H11729" i="22"/>
  <c r="I11729" i="22" s="1"/>
  <c r="F11729" i="22"/>
  <c r="I11728" i="22"/>
  <c r="H11728" i="22"/>
  <c r="F11728" i="22"/>
  <c r="H11727" i="22"/>
  <c r="I11727" i="22" s="1"/>
  <c r="I11730" i="22" s="1"/>
  <c r="F11727" i="22"/>
  <c r="H11723" i="22"/>
  <c r="I11723" i="22" s="1"/>
  <c r="C11720" i="22"/>
  <c r="B11718" i="22"/>
  <c r="C11703" i="22" s="1"/>
  <c r="G11717" i="22"/>
  <c r="D11717" i="22"/>
  <c r="H11712" i="22"/>
  <c r="I11712" i="22" s="1"/>
  <c r="I11713" i="22" s="1"/>
  <c r="F11712" i="22"/>
  <c r="H11711" i="22"/>
  <c r="I11711" i="22" s="1"/>
  <c r="F11711" i="22"/>
  <c r="I11710" i="22"/>
  <c r="H11710" i="22"/>
  <c r="F11710" i="22"/>
  <c r="H11706" i="22"/>
  <c r="I11706" i="22" s="1"/>
  <c r="B11701" i="22"/>
  <c r="G11700" i="22"/>
  <c r="D11700" i="22"/>
  <c r="H11695" i="22"/>
  <c r="I11695" i="22" s="1"/>
  <c r="F11695" i="22"/>
  <c r="I11694" i="22"/>
  <c r="H11694" i="22"/>
  <c r="F11694" i="22"/>
  <c r="H11693" i="22"/>
  <c r="I11693" i="22" s="1"/>
  <c r="F11693" i="22"/>
  <c r="I11689" i="22"/>
  <c r="H11689" i="22"/>
  <c r="C11686" i="22"/>
  <c r="B11684" i="22"/>
  <c r="G11683" i="22"/>
  <c r="D11683" i="22"/>
  <c r="H11678" i="22"/>
  <c r="I11678" i="22" s="1"/>
  <c r="F11678" i="22"/>
  <c r="I11677" i="22"/>
  <c r="H11677" i="22"/>
  <c r="F11677" i="22"/>
  <c r="H11676" i="22"/>
  <c r="I11676" i="22" s="1"/>
  <c r="I11679" i="22" s="1"/>
  <c r="F11676" i="22"/>
  <c r="H11672" i="22"/>
  <c r="I11672" i="22" s="1"/>
  <c r="C11669" i="22"/>
  <c r="B11667" i="22"/>
  <c r="C11652" i="22" s="1"/>
  <c r="G11666" i="22"/>
  <c r="D11666" i="22"/>
  <c r="H11661" i="22"/>
  <c r="I11661" i="22" s="1"/>
  <c r="I11662" i="22" s="1"/>
  <c r="F11661" i="22"/>
  <c r="H11660" i="22"/>
  <c r="I11660" i="22" s="1"/>
  <c r="F11660" i="22"/>
  <c r="I11659" i="22"/>
  <c r="H11659" i="22"/>
  <c r="F11659" i="22"/>
  <c r="H11655" i="22"/>
  <c r="I11655" i="22" s="1"/>
  <c r="B11650" i="22"/>
  <c r="G11649" i="22"/>
  <c r="D11649" i="22"/>
  <c r="H11644" i="22"/>
  <c r="I11644" i="22" s="1"/>
  <c r="F11644" i="22"/>
  <c r="I11643" i="22"/>
  <c r="H11643" i="22"/>
  <c r="F11643" i="22"/>
  <c r="H11642" i="22"/>
  <c r="I11642" i="22" s="1"/>
  <c r="I11645" i="22" s="1"/>
  <c r="F11642" i="22"/>
  <c r="I11638" i="22"/>
  <c r="H11638" i="22"/>
  <c r="C11635" i="22"/>
  <c r="B11633" i="22"/>
  <c r="G11632" i="22"/>
  <c r="D11632" i="22"/>
  <c r="H11627" i="22"/>
  <c r="I11627" i="22" s="1"/>
  <c r="F11627" i="22"/>
  <c r="I11626" i="22"/>
  <c r="H11626" i="22"/>
  <c r="F11626" i="22"/>
  <c r="H11625" i="22"/>
  <c r="I11625" i="22" s="1"/>
  <c r="I11628" i="22" s="1"/>
  <c r="F11625" i="22"/>
  <c r="H11621" i="22"/>
  <c r="I11621" i="22" s="1"/>
  <c r="C11618" i="22"/>
  <c r="B11616" i="22"/>
  <c r="C11601" i="22" s="1"/>
  <c r="G11615" i="22"/>
  <c r="D11615" i="22"/>
  <c r="H11610" i="22"/>
  <c r="I11610" i="22" s="1"/>
  <c r="I11611" i="22" s="1"/>
  <c r="F11610" i="22"/>
  <c r="H11609" i="22"/>
  <c r="I11609" i="22" s="1"/>
  <c r="F11609" i="22"/>
  <c r="I11608" i="22"/>
  <c r="H11608" i="22"/>
  <c r="F11608" i="22"/>
  <c r="H11604" i="22"/>
  <c r="I11604" i="22" s="1"/>
  <c r="B11599" i="22"/>
  <c r="G11598" i="22"/>
  <c r="D11598" i="22"/>
  <c r="H11593" i="22"/>
  <c r="I11593" i="22" s="1"/>
  <c r="F11593" i="22"/>
  <c r="I11592" i="22"/>
  <c r="H11592" i="22"/>
  <c r="F11592" i="22"/>
  <c r="H11591" i="22"/>
  <c r="I11591" i="22" s="1"/>
  <c r="F11591" i="22"/>
  <c r="I11587" i="22"/>
  <c r="H11587" i="22"/>
  <c r="C11584" i="22"/>
  <c r="B11582" i="22"/>
  <c r="G11581" i="22"/>
  <c r="D11581" i="22"/>
  <c r="H11576" i="22"/>
  <c r="I11576" i="22" s="1"/>
  <c r="F11576" i="22"/>
  <c r="I11575" i="22"/>
  <c r="H11575" i="22"/>
  <c r="F11575" i="22"/>
  <c r="H11574" i="22"/>
  <c r="I11574" i="22" s="1"/>
  <c r="I11577" i="22" s="1"/>
  <c r="F11574" i="22"/>
  <c r="H11570" i="22"/>
  <c r="I11570" i="22" s="1"/>
  <c r="C11567" i="22"/>
  <c r="C11566" i="22"/>
  <c r="B11564" i="22"/>
  <c r="C11546" i="22" s="1"/>
  <c r="G11563" i="22"/>
  <c r="D11563" i="22"/>
  <c r="I11560" i="22"/>
  <c r="H11560" i="22"/>
  <c r="H11559" i="22"/>
  <c r="I11559" i="22" s="1"/>
  <c r="H11558" i="22"/>
  <c r="I11558" i="22" s="1"/>
  <c r="H11557" i="22"/>
  <c r="I11557" i="22" s="1"/>
  <c r="I11561" i="22" s="1"/>
  <c r="I11554" i="22"/>
  <c r="I11555" i="22" s="1"/>
  <c r="H11554" i="22"/>
  <c r="F11554" i="22"/>
  <c r="I11550" i="22"/>
  <c r="H11550" i="22"/>
  <c r="I11549" i="22"/>
  <c r="H11549" i="22"/>
  <c r="B11544" i="22"/>
  <c r="G11543" i="22"/>
  <c r="D11543" i="22"/>
  <c r="H11540" i="22"/>
  <c r="I11540" i="22" s="1"/>
  <c r="H11539" i="22"/>
  <c r="I11539" i="22" s="1"/>
  <c r="H11538" i="22"/>
  <c r="I11538" i="22" s="1"/>
  <c r="H11537" i="22"/>
  <c r="I11537" i="22" s="1"/>
  <c r="I11535" i="22"/>
  <c r="I11534" i="22"/>
  <c r="H11534" i="22"/>
  <c r="F11534" i="22"/>
  <c r="I11530" i="22"/>
  <c r="H11530" i="22"/>
  <c r="H11529" i="22"/>
  <c r="I11529" i="22" s="1"/>
  <c r="C11526" i="22"/>
  <c r="B11524" i="22"/>
  <c r="C11506" i="22" s="1"/>
  <c r="G11523" i="22"/>
  <c r="D11523" i="22"/>
  <c r="I11520" i="22"/>
  <c r="H11520" i="22"/>
  <c r="H11519" i="22"/>
  <c r="I11519" i="22" s="1"/>
  <c r="H11518" i="22"/>
  <c r="I11518" i="22" s="1"/>
  <c r="I11517" i="22"/>
  <c r="H11517" i="22"/>
  <c r="I11514" i="22"/>
  <c r="I11515" i="22" s="1"/>
  <c r="H11514" i="22"/>
  <c r="F11514" i="22"/>
  <c r="H11510" i="22"/>
  <c r="I11510" i="22" s="1"/>
  <c r="I11509" i="22"/>
  <c r="H11509" i="22"/>
  <c r="B11504" i="22"/>
  <c r="C11486" i="22" s="1"/>
  <c r="G11503" i="22"/>
  <c r="D11503" i="22"/>
  <c r="H11500" i="22"/>
  <c r="I11500" i="22" s="1"/>
  <c r="I11499" i="22"/>
  <c r="H11499" i="22"/>
  <c r="H11498" i="22"/>
  <c r="I11498" i="22" s="1"/>
  <c r="H11497" i="22"/>
  <c r="I11497" i="22" s="1"/>
  <c r="I11495" i="22"/>
  <c r="I11494" i="22"/>
  <c r="H11494" i="22"/>
  <c r="F11494" i="22"/>
  <c r="I11490" i="22"/>
  <c r="H11490" i="22"/>
  <c r="H11489" i="22"/>
  <c r="I11489" i="22" s="1"/>
  <c r="B11484" i="22"/>
  <c r="C11466" i="22" s="1"/>
  <c r="G11483" i="22"/>
  <c r="D11483" i="22"/>
  <c r="H11480" i="22"/>
  <c r="I11480" i="22" s="1"/>
  <c r="H11479" i="22"/>
  <c r="I11479" i="22" s="1"/>
  <c r="H11478" i="22"/>
  <c r="I11478" i="22" s="1"/>
  <c r="H11477" i="22"/>
  <c r="I11477" i="22" s="1"/>
  <c r="I11474" i="22"/>
  <c r="I11475" i="22" s="1"/>
  <c r="H11474" i="22"/>
  <c r="F11474" i="22"/>
  <c r="I11470" i="22"/>
  <c r="H11470" i="22"/>
  <c r="I11469" i="22"/>
  <c r="H11469" i="22"/>
  <c r="B11464" i="22"/>
  <c r="G11463" i="22"/>
  <c r="D11463" i="22"/>
  <c r="H11460" i="22"/>
  <c r="I11460" i="22" s="1"/>
  <c r="H11459" i="22"/>
  <c r="I11459" i="22" s="1"/>
  <c r="H11458" i="22"/>
  <c r="I11458" i="22" s="1"/>
  <c r="H11457" i="22"/>
  <c r="I11457" i="22" s="1"/>
  <c r="I11455" i="22"/>
  <c r="I11454" i="22"/>
  <c r="H11454" i="22"/>
  <c r="F11454" i="22"/>
  <c r="I11450" i="22"/>
  <c r="H11450" i="22"/>
  <c r="H11449" i="22"/>
  <c r="I11449" i="22" s="1"/>
  <c r="C11446" i="22"/>
  <c r="B11444" i="22"/>
  <c r="C11426" i="22" s="1"/>
  <c r="G11443" i="22"/>
  <c r="D11443" i="22"/>
  <c r="H11440" i="22"/>
  <c r="I11440" i="22" s="1"/>
  <c r="H11439" i="22"/>
  <c r="I11439" i="22" s="1"/>
  <c r="H11438" i="22"/>
  <c r="I11438" i="22" s="1"/>
  <c r="H11437" i="22"/>
  <c r="I11437" i="22" s="1"/>
  <c r="H11434" i="22"/>
  <c r="I11434" i="22" s="1"/>
  <c r="I11435" i="22" s="1"/>
  <c r="F11434" i="22"/>
  <c r="I11430" i="22"/>
  <c r="H11430" i="22"/>
  <c r="H11429" i="22"/>
  <c r="I11429" i="22" s="1"/>
  <c r="B11424" i="22"/>
  <c r="G11423" i="22"/>
  <c r="D11423" i="22"/>
  <c r="H11420" i="22"/>
  <c r="I11420" i="22" s="1"/>
  <c r="H11419" i="22"/>
  <c r="I11419" i="22" s="1"/>
  <c r="H11418" i="22"/>
  <c r="I11418" i="22" s="1"/>
  <c r="H11417" i="22"/>
  <c r="I11417" i="22" s="1"/>
  <c r="I11421" i="22" s="1"/>
  <c r="I11415" i="22"/>
  <c r="H11414" i="22"/>
  <c r="I11414" i="22" s="1"/>
  <c r="F11414" i="22"/>
  <c r="H11410" i="22"/>
  <c r="I11410" i="22" s="1"/>
  <c r="I11409" i="22"/>
  <c r="H11409" i="22"/>
  <c r="C11406" i="22"/>
  <c r="B11404" i="22"/>
  <c r="G11403" i="22"/>
  <c r="D11403" i="22"/>
  <c r="H11400" i="22"/>
  <c r="I11400" i="22" s="1"/>
  <c r="H11399" i="22"/>
  <c r="I11399" i="22" s="1"/>
  <c r="H11398" i="22"/>
  <c r="I11398" i="22" s="1"/>
  <c r="H11397" i="22"/>
  <c r="I11397" i="22" s="1"/>
  <c r="I11394" i="22"/>
  <c r="I11395" i="22" s="1"/>
  <c r="H11394" i="22"/>
  <c r="F11394" i="22"/>
  <c r="I11390" i="22"/>
  <c r="H11390" i="22"/>
  <c r="I11389" i="22"/>
  <c r="H11389" i="22"/>
  <c r="C11386" i="22"/>
  <c r="B11384" i="22"/>
  <c r="C11366" i="22" s="1"/>
  <c r="G11383" i="22"/>
  <c r="D11383" i="22"/>
  <c r="I11380" i="22"/>
  <c r="H11380" i="22"/>
  <c r="H11379" i="22"/>
  <c r="I11379" i="22" s="1"/>
  <c r="H11378" i="22"/>
  <c r="I11378" i="22" s="1"/>
  <c r="I11377" i="22"/>
  <c r="H11377" i="22"/>
  <c r="H11374" i="22"/>
  <c r="I11374" i="22" s="1"/>
  <c r="I11375" i="22" s="1"/>
  <c r="F11374" i="22"/>
  <c r="H11370" i="22"/>
  <c r="I11370" i="22" s="1"/>
  <c r="H11369" i="22"/>
  <c r="I11369" i="22" s="1"/>
  <c r="B11364" i="22"/>
  <c r="G11363" i="22"/>
  <c r="D11363" i="22"/>
  <c r="H11360" i="22"/>
  <c r="I11360" i="22" s="1"/>
  <c r="H11359" i="22"/>
  <c r="I11359" i="22" s="1"/>
  <c r="H11358" i="22"/>
  <c r="I11358" i="22" s="1"/>
  <c r="H11357" i="22"/>
  <c r="I11357" i="22" s="1"/>
  <c r="I11361" i="22" s="1"/>
  <c r="I11355" i="22"/>
  <c r="I11354" i="22"/>
  <c r="H11354" i="22"/>
  <c r="F11354" i="22"/>
  <c r="I11350" i="22"/>
  <c r="H11350" i="22"/>
  <c r="I11349" i="22"/>
  <c r="H11349" i="22"/>
  <c r="C11346" i="22"/>
  <c r="B11344" i="22"/>
  <c r="C11326" i="22" s="1"/>
  <c r="G11343" i="22"/>
  <c r="D11343" i="22"/>
  <c r="H11340" i="22"/>
  <c r="I11340" i="22" s="1"/>
  <c r="H11339" i="22"/>
  <c r="I11339" i="22" s="1"/>
  <c r="H11338" i="22"/>
  <c r="I11338" i="22" s="1"/>
  <c r="I11337" i="22"/>
  <c r="H11337" i="22"/>
  <c r="I11335" i="22"/>
  <c r="H11334" i="22"/>
  <c r="I11334" i="22" s="1"/>
  <c r="F11334" i="22"/>
  <c r="H11330" i="22"/>
  <c r="I11330" i="22" s="1"/>
  <c r="H11329" i="22"/>
  <c r="I11329" i="22" s="1"/>
  <c r="C11325" i="22"/>
  <c r="B11323" i="22"/>
  <c r="C11307" i="22" s="1"/>
  <c r="G11322" i="22"/>
  <c r="D11322" i="22"/>
  <c r="H11319" i="22"/>
  <c r="I11319" i="22" s="1"/>
  <c r="I11318" i="22"/>
  <c r="H11318" i="22"/>
  <c r="H11315" i="22"/>
  <c r="I11315" i="22" s="1"/>
  <c r="I11316" i="22" s="1"/>
  <c r="F11315" i="22"/>
  <c r="H11311" i="22"/>
  <c r="I11311" i="22" s="1"/>
  <c r="H11310" i="22"/>
  <c r="I11310" i="22" s="1"/>
  <c r="B11305" i="22"/>
  <c r="G11304" i="22"/>
  <c r="D11304" i="22"/>
  <c r="H11301" i="22"/>
  <c r="I11301" i="22" s="1"/>
  <c r="I11300" i="22"/>
  <c r="I11302" i="22" s="1"/>
  <c r="H11300" i="22"/>
  <c r="I11297" i="22"/>
  <c r="I11298" i="22" s="1"/>
  <c r="H11297" i="22"/>
  <c r="F11297" i="22"/>
  <c r="I11293" i="22"/>
  <c r="H11293" i="22"/>
  <c r="H11292" i="22"/>
  <c r="I11292" i="22" s="1"/>
  <c r="C11289" i="22"/>
  <c r="B11287" i="22"/>
  <c r="G11286" i="22"/>
  <c r="D11286" i="22"/>
  <c r="I11283" i="22"/>
  <c r="H11283" i="22"/>
  <c r="H11282" i="22"/>
  <c r="I11282" i="22" s="1"/>
  <c r="H11279" i="22"/>
  <c r="I11279" i="22" s="1"/>
  <c r="I11280" i="22" s="1"/>
  <c r="F11279" i="22"/>
  <c r="H11275" i="22"/>
  <c r="I11275" i="22" s="1"/>
  <c r="H11274" i="22"/>
  <c r="I11274" i="22" s="1"/>
  <c r="C11271" i="22"/>
  <c r="B11269" i="22"/>
  <c r="G11268" i="22"/>
  <c r="D11268" i="22"/>
  <c r="H11265" i="22"/>
  <c r="I11265" i="22" s="1"/>
  <c r="H11264" i="22"/>
  <c r="I11264" i="22" s="1"/>
  <c r="I11261" i="22"/>
  <c r="I11262" i="22" s="1"/>
  <c r="H11261" i="22"/>
  <c r="F11261" i="22"/>
  <c r="I11257" i="22"/>
  <c r="H11257" i="22"/>
  <c r="I11256" i="22"/>
  <c r="H11256" i="22"/>
  <c r="C11253" i="22"/>
  <c r="B11251" i="22"/>
  <c r="C11235" i="22" s="1"/>
  <c r="G11250" i="22"/>
  <c r="D11250" i="22"/>
  <c r="H11247" i="22"/>
  <c r="I11247" i="22" s="1"/>
  <c r="H11246" i="22"/>
  <c r="I11246" i="22" s="1"/>
  <c r="I11248" i="22" s="1"/>
  <c r="I11243" i="22"/>
  <c r="I11244" i="22" s="1"/>
  <c r="H11243" i="22"/>
  <c r="F11243" i="22"/>
  <c r="H11239" i="22"/>
  <c r="I11239" i="22" s="1"/>
  <c r="H11238" i="22"/>
  <c r="I11238" i="22" s="1"/>
  <c r="B11233" i="22"/>
  <c r="C11217" i="22" s="1"/>
  <c r="G11232" i="22"/>
  <c r="D11232" i="22"/>
  <c r="H11229" i="22"/>
  <c r="I11229" i="22" s="1"/>
  <c r="H11228" i="22"/>
  <c r="I11228" i="22" s="1"/>
  <c r="I11230" i="22" s="1"/>
  <c r="H11225" i="22"/>
  <c r="I11225" i="22" s="1"/>
  <c r="I11226" i="22" s="1"/>
  <c r="F11225" i="22"/>
  <c r="H11221" i="22"/>
  <c r="I11221" i="22" s="1"/>
  <c r="I11220" i="22"/>
  <c r="H11220" i="22"/>
  <c r="B11215" i="22"/>
  <c r="C11199" i="22" s="1"/>
  <c r="G11214" i="22"/>
  <c r="D11214" i="22"/>
  <c r="H11211" i="22"/>
  <c r="I11211" i="22" s="1"/>
  <c r="I11210" i="22"/>
  <c r="I11212" i="22" s="1"/>
  <c r="H11210" i="22"/>
  <c r="H11207" i="22"/>
  <c r="I11207" i="22" s="1"/>
  <c r="I11208" i="22" s="1"/>
  <c r="F11207" i="22"/>
  <c r="H11203" i="22"/>
  <c r="I11203" i="22" s="1"/>
  <c r="H11202" i="22"/>
  <c r="I11202" i="22" s="1"/>
  <c r="B11197" i="22"/>
  <c r="G11196" i="22"/>
  <c r="D11196" i="22"/>
  <c r="H11193" i="22"/>
  <c r="I11193" i="22" s="1"/>
  <c r="I11194" i="22" s="1"/>
  <c r="I11190" i="22"/>
  <c r="I11191" i="22" s="1"/>
  <c r="H11190" i="22"/>
  <c r="F11190" i="22"/>
  <c r="I11186" i="22"/>
  <c r="H11186" i="22"/>
  <c r="I11185" i="22"/>
  <c r="H11185" i="22"/>
  <c r="C11182" i="22"/>
  <c r="B11180" i="22"/>
  <c r="C11165" i="22" s="1"/>
  <c r="G11179" i="22"/>
  <c r="D11179" i="22"/>
  <c r="H11176" i="22"/>
  <c r="I11176" i="22" s="1"/>
  <c r="I11177" i="22" s="1"/>
  <c r="H11173" i="22"/>
  <c r="I11173" i="22" s="1"/>
  <c r="I11174" i="22" s="1"/>
  <c r="F11173" i="22"/>
  <c r="H11169" i="22"/>
  <c r="I11169" i="22" s="1"/>
  <c r="H11168" i="22"/>
  <c r="I11168" i="22" s="1"/>
  <c r="B11163" i="22"/>
  <c r="G11162" i="22"/>
  <c r="D11162" i="22"/>
  <c r="I11160" i="22"/>
  <c r="H11159" i="22"/>
  <c r="I11159" i="22" s="1"/>
  <c r="I11157" i="22"/>
  <c r="I11156" i="22"/>
  <c r="H11156" i="22"/>
  <c r="F11156" i="22"/>
  <c r="I11152" i="22"/>
  <c r="H11152" i="22"/>
  <c r="I11151" i="22"/>
  <c r="H11151" i="22"/>
  <c r="C11148" i="22"/>
  <c r="B11146" i="22"/>
  <c r="C11131" i="22" s="1"/>
  <c r="G11145" i="22"/>
  <c r="D11145" i="22"/>
  <c r="H11142" i="22"/>
  <c r="I11142" i="22" s="1"/>
  <c r="I11143" i="22" s="1"/>
  <c r="H11139" i="22"/>
  <c r="I11139" i="22" s="1"/>
  <c r="I11140" i="22" s="1"/>
  <c r="F11139" i="22"/>
  <c r="H11135" i="22"/>
  <c r="I11135" i="22" s="1"/>
  <c r="H11134" i="22"/>
  <c r="I11134" i="22" s="1"/>
  <c r="B11129" i="22"/>
  <c r="G11128" i="22"/>
  <c r="D11128" i="22"/>
  <c r="H11125" i="22"/>
  <c r="I11125" i="22" s="1"/>
  <c r="I11126" i="22" s="1"/>
  <c r="I11123" i="22"/>
  <c r="I11122" i="22"/>
  <c r="H11122" i="22"/>
  <c r="F11122" i="22"/>
  <c r="I11118" i="22"/>
  <c r="H11118" i="22"/>
  <c r="I11117" i="22"/>
  <c r="H11117" i="22"/>
  <c r="C11114" i="22"/>
  <c r="B11112" i="22"/>
  <c r="C11097" i="22" s="1"/>
  <c r="G11111" i="22"/>
  <c r="D11111" i="22"/>
  <c r="H11108" i="22"/>
  <c r="I11108" i="22" s="1"/>
  <c r="I11109" i="22" s="1"/>
  <c r="I11106" i="22"/>
  <c r="H11105" i="22"/>
  <c r="I11105" i="22" s="1"/>
  <c r="F11105" i="22"/>
  <c r="H11101" i="22"/>
  <c r="I11101" i="22" s="1"/>
  <c r="H11100" i="22"/>
  <c r="I11100" i="22" s="1"/>
  <c r="B11095" i="22"/>
  <c r="G11094" i="22"/>
  <c r="D11094" i="22"/>
  <c r="H11091" i="22"/>
  <c r="I11091" i="22" s="1"/>
  <c r="I11092" i="22" s="1"/>
  <c r="H11088" i="22"/>
  <c r="I11088" i="22" s="1"/>
  <c r="I11089" i="22" s="1"/>
  <c r="F11088" i="22"/>
  <c r="I11084" i="22"/>
  <c r="H11084" i="22"/>
  <c r="I11083" i="22"/>
  <c r="H11083" i="22"/>
  <c r="C11080" i="22"/>
  <c r="B11078" i="22"/>
  <c r="C11062" i="22" s="1"/>
  <c r="G11077" i="22"/>
  <c r="D11077" i="22"/>
  <c r="H11074" i="22"/>
  <c r="I11074" i="22" s="1"/>
  <c r="H11073" i="22"/>
  <c r="I11073" i="22" s="1"/>
  <c r="H11070" i="22"/>
  <c r="I11070" i="22" s="1"/>
  <c r="I11071" i="22" s="1"/>
  <c r="F11070" i="22"/>
  <c r="I11066" i="22"/>
  <c r="H11066" i="22"/>
  <c r="I11065" i="22"/>
  <c r="H11065" i="22"/>
  <c r="B11060" i="22"/>
  <c r="G11059" i="22"/>
  <c r="D11059" i="22"/>
  <c r="I11056" i="22"/>
  <c r="H11056" i="22"/>
  <c r="I11055" i="22"/>
  <c r="H11055" i="22"/>
  <c r="I11052" i="22"/>
  <c r="I11053" i="22" s="1"/>
  <c r="H11052" i="22"/>
  <c r="F11052" i="22"/>
  <c r="H11048" i="22"/>
  <c r="I11048" i="22" s="1"/>
  <c r="H11047" i="22"/>
  <c r="I11047" i="22" s="1"/>
  <c r="C11044" i="22"/>
  <c r="B11042" i="22"/>
  <c r="C11026" i="22" s="1"/>
  <c r="D11041" i="22"/>
  <c r="H11038" i="22"/>
  <c r="I11038" i="22" s="1"/>
  <c r="H11037" i="22"/>
  <c r="I11037" i="22" s="1"/>
  <c r="I11039" i="22" s="1"/>
  <c r="I11035" i="22"/>
  <c r="I11034" i="22"/>
  <c r="H11034" i="22"/>
  <c r="F11034" i="22"/>
  <c r="I11030" i="22"/>
  <c r="H11030" i="22"/>
  <c r="H11029" i="22"/>
  <c r="I11029" i="22" s="1"/>
  <c r="B11024" i="22"/>
  <c r="G11023" i="22"/>
  <c r="D11023" i="22"/>
  <c r="H11020" i="22"/>
  <c r="I11020" i="22" s="1"/>
  <c r="H11019" i="22"/>
  <c r="I11019" i="22" s="1"/>
  <c r="I11017" i="22"/>
  <c r="H11016" i="22"/>
  <c r="I11016" i="22" s="1"/>
  <c r="F11016" i="22"/>
  <c r="H11012" i="22"/>
  <c r="I11012" i="22" s="1"/>
  <c r="H11011" i="22"/>
  <c r="I11011" i="22" s="1"/>
  <c r="C11008" i="22"/>
  <c r="B11006" i="22"/>
  <c r="C10990" i="22" s="1"/>
  <c r="G11005" i="22"/>
  <c r="D11005" i="22"/>
  <c r="H11002" i="22"/>
  <c r="I11002" i="22" s="1"/>
  <c r="H11001" i="22"/>
  <c r="I11001" i="22" s="1"/>
  <c r="I10998" i="22"/>
  <c r="I10999" i="22" s="1"/>
  <c r="H10998" i="22"/>
  <c r="F10998" i="22"/>
  <c r="H10994" i="22"/>
  <c r="I10994" i="22" s="1"/>
  <c r="I10993" i="22"/>
  <c r="H10993" i="22"/>
  <c r="B10988" i="22"/>
  <c r="C10972" i="22" s="1"/>
  <c r="G10987" i="22"/>
  <c r="D10987" i="22"/>
  <c r="H10984" i="22"/>
  <c r="I10984" i="22" s="1"/>
  <c r="I10983" i="22"/>
  <c r="I10985" i="22" s="1"/>
  <c r="H10983" i="22"/>
  <c r="I10980" i="22"/>
  <c r="I10981" i="22" s="1"/>
  <c r="H10980" i="22"/>
  <c r="F10980" i="22"/>
  <c r="H10976" i="22"/>
  <c r="I10976" i="22" s="1"/>
  <c r="H10975" i="22"/>
  <c r="I10975" i="22" s="1"/>
  <c r="B10970" i="22"/>
  <c r="C10954" i="22" s="1"/>
  <c r="G10969" i="22"/>
  <c r="D10969" i="22"/>
  <c r="I10966" i="22"/>
  <c r="H10966" i="22"/>
  <c r="I10965" i="22"/>
  <c r="H10965" i="22"/>
  <c r="I10963" i="22"/>
  <c r="H10962" i="22"/>
  <c r="I10962" i="22" s="1"/>
  <c r="F10962" i="22"/>
  <c r="H10958" i="22"/>
  <c r="I10958" i="22" s="1"/>
  <c r="H10957" i="22"/>
  <c r="I10957" i="22" s="1"/>
  <c r="B10952" i="22"/>
  <c r="G10951" i="22"/>
  <c r="D10951" i="22"/>
  <c r="I10948" i="22"/>
  <c r="I10949" i="22" s="1"/>
  <c r="H10948" i="22"/>
  <c r="I10945" i="22"/>
  <c r="I10946" i="22" s="1"/>
  <c r="H10945" i="22"/>
  <c r="F10945" i="22"/>
  <c r="I10941" i="22"/>
  <c r="H10941" i="22"/>
  <c r="I10940" i="22"/>
  <c r="H10940" i="22"/>
  <c r="C10937" i="22"/>
  <c r="B10935" i="22"/>
  <c r="C10920" i="22" s="1"/>
  <c r="G10934" i="22"/>
  <c r="D10934" i="22"/>
  <c r="H10931" i="22"/>
  <c r="I10931" i="22" s="1"/>
  <c r="I10932" i="22" s="1"/>
  <c r="I10928" i="22"/>
  <c r="I10929" i="22" s="1"/>
  <c r="H10928" i="22"/>
  <c r="F10928" i="22"/>
  <c r="I10924" i="22"/>
  <c r="H10924" i="22"/>
  <c r="H10923" i="22"/>
  <c r="I10923" i="22" s="1"/>
  <c r="B10918" i="22"/>
  <c r="C10903" i="22" s="1"/>
  <c r="G10917" i="22"/>
  <c r="D10917" i="22"/>
  <c r="H10914" i="22"/>
  <c r="I10914" i="22" s="1"/>
  <c r="I10915" i="22" s="1"/>
  <c r="I10911" i="22"/>
  <c r="I10912" i="22" s="1"/>
  <c r="H10911" i="22"/>
  <c r="F10911" i="22"/>
  <c r="I10907" i="22"/>
  <c r="H10907" i="22"/>
  <c r="H10906" i="22"/>
  <c r="I10906" i="22" s="1"/>
  <c r="B10901" i="22"/>
  <c r="C10886" i="22" s="1"/>
  <c r="G10900" i="22"/>
  <c r="D10900" i="22"/>
  <c r="H10897" i="22"/>
  <c r="I10897" i="22" s="1"/>
  <c r="I10898" i="22" s="1"/>
  <c r="I10895" i="22"/>
  <c r="I10894" i="22"/>
  <c r="H10894" i="22"/>
  <c r="F10894" i="22"/>
  <c r="I10890" i="22"/>
  <c r="H10890" i="22"/>
  <c r="H10889" i="22"/>
  <c r="I10889" i="22" s="1"/>
  <c r="B10884" i="22"/>
  <c r="C10869" i="22" s="1"/>
  <c r="G10883" i="22"/>
  <c r="D10883" i="22"/>
  <c r="I10880" i="22"/>
  <c r="I10881" i="22" s="1"/>
  <c r="H10880" i="22"/>
  <c r="H10877" i="22"/>
  <c r="I10877" i="22" s="1"/>
  <c r="I10878" i="22" s="1"/>
  <c r="F10877" i="22"/>
  <c r="I10873" i="22"/>
  <c r="H10873" i="22"/>
  <c r="I10872" i="22"/>
  <c r="H10872" i="22"/>
  <c r="B10867" i="22"/>
  <c r="G10866" i="22"/>
  <c r="D10866" i="22"/>
  <c r="H10863" i="22"/>
  <c r="I10863" i="22" s="1"/>
  <c r="I10864" i="22" s="1"/>
  <c r="H10860" i="22"/>
  <c r="I10860" i="22" s="1"/>
  <c r="I10861" i="22" s="1"/>
  <c r="F10860" i="22"/>
  <c r="H10856" i="22"/>
  <c r="I10856" i="22" s="1"/>
  <c r="H10855" i="22"/>
  <c r="I10855" i="22" s="1"/>
  <c r="C10852" i="22"/>
  <c r="B10850" i="22"/>
  <c r="C10835" i="22" s="1"/>
  <c r="G10849" i="22"/>
  <c r="D10849" i="22"/>
  <c r="H10846" i="22"/>
  <c r="I10846" i="22" s="1"/>
  <c r="I10847" i="22" s="1"/>
  <c r="I10844" i="22"/>
  <c r="H10843" i="22"/>
  <c r="I10843" i="22" s="1"/>
  <c r="F10843" i="22"/>
  <c r="H10839" i="22"/>
  <c r="I10839" i="22" s="1"/>
  <c r="I10838" i="22"/>
  <c r="H10838" i="22"/>
  <c r="C10834" i="22"/>
  <c r="B10832" i="22"/>
  <c r="C10817" i="22" s="1"/>
  <c r="G10831" i="22"/>
  <c r="D10831" i="22"/>
  <c r="H10828" i="22"/>
  <c r="I10828" i="22" s="1"/>
  <c r="I10829" i="22" s="1"/>
  <c r="H10825" i="22"/>
  <c r="I10825" i="22" s="1"/>
  <c r="I10826" i="22" s="1"/>
  <c r="F10825" i="22"/>
  <c r="H10821" i="22"/>
  <c r="I10821" i="22" s="1"/>
  <c r="I10820" i="22"/>
  <c r="H10820" i="22"/>
  <c r="B10815" i="22"/>
  <c r="G10814" i="22"/>
  <c r="D10814" i="22"/>
  <c r="H10811" i="22"/>
  <c r="I10811" i="22" s="1"/>
  <c r="I10812" i="22" s="1"/>
  <c r="H10808" i="22"/>
  <c r="I10808" i="22" s="1"/>
  <c r="I10809" i="22" s="1"/>
  <c r="F10808" i="22"/>
  <c r="H10804" i="22"/>
  <c r="I10804" i="22" s="1"/>
  <c r="I10803" i="22"/>
  <c r="H10803" i="22"/>
  <c r="C10800" i="22"/>
  <c r="B10798" i="22"/>
  <c r="G10797" i="22"/>
  <c r="D10797" i="22"/>
  <c r="H10794" i="22"/>
  <c r="I10794" i="22" s="1"/>
  <c r="I10795" i="22" s="1"/>
  <c r="H10791" i="22"/>
  <c r="I10791" i="22" s="1"/>
  <c r="I10792" i="22" s="1"/>
  <c r="F10791" i="22"/>
  <c r="H10787" i="22"/>
  <c r="I10787" i="22" s="1"/>
  <c r="I10786" i="22"/>
  <c r="H10786" i="22"/>
  <c r="C10783" i="22"/>
  <c r="B10781" i="22"/>
  <c r="G10780" i="22"/>
  <c r="D10780" i="22"/>
  <c r="H10777" i="22"/>
  <c r="I10777" i="22" s="1"/>
  <c r="I10778" i="22" s="1"/>
  <c r="H10774" i="22"/>
  <c r="I10774" i="22" s="1"/>
  <c r="I10775" i="22" s="1"/>
  <c r="F10774" i="22"/>
  <c r="H10770" i="22"/>
  <c r="I10770" i="22" s="1"/>
  <c r="I10769" i="22"/>
  <c r="H10769" i="22"/>
  <c r="C10766" i="22"/>
  <c r="B10764" i="22"/>
  <c r="G10763" i="22"/>
  <c r="D10763" i="22"/>
  <c r="H10760" i="22"/>
  <c r="I10760" i="22" s="1"/>
  <c r="I10761" i="22" s="1"/>
  <c r="H10757" i="22"/>
  <c r="I10757" i="22" s="1"/>
  <c r="I10758" i="22" s="1"/>
  <c r="F10757" i="22"/>
  <c r="H10753" i="22"/>
  <c r="I10753" i="22" s="1"/>
  <c r="H10752" i="22"/>
  <c r="I10752" i="22" s="1"/>
  <c r="C10749" i="22"/>
  <c r="B10747" i="22"/>
  <c r="G10746" i="22"/>
  <c r="D10746" i="22"/>
  <c r="H10743" i="22"/>
  <c r="I10743" i="22" s="1"/>
  <c r="I10744" i="22" s="1"/>
  <c r="I10741" i="22"/>
  <c r="I10740" i="22"/>
  <c r="H10740" i="22"/>
  <c r="F10740" i="22"/>
  <c r="H10736" i="22"/>
  <c r="I10736" i="22" s="1"/>
  <c r="I10735" i="22"/>
  <c r="H10735" i="22"/>
  <c r="C10732" i="22"/>
  <c r="B10730" i="22"/>
  <c r="C10715" i="22" s="1"/>
  <c r="G10729" i="22"/>
  <c r="D10729" i="22"/>
  <c r="H10726" i="22"/>
  <c r="I10726" i="22" s="1"/>
  <c r="I10727" i="22" s="1"/>
  <c r="H10723" i="22"/>
  <c r="I10723" i="22" s="1"/>
  <c r="I10724" i="22" s="1"/>
  <c r="F10723" i="22"/>
  <c r="H10719" i="22"/>
  <c r="I10719" i="22" s="1"/>
  <c r="I10718" i="22"/>
  <c r="H10718" i="22"/>
  <c r="B10713" i="22"/>
  <c r="G10712" i="22"/>
  <c r="D10712" i="22"/>
  <c r="H10709" i="22"/>
  <c r="I10709" i="22" s="1"/>
  <c r="I10710" i="22" s="1"/>
  <c r="H10706" i="22"/>
  <c r="I10706" i="22" s="1"/>
  <c r="I10707" i="22" s="1"/>
  <c r="F10706" i="22"/>
  <c r="H10702" i="22"/>
  <c r="I10702" i="22" s="1"/>
  <c r="I10701" i="22"/>
  <c r="H10701" i="22"/>
  <c r="C10698" i="22"/>
  <c r="B10696" i="22"/>
  <c r="G10695" i="22"/>
  <c r="D10695" i="22"/>
  <c r="H10692" i="22"/>
  <c r="I10692" i="22" s="1"/>
  <c r="I10693" i="22" s="1"/>
  <c r="H10689" i="22"/>
  <c r="I10689" i="22" s="1"/>
  <c r="I10690" i="22" s="1"/>
  <c r="F10689" i="22"/>
  <c r="H10685" i="22"/>
  <c r="I10685" i="22" s="1"/>
  <c r="H10684" i="22"/>
  <c r="I10684" i="22" s="1"/>
  <c r="C10681" i="22"/>
  <c r="B10679" i="22"/>
  <c r="G10678" i="22"/>
  <c r="D10678" i="22"/>
  <c r="H10675" i="22"/>
  <c r="I10675" i="22" s="1"/>
  <c r="I10676" i="22" s="1"/>
  <c r="H10672" i="22"/>
  <c r="I10672" i="22" s="1"/>
  <c r="I10673" i="22" s="1"/>
  <c r="F10672" i="22"/>
  <c r="H10668" i="22"/>
  <c r="I10668" i="22" s="1"/>
  <c r="I10667" i="22"/>
  <c r="H10667" i="22"/>
  <c r="C10664" i="22"/>
  <c r="B10662" i="22"/>
  <c r="G10661" i="22"/>
  <c r="D10661" i="22"/>
  <c r="H10658" i="22"/>
  <c r="I10658" i="22" s="1"/>
  <c r="I10659" i="22" s="1"/>
  <c r="H10655" i="22"/>
  <c r="I10655" i="22" s="1"/>
  <c r="I10656" i="22" s="1"/>
  <c r="F10655" i="22"/>
  <c r="H10651" i="22"/>
  <c r="I10651" i="22" s="1"/>
  <c r="H10650" i="22"/>
  <c r="I10650" i="22" s="1"/>
  <c r="C10647" i="22"/>
  <c r="B10645" i="22"/>
  <c r="G10644" i="22"/>
  <c r="D10644" i="22"/>
  <c r="H10641" i="22"/>
  <c r="I10641" i="22" s="1"/>
  <c r="I10642" i="22" s="1"/>
  <c r="I10638" i="22"/>
  <c r="I10639" i="22" s="1"/>
  <c r="H10638" i="22"/>
  <c r="F10638" i="22"/>
  <c r="I10634" i="22"/>
  <c r="H10634" i="22"/>
  <c r="I10633" i="22"/>
  <c r="H10633" i="22"/>
  <c r="C10630" i="22"/>
  <c r="B10628" i="22"/>
  <c r="C10613" i="22" s="1"/>
  <c r="G10627" i="22"/>
  <c r="D10627" i="22"/>
  <c r="H10624" i="22"/>
  <c r="I10624" i="22" s="1"/>
  <c r="I10625" i="22" s="1"/>
  <c r="H10621" i="22"/>
  <c r="I10621" i="22" s="1"/>
  <c r="I10622" i="22" s="1"/>
  <c r="F10621" i="22"/>
  <c r="H10617" i="22"/>
  <c r="I10617" i="22" s="1"/>
  <c r="I10616" i="22"/>
  <c r="H10616" i="22"/>
  <c r="B10611" i="22"/>
  <c r="G10610" i="22"/>
  <c r="D10610" i="22"/>
  <c r="H10607" i="22"/>
  <c r="I10607" i="22" s="1"/>
  <c r="I10608" i="22" s="1"/>
  <c r="I10604" i="22"/>
  <c r="I10605" i="22" s="1"/>
  <c r="H10604" i="22"/>
  <c r="F10604" i="22"/>
  <c r="H10600" i="22"/>
  <c r="I10600" i="22" s="1"/>
  <c r="I10599" i="22"/>
  <c r="H10599" i="22"/>
  <c r="C10596" i="22"/>
  <c r="B10594" i="22"/>
  <c r="G10593" i="22"/>
  <c r="D10593" i="22"/>
  <c r="H10590" i="22"/>
  <c r="I10590" i="22" s="1"/>
  <c r="I10591" i="22" s="1"/>
  <c r="H10587" i="22"/>
  <c r="I10587" i="22" s="1"/>
  <c r="I10588" i="22" s="1"/>
  <c r="F10587" i="22"/>
  <c r="H10583" i="22"/>
  <c r="I10583" i="22" s="1"/>
  <c r="I10582" i="22"/>
  <c r="H10582" i="22"/>
  <c r="C10579" i="22"/>
  <c r="B10577" i="22"/>
  <c r="G10576" i="22"/>
  <c r="D10576" i="22"/>
  <c r="H10573" i="22"/>
  <c r="I10573" i="22" s="1"/>
  <c r="I10574" i="22" s="1"/>
  <c r="H10570" i="22"/>
  <c r="I10570" i="22" s="1"/>
  <c r="I10571" i="22" s="1"/>
  <c r="F10570" i="22"/>
  <c r="I10566" i="22"/>
  <c r="H10566" i="22"/>
  <c r="I10565" i="22"/>
  <c r="H10565" i="22"/>
  <c r="C10562" i="22"/>
  <c r="B10560" i="22"/>
  <c r="G10559" i="22"/>
  <c r="D10559" i="22"/>
  <c r="H10556" i="22"/>
  <c r="I10556" i="22" s="1"/>
  <c r="I10557" i="22" s="1"/>
  <c r="H10553" i="22"/>
  <c r="I10553" i="22" s="1"/>
  <c r="I10554" i="22" s="1"/>
  <c r="F10553" i="22"/>
  <c r="H10549" i="22"/>
  <c r="I10549" i="22" s="1"/>
  <c r="H10548" i="22"/>
  <c r="I10548" i="22" s="1"/>
  <c r="C10545" i="22"/>
  <c r="B10543" i="22"/>
  <c r="G10542" i="22"/>
  <c r="D10542" i="22"/>
  <c r="H10539" i="22"/>
  <c r="I10539" i="22" s="1"/>
  <c r="I10540" i="22" s="1"/>
  <c r="I10536" i="22"/>
  <c r="I10537" i="22" s="1"/>
  <c r="H10536" i="22"/>
  <c r="F10536" i="22"/>
  <c r="I10532" i="22"/>
  <c r="H10532" i="22"/>
  <c r="I10531" i="22"/>
  <c r="H10531" i="22"/>
  <c r="C10528" i="22"/>
  <c r="B10526" i="22"/>
  <c r="C10511" i="22" s="1"/>
  <c r="G10525" i="22"/>
  <c r="D10525" i="22"/>
  <c r="H10522" i="22"/>
  <c r="I10522" i="22" s="1"/>
  <c r="I10523" i="22" s="1"/>
  <c r="H10519" i="22"/>
  <c r="I10519" i="22" s="1"/>
  <c r="I10520" i="22" s="1"/>
  <c r="F10519" i="22"/>
  <c r="H10515" i="22"/>
  <c r="I10515" i="22" s="1"/>
  <c r="I10514" i="22"/>
  <c r="H10514" i="22"/>
  <c r="B10509" i="22"/>
  <c r="G10508" i="22"/>
  <c r="D10508" i="22"/>
  <c r="H10505" i="22"/>
  <c r="I10505" i="22" s="1"/>
  <c r="I10506" i="22" s="1"/>
  <c r="I10502" i="22"/>
  <c r="I10503" i="22" s="1"/>
  <c r="H10502" i="22"/>
  <c r="F10502" i="22"/>
  <c r="H10498" i="22"/>
  <c r="I10498" i="22" s="1"/>
  <c r="I10497" i="22"/>
  <c r="H10497" i="22"/>
  <c r="C10494" i="22"/>
  <c r="B10492" i="22"/>
  <c r="G10491" i="22"/>
  <c r="D10491" i="22"/>
  <c r="H10488" i="22"/>
  <c r="I10488" i="22" s="1"/>
  <c r="I10489" i="22" s="1"/>
  <c r="H10485" i="22"/>
  <c r="I10485" i="22" s="1"/>
  <c r="I10486" i="22" s="1"/>
  <c r="F10485" i="22"/>
  <c r="H10481" i="22"/>
  <c r="I10481" i="22" s="1"/>
  <c r="H10480" i="22"/>
  <c r="I10480" i="22" s="1"/>
  <c r="C10477" i="22"/>
  <c r="B10475" i="22"/>
  <c r="G10474" i="22"/>
  <c r="D10474" i="22"/>
  <c r="H10471" i="22"/>
  <c r="I10471" i="22" s="1"/>
  <c r="I10472" i="22" s="1"/>
  <c r="H10468" i="22"/>
  <c r="I10468" i="22" s="1"/>
  <c r="I10469" i="22" s="1"/>
  <c r="F10468" i="22"/>
  <c r="I10464" i="22"/>
  <c r="H10464" i="22"/>
  <c r="I10463" i="22"/>
  <c r="H10463" i="22"/>
  <c r="C10460" i="22"/>
  <c r="B10458" i="22"/>
  <c r="C10443" i="22" s="1"/>
  <c r="G10457" i="22"/>
  <c r="D10457" i="22"/>
  <c r="H10454" i="22"/>
  <c r="I10454" i="22" s="1"/>
  <c r="I10455" i="22" s="1"/>
  <c r="H10451" i="22"/>
  <c r="I10451" i="22" s="1"/>
  <c r="I10452" i="22" s="1"/>
  <c r="F10451" i="22"/>
  <c r="H10447" i="22"/>
  <c r="I10447" i="22" s="1"/>
  <c r="H10446" i="22"/>
  <c r="I10446" i="22" s="1"/>
  <c r="B10441" i="22"/>
  <c r="G10440" i="22"/>
  <c r="D10440" i="22"/>
  <c r="H10437" i="22"/>
  <c r="I10437" i="22" s="1"/>
  <c r="I10438" i="22" s="1"/>
  <c r="H10434" i="22"/>
  <c r="I10434" i="22" s="1"/>
  <c r="I10435" i="22" s="1"/>
  <c r="F10434" i="22"/>
  <c r="I10430" i="22"/>
  <c r="H10430" i="22"/>
  <c r="I10429" i="22"/>
  <c r="H10429" i="22"/>
  <c r="C10426" i="22"/>
  <c r="B10424" i="22"/>
  <c r="C10409" i="22" s="1"/>
  <c r="G10423" i="22"/>
  <c r="D10423" i="22"/>
  <c r="H10420" i="22"/>
  <c r="I10420" i="22" s="1"/>
  <c r="I10421" i="22" s="1"/>
  <c r="H10417" i="22"/>
  <c r="I10417" i="22" s="1"/>
  <c r="I10418" i="22" s="1"/>
  <c r="F10417" i="22"/>
  <c r="H10413" i="22"/>
  <c r="I10413" i="22" s="1"/>
  <c r="H10412" i="22"/>
  <c r="I10412" i="22" s="1"/>
  <c r="B10407" i="22"/>
  <c r="G10406" i="22"/>
  <c r="D10406" i="22"/>
  <c r="H10403" i="22"/>
  <c r="I10403" i="22" s="1"/>
  <c r="I10404" i="22" s="1"/>
  <c r="H10400" i="22"/>
  <c r="I10400" i="22" s="1"/>
  <c r="I10401" i="22" s="1"/>
  <c r="F10400" i="22"/>
  <c r="H10396" i="22"/>
  <c r="I10396" i="22" s="1"/>
  <c r="I10395" i="22"/>
  <c r="H10395" i="22"/>
  <c r="C10392" i="22"/>
  <c r="B10390" i="22"/>
  <c r="G10389" i="22"/>
  <c r="D10389" i="22"/>
  <c r="H10386" i="22"/>
  <c r="I10386" i="22" s="1"/>
  <c r="I10387" i="22" s="1"/>
  <c r="H10383" i="22"/>
  <c r="I10383" i="22" s="1"/>
  <c r="I10384" i="22" s="1"/>
  <c r="F10383" i="22"/>
  <c r="H10379" i="22"/>
  <c r="I10379" i="22" s="1"/>
  <c r="H10378" i="22"/>
  <c r="I10378" i="22" s="1"/>
  <c r="C10375" i="22"/>
  <c r="B10373" i="22"/>
  <c r="G10372" i="22"/>
  <c r="D10372" i="22"/>
  <c r="H10369" i="22"/>
  <c r="I10369" i="22" s="1"/>
  <c r="I10370" i="22" s="1"/>
  <c r="I10367" i="22"/>
  <c r="H10366" i="22"/>
  <c r="I10366" i="22" s="1"/>
  <c r="F10366" i="22"/>
  <c r="I10362" i="22"/>
  <c r="H10362" i="22"/>
  <c r="I10361" i="22"/>
  <c r="H10361" i="22"/>
  <c r="C10358" i="22"/>
  <c r="B10356" i="22"/>
  <c r="G10355" i="22"/>
  <c r="D10355" i="22"/>
  <c r="H10352" i="22"/>
  <c r="I10352" i="22" s="1"/>
  <c r="I10353" i="22" s="1"/>
  <c r="H10349" i="22"/>
  <c r="I10349" i="22" s="1"/>
  <c r="I10350" i="22" s="1"/>
  <c r="F10349" i="22"/>
  <c r="H10345" i="22"/>
  <c r="I10345" i="22" s="1"/>
  <c r="H10344" i="22"/>
  <c r="I10344" i="22" s="1"/>
  <c r="C10341" i="22"/>
  <c r="B10339" i="22"/>
  <c r="G10338" i="22"/>
  <c r="D10338" i="22"/>
  <c r="H10335" i="22"/>
  <c r="I10335" i="22" s="1"/>
  <c r="I10336" i="22" s="1"/>
  <c r="H10332" i="22"/>
  <c r="I10332" i="22" s="1"/>
  <c r="I10333" i="22" s="1"/>
  <c r="F10332" i="22"/>
  <c r="H10328" i="22"/>
  <c r="I10328" i="22" s="1"/>
  <c r="I10327" i="22"/>
  <c r="H10327" i="22"/>
  <c r="C10324" i="22"/>
  <c r="B10322" i="22"/>
  <c r="C10307" i="22" s="1"/>
  <c r="G10321" i="22"/>
  <c r="D10321" i="22"/>
  <c r="H10318" i="22"/>
  <c r="I10318" i="22" s="1"/>
  <c r="I10319" i="22" s="1"/>
  <c r="H10315" i="22"/>
  <c r="I10315" i="22" s="1"/>
  <c r="I10316" i="22" s="1"/>
  <c r="F10315" i="22"/>
  <c r="H10311" i="22"/>
  <c r="I10311" i="22" s="1"/>
  <c r="H10310" i="22"/>
  <c r="I10310" i="22" s="1"/>
  <c r="B10305" i="22"/>
  <c r="G10304" i="22"/>
  <c r="D10304" i="22"/>
  <c r="H10301" i="22"/>
  <c r="I10301" i="22" s="1"/>
  <c r="I10302" i="22" s="1"/>
  <c r="I10298" i="22"/>
  <c r="I10299" i="22" s="1"/>
  <c r="H10298" i="22"/>
  <c r="F10298" i="22"/>
  <c r="H10294" i="22"/>
  <c r="I10294" i="22" s="1"/>
  <c r="I10293" i="22"/>
  <c r="H10293" i="22"/>
  <c r="C10290" i="22"/>
  <c r="B10288" i="22"/>
  <c r="G10287" i="22"/>
  <c r="D10287" i="22"/>
  <c r="H10284" i="22"/>
  <c r="I10284" i="22" s="1"/>
  <c r="I10285" i="22" s="1"/>
  <c r="H10281" i="22"/>
  <c r="I10281" i="22" s="1"/>
  <c r="I10282" i="22" s="1"/>
  <c r="F10281" i="22"/>
  <c r="H10277" i="22"/>
  <c r="I10277" i="22" s="1"/>
  <c r="I10276" i="22"/>
  <c r="H10276" i="22"/>
  <c r="C10273" i="22"/>
  <c r="B10271" i="22"/>
  <c r="G10270" i="22"/>
  <c r="D10270" i="22"/>
  <c r="H10267" i="22"/>
  <c r="I10267" i="22" s="1"/>
  <c r="I10268" i="22" s="1"/>
  <c r="H10264" i="22"/>
  <c r="I10264" i="22" s="1"/>
  <c r="I10265" i="22" s="1"/>
  <c r="F10264" i="22"/>
  <c r="I10260" i="22"/>
  <c r="H10260" i="22"/>
  <c r="I10259" i="22"/>
  <c r="H10259" i="22"/>
  <c r="C10256" i="22"/>
  <c r="B10254" i="22"/>
  <c r="G10253" i="22"/>
  <c r="D10253" i="22"/>
  <c r="H10250" i="22"/>
  <c r="I10250" i="22" s="1"/>
  <c r="I10251" i="22" s="1"/>
  <c r="H10247" i="22"/>
  <c r="I10247" i="22" s="1"/>
  <c r="I10248" i="22" s="1"/>
  <c r="F10247" i="22"/>
  <c r="H10243" i="22"/>
  <c r="I10243" i="22" s="1"/>
  <c r="H10242" i="22"/>
  <c r="I10242" i="22" s="1"/>
  <c r="C10239" i="22"/>
  <c r="B10237" i="22"/>
  <c r="G10236" i="22"/>
  <c r="D10236" i="22"/>
  <c r="H10233" i="22"/>
  <c r="I10233" i="22" s="1"/>
  <c r="I10234" i="22" s="1"/>
  <c r="I10230" i="22"/>
  <c r="I10231" i="22" s="1"/>
  <c r="H10230" i="22"/>
  <c r="F10230" i="22"/>
  <c r="H10226" i="22"/>
  <c r="I10226" i="22" s="1"/>
  <c r="I10225" i="22"/>
  <c r="H10225" i="22"/>
  <c r="C10222" i="22"/>
  <c r="B10220" i="22"/>
  <c r="C10205" i="22" s="1"/>
  <c r="G10219" i="22"/>
  <c r="D10219" i="22"/>
  <c r="I10216" i="22"/>
  <c r="I10217" i="22" s="1"/>
  <c r="H10216" i="22"/>
  <c r="H10213" i="22"/>
  <c r="I10213" i="22" s="1"/>
  <c r="I10214" i="22" s="1"/>
  <c r="F10213" i="22"/>
  <c r="H10209" i="22"/>
  <c r="I10209" i="22" s="1"/>
  <c r="I10208" i="22"/>
  <c r="H10208" i="22"/>
  <c r="B10203" i="22"/>
  <c r="G10202" i="22"/>
  <c r="D10202" i="22"/>
  <c r="H10199" i="22"/>
  <c r="I10199" i="22" s="1"/>
  <c r="I10200" i="22" s="1"/>
  <c r="H10196" i="22"/>
  <c r="I10196" i="22" s="1"/>
  <c r="I10197" i="22" s="1"/>
  <c r="F10196" i="22"/>
  <c r="H10192" i="22"/>
  <c r="I10192" i="22" s="1"/>
  <c r="I10191" i="22"/>
  <c r="H10191" i="22"/>
  <c r="C10188" i="22"/>
  <c r="B10186" i="22"/>
  <c r="G10185" i="22"/>
  <c r="D10185" i="22"/>
  <c r="H10182" i="22"/>
  <c r="I10182" i="22" s="1"/>
  <c r="I10183" i="22" s="1"/>
  <c r="H10179" i="22"/>
  <c r="I10179" i="22" s="1"/>
  <c r="I10180" i="22" s="1"/>
  <c r="F10179" i="22"/>
  <c r="H10175" i="22"/>
  <c r="I10175" i="22" s="1"/>
  <c r="H10174" i="22"/>
  <c r="I10174" i="22" s="1"/>
  <c r="C10171" i="22"/>
  <c r="B10169" i="22"/>
  <c r="D10168" i="22"/>
  <c r="I10166" i="22"/>
  <c r="I10165" i="22"/>
  <c r="H10165" i="22"/>
  <c r="H10162" i="22"/>
  <c r="I10162" i="22" s="1"/>
  <c r="I10163" i="22" s="1"/>
  <c r="F10162" i="22"/>
  <c r="I10158" i="22"/>
  <c r="H10158" i="22"/>
  <c r="I10157" i="22"/>
  <c r="H10157" i="22"/>
  <c r="C10154" i="22"/>
  <c r="B10152" i="22"/>
  <c r="G10151" i="22"/>
  <c r="D10151" i="22"/>
  <c r="I10148" i="22"/>
  <c r="I10149" i="22" s="1"/>
  <c r="H10148" i="22"/>
  <c r="I10146" i="22"/>
  <c r="I10145" i="22"/>
  <c r="H10145" i="22"/>
  <c r="F10145" i="22"/>
  <c r="I10141" i="22"/>
  <c r="H10141" i="22"/>
  <c r="H10140" i="22"/>
  <c r="I10140" i="22" s="1"/>
  <c r="C10137" i="22"/>
  <c r="B10135" i="22"/>
  <c r="D10134" i="22"/>
  <c r="I10131" i="22"/>
  <c r="I10132" i="22" s="1"/>
  <c r="H10131" i="22"/>
  <c r="H10128" i="22"/>
  <c r="I10128" i="22" s="1"/>
  <c r="I10129" i="22" s="1"/>
  <c r="F10128" i="22"/>
  <c r="I10124" i="22"/>
  <c r="H10124" i="22"/>
  <c r="H10123" i="22"/>
  <c r="I10123" i="22" s="1"/>
  <c r="C10120" i="22"/>
  <c r="B10118" i="22"/>
  <c r="G10117" i="22"/>
  <c r="D10117" i="22"/>
  <c r="H10114" i="22"/>
  <c r="I10114" i="22" s="1"/>
  <c r="I10115" i="22" s="1"/>
  <c r="I10111" i="22"/>
  <c r="I10112" i="22" s="1"/>
  <c r="H10111" i="22"/>
  <c r="F10111" i="22"/>
  <c r="I10107" i="22"/>
  <c r="H10107" i="22"/>
  <c r="H10106" i="22"/>
  <c r="I10106" i="22" s="1"/>
  <c r="C10103" i="22"/>
  <c r="B10101" i="22"/>
  <c r="C10086" i="22" s="1"/>
  <c r="G10100" i="22"/>
  <c r="D10100" i="22"/>
  <c r="H10097" i="22"/>
  <c r="I10097" i="22" s="1"/>
  <c r="I10098" i="22" s="1"/>
  <c r="I10094" i="22"/>
  <c r="I10095" i="22" s="1"/>
  <c r="H10094" i="22"/>
  <c r="F10094" i="22"/>
  <c r="I10090" i="22"/>
  <c r="H10090" i="22"/>
  <c r="I10089" i="22"/>
  <c r="H10089" i="22"/>
  <c r="B10084" i="22"/>
  <c r="G10083" i="22"/>
  <c r="D10083" i="22"/>
  <c r="H10080" i="22"/>
  <c r="I10080" i="22" s="1"/>
  <c r="I10081" i="22" s="1"/>
  <c r="I10077" i="22"/>
  <c r="I10078" i="22" s="1"/>
  <c r="H10077" i="22"/>
  <c r="F10077" i="22"/>
  <c r="I10073" i="22"/>
  <c r="H10073" i="22"/>
  <c r="H10072" i="22"/>
  <c r="I10072" i="22" s="1"/>
  <c r="C10069" i="22"/>
  <c r="B10067" i="22"/>
  <c r="C10052" i="22" s="1"/>
  <c r="G10066" i="22"/>
  <c r="D10066" i="22"/>
  <c r="I10063" i="22"/>
  <c r="I10064" i="22" s="1"/>
  <c r="H10063" i="22"/>
  <c r="H10060" i="22"/>
  <c r="I10060" i="22" s="1"/>
  <c r="I10061" i="22" s="1"/>
  <c r="F10060" i="22"/>
  <c r="H10056" i="22"/>
  <c r="I10056" i="22" s="1"/>
  <c r="I10055" i="22"/>
  <c r="H10055" i="22"/>
  <c r="B10050" i="22"/>
  <c r="G10049" i="22"/>
  <c r="D10049" i="22"/>
  <c r="H10046" i="22"/>
  <c r="I10046" i="22" s="1"/>
  <c r="I10047" i="22" s="1"/>
  <c r="I10043" i="22"/>
  <c r="I10044" i="22" s="1"/>
  <c r="H10043" i="22"/>
  <c r="F10043" i="22"/>
  <c r="I10039" i="22"/>
  <c r="H10039" i="22"/>
  <c r="H10038" i="22"/>
  <c r="I10038" i="22" s="1"/>
  <c r="C10035" i="22"/>
  <c r="B10033" i="22"/>
  <c r="C10017" i="22" s="1"/>
  <c r="G10032" i="22"/>
  <c r="D10032" i="22"/>
  <c r="H10029" i="22"/>
  <c r="I10029" i="22" s="1"/>
  <c r="I10030" i="22" s="1"/>
  <c r="I10026" i="22"/>
  <c r="I10027" i="22" s="1"/>
  <c r="H10026" i="22"/>
  <c r="F10026" i="22"/>
  <c r="I10023" i="22"/>
  <c r="H10023" i="22"/>
  <c r="I10021" i="22"/>
  <c r="H10021" i="22"/>
  <c r="I10020" i="22"/>
  <c r="H10020" i="22"/>
  <c r="B10015" i="22"/>
  <c r="C9999" i="22" s="1"/>
  <c r="G10014" i="22"/>
  <c r="D10014" i="22"/>
  <c r="H10011" i="22"/>
  <c r="I10011" i="22" s="1"/>
  <c r="I10012" i="22" s="1"/>
  <c r="H10008" i="22"/>
  <c r="I10008" i="22" s="1"/>
  <c r="I10009" i="22" s="1"/>
  <c r="F10008" i="22"/>
  <c r="I10005" i="22"/>
  <c r="H10005" i="22"/>
  <c r="I10003" i="22"/>
  <c r="H10003" i="22"/>
  <c r="I10002" i="22"/>
  <c r="H10002" i="22"/>
  <c r="B9997" i="22"/>
  <c r="G9996" i="22"/>
  <c r="D9996" i="22"/>
  <c r="I9993" i="22"/>
  <c r="I9994" i="22" s="1"/>
  <c r="H9993" i="22"/>
  <c r="I9990" i="22"/>
  <c r="I9991" i="22" s="1"/>
  <c r="H9990" i="22"/>
  <c r="F9990" i="22"/>
  <c r="H9987" i="22"/>
  <c r="I9987" i="22" s="1"/>
  <c r="I9985" i="22"/>
  <c r="H9985" i="22"/>
  <c r="I9984" i="22"/>
  <c r="H9984" i="22"/>
  <c r="C9981" i="22"/>
  <c r="B9979" i="22"/>
  <c r="C9963" i="22" s="1"/>
  <c r="G9978" i="22"/>
  <c r="D9978" i="22"/>
  <c r="H9975" i="22"/>
  <c r="I9975" i="22" s="1"/>
  <c r="I9976" i="22" s="1"/>
  <c r="H9972" i="22"/>
  <c r="I9972" i="22" s="1"/>
  <c r="I9973" i="22" s="1"/>
  <c r="F9972" i="22"/>
  <c r="H9969" i="22"/>
  <c r="I9969" i="22" s="1"/>
  <c r="H9967" i="22"/>
  <c r="I9967" i="22" s="1"/>
  <c r="I9966" i="22"/>
  <c r="H9966" i="22"/>
  <c r="B9961" i="22"/>
  <c r="G9960" i="22"/>
  <c r="D9960" i="22"/>
  <c r="H9957" i="22"/>
  <c r="I9957" i="22" s="1"/>
  <c r="I9958" i="22" s="1"/>
  <c r="I9955" i="22"/>
  <c r="H9954" i="22"/>
  <c r="I9954" i="22" s="1"/>
  <c r="F9954" i="22"/>
  <c r="H9951" i="22"/>
  <c r="I9951" i="22" s="1"/>
  <c r="I9949" i="22"/>
  <c r="H9949" i="22"/>
  <c r="H9948" i="22"/>
  <c r="I9948" i="22" s="1"/>
  <c r="C9945" i="22"/>
  <c r="B9943" i="22"/>
  <c r="C9927" i="22" s="1"/>
  <c r="G9942" i="22"/>
  <c r="D9942" i="22"/>
  <c r="I9939" i="22"/>
  <c r="I9940" i="22" s="1"/>
  <c r="H9939" i="22"/>
  <c r="H9936" i="22"/>
  <c r="I9936" i="22" s="1"/>
  <c r="I9937" i="22" s="1"/>
  <c r="F9936" i="22"/>
  <c r="H9933" i="22"/>
  <c r="I9933" i="22" s="1"/>
  <c r="H9931" i="22"/>
  <c r="I9931" i="22" s="1"/>
  <c r="H9930" i="22"/>
  <c r="I9930" i="22" s="1"/>
  <c r="B9925" i="22"/>
  <c r="G9924" i="22"/>
  <c r="D9924" i="22"/>
  <c r="H9921" i="22"/>
  <c r="I9921" i="22" s="1"/>
  <c r="I9922" i="22" s="1"/>
  <c r="H9918" i="22"/>
  <c r="I9918" i="22" s="1"/>
  <c r="I9919" i="22" s="1"/>
  <c r="F9918" i="22"/>
  <c r="I9915" i="22"/>
  <c r="H9915" i="22"/>
  <c r="I9913" i="22"/>
  <c r="H9913" i="22"/>
  <c r="I9912" i="22"/>
  <c r="H9912" i="22"/>
  <c r="C9909" i="22"/>
  <c r="B9907" i="22"/>
  <c r="C9891" i="22" s="1"/>
  <c r="G9906" i="22"/>
  <c r="D9906" i="22"/>
  <c r="H9903" i="22"/>
  <c r="I9903" i="22" s="1"/>
  <c r="I9904" i="22" s="1"/>
  <c r="H9900" i="22"/>
  <c r="I9900" i="22" s="1"/>
  <c r="I9901" i="22" s="1"/>
  <c r="F9900" i="22"/>
  <c r="H9897" i="22"/>
  <c r="I9897" i="22" s="1"/>
  <c r="H9895" i="22"/>
  <c r="I9895" i="22" s="1"/>
  <c r="I9894" i="22"/>
  <c r="H9894" i="22"/>
  <c r="B9889" i="22"/>
  <c r="G9888" i="22"/>
  <c r="D9888" i="22"/>
  <c r="H9885" i="22"/>
  <c r="I9885" i="22" s="1"/>
  <c r="I9886" i="22" s="1"/>
  <c r="I9882" i="22"/>
  <c r="I9883" i="22" s="1"/>
  <c r="H9882" i="22"/>
  <c r="F9882" i="22"/>
  <c r="H9879" i="22"/>
  <c r="I9879" i="22" s="1"/>
  <c r="H9877" i="22"/>
  <c r="I9877" i="22" s="1"/>
  <c r="I9876" i="22"/>
  <c r="H9876" i="22"/>
  <c r="C9873" i="22"/>
  <c r="B9871" i="22"/>
  <c r="G9870" i="22"/>
  <c r="D9870" i="22"/>
  <c r="H9867" i="22"/>
  <c r="I9867" i="22" s="1"/>
  <c r="I9868" i="22" s="1"/>
  <c r="H9864" i="22"/>
  <c r="I9864" i="22" s="1"/>
  <c r="I9865" i="22" s="1"/>
  <c r="F9864" i="22"/>
  <c r="I9861" i="22"/>
  <c r="H9861" i="22"/>
  <c r="H9859" i="22"/>
  <c r="I9859" i="22" s="1"/>
  <c r="H9858" i="22"/>
  <c r="I9858" i="22" s="1"/>
  <c r="C9855" i="22"/>
  <c r="B9853" i="22"/>
  <c r="G9852" i="22"/>
  <c r="D9852" i="22"/>
  <c r="H9849" i="22"/>
  <c r="I9849" i="22" s="1"/>
  <c r="I9850" i="22" s="1"/>
  <c r="I9846" i="22"/>
  <c r="I9847" i="22" s="1"/>
  <c r="H9846" i="22"/>
  <c r="F9846" i="22"/>
  <c r="I9843" i="22"/>
  <c r="H9843" i="22"/>
  <c r="I9841" i="22"/>
  <c r="H9841" i="22"/>
  <c r="H9840" i="22"/>
  <c r="I9840" i="22" s="1"/>
  <c r="C9837" i="22"/>
  <c r="B9835" i="22"/>
  <c r="C9819" i="22" s="1"/>
  <c r="G9834" i="22"/>
  <c r="D9834" i="22"/>
  <c r="H9831" i="22"/>
  <c r="I9831" i="22" s="1"/>
  <c r="I9832" i="22" s="1"/>
  <c r="I9829" i="22"/>
  <c r="H9828" i="22"/>
  <c r="I9828" i="22" s="1"/>
  <c r="F9828" i="22"/>
  <c r="H9825" i="22"/>
  <c r="I9825" i="22" s="1"/>
  <c r="I9823" i="22"/>
  <c r="H9823" i="22"/>
  <c r="H9822" i="22"/>
  <c r="I9822" i="22" s="1"/>
  <c r="B9817" i="22"/>
  <c r="C9801" i="22" s="1"/>
  <c r="G9816" i="22"/>
  <c r="D9816" i="22"/>
  <c r="H9813" i="22"/>
  <c r="I9813" i="22" s="1"/>
  <c r="I9814" i="22" s="1"/>
  <c r="H9810" i="22"/>
  <c r="I9810" i="22" s="1"/>
  <c r="I9811" i="22" s="1"/>
  <c r="F9810" i="22"/>
  <c r="I9807" i="22"/>
  <c r="H9807" i="22"/>
  <c r="I9805" i="22"/>
  <c r="H9805" i="22"/>
  <c r="I9804" i="22"/>
  <c r="H9804" i="22"/>
  <c r="B9799" i="22"/>
  <c r="C9783" i="22" s="1"/>
  <c r="G9798" i="22"/>
  <c r="D9798" i="22"/>
  <c r="I9796" i="22"/>
  <c r="H9795" i="22"/>
  <c r="I9795" i="22" s="1"/>
  <c r="I9793" i="22"/>
  <c r="H9792" i="22"/>
  <c r="I9792" i="22" s="1"/>
  <c r="F9792" i="22"/>
  <c r="H9789" i="22"/>
  <c r="I9789" i="22" s="1"/>
  <c r="I9787" i="22"/>
  <c r="H9787" i="22"/>
  <c r="I9786" i="22"/>
  <c r="H9786" i="22"/>
  <c r="B9781" i="22"/>
  <c r="C9765" i="22" s="1"/>
  <c r="G9780" i="22"/>
  <c r="D9780" i="22"/>
  <c r="I9777" i="22"/>
  <c r="I9778" i="22" s="1"/>
  <c r="H9777" i="22"/>
  <c r="H9774" i="22"/>
  <c r="I9774" i="22" s="1"/>
  <c r="I9775" i="22" s="1"/>
  <c r="F9774" i="22"/>
  <c r="I9771" i="22"/>
  <c r="H9771" i="22"/>
  <c r="H9769" i="22"/>
  <c r="I9769" i="22" s="1"/>
  <c r="I9768" i="22"/>
  <c r="H9768" i="22"/>
  <c r="B9763" i="22"/>
  <c r="C9747" i="22" s="1"/>
  <c r="G9762" i="22"/>
  <c r="D9762" i="22"/>
  <c r="H9759" i="22"/>
  <c r="I9759" i="22" s="1"/>
  <c r="I9760" i="22" s="1"/>
  <c r="I9757" i="22"/>
  <c r="H9756" i="22"/>
  <c r="I9756" i="22" s="1"/>
  <c r="F9756" i="22"/>
  <c r="H9753" i="22"/>
  <c r="I9753" i="22" s="1"/>
  <c r="H9751" i="22"/>
  <c r="I9751" i="22" s="1"/>
  <c r="I9750" i="22"/>
  <c r="H9750" i="22"/>
  <c r="B9745" i="22"/>
  <c r="C9730" i="22" s="1"/>
  <c r="G9744" i="22"/>
  <c r="D9744" i="22"/>
  <c r="H9741" i="22"/>
  <c r="I9741" i="22" s="1"/>
  <c r="I9742" i="22" s="1"/>
  <c r="I9738" i="22"/>
  <c r="I9739" i="22" s="1"/>
  <c r="H9738" i="22"/>
  <c r="F9738" i="22"/>
  <c r="I9734" i="22"/>
  <c r="H9734" i="22"/>
  <c r="H9733" i="22"/>
  <c r="I9733" i="22" s="1"/>
  <c r="B9728" i="22"/>
  <c r="C9713" i="22" s="1"/>
  <c r="G9727" i="22"/>
  <c r="D9727" i="22"/>
  <c r="H9724" i="22"/>
  <c r="I9724" i="22" s="1"/>
  <c r="I9725" i="22" s="1"/>
  <c r="I9722" i="22"/>
  <c r="H9721" i="22"/>
  <c r="I9721" i="22" s="1"/>
  <c r="F9721" i="22"/>
  <c r="I9717" i="22"/>
  <c r="H9717" i="22"/>
  <c r="H9716" i="22"/>
  <c r="I9716" i="22" s="1"/>
  <c r="B9711" i="22"/>
  <c r="G9710" i="22"/>
  <c r="D9710" i="22"/>
  <c r="H9707" i="22"/>
  <c r="I9707" i="22" s="1"/>
  <c r="I9708" i="22" s="1"/>
  <c r="I9705" i="22"/>
  <c r="I9704" i="22"/>
  <c r="H9704" i="22"/>
  <c r="F9704" i="22"/>
  <c r="I9700" i="22"/>
  <c r="H9700" i="22"/>
  <c r="I9699" i="22"/>
  <c r="H9699" i="22"/>
  <c r="C9696" i="22"/>
  <c r="B9694" i="22"/>
  <c r="C9679" i="22" s="1"/>
  <c r="G9693" i="22"/>
  <c r="D9693" i="22"/>
  <c r="I9690" i="22"/>
  <c r="I9691" i="22" s="1"/>
  <c r="H9690" i="22"/>
  <c r="I9687" i="22"/>
  <c r="I9688" i="22" s="1"/>
  <c r="H9687" i="22"/>
  <c r="F9687" i="22"/>
  <c r="H9683" i="22"/>
  <c r="I9683" i="22" s="1"/>
  <c r="H9682" i="22"/>
  <c r="I9682" i="22" s="1"/>
  <c r="B9677" i="22"/>
  <c r="G9676" i="22"/>
  <c r="D9676" i="22"/>
  <c r="H9673" i="22"/>
  <c r="I9673" i="22" s="1"/>
  <c r="I9674" i="22" s="1"/>
  <c r="I9670" i="22"/>
  <c r="I9671" i="22" s="1"/>
  <c r="H9670" i="22"/>
  <c r="F9670" i="22"/>
  <c r="I9666" i="22"/>
  <c r="H9666" i="22"/>
  <c r="I9665" i="22"/>
  <c r="H9665" i="22"/>
  <c r="C9662" i="22"/>
  <c r="B9660" i="22"/>
  <c r="C9645" i="22" s="1"/>
  <c r="G9659" i="22"/>
  <c r="D9659" i="22"/>
  <c r="I9656" i="22"/>
  <c r="I9657" i="22" s="1"/>
  <c r="H9656" i="22"/>
  <c r="I9653" i="22"/>
  <c r="I9654" i="22" s="1"/>
  <c r="H9653" i="22"/>
  <c r="F9653" i="22"/>
  <c r="H9649" i="22"/>
  <c r="I9649" i="22" s="1"/>
  <c r="I9648" i="22"/>
  <c r="H9648" i="22"/>
  <c r="B9643" i="22"/>
  <c r="G9642" i="22"/>
  <c r="D9642" i="22"/>
  <c r="H9639" i="22"/>
  <c r="I9639" i="22" s="1"/>
  <c r="I9640" i="22" s="1"/>
  <c r="I9636" i="22"/>
  <c r="I9637" i="22" s="1"/>
  <c r="H9636" i="22"/>
  <c r="F9636" i="22"/>
  <c r="I9632" i="22"/>
  <c r="H9632" i="22"/>
  <c r="H9631" i="22"/>
  <c r="I9631" i="22" s="1"/>
  <c r="C9628" i="22"/>
  <c r="B9626" i="22"/>
  <c r="C9611" i="22" s="1"/>
  <c r="G9625" i="22"/>
  <c r="D9625" i="22"/>
  <c r="H9622" i="22"/>
  <c r="I9622" i="22" s="1"/>
  <c r="I9623" i="22" s="1"/>
  <c r="H9619" i="22"/>
  <c r="I9619" i="22" s="1"/>
  <c r="I9620" i="22" s="1"/>
  <c r="F9619" i="22"/>
  <c r="I9615" i="22"/>
  <c r="H9615" i="22"/>
  <c r="H9614" i="22"/>
  <c r="I9614" i="22" s="1"/>
  <c r="B9609" i="22"/>
  <c r="C9594" i="22" s="1"/>
  <c r="G9608" i="22"/>
  <c r="D9608" i="22"/>
  <c r="I9606" i="22"/>
  <c r="H9605" i="22"/>
  <c r="I9605" i="22" s="1"/>
  <c r="I9603" i="22"/>
  <c r="I9602" i="22"/>
  <c r="H9602" i="22"/>
  <c r="F9602" i="22"/>
  <c r="I9598" i="22"/>
  <c r="H9598" i="22"/>
  <c r="I9597" i="22"/>
  <c r="H9597" i="22"/>
  <c r="B9592" i="22"/>
  <c r="C9577" i="22" s="1"/>
  <c r="G9591" i="22"/>
  <c r="D9591" i="22"/>
  <c r="H9588" i="22"/>
  <c r="I9588" i="22" s="1"/>
  <c r="I9589" i="22" s="1"/>
  <c r="I9585" i="22"/>
  <c r="I9586" i="22" s="1"/>
  <c r="H9585" i="22"/>
  <c r="F9585" i="22"/>
  <c r="H9581" i="22"/>
  <c r="I9581" i="22" s="1"/>
  <c r="H9580" i="22"/>
  <c r="I9580" i="22" s="1"/>
  <c r="B9575" i="22"/>
  <c r="G9574" i="22"/>
  <c r="D9574" i="22"/>
  <c r="H9571" i="22"/>
  <c r="I9571" i="22" s="1"/>
  <c r="I9572" i="22" s="1"/>
  <c r="I9568" i="22"/>
  <c r="I9569" i="22" s="1"/>
  <c r="H9568" i="22"/>
  <c r="F9568" i="22"/>
  <c r="I9564" i="22"/>
  <c r="H9564" i="22"/>
  <c r="I9563" i="22"/>
  <c r="H9563" i="22"/>
  <c r="C9560" i="22"/>
  <c r="B9558" i="22"/>
  <c r="C9543" i="22" s="1"/>
  <c r="G9557" i="22"/>
  <c r="D9557" i="22"/>
  <c r="H9554" i="22"/>
  <c r="I9554" i="22" s="1"/>
  <c r="I9555" i="22" s="1"/>
  <c r="I9551" i="22"/>
  <c r="I9552" i="22" s="1"/>
  <c r="H9551" i="22"/>
  <c r="F9551" i="22"/>
  <c r="H9547" i="22"/>
  <c r="I9547" i="22" s="1"/>
  <c r="I9546" i="22"/>
  <c r="H9546" i="22"/>
  <c r="B9541" i="22"/>
  <c r="G9540" i="22"/>
  <c r="D9540" i="22"/>
  <c r="H9537" i="22"/>
  <c r="I9537" i="22" s="1"/>
  <c r="I9538" i="22" s="1"/>
  <c r="I9534" i="22"/>
  <c r="I9535" i="22" s="1"/>
  <c r="H9534" i="22"/>
  <c r="F9534" i="22"/>
  <c r="I9530" i="22"/>
  <c r="H9530" i="22"/>
  <c r="H9529" i="22"/>
  <c r="I9529" i="22" s="1"/>
  <c r="C9526" i="22"/>
  <c r="B9524" i="22"/>
  <c r="C9509" i="22" s="1"/>
  <c r="G9523" i="22"/>
  <c r="D9523" i="22"/>
  <c r="H9520" i="22"/>
  <c r="I9520" i="22" s="1"/>
  <c r="I9521" i="22" s="1"/>
  <c r="H9517" i="22"/>
  <c r="I9517" i="22" s="1"/>
  <c r="I9518" i="22" s="1"/>
  <c r="F9517" i="22"/>
  <c r="I9513" i="22"/>
  <c r="H9513" i="22"/>
  <c r="H9512" i="22"/>
  <c r="I9512" i="22" s="1"/>
  <c r="B9507" i="22"/>
  <c r="C9492" i="22" s="1"/>
  <c r="G9506" i="22"/>
  <c r="D9506" i="22"/>
  <c r="H9503" i="22"/>
  <c r="I9503" i="22" s="1"/>
  <c r="I9504" i="22" s="1"/>
  <c r="I9501" i="22"/>
  <c r="I9500" i="22"/>
  <c r="H9500" i="22"/>
  <c r="F9500" i="22"/>
  <c r="I9496" i="22"/>
  <c r="H9496" i="22"/>
  <c r="I9495" i="22"/>
  <c r="H9495" i="22"/>
  <c r="B9490" i="22"/>
  <c r="C9475" i="22" s="1"/>
  <c r="G9489" i="22"/>
  <c r="D9489" i="22"/>
  <c r="I9486" i="22"/>
  <c r="I9487" i="22" s="1"/>
  <c r="H9486" i="22"/>
  <c r="I9483" i="22"/>
  <c r="I9484" i="22" s="1"/>
  <c r="H9483" i="22"/>
  <c r="F9483" i="22"/>
  <c r="H9479" i="22"/>
  <c r="I9479" i="22" s="1"/>
  <c r="H9478" i="22"/>
  <c r="I9478" i="22" s="1"/>
  <c r="C9474" i="22"/>
  <c r="B9472" i="22"/>
  <c r="C9456" i="22" s="1"/>
  <c r="G9471" i="22"/>
  <c r="D9471" i="22"/>
  <c r="H9468" i="22"/>
  <c r="I9468" i="22" s="1"/>
  <c r="I9467" i="22"/>
  <c r="H9467" i="22"/>
  <c r="H9464" i="22"/>
  <c r="I9464" i="22" s="1"/>
  <c r="I9465" i="22" s="1"/>
  <c r="F9464" i="22"/>
  <c r="I9460" i="22"/>
  <c r="H9460" i="22"/>
  <c r="H9459" i="22"/>
  <c r="I9459" i="22" s="1"/>
  <c r="B9454" i="22"/>
  <c r="G9453" i="22"/>
  <c r="D9453" i="22"/>
  <c r="H9450" i="22"/>
  <c r="I9450" i="22" s="1"/>
  <c r="I9449" i="22"/>
  <c r="I9451" i="22" s="1"/>
  <c r="H9449" i="22"/>
  <c r="H9446" i="22"/>
  <c r="I9446" i="22" s="1"/>
  <c r="I9447" i="22" s="1"/>
  <c r="F9446" i="22"/>
  <c r="H9442" i="22"/>
  <c r="I9442" i="22" s="1"/>
  <c r="I9441" i="22"/>
  <c r="H9441" i="22"/>
  <c r="C9438" i="22"/>
  <c r="B9436" i="22"/>
  <c r="G9435" i="22"/>
  <c r="D9435" i="22"/>
  <c r="H9432" i="22"/>
  <c r="I9432" i="22" s="1"/>
  <c r="H9431" i="22"/>
  <c r="I9431" i="22" s="1"/>
  <c r="I9429" i="22"/>
  <c r="H9428" i="22"/>
  <c r="I9428" i="22" s="1"/>
  <c r="F9428" i="22"/>
  <c r="H9424" i="22"/>
  <c r="I9424" i="22" s="1"/>
  <c r="H9423" i="22"/>
  <c r="I9423" i="22" s="1"/>
  <c r="C9420" i="22"/>
  <c r="B9418" i="22"/>
  <c r="G9417" i="22"/>
  <c r="D9417" i="22"/>
  <c r="H9414" i="22"/>
  <c r="I9414" i="22" s="1"/>
  <c r="H9413" i="22"/>
  <c r="I9413" i="22" s="1"/>
  <c r="I9415" i="22" s="1"/>
  <c r="I9410" i="22"/>
  <c r="I9411" i="22" s="1"/>
  <c r="H9410" i="22"/>
  <c r="F9410" i="22"/>
  <c r="I9406" i="22"/>
  <c r="H9406" i="22"/>
  <c r="H9405" i="22"/>
  <c r="I9405" i="22" s="1"/>
  <c r="C9402" i="22"/>
  <c r="B9400" i="22"/>
  <c r="C9384" i="22" s="1"/>
  <c r="G9399" i="22"/>
  <c r="D9399" i="22"/>
  <c r="H9396" i="22"/>
  <c r="I9396" i="22" s="1"/>
  <c r="H9395" i="22"/>
  <c r="I9395" i="22" s="1"/>
  <c r="H9392" i="22"/>
  <c r="I9392" i="22" s="1"/>
  <c r="I9393" i="22" s="1"/>
  <c r="F9392" i="22"/>
  <c r="H9388" i="22"/>
  <c r="I9388" i="22" s="1"/>
  <c r="H9387" i="22"/>
  <c r="I9387" i="22" s="1"/>
  <c r="B9382" i="22"/>
  <c r="C9366" i="22" s="1"/>
  <c r="G9381" i="22"/>
  <c r="D9381" i="22"/>
  <c r="H9378" i="22"/>
  <c r="I9378" i="22" s="1"/>
  <c r="H9377" i="22"/>
  <c r="I9377" i="22" s="1"/>
  <c r="H9374" i="22"/>
  <c r="I9374" i="22" s="1"/>
  <c r="I9375" i="22" s="1"/>
  <c r="F9374" i="22"/>
  <c r="I9370" i="22"/>
  <c r="H9370" i="22"/>
  <c r="I9369" i="22"/>
  <c r="H9369" i="22"/>
  <c r="B9364" i="22"/>
  <c r="C9348" i="22" s="1"/>
  <c r="G9363" i="22"/>
  <c r="D9363" i="22"/>
  <c r="H9360" i="22"/>
  <c r="I9360" i="22" s="1"/>
  <c r="H9359" i="22"/>
  <c r="I9359" i="22" s="1"/>
  <c r="I9356" i="22"/>
  <c r="I9357" i="22" s="1"/>
  <c r="H9356" i="22"/>
  <c r="F9356" i="22"/>
  <c r="H9352" i="22"/>
  <c r="I9352" i="22" s="1"/>
  <c r="I9351" i="22"/>
  <c r="H9351" i="22"/>
  <c r="B9346" i="22"/>
  <c r="G9345" i="22"/>
  <c r="D9345" i="22"/>
  <c r="H9342" i="22"/>
  <c r="I9342" i="22" s="1"/>
  <c r="H9341" i="22"/>
  <c r="I9341" i="22" s="1"/>
  <c r="I9343" i="22" s="1"/>
  <c r="I9338" i="22"/>
  <c r="I9339" i="22" s="1"/>
  <c r="H9338" i="22"/>
  <c r="F9338" i="22"/>
  <c r="H9334" i="22"/>
  <c r="I9334" i="22" s="1"/>
  <c r="H9333" i="22"/>
  <c r="I9333" i="22" s="1"/>
  <c r="C9330" i="22"/>
  <c r="B9328" i="22"/>
  <c r="G9327" i="22"/>
  <c r="D9327" i="22"/>
  <c r="H9324" i="22"/>
  <c r="I9324" i="22" s="1"/>
  <c r="H9323" i="22"/>
  <c r="I9323" i="22" s="1"/>
  <c r="I9321" i="22"/>
  <c r="H9320" i="22"/>
  <c r="I9320" i="22" s="1"/>
  <c r="F9320" i="22"/>
  <c r="H9316" i="22"/>
  <c r="I9316" i="22" s="1"/>
  <c r="H9315" i="22"/>
  <c r="I9315" i="22" s="1"/>
  <c r="C9312" i="22"/>
  <c r="B9310" i="22"/>
  <c r="G9309" i="22"/>
  <c r="D9309" i="22"/>
  <c r="H9306" i="22"/>
  <c r="I9306" i="22" s="1"/>
  <c r="I9307" i="22" s="1"/>
  <c r="H9303" i="22"/>
  <c r="I9303" i="22" s="1"/>
  <c r="I9304" i="22" s="1"/>
  <c r="F9303" i="22"/>
  <c r="I9299" i="22"/>
  <c r="H9299" i="22"/>
  <c r="I9298" i="22"/>
  <c r="H9298" i="22"/>
  <c r="C9295" i="22"/>
  <c r="B9293" i="22"/>
  <c r="G9292" i="22"/>
  <c r="D9292" i="22"/>
  <c r="H9289" i="22"/>
  <c r="I9289" i="22" s="1"/>
  <c r="I9290" i="22" s="1"/>
  <c r="I9287" i="22"/>
  <c r="H9286" i="22"/>
  <c r="I9286" i="22" s="1"/>
  <c r="F9286" i="22"/>
  <c r="H9282" i="22"/>
  <c r="I9282" i="22" s="1"/>
  <c r="H9281" i="22"/>
  <c r="I9281" i="22" s="1"/>
  <c r="C9278" i="22"/>
  <c r="B9276" i="22"/>
  <c r="G9275" i="22"/>
  <c r="D9275" i="22"/>
  <c r="H9272" i="22"/>
  <c r="I9272" i="22" s="1"/>
  <c r="I9273" i="22" s="1"/>
  <c r="I9270" i="22"/>
  <c r="H9269" i="22"/>
  <c r="I9269" i="22" s="1"/>
  <c r="F9269" i="22"/>
  <c r="I9265" i="22"/>
  <c r="H9265" i="22"/>
  <c r="I9264" i="22"/>
  <c r="H9264" i="22"/>
  <c r="C9261" i="22"/>
  <c r="B9259" i="22"/>
  <c r="C9244" i="22" s="1"/>
  <c r="G9258" i="22"/>
  <c r="D9258" i="22"/>
  <c r="H9255" i="22"/>
  <c r="I9255" i="22" s="1"/>
  <c r="I9256" i="22" s="1"/>
  <c r="H9252" i="22"/>
  <c r="I9252" i="22" s="1"/>
  <c r="I9253" i="22" s="1"/>
  <c r="F9252" i="22"/>
  <c r="H9248" i="22"/>
  <c r="I9248" i="22" s="1"/>
  <c r="I9247" i="22"/>
  <c r="H9247" i="22"/>
  <c r="B9242" i="22"/>
  <c r="G9241" i="22"/>
  <c r="D9241" i="22"/>
  <c r="I9239" i="22"/>
  <c r="H9238" i="22"/>
  <c r="I9238" i="22" s="1"/>
  <c r="I9236" i="22"/>
  <c r="I9235" i="22"/>
  <c r="H9235" i="22"/>
  <c r="F9235" i="22"/>
  <c r="H9231" i="22"/>
  <c r="I9231" i="22" s="1"/>
  <c r="I9230" i="22"/>
  <c r="H9230" i="22"/>
  <c r="C9227" i="22"/>
  <c r="B9225" i="22"/>
  <c r="C9210" i="22" s="1"/>
  <c r="G9224" i="22"/>
  <c r="D9224" i="22"/>
  <c r="H9221" i="22"/>
  <c r="I9221" i="22" s="1"/>
  <c r="I9222" i="22" s="1"/>
  <c r="I9219" i="22"/>
  <c r="H9218" i="22"/>
  <c r="I9218" i="22" s="1"/>
  <c r="F9218" i="22"/>
  <c r="H9214" i="22"/>
  <c r="I9214" i="22" s="1"/>
  <c r="H9213" i="22"/>
  <c r="I9213" i="22" s="1"/>
  <c r="B9208" i="22"/>
  <c r="G9207" i="22"/>
  <c r="D9207" i="22"/>
  <c r="H9204" i="22"/>
  <c r="I9204" i="22" s="1"/>
  <c r="I9205" i="22" s="1"/>
  <c r="H9201" i="22"/>
  <c r="I9201" i="22" s="1"/>
  <c r="I9202" i="22" s="1"/>
  <c r="F9201" i="22"/>
  <c r="I9197" i="22"/>
  <c r="H9197" i="22"/>
  <c r="I9196" i="22"/>
  <c r="H9196" i="22"/>
  <c r="C9193" i="22"/>
  <c r="B9191" i="22"/>
  <c r="G9190" i="22"/>
  <c r="D9190" i="22"/>
  <c r="H9187" i="22"/>
  <c r="I9187" i="22" s="1"/>
  <c r="I9186" i="22"/>
  <c r="H9186" i="22"/>
  <c r="I9183" i="22"/>
  <c r="I9184" i="22" s="1"/>
  <c r="H9183" i="22"/>
  <c r="F9183" i="22"/>
  <c r="I9179" i="22"/>
  <c r="H9179" i="22"/>
  <c r="I9178" i="22"/>
  <c r="H9178" i="22"/>
  <c r="H9177" i="22"/>
  <c r="I9177" i="22" s="1"/>
  <c r="C9174" i="22"/>
  <c r="B9172" i="22"/>
  <c r="G9171" i="22"/>
  <c r="D9171" i="22"/>
  <c r="I9168" i="22"/>
  <c r="H9168" i="22"/>
  <c r="H9167" i="22"/>
  <c r="I9167" i="22" s="1"/>
  <c r="H9164" i="22"/>
  <c r="I9164" i="22" s="1"/>
  <c r="I9165" i="22" s="1"/>
  <c r="F9164" i="22"/>
  <c r="I9160" i="22"/>
  <c r="H9160" i="22"/>
  <c r="I9159" i="22"/>
  <c r="H9159" i="22"/>
  <c r="I9158" i="22"/>
  <c r="H9158" i="22"/>
  <c r="C9155" i="22"/>
  <c r="B9153" i="22"/>
  <c r="C9136" i="22" s="1"/>
  <c r="G9152" i="22"/>
  <c r="D9152" i="22"/>
  <c r="H9149" i="22"/>
  <c r="I9149" i="22" s="1"/>
  <c r="I9150" i="22" s="1"/>
  <c r="I9148" i="22"/>
  <c r="H9148" i="22"/>
  <c r="H9145" i="22"/>
  <c r="I9145" i="22" s="1"/>
  <c r="I9146" i="22" s="1"/>
  <c r="F9145" i="22"/>
  <c r="H9141" i="22"/>
  <c r="I9141" i="22" s="1"/>
  <c r="I9140" i="22"/>
  <c r="H9140" i="22"/>
  <c r="H9139" i="22"/>
  <c r="I9139" i="22" s="1"/>
  <c r="B9134" i="22"/>
  <c r="C9117" i="22" s="1"/>
  <c r="G9133" i="22"/>
  <c r="D9133" i="22"/>
  <c r="I9130" i="22"/>
  <c r="H9130" i="22"/>
  <c r="H9129" i="22"/>
  <c r="I9129" i="22" s="1"/>
  <c r="H9126" i="22"/>
  <c r="I9126" i="22" s="1"/>
  <c r="I9127" i="22" s="1"/>
  <c r="F9126" i="22"/>
  <c r="H9122" i="22"/>
  <c r="I9122" i="22" s="1"/>
  <c r="I9121" i="22"/>
  <c r="H9121" i="22"/>
  <c r="I9120" i="22"/>
  <c r="H9120" i="22"/>
  <c r="B9115" i="22"/>
  <c r="G9114" i="22"/>
  <c r="D9114" i="22"/>
  <c r="I9111" i="22"/>
  <c r="H9111" i="22"/>
  <c r="H9110" i="22"/>
  <c r="I9110" i="22" s="1"/>
  <c r="I9112" i="22" s="1"/>
  <c r="I9107" i="22"/>
  <c r="I9108" i="22" s="1"/>
  <c r="H9107" i="22"/>
  <c r="F9107" i="22"/>
  <c r="I9103" i="22"/>
  <c r="H9103" i="22"/>
  <c r="H9102" i="22"/>
  <c r="I9102" i="22" s="1"/>
  <c r="H9101" i="22"/>
  <c r="I9101" i="22" s="1"/>
  <c r="C9098" i="22"/>
  <c r="B9096" i="22"/>
  <c r="G9095" i="22"/>
  <c r="D9095" i="22"/>
  <c r="H9092" i="22"/>
  <c r="I9092" i="22" s="1"/>
  <c r="H9091" i="22"/>
  <c r="I9091" i="22" s="1"/>
  <c r="I9093" i="22" s="1"/>
  <c r="I9089" i="22"/>
  <c r="I9088" i="22"/>
  <c r="H9088" i="22"/>
  <c r="F9088" i="22"/>
  <c r="I9084" i="22"/>
  <c r="H9084" i="22"/>
  <c r="I9083" i="22"/>
  <c r="H9083" i="22"/>
  <c r="H9082" i="22"/>
  <c r="I9082" i="22" s="1"/>
  <c r="C9079" i="22"/>
  <c r="B9077" i="22"/>
  <c r="C9060" i="22" s="1"/>
  <c r="G9076" i="22"/>
  <c r="D9076" i="22"/>
  <c r="I9073" i="22"/>
  <c r="H9073" i="22"/>
  <c r="H9072" i="22"/>
  <c r="I9072" i="22" s="1"/>
  <c r="I9074" i="22" s="1"/>
  <c r="H9069" i="22"/>
  <c r="I9069" i="22" s="1"/>
  <c r="I9070" i="22" s="1"/>
  <c r="F9069" i="22"/>
  <c r="H9065" i="22"/>
  <c r="I9065" i="22" s="1"/>
  <c r="H9064" i="22"/>
  <c r="I9064" i="22" s="1"/>
  <c r="I9063" i="22"/>
  <c r="H9063" i="22"/>
  <c r="B9058" i="22"/>
  <c r="G9057" i="22"/>
  <c r="D9057" i="22"/>
  <c r="H9054" i="22"/>
  <c r="I9054" i="22" s="1"/>
  <c r="H9053" i="22"/>
  <c r="I9053" i="22" s="1"/>
  <c r="I9055" i="22" s="1"/>
  <c r="I9050" i="22"/>
  <c r="I9051" i="22" s="1"/>
  <c r="H9050" i="22"/>
  <c r="F9050" i="22"/>
  <c r="I9046" i="22"/>
  <c r="H9046" i="22"/>
  <c r="H9045" i="22"/>
  <c r="I9045" i="22" s="1"/>
  <c r="I9044" i="22"/>
  <c r="H9044" i="22"/>
  <c r="C9041" i="22"/>
  <c r="B9039" i="22"/>
  <c r="C9022" i="22" s="1"/>
  <c r="G9038" i="22"/>
  <c r="D9038" i="22"/>
  <c r="H9035" i="22"/>
  <c r="I9035" i="22" s="1"/>
  <c r="I9034" i="22"/>
  <c r="H9034" i="22"/>
  <c r="H9031" i="22"/>
  <c r="I9031" i="22" s="1"/>
  <c r="I9032" i="22" s="1"/>
  <c r="F9031" i="22"/>
  <c r="H9027" i="22"/>
  <c r="I9027" i="22" s="1"/>
  <c r="I9026" i="22"/>
  <c r="H9026" i="22"/>
  <c r="H9025" i="22"/>
  <c r="I9025" i="22" s="1"/>
  <c r="B9020" i="22"/>
  <c r="C9005" i="22" s="1"/>
  <c r="G9019" i="22"/>
  <c r="D9019" i="22"/>
  <c r="H9016" i="22"/>
  <c r="I9016" i="22" s="1"/>
  <c r="I9017" i="22" s="1"/>
  <c r="I9013" i="22"/>
  <c r="I9014" i="22" s="1"/>
  <c r="H9013" i="22"/>
  <c r="F9013" i="22"/>
  <c r="I9009" i="22"/>
  <c r="H9009" i="22"/>
  <c r="H9008" i="22"/>
  <c r="I9008" i="22" s="1"/>
  <c r="B9003" i="22"/>
  <c r="C8988" i="22" s="1"/>
  <c r="G9002" i="22"/>
  <c r="D9002" i="22"/>
  <c r="H8999" i="22"/>
  <c r="I8999" i="22" s="1"/>
  <c r="I9000" i="22" s="1"/>
  <c r="I8996" i="22"/>
  <c r="I8997" i="22" s="1"/>
  <c r="H8996" i="22"/>
  <c r="F8996" i="22"/>
  <c r="I8992" i="22"/>
  <c r="H8992" i="22"/>
  <c r="H8991" i="22"/>
  <c r="I8991" i="22" s="1"/>
  <c r="B8986" i="22"/>
  <c r="C8971" i="22" s="1"/>
  <c r="G8985" i="22"/>
  <c r="D8985" i="22"/>
  <c r="H8982" i="22"/>
  <c r="I8982" i="22" s="1"/>
  <c r="I8983" i="22" s="1"/>
  <c r="I8979" i="22"/>
  <c r="I8980" i="22" s="1"/>
  <c r="H8979" i="22"/>
  <c r="F8979" i="22"/>
  <c r="I8975" i="22"/>
  <c r="H8975" i="22"/>
  <c r="H8974" i="22"/>
  <c r="I8974" i="22" s="1"/>
  <c r="B8969" i="22"/>
  <c r="C8954" i="22" s="1"/>
  <c r="G8968" i="22"/>
  <c r="D8968" i="22"/>
  <c r="H8965" i="22"/>
  <c r="I8965" i="22" s="1"/>
  <c r="I8966" i="22" s="1"/>
  <c r="I8962" i="22"/>
  <c r="I8963" i="22" s="1"/>
  <c r="H8962" i="22"/>
  <c r="F8962" i="22"/>
  <c r="I8958" i="22"/>
  <c r="H8958" i="22"/>
  <c r="H8957" i="22"/>
  <c r="I8957" i="22" s="1"/>
  <c r="B8952" i="22"/>
  <c r="C8937" i="22" s="1"/>
  <c r="G8951" i="22"/>
  <c r="D8951" i="22"/>
  <c r="H8948" i="22"/>
  <c r="I8948" i="22" s="1"/>
  <c r="I8949" i="22" s="1"/>
  <c r="I8945" i="22"/>
  <c r="I8946" i="22" s="1"/>
  <c r="H8945" i="22"/>
  <c r="F8945" i="22"/>
  <c r="I8941" i="22"/>
  <c r="H8941" i="22"/>
  <c r="H8940" i="22"/>
  <c r="I8940" i="22" s="1"/>
  <c r="B8935" i="22"/>
  <c r="C8920" i="22" s="1"/>
  <c r="G8934" i="22"/>
  <c r="D8934" i="22"/>
  <c r="I8931" i="22"/>
  <c r="I8932" i="22" s="1"/>
  <c r="H8931" i="22"/>
  <c r="I8928" i="22"/>
  <c r="I8929" i="22" s="1"/>
  <c r="H8928" i="22"/>
  <c r="F8928" i="22"/>
  <c r="I8924" i="22"/>
  <c r="H8924" i="22"/>
  <c r="H8923" i="22"/>
  <c r="I8923" i="22" s="1"/>
  <c r="B8918" i="22"/>
  <c r="C8903" i="22" s="1"/>
  <c r="G8917" i="22"/>
  <c r="D8917" i="22"/>
  <c r="I8914" i="22"/>
  <c r="I8915" i="22" s="1"/>
  <c r="H8914" i="22"/>
  <c r="I8911" i="22"/>
  <c r="I8912" i="22" s="1"/>
  <c r="H8911" i="22"/>
  <c r="F8911" i="22"/>
  <c r="I8907" i="22"/>
  <c r="H8907" i="22"/>
  <c r="H8906" i="22"/>
  <c r="I8906" i="22" s="1"/>
  <c r="B8901" i="22"/>
  <c r="G8900" i="22"/>
  <c r="D8900" i="22"/>
  <c r="I8897" i="22"/>
  <c r="I8898" i="22" s="1"/>
  <c r="H8897" i="22"/>
  <c r="I8894" i="22"/>
  <c r="I8895" i="22" s="1"/>
  <c r="H8894" i="22"/>
  <c r="F8894" i="22"/>
  <c r="I8890" i="22"/>
  <c r="H8890" i="22"/>
  <c r="H8889" i="22"/>
  <c r="I8889" i="22" s="1"/>
  <c r="C8886" i="22"/>
  <c r="B8884" i="22"/>
  <c r="C8869" i="22" s="1"/>
  <c r="G8883" i="22"/>
  <c r="D8883" i="22"/>
  <c r="I8880" i="22"/>
  <c r="I8881" i="22" s="1"/>
  <c r="H8880" i="22"/>
  <c r="H8877" i="22"/>
  <c r="I8877" i="22" s="1"/>
  <c r="I8878" i="22" s="1"/>
  <c r="F8877" i="22"/>
  <c r="I8873" i="22"/>
  <c r="H8873" i="22"/>
  <c r="H8872" i="22"/>
  <c r="I8872" i="22" s="1"/>
  <c r="B8867" i="22"/>
  <c r="C8852" i="22" s="1"/>
  <c r="G8866" i="22"/>
  <c r="D8866" i="22"/>
  <c r="H8863" i="22"/>
  <c r="I8863" i="22" s="1"/>
  <c r="I8864" i="22" s="1"/>
  <c r="I8860" i="22"/>
  <c r="I8861" i="22" s="1"/>
  <c r="H8860" i="22"/>
  <c r="F8860" i="22"/>
  <c r="I8856" i="22"/>
  <c r="H8856" i="22"/>
  <c r="H8855" i="22"/>
  <c r="I8855" i="22" s="1"/>
  <c r="B8850" i="22"/>
  <c r="C8835" i="22" s="1"/>
  <c r="G8849" i="22"/>
  <c r="D8849" i="22"/>
  <c r="I8846" i="22"/>
  <c r="I8847" i="22" s="1"/>
  <c r="H8846" i="22"/>
  <c r="H8843" i="22"/>
  <c r="I8843" i="22" s="1"/>
  <c r="I8844" i="22" s="1"/>
  <c r="F8843" i="22"/>
  <c r="H8839" i="22"/>
  <c r="I8839" i="22" s="1"/>
  <c r="I8838" i="22"/>
  <c r="H8838" i="22"/>
  <c r="B8833" i="22"/>
  <c r="G8832" i="22"/>
  <c r="D8832" i="22"/>
  <c r="I8829" i="22"/>
  <c r="I8830" i="22" s="1"/>
  <c r="H8829" i="22"/>
  <c r="I8826" i="22"/>
  <c r="I8827" i="22" s="1"/>
  <c r="H8826" i="22"/>
  <c r="F8826" i="22"/>
  <c r="I8822" i="22"/>
  <c r="H8822" i="22"/>
  <c r="H8821" i="22"/>
  <c r="I8821" i="22" s="1"/>
  <c r="C8818" i="22"/>
  <c r="B8816" i="22"/>
  <c r="G8815" i="22"/>
  <c r="D8815" i="22"/>
  <c r="I8813" i="22"/>
  <c r="H8812" i="22"/>
  <c r="I8812" i="22" s="1"/>
  <c r="H8809" i="22"/>
  <c r="I8809" i="22" s="1"/>
  <c r="I8810" i="22" s="1"/>
  <c r="F8809" i="22"/>
  <c r="H8805" i="22"/>
  <c r="I8805" i="22" s="1"/>
  <c r="H8804" i="22"/>
  <c r="I8804" i="22" s="1"/>
  <c r="C8801" i="22"/>
  <c r="B8799" i="22"/>
  <c r="G8798" i="22"/>
  <c r="D8798" i="22"/>
  <c r="H8795" i="22"/>
  <c r="I8795" i="22" s="1"/>
  <c r="I8796" i="22" s="1"/>
  <c r="H8792" i="22"/>
  <c r="I8792" i="22" s="1"/>
  <c r="I8793" i="22" s="1"/>
  <c r="F8792" i="22"/>
  <c r="H8788" i="22"/>
  <c r="I8788" i="22" s="1"/>
  <c r="H8787" i="22"/>
  <c r="I8787" i="22" s="1"/>
  <c r="C8784" i="22"/>
  <c r="B8782" i="22"/>
  <c r="C8767" i="22" s="1"/>
  <c r="G8781" i="22"/>
  <c r="D8781" i="22"/>
  <c r="H8778" i="22"/>
  <c r="I8778" i="22" s="1"/>
  <c r="I8779" i="22" s="1"/>
  <c r="H8775" i="22"/>
  <c r="I8775" i="22" s="1"/>
  <c r="I8776" i="22" s="1"/>
  <c r="F8775" i="22"/>
  <c r="H8771" i="22"/>
  <c r="I8771" i="22" s="1"/>
  <c r="H8770" i="22"/>
  <c r="I8770" i="22" s="1"/>
  <c r="B8765" i="22"/>
  <c r="C8750" i="22" s="1"/>
  <c r="G8764" i="22"/>
  <c r="D8764" i="22"/>
  <c r="H8761" i="22"/>
  <c r="I8761" i="22" s="1"/>
  <c r="I8762" i="22" s="1"/>
  <c r="H8758" i="22"/>
  <c r="I8758" i="22" s="1"/>
  <c r="I8759" i="22" s="1"/>
  <c r="F8758" i="22"/>
  <c r="H8754" i="22"/>
  <c r="I8754" i="22" s="1"/>
  <c r="H8753" i="22"/>
  <c r="I8753" i="22" s="1"/>
  <c r="B8748" i="22"/>
  <c r="C8733" i="22" s="1"/>
  <c r="G8747" i="22"/>
  <c r="D8747" i="22"/>
  <c r="H8744" i="22"/>
  <c r="I8744" i="22" s="1"/>
  <c r="I8745" i="22" s="1"/>
  <c r="H8741" i="22"/>
  <c r="I8741" i="22" s="1"/>
  <c r="I8742" i="22" s="1"/>
  <c r="F8741" i="22"/>
  <c r="H8737" i="22"/>
  <c r="I8737" i="22" s="1"/>
  <c r="I8736" i="22"/>
  <c r="H8736" i="22"/>
  <c r="B8731" i="22"/>
  <c r="C8716" i="22" s="1"/>
  <c r="G8730" i="22"/>
  <c r="D8730" i="22"/>
  <c r="H8727" i="22"/>
  <c r="I8727" i="22" s="1"/>
  <c r="I8728" i="22" s="1"/>
  <c r="H8724" i="22"/>
  <c r="I8724" i="22" s="1"/>
  <c r="I8725" i="22" s="1"/>
  <c r="F8724" i="22"/>
  <c r="I8720" i="22"/>
  <c r="H8720" i="22"/>
  <c r="H8719" i="22"/>
  <c r="I8719" i="22" s="1"/>
  <c r="B8714" i="22"/>
  <c r="C8699" i="22" s="1"/>
  <c r="G8713" i="22"/>
  <c r="D8713" i="22"/>
  <c r="H8710" i="22"/>
  <c r="I8710" i="22" s="1"/>
  <c r="I8711" i="22" s="1"/>
  <c r="I8707" i="22"/>
  <c r="I8708" i="22" s="1"/>
  <c r="H8707" i="22"/>
  <c r="F8707" i="22"/>
  <c r="H8703" i="22"/>
  <c r="I8703" i="22" s="1"/>
  <c r="H8702" i="22"/>
  <c r="I8702" i="22" s="1"/>
  <c r="B8697" i="22"/>
  <c r="C8682" i="22" s="1"/>
  <c r="G8696" i="22"/>
  <c r="D8696" i="22"/>
  <c r="H8693" i="22"/>
  <c r="I8693" i="22" s="1"/>
  <c r="I8694" i="22" s="1"/>
  <c r="I8691" i="22"/>
  <c r="I8690" i="22"/>
  <c r="H8690" i="22"/>
  <c r="F8690" i="22"/>
  <c r="I8686" i="22"/>
  <c r="H8686" i="22"/>
  <c r="H8685" i="22"/>
  <c r="I8685" i="22" s="1"/>
  <c r="B8680" i="22"/>
  <c r="C8665" i="22" s="1"/>
  <c r="G8679" i="22"/>
  <c r="D8679" i="22"/>
  <c r="H8676" i="22"/>
  <c r="I8676" i="22" s="1"/>
  <c r="I8677" i="22" s="1"/>
  <c r="H8673" i="22"/>
  <c r="I8673" i="22" s="1"/>
  <c r="I8674" i="22" s="1"/>
  <c r="F8673" i="22"/>
  <c r="I8669" i="22"/>
  <c r="H8669" i="22"/>
  <c r="H8668" i="22"/>
  <c r="I8668" i="22" s="1"/>
  <c r="B8663" i="22"/>
  <c r="G8662" i="22"/>
  <c r="D8662" i="22"/>
  <c r="H8659" i="22"/>
  <c r="I8659" i="22" s="1"/>
  <c r="I8660" i="22" s="1"/>
  <c r="H8656" i="22"/>
  <c r="I8656" i="22" s="1"/>
  <c r="I8657" i="22" s="1"/>
  <c r="F8656" i="22"/>
  <c r="H8652" i="22"/>
  <c r="I8652" i="22" s="1"/>
  <c r="H8651" i="22"/>
  <c r="I8651" i="22" s="1"/>
  <c r="C8648" i="22"/>
  <c r="B8646" i="22"/>
  <c r="G8645" i="22"/>
  <c r="D8645" i="22"/>
  <c r="H8642" i="22"/>
  <c r="I8642" i="22" s="1"/>
  <c r="I8643" i="22" s="1"/>
  <c r="H8639" i="22"/>
  <c r="I8639" i="22" s="1"/>
  <c r="I8640" i="22" s="1"/>
  <c r="F8639" i="22"/>
  <c r="H8635" i="22"/>
  <c r="I8635" i="22" s="1"/>
  <c r="I8634" i="22"/>
  <c r="H8634" i="22"/>
  <c r="C8631" i="22"/>
  <c r="B8629" i="22"/>
  <c r="G8628" i="22"/>
  <c r="D8628" i="22"/>
  <c r="H8625" i="22"/>
  <c r="I8625" i="22" s="1"/>
  <c r="I8626" i="22" s="1"/>
  <c r="H8622" i="22"/>
  <c r="I8622" i="22" s="1"/>
  <c r="I8623" i="22" s="1"/>
  <c r="F8622" i="22"/>
  <c r="H8618" i="22"/>
  <c r="I8618" i="22" s="1"/>
  <c r="H8617" i="22"/>
  <c r="I8617" i="22" s="1"/>
  <c r="C8614" i="22"/>
  <c r="B8612" i="22"/>
  <c r="G8611" i="22"/>
  <c r="D8611" i="22"/>
  <c r="H8608" i="22"/>
  <c r="I8608" i="22" s="1"/>
  <c r="I8609" i="22" s="1"/>
  <c r="H8605" i="22"/>
  <c r="I8605" i="22" s="1"/>
  <c r="I8606" i="22" s="1"/>
  <c r="F8605" i="22"/>
  <c r="H8601" i="22"/>
  <c r="I8601" i="22" s="1"/>
  <c r="I8600" i="22"/>
  <c r="H8600" i="22"/>
  <c r="C8597" i="22"/>
  <c r="B8595" i="22"/>
  <c r="G8594" i="22"/>
  <c r="D8594" i="22"/>
  <c r="H8591" i="22"/>
  <c r="I8591" i="22" s="1"/>
  <c r="I8592" i="22" s="1"/>
  <c r="I8589" i="22"/>
  <c r="H8588" i="22"/>
  <c r="I8588" i="22" s="1"/>
  <c r="F8588" i="22"/>
  <c r="H8584" i="22"/>
  <c r="I8584" i="22" s="1"/>
  <c r="H8583" i="22"/>
  <c r="I8583" i="22" s="1"/>
  <c r="C8580" i="22"/>
  <c r="B8578" i="22"/>
  <c r="G8577" i="22"/>
  <c r="D8577" i="22"/>
  <c r="I8575" i="22"/>
  <c r="H8574" i="22"/>
  <c r="I8574" i="22" s="1"/>
  <c r="H8571" i="22"/>
  <c r="I8571" i="22" s="1"/>
  <c r="I8572" i="22" s="1"/>
  <c r="F8571" i="22"/>
  <c r="H8567" i="22"/>
  <c r="I8567" i="22" s="1"/>
  <c r="I8566" i="22"/>
  <c r="H8566" i="22"/>
  <c r="C8563" i="22"/>
  <c r="B8561" i="22"/>
  <c r="G8560" i="22"/>
  <c r="D8560" i="22"/>
  <c r="H8557" i="22"/>
  <c r="I8557" i="22" s="1"/>
  <c r="I8558" i="22" s="1"/>
  <c r="I8555" i="22"/>
  <c r="H8554" i="22"/>
  <c r="I8554" i="22" s="1"/>
  <c r="F8554" i="22"/>
  <c r="H8550" i="22"/>
  <c r="I8550" i="22" s="1"/>
  <c r="I8549" i="22"/>
  <c r="H8549" i="22"/>
  <c r="C8546" i="22"/>
  <c r="B8544" i="22"/>
  <c r="G8543" i="22"/>
  <c r="D8543" i="22"/>
  <c r="H8540" i="22"/>
  <c r="I8540" i="22" s="1"/>
  <c r="I8541" i="22" s="1"/>
  <c r="H8537" i="22"/>
  <c r="I8537" i="22" s="1"/>
  <c r="I8538" i="22" s="1"/>
  <c r="F8537" i="22"/>
  <c r="H8533" i="22"/>
  <c r="I8533" i="22" s="1"/>
  <c r="I8532" i="22"/>
  <c r="H8532" i="22"/>
  <c r="C8529" i="22"/>
  <c r="B8527" i="22"/>
  <c r="G8526" i="22"/>
  <c r="D8526" i="22"/>
  <c r="H8523" i="22"/>
  <c r="I8523" i="22" s="1"/>
  <c r="I8524" i="22" s="1"/>
  <c r="I8521" i="22"/>
  <c r="H8520" i="22"/>
  <c r="I8520" i="22" s="1"/>
  <c r="F8520" i="22"/>
  <c r="H8516" i="22"/>
  <c r="I8516" i="22" s="1"/>
  <c r="I8515" i="22"/>
  <c r="H8515" i="22"/>
  <c r="C8512" i="22"/>
  <c r="B8510" i="22"/>
  <c r="G8509" i="22"/>
  <c r="D8509" i="22"/>
  <c r="H8506" i="22"/>
  <c r="I8506" i="22" s="1"/>
  <c r="I8507" i="22" s="1"/>
  <c r="H8503" i="22"/>
  <c r="I8503" i="22" s="1"/>
  <c r="I8504" i="22" s="1"/>
  <c r="F8503" i="22"/>
  <c r="H8499" i="22"/>
  <c r="I8499" i="22" s="1"/>
  <c r="I8498" i="22"/>
  <c r="H8498" i="22"/>
  <c r="C8495" i="22"/>
  <c r="B8493" i="22"/>
  <c r="G8492" i="22"/>
  <c r="D8492" i="22"/>
  <c r="H8489" i="22"/>
  <c r="I8489" i="22" s="1"/>
  <c r="I8490" i="22" s="1"/>
  <c r="I8487" i="22"/>
  <c r="H8486" i="22"/>
  <c r="I8486" i="22" s="1"/>
  <c r="F8486" i="22"/>
  <c r="H8482" i="22"/>
  <c r="I8482" i="22" s="1"/>
  <c r="I8481" i="22"/>
  <c r="H8481" i="22"/>
  <c r="C8478" i="22"/>
  <c r="B8476" i="22"/>
  <c r="G8475" i="22"/>
  <c r="D8475" i="22"/>
  <c r="H8472" i="22"/>
  <c r="I8472" i="22" s="1"/>
  <c r="I8473" i="22" s="1"/>
  <c r="H8469" i="22"/>
  <c r="I8469" i="22" s="1"/>
  <c r="I8470" i="22" s="1"/>
  <c r="F8469" i="22"/>
  <c r="H8465" i="22"/>
  <c r="I8465" i="22" s="1"/>
  <c r="I8464" i="22"/>
  <c r="H8464" i="22"/>
  <c r="C8461" i="22"/>
  <c r="B8459" i="22"/>
  <c r="G8458" i="22"/>
  <c r="D8458" i="22"/>
  <c r="H8455" i="22"/>
  <c r="I8455" i="22" s="1"/>
  <c r="I8456" i="22" s="1"/>
  <c r="H8452" i="22"/>
  <c r="I8452" i="22" s="1"/>
  <c r="I8453" i="22" s="1"/>
  <c r="F8452" i="22"/>
  <c r="H8448" i="22"/>
  <c r="I8448" i="22" s="1"/>
  <c r="I8447" i="22"/>
  <c r="H8447" i="22"/>
  <c r="C8444" i="22"/>
  <c r="B8442" i="22"/>
  <c r="G8441" i="22"/>
  <c r="D8441" i="22"/>
  <c r="H8438" i="22"/>
  <c r="I8438" i="22" s="1"/>
  <c r="I8439" i="22" s="1"/>
  <c r="I8436" i="22"/>
  <c r="H8435" i="22"/>
  <c r="I8435" i="22" s="1"/>
  <c r="F8435" i="22"/>
  <c r="H8431" i="22"/>
  <c r="I8431" i="22" s="1"/>
  <c r="I8430" i="22"/>
  <c r="H8430" i="22"/>
  <c r="C8427" i="22"/>
  <c r="B8425" i="22"/>
  <c r="G8424" i="22"/>
  <c r="D8424" i="22"/>
  <c r="H8421" i="22"/>
  <c r="I8421" i="22" s="1"/>
  <c r="I8422" i="22" s="1"/>
  <c r="I8419" i="22"/>
  <c r="H8418" i="22"/>
  <c r="I8418" i="22" s="1"/>
  <c r="F8418" i="22"/>
  <c r="H8414" i="22"/>
  <c r="I8414" i="22" s="1"/>
  <c r="H8413" i="22"/>
  <c r="I8413" i="22" s="1"/>
  <c r="C8410" i="22"/>
  <c r="B8408" i="22"/>
  <c r="G8407" i="22"/>
  <c r="D8407" i="22"/>
  <c r="I8405" i="22"/>
  <c r="H8404" i="22"/>
  <c r="I8404" i="22" s="1"/>
  <c r="H8401" i="22"/>
  <c r="I8401" i="22" s="1"/>
  <c r="I8402" i="22" s="1"/>
  <c r="F8401" i="22"/>
  <c r="I8397" i="22"/>
  <c r="H8397" i="22"/>
  <c r="I8396" i="22"/>
  <c r="H8396" i="22"/>
  <c r="C8393" i="22"/>
  <c r="B8391" i="22"/>
  <c r="G8390" i="22"/>
  <c r="D8390" i="22"/>
  <c r="H8387" i="22"/>
  <c r="I8387" i="22" s="1"/>
  <c r="I8388" i="22" s="1"/>
  <c r="H8384" i="22"/>
  <c r="I8384" i="22" s="1"/>
  <c r="I8385" i="22" s="1"/>
  <c r="F8384" i="22"/>
  <c r="H8380" i="22"/>
  <c r="I8380" i="22" s="1"/>
  <c r="H8379" i="22"/>
  <c r="I8379" i="22" s="1"/>
  <c r="C8376" i="22"/>
  <c r="B8374" i="22"/>
  <c r="G8373" i="22"/>
  <c r="D8373" i="22"/>
  <c r="I8371" i="22"/>
  <c r="H8370" i="22"/>
  <c r="I8370" i="22" s="1"/>
  <c r="H8367" i="22"/>
  <c r="I8367" i="22" s="1"/>
  <c r="I8368" i="22" s="1"/>
  <c r="F8367" i="22"/>
  <c r="H8363" i="22"/>
  <c r="I8363" i="22" s="1"/>
  <c r="I8362" i="22"/>
  <c r="H8362" i="22"/>
  <c r="C8359" i="22"/>
  <c r="B8357" i="22"/>
  <c r="C8342" i="22" s="1"/>
  <c r="G8356" i="22"/>
  <c r="D8356" i="22"/>
  <c r="H8353" i="22"/>
  <c r="I8353" i="22" s="1"/>
  <c r="I8354" i="22" s="1"/>
  <c r="H8350" i="22"/>
  <c r="I8350" i="22" s="1"/>
  <c r="I8351" i="22" s="1"/>
  <c r="F8350" i="22"/>
  <c r="H8346" i="22"/>
  <c r="I8346" i="22" s="1"/>
  <c r="I8345" i="22"/>
  <c r="H8345" i="22"/>
  <c r="B8340" i="22"/>
  <c r="G8339" i="22"/>
  <c r="D8339" i="22"/>
  <c r="H8336" i="22"/>
  <c r="I8336" i="22" s="1"/>
  <c r="I8337" i="22" s="1"/>
  <c r="I8333" i="22"/>
  <c r="I8334" i="22" s="1"/>
  <c r="H8333" i="22"/>
  <c r="F8333" i="22"/>
  <c r="H8329" i="22"/>
  <c r="I8329" i="22" s="1"/>
  <c r="I8328" i="22"/>
  <c r="H8328" i="22"/>
  <c r="C8325" i="22"/>
  <c r="B8323" i="22"/>
  <c r="G8322" i="22"/>
  <c r="D8322" i="22"/>
  <c r="I8319" i="22"/>
  <c r="I8320" i="22" s="1"/>
  <c r="H8319" i="22"/>
  <c r="I8317" i="22"/>
  <c r="H8316" i="22"/>
  <c r="I8316" i="22" s="1"/>
  <c r="F8316" i="22"/>
  <c r="H8312" i="22"/>
  <c r="I8312" i="22" s="1"/>
  <c r="H8311" i="22"/>
  <c r="I8311" i="22" s="1"/>
  <c r="C8308" i="22"/>
  <c r="B8306" i="22"/>
  <c r="G8305" i="22"/>
  <c r="D8305" i="22"/>
  <c r="H8302" i="22"/>
  <c r="I8302" i="22" s="1"/>
  <c r="I8303" i="22" s="1"/>
  <c r="H8299" i="22"/>
  <c r="I8299" i="22" s="1"/>
  <c r="I8300" i="22" s="1"/>
  <c r="F8299" i="22"/>
  <c r="I8295" i="22"/>
  <c r="H8295" i="22"/>
  <c r="I8294" i="22"/>
  <c r="H8294" i="22"/>
  <c r="C8291" i="22"/>
  <c r="B8289" i="22"/>
  <c r="G8288" i="22"/>
  <c r="D8288" i="22"/>
  <c r="I8285" i="22"/>
  <c r="I8286" i="22" s="1"/>
  <c r="H8285" i="22"/>
  <c r="H8282" i="22"/>
  <c r="I8282" i="22" s="1"/>
  <c r="I8283" i="22" s="1"/>
  <c r="F8282" i="22"/>
  <c r="H8278" i="22"/>
  <c r="I8278" i="22" s="1"/>
  <c r="I8277" i="22"/>
  <c r="H8277" i="22"/>
  <c r="C8274" i="22"/>
  <c r="B8272" i="22"/>
  <c r="G8271" i="22"/>
  <c r="D8271" i="22"/>
  <c r="H8268" i="22"/>
  <c r="I8268" i="22" s="1"/>
  <c r="I8269" i="22" s="1"/>
  <c r="I8265" i="22"/>
  <c r="I8266" i="22" s="1"/>
  <c r="H8265" i="22"/>
  <c r="F8265" i="22"/>
  <c r="H8261" i="22"/>
  <c r="I8261" i="22" s="1"/>
  <c r="I8260" i="22"/>
  <c r="H8260" i="22"/>
  <c r="C8257" i="22"/>
  <c r="B8255" i="22"/>
  <c r="C8240" i="22" s="1"/>
  <c r="G8254" i="22"/>
  <c r="D8254" i="22"/>
  <c r="H8251" i="22"/>
  <c r="I8251" i="22" s="1"/>
  <c r="I8252" i="22" s="1"/>
  <c r="I8249" i="22"/>
  <c r="H8248" i="22"/>
  <c r="I8248" i="22" s="1"/>
  <c r="F8248" i="22"/>
  <c r="H8244" i="22"/>
  <c r="I8244" i="22" s="1"/>
  <c r="I8243" i="22"/>
  <c r="H8243" i="22"/>
  <c r="B8238" i="22"/>
  <c r="G8237" i="22"/>
  <c r="D8237" i="22"/>
  <c r="H8234" i="22"/>
  <c r="I8234" i="22" s="1"/>
  <c r="I8235" i="22" s="1"/>
  <c r="I8232" i="22"/>
  <c r="I8231" i="22"/>
  <c r="H8231" i="22"/>
  <c r="F8231" i="22"/>
  <c r="H8227" i="22"/>
  <c r="I8227" i="22" s="1"/>
  <c r="I8226" i="22"/>
  <c r="H8226" i="22"/>
  <c r="C8223" i="22"/>
  <c r="B8221" i="22"/>
  <c r="C8206" i="22" s="1"/>
  <c r="G8220" i="22"/>
  <c r="D8220" i="22"/>
  <c r="H8217" i="22"/>
  <c r="I8217" i="22" s="1"/>
  <c r="I8218" i="22" s="1"/>
  <c r="I8215" i="22"/>
  <c r="H8214" i="22"/>
  <c r="I8214" i="22" s="1"/>
  <c r="F8214" i="22"/>
  <c r="H8210" i="22"/>
  <c r="I8210" i="22" s="1"/>
  <c r="H8209" i="22"/>
  <c r="I8209" i="22" s="1"/>
  <c r="B8204" i="22"/>
  <c r="G8203" i="22"/>
  <c r="D8203" i="22"/>
  <c r="H8200" i="22"/>
  <c r="I8200" i="22" s="1"/>
  <c r="I8201" i="22" s="1"/>
  <c r="H8197" i="22"/>
  <c r="I8197" i="22" s="1"/>
  <c r="I8198" i="22" s="1"/>
  <c r="F8197" i="22"/>
  <c r="I8193" i="22"/>
  <c r="H8193" i="22"/>
  <c r="I8192" i="22"/>
  <c r="H8192" i="22"/>
  <c r="C8189" i="22"/>
  <c r="B8187" i="22"/>
  <c r="G8186" i="22"/>
  <c r="D8186" i="22"/>
  <c r="I8183" i="22"/>
  <c r="I8184" i="22" s="1"/>
  <c r="H8183" i="22"/>
  <c r="H8180" i="22"/>
  <c r="I8180" i="22" s="1"/>
  <c r="I8181" i="22" s="1"/>
  <c r="F8180" i="22"/>
  <c r="H8176" i="22"/>
  <c r="I8176" i="22" s="1"/>
  <c r="H8175" i="22"/>
  <c r="I8175" i="22" s="1"/>
  <c r="C8172" i="22"/>
  <c r="B8170" i="22"/>
  <c r="G8169" i="22"/>
  <c r="D8169" i="22"/>
  <c r="H8166" i="22"/>
  <c r="I8166" i="22" s="1"/>
  <c r="I8167" i="22" s="1"/>
  <c r="H8163" i="22"/>
  <c r="I8163" i="22" s="1"/>
  <c r="I8164" i="22" s="1"/>
  <c r="F8163" i="22"/>
  <c r="H8159" i="22"/>
  <c r="I8159" i="22" s="1"/>
  <c r="I8158" i="22"/>
  <c r="H8158" i="22"/>
  <c r="C8155" i="22"/>
  <c r="B8153" i="22"/>
  <c r="C8138" i="22" s="1"/>
  <c r="G8152" i="22"/>
  <c r="D8152" i="22"/>
  <c r="H8149" i="22"/>
  <c r="I8149" i="22" s="1"/>
  <c r="I8150" i="22" s="1"/>
  <c r="H8146" i="22"/>
  <c r="I8146" i="22" s="1"/>
  <c r="I8147" i="22" s="1"/>
  <c r="F8146" i="22"/>
  <c r="H8142" i="22"/>
  <c r="I8142" i="22" s="1"/>
  <c r="I8141" i="22"/>
  <c r="H8141" i="22"/>
  <c r="B8136" i="22"/>
  <c r="G8135" i="22"/>
  <c r="D8135" i="22"/>
  <c r="H8132" i="22"/>
  <c r="I8132" i="22" s="1"/>
  <c r="I8133" i="22" s="1"/>
  <c r="I8129" i="22"/>
  <c r="I8130" i="22" s="1"/>
  <c r="H8129" i="22"/>
  <c r="F8129" i="22"/>
  <c r="I8125" i="22"/>
  <c r="H8125" i="22"/>
  <c r="I8124" i="22"/>
  <c r="H8124" i="22"/>
  <c r="C8121" i="22"/>
  <c r="B8119" i="22"/>
  <c r="G8118" i="22"/>
  <c r="D8118" i="22"/>
  <c r="H8115" i="22"/>
  <c r="I8115" i="22" s="1"/>
  <c r="I8116" i="22" s="1"/>
  <c r="I8113" i="22"/>
  <c r="H8112" i="22"/>
  <c r="I8112" i="22" s="1"/>
  <c r="F8112" i="22"/>
  <c r="H8108" i="22"/>
  <c r="I8108" i="22" s="1"/>
  <c r="H8107" i="22"/>
  <c r="I8107" i="22" s="1"/>
  <c r="C8104" i="22"/>
  <c r="C8103" i="22"/>
  <c r="B8100" i="22"/>
  <c r="G8099" i="22"/>
  <c r="D8099" i="22"/>
  <c r="I8094" i="22"/>
  <c r="I8095" i="22" s="1"/>
  <c r="H8094" i="22"/>
  <c r="F8094" i="22"/>
  <c r="I8090" i="22"/>
  <c r="H8090" i="22"/>
  <c r="I8089" i="22"/>
  <c r="H8089" i="22"/>
  <c r="I8088" i="22"/>
  <c r="H8088" i="22"/>
  <c r="C8085" i="22"/>
  <c r="B8083" i="22"/>
  <c r="G8082" i="22"/>
  <c r="D8082" i="22"/>
  <c r="I8077" i="22"/>
  <c r="H8077" i="22"/>
  <c r="F8077" i="22"/>
  <c r="H8076" i="22"/>
  <c r="I8076" i="22" s="1"/>
  <c r="F8076" i="22"/>
  <c r="I8075" i="22"/>
  <c r="H8075" i="22"/>
  <c r="F8075" i="22"/>
  <c r="H8074" i="22"/>
  <c r="I8074" i="22" s="1"/>
  <c r="F8074" i="22"/>
  <c r="H8073" i="22"/>
  <c r="I8073" i="22" s="1"/>
  <c r="I8078" i="22" s="1"/>
  <c r="F8073" i="22"/>
  <c r="D8073" i="22"/>
  <c r="H8069" i="22"/>
  <c r="I8069" i="22" s="1"/>
  <c r="H8068" i="22"/>
  <c r="I8068" i="22" s="1"/>
  <c r="H8067" i="22"/>
  <c r="I8067" i="22" s="1"/>
  <c r="C8064" i="22"/>
  <c r="B8062" i="22"/>
  <c r="G8061" i="22"/>
  <c r="D8061" i="22"/>
  <c r="H8056" i="22"/>
  <c r="I8056" i="22" s="1"/>
  <c r="I8057" i="22" s="1"/>
  <c r="F8056" i="22"/>
  <c r="H8055" i="22"/>
  <c r="I8055" i="22" s="1"/>
  <c r="F8055" i="22"/>
  <c r="H8054" i="22"/>
  <c r="I8054" i="22" s="1"/>
  <c r="F8054" i="22"/>
  <c r="I8053" i="22"/>
  <c r="H8053" i="22"/>
  <c r="F8053" i="22"/>
  <c r="H8052" i="22"/>
  <c r="I8052" i="22" s="1"/>
  <c r="F8052" i="22"/>
  <c r="D8052" i="22"/>
  <c r="H8048" i="22"/>
  <c r="I8048" i="22" s="1"/>
  <c r="H8047" i="22"/>
  <c r="I8047" i="22" s="1"/>
  <c r="I8046" i="22"/>
  <c r="H8046" i="22"/>
  <c r="C8043" i="22"/>
  <c r="B8041" i="22"/>
  <c r="C8022" i="22" s="1"/>
  <c r="G8040" i="22"/>
  <c r="D8040" i="22"/>
  <c r="I8035" i="22"/>
  <c r="H8035" i="22"/>
  <c r="F8035" i="22"/>
  <c r="H8034" i="22"/>
  <c r="I8034" i="22" s="1"/>
  <c r="F8034" i="22"/>
  <c r="H8033" i="22"/>
  <c r="I8033" i="22" s="1"/>
  <c r="I8036" i="22" s="1"/>
  <c r="F8033" i="22"/>
  <c r="H8032" i="22"/>
  <c r="I8032" i="22" s="1"/>
  <c r="F8032" i="22"/>
  <c r="H8031" i="22"/>
  <c r="I8031" i="22" s="1"/>
  <c r="F8031" i="22"/>
  <c r="D8031" i="22"/>
  <c r="H8027" i="22"/>
  <c r="I8027" i="22" s="1"/>
  <c r="H8026" i="22"/>
  <c r="I8026" i="22" s="1"/>
  <c r="I8025" i="22"/>
  <c r="H8025" i="22"/>
  <c r="B8020" i="22"/>
  <c r="G8019" i="22"/>
  <c r="D8019" i="22"/>
  <c r="H8014" i="22"/>
  <c r="I8014" i="22" s="1"/>
  <c r="F8014" i="22"/>
  <c r="I8013" i="22"/>
  <c r="H8013" i="22"/>
  <c r="F8013" i="22"/>
  <c r="H8012" i="22"/>
  <c r="I8012" i="22" s="1"/>
  <c r="F8012" i="22"/>
  <c r="I8011" i="22"/>
  <c r="H8011" i="22"/>
  <c r="F8011" i="22"/>
  <c r="H8010" i="22"/>
  <c r="I8010" i="22" s="1"/>
  <c r="F8010" i="22"/>
  <c r="H8006" i="22"/>
  <c r="I8006" i="22" s="1"/>
  <c r="H8005" i="22"/>
  <c r="I8005" i="22" s="1"/>
  <c r="H8004" i="22"/>
  <c r="I8004" i="22" s="1"/>
  <c r="C8001" i="22"/>
  <c r="B7999" i="22"/>
  <c r="G7998" i="22"/>
  <c r="D7998" i="22"/>
  <c r="H7993" i="22"/>
  <c r="I7993" i="22" s="1"/>
  <c r="F7993" i="22"/>
  <c r="I7992" i="22"/>
  <c r="H7992" i="22"/>
  <c r="F7992" i="22"/>
  <c r="H7991" i="22"/>
  <c r="I7991" i="22" s="1"/>
  <c r="F7991" i="22"/>
  <c r="I7990" i="22"/>
  <c r="I7994" i="22" s="1"/>
  <c r="H7990" i="22"/>
  <c r="F7990" i="22"/>
  <c r="I7986" i="22"/>
  <c r="H7986" i="22"/>
  <c r="I7985" i="22"/>
  <c r="H7985" i="22"/>
  <c r="H7984" i="22"/>
  <c r="I7984" i="22" s="1"/>
  <c r="C7981" i="22"/>
  <c r="B7979" i="22"/>
  <c r="C7961" i="22" s="1"/>
  <c r="G7978" i="22"/>
  <c r="D7978" i="22"/>
  <c r="H7973" i="22"/>
  <c r="I7973" i="22" s="1"/>
  <c r="F7973" i="22"/>
  <c r="H7972" i="22"/>
  <c r="I7972" i="22" s="1"/>
  <c r="F7972" i="22"/>
  <c r="H7971" i="22"/>
  <c r="I7971" i="22" s="1"/>
  <c r="F7971" i="22"/>
  <c r="H7970" i="22"/>
  <c r="I7970" i="22" s="1"/>
  <c r="F7970" i="22"/>
  <c r="H7966" i="22"/>
  <c r="I7966" i="22" s="1"/>
  <c r="H7965" i="22"/>
  <c r="I7965" i="22" s="1"/>
  <c r="H7964" i="22"/>
  <c r="I7964" i="22" s="1"/>
  <c r="B7959" i="22"/>
  <c r="G7958" i="22"/>
  <c r="D7958" i="22"/>
  <c r="H7952" i="22"/>
  <c r="I7952" i="22" s="1"/>
  <c r="F7952" i="22"/>
  <c r="H7948" i="22"/>
  <c r="I7948" i="22" s="1"/>
  <c r="H7947" i="22"/>
  <c r="I7947" i="22" s="1"/>
  <c r="H7946" i="22"/>
  <c r="I7946" i="22" s="1"/>
  <c r="C7943" i="22"/>
  <c r="B7941" i="22"/>
  <c r="C7925" i="22" s="1"/>
  <c r="G7940" i="22"/>
  <c r="D7940" i="22"/>
  <c r="H7934" i="22"/>
  <c r="I7934" i="22" s="1"/>
  <c r="F7934" i="22"/>
  <c r="H7930" i="22"/>
  <c r="I7930" i="22" s="1"/>
  <c r="I7929" i="22"/>
  <c r="H7929" i="22"/>
  <c r="H7928" i="22"/>
  <c r="I7928" i="22" s="1"/>
  <c r="B7923" i="22"/>
  <c r="G7922" i="22"/>
  <c r="D7922" i="22"/>
  <c r="I7917" i="22"/>
  <c r="I7916" i="22"/>
  <c r="H7917" i="22" s="1"/>
  <c r="H7916" i="22"/>
  <c r="F7916" i="22"/>
  <c r="I7912" i="22"/>
  <c r="H7912" i="22"/>
  <c r="H7911" i="22"/>
  <c r="I7911" i="22" s="1"/>
  <c r="H7910" i="22"/>
  <c r="I7910" i="22" s="1"/>
  <c r="C7907" i="22"/>
  <c r="B7905" i="22"/>
  <c r="G7904" i="22"/>
  <c r="D7904" i="22"/>
  <c r="H7898" i="22"/>
  <c r="I7898" i="22" s="1"/>
  <c r="F7898" i="22"/>
  <c r="I7894" i="22"/>
  <c r="H7894" i="22"/>
  <c r="H7893" i="22"/>
  <c r="I7893" i="22" s="1"/>
  <c r="H7892" i="22"/>
  <c r="I7892" i="22" s="1"/>
  <c r="C7889" i="22"/>
  <c r="B7887" i="22"/>
  <c r="G7886" i="22"/>
  <c r="D7886" i="22"/>
  <c r="H7880" i="22"/>
  <c r="I7880" i="22" s="1"/>
  <c r="F7880" i="22"/>
  <c r="H7876" i="22"/>
  <c r="I7876" i="22" s="1"/>
  <c r="I7875" i="22"/>
  <c r="H7875" i="22"/>
  <c r="H7874" i="22"/>
  <c r="I7874" i="22" s="1"/>
  <c r="C7871" i="22"/>
  <c r="B7869" i="22"/>
  <c r="C7853" i="22" s="1"/>
  <c r="G7868" i="22"/>
  <c r="D7868" i="22"/>
  <c r="H7862" i="22"/>
  <c r="I7862" i="22" s="1"/>
  <c r="H7863" i="22" s="1"/>
  <c r="I7863" i="22" s="1"/>
  <c r="F7862" i="22"/>
  <c r="H7858" i="22"/>
  <c r="I7858" i="22" s="1"/>
  <c r="H7857" i="22"/>
  <c r="I7857" i="22" s="1"/>
  <c r="I7856" i="22"/>
  <c r="H7856" i="22"/>
  <c r="B7851" i="22"/>
  <c r="G7850" i="22"/>
  <c r="D7850" i="22"/>
  <c r="I7844" i="22"/>
  <c r="H7845" i="22" s="1"/>
  <c r="I7845" i="22" s="1"/>
  <c r="H7844" i="22"/>
  <c r="F7844" i="22"/>
  <c r="I7840" i="22"/>
  <c r="H7840" i="22"/>
  <c r="H7839" i="22"/>
  <c r="I7839" i="22" s="1"/>
  <c r="H7838" i="22"/>
  <c r="I7838" i="22" s="1"/>
  <c r="C7835" i="22"/>
  <c r="B7833" i="22"/>
  <c r="G7832" i="22"/>
  <c r="D7832" i="22"/>
  <c r="H7826" i="22"/>
  <c r="I7826" i="22" s="1"/>
  <c r="F7826" i="22"/>
  <c r="H7822" i="22"/>
  <c r="I7822" i="22" s="1"/>
  <c r="I7821" i="22"/>
  <c r="H7821" i="22"/>
  <c r="H7820" i="22"/>
  <c r="I7820" i="22" s="1"/>
  <c r="C7817" i="22"/>
  <c r="B7815" i="22"/>
  <c r="C7799" i="22" s="1"/>
  <c r="G7814" i="22"/>
  <c r="D7814" i="22"/>
  <c r="H7808" i="22"/>
  <c r="I7808" i="22" s="1"/>
  <c r="H7809" i="22" s="1"/>
  <c r="I7809" i="22" s="1"/>
  <c r="F7808" i="22"/>
  <c r="H7804" i="22"/>
  <c r="I7804" i="22" s="1"/>
  <c r="H7803" i="22"/>
  <c r="I7803" i="22" s="1"/>
  <c r="I7802" i="22"/>
  <c r="H7802" i="22"/>
  <c r="B7797" i="22"/>
  <c r="C7781" i="22" s="1"/>
  <c r="G7796" i="22"/>
  <c r="D7796" i="22"/>
  <c r="I7790" i="22"/>
  <c r="H7790" i="22"/>
  <c r="F7790" i="22"/>
  <c r="I7786" i="22"/>
  <c r="H7786" i="22"/>
  <c r="H7785" i="22"/>
  <c r="I7785" i="22" s="1"/>
  <c r="H7784" i="22"/>
  <c r="I7784" i="22" s="1"/>
  <c r="B7779" i="22"/>
  <c r="G7778" i="22"/>
  <c r="D7778" i="22"/>
  <c r="I7772" i="22"/>
  <c r="H7772" i="22"/>
  <c r="F7772" i="22"/>
  <c r="I7768" i="22"/>
  <c r="H7768" i="22"/>
  <c r="I7767" i="22"/>
  <c r="H7767" i="22"/>
  <c r="H7766" i="22"/>
  <c r="I7766" i="22" s="1"/>
  <c r="C7763" i="22"/>
  <c r="B7761" i="22"/>
  <c r="C7745" i="22" s="1"/>
  <c r="G7760" i="22"/>
  <c r="D7760" i="22"/>
  <c r="I7755" i="22"/>
  <c r="I7756" i="22" s="1"/>
  <c r="H7754" i="22"/>
  <c r="I7754" i="22" s="1"/>
  <c r="H7755" i="22" s="1"/>
  <c r="F7754" i="22"/>
  <c r="H7750" i="22"/>
  <c r="I7750" i="22" s="1"/>
  <c r="I7749" i="22"/>
  <c r="H7749" i="22"/>
  <c r="I7748" i="22"/>
  <c r="H7748" i="22"/>
  <c r="B7743" i="22"/>
  <c r="C7727" i="22" s="1"/>
  <c r="G7742" i="22"/>
  <c r="D7742" i="22"/>
  <c r="H7737" i="22"/>
  <c r="I7737" i="22" s="1"/>
  <c r="I7736" i="22"/>
  <c r="H7736" i="22"/>
  <c r="F7736" i="22"/>
  <c r="I7732" i="22"/>
  <c r="H7732" i="22"/>
  <c r="H7731" i="22"/>
  <c r="I7731" i="22" s="1"/>
  <c r="I7730" i="22"/>
  <c r="H7730" i="22"/>
  <c r="B7725" i="22"/>
  <c r="G7724" i="22"/>
  <c r="D7724" i="22"/>
  <c r="H7719" i="22"/>
  <c r="I7719" i="22" s="1"/>
  <c r="F7719" i="22"/>
  <c r="I7718" i="22"/>
  <c r="I7720" i="22" s="1"/>
  <c r="H7718" i="22"/>
  <c r="F7718" i="22"/>
  <c r="H7714" i="22"/>
  <c r="I7714" i="22" s="1"/>
  <c r="I7713" i="22"/>
  <c r="H7713" i="22"/>
  <c r="H7712" i="22"/>
  <c r="I7712" i="22" s="1"/>
  <c r="C7709" i="22"/>
  <c r="B7707" i="22"/>
  <c r="C7691" i="22" s="1"/>
  <c r="G7706" i="22"/>
  <c r="D7706" i="22"/>
  <c r="I7702" i="22"/>
  <c r="H7700" i="22"/>
  <c r="I7700" i="22" s="1"/>
  <c r="H7701" i="22" s="1"/>
  <c r="I7701" i="22" s="1"/>
  <c r="F7700" i="22"/>
  <c r="H7696" i="22"/>
  <c r="I7696" i="22" s="1"/>
  <c r="H7695" i="22"/>
  <c r="I7695" i="22" s="1"/>
  <c r="I7694" i="22"/>
  <c r="H7694" i="22"/>
  <c r="B7689" i="22"/>
  <c r="C7669" i="22" s="1"/>
  <c r="G7688" i="22"/>
  <c r="D7688" i="22"/>
  <c r="I7683" i="22"/>
  <c r="H7683" i="22"/>
  <c r="F7683" i="22"/>
  <c r="H7682" i="22"/>
  <c r="I7682" i="22" s="1"/>
  <c r="F7682" i="22"/>
  <c r="H7681" i="22"/>
  <c r="I7681" i="22" s="1"/>
  <c r="F7681" i="22"/>
  <c r="H7680" i="22"/>
  <c r="I7680" i="22" s="1"/>
  <c r="F7680" i="22"/>
  <c r="H7679" i="22"/>
  <c r="I7679" i="22" s="1"/>
  <c r="F7679" i="22"/>
  <c r="H7678" i="22"/>
  <c r="I7678" i="22" s="1"/>
  <c r="F7678" i="22"/>
  <c r="H7674" i="22"/>
  <c r="I7674" i="22" s="1"/>
  <c r="I7673" i="22"/>
  <c r="H7673" i="22"/>
  <c r="I7672" i="22"/>
  <c r="H7672" i="22"/>
  <c r="B7667" i="22"/>
  <c r="C7647" i="22" s="1"/>
  <c r="G7666" i="22"/>
  <c r="D7666" i="22"/>
  <c r="H7661" i="22"/>
  <c r="I7661" i="22" s="1"/>
  <c r="F7661" i="22"/>
  <c r="I7660" i="22"/>
  <c r="H7660" i="22"/>
  <c r="F7660" i="22"/>
  <c r="H7659" i="22"/>
  <c r="I7659" i="22" s="1"/>
  <c r="F7659" i="22"/>
  <c r="I7658" i="22"/>
  <c r="H7658" i="22"/>
  <c r="F7658" i="22"/>
  <c r="H7657" i="22"/>
  <c r="I7657" i="22" s="1"/>
  <c r="F7657" i="22"/>
  <c r="I7656" i="22"/>
  <c r="H7656" i="22"/>
  <c r="F7656" i="22"/>
  <c r="I7652" i="22"/>
  <c r="H7652" i="22"/>
  <c r="H7651" i="22"/>
  <c r="I7651" i="22" s="1"/>
  <c r="H7650" i="22"/>
  <c r="I7650" i="22" s="1"/>
  <c r="B7645" i="22"/>
  <c r="G7644" i="22"/>
  <c r="D7644" i="22"/>
  <c r="H7639" i="22"/>
  <c r="I7639" i="22" s="1"/>
  <c r="F7639" i="22"/>
  <c r="I7638" i="22"/>
  <c r="H7638" i="22"/>
  <c r="F7638" i="22"/>
  <c r="H7637" i="22"/>
  <c r="I7637" i="22" s="1"/>
  <c r="F7637" i="22"/>
  <c r="I7636" i="22"/>
  <c r="H7636" i="22"/>
  <c r="F7636" i="22"/>
  <c r="H7635" i="22"/>
  <c r="I7635" i="22" s="1"/>
  <c r="F7635" i="22"/>
  <c r="I7634" i="22"/>
  <c r="H7634" i="22"/>
  <c r="F7634" i="22"/>
  <c r="I7630" i="22"/>
  <c r="H7630" i="22"/>
  <c r="H7629" i="22"/>
  <c r="I7629" i="22" s="1"/>
  <c r="H7628" i="22"/>
  <c r="I7628" i="22" s="1"/>
  <c r="C7625" i="22"/>
  <c r="B7623" i="22"/>
  <c r="G7622" i="22"/>
  <c r="D7622" i="22"/>
  <c r="H7617" i="22"/>
  <c r="I7617" i="22" s="1"/>
  <c r="I7618" i="22" s="1"/>
  <c r="F7617" i="22"/>
  <c r="H7613" i="22"/>
  <c r="I7613" i="22" s="1"/>
  <c r="H7612" i="22"/>
  <c r="I7612" i="22" s="1"/>
  <c r="I7611" i="22"/>
  <c r="H7611" i="22"/>
  <c r="C7608" i="22"/>
  <c r="B7606" i="22"/>
  <c r="C7588" i="22" s="1"/>
  <c r="G7605" i="22"/>
  <c r="D7605" i="22"/>
  <c r="H7600" i="22"/>
  <c r="I7600" i="22" s="1"/>
  <c r="F7600" i="22"/>
  <c r="I7599" i="22"/>
  <c r="H7599" i="22"/>
  <c r="F7599" i="22"/>
  <c r="H7598" i="22"/>
  <c r="I7598" i="22" s="1"/>
  <c r="F7598" i="22"/>
  <c r="I7597" i="22"/>
  <c r="H7597" i="22"/>
  <c r="F7597" i="22"/>
  <c r="I7593" i="22"/>
  <c r="H7593" i="22"/>
  <c r="H7592" i="22"/>
  <c r="I7592" i="22" s="1"/>
  <c r="H7591" i="22"/>
  <c r="I7591" i="22" s="1"/>
  <c r="B7586" i="22"/>
  <c r="G7585" i="22"/>
  <c r="D7585" i="22"/>
  <c r="H7580" i="22"/>
  <c r="I7580" i="22" s="1"/>
  <c r="F7580" i="22"/>
  <c r="I7579" i="22"/>
  <c r="I7581" i="22" s="1"/>
  <c r="H7579" i="22"/>
  <c r="F7579" i="22"/>
  <c r="I7575" i="22"/>
  <c r="H7575" i="22"/>
  <c r="H7574" i="22"/>
  <c r="I7574" i="22" s="1"/>
  <c r="H7573" i="22"/>
  <c r="I7573" i="22" s="1"/>
  <c r="C7570" i="22"/>
  <c r="B7568" i="22"/>
  <c r="G7567" i="22"/>
  <c r="D7567" i="22"/>
  <c r="I7561" i="22"/>
  <c r="H7561" i="22"/>
  <c r="F7561" i="22"/>
  <c r="I7560" i="22"/>
  <c r="H7560" i="22"/>
  <c r="F7560" i="22"/>
  <c r="I7559" i="22"/>
  <c r="H7562" i="22" s="1"/>
  <c r="I7562" i="22" s="1"/>
  <c r="H7559" i="22"/>
  <c r="F7559" i="22"/>
  <c r="I7558" i="22"/>
  <c r="I7563" i="22" s="1"/>
  <c r="H7558" i="22"/>
  <c r="F7558" i="22"/>
  <c r="I7554" i="22"/>
  <c r="H7554" i="22"/>
  <c r="H7553" i="22"/>
  <c r="I7553" i="22" s="1"/>
  <c r="I7552" i="22"/>
  <c r="H7552" i="22"/>
  <c r="C7549" i="22"/>
  <c r="B7547" i="22"/>
  <c r="G7546" i="22"/>
  <c r="D7546" i="22"/>
  <c r="I7540" i="22"/>
  <c r="H7540" i="22"/>
  <c r="F7540" i="22"/>
  <c r="I7536" i="22"/>
  <c r="H7536" i="22"/>
  <c r="I7535" i="22"/>
  <c r="H7535" i="22"/>
  <c r="H7534" i="22"/>
  <c r="I7534" i="22" s="1"/>
  <c r="C7531" i="22"/>
  <c r="B7529" i="22"/>
  <c r="G7528" i="22"/>
  <c r="D7528" i="22"/>
  <c r="H7522" i="22"/>
  <c r="I7522" i="22" s="1"/>
  <c r="H7523" i="22" s="1"/>
  <c r="I7523" i="22" s="1"/>
  <c r="F7522" i="22"/>
  <c r="H7518" i="22"/>
  <c r="I7518" i="22" s="1"/>
  <c r="H7517" i="22"/>
  <c r="I7517" i="22" s="1"/>
  <c r="I7516" i="22"/>
  <c r="H7516" i="22"/>
  <c r="C7513" i="22"/>
  <c r="B7511" i="22"/>
  <c r="G7510" i="22"/>
  <c r="D7510" i="22"/>
  <c r="I7505" i="22"/>
  <c r="H7505" i="22"/>
  <c r="F7505" i="22"/>
  <c r="H7504" i="22"/>
  <c r="I7504" i="22" s="1"/>
  <c r="F7504" i="22"/>
  <c r="I7503" i="22"/>
  <c r="I7506" i="22" s="1"/>
  <c r="H7503" i="22"/>
  <c r="F7503" i="22"/>
  <c r="H7502" i="22"/>
  <c r="I7502" i="22" s="1"/>
  <c r="F7502" i="22"/>
  <c r="H7501" i="22"/>
  <c r="I7501" i="22" s="1"/>
  <c r="F7501" i="22"/>
  <c r="H7497" i="22"/>
  <c r="I7497" i="22" s="1"/>
  <c r="I7496" i="22"/>
  <c r="H7496" i="22"/>
  <c r="H7495" i="22"/>
  <c r="I7495" i="22" s="1"/>
  <c r="C7492" i="22"/>
  <c r="B7490" i="22"/>
  <c r="G7489" i="22"/>
  <c r="D7489" i="22"/>
  <c r="H7483" i="22"/>
  <c r="I7483" i="22" s="1"/>
  <c r="H7484" i="22" s="1"/>
  <c r="I7484" i="22" s="1"/>
  <c r="F7483" i="22"/>
  <c r="H7479" i="22"/>
  <c r="I7479" i="22" s="1"/>
  <c r="I7478" i="22"/>
  <c r="H7478" i="22"/>
  <c r="I7477" i="22"/>
  <c r="H7477" i="22"/>
  <c r="C7474" i="22"/>
  <c r="B7472" i="22"/>
  <c r="C7456" i="22" s="1"/>
  <c r="G7471" i="22"/>
  <c r="D7471" i="22"/>
  <c r="H7466" i="22"/>
  <c r="I7466" i="22" s="1"/>
  <c r="I7467" i="22" s="1"/>
  <c r="I7465" i="22"/>
  <c r="H7465" i="22"/>
  <c r="F7465" i="22"/>
  <c r="I7461" i="22"/>
  <c r="H7461" i="22"/>
  <c r="H7460" i="22"/>
  <c r="I7460" i="22" s="1"/>
  <c r="H7459" i="22"/>
  <c r="I7459" i="22" s="1"/>
  <c r="B7454" i="22"/>
  <c r="G7453" i="22"/>
  <c r="D7453" i="22"/>
  <c r="I7447" i="22"/>
  <c r="H7447" i="22"/>
  <c r="F7447" i="22"/>
  <c r="H7446" i="22"/>
  <c r="I7446" i="22" s="1"/>
  <c r="F7446" i="22"/>
  <c r="H7445" i="22"/>
  <c r="I7445" i="22" s="1"/>
  <c r="F7445" i="22"/>
  <c r="H7441" i="22"/>
  <c r="I7441" i="22" s="1"/>
  <c r="I7440" i="22"/>
  <c r="H7440" i="22"/>
  <c r="H7439" i="22"/>
  <c r="I7439" i="22" s="1"/>
  <c r="C7436" i="22"/>
  <c r="B7434" i="22"/>
  <c r="G7433" i="22"/>
  <c r="D7433" i="22"/>
  <c r="H7427" i="22"/>
  <c r="I7427" i="22" s="1"/>
  <c r="F7427" i="22"/>
  <c r="I7426" i="22"/>
  <c r="H7426" i="22"/>
  <c r="F7426" i="22"/>
  <c r="H7425" i="22"/>
  <c r="I7425" i="22" s="1"/>
  <c r="F7425" i="22"/>
  <c r="H7421" i="22"/>
  <c r="I7421" i="22" s="1"/>
  <c r="I7420" i="22"/>
  <c r="H7420" i="22"/>
  <c r="I7419" i="22"/>
  <c r="H7419" i="22"/>
  <c r="C7416" i="22"/>
  <c r="B7414" i="22"/>
  <c r="C7396" i="22" s="1"/>
  <c r="G7413" i="22"/>
  <c r="D7413" i="22"/>
  <c r="H7408" i="22"/>
  <c r="I7408" i="22" s="1"/>
  <c r="F7408" i="22"/>
  <c r="H7407" i="22"/>
  <c r="I7407" i="22" s="1"/>
  <c r="F7407" i="22"/>
  <c r="I7406" i="22"/>
  <c r="H7406" i="22"/>
  <c r="F7406" i="22"/>
  <c r="H7405" i="22"/>
  <c r="I7405" i="22" s="1"/>
  <c r="F7405" i="22"/>
  <c r="H7401" i="22"/>
  <c r="I7401" i="22" s="1"/>
  <c r="H7400" i="22"/>
  <c r="I7400" i="22" s="1"/>
  <c r="I7399" i="22"/>
  <c r="H7399" i="22"/>
  <c r="B7394" i="22"/>
  <c r="G7393" i="22"/>
  <c r="D7393" i="22"/>
  <c r="H7388" i="22"/>
  <c r="I7388" i="22" s="1"/>
  <c r="F7388" i="22"/>
  <c r="I7387" i="22"/>
  <c r="H7387" i="22"/>
  <c r="F7387" i="22"/>
  <c r="H7386" i="22"/>
  <c r="I7386" i="22" s="1"/>
  <c r="F7386" i="22"/>
  <c r="H7382" i="22"/>
  <c r="I7382" i="22" s="1"/>
  <c r="I7381" i="22"/>
  <c r="H7381" i="22"/>
  <c r="H7380" i="22"/>
  <c r="I7380" i="22" s="1"/>
  <c r="C7377" i="22"/>
  <c r="B7375" i="22"/>
  <c r="C7359" i="22" s="1"/>
  <c r="G7374" i="22"/>
  <c r="D7374" i="22"/>
  <c r="H7368" i="22"/>
  <c r="I7368" i="22" s="1"/>
  <c r="F7368" i="22"/>
  <c r="H7364" i="22"/>
  <c r="I7364" i="22" s="1"/>
  <c r="H7363" i="22"/>
  <c r="I7363" i="22" s="1"/>
  <c r="I7362" i="22"/>
  <c r="H7362" i="22"/>
  <c r="C7358" i="22"/>
  <c r="B7356" i="22"/>
  <c r="C7340" i="22" s="1"/>
  <c r="G7355" i="22"/>
  <c r="D7355" i="22"/>
  <c r="I7350" i="22"/>
  <c r="H7350" i="22"/>
  <c r="F7350" i="22"/>
  <c r="H7349" i="22"/>
  <c r="I7349" i="22" s="1"/>
  <c r="I7351" i="22" s="1"/>
  <c r="F7349" i="22"/>
  <c r="H7345" i="22"/>
  <c r="I7345" i="22" s="1"/>
  <c r="H7344" i="22"/>
  <c r="I7344" i="22" s="1"/>
  <c r="I7343" i="22"/>
  <c r="H7343" i="22"/>
  <c r="B7338" i="22"/>
  <c r="C7322" i="22" s="1"/>
  <c r="G7337" i="22"/>
  <c r="D7337" i="22"/>
  <c r="H7332" i="22"/>
  <c r="I7332" i="22" s="1"/>
  <c r="I7333" i="22" s="1"/>
  <c r="F7332" i="22"/>
  <c r="I7331" i="22"/>
  <c r="H7331" i="22"/>
  <c r="F7331" i="22"/>
  <c r="I7327" i="22"/>
  <c r="H7327" i="22"/>
  <c r="H7326" i="22"/>
  <c r="I7326" i="22" s="1"/>
  <c r="H7325" i="22"/>
  <c r="I7325" i="22" s="1"/>
  <c r="B7320" i="22"/>
  <c r="G7319" i="22"/>
  <c r="D7319" i="22"/>
  <c r="H7314" i="22"/>
  <c r="I7314" i="22" s="1"/>
  <c r="F7314" i="22"/>
  <c r="I7313" i="22"/>
  <c r="H7313" i="22"/>
  <c r="F7313" i="22"/>
  <c r="H7312" i="22"/>
  <c r="I7312" i="22" s="1"/>
  <c r="F7312" i="22"/>
  <c r="I7311" i="22"/>
  <c r="H7311" i="22"/>
  <c r="F7311" i="22"/>
  <c r="H7310" i="22"/>
  <c r="I7310" i="22" s="1"/>
  <c r="I7315" i="22" s="1"/>
  <c r="F7310" i="22"/>
  <c r="H7306" i="22"/>
  <c r="I7306" i="22" s="1"/>
  <c r="I7305" i="22"/>
  <c r="H7305" i="22"/>
  <c r="I7304" i="22"/>
  <c r="H7304" i="22"/>
  <c r="C7301" i="22"/>
  <c r="B7299" i="22"/>
  <c r="C7282" i="22" s="1"/>
  <c r="G7298" i="22"/>
  <c r="D7298" i="22"/>
  <c r="H7293" i="22"/>
  <c r="I7293" i="22" s="1"/>
  <c r="F7293" i="22"/>
  <c r="H7292" i="22"/>
  <c r="I7292" i="22" s="1"/>
  <c r="F7292" i="22"/>
  <c r="H7291" i="22"/>
  <c r="I7291" i="22" s="1"/>
  <c r="I7294" i="22" s="1"/>
  <c r="F7291" i="22"/>
  <c r="H7287" i="22"/>
  <c r="I7287" i="22" s="1"/>
  <c r="I7286" i="22"/>
  <c r="H7286" i="22"/>
  <c r="H7285" i="22"/>
  <c r="I7285" i="22" s="1"/>
  <c r="B7280" i="22"/>
  <c r="G7279" i="22"/>
  <c r="D7279" i="22"/>
  <c r="I7274" i="22"/>
  <c r="H7274" i="22"/>
  <c r="F7274" i="22"/>
  <c r="H7273" i="22"/>
  <c r="I7273" i="22" s="1"/>
  <c r="F7273" i="22"/>
  <c r="I7272" i="22"/>
  <c r="H7272" i="22"/>
  <c r="F7272" i="22"/>
  <c r="H7271" i="22"/>
  <c r="I7271" i="22" s="1"/>
  <c r="F7271" i="22"/>
  <c r="I7270" i="22"/>
  <c r="H7270" i="22"/>
  <c r="F7270" i="22"/>
  <c r="I7266" i="22"/>
  <c r="H7266" i="22"/>
  <c r="H7265" i="22"/>
  <c r="I7265" i="22" s="1"/>
  <c r="H7264" i="22"/>
  <c r="I7264" i="22" s="1"/>
  <c r="C7261" i="22"/>
  <c r="B7259" i="22"/>
  <c r="G7258" i="22"/>
  <c r="D7258" i="22"/>
  <c r="H7253" i="22"/>
  <c r="I7253" i="22" s="1"/>
  <c r="F7253" i="22"/>
  <c r="I7252" i="22"/>
  <c r="H7252" i="22"/>
  <c r="F7252" i="22"/>
  <c r="H7251" i="22"/>
  <c r="I7251" i="22" s="1"/>
  <c r="F7251" i="22"/>
  <c r="I7250" i="22"/>
  <c r="H7250" i="22"/>
  <c r="F7250" i="22"/>
  <c r="I7246" i="22"/>
  <c r="H7246" i="22"/>
  <c r="H7245" i="22"/>
  <c r="I7245" i="22" s="1"/>
  <c r="I7244" i="22"/>
  <c r="H7244" i="22"/>
  <c r="C7241" i="22"/>
  <c r="B7239" i="22"/>
  <c r="G7238" i="22"/>
  <c r="D7238" i="22"/>
  <c r="H7233" i="22"/>
  <c r="I7233" i="22" s="1"/>
  <c r="F7233" i="22"/>
  <c r="H7232" i="22"/>
  <c r="I7232" i="22" s="1"/>
  <c r="I7234" i="22" s="1"/>
  <c r="F7232" i="22"/>
  <c r="I7228" i="22"/>
  <c r="H7228" i="22"/>
  <c r="I7227" i="22"/>
  <c r="H7227" i="22"/>
  <c r="H7226" i="22"/>
  <c r="I7226" i="22" s="1"/>
  <c r="C7223" i="22"/>
  <c r="B7221" i="22"/>
  <c r="G7220" i="22"/>
  <c r="D7220" i="22"/>
  <c r="I7215" i="22"/>
  <c r="H7215" i="22"/>
  <c r="F7215" i="22"/>
  <c r="H7214" i="22"/>
  <c r="I7214" i="22" s="1"/>
  <c r="I7216" i="22" s="1"/>
  <c r="F7214" i="22"/>
  <c r="H7210" i="22"/>
  <c r="I7210" i="22" s="1"/>
  <c r="I7209" i="22"/>
  <c r="H7209" i="22"/>
  <c r="H7208" i="22"/>
  <c r="I7208" i="22" s="1"/>
  <c r="C7205" i="22"/>
  <c r="B7203" i="22"/>
  <c r="C7186" i="22" s="1"/>
  <c r="G7202" i="22"/>
  <c r="D7202" i="22"/>
  <c r="I7197" i="22"/>
  <c r="H7197" i="22"/>
  <c r="F7197" i="22"/>
  <c r="H7196" i="22"/>
  <c r="I7196" i="22" s="1"/>
  <c r="F7196" i="22"/>
  <c r="I7195" i="22"/>
  <c r="H7195" i="22"/>
  <c r="F7195" i="22"/>
  <c r="I7191" i="22"/>
  <c r="H7191" i="22"/>
  <c r="H7190" i="22"/>
  <c r="I7190" i="22" s="1"/>
  <c r="H7189" i="22"/>
  <c r="I7189" i="22" s="1"/>
  <c r="B7184" i="22"/>
  <c r="G7183" i="22"/>
  <c r="D7183" i="22"/>
  <c r="H7178" i="22"/>
  <c r="I7178" i="22" s="1"/>
  <c r="F7178" i="22"/>
  <c r="I7177" i="22"/>
  <c r="H7177" i="22"/>
  <c r="F7177" i="22"/>
  <c r="H7176" i="22"/>
  <c r="I7176" i="22" s="1"/>
  <c r="F7176" i="22"/>
  <c r="H7172" i="22"/>
  <c r="I7172" i="22" s="1"/>
  <c r="H7171" i="22"/>
  <c r="I7171" i="22" s="1"/>
  <c r="I7170" i="22"/>
  <c r="H7170" i="22"/>
  <c r="C7167" i="22"/>
  <c r="B7165" i="22"/>
  <c r="G7164" i="22"/>
  <c r="D7164" i="22"/>
  <c r="H7159" i="22"/>
  <c r="I7159" i="22" s="1"/>
  <c r="I7160" i="22" s="1"/>
  <c r="F7159" i="22"/>
  <c r="H7155" i="22"/>
  <c r="I7155" i="22" s="1"/>
  <c r="I7154" i="22"/>
  <c r="H7154" i="22"/>
  <c r="H7153" i="22"/>
  <c r="I7153" i="22" s="1"/>
  <c r="C7150" i="22"/>
  <c r="B7148" i="22"/>
  <c r="C7132" i="22" s="1"/>
  <c r="G7147" i="22"/>
  <c r="D7147" i="22"/>
  <c r="I7142" i="22"/>
  <c r="H7142" i="22"/>
  <c r="F7142" i="22"/>
  <c r="H7141" i="22"/>
  <c r="I7141" i="22" s="1"/>
  <c r="I7143" i="22" s="1"/>
  <c r="F7141" i="22"/>
  <c r="I7137" i="22"/>
  <c r="H7137" i="22"/>
  <c r="H7136" i="22"/>
  <c r="I7136" i="22" s="1"/>
  <c r="I7135" i="22"/>
  <c r="H7135" i="22"/>
  <c r="B7130" i="22"/>
  <c r="G7129" i="22"/>
  <c r="D7129" i="22"/>
  <c r="H7124" i="22"/>
  <c r="I7124" i="22" s="1"/>
  <c r="F7124" i="22"/>
  <c r="H7123" i="22"/>
  <c r="I7123" i="22" s="1"/>
  <c r="F7123" i="22"/>
  <c r="H7122" i="22"/>
  <c r="I7122" i="22" s="1"/>
  <c r="F7122" i="22"/>
  <c r="I7118" i="22"/>
  <c r="H7118" i="22"/>
  <c r="I7117" i="22"/>
  <c r="H7117" i="22"/>
  <c r="H7116" i="22"/>
  <c r="I7116" i="22" s="1"/>
  <c r="C7113" i="22"/>
  <c r="B7111" i="22"/>
  <c r="G7110" i="22"/>
  <c r="D7110" i="22"/>
  <c r="I7105" i="22"/>
  <c r="H7105" i="22"/>
  <c r="F7105" i="22"/>
  <c r="I7104" i="22"/>
  <c r="I7106" i="22" s="1"/>
  <c r="H7104" i="22"/>
  <c r="F7104" i="22"/>
  <c r="I7103" i="22"/>
  <c r="H7103" i="22"/>
  <c r="F7103" i="22"/>
  <c r="I7099" i="22"/>
  <c r="H7099" i="22"/>
  <c r="H7098" i="22"/>
  <c r="I7098" i="22" s="1"/>
  <c r="I7097" i="22"/>
  <c r="H7097" i="22"/>
  <c r="C7094" i="22"/>
  <c r="B7092" i="22"/>
  <c r="G7091" i="22"/>
  <c r="D7091" i="22"/>
  <c r="I7086" i="22"/>
  <c r="I7087" i="22" s="1"/>
  <c r="H7086" i="22"/>
  <c r="F7086" i="22"/>
  <c r="I7082" i="22"/>
  <c r="H7082" i="22"/>
  <c r="C7079" i="22"/>
  <c r="B7077" i="22"/>
  <c r="G7076" i="22"/>
  <c r="D7076" i="22"/>
  <c r="I7071" i="22"/>
  <c r="H7071" i="22"/>
  <c r="F7071" i="22"/>
  <c r="H7070" i="22"/>
  <c r="I7070" i="22" s="1"/>
  <c r="I7072" i="22" s="1"/>
  <c r="F7070" i="22"/>
  <c r="I7069" i="22"/>
  <c r="H7069" i="22"/>
  <c r="F7069" i="22"/>
  <c r="I7065" i="22"/>
  <c r="H7065" i="22"/>
  <c r="H7064" i="22"/>
  <c r="I7064" i="22" s="1"/>
  <c r="I7063" i="22"/>
  <c r="H7063" i="22"/>
  <c r="C7060" i="22"/>
  <c r="B7058" i="22"/>
  <c r="G7057" i="22"/>
  <c r="D7057" i="22"/>
  <c r="I7052" i="22"/>
  <c r="I7053" i="22" s="1"/>
  <c r="H7052" i="22"/>
  <c r="F7052" i="22"/>
  <c r="H7048" i="22"/>
  <c r="I7048" i="22" s="1"/>
  <c r="I7047" i="22"/>
  <c r="H7047" i="22"/>
  <c r="I7046" i="22"/>
  <c r="H7046" i="22"/>
  <c r="C7043" i="22"/>
  <c r="B7041" i="22"/>
  <c r="C7020" i="22" s="1"/>
  <c r="G7040" i="22"/>
  <c r="D7040" i="22"/>
  <c r="I7035" i="22"/>
  <c r="H7035" i="22"/>
  <c r="F7035" i="22"/>
  <c r="H7034" i="22"/>
  <c r="I7034" i="22" s="1"/>
  <c r="F7034" i="22"/>
  <c r="H7033" i="22"/>
  <c r="I7033" i="22" s="1"/>
  <c r="F7033" i="22"/>
  <c r="H7032" i="22"/>
  <c r="I7032" i="22" s="1"/>
  <c r="F7032" i="22"/>
  <c r="H7031" i="22"/>
  <c r="I7031" i="22" s="1"/>
  <c r="F7031" i="22"/>
  <c r="H7030" i="22"/>
  <c r="I7030" i="22" s="1"/>
  <c r="F7030" i="22"/>
  <c r="I7029" i="22"/>
  <c r="H7029" i="22"/>
  <c r="F7029" i="22"/>
  <c r="H7025" i="22"/>
  <c r="I7025" i="22" s="1"/>
  <c r="I7024" i="22"/>
  <c r="H7024" i="22"/>
  <c r="I7023" i="22"/>
  <c r="H7023" i="22"/>
  <c r="B7018" i="22"/>
  <c r="G7017" i="22"/>
  <c r="D7017" i="22"/>
  <c r="I7012" i="22"/>
  <c r="H7012" i="22"/>
  <c r="F7012" i="22"/>
  <c r="I7011" i="22"/>
  <c r="H7011" i="22"/>
  <c r="F7011" i="22"/>
  <c r="I7010" i="22"/>
  <c r="H7010" i="22"/>
  <c r="F7010" i="22"/>
  <c r="I7009" i="22"/>
  <c r="H7009" i="22"/>
  <c r="F7009" i="22"/>
  <c r="I7008" i="22"/>
  <c r="H7008" i="22"/>
  <c r="F7008" i="22"/>
  <c r="I7007" i="22"/>
  <c r="I7013" i="22" s="1"/>
  <c r="H7007" i="22"/>
  <c r="F7007" i="22"/>
  <c r="I7006" i="22"/>
  <c r="H7006" i="22"/>
  <c r="F7006" i="22"/>
  <c r="I7002" i="22"/>
  <c r="H7002" i="22"/>
  <c r="H7001" i="22"/>
  <c r="I7001" i="22" s="1"/>
  <c r="H7000" i="22"/>
  <c r="I7000" i="22" s="1"/>
  <c r="C6997" i="22"/>
  <c r="B6995" i="22"/>
  <c r="C6982" i="22" s="1"/>
  <c r="G6994" i="22"/>
  <c r="D6994" i="22"/>
  <c r="H6989" i="22"/>
  <c r="I6989" i="22" s="1"/>
  <c r="I6990" i="22" s="1"/>
  <c r="F6989" i="22"/>
  <c r="I6985" i="22"/>
  <c r="H6985" i="22"/>
  <c r="B6980" i="22"/>
  <c r="G6979" i="22"/>
  <c r="D6979" i="22"/>
  <c r="I6975" i="22"/>
  <c r="I6974" i="22"/>
  <c r="H6974" i="22"/>
  <c r="F6974" i="22"/>
  <c r="I6970" i="22"/>
  <c r="H6970" i="22"/>
  <c r="C6967" i="22"/>
  <c r="B6965" i="22"/>
  <c r="C6952" i="22" s="1"/>
  <c r="G6964" i="22"/>
  <c r="D6964" i="22"/>
  <c r="H6959" i="22"/>
  <c r="I6959" i="22" s="1"/>
  <c r="I6960" i="22" s="1"/>
  <c r="F6959" i="22"/>
  <c r="I6955" i="22"/>
  <c r="H6955" i="22"/>
  <c r="C6951" i="22"/>
  <c r="B6949" i="22"/>
  <c r="C6933" i="22" s="1"/>
  <c r="G6948" i="22"/>
  <c r="D6948" i="22"/>
  <c r="H6943" i="22"/>
  <c r="I6943" i="22" s="1"/>
  <c r="I6944" i="22" s="1"/>
  <c r="F6943" i="22"/>
  <c r="I6942" i="22"/>
  <c r="H6942" i="22"/>
  <c r="F6942" i="22"/>
  <c r="I6938" i="22"/>
  <c r="H6938" i="22"/>
  <c r="H6937" i="22"/>
  <c r="I6937" i="22" s="1"/>
  <c r="H6936" i="22"/>
  <c r="I6936" i="22" s="1"/>
  <c r="B6931" i="22"/>
  <c r="C6916" i="22" s="1"/>
  <c r="G6930" i="22"/>
  <c r="D6930" i="22"/>
  <c r="H6925" i="22"/>
  <c r="I6925" i="22" s="1"/>
  <c r="I6926" i="22" s="1"/>
  <c r="F6925" i="22"/>
  <c r="H6921" i="22"/>
  <c r="I6921" i="22" s="1"/>
  <c r="H6920" i="22"/>
  <c r="I6920" i="22" s="1"/>
  <c r="I6919" i="22"/>
  <c r="H6919" i="22"/>
  <c r="B6914" i="22"/>
  <c r="C6899" i="22" s="1"/>
  <c r="G6913" i="22"/>
  <c r="D6913" i="22"/>
  <c r="I6908" i="22"/>
  <c r="I6909" i="22" s="1"/>
  <c r="H6908" i="22"/>
  <c r="F6908" i="22"/>
  <c r="I6904" i="22"/>
  <c r="H6904" i="22"/>
  <c r="I6903" i="22"/>
  <c r="H6903" i="22"/>
  <c r="H6902" i="22"/>
  <c r="I6902" i="22" s="1"/>
  <c r="B6897" i="22"/>
  <c r="G6896" i="22"/>
  <c r="D6896" i="22"/>
  <c r="I6892" i="22"/>
  <c r="I6891" i="22"/>
  <c r="H6891" i="22"/>
  <c r="F6891" i="22"/>
  <c r="I6887" i="22"/>
  <c r="H6887" i="22"/>
  <c r="I6886" i="22"/>
  <c r="H6886" i="22"/>
  <c r="H6885" i="22"/>
  <c r="I6885" i="22" s="1"/>
  <c r="C6882" i="22"/>
  <c r="B6880" i="22"/>
  <c r="G6879" i="22"/>
  <c r="D6879" i="22"/>
  <c r="H6874" i="22"/>
  <c r="I6874" i="22" s="1"/>
  <c r="F6874" i="22"/>
  <c r="I6873" i="22"/>
  <c r="H6873" i="22"/>
  <c r="F6873" i="22"/>
  <c r="I6869" i="22"/>
  <c r="H6869" i="22"/>
  <c r="H6868" i="22"/>
  <c r="I6868" i="22" s="1"/>
  <c r="H6867" i="22"/>
  <c r="I6867" i="22" s="1"/>
  <c r="C6864" i="22"/>
  <c r="B6862" i="22"/>
  <c r="G6861" i="22"/>
  <c r="D6861" i="22"/>
  <c r="H6856" i="22"/>
  <c r="I6856" i="22" s="1"/>
  <c r="F6856" i="22"/>
  <c r="H6855" i="22"/>
  <c r="I6855" i="22" s="1"/>
  <c r="I6857" i="22" s="1"/>
  <c r="F6855" i="22"/>
  <c r="I6851" i="22"/>
  <c r="H6851" i="22"/>
  <c r="I6850" i="22"/>
  <c r="H6850" i="22"/>
  <c r="I6849" i="22"/>
  <c r="H6849" i="22"/>
  <c r="C6846" i="22"/>
  <c r="B6844" i="22"/>
  <c r="G6843" i="22"/>
  <c r="D6843" i="22"/>
  <c r="I6838" i="22"/>
  <c r="H6838" i="22"/>
  <c r="F6838" i="22"/>
  <c r="H6837" i="22"/>
  <c r="I6837" i="22" s="1"/>
  <c r="I6839" i="22" s="1"/>
  <c r="F6837" i="22"/>
  <c r="H6833" i="22"/>
  <c r="I6833" i="22" s="1"/>
  <c r="I6832" i="22"/>
  <c r="H6832" i="22"/>
  <c r="H6831" i="22"/>
  <c r="I6831" i="22" s="1"/>
  <c r="C6828" i="22"/>
  <c r="B6826" i="22"/>
  <c r="G6825" i="22"/>
  <c r="D6825" i="22"/>
  <c r="I6820" i="22"/>
  <c r="H6820" i="22"/>
  <c r="F6820" i="22"/>
  <c r="H6819" i="22"/>
  <c r="I6819" i="22" s="1"/>
  <c r="I6821" i="22" s="1"/>
  <c r="F6819" i="22"/>
  <c r="H6815" i="22"/>
  <c r="I6815" i="22" s="1"/>
  <c r="H6814" i="22"/>
  <c r="I6814" i="22" s="1"/>
  <c r="I6813" i="22"/>
  <c r="H6813" i="22"/>
  <c r="C6810" i="22"/>
  <c r="B6808" i="22"/>
  <c r="G6807" i="22"/>
  <c r="D6807" i="22"/>
  <c r="H6802" i="22"/>
  <c r="I6802" i="22" s="1"/>
  <c r="I6803" i="22" s="1"/>
  <c r="F6802" i="22"/>
  <c r="H6798" i="22"/>
  <c r="I6798" i="22" s="1"/>
  <c r="I6797" i="22"/>
  <c r="H6797" i="22"/>
  <c r="H6796" i="22"/>
  <c r="I6796" i="22" s="1"/>
  <c r="C6793" i="22"/>
  <c r="B6791" i="22"/>
  <c r="G6790" i="22"/>
  <c r="D6790" i="22"/>
  <c r="I6786" i="22"/>
  <c r="I6785" i="22"/>
  <c r="H6785" i="22"/>
  <c r="F6785" i="22"/>
  <c r="I6781" i="22"/>
  <c r="H6781" i="22"/>
  <c r="I6780" i="22"/>
  <c r="H6780" i="22"/>
  <c r="H6779" i="22"/>
  <c r="I6779" i="22" s="1"/>
  <c r="C6776" i="22"/>
  <c r="B6774" i="22"/>
  <c r="C6759" i="22" s="1"/>
  <c r="G6773" i="22"/>
  <c r="D6773" i="22"/>
  <c r="H6768" i="22"/>
  <c r="I6768" i="22" s="1"/>
  <c r="I6769" i="22" s="1"/>
  <c r="F6768" i="22"/>
  <c r="H6764" i="22"/>
  <c r="I6764" i="22" s="1"/>
  <c r="I6763" i="22"/>
  <c r="H6763" i="22"/>
  <c r="I6762" i="22"/>
  <c r="H6762" i="22"/>
  <c r="B6757" i="22"/>
  <c r="G6756" i="22"/>
  <c r="D6756" i="22"/>
  <c r="H6751" i="22"/>
  <c r="I6751" i="22" s="1"/>
  <c r="I6752" i="22" s="1"/>
  <c r="F6751" i="22"/>
  <c r="H6747" i="22"/>
  <c r="I6747" i="22" s="1"/>
  <c r="I6746" i="22"/>
  <c r="H6746" i="22"/>
  <c r="H6745" i="22"/>
  <c r="I6745" i="22" s="1"/>
  <c r="C6742" i="22"/>
  <c r="B6740" i="22"/>
  <c r="G6739" i="22"/>
  <c r="D6739" i="22"/>
  <c r="I6735" i="22"/>
  <c r="I6734" i="22"/>
  <c r="H6734" i="22"/>
  <c r="F6734" i="22"/>
  <c r="I6730" i="22"/>
  <c r="H6730" i="22"/>
  <c r="I6729" i="22"/>
  <c r="H6729" i="22"/>
  <c r="H6728" i="22"/>
  <c r="I6728" i="22" s="1"/>
  <c r="C6725" i="22"/>
  <c r="B6723" i="22"/>
  <c r="C6708" i="22" s="1"/>
  <c r="G6722" i="22"/>
  <c r="D6722" i="22"/>
  <c r="H6717" i="22"/>
  <c r="I6717" i="22" s="1"/>
  <c r="I6718" i="22" s="1"/>
  <c r="F6717" i="22"/>
  <c r="H6713" i="22"/>
  <c r="I6713" i="22" s="1"/>
  <c r="H6712" i="22"/>
  <c r="I6712" i="22" s="1"/>
  <c r="I6711" i="22"/>
  <c r="H6711" i="22"/>
  <c r="B6706" i="22"/>
  <c r="C6691" i="22" s="1"/>
  <c r="G6705" i="22"/>
  <c r="D6705" i="22"/>
  <c r="I6700" i="22"/>
  <c r="I6701" i="22" s="1"/>
  <c r="H6700" i="22"/>
  <c r="F6700" i="22"/>
  <c r="H6696" i="22"/>
  <c r="I6696" i="22" s="1"/>
  <c r="I6695" i="22"/>
  <c r="H6695" i="22"/>
  <c r="I6694" i="22"/>
  <c r="H6694" i="22"/>
  <c r="B6689" i="22"/>
  <c r="G6688" i="22"/>
  <c r="D6688" i="22"/>
  <c r="I6684" i="22"/>
  <c r="I6683" i="22"/>
  <c r="H6683" i="22"/>
  <c r="F6683" i="22"/>
  <c r="I6679" i="22"/>
  <c r="H6679" i="22"/>
  <c r="H6678" i="22"/>
  <c r="I6678" i="22" s="1"/>
  <c r="H6677" i="22"/>
  <c r="I6677" i="22" s="1"/>
  <c r="C6673" i="22"/>
  <c r="B6671" i="22"/>
  <c r="G6670" i="22"/>
  <c r="D6670" i="22"/>
  <c r="H6665" i="22"/>
  <c r="I6665" i="22" s="1"/>
  <c r="I6666" i="22" s="1"/>
  <c r="F6665" i="22"/>
  <c r="I6661" i="22"/>
  <c r="H6661" i="22"/>
  <c r="H6660" i="22"/>
  <c r="I6660" i="22" s="1"/>
  <c r="I6659" i="22"/>
  <c r="H6659" i="22"/>
  <c r="C6655" i="22"/>
  <c r="B6653" i="22"/>
  <c r="G6652" i="22"/>
  <c r="D6652" i="22"/>
  <c r="H6647" i="22"/>
  <c r="I6647" i="22" s="1"/>
  <c r="I6648" i="22" s="1"/>
  <c r="F6647" i="22"/>
  <c r="H6643" i="22"/>
  <c r="I6643" i="22" s="1"/>
  <c r="I6642" i="22"/>
  <c r="H6642" i="22"/>
  <c r="H6641" i="22"/>
  <c r="I6641" i="22" s="1"/>
  <c r="C6638" i="22"/>
  <c r="B6636" i="22"/>
  <c r="G6635" i="22"/>
  <c r="D6635" i="22"/>
  <c r="I6631" i="22"/>
  <c r="I6630" i="22"/>
  <c r="H6630" i="22"/>
  <c r="F6630" i="22"/>
  <c r="I6626" i="22"/>
  <c r="H6626" i="22"/>
  <c r="H6625" i="22"/>
  <c r="I6625" i="22" s="1"/>
  <c r="I6624" i="22"/>
  <c r="H6624" i="22"/>
  <c r="C6621" i="22"/>
  <c r="B6619" i="22"/>
  <c r="C6604" i="22" s="1"/>
  <c r="G6618" i="22"/>
  <c r="D6618" i="22"/>
  <c r="I6613" i="22"/>
  <c r="I6614" i="22" s="1"/>
  <c r="H6613" i="22"/>
  <c r="F6613" i="22"/>
  <c r="H6609" i="22"/>
  <c r="I6609" i="22" s="1"/>
  <c r="I6608" i="22"/>
  <c r="H6608" i="22"/>
  <c r="I6607" i="22"/>
  <c r="H6607" i="22"/>
  <c r="B6602" i="22"/>
  <c r="G6601" i="22"/>
  <c r="D6601" i="22"/>
  <c r="I6597" i="22"/>
  <c r="I6596" i="22"/>
  <c r="H6596" i="22"/>
  <c r="F6596" i="22"/>
  <c r="I6592" i="22"/>
  <c r="H6592" i="22"/>
  <c r="I6591" i="22"/>
  <c r="H6591" i="22"/>
  <c r="I6590" i="22"/>
  <c r="H6590" i="22"/>
  <c r="C6587" i="22"/>
  <c r="B6585" i="22"/>
  <c r="G6584" i="22"/>
  <c r="D6584" i="22"/>
  <c r="I6580" i="22"/>
  <c r="I6579" i="22"/>
  <c r="H6579" i="22"/>
  <c r="F6579" i="22"/>
  <c r="I6575" i="22"/>
  <c r="H6575" i="22"/>
  <c r="H6574" i="22"/>
  <c r="I6574" i="22" s="1"/>
  <c r="I6573" i="22"/>
  <c r="H6573" i="22"/>
  <c r="C6570" i="22"/>
  <c r="B6568" i="22"/>
  <c r="G6567" i="22"/>
  <c r="D6567" i="22"/>
  <c r="I6562" i="22"/>
  <c r="I6563" i="22" s="1"/>
  <c r="H6562" i="22"/>
  <c r="F6562" i="22"/>
  <c r="H6558" i="22"/>
  <c r="I6558" i="22" s="1"/>
  <c r="I6557" i="22"/>
  <c r="H6557" i="22"/>
  <c r="I6556" i="22"/>
  <c r="H6556" i="22"/>
  <c r="C6553" i="22"/>
  <c r="C6552" i="22"/>
  <c r="B6550" i="22"/>
  <c r="G6549" i="22"/>
  <c r="D6549" i="22"/>
  <c r="I6545" i="22"/>
  <c r="I6544" i="22"/>
  <c r="H6544" i="22"/>
  <c r="F6544" i="22"/>
  <c r="H6543" i="22"/>
  <c r="I6543" i="22" s="1"/>
  <c r="F6543" i="22"/>
  <c r="I6542" i="22"/>
  <c r="H6542" i="22"/>
  <c r="F6542" i="22"/>
  <c r="H6541" i="22"/>
  <c r="I6541" i="22" s="1"/>
  <c r="F6541" i="22"/>
  <c r="I6537" i="22"/>
  <c r="H6537" i="22"/>
  <c r="H6536" i="22"/>
  <c r="I6536" i="22" s="1"/>
  <c r="I6535" i="22"/>
  <c r="H6535" i="22"/>
  <c r="C6532" i="22"/>
  <c r="B6530" i="22"/>
  <c r="C6514" i="22" s="1"/>
  <c r="G6529" i="22"/>
  <c r="D6529" i="22"/>
  <c r="H6524" i="22"/>
  <c r="I6524" i="22" s="1"/>
  <c r="F6524" i="22"/>
  <c r="H6523" i="22"/>
  <c r="I6523" i="22" s="1"/>
  <c r="F6523" i="22"/>
  <c r="H6519" i="22"/>
  <c r="I6519" i="22" s="1"/>
  <c r="H6518" i="22"/>
  <c r="I6518" i="22" s="1"/>
  <c r="I6517" i="22"/>
  <c r="H6517" i="22"/>
  <c r="B6512" i="22"/>
  <c r="C6495" i="22" s="1"/>
  <c r="G6511" i="22"/>
  <c r="D6511" i="22"/>
  <c r="H6506" i="22"/>
  <c r="I6506" i="22" s="1"/>
  <c r="F6506" i="22"/>
  <c r="I6505" i="22"/>
  <c r="H6505" i="22"/>
  <c r="F6505" i="22"/>
  <c r="H6504" i="22"/>
  <c r="I6504" i="22" s="1"/>
  <c r="I6507" i="22" s="1"/>
  <c r="F6504" i="22"/>
  <c r="H6500" i="22"/>
  <c r="I6500" i="22" s="1"/>
  <c r="H6499" i="22"/>
  <c r="I6499" i="22" s="1"/>
  <c r="H6498" i="22"/>
  <c r="I6498" i="22" s="1"/>
  <c r="B6493" i="22"/>
  <c r="G6492" i="22"/>
  <c r="D6492" i="22"/>
  <c r="H6487" i="22"/>
  <c r="I6487" i="22" s="1"/>
  <c r="F6487" i="22"/>
  <c r="I6486" i="22"/>
  <c r="H6486" i="22"/>
  <c r="F6486" i="22"/>
  <c r="H6485" i="22"/>
  <c r="I6485" i="22" s="1"/>
  <c r="F6485" i="22"/>
  <c r="I6484" i="22"/>
  <c r="H6484" i="22"/>
  <c r="F6484" i="22"/>
  <c r="H6480" i="22"/>
  <c r="I6480" i="22" s="1"/>
  <c r="I6479" i="22"/>
  <c r="H6479" i="22"/>
  <c r="I6478" i="22"/>
  <c r="H6478" i="22"/>
  <c r="C6475" i="22"/>
  <c r="B6473" i="22"/>
  <c r="C6455" i="22" s="1"/>
  <c r="G6472" i="22"/>
  <c r="D6472" i="22"/>
  <c r="I6467" i="22"/>
  <c r="H6467" i="22"/>
  <c r="F6467" i="22"/>
  <c r="H6466" i="22"/>
  <c r="I6466" i="22" s="1"/>
  <c r="F6466" i="22"/>
  <c r="I6465" i="22"/>
  <c r="H6465" i="22"/>
  <c r="F6465" i="22"/>
  <c r="H6464" i="22"/>
  <c r="I6464" i="22" s="1"/>
  <c r="I6468" i="22" s="1"/>
  <c r="F6464" i="22"/>
  <c r="H6460" i="22"/>
  <c r="I6460" i="22" s="1"/>
  <c r="I6459" i="22"/>
  <c r="H6459" i="22"/>
  <c r="H6458" i="22"/>
  <c r="I6458" i="22" s="1"/>
  <c r="B6453" i="22"/>
  <c r="G6452" i="22"/>
  <c r="D6452" i="22"/>
  <c r="I6447" i="22"/>
  <c r="H6447" i="22"/>
  <c r="F6447" i="22"/>
  <c r="I6446" i="22"/>
  <c r="I6448" i="22" s="1"/>
  <c r="H6446" i="22"/>
  <c r="F6446" i="22"/>
  <c r="I6442" i="22"/>
  <c r="H6442" i="22"/>
  <c r="I6441" i="22"/>
  <c r="H6441" i="22"/>
  <c r="H6440" i="22"/>
  <c r="I6440" i="22" s="1"/>
  <c r="C6437" i="22"/>
  <c r="B6435" i="22"/>
  <c r="G6434" i="22"/>
  <c r="D6434" i="22"/>
  <c r="I6429" i="22"/>
  <c r="H6429" i="22"/>
  <c r="F6429" i="22"/>
  <c r="I6428" i="22"/>
  <c r="H6428" i="22"/>
  <c r="F6428" i="22"/>
  <c r="I6424" i="22"/>
  <c r="H6424" i="22"/>
  <c r="H6423" i="22"/>
  <c r="I6423" i="22" s="1"/>
  <c r="I6422" i="22"/>
  <c r="H6422" i="22"/>
  <c r="C6419" i="22"/>
  <c r="B6417" i="22"/>
  <c r="G6416" i="22"/>
  <c r="D6416" i="22"/>
  <c r="H6411" i="22"/>
  <c r="I6411" i="22" s="1"/>
  <c r="F6411" i="22"/>
  <c r="H6410" i="22"/>
  <c r="I6410" i="22" s="1"/>
  <c r="I6412" i="22" s="1"/>
  <c r="F6410" i="22"/>
  <c r="H6406" i="22"/>
  <c r="I6406" i="22" s="1"/>
  <c r="I6405" i="22"/>
  <c r="H6405" i="22"/>
  <c r="I6404" i="22"/>
  <c r="H6404" i="22"/>
  <c r="C6401" i="22"/>
  <c r="B6399" i="22"/>
  <c r="C6383" i="22" s="1"/>
  <c r="G6398" i="22"/>
  <c r="D6398" i="22"/>
  <c r="I6394" i="22"/>
  <c r="I6393" i="22"/>
  <c r="H6393" i="22"/>
  <c r="F6393" i="22"/>
  <c r="I6392" i="22"/>
  <c r="H6392" i="22"/>
  <c r="F6392" i="22"/>
  <c r="I6388" i="22"/>
  <c r="H6388" i="22"/>
  <c r="H6387" i="22"/>
  <c r="I6387" i="22" s="1"/>
  <c r="H6386" i="22"/>
  <c r="I6386" i="22" s="1"/>
  <c r="B6381" i="22"/>
  <c r="G6380" i="22"/>
  <c r="D6380" i="22"/>
  <c r="I6375" i="22"/>
  <c r="H6375" i="22"/>
  <c r="F6375" i="22"/>
  <c r="H6374" i="22"/>
  <c r="I6374" i="22" s="1"/>
  <c r="I6376" i="22" s="1"/>
  <c r="F6374" i="22"/>
  <c r="H6370" i="22"/>
  <c r="I6370" i="22" s="1"/>
  <c r="H6369" i="22"/>
  <c r="I6369" i="22" s="1"/>
  <c r="I6368" i="22"/>
  <c r="H6368" i="22"/>
  <c r="C6365" i="22"/>
  <c r="B6363" i="22"/>
  <c r="C6347" i="22" s="1"/>
  <c r="G6362" i="22"/>
  <c r="D6362" i="22"/>
  <c r="H6357" i="22"/>
  <c r="I6357" i="22" s="1"/>
  <c r="I6358" i="22" s="1"/>
  <c r="F6357" i="22"/>
  <c r="H6356" i="22"/>
  <c r="I6356" i="22" s="1"/>
  <c r="F6356" i="22"/>
  <c r="H6352" i="22"/>
  <c r="I6352" i="22" s="1"/>
  <c r="H6351" i="22"/>
  <c r="I6351" i="22" s="1"/>
  <c r="H6350" i="22"/>
  <c r="I6350" i="22" s="1"/>
  <c r="B6345" i="22"/>
  <c r="G6344" i="22"/>
  <c r="D6344" i="22"/>
  <c r="I6339" i="22"/>
  <c r="H6339" i="22"/>
  <c r="F6339" i="22"/>
  <c r="I6338" i="22"/>
  <c r="H6338" i="22"/>
  <c r="F6338" i="22"/>
  <c r="I6337" i="22"/>
  <c r="H6337" i="22"/>
  <c r="F6337" i="22"/>
  <c r="I6333" i="22"/>
  <c r="H6333" i="22"/>
  <c r="H6332" i="22"/>
  <c r="I6332" i="22" s="1"/>
  <c r="I6331" i="22"/>
  <c r="H6331" i="22"/>
  <c r="C6328" i="22"/>
  <c r="B6326" i="22"/>
  <c r="G6325" i="22"/>
  <c r="D6325" i="22"/>
  <c r="H6320" i="22"/>
  <c r="I6320" i="22" s="1"/>
  <c r="F6320" i="22"/>
  <c r="H6319" i="22"/>
  <c r="I6319" i="22" s="1"/>
  <c r="F6319" i="22"/>
  <c r="H6318" i="22"/>
  <c r="I6318" i="22" s="1"/>
  <c r="F6318" i="22"/>
  <c r="H6314" i="22"/>
  <c r="I6314" i="22" s="1"/>
  <c r="I6313" i="22"/>
  <c r="H6313" i="22"/>
  <c r="I6312" i="22"/>
  <c r="H6312" i="22"/>
  <c r="C6309" i="22"/>
  <c r="B6307" i="22"/>
  <c r="C6290" i="22" s="1"/>
  <c r="G6306" i="22"/>
  <c r="D6306" i="22"/>
  <c r="H6301" i="22"/>
  <c r="I6301" i="22" s="1"/>
  <c r="F6301" i="22"/>
  <c r="I6300" i="22"/>
  <c r="H6300" i="22"/>
  <c r="F6300" i="22"/>
  <c r="H6299" i="22"/>
  <c r="I6299" i="22" s="1"/>
  <c r="F6299" i="22"/>
  <c r="I6295" i="22"/>
  <c r="H6295" i="22"/>
  <c r="I6294" i="22"/>
  <c r="H6294" i="22"/>
  <c r="H6293" i="22"/>
  <c r="I6293" i="22" s="1"/>
  <c r="B6288" i="22"/>
  <c r="C6271" i="22" s="1"/>
  <c r="G6287" i="22"/>
  <c r="D6287" i="22"/>
  <c r="I6282" i="22"/>
  <c r="H6282" i="22"/>
  <c r="F6282" i="22"/>
  <c r="I6281" i="22"/>
  <c r="H6281" i="22"/>
  <c r="F6281" i="22"/>
  <c r="I6280" i="22"/>
  <c r="I6283" i="22" s="1"/>
  <c r="H6280" i="22"/>
  <c r="F6280" i="22"/>
  <c r="I6276" i="22"/>
  <c r="H6276" i="22"/>
  <c r="H6275" i="22"/>
  <c r="I6275" i="22" s="1"/>
  <c r="I6274" i="22"/>
  <c r="H6274" i="22"/>
  <c r="B6269" i="22"/>
  <c r="G6268" i="22"/>
  <c r="D6268" i="22"/>
  <c r="H6263" i="22"/>
  <c r="I6263" i="22" s="1"/>
  <c r="F6263" i="22"/>
  <c r="H6262" i="22"/>
  <c r="I6262" i="22" s="1"/>
  <c r="F6262" i="22"/>
  <c r="H6261" i="22"/>
  <c r="I6261" i="22" s="1"/>
  <c r="F6261" i="22"/>
  <c r="H6257" i="22"/>
  <c r="I6257" i="22" s="1"/>
  <c r="I6256" i="22"/>
  <c r="H6256" i="22"/>
  <c r="I6255" i="22"/>
  <c r="H6255" i="22"/>
  <c r="C6252" i="22"/>
  <c r="B6250" i="22"/>
  <c r="C6231" i="22" s="1"/>
  <c r="G6249" i="22"/>
  <c r="D6249" i="22"/>
  <c r="H6244" i="22"/>
  <c r="I6244" i="22" s="1"/>
  <c r="F6244" i="22"/>
  <c r="I6243" i="22"/>
  <c r="H6243" i="22"/>
  <c r="F6243" i="22"/>
  <c r="H6242" i="22"/>
  <c r="I6242" i="22" s="1"/>
  <c r="F6242" i="22"/>
  <c r="I6241" i="22"/>
  <c r="H6241" i="22"/>
  <c r="F6241" i="22"/>
  <c r="H6240" i="22"/>
  <c r="I6240" i="22" s="1"/>
  <c r="I6245" i="22" s="1"/>
  <c r="F6240" i="22"/>
  <c r="I6236" i="22"/>
  <c r="H6236" i="22"/>
  <c r="I6235" i="22"/>
  <c r="H6235" i="22"/>
  <c r="H6234" i="22"/>
  <c r="I6234" i="22" s="1"/>
  <c r="B6229" i="22"/>
  <c r="G6228" i="22"/>
  <c r="D6228" i="22"/>
  <c r="I6223" i="22"/>
  <c r="H6223" i="22"/>
  <c r="F6223" i="22"/>
  <c r="I6222" i="22"/>
  <c r="H6222" i="22"/>
  <c r="F6222" i="22"/>
  <c r="I6221" i="22"/>
  <c r="H6221" i="22"/>
  <c r="F6221" i="22"/>
  <c r="I6220" i="22"/>
  <c r="H6220" i="22"/>
  <c r="F6220" i="22"/>
  <c r="H6216" i="22"/>
  <c r="I6216" i="22" s="1"/>
  <c r="I6215" i="22"/>
  <c r="H6215" i="22"/>
  <c r="H6214" i="22"/>
  <c r="I6214" i="22" s="1"/>
  <c r="C6211" i="22"/>
  <c r="B6209" i="22"/>
  <c r="C6193" i="22" s="1"/>
  <c r="G6208" i="22"/>
  <c r="D6208" i="22"/>
  <c r="H6203" i="22"/>
  <c r="I6203" i="22" s="1"/>
  <c r="I6204" i="22" s="1"/>
  <c r="F6203" i="22"/>
  <c r="H6202" i="22"/>
  <c r="I6202" i="22" s="1"/>
  <c r="F6202" i="22"/>
  <c r="H6198" i="22"/>
  <c r="I6198" i="22" s="1"/>
  <c r="H6197" i="22"/>
  <c r="I6197" i="22" s="1"/>
  <c r="I6196" i="22"/>
  <c r="H6196" i="22"/>
  <c r="B6191" i="22"/>
  <c r="C6173" i="22" s="1"/>
  <c r="G6190" i="22"/>
  <c r="D6190" i="22"/>
  <c r="H6185" i="22"/>
  <c r="I6185" i="22" s="1"/>
  <c r="F6185" i="22"/>
  <c r="I6184" i="22"/>
  <c r="H6184" i="22"/>
  <c r="F6184" i="22"/>
  <c r="H6183" i="22"/>
  <c r="I6183" i="22" s="1"/>
  <c r="F6183" i="22"/>
  <c r="H6182" i="22"/>
  <c r="I6182" i="22" s="1"/>
  <c r="F6182" i="22"/>
  <c r="H6178" i="22"/>
  <c r="I6178" i="22" s="1"/>
  <c r="H6177" i="22"/>
  <c r="I6177" i="22" s="1"/>
  <c r="H6176" i="22"/>
  <c r="I6176" i="22" s="1"/>
  <c r="B6171" i="22"/>
  <c r="G6170" i="22"/>
  <c r="D6170" i="22"/>
  <c r="H6165" i="22"/>
  <c r="I6165" i="22" s="1"/>
  <c r="F6165" i="22"/>
  <c r="I6164" i="22"/>
  <c r="H6164" i="22"/>
  <c r="F6164" i="22"/>
  <c r="H6163" i="22"/>
  <c r="I6163" i="22" s="1"/>
  <c r="F6163" i="22"/>
  <c r="I6162" i="22"/>
  <c r="H6162" i="22"/>
  <c r="F6162" i="22"/>
  <c r="I6158" i="22"/>
  <c r="H6158" i="22"/>
  <c r="H6157" i="22"/>
  <c r="I6157" i="22" s="1"/>
  <c r="H6156" i="22"/>
  <c r="I6156" i="22" s="1"/>
  <c r="C6153" i="22"/>
  <c r="B6151" i="22"/>
  <c r="G6150" i="22"/>
  <c r="D6150" i="22"/>
  <c r="H6145" i="22"/>
  <c r="I6145" i="22" s="1"/>
  <c r="F6145" i="22"/>
  <c r="H6144" i="22"/>
  <c r="I6144" i="22" s="1"/>
  <c r="I6146" i="22" s="1"/>
  <c r="F6144" i="22"/>
  <c r="H6140" i="22"/>
  <c r="I6140" i="22" s="1"/>
  <c r="I6139" i="22"/>
  <c r="H6139" i="22"/>
  <c r="H6138" i="22"/>
  <c r="I6138" i="22" s="1"/>
  <c r="C6135" i="22"/>
  <c r="B6133" i="22"/>
  <c r="G6132" i="22"/>
  <c r="D6132" i="22"/>
  <c r="H6127" i="22"/>
  <c r="I6127" i="22" s="1"/>
  <c r="F6127" i="22"/>
  <c r="H6126" i="22"/>
  <c r="I6126" i="22" s="1"/>
  <c r="I6128" i="22" s="1"/>
  <c r="F6126" i="22"/>
  <c r="H6122" i="22"/>
  <c r="I6122" i="22" s="1"/>
  <c r="I6121" i="22"/>
  <c r="H6121" i="22"/>
  <c r="H6120" i="22"/>
  <c r="I6120" i="22" s="1"/>
  <c r="C6117" i="22"/>
  <c r="B6115" i="22"/>
  <c r="C6099" i="22" s="1"/>
  <c r="G6114" i="22"/>
  <c r="D6114" i="22"/>
  <c r="I6109" i="22"/>
  <c r="H6109" i="22"/>
  <c r="F6109" i="22"/>
  <c r="H6108" i="22"/>
  <c r="I6108" i="22" s="1"/>
  <c r="I6110" i="22" s="1"/>
  <c r="F6108" i="22"/>
  <c r="I6104" i="22"/>
  <c r="H6104" i="22"/>
  <c r="H6103" i="22"/>
  <c r="I6103" i="22" s="1"/>
  <c r="H6102" i="22"/>
  <c r="I6102" i="22" s="1"/>
  <c r="B6097" i="22"/>
  <c r="C6081" i="22" s="1"/>
  <c r="G6096" i="22"/>
  <c r="D6096" i="22"/>
  <c r="I6092" i="22"/>
  <c r="H6091" i="22"/>
  <c r="I6091" i="22" s="1"/>
  <c r="F6091" i="22"/>
  <c r="H6090" i="22"/>
  <c r="I6090" i="22" s="1"/>
  <c r="F6090" i="22"/>
  <c r="H6086" i="22"/>
  <c r="I6086" i="22" s="1"/>
  <c r="I6085" i="22"/>
  <c r="H6085" i="22"/>
  <c r="I6084" i="22"/>
  <c r="H6084" i="22"/>
  <c r="B6079" i="22"/>
  <c r="C6063" i="22" s="1"/>
  <c r="G6078" i="22"/>
  <c r="D6078" i="22"/>
  <c r="I6074" i="22"/>
  <c r="H6073" i="22"/>
  <c r="I6073" i="22" s="1"/>
  <c r="F6073" i="22"/>
  <c r="I6072" i="22"/>
  <c r="H6072" i="22"/>
  <c r="F6072" i="22"/>
  <c r="I6068" i="22"/>
  <c r="H6068" i="22"/>
  <c r="I6067" i="22"/>
  <c r="H6067" i="22"/>
  <c r="H6066" i="22"/>
  <c r="I6066" i="22" s="1"/>
  <c r="B6061" i="22"/>
  <c r="G6060" i="22"/>
  <c r="D6060" i="22"/>
  <c r="H6055" i="22"/>
  <c r="I6055" i="22" s="1"/>
  <c r="F6055" i="22"/>
  <c r="I6054" i="22"/>
  <c r="H6054" i="22"/>
  <c r="F6054" i="22"/>
  <c r="H6053" i="22"/>
  <c r="I6053" i="22" s="1"/>
  <c r="F6053" i="22"/>
  <c r="I6049" i="22"/>
  <c r="H6049" i="22"/>
  <c r="I6048" i="22"/>
  <c r="H6048" i="22"/>
  <c r="H6047" i="22"/>
  <c r="I6047" i="22" s="1"/>
  <c r="C6044" i="22"/>
  <c r="B6042" i="22"/>
  <c r="C6025" i="22" s="1"/>
  <c r="G6041" i="22"/>
  <c r="D6041" i="22"/>
  <c r="I6037" i="22"/>
  <c r="H6036" i="22"/>
  <c r="I6036" i="22" s="1"/>
  <c r="F6036" i="22"/>
  <c r="H6035" i="22"/>
  <c r="I6035" i="22" s="1"/>
  <c r="F6035" i="22"/>
  <c r="I6034" i="22"/>
  <c r="H6034" i="22"/>
  <c r="F6034" i="22"/>
  <c r="H6030" i="22"/>
  <c r="I6030" i="22" s="1"/>
  <c r="I6029" i="22"/>
  <c r="H6029" i="22"/>
  <c r="I6028" i="22"/>
  <c r="H6028" i="22"/>
  <c r="C6024" i="22"/>
  <c r="B6022" i="22"/>
  <c r="G6021" i="22"/>
  <c r="D6021" i="22"/>
  <c r="H6016" i="22"/>
  <c r="I6016" i="22" s="1"/>
  <c r="I6017" i="22" s="1"/>
  <c r="F6016" i="22"/>
  <c r="H6012" i="22"/>
  <c r="I6012" i="22" s="1"/>
  <c r="H6011" i="22"/>
  <c r="I6011" i="22" s="1"/>
  <c r="I6010" i="22"/>
  <c r="H6010" i="22"/>
  <c r="C6007" i="22"/>
  <c r="B6005" i="22"/>
  <c r="C5989" i="22" s="1"/>
  <c r="G6004" i="22"/>
  <c r="D6004" i="22"/>
  <c r="H5999" i="22"/>
  <c r="I5999" i="22" s="1"/>
  <c r="I6000" i="22" s="1"/>
  <c r="F5999" i="22"/>
  <c r="H5998" i="22"/>
  <c r="I5998" i="22" s="1"/>
  <c r="F5998" i="22"/>
  <c r="H5994" i="22"/>
  <c r="I5994" i="22" s="1"/>
  <c r="H5993" i="22"/>
  <c r="I5993" i="22" s="1"/>
  <c r="I5992" i="22"/>
  <c r="H5992" i="22"/>
  <c r="B5987" i="22"/>
  <c r="G5986" i="22"/>
  <c r="D5986" i="22"/>
  <c r="I5981" i="22"/>
  <c r="H5981" i="22"/>
  <c r="F5981" i="22"/>
  <c r="I5980" i="22"/>
  <c r="I5982" i="22" s="1"/>
  <c r="H5980" i="22"/>
  <c r="F5980" i="22"/>
  <c r="I5976" i="22"/>
  <c r="H5976" i="22"/>
  <c r="H5975" i="22"/>
  <c r="I5975" i="22" s="1"/>
  <c r="I5974" i="22"/>
  <c r="H5974" i="22"/>
  <c r="C5971" i="22"/>
  <c r="B5969" i="22"/>
  <c r="G5968" i="22"/>
  <c r="D5968" i="22"/>
  <c r="H5963" i="22"/>
  <c r="I5963" i="22" s="1"/>
  <c r="F5963" i="22"/>
  <c r="H5962" i="22"/>
  <c r="I5962" i="22" s="1"/>
  <c r="I5964" i="22" s="1"/>
  <c r="F5962" i="22"/>
  <c r="I5958" i="22"/>
  <c r="H5958" i="22"/>
  <c r="H5957" i="22"/>
  <c r="I5957" i="22" s="1"/>
  <c r="I5956" i="22"/>
  <c r="H5956" i="22"/>
  <c r="C5953" i="22"/>
  <c r="B5951" i="22"/>
  <c r="G5950" i="22"/>
  <c r="D5950" i="22"/>
  <c r="H5945" i="22"/>
  <c r="I5945" i="22" s="1"/>
  <c r="F5945" i="22"/>
  <c r="I5944" i="22"/>
  <c r="I5946" i="22" s="1"/>
  <c r="H5944" i="22"/>
  <c r="F5944" i="22"/>
  <c r="I5940" i="22"/>
  <c r="H5940" i="22"/>
  <c r="I5939" i="22"/>
  <c r="H5939" i="22"/>
  <c r="H5938" i="22"/>
  <c r="I5938" i="22" s="1"/>
  <c r="C5935" i="22"/>
  <c r="B5933" i="22"/>
  <c r="G5932" i="22"/>
  <c r="D5932" i="22"/>
  <c r="I5927" i="22"/>
  <c r="H5927" i="22"/>
  <c r="F5927" i="22"/>
  <c r="I5926" i="22"/>
  <c r="H5926" i="22"/>
  <c r="F5926" i="22"/>
  <c r="H5922" i="22"/>
  <c r="I5922" i="22" s="1"/>
  <c r="I5921" i="22"/>
  <c r="H5921" i="22"/>
  <c r="H5920" i="22"/>
  <c r="I5920" i="22" s="1"/>
  <c r="C5917" i="22"/>
  <c r="B5915" i="22"/>
  <c r="C5899" i="22" s="1"/>
  <c r="G5914" i="22"/>
  <c r="D5914" i="22"/>
  <c r="I5909" i="22"/>
  <c r="I5910" i="22" s="1"/>
  <c r="H5909" i="22"/>
  <c r="F5909" i="22"/>
  <c r="H5908" i="22"/>
  <c r="I5908" i="22" s="1"/>
  <c r="F5908" i="22"/>
  <c r="H5904" i="22"/>
  <c r="I5904" i="22" s="1"/>
  <c r="H5903" i="22"/>
  <c r="I5903" i="22" s="1"/>
  <c r="I5902" i="22"/>
  <c r="H5902" i="22"/>
  <c r="B5897" i="22"/>
  <c r="C5880" i="22" s="1"/>
  <c r="G5896" i="22"/>
  <c r="D5896" i="22"/>
  <c r="H5891" i="22"/>
  <c r="I5891" i="22" s="1"/>
  <c r="F5891" i="22"/>
  <c r="H5890" i="22"/>
  <c r="I5890" i="22" s="1"/>
  <c r="F5890" i="22"/>
  <c r="H5889" i="22"/>
  <c r="I5889" i="22" s="1"/>
  <c r="F5889" i="22"/>
  <c r="H5885" i="22"/>
  <c r="I5885" i="22" s="1"/>
  <c r="I5884" i="22"/>
  <c r="H5884" i="22"/>
  <c r="H5883" i="22"/>
  <c r="I5883" i="22" s="1"/>
  <c r="B5878" i="22"/>
  <c r="C5859" i="22" s="1"/>
  <c r="G5877" i="22"/>
  <c r="D5877" i="22"/>
  <c r="I5872" i="22"/>
  <c r="H5872" i="22"/>
  <c r="F5872" i="22"/>
  <c r="H5871" i="22"/>
  <c r="I5871" i="22" s="1"/>
  <c r="F5871" i="22"/>
  <c r="I5870" i="22"/>
  <c r="H5870" i="22"/>
  <c r="F5870" i="22"/>
  <c r="H5869" i="22"/>
  <c r="I5869" i="22" s="1"/>
  <c r="F5869" i="22"/>
  <c r="I5868" i="22"/>
  <c r="H5868" i="22"/>
  <c r="F5868" i="22"/>
  <c r="I5864" i="22"/>
  <c r="H5864" i="22"/>
  <c r="H5863" i="22"/>
  <c r="I5863" i="22" s="1"/>
  <c r="H5862" i="22"/>
  <c r="I5862" i="22" s="1"/>
  <c r="B5857" i="22"/>
  <c r="G5856" i="22"/>
  <c r="D5856" i="22"/>
  <c r="H5851" i="22"/>
  <c r="I5851" i="22" s="1"/>
  <c r="F5851" i="22"/>
  <c r="I5850" i="22"/>
  <c r="I5852" i="22" s="1"/>
  <c r="H5850" i="22"/>
  <c r="F5850" i="22"/>
  <c r="H5846" i="22"/>
  <c r="I5846" i="22" s="1"/>
  <c r="I5845" i="22"/>
  <c r="H5845" i="22"/>
  <c r="I5844" i="22"/>
  <c r="H5844" i="22"/>
  <c r="C5841" i="22"/>
  <c r="B5839" i="22"/>
  <c r="G5838" i="22"/>
  <c r="D5838" i="22"/>
  <c r="I5833" i="22"/>
  <c r="H5833" i="22"/>
  <c r="F5833" i="22"/>
  <c r="I5832" i="22"/>
  <c r="I5834" i="22" s="1"/>
  <c r="H5832" i="22"/>
  <c r="F5832" i="22"/>
  <c r="H5828" i="22"/>
  <c r="I5828" i="22" s="1"/>
  <c r="I5827" i="22"/>
  <c r="H5827" i="22"/>
  <c r="H5826" i="22"/>
  <c r="I5826" i="22" s="1"/>
  <c r="C5823" i="22"/>
  <c r="B5821" i="22"/>
  <c r="C5805" i="22" s="1"/>
  <c r="G5820" i="22"/>
  <c r="D5820" i="22"/>
  <c r="I5815" i="22"/>
  <c r="H5815" i="22"/>
  <c r="F5815" i="22"/>
  <c r="H5814" i="22"/>
  <c r="I5814" i="22" s="1"/>
  <c r="I5816" i="22" s="1"/>
  <c r="F5814" i="22"/>
  <c r="I5810" i="22"/>
  <c r="H5810" i="22"/>
  <c r="H5809" i="22"/>
  <c r="I5809" i="22" s="1"/>
  <c r="H5808" i="22"/>
  <c r="I5808" i="22" s="1"/>
  <c r="B5803" i="22"/>
  <c r="C5785" i="22" s="1"/>
  <c r="G5802" i="22"/>
  <c r="D5802" i="22"/>
  <c r="I5797" i="22"/>
  <c r="H5797" i="22"/>
  <c r="F5797" i="22"/>
  <c r="H5796" i="22"/>
  <c r="I5796" i="22" s="1"/>
  <c r="F5796" i="22"/>
  <c r="H5795" i="22"/>
  <c r="I5795" i="22" s="1"/>
  <c r="I5798" i="22" s="1"/>
  <c r="F5795" i="22"/>
  <c r="H5794" i="22"/>
  <c r="I5794" i="22" s="1"/>
  <c r="F5794" i="22"/>
  <c r="H5790" i="22"/>
  <c r="I5790" i="22" s="1"/>
  <c r="H5789" i="22"/>
  <c r="I5789" i="22" s="1"/>
  <c r="I5788" i="22"/>
  <c r="H5788" i="22"/>
  <c r="B5783" i="22"/>
  <c r="C5767" i="22" s="1"/>
  <c r="G5782" i="22"/>
  <c r="D5782" i="22"/>
  <c r="H5777" i="22"/>
  <c r="I5777" i="22" s="1"/>
  <c r="I5778" i="22" s="1"/>
  <c r="F5777" i="22"/>
  <c r="I5776" i="22"/>
  <c r="H5776" i="22"/>
  <c r="F5776" i="22"/>
  <c r="I5772" i="22"/>
  <c r="H5772" i="22"/>
  <c r="I5771" i="22"/>
  <c r="H5771" i="22"/>
  <c r="I5770" i="22"/>
  <c r="H5770" i="22"/>
  <c r="B5765" i="22"/>
  <c r="G5764" i="22"/>
  <c r="D5764" i="22"/>
  <c r="I5759" i="22"/>
  <c r="H5759" i="22"/>
  <c r="F5759" i="22"/>
  <c r="I5758" i="22"/>
  <c r="H5758" i="22"/>
  <c r="F5758" i="22"/>
  <c r="I5754" i="22"/>
  <c r="H5754" i="22"/>
  <c r="H5753" i="22"/>
  <c r="I5753" i="22" s="1"/>
  <c r="I5752" i="22"/>
  <c r="H5752" i="22"/>
  <c r="C5749" i="22"/>
  <c r="B5747" i="22"/>
  <c r="G5746" i="22"/>
  <c r="D5746" i="22"/>
  <c r="H5741" i="22"/>
  <c r="I5741" i="22" s="1"/>
  <c r="F5741" i="22"/>
  <c r="I5740" i="22"/>
  <c r="I5742" i="22" s="1"/>
  <c r="H5740" i="22"/>
  <c r="F5740" i="22"/>
  <c r="I5736" i="22"/>
  <c r="H5736" i="22"/>
  <c r="I5735" i="22"/>
  <c r="H5735" i="22"/>
  <c r="H5734" i="22"/>
  <c r="I5734" i="22" s="1"/>
  <c r="C5731" i="22"/>
  <c r="B5729" i="22"/>
  <c r="G5728" i="22"/>
  <c r="D5728" i="22"/>
  <c r="I5723" i="22"/>
  <c r="H5723" i="22"/>
  <c r="F5723" i="22"/>
  <c r="H5722" i="22"/>
  <c r="I5722" i="22" s="1"/>
  <c r="I5724" i="22" s="1"/>
  <c r="F5722" i="22"/>
  <c r="H5718" i="22"/>
  <c r="I5718" i="22" s="1"/>
  <c r="I5717" i="22"/>
  <c r="H5717" i="22"/>
  <c r="H5716" i="22"/>
  <c r="I5716" i="22" s="1"/>
  <c r="C5713" i="22"/>
  <c r="B5711" i="22"/>
  <c r="C5695" i="22" s="1"/>
  <c r="G5710" i="22"/>
  <c r="D5710" i="22"/>
  <c r="I5705" i="22"/>
  <c r="H5705" i="22"/>
  <c r="F5705" i="22"/>
  <c r="H5704" i="22"/>
  <c r="I5704" i="22" s="1"/>
  <c r="I5706" i="22" s="1"/>
  <c r="F5704" i="22"/>
  <c r="I5700" i="22"/>
  <c r="H5700" i="22"/>
  <c r="H5699" i="22"/>
  <c r="I5699" i="22" s="1"/>
  <c r="I5698" i="22"/>
  <c r="H5698" i="22"/>
  <c r="B5693" i="22"/>
  <c r="C5677" i="22" s="1"/>
  <c r="G5692" i="22"/>
  <c r="D5692" i="22"/>
  <c r="H5687" i="22"/>
  <c r="I5687" i="22" s="1"/>
  <c r="F5687" i="22"/>
  <c r="H5686" i="22"/>
  <c r="I5686" i="22" s="1"/>
  <c r="I5688" i="22" s="1"/>
  <c r="F5686" i="22"/>
  <c r="H5682" i="22"/>
  <c r="I5682" i="22" s="1"/>
  <c r="I5681" i="22"/>
  <c r="H5681" i="22"/>
  <c r="I5680" i="22"/>
  <c r="H5680" i="22"/>
  <c r="B5675" i="22"/>
  <c r="C5659" i="22" s="1"/>
  <c r="G5674" i="22"/>
  <c r="D5674" i="22"/>
  <c r="H5669" i="22"/>
  <c r="I5669" i="22" s="1"/>
  <c r="I5670" i="22" s="1"/>
  <c r="F5669" i="22"/>
  <c r="I5668" i="22"/>
  <c r="H5668" i="22"/>
  <c r="F5668" i="22"/>
  <c r="I5664" i="22"/>
  <c r="H5664" i="22"/>
  <c r="H5663" i="22"/>
  <c r="I5663" i="22" s="1"/>
  <c r="I5662" i="22"/>
  <c r="H5662" i="22"/>
  <c r="B5657" i="22"/>
  <c r="G5656" i="22"/>
  <c r="D5656" i="22"/>
  <c r="I5651" i="22"/>
  <c r="H5651" i="22"/>
  <c r="F5651" i="22"/>
  <c r="I5650" i="22"/>
  <c r="H5650" i="22"/>
  <c r="F5650" i="22"/>
  <c r="I5646" i="22"/>
  <c r="H5646" i="22"/>
  <c r="H5645" i="22"/>
  <c r="I5645" i="22" s="1"/>
  <c r="I5644" i="22"/>
  <c r="H5644" i="22"/>
  <c r="C5641" i="22"/>
  <c r="B5639" i="22"/>
  <c r="G5638" i="22"/>
  <c r="D5638" i="22"/>
  <c r="H5633" i="22"/>
  <c r="I5633" i="22" s="1"/>
  <c r="F5633" i="22"/>
  <c r="H5632" i="22"/>
  <c r="I5632" i="22" s="1"/>
  <c r="I5634" i="22" s="1"/>
  <c r="F5632" i="22"/>
  <c r="I5628" i="22"/>
  <c r="H5628" i="22"/>
  <c r="I5627" i="22"/>
  <c r="H5627" i="22"/>
  <c r="H5626" i="22"/>
  <c r="I5626" i="22" s="1"/>
  <c r="C5623" i="22"/>
  <c r="B5621" i="22"/>
  <c r="G5620" i="22"/>
  <c r="D5620" i="22"/>
  <c r="I5616" i="22"/>
  <c r="I5615" i="22"/>
  <c r="H5615" i="22"/>
  <c r="F5615" i="22"/>
  <c r="H5614" i="22"/>
  <c r="I5614" i="22" s="1"/>
  <c r="F5614" i="22"/>
  <c r="H5610" i="22"/>
  <c r="I5610" i="22" s="1"/>
  <c r="I5609" i="22"/>
  <c r="H5609" i="22"/>
  <c r="H5608" i="22"/>
  <c r="I5608" i="22" s="1"/>
  <c r="C5605" i="22"/>
  <c r="B5603" i="22"/>
  <c r="C5587" i="22" s="1"/>
  <c r="G5602" i="22"/>
  <c r="D5602" i="22"/>
  <c r="I5597" i="22"/>
  <c r="H5597" i="22"/>
  <c r="F5597" i="22"/>
  <c r="H5596" i="22"/>
  <c r="I5596" i="22" s="1"/>
  <c r="I5598" i="22" s="1"/>
  <c r="F5596" i="22"/>
  <c r="H5592" i="22"/>
  <c r="I5592" i="22" s="1"/>
  <c r="I5591" i="22"/>
  <c r="H5591" i="22"/>
  <c r="H5590" i="22"/>
  <c r="I5590" i="22" s="1"/>
  <c r="B5585" i="22"/>
  <c r="C5569" i="22" s="1"/>
  <c r="G5584" i="22"/>
  <c r="D5584" i="22"/>
  <c r="I5579" i="22"/>
  <c r="I5580" i="22" s="1"/>
  <c r="H5579" i="22"/>
  <c r="F5579" i="22"/>
  <c r="H5578" i="22"/>
  <c r="I5578" i="22" s="1"/>
  <c r="F5578" i="22"/>
  <c r="H5574" i="22"/>
  <c r="I5574" i="22" s="1"/>
  <c r="I5573" i="22"/>
  <c r="H5573" i="22"/>
  <c r="I5572" i="22"/>
  <c r="H5572" i="22"/>
  <c r="B5567" i="22"/>
  <c r="C5551" i="22" s="1"/>
  <c r="G5566" i="22"/>
  <c r="D5566" i="22"/>
  <c r="I5561" i="22"/>
  <c r="I5562" i="22" s="1"/>
  <c r="H5561" i="22"/>
  <c r="F5561" i="22"/>
  <c r="I5560" i="22"/>
  <c r="H5560" i="22"/>
  <c r="F5560" i="22"/>
  <c r="I5556" i="22"/>
  <c r="H5556" i="22"/>
  <c r="H5555" i="22"/>
  <c r="I5555" i="22" s="1"/>
  <c r="H5554" i="22"/>
  <c r="I5554" i="22" s="1"/>
  <c r="B5549" i="22"/>
  <c r="G5548" i="22"/>
  <c r="D5548" i="22"/>
  <c r="I5543" i="22"/>
  <c r="H5543" i="22"/>
  <c r="F5543" i="22"/>
  <c r="I5542" i="22"/>
  <c r="H5542" i="22"/>
  <c r="F5542" i="22"/>
  <c r="I5538" i="22"/>
  <c r="H5538" i="22"/>
  <c r="H5537" i="22"/>
  <c r="I5537" i="22" s="1"/>
  <c r="H5536" i="22"/>
  <c r="I5536" i="22" s="1"/>
  <c r="C5533" i="22"/>
  <c r="B5531" i="22"/>
  <c r="G5530" i="22"/>
  <c r="D5530" i="22"/>
  <c r="H5525" i="22"/>
  <c r="I5525" i="22" s="1"/>
  <c r="F5525" i="22"/>
  <c r="I5524" i="22"/>
  <c r="I5526" i="22" s="1"/>
  <c r="H5524" i="22"/>
  <c r="F5524" i="22"/>
  <c r="H5520" i="22"/>
  <c r="I5520" i="22" s="1"/>
  <c r="I5519" i="22"/>
  <c r="H5519" i="22"/>
  <c r="I5518" i="22"/>
  <c r="H5518" i="22"/>
  <c r="C5515" i="22"/>
  <c r="B5513" i="22"/>
  <c r="G5512" i="22"/>
  <c r="D5512" i="22"/>
  <c r="I5507" i="22"/>
  <c r="H5507" i="22"/>
  <c r="F5507" i="22"/>
  <c r="I5506" i="22"/>
  <c r="I5508" i="22" s="1"/>
  <c r="H5506" i="22"/>
  <c r="F5506" i="22"/>
  <c r="I5502" i="22"/>
  <c r="H5502" i="22"/>
  <c r="I5501" i="22"/>
  <c r="H5501" i="22"/>
  <c r="H5500" i="22"/>
  <c r="I5500" i="22" s="1"/>
  <c r="C5497" i="22"/>
  <c r="B5495" i="22"/>
  <c r="G5494" i="22"/>
  <c r="D5494" i="22"/>
  <c r="I5489" i="22"/>
  <c r="H5489" i="22"/>
  <c r="F5489" i="22"/>
  <c r="H5488" i="22"/>
  <c r="I5488" i="22" s="1"/>
  <c r="I5490" i="22" s="1"/>
  <c r="F5488" i="22"/>
  <c r="H5484" i="22"/>
  <c r="I5484" i="22" s="1"/>
  <c r="H5483" i="22"/>
  <c r="I5483" i="22" s="1"/>
  <c r="H5482" i="22"/>
  <c r="I5482" i="22" s="1"/>
  <c r="C5479" i="22"/>
  <c r="B5477" i="22"/>
  <c r="C5461" i="22" s="1"/>
  <c r="G5476" i="22"/>
  <c r="D5476" i="22"/>
  <c r="I5472" i="22"/>
  <c r="I5471" i="22"/>
  <c r="H5471" i="22"/>
  <c r="F5471" i="22"/>
  <c r="H5470" i="22"/>
  <c r="I5470" i="22" s="1"/>
  <c r="F5470" i="22"/>
  <c r="H5466" i="22"/>
  <c r="I5466" i="22" s="1"/>
  <c r="H5465" i="22"/>
  <c r="I5465" i="22" s="1"/>
  <c r="I5464" i="22"/>
  <c r="H5464" i="22"/>
  <c r="B5459" i="22"/>
  <c r="C5443" i="22" s="1"/>
  <c r="G5458" i="22"/>
  <c r="D5458" i="22"/>
  <c r="I5453" i="22"/>
  <c r="I5454" i="22" s="1"/>
  <c r="H5453" i="22"/>
  <c r="F5453" i="22"/>
  <c r="I5452" i="22"/>
  <c r="H5452" i="22"/>
  <c r="F5452" i="22"/>
  <c r="I5448" i="22"/>
  <c r="H5448" i="22"/>
  <c r="H5447" i="22"/>
  <c r="I5447" i="22" s="1"/>
  <c r="H5446" i="22"/>
  <c r="I5446" i="22" s="1"/>
  <c r="B5441" i="22"/>
  <c r="C5425" i="22" s="1"/>
  <c r="G5440" i="22"/>
  <c r="D5440" i="22"/>
  <c r="H5435" i="22"/>
  <c r="I5435" i="22" s="1"/>
  <c r="F5435" i="22"/>
  <c r="I5434" i="22"/>
  <c r="H5434" i="22"/>
  <c r="F5434" i="22"/>
  <c r="I5430" i="22"/>
  <c r="H5430" i="22"/>
  <c r="H5429" i="22"/>
  <c r="I5429" i="22" s="1"/>
  <c r="H5428" i="22"/>
  <c r="I5428" i="22" s="1"/>
  <c r="B5423" i="22"/>
  <c r="G5422" i="22"/>
  <c r="D5422" i="22"/>
  <c r="H5417" i="22"/>
  <c r="I5417" i="22" s="1"/>
  <c r="F5417" i="22"/>
  <c r="H5416" i="22"/>
  <c r="I5416" i="22" s="1"/>
  <c r="F5416" i="22"/>
  <c r="I5412" i="22"/>
  <c r="H5412" i="22"/>
  <c r="I5411" i="22"/>
  <c r="H5411" i="22"/>
  <c r="H5410" i="22"/>
  <c r="I5410" i="22" s="1"/>
  <c r="C5407" i="22"/>
  <c r="B5405" i="22"/>
  <c r="G5404" i="22"/>
  <c r="D5404" i="22"/>
  <c r="I5399" i="22"/>
  <c r="H5399" i="22"/>
  <c r="F5399" i="22"/>
  <c r="H5398" i="22"/>
  <c r="I5398" i="22" s="1"/>
  <c r="I5400" i="22" s="1"/>
  <c r="F5398" i="22"/>
  <c r="I5394" i="22"/>
  <c r="H5394" i="22"/>
  <c r="I5393" i="22"/>
  <c r="H5393" i="22"/>
  <c r="H5392" i="22"/>
  <c r="I5392" i="22" s="1"/>
  <c r="C5389" i="22"/>
  <c r="B5387" i="22"/>
  <c r="G5386" i="22"/>
  <c r="D5386" i="22"/>
  <c r="I5381" i="22"/>
  <c r="H5381" i="22"/>
  <c r="F5381" i="22"/>
  <c r="I5380" i="22"/>
  <c r="I5382" i="22" s="1"/>
  <c r="H5380" i="22"/>
  <c r="F5380" i="22"/>
  <c r="H5376" i="22"/>
  <c r="I5376" i="22" s="1"/>
  <c r="H5375" i="22"/>
  <c r="I5375" i="22" s="1"/>
  <c r="H5374" i="22"/>
  <c r="I5374" i="22" s="1"/>
  <c r="C5371" i="22"/>
  <c r="B5369" i="22"/>
  <c r="C5353" i="22" s="1"/>
  <c r="G5368" i="22"/>
  <c r="D5368" i="22"/>
  <c r="H5363" i="22"/>
  <c r="I5363" i="22" s="1"/>
  <c r="F5363" i="22"/>
  <c r="H5362" i="22"/>
  <c r="I5362" i="22" s="1"/>
  <c r="F5362" i="22"/>
  <c r="H5358" i="22"/>
  <c r="I5358" i="22" s="1"/>
  <c r="H5357" i="22"/>
  <c r="I5357" i="22" s="1"/>
  <c r="I5356" i="22"/>
  <c r="H5356" i="22"/>
  <c r="B5351" i="22"/>
  <c r="C5334" i="22" s="1"/>
  <c r="G5350" i="22"/>
  <c r="D5350" i="22"/>
  <c r="H5345" i="22"/>
  <c r="I5345" i="22" s="1"/>
  <c r="F5345" i="22"/>
  <c r="I5344" i="22"/>
  <c r="H5344" i="22"/>
  <c r="F5344" i="22"/>
  <c r="H5343" i="22"/>
  <c r="I5343" i="22" s="1"/>
  <c r="F5343" i="22"/>
  <c r="I5339" i="22"/>
  <c r="H5339" i="22"/>
  <c r="I5338" i="22"/>
  <c r="H5338" i="22"/>
  <c r="H5337" i="22"/>
  <c r="I5337" i="22" s="1"/>
  <c r="B5332" i="22"/>
  <c r="G5331" i="22"/>
  <c r="D5331" i="22"/>
  <c r="I5326" i="22"/>
  <c r="H5326" i="22"/>
  <c r="F5326" i="22"/>
  <c r="H5325" i="22"/>
  <c r="I5325" i="22" s="1"/>
  <c r="F5325" i="22"/>
  <c r="I5324" i="22"/>
  <c r="H5324" i="22"/>
  <c r="F5324" i="22"/>
  <c r="I5320" i="22"/>
  <c r="H5320" i="22"/>
  <c r="H5319" i="22"/>
  <c r="I5319" i="22" s="1"/>
  <c r="H5318" i="22"/>
  <c r="I5318" i="22" s="1"/>
  <c r="C5315" i="22"/>
  <c r="B5313" i="22"/>
  <c r="G5312" i="22"/>
  <c r="D5312" i="22"/>
  <c r="H5307" i="22"/>
  <c r="I5307" i="22" s="1"/>
  <c r="F5307" i="22"/>
  <c r="H5306" i="22"/>
  <c r="I5306" i="22" s="1"/>
  <c r="F5306" i="22"/>
  <c r="H5305" i="22"/>
  <c r="I5305" i="22" s="1"/>
  <c r="F5305" i="22"/>
  <c r="H5301" i="22"/>
  <c r="I5301" i="22" s="1"/>
  <c r="H5300" i="22"/>
  <c r="I5300" i="22" s="1"/>
  <c r="I5299" i="22"/>
  <c r="H5299" i="22"/>
  <c r="C5296" i="22"/>
  <c r="B5294" i="22"/>
  <c r="G5293" i="22"/>
  <c r="D5293" i="22"/>
  <c r="H5288" i="22"/>
  <c r="I5288" i="22" s="1"/>
  <c r="I5289" i="22" s="1"/>
  <c r="F5288" i="22"/>
  <c r="I5284" i="22"/>
  <c r="H5284" i="22"/>
  <c r="I5283" i="22"/>
  <c r="H5283" i="22"/>
  <c r="H5282" i="22"/>
  <c r="I5282" i="22" s="1"/>
  <c r="C5279" i="22"/>
  <c r="B5277" i="22"/>
  <c r="G5276" i="22"/>
  <c r="D5276" i="22"/>
  <c r="I5271" i="22"/>
  <c r="I5272" i="22" s="1"/>
  <c r="H5271" i="22"/>
  <c r="F5271" i="22"/>
  <c r="I5267" i="22"/>
  <c r="H5267" i="22"/>
  <c r="H5266" i="22"/>
  <c r="I5266" i="22" s="1"/>
  <c r="H5265" i="22"/>
  <c r="I5265" i="22" s="1"/>
  <c r="C5262" i="22"/>
  <c r="B5260" i="22"/>
  <c r="G5259" i="22"/>
  <c r="D5259" i="22"/>
  <c r="H5254" i="22"/>
  <c r="I5254" i="22" s="1"/>
  <c r="I5255" i="22" s="1"/>
  <c r="F5254" i="22"/>
  <c r="H5250" i="22"/>
  <c r="I5250" i="22" s="1"/>
  <c r="H5249" i="22"/>
  <c r="I5249" i="22" s="1"/>
  <c r="I5248" i="22"/>
  <c r="H5248" i="22"/>
  <c r="C5245" i="22"/>
  <c r="C5244" i="22"/>
  <c r="G5241" i="22"/>
  <c r="D5241" i="22"/>
  <c r="H5236" i="22"/>
  <c r="I5236" i="22" s="1"/>
  <c r="F5236" i="22"/>
  <c r="I5235" i="22"/>
  <c r="H5235" i="22"/>
  <c r="F5235" i="22"/>
  <c r="H5234" i="22"/>
  <c r="I5234" i="22" s="1"/>
  <c r="I5237" i="22" s="1"/>
  <c r="F5234" i="22"/>
  <c r="H5230" i="22"/>
  <c r="I5230" i="22" s="1"/>
  <c r="I5229" i="22"/>
  <c r="H5229" i="22"/>
  <c r="H5228" i="22"/>
  <c r="I5228" i="22" s="1"/>
  <c r="C5225" i="22"/>
  <c r="G5222" i="22"/>
  <c r="D5222" i="22"/>
  <c r="H5217" i="22"/>
  <c r="I5217" i="22" s="1"/>
  <c r="F5217" i="22"/>
  <c r="H5216" i="22"/>
  <c r="I5216" i="22" s="1"/>
  <c r="F5216" i="22"/>
  <c r="I5215" i="22"/>
  <c r="H5215" i="22"/>
  <c r="F5215" i="22"/>
  <c r="H5214" i="22"/>
  <c r="I5214" i="22" s="1"/>
  <c r="F5214" i="22"/>
  <c r="I5213" i="22"/>
  <c r="H5209" i="22"/>
  <c r="I5209" i="22" s="1"/>
  <c r="H5208" i="22"/>
  <c r="I5208" i="22" s="1"/>
  <c r="I5207" i="22"/>
  <c r="H5207" i="22"/>
  <c r="C5204" i="22"/>
  <c r="G5201" i="22"/>
  <c r="D5201" i="22"/>
  <c r="H5196" i="22"/>
  <c r="I5196" i="22" s="1"/>
  <c r="F5196" i="22"/>
  <c r="I5195" i="22"/>
  <c r="H5195" i="22"/>
  <c r="F5195" i="22"/>
  <c r="H5194" i="22"/>
  <c r="I5194" i="22" s="1"/>
  <c r="I5197" i="22" s="1"/>
  <c r="F5194" i="22"/>
  <c r="H5190" i="22"/>
  <c r="I5190" i="22" s="1"/>
  <c r="I5189" i="22"/>
  <c r="H5189" i="22"/>
  <c r="H5188" i="22"/>
  <c r="I5188" i="22" s="1"/>
  <c r="C5185" i="22"/>
  <c r="B5183" i="22"/>
  <c r="G5182" i="22"/>
  <c r="D5182" i="22"/>
  <c r="I5178" i="22"/>
  <c r="I5177" i="22"/>
  <c r="H5177" i="22"/>
  <c r="F5177" i="22"/>
  <c r="H5176" i="22"/>
  <c r="I5176" i="22" s="1"/>
  <c r="F5176" i="22"/>
  <c r="I5172" i="22"/>
  <c r="H5172" i="22"/>
  <c r="H5171" i="22"/>
  <c r="I5171" i="22" s="1"/>
  <c r="I5170" i="22"/>
  <c r="H5170" i="22"/>
  <c r="C5167" i="22"/>
  <c r="B5165" i="22"/>
  <c r="C5149" i="22" s="1"/>
  <c r="G5164" i="22"/>
  <c r="D5164" i="22"/>
  <c r="H5159" i="22"/>
  <c r="I5159" i="22" s="1"/>
  <c r="F5159" i="22"/>
  <c r="H5158" i="22"/>
  <c r="I5158" i="22" s="1"/>
  <c r="F5158" i="22"/>
  <c r="H5154" i="22"/>
  <c r="I5154" i="22" s="1"/>
  <c r="H5153" i="22"/>
  <c r="I5153" i="22" s="1"/>
  <c r="I5152" i="22"/>
  <c r="H5152" i="22"/>
  <c r="B5147" i="22"/>
  <c r="C5131" i="22" s="1"/>
  <c r="G5146" i="22"/>
  <c r="D5146" i="22"/>
  <c r="H5141" i="22"/>
  <c r="I5141" i="22" s="1"/>
  <c r="I5142" i="22" s="1"/>
  <c r="F5141" i="22"/>
  <c r="I5140" i="22"/>
  <c r="H5140" i="22"/>
  <c r="F5140" i="22"/>
  <c r="I5136" i="22"/>
  <c r="H5136" i="22"/>
  <c r="H5135" i="22"/>
  <c r="I5135" i="22" s="1"/>
  <c r="H5134" i="22"/>
  <c r="I5134" i="22" s="1"/>
  <c r="B5129" i="22"/>
  <c r="G5128" i="22"/>
  <c r="D5128" i="22"/>
  <c r="H5123" i="22"/>
  <c r="I5123" i="22" s="1"/>
  <c r="F5123" i="22"/>
  <c r="I5122" i="22"/>
  <c r="H5122" i="22"/>
  <c r="F5122" i="22"/>
  <c r="H5121" i="22"/>
  <c r="I5121" i="22" s="1"/>
  <c r="F5121" i="22"/>
  <c r="I5120" i="22"/>
  <c r="H5120" i="22"/>
  <c r="F5120" i="22"/>
  <c r="I5116" i="22"/>
  <c r="H5116" i="22"/>
  <c r="H5115" i="22"/>
  <c r="I5115" i="22" s="1"/>
  <c r="H5114" i="22"/>
  <c r="I5114" i="22" s="1"/>
  <c r="C5111" i="22"/>
  <c r="B5109" i="22"/>
  <c r="G5108" i="22"/>
  <c r="D5108" i="22"/>
  <c r="H5103" i="22"/>
  <c r="I5103" i="22" s="1"/>
  <c r="F5103" i="22"/>
  <c r="H5102" i="22"/>
  <c r="I5102" i="22" s="1"/>
  <c r="I5104" i="22" s="1"/>
  <c r="F5102" i="22"/>
  <c r="I5098" i="22"/>
  <c r="H5098" i="22"/>
  <c r="I5097" i="22"/>
  <c r="H5097" i="22"/>
  <c r="I5096" i="22"/>
  <c r="H5096" i="22"/>
  <c r="C5093" i="22"/>
  <c r="B5091" i="22"/>
  <c r="G5090" i="22"/>
  <c r="D5090" i="22"/>
  <c r="I5085" i="22"/>
  <c r="H5085" i="22"/>
  <c r="F5085" i="22"/>
  <c r="H5084" i="22"/>
  <c r="I5084" i="22" s="1"/>
  <c r="I5086" i="22" s="1"/>
  <c r="F5084" i="22"/>
  <c r="H5080" i="22"/>
  <c r="I5080" i="22" s="1"/>
  <c r="I5079" i="22"/>
  <c r="H5079" i="22"/>
  <c r="H5078" i="22"/>
  <c r="I5078" i="22" s="1"/>
  <c r="C5075" i="22"/>
  <c r="B5073" i="22"/>
  <c r="C5057" i="22" s="1"/>
  <c r="G5072" i="22"/>
  <c r="D5072" i="22"/>
  <c r="I5067" i="22"/>
  <c r="H5067" i="22"/>
  <c r="F5067" i="22"/>
  <c r="I5066" i="22"/>
  <c r="I5068" i="22" s="1"/>
  <c r="H5066" i="22"/>
  <c r="F5066" i="22"/>
  <c r="H5062" i="22"/>
  <c r="I5062" i="22" s="1"/>
  <c r="I5061" i="22"/>
  <c r="H5061" i="22"/>
  <c r="I5060" i="22"/>
  <c r="H5060" i="22"/>
  <c r="B5055" i="22"/>
  <c r="C5039" i="22" s="1"/>
  <c r="G5054" i="22"/>
  <c r="D5054" i="22"/>
  <c r="I5049" i="22"/>
  <c r="I5050" i="22" s="1"/>
  <c r="H5049" i="22"/>
  <c r="F5049" i="22"/>
  <c r="H5048" i="22"/>
  <c r="I5048" i="22" s="1"/>
  <c r="F5048" i="22"/>
  <c r="H5044" i="22"/>
  <c r="I5044" i="22" s="1"/>
  <c r="H5043" i="22"/>
  <c r="I5043" i="22" s="1"/>
  <c r="I5042" i="22"/>
  <c r="H5042" i="22"/>
  <c r="B5037" i="22"/>
  <c r="C5021" i="22" s="1"/>
  <c r="G5036" i="22"/>
  <c r="D5036" i="22"/>
  <c r="H5031" i="22"/>
  <c r="I5031" i="22" s="1"/>
  <c r="I5032" i="22" s="1"/>
  <c r="F5031" i="22"/>
  <c r="I5030" i="22"/>
  <c r="H5030" i="22"/>
  <c r="F5030" i="22"/>
  <c r="I5026" i="22"/>
  <c r="H5026" i="22"/>
  <c r="I5025" i="22"/>
  <c r="H5025" i="22"/>
  <c r="I5024" i="22"/>
  <c r="H5024" i="22"/>
  <c r="B5019" i="22"/>
  <c r="C5003" i="22" s="1"/>
  <c r="G5018" i="22"/>
  <c r="D5018" i="22"/>
  <c r="I5013" i="22"/>
  <c r="H5013" i="22"/>
  <c r="F5013" i="22"/>
  <c r="I5012" i="22"/>
  <c r="I5014" i="22" s="1"/>
  <c r="H5012" i="22"/>
  <c r="F5012" i="22"/>
  <c r="I5008" i="22"/>
  <c r="H5008" i="22"/>
  <c r="H5007" i="22"/>
  <c r="I5007" i="22" s="1"/>
  <c r="I5006" i="22"/>
  <c r="H5006" i="22"/>
  <c r="B5001" i="22"/>
  <c r="G5000" i="22"/>
  <c r="D5000" i="22"/>
  <c r="H4995" i="22"/>
  <c r="I4995" i="22" s="1"/>
  <c r="F4995" i="22"/>
  <c r="I4994" i="22"/>
  <c r="I4996" i="22" s="1"/>
  <c r="H4994" i="22"/>
  <c r="F4994" i="22"/>
  <c r="H4990" i="22"/>
  <c r="I4990" i="22" s="1"/>
  <c r="I4989" i="22"/>
  <c r="H4989" i="22"/>
  <c r="H4988" i="22"/>
  <c r="I4988" i="22" s="1"/>
  <c r="C4985" i="22"/>
  <c r="C4984" i="22"/>
  <c r="B4982" i="22"/>
  <c r="G4981" i="22"/>
  <c r="D4981" i="22"/>
  <c r="H4976" i="22"/>
  <c r="I4976" i="22" s="1"/>
  <c r="F4976" i="22"/>
  <c r="I4975" i="22"/>
  <c r="I4977" i="22" s="1"/>
  <c r="H4975" i="22"/>
  <c r="F4975" i="22"/>
  <c r="H4971" i="22"/>
  <c r="I4971" i="22" s="1"/>
  <c r="I4970" i="22"/>
  <c r="H4970" i="22"/>
  <c r="H4969" i="22"/>
  <c r="I4969" i="22" s="1"/>
  <c r="C4966" i="22"/>
  <c r="B4964" i="22"/>
  <c r="G4963" i="22"/>
  <c r="D4963" i="22"/>
  <c r="I4958" i="22"/>
  <c r="H4960" i="22" s="1"/>
  <c r="I4960" i="22" s="1"/>
  <c r="I4961" i="22" s="1"/>
  <c r="H4957" i="22"/>
  <c r="I4957" i="22" s="1"/>
  <c r="F4957" i="22"/>
  <c r="I4956" i="22"/>
  <c r="H4956" i="22"/>
  <c r="F4956" i="22"/>
  <c r="I4952" i="22"/>
  <c r="H4952" i="22"/>
  <c r="I4951" i="22"/>
  <c r="H4951" i="22"/>
  <c r="I4950" i="22"/>
  <c r="H4950" i="22"/>
  <c r="C4947" i="22"/>
  <c r="B4945" i="22"/>
  <c r="C4928" i="22" s="1"/>
  <c r="G4944" i="22"/>
  <c r="D4944" i="22"/>
  <c r="I4938" i="22"/>
  <c r="H4938" i="22"/>
  <c r="F4938" i="22"/>
  <c r="H4937" i="22"/>
  <c r="I4937" i="22" s="1"/>
  <c r="I4939" i="22" s="1"/>
  <c r="H4941" i="22" s="1"/>
  <c r="I4941" i="22" s="1"/>
  <c r="I4942" i="22" s="1"/>
  <c r="F4937" i="22"/>
  <c r="H4933" i="22"/>
  <c r="I4933" i="22" s="1"/>
  <c r="I4932" i="22"/>
  <c r="H4932" i="22"/>
  <c r="I4931" i="22"/>
  <c r="H4931" i="22"/>
  <c r="B4926" i="22"/>
  <c r="G4925" i="22"/>
  <c r="D4925" i="22"/>
  <c r="H4919" i="22"/>
  <c r="I4919" i="22" s="1"/>
  <c r="F4919" i="22"/>
  <c r="H4918" i="22"/>
  <c r="I4918" i="22" s="1"/>
  <c r="I4920" i="22" s="1"/>
  <c r="H4922" i="22" s="1"/>
  <c r="I4922" i="22" s="1"/>
  <c r="I4923" i="22" s="1"/>
  <c r="F4918" i="22"/>
  <c r="I4914" i="22"/>
  <c r="H4914" i="22"/>
  <c r="I4913" i="22"/>
  <c r="H4913" i="22"/>
  <c r="H4912" i="22"/>
  <c r="I4912" i="22" s="1"/>
  <c r="C4909" i="22"/>
  <c r="B4907" i="22"/>
  <c r="G4906" i="22"/>
  <c r="D4906" i="22"/>
  <c r="I4900" i="22"/>
  <c r="I4901" i="22" s="1"/>
  <c r="H4903" i="22" s="1"/>
  <c r="I4903" i="22" s="1"/>
  <c r="I4904" i="22" s="1"/>
  <c r="H4900" i="22"/>
  <c r="F4900" i="22"/>
  <c r="I4899" i="22"/>
  <c r="H4899" i="22"/>
  <c r="F4899" i="22"/>
  <c r="H4895" i="22"/>
  <c r="I4895" i="22" s="1"/>
  <c r="I4894" i="22"/>
  <c r="H4894" i="22"/>
  <c r="I4893" i="22"/>
  <c r="H4893" i="22"/>
  <c r="C4890" i="22"/>
  <c r="B4888" i="22"/>
  <c r="G4887" i="22"/>
  <c r="D4887" i="22"/>
  <c r="H4882" i="22"/>
  <c r="I4882" i="22" s="1"/>
  <c r="F4882" i="22"/>
  <c r="I4881" i="22"/>
  <c r="H4881" i="22"/>
  <c r="F4881" i="22"/>
  <c r="I4877" i="22"/>
  <c r="H4877" i="22"/>
  <c r="H4876" i="22"/>
  <c r="I4876" i="22" s="1"/>
  <c r="H4875" i="22"/>
  <c r="I4875" i="22" s="1"/>
  <c r="C4872" i="22"/>
  <c r="B4870" i="22"/>
  <c r="G4869" i="22"/>
  <c r="D4869" i="22"/>
  <c r="H4864" i="22"/>
  <c r="I4864" i="22" s="1"/>
  <c r="F4864" i="22"/>
  <c r="H4863" i="22"/>
  <c r="I4863" i="22" s="1"/>
  <c r="F4863" i="22"/>
  <c r="I4859" i="22"/>
  <c r="H4859" i="22"/>
  <c r="I4858" i="22"/>
  <c r="H4858" i="22"/>
  <c r="I4857" i="22"/>
  <c r="H4857" i="22"/>
  <c r="C4854" i="22"/>
  <c r="B4852" i="22"/>
  <c r="G4851" i="22"/>
  <c r="D4851" i="22"/>
  <c r="I4847" i="22"/>
  <c r="I4846" i="22"/>
  <c r="H4846" i="22"/>
  <c r="F4846" i="22"/>
  <c r="I4842" i="22"/>
  <c r="H4842" i="22"/>
  <c r="H4841" i="22"/>
  <c r="I4841" i="22" s="1"/>
  <c r="I4840" i="22"/>
  <c r="H4840" i="22"/>
  <c r="C4837" i="22"/>
  <c r="B4835" i="22"/>
  <c r="G4834" i="22"/>
  <c r="D4834" i="22"/>
  <c r="I4829" i="22"/>
  <c r="H4829" i="22"/>
  <c r="F4829" i="22"/>
  <c r="I4828" i="22"/>
  <c r="H4828" i="22"/>
  <c r="F4828" i="22"/>
  <c r="I4824" i="22"/>
  <c r="H4824" i="22"/>
  <c r="H4823" i="22"/>
  <c r="I4823" i="22" s="1"/>
  <c r="I4822" i="22"/>
  <c r="H4822" i="22"/>
  <c r="C4819" i="22"/>
  <c r="B4817" i="22"/>
  <c r="G4816" i="22"/>
  <c r="D4816" i="22"/>
  <c r="H4811" i="22"/>
  <c r="I4811" i="22" s="1"/>
  <c r="F4811" i="22"/>
  <c r="H4810" i="22"/>
  <c r="I4810" i="22" s="1"/>
  <c r="I4812" i="22" s="1"/>
  <c r="F4810" i="22"/>
  <c r="H4806" i="22"/>
  <c r="I4806" i="22" s="1"/>
  <c r="I4805" i="22"/>
  <c r="H4805" i="22"/>
  <c r="H4804" i="22"/>
  <c r="I4804" i="22" s="1"/>
  <c r="C4801" i="22"/>
  <c r="B4799" i="22"/>
  <c r="G4798" i="22"/>
  <c r="D4798" i="22"/>
  <c r="I4794" i="22"/>
  <c r="I4793" i="22"/>
  <c r="H4793" i="22"/>
  <c r="F4793" i="22"/>
  <c r="H4792" i="22"/>
  <c r="I4792" i="22" s="1"/>
  <c r="F4792" i="22"/>
  <c r="I4791" i="22"/>
  <c r="H4791" i="22"/>
  <c r="F4791" i="22"/>
  <c r="I4787" i="22"/>
  <c r="H4787" i="22"/>
  <c r="I4786" i="22"/>
  <c r="H4786" i="22"/>
  <c r="H4785" i="22"/>
  <c r="I4785" i="22" s="1"/>
  <c r="C4782" i="22"/>
  <c r="B4780" i="22"/>
  <c r="C4763" i="22" s="1"/>
  <c r="G4779" i="22"/>
  <c r="D4779" i="22"/>
  <c r="H4774" i="22"/>
  <c r="I4774" i="22" s="1"/>
  <c r="F4774" i="22"/>
  <c r="I4773" i="22"/>
  <c r="H4773" i="22"/>
  <c r="F4773" i="22"/>
  <c r="H4772" i="22"/>
  <c r="I4772" i="22" s="1"/>
  <c r="F4772" i="22"/>
  <c r="H4768" i="22"/>
  <c r="I4768" i="22" s="1"/>
  <c r="H4767" i="22"/>
  <c r="I4767" i="22" s="1"/>
  <c r="I4766" i="22"/>
  <c r="H4766" i="22"/>
  <c r="B4761" i="22"/>
  <c r="C4743" i="22" s="1"/>
  <c r="G4760" i="22"/>
  <c r="D4760" i="22"/>
  <c r="H4755" i="22"/>
  <c r="I4755" i="22" s="1"/>
  <c r="F4755" i="22"/>
  <c r="H4754" i="22"/>
  <c r="I4754" i="22" s="1"/>
  <c r="F4754" i="22"/>
  <c r="I4753" i="22"/>
  <c r="I4756" i="22" s="1"/>
  <c r="H4753" i="22"/>
  <c r="F4753" i="22"/>
  <c r="H4752" i="22"/>
  <c r="I4752" i="22" s="1"/>
  <c r="F4752" i="22"/>
  <c r="H4748" i="22"/>
  <c r="I4748" i="22" s="1"/>
  <c r="I4747" i="22"/>
  <c r="H4747" i="22"/>
  <c r="H4746" i="22"/>
  <c r="I4746" i="22" s="1"/>
  <c r="B4741" i="22"/>
  <c r="C4722" i="22" s="1"/>
  <c r="G4740" i="22"/>
  <c r="D4740" i="22"/>
  <c r="I4735" i="22"/>
  <c r="H4735" i="22"/>
  <c r="F4735" i="22"/>
  <c r="H4734" i="22"/>
  <c r="I4734" i="22" s="1"/>
  <c r="F4734" i="22"/>
  <c r="H4733" i="22"/>
  <c r="I4733" i="22" s="1"/>
  <c r="F4733" i="22"/>
  <c r="H4732" i="22"/>
  <c r="I4732" i="22" s="1"/>
  <c r="F4732" i="22"/>
  <c r="H4731" i="22"/>
  <c r="I4731" i="22" s="1"/>
  <c r="F4731" i="22"/>
  <c r="H4727" i="22"/>
  <c r="I4727" i="22" s="1"/>
  <c r="I4726" i="22"/>
  <c r="H4726" i="22"/>
  <c r="H4725" i="22"/>
  <c r="I4725" i="22" s="1"/>
  <c r="B4720" i="22"/>
  <c r="G4719" i="22"/>
  <c r="D4719" i="22"/>
  <c r="I4714" i="22"/>
  <c r="H4714" i="22"/>
  <c r="F4714" i="22"/>
  <c r="H4713" i="22"/>
  <c r="I4713" i="22" s="1"/>
  <c r="F4713" i="22"/>
  <c r="I4712" i="22"/>
  <c r="H4712" i="22"/>
  <c r="F4712" i="22"/>
  <c r="H4711" i="22"/>
  <c r="I4711" i="22" s="1"/>
  <c r="F4711" i="22"/>
  <c r="I4707" i="22"/>
  <c r="H4707" i="22"/>
  <c r="I4706" i="22"/>
  <c r="H4706" i="22"/>
  <c r="H4705" i="22"/>
  <c r="I4705" i="22" s="1"/>
  <c r="C4702" i="22"/>
  <c r="B4700" i="22"/>
  <c r="C4682" i="22" s="1"/>
  <c r="G4699" i="22"/>
  <c r="D4699" i="22"/>
  <c r="H4694" i="22"/>
  <c r="I4694" i="22" s="1"/>
  <c r="F4694" i="22"/>
  <c r="H4693" i="22"/>
  <c r="I4693" i="22" s="1"/>
  <c r="F4693" i="22"/>
  <c r="H4692" i="22"/>
  <c r="I4692" i="22" s="1"/>
  <c r="F4692" i="22"/>
  <c r="H4691" i="22"/>
  <c r="I4691" i="22" s="1"/>
  <c r="I4695" i="22" s="1"/>
  <c r="F4691" i="22"/>
  <c r="H4687" i="22"/>
  <c r="I4687" i="22" s="1"/>
  <c r="H4686" i="22"/>
  <c r="I4686" i="22" s="1"/>
  <c r="I4685" i="22"/>
  <c r="H4685" i="22"/>
  <c r="B4680" i="22"/>
  <c r="C4662" i="22" s="1"/>
  <c r="G4679" i="22"/>
  <c r="D4679" i="22"/>
  <c r="H4674" i="22"/>
  <c r="I4674" i="22" s="1"/>
  <c r="F4674" i="22"/>
  <c r="H4673" i="22"/>
  <c r="I4673" i="22" s="1"/>
  <c r="F4673" i="22"/>
  <c r="H4672" i="22"/>
  <c r="I4672" i="22" s="1"/>
  <c r="F4672" i="22"/>
  <c r="H4671" i="22"/>
  <c r="I4671" i="22" s="1"/>
  <c r="I4675" i="22" s="1"/>
  <c r="F4671" i="22"/>
  <c r="H4667" i="22"/>
  <c r="I4667" i="22" s="1"/>
  <c r="H4666" i="22"/>
  <c r="I4666" i="22" s="1"/>
  <c r="H4665" i="22"/>
  <c r="I4665" i="22" s="1"/>
  <c r="B4660" i="22"/>
  <c r="G4659" i="22"/>
  <c r="D4659" i="22"/>
  <c r="H4654" i="22"/>
  <c r="I4654" i="22" s="1"/>
  <c r="F4654" i="22"/>
  <c r="I4653" i="22"/>
  <c r="H4653" i="22"/>
  <c r="F4653" i="22"/>
  <c r="H4652" i="22"/>
  <c r="I4652" i="22" s="1"/>
  <c r="F4652" i="22"/>
  <c r="I4651" i="22"/>
  <c r="H4651" i="22"/>
  <c r="F4651" i="22"/>
  <c r="I4647" i="22"/>
  <c r="H4647" i="22"/>
  <c r="H4646" i="22"/>
  <c r="I4646" i="22" s="1"/>
  <c r="I4645" i="22"/>
  <c r="H4645" i="22"/>
  <c r="C4642" i="22"/>
  <c r="B4640" i="22"/>
  <c r="G4639" i="22"/>
  <c r="D4639" i="22"/>
  <c r="I4634" i="22"/>
  <c r="H4634" i="22"/>
  <c r="F4634" i="22"/>
  <c r="H4633" i="22"/>
  <c r="I4633" i="22" s="1"/>
  <c r="F4633" i="22"/>
  <c r="I4632" i="22"/>
  <c r="H4632" i="22"/>
  <c r="F4632" i="22"/>
  <c r="H4631" i="22"/>
  <c r="I4631" i="22" s="1"/>
  <c r="F4631" i="22"/>
  <c r="H4627" i="22"/>
  <c r="I4627" i="22" s="1"/>
  <c r="H4626" i="22"/>
  <c r="I4626" i="22" s="1"/>
  <c r="I4625" i="22"/>
  <c r="H4625" i="22"/>
  <c r="C4622" i="22"/>
  <c r="B4620" i="22"/>
  <c r="G4619" i="22"/>
  <c r="D4619" i="22"/>
  <c r="I4614" i="22"/>
  <c r="H4614" i="22"/>
  <c r="F4614" i="22"/>
  <c r="H4613" i="22"/>
  <c r="I4613" i="22" s="1"/>
  <c r="F4613" i="22"/>
  <c r="I4612" i="22"/>
  <c r="H4612" i="22"/>
  <c r="F4612" i="22"/>
  <c r="H4611" i="22"/>
  <c r="I4611" i="22" s="1"/>
  <c r="I4615" i="22" s="1"/>
  <c r="F4611" i="22"/>
  <c r="H4607" i="22"/>
  <c r="I4607" i="22" s="1"/>
  <c r="H4606" i="22"/>
  <c r="I4606" i="22" s="1"/>
  <c r="H4605" i="22"/>
  <c r="I4605" i="22" s="1"/>
  <c r="C4602" i="22"/>
  <c r="B4600" i="22"/>
  <c r="G4599" i="22"/>
  <c r="D4599" i="22"/>
  <c r="H4594" i="22"/>
  <c r="I4594" i="22" s="1"/>
  <c r="F4594" i="22"/>
  <c r="I4593" i="22"/>
  <c r="H4593" i="22"/>
  <c r="F4593" i="22"/>
  <c r="H4592" i="22"/>
  <c r="I4592" i="22" s="1"/>
  <c r="F4592" i="22"/>
  <c r="I4591" i="22"/>
  <c r="H4591" i="22"/>
  <c r="F4591" i="22"/>
  <c r="I4587" i="22"/>
  <c r="H4587" i="22"/>
  <c r="H4586" i="22"/>
  <c r="I4586" i="22" s="1"/>
  <c r="I4585" i="22"/>
  <c r="H4585" i="22"/>
  <c r="C4582" i="22"/>
  <c r="B4580" i="22"/>
  <c r="G4579" i="22"/>
  <c r="D4579" i="22"/>
  <c r="H4574" i="22"/>
  <c r="I4574" i="22" s="1"/>
  <c r="F4574" i="22"/>
  <c r="H4573" i="22"/>
  <c r="I4573" i="22" s="1"/>
  <c r="F4573" i="22"/>
  <c r="H4572" i="22"/>
  <c r="I4572" i="22" s="1"/>
  <c r="F4572" i="22"/>
  <c r="H4571" i="22"/>
  <c r="I4571" i="22" s="1"/>
  <c r="F4571" i="22"/>
  <c r="H4567" i="22"/>
  <c r="I4567" i="22" s="1"/>
  <c r="H4566" i="22"/>
  <c r="I4566" i="22" s="1"/>
  <c r="H4565" i="22"/>
  <c r="I4565" i="22" s="1"/>
  <c r="C4562" i="22"/>
  <c r="B4560" i="22"/>
  <c r="G4559" i="22"/>
  <c r="D4559" i="22"/>
  <c r="H4554" i="22"/>
  <c r="I4554" i="22" s="1"/>
  <c r="F4554" i="22"/>
  <c r="I4553" i="22"/>
  <c r="H4553" i="22"/>
  <c r="F4553" i="22"/>
  <c r="H4552" i="22"/>
  <c r="I4552" i="22" s="1"/>
  <c r="I4555" i="22" s="1"/>
  <c r="F4552" i="22"/>
  <c r="I4551" i="22"/>
  <c r="H4551" i="22"/>
  <c r="F4551" i="22"/>
  <c r="I4547" i="22"/>
  <c r="H4547" i="22"/>
  <c r="I4546" i="22"/>
  <c r="H4546" i="22"/>
  <c r="H4545" i="22"/>
  <c r="I4545" i="22" s="1"/>
  <c r="C4542" i="22"/>
  <c r="B4540" i="22"/>
  <c r="C4522" i="22" s="1"/>
  <c r="G4539" i="22"/>
  <c r="D4539" i="22"/>
  <c r="I4534" i="22"/>
  <c r="H4534" i="22"/>
  <c r="F4534" i="22"/>
  <c r="H4533" i="22"/>
  <c r="I4533" i="22" s="1"/>
  <c r="F4533" i="22"/>
  <c r="I4532" i="22"/>
  <c r="H4532" i="22"/>
  <c r="F4532" i="22"/>
  <c r="H4531" i="22"/>
  <c r="I4531" i="22" s="1"/>
  <c r="F4531" i="22"/>
  <c r="H4527" i="22"/>
  <c r="I4527" i="22" s="1"/>
  <c r="H4526" i="22"/>
  <c r="I4526" i="22" s="1"/>
  <c r="H4525" i="22"/>
  <c r="I4525" i="22" s="1"/>
  <c r="B4520" i="22"/>
  <c r="C4504" i="22" s="1"/>
  <c r="G4519" i="22"/>
  <c r="D4519" i="22"/>
  <c r="I4515" i="22"/>
  <c r="H4514" i="22"/>
  <c r="I4514" i="22" s="1"/>
  <c r="F4514" i="22"/>
  <c r="H4513" i="22"/>
  <c r="I4513" i="22" s="1"/>
  <c r="F4513" i="22"/>
  <c r="H4509" i="22"/>
  <c r="I4509" i="22" s="1"/>
  <c r="I4508" i="22"/>
  <c r="H4508" i="22"/>
  <c r="I4507" i="22"/>
  <c r="H4507" i="22"/>
  <c r="B4502" i="22"/>
  <c r="C4486" i="22" s="1"/>
  <c r="G4501" i="22"/>
  <c r="D4501" i="22"/>
  <c r="I4496" i="22"/>
  <c r="H4496" i="22"/>
  <c r="F4496" i="22"/>
  <c r="H4495" i="22"/>
  <c r="I4495" i="22" s="1"/>
  <c r="F4495" i="22"/>
  <c r="H4491" i="22"/>
  <c r="I4491" i="22" s="1"/>
  <c r="H4490" i="22"/>
  <c r="I4490" i="22" s="1"/>
  <c r="H4489" i="22"/>
  <c r="I4489" i="22" s="1"/>
  <c r="B4484" i="22"/>
  <c r="G4483" i="22"/>
  <c r="D4483" i="22"/>
  <c r="H4478" i="22"/>
  <c r="I4478" i="22" s="1"/>
  <c r="F4478" i="22"/>
  <c r="I4477" i="22"/>
  <c r="I4479" i="22" s="1"/>
  <c r="H4477" i="22"/>
  <c r="F4477" i="22"/>
  <c r="I4473" i="22"/>
  <c r="H4473" i="22"/>
  <c r="H4472" i="22"/>
  <c r="I4472" i="22" s="1"/>
  <c r="I4471" i="22"/>
  <c r="H4471" i="22"/>
  <c r="C4468" i="22"/>
  <c r="B4466" i="22"/>
  <c r="G4465" i="22"/>
  <c r="D4465" i="22"/>
  <c r="H4460" i="22"/>
  <c r="I4460" i="22" s="1"/>
  <c r="F4460" i="22"/>
  <c r="H4459" i="22"/>
  <c r="I4459" i="22" s="1"/>
  <c r="F4459" i="22"/>
  <c r="H4455" i="22"/>
  <c r="I4455" i="22" s="1"/>
  <c r="H4454" i="22"/>
  <c r="I4454" i="22" s="1"/>
  <c r="H4453" i="22"/>
  <c r="I4453" i="22" s="1"/>
  <c r="C4450" i="22"/>
  <c r="B4448" i="22"/>
  <c r="G4447" i="22"/>
  <c r="D4447" i="22"/>
  <c r="H4442" i="22"/>
  <c r="I4442" i="22" s="1"/>
  <c r="F4442" i="22"/>
  <c r="I4441" i="22"/>
  <c r="H4441" i="22"/>
  <c r="F4441" i="22"/>
  <c r="H4440" i="22"/>
  <c r="I4440" i="22" s="1"/>
  <c r="F4440" i="22"/>
  <c r="I4439" i="22"/>
  <c r="I4443" i="22" s="1"/>
  <c r="H4439" i="22"/>
  <c r="F4439" i="22"/>
  <c r="I4435" i="22"/>
  <c r="H4435" i="22"/>
  <c r="I4434" i="22"/>
  <c r="H4434" i="22"/>
  <c r="H4433" i="22"/>
  <c r="I4433" i="22" s="1"/>
  <c r="C4430" i="22"/>
  <c r="B4428" i="22"/>
  <c r="C4410" i="22" s="1"/>
  <c r="G4427" i="22"/>
  <c r="D4427" i="22"/>
  <c r="I4422" i="22"/>
  <c r="H4422" i="22"/>
  <c r="F4422" i="22"/>
  <c r="H4421" i="22"/>
  <c r="I4421" i="22" s="1"/>
  <c r="F4421" i="22"/>
  <c r="I4420" i="22"/>
  <c r="H4420" i="22"/>
  <c r="F4420" i="22"/>
  <c r="H4419" i="22"/>
  <c r="I4419" i="22" s="1"/>
  <c r="F4419" i="22"/>
  <c r="H4415" i="22"/>
  <c r="I4415" i="22" s="1"/>
  <c r="H4414" i="22"/>
  <c r="I4414" i="22" s="1"/>
  <c r="H4413" i="22"/>
  <c r="I4413" i="22" s="1"/>
  <c r="B4408" i="22"/>
  <c r="C4390" i="22" s="1"/>
  <c r="G4407" i="22"/>
  <c r="D4407" i="22"/>
  <c r="H4402" i="22"/>
  <c r="I4402" i="22" s="1"/>
  <c r="F4402" i="22"/>
  <c r="H4401" i="22"/>
  <c r="I4401" i="22" s="1"/>
  <c r="F4401" i="22"/>
  <c r="H4400" i="22"/>
  <c r="I4400" i="22" s="1"/>
  <c r="F4400" i="22"/>
  <c r="H4399" i="22"/>
  <c r="I4399" i="22" s="1"/>
  <c r="F4399" i="22"/>
  <c r="H4395" i="22"/>
  <c r="I4395" i="22" s="1"/>
  <c r="I4394" i="22"/>
  <c r="H4394" i="22"/>
  <c r="I4393" i="22"/>
  <c r="H4393" i="22"/>
  <c r="B4388" i="22"/>
  <c r="C4370" i="22" s="1"/>
  <c r="G4387" i="22"/>
  <c r="D4387" i="22"/>
  <c r="I4382" i="22"/>
  <c r="H4382" i="22"/>
  <c r="F4382" i="22"/>
  <c r="H4381" i="22"/>
  <c r="I4381" i="22" s="1"/>
  <c r="F4381" i="22"/>
  <c r="I4380" i="22"/>
  <c r="H4380" i="22"/>
  <c r="F4380" i="22"/>
  <c r="H4379" i="22"/>
  <c r="I4379" i="22" s="1"/>
  <c r="F4379" i="22"/>
  <c r="H4375" i="22"/>
  <c r="I4375" i="22" s="1"/>
  <c r="H4374" i="22"/>
  <c r="I4374" i="22" s="1"/>
  <c r="H4373" i="22"/>
  <c r="I4373" i="22" s="1"/>
  <c r="B4368" i="22"/>
  <c r="G4367" i="22"/>
  <c r="D4367" i="22"/>
  <c r="H4362" i="22"/>
  <c r="I4362" i="22" s="1"/>
  <c r="F4362" i="22"/>
  <c r="I4361" i="22"/>
  <c r="H4361" i="22"/>
  <c r="F4361" i="22"/>
  <c r="H4360" i="22"/>
  <c r="I4360" i="22" s="1"/>
  <c r="F4360" i="22"/>
  <c r="I4359" i="22"/>
  <c r="H4359" i="22"/>
  <c r="F4359" i="22"/>
  <c r="I4355" i="22"/>
  <c r="H4355" i="22"/>
  <c r="H4354" i="22"/>
  <c r="I4354" i="22" s="1"/>
  <c r="I4353" i="22"/>
  <c r="H4353" i="22"/>
  <c r="C4350" i="22"/>
  <c r="B4348" i="22"/>
  <c r="G4347" i="22"/>
  <c r="D4347" i="22"/>
  <c r="H4342" i="22"/>
  <c r="I4342" i="22" s="1"/>
  <c r="F4342" i="22"/>
  <c r="H4341" i="22"/>
  <c r="I4341" i="22" s="1"/>
  <c r="F4341" i="22"/>
  <c r="H4340" i="22"/>
  <c r="I4340" i="22" s="1"/>
  <c r="F4340" i="22"/>
  <c r="H4339" i="22"/>
  <c r="I4339" i="22" s="1"/>
  <c r="I4343" i="22" s="1"/>
  <c r="F4339" i="22"/>
  <c r="H4335" i="22"/>
  <c r="I4335" i="22" s="1"/>
  <c r="H4334" i="22"/>
  <c r="I4334" i="22" s="1"/>
  <c r="H4333" i="22"/>
  <c r="I4333" i="22" s="1"/>
  <c r="C4330" i="22"/>
  <c r="B4328" i="22"/>
  <c r="G4327" i="22"/>
  <c r="D4327" i="22"/>
  <c r="H4322" i="22"/>
  <c r="I4322" i="22" s="1"/>
  <c r="F4322" i="22"/>
  <c r="I4321" i="22"/>
  <c r="H4321" i="22"/>
  <c r="F4321" i="22"/>
  <c r="H4320" i="22"/>
  <c r="I4320" i="22" s="1"/>
  <c r="F4320" i="22"/>
  <c r="I4319" i="22"/>
  <c r="I4323" i="22" s="1"/>
  <c r="H4319" i="22"/>
  <c r="F4319" i="22"/>
  <c r="H4315" i="22"/>
  <c r="I4315" i="22" s="1"/>
  <c r="I4314" i="22"/>
  <c r="H4314" i="22"/>
  <c r="H4313" i="22"/>
  <c r="I4313" i="22" s="1"/>
  <c r="C4310" i="22"/>
  <c r="B4308" i="22"/>
  <c r="C4290" i="22" s="1"/>
  <c r="G4307" i="22"/>
  <c r="D4307" i="22"/>
  <c r="I4302" i="22"/>
  <c r="H4302" i="22"/>
  <c r="F4302" i="22"/>
  <c r="H4301" i="22"/>
  <c r="I4301" i="22" s="1"/>
  <c r="F4301" i="22"/>
  <c r="I4300" i="22"/>
  <c r="I4303" i="22" s="1"/>
  <c r="H4300" i="22"/>
  <c r="F4300" i="22"/>
  <c r="H4299" i="22"/>
  <c r="I4299" i="22" s="1"/>
  <c r="F4299" i="22"/>
  <c r="H4295" i="22"/>
  <c r="I4295" i="22" s="1"/>
  <c r="H4294" i="22"/>
  <c r="I4294" i="22" s="1"/>
  <c r="H4293" i="22"/>
  <c r="I4293" i="22" s="1"/>
  <c r="B4288" i="22"/>
  <c r="C4270" i="22" s="1"/>
  <c r="G4287" i="22"/>
  <c r="D4287" i="22"/>
  <c r="I4282" i="22"/>
  <c r="H4282" i="22"/>
  <c r="F4282" i="22"/>
  <c r="H4281" i="22"/>
  <c r="I4281" i="22" s="1"/>
  <c r="F4281" i="22"/>
  <c r="H4280" i="22"/>
  <c r="I4280" i="22" s="1"/>
  <c r="F4280" i="22"/>
  <c r="H4279" i="22"/>
  <c r="I4279" i="22" s="1"/>
  <c r="I4283" i="22" s="1"/>
  <c r="F4279" i="22"/>
  <c r="H4275" i="22"/>
  <c r="I4275" i="22" s="1"/>
  <c r="H4274" i="22"/>
  <c r="I4274" i="22" s="1"/>
  <c r="I4273" i="22"/>
  <c r="H4273" i="22"/>
  <c r="B4268" i="22"/>
  <c r="C4250" i="22" s="1"/>
  <c r="G4267" i="22"/>
  <c r="D4267" i="22"/>
  <c r="H4262" i="22"/>
  <c r="I4262" i="22" s="1"/>
  <c r="F4262" i="22"/>
  <c r="H4261" i="22"/>
  <c r="I4261" i="22" s="1"/>
  <c r="F4261" i="22"/>
  <c r="I4260" i="22"/>
  <c r="H4260" i="22"/>
  <c r="F4260" i="22"/>
  <c r="H4259" i="22"/>
  <c r="I4259" i="22" s="1"/>
  <c r="F4259" i="22"/>
  <c r="H4255" i="22"/>
  <c r="I4255" i="22" s="1"/>
  <c r="H4254" i="22"/>
  <c r="I4254" i="22" s="1"/>
  <c r="I4253" i="22"/>
  <c r="H4253" i="22"/>
  <c r="B4248" i="22"/>
  <c r="G4247" i="22"/>
  <c r="D4247" i="22"/>
  <c r="H4242" i="22"/>
  <c r="I4242" i="22" s="1"/>
  <c r="F4242" i="22"/>
  <c r="I4241" i="22"/>
  <c r="H4241" i="22"/>
  <c r="F4241" i="22"/>
  <c r="H4240" i="22"/>
  <c r="I4240" i="22" s="1"/>
  <c r="F4240" i="22"/>
  <c r="I4239" i="22"/>
  <c r="H4239" i="22"/>
  <c r="F4239" i="22"/>
  <c r="I4235" i="22"/>
  <c r="H4235" i="22"/>
  <c r="H4234" i="22"/>
  <c r="I4234" i="22" s="1"/>
  <c r="H4233" i="22"/>
  <c r="I4233" i="22" s="1"/>
  <c r="C4230" i="22"/>
  <c r="B4228" i="22"/>
  <c r="G4227" i="22"/>
  <c r="D4227" i="22"/>
  <c r="H4222" i="22"/>
  <c r="I4222" i="22" s="1"/>
  <c r="F4222" i="22"/>
  <c r="I4221" i="22"/>
  <c r="H4221" i="22"/>
  <c r="F4221" i="22"/>
  <c r="H4220" i="22"/>
  <c r="I4220" i="22" s="1"/>
  <c r="F4220" i="22"/>
  <c r="H4219" i="22"/>
  <c r="I4219" i="22" s="1"/>
  <c r="F4219" i="22"/>
  <c r="H4215" i="22"/>
  <c r="I4215" i="22" s="1"/>
  <c r="H4214" i="22"/>
  <c r="I4214" i="22" s="1"/>
  <c r="H4213" i="22"/>
  <c r="I4213" i="22" s="1"/>
  <c r="C4210" i="22"/>
  <c r="B4208" i="22"/>
  <c r="G4207" i="22"/>
  <c r="D4207" i="22"/>
  <c r="H4202" i="22"/>
  <c r="I4202" i="22" s="1"/>
  <c r="F4202" i="22"/>
  <c r="H4201" i="22"/>
  <c r="I4201" i="22" s="1"/>
  <c r="F4201" i="22"/>
  <c r="H4200" i="22"/>
  <c r="I4200" i="22" s="1"/>
  <c r="F4200" i="22"/>
  <c r="H4199" i="22"/>
  <c r="I4199" i="22" s="1"/>
  <c r="F4199" i="22"/>
  <c r="I4195" i="22"/>
  <c r="H4195" i="22"/>
  <c r="I4194" i="22"/>
  <c r="H4194" i="22"/>
  <c r="H4193" i="22"/>
  <c r="I4193" i="22" s="1"/>
  <c r="C4190" i="22"/>
  <c r="B4188" i="22"/>
  <c r="C4170" i="22" s="1"/>
  <c r="G4187" i="22"/>
  <c r="D4187" i="22"/>
  <c r="I4182" i="22"/>
  <c r="H4182" i="22"/>
  <c r="F4182" i="22"/>
  <c r="H4181" i="22"/>
  <c r="I4181" i="22" s="1"/>
  <c r="F4181" i="22"/>
  <c r="I4180" i="22"/>
  <c r="H4180" i="22"/>
  <c r="F4180" i="22"/>
  <c r="H4179" i="22"/>
  <c r="I4179" i="22" s="1"/>
  <c r="I4183" i="22" s="1"/>
  <c r="F4179" i="22"/>
  <c r="H4175" i="22"/>
  <c r="I4175" i="22" s="1"/>
  <c r="I4174" i="22"/>
  <c r="H4174" i="22"/>
  <c r="H4173" i="22"/>
  <c r="I4173" i="22" s="1"/>
  <c r="B4168" i="22"/>
  <c r="C4150" i="22" s="1"/>
  <c r="G4167" i="22"/>
  <c r="D4167" i="22"/>
  <c r="H4162" i="22"/>
  <c r="I4162" i="22" s="1"/>
  <c r="F4162" i="22"/>
  <c r="H4161" i="22"/>
  <c r="I4161" i="22" s="1"/>
  <c r="F4161" i="22"/>
  <c r="I4160" i="22"/>
  <c r="H4160" i="22"/>
  <c r="F4160" i="22"/>
  <c r="H4159" i="22"/>
  <c r="I4159" i="22" s="1"/>
  <c r="F4159" i="22"/>
  <c r="H4155" i="22"/>
  <c r="I4155" i="22" s="1"/>
  <c r="H4154" i="22"/>
  <c r="I4154" i="22" s="1"/>
  <c r="I4153" i="22"/>
  <c r="H4153" i="22"/>
  <c r="B4148" i="22"/>
  <c r="C4130" i="22" s="1"/>
  <c r="G4147" i="22"/>
  <c r="D4147" i="22"/>
  <c r="I4142" i="22"/>
  <c r="H4142" i="22"/>
  <c r="F4142" i="22"/>
  <c r="H4141" i="22"/>
  <c r="I4141" i="22" s="1"/>
  <c r="F4141" i="22"/>
  <c r="H4140" i="22"/>
  <c r="I4140" i="22" s="1"/>
  <c r="F4140" i="22"/>
  <c r="H4139" i="22"/>
  <c r="I4139" i="22" s="1"/>
  <c r="F4139" i="22"/>
  <c r="H4135" i="22"/>
  <c r="I4135" i="22" s="1"/>
  <c r="H4134" i="22"/>
  <c r="I4134" i="22" s="1"/>
  <c r="H4133" i="22"/>
  <c r="I4133" i="22" s="1"/>
  <c r="B4128" i="22"/>
  <c r="G4127" i="22"/>
  <c r="D4127" i="22"/>
  <c r="H4122" i="22"/>
  <c r="I4122" i="22" s="1"/>
  <c r="F4122" i="22"/>
  <c r="I4121" i="22"/>
  <c r="I4123" i="22" s="1"/>
  <c r="H4121" i="22"/>
  <c r="F4121" i="22"/>
  <c r="I4117" i="22"/>
  <c r="H4117" i="22"/>
  <c r="H4116" i="22"/>
  <c r="I4116" i="22" s="1"/>
  <c r="H4115" i="22"/>
  <c r="I4115" i="22" s="1"/>
  <c r="C4112" i="22"/>
  <c r="B4110" i="22"/>
  <c r="G4109" i="22"/>
  <c r="D4109" i="22"/>
  <c r="H4104" i="22"/>
  <c r="I4104" i="22" s="1"/>
  <c r="F4104" i="22"/>
  <c r="H4103" i="22"/>
  <c r="I4103" i="22" s="1"/>
  <c r="F4103" i="22"/>
  <c r="H4102" i="22"/>
  <c r="I4102" i="22" s="1"/>
  <c r="F4102" i="22"/>
  <c r="H4101" i="22"/>
  <c r="I4101" i="22" s="1"/>
  <c r="F4101" i="22"/>
  <c r="H4097" i="22"/>
  <c r="I4097" i="22" s="1"/>
  <c r="H4096" i="22"/>
  <c r="I4096" i="22" s="1"/>
  <c r="H4095" i="22"/>
  <c r="I4095" i="22" s="1"/>
  <c r="C4092" i="22"/>
  <c r="B4090" i="22"/>
  <c r="G4089" i="22"/>
  <c r="D4089" i="22"/>
  <c r="H4084" i="22"/>
  <c r="I4084" i="22" s="1"/>
  <c r="F4084" i="22"/>
  <c r="I4083" i="22"/>
  <c r="H4083" i="22"/>
  <c r="F4083" i="22"/>
  <c r="H4082" i="22"/>
  <c r="I4082" i="22" s="1"/>
  <c r="F4082" i="22"/>
  <c r="H4081" i="22"/>
  <c r="I4081" i="22" s="1"/>
  <c r="F4081" i="22"/>
  <c r="H4077" i="22"/>
  <c r="I4077" i="22" s="1"/>
  <c r="I4076" i="22"/>
  <c r="H4076" i="22"/>
  <c r="H4075" i="22"/>
  <c r="I4075" i="22" s="1"/>
  <c r="C4072" i="22"/>
  <c r="B4070" i="22"/>
  <c r="C4052" i="22" s="1"/>
  <c r="G4069" i="22"/>
  <c r="D4069" i="22"/>
  <c r="I4064" i="22"/>
  <c r="H4064" i="22"/>
  <c r="F4064" i="22"/>
  <c r="H4063" i="22"/>
  <c r="I4063" i="22" s="1"/>
  <c r="F4063" i="22"/>
  <c r="I4062" i="22"/>
  <c r="H4062" i="22"/>
  <c r="F4062" i="22"/>
  <c r="H4061" i="22"/>
  <c r="I4061" i="22" s="1"/>
  <c r="I4065" i="22" s="1"/>
  <c r="F4061" i="22"/>
  <c r="H4057" i="22"/>
  <c r="I4057" i="22" s="1"/>
  <c r="H4056" i="22"/>
  <c r="I4056" i="22" s="1"/>
  <c r="H4055" i="22"/>
  <c r="I4055" i="22" s="1"/>
  <c r="B4050" i="22"/>
  <c r="C4032" i="22" s="1"/>
  <c r="G4049" i="22"/>
  <c r="D4049" i="22"/>
  <c r="H4044" i="22"/>
  <c r="I4044" i="22" s="1"/>
  <c r="F4044" i="22"/>
  <c r="H4043" i="22"/>
  <c r="I4043" i="22" s="1"/>
  <c r="F4043" i="22"/>
  <c r="I4042" i="22"/>
  <c r="H4042" i="22"/>
  <c r="F4042" i="22"/>
  <c r="H4041" i="22"/>
  <c r="I4041" i="22" s="1"/>
  <c r="F4041" i="22"/>
  <c r="H4037" i="22"/>
  <c r="I4037" i="22" s="1"/>
  <c r="H4036" i="22"/>
  <c r="I4036" i="22" s="1"/>
  <c r="I4035" i="22"/>
  <c r="H4035" i="22"/>
  <c r="B4030" i="22"/>
  <c r="C4012" i="22" s="1"/>
  <c r="G4029" i="22"/>
  <c r="D4029" i="22"/>
  <c r="I4024" i="22"/>
  <c r="H4024" i="22"/>
  <c r="F4024" i="22"/>
  <c r="H4023" i="22"/>
  <c r="I4023" i="22" s="1"/>
  <c r="F4023" i="22"/>
  <c r="H4022" i="22"/>
  <c r="I4022" i="22" s="1"/>
  <c r="F4022" i="22"/>
  <c r="H4021" i="22"/>
  <c r="I4021" i="22" s="1"/>
  <c r="F4021" i="22"/>
  <c r="H4017" i="22"/>
  <c r="I4017" i="22" s="1"/>
  <c r="H4016" i="22"/>
  <c r="I4016" i="22" s="1"/>
  <c r="I4015" i="22"/>
  <c r="H4015" i="22"/>
  <c r="B4010" i="22"/>
  <c r="C3992" i="22" s="1"/>
  <c r="G4009" i="22"/>
  <c r="D4009" i="22"/>
  <c r="I4004" i="22"/>
  <c r="H4004" i="22"/>
  <c r="F4004" i="22"/>
  <c r="I4003" i="22"/>
  <c r="H4003" i="22"/>
  <c r="F4003" i="22"/>
  <c r="I4002" i="22"/>
  <c r="H4002" i="22"/>
  <c r="F4002" i="22"/>
  <c r="I4001" i="22"/>
  <c r="H4001" i="22"/>
  <c r="F4001" i="22"/>
  <c r="I3997" i="22"/>
  <c r="H3997" i="22"/>
  <c r="H3996" i="22"/>
  <c r="I3996" i="22" s="1"/>
  <c r="I3995" i="22"/>
  <c r="H3995" i="22"/>
  <c r="B3990" i="22"/>
  <c r="G3989" i="22"/>
  <c r="D3989" i="22"/>
  <c r="H3984" i="22"/>
  <c r="I3984" i="22" s="1"/>
  <c r="F3984" i="22"/>
  <c r="H3983" i="22"/>
  <c r="I3983" i="22" s="1"/>
  <c r="F3983" i="22"/>
  <c r="H3982" i="22"/>
  <c r="I3982" i="22" s="1"/>
  <c r="F3982" i="22"/>
  <c r="H3981" i="22"/>
  <c r="I3981" i="22" s="1"/>
  <c r="F3981" i="22"/>
  <c r="I3977" i="22"/>
  <c r="H3977" i="22"/>
  <c r="I3976" i="22"/>
  <c r="H3976" i="22"/>
  <c r="I3975" i="22"/>
  <c r="H3975" i="22"/>
  <c r="C3972" i="22"/>
  <c r="B3970" i="22"/>
  <c r="G3969" i="22"/>
  <c r="D3969" i="22"/>
  <c r="I3964" i="22"/>
  <c r="H3964" i="22"/>
  <c r="F3964" i="22"/>
  <c r="I3963" i="22"/>
  <c r="H3963" i="22"/>
  <c r="F3963" i="22"/>
  <c r="H3962" i="22"/>
  <c r="I3962" i="22" s="1"/>
  <c r="F3962" i="22"/>
  <c r="H3961" i="22"/>
  <c r="I3961" i="22" s="1"/>
  <c r="I3965" i="22" s="1"/>
  <c r="F3961" i="22"/>
  <c r="H3957" i="22"/>
  <c r="I3957" i="22" s="1"/>
  <c r="I3956" i="22"/>
  <c r="H3956" i="22"/>
  <c r="H3955" i="22"/>
  <c r="I3955" i="22" s="1"/>
  <c r="C3952" i="22"/>
  <c r="B3950" i="22"/>
  <c r="C3932" i="22" s="1"/>
  <c r="G3949" i="22"/>
  <c r="D3949" i="22"/>
  <c r="I3945" i="22"/>
  <c r="I3944" i="22"/>
  <c r="H3944" i="22"/>
  <c r="F3944" i="22"/>
  <c r="I3943" i="22"/>
  <c r="H3943" i="22"/>
  <c r="F3943" i="22"/>
  <c r="I3942" i="22"/>
  <c r="H3942" i="22"/>
  <c r="F3942" i="22"/>
  <c r="I3941" i="22"/>
  <c r="H3941" i="22"/>
  <c r="F3941" i="22"/>
  <c r="H3937" i="22"/>
  <c r="I3937" i="22" s="1"/>
  <c r="I3936" i="22"/>
  <c r="H3936" i="22"/>
  <c r="H3935" i="22"/>
  <c r="I3935" i="22" s="1"/>
  <c r="B3930" i="22"/>
  <c r="C3912" i="22" s="1"/>
  <c r="G3929" i="22"/>
  <c r="D3929" i="22"/>
  <c r="H3924" i="22"/>
  <c r="I3924" i="22" s="1"/>
  <c r="F3924" i="22"/>
  <c r="H3923" i="22"/>
  <c r="I3923" i="22" s="1"/>
  <c r="F3923" i="22"/>
  <c r="H3922" i="22"/>
  <c r="I3922" i="22" s="1"/>
  <c r="F3922" i="22"/>
  <c r="H3921" i="22"/>
  <c r="I3921" i="22" s="1"/>
  <c r="F3921" i="22"/>
  <c r="H3917" i="22"/>
  <c r="I3917" i="22" s="1"/>
  <c r="I3916" i="22"/>
  <c r="H3916" i="22"/>
  <c r="I3915" i="22"/>
  <c r="H3915" i="22"/>
  <c r="B3910" i="22"/>
  <c r="C3892" i="22" s="1"/>
  <c r="G3909" i="22"/>
  <c r="D3909" i="22"/>
  <c r="H3904" i="22"/>
  <c r="I3904" i="22" s="1"/>
  <c r="F3904" i="22"/>
  <c r="I3903" i="22"/>
  <c r="H3903" i="22"/>
  <c r="F3903" i="22"/>
  <c r="H3902" i="22"/>
  <c r="I3902" i="22" s="1"/>
  <c r="F3902" i="22"/>
  <c r="H3901" i="22"/>
  <c r="I3901" i="22" s="1"/>
  <c r="F3901" i="22"/>
  <c r="H3897" i="22"/>
  <c r="I3897" i="22" s="1"/>
  <c r="H3896" i="22"/>
  <c r="I3896" i="22" s="1"/>
  <c r="H3895" i="22"/>
  <c r="I3895" i="22" s="1"/>
  <c r="B3890" i="22"/>
  <c r="G3889" i="22"/>
  <c r="D3889" i="22"/>
  <c r="H3884" i="22"/>
  <c r="I3884" i="22" s="1"/>
  <c r="F3884" i="22"/>
  <c r="I3883" i="22"/>
  <c r="H3883" i="22"/>
  <c r="F3883" i="22"/>
  <c r="H3882" i="22"/>
  <c r="I3882" i="22" s="1"/>
  <c r="F3882" i="22"/>
  <c r="I3881" i="22"/>
  <c r="I3885" i="22" s="1"/>
  <c r="H3881" i="22"/>
  <c r="F3881" i="22"/>
  <c r="I3877" i="22"/>
  <c r="H3877" i="22"/>
  <c r="H3876" i="22"/>
  <c r="I3876" i="22" s="1"/>
  <c r="H3875" i="22"/>
  <c r="I3875" i="22" s="1"/>
  <c r="C3872" i="22"/>
  <c r="B3870" i="22"/>
  <c r="G3869" i="22"/>
  <c r="D3869" i="22"/>
  <c r="H3864" i="22"/>
  <c r="I3864" i="22" s="1"/>
  <c r="F3864" i="22"/>
  <c r="H3863" i="22"/>
  <c r="I3863" i="22" s="1"/>
  <c r="F3863" i="22"/>
  <c r="H3862" i="22"/>
  <c r="I3862" i="22" s="1"/>
  <c r="F3862" i="22"/>
  <c r="H3858" i="22"/>
  <c r="I3858" i="22" s="1"/>
  <c r="H3857" i="22"/>
  <c r="I3857" i="22" s="1"/>
  <c r="I3856" i="22"/>
  <c r="H3856" i="22"/>
  <c r="C3853" i="22"/>
  <c r="B3851" i="22"/>
  <c r="G3850" i="22"/>
  <c r="D3850" i="22"/>
  <c r="I3845" i="22"/>
  <c r="H3845" i="22"/>
  <c r="F3845" i="22"/>
  <c r="H3844" i="22"/>
  <c r="I3844" i="22" s="1"/>
  <c r="F3844" i="22"/>
  <c r="H3843" i="22"/>
  <c r="I3843" i="22" s="1"/>
  <c r="F3843" i="22"/>
  <c r="H3839" i="22"/>
  <c r="I3839" i="22" s="1"/>
  <c r="I3838" i="22"/>
  <c r="H3838" i="22"/>
  <c r="H3837" i="22"/>
  <c r="I3837" i="22" s="1"/>
  <c r="C3834" i="22"/>
  <c r="B3832" i="22"/>
  <c r="C3815" i="22" s="1"/>
  <c r="G3831" i="22"/>
  <c r="D3831" i="22"/>
  <c r="I3826" i="22"/>
  <c r="H3826" i="22"/>
  <c r="F3826" i="22"/>
  <c r="I3825" i="22"/>
  <c r="H3825" i="22"/>
  <c r="F3825" i="22"/>
  <c r="I3824" i="22"/>
  <c r="I3827" i="22" s="1"/>
  <c r="H3824" i="22"/>
  <c r="F3824" i="22"/>
  <c r="I3820" i="22"/>
  <c r="H3820" i="22"/>
  <c r="H3819" i="22"/>
  <c r="I3819" i="22" s="1"/>
  <c r="I3818" i="22"/>
  <c r="H3818" i="22"/>
  <c r="B3813" i="22"/>
  <c r="G3812" i="22"/>
  <c r="D3812" i="22"/>
  <c r="H3807" i="22"/>
  <c r="I3807" i="22" s="1"/>
  <c r="F3807" i="22"/>
  <c r="I3806" i="22"/>
  <c r="H3806" i="22"/>
  <c r="F3806" i="22"/>
  <c r="H3805" i="22"/>
  <c r="I3805" i="22" s="1"/>
  <c r="F3805" i="22"/>
  <c r="H3804" i="22"/>
  <c r="I3804" i="22" s="1"/>
  <c r="F3804" i="22"/>
  <c r="H3800" i="22"/>
  <c r="I3800" i="22" s="1"/>
  <c r="I3799" i="22"/>
  <c r="H3799" i="22"/>
  <c r="I3798" i="22"/>
  <c r="H3798" i="22"/>
  <c r="C3795" i="22"/>
  <c r="B3793" i="22"/>
  <c r="G3792" i="22"/>
  <c r="D3792" i="22"/>
  <c r="I3787" i="22"/>
  <c r="H3787" i="22"/>
  <c r="F3787" i="22"/>
  <c r="I3786" i="22"/>
  <c r="H3786" i="22"/>
  <c r="F3786" i="22"/>
  <c r="I3785" i="22"/>
  <c r="H3785" i="22"/>
  <c r="F3785" i="22"/>
  <c r="I3784" i="22"/>
  <c r="I3788" i="22" s="1"/>
  <c r="H3784" i="22"/>
  <c r="F3784" i="22"/>
  <c r="I3780" i="22"/>
  <c r="H3780" i="22"/>
  <c r="I3779" i="22"/>
  <c r="H3779" i="22"/>
  <c r="H3778" i="22"/>
  <c r="I3778" i="22" s="1"/>
  <c r="C3775" i="22"/>
  <c r="B3773" i="22"/>
  <c r="G3772" i="22"/>
  <c r="D3772" i="22"/>
  <c r="I3767" i="22"/>
  <c r="H3767" i="22"/>
  <c r="F3767" i="22"/>
  <c r="H3766" i="22"/>
  <c r="I3766" i="22" s="1"/>
  <c r="F3766" i="22"/>
  <c r="I3765" i="22"/>
  <c r="H3765" i="22"/>
  <c r="F3765" i="22"/>
  <c r="H3764" i="22"/>
  <c r="I3764" i="22" s="1"/>
  <c r="F3764" i="22"/>
  <c r="H3760" i="22"/>
  <c r="I3760" i="22" s="1"/>
  <c r="H3759" i="22"/>
  <c r="I3759" i="22" s="1"/>
  <c r="H3758" i="22"/>
  <c r="I3758" i="22" s="1"/>
  <c r="C3755" i="22"/>
  <c r="B3753" i="22"/>
  <c r="C3735" i="22" s="1"/>
  <c r="G3752" i="22"/>
  <c r="D3752" i="22"/>
  <c r="I3747" i="22"/>
  <c r="H3747" i="22"/>
  <c r="F3747" i="22"/>
  <c r="H3746" i="22"/>
  <c r="I3746" i="22" s="1"/>
  <c r="F3746" i="22"/>
  <c r="H3745" i="22"/>
  <c r="I3745" i="22" s="1"/>
  <c r="I3748" i="22" s="1"/>
  <c r="F3745" i="22"/>
  <c r="H3744" i="22"/>
  <c r="I3744" i="22" s="1"/>
  <c r="F3744" i="22"/>
  <c r="H3740" i="22"/>
  <c r="I3740" i="22" s="1"/>
  <c r="H3739" i="22"/>
  <c r="I3739" i="22" s="1"/>
  <c r="I3738" i="22"/>
  <c r="H3738" i="22"/>
  <c r="B3733" i="22"/>
  <c r="C3715" i="22" s="1"/>
  <c r="G3732" i="22"/>
  <c r="D3732" i="22"/>
  <c r="H3727" i="22"/>
  <c r="I3727" i="22" s="1"/>
  <c r="F3727" i="22"/>
  <c r="I3726" i="22"/>
  <c r="H3726" i="22"/>
  <c r="F3726" i="22"/>
  <c r="H3725" i="22"/>
  <c r="I3725" i="22" s="1"/>
  <c r="I3728" i="22" s="1"/>
  <c r="F3725" i="22"/>
  <c r="I3724" i="22"/>
  <c r="H3724" i="22"/>
  <c r="F3724" i="22"/>
  <c r="H3720" i="22"/>
  <c r="I3720" i="22" s="1"/>
  <c r="H3719" i="22"/>
  <c r="I3719" i="22" s="1"/>
  <c r="H3718" i="22"/>
  <c r="I3718" i="22" s="1"/>
  <c r="B3713" i="22"/>
  <c r="G3712" i="22"/>
  <c r="D3712" i="22"/>
  <c r="H3707" i="22"/>
  <c r="I3707" i="22" s="1"/>
  <c r="F3707" i="22"/>
  <c r="I3706" i="22"/>
  <c r="H3706" i="22"/>
  <c r="F3706" i="22"/>
  <c r="H3705" i="22"/>
  <c r="I3705" i="22" s="1"/>
  <c r="F3705" i="22"/>
  <c r="I3704" i="22"/>
  <c r="H3704" i="22"/>
  <c r="F3704" i="22"/>
  <c r="I3700" i="22"/>
  <c r="H3700" i="22"/>
  <c r="H3699" i="22"/>
  <c r="I3699" i="22" s="1"/>
  <c r="H3698" i="22"/>
  <c r="I3698" i="22" s="1"/>
  <c r="C3695" i="22"/>
  <c r="B3693" i="22"/>
  <c r="G3692" i="22"/>
  <c r="D3692" i="22"/>
  <c r="H3687" i="22"/>
  <c r="I3687" i="22" s="1"/>
  <c r="F3687" i="22"/>
  <c r="H3686" i="22"/>
  <c r="I3686" i="22" s="1"/>
  <c r="F3686" i="22"/>
  <c r="H3685" i="22"/>
  <c r="I3685" i="22" s="1"/>
  <c r="F3685" i="22"/>
  <c r="H3684" i="22"/>
  <c r="I3684" i="22" s="1"/>
  <c r="F3684" i="22"/>
  <c r="H3680" i="22"/>
  <c r="I3680" i="22" s="1"/>
  <c r="I3679" i="22"/>
  <c r="H3679" i="22"/>
  <c r="H3678" i="22"/>
  <c r="I3678" i="22" s="1"/>
  <c r="C3675" i="22"/>
  <c r="B3673" i="22"/>
  <c r="G3672" i="22"/>
  <c r="D3672" i="22"/>
  <c r="I3667" i="22"/>
  <c r="H3667" i="22"/>
  <c r="F3667" i="22"/>
  <c r="H3666" i="22"/>
  <c r="I3666" i="22" s="1"/>
  <c r="F3666" i="22"/>
  <c r="I3665" i="22"/>
  <c r="H3665" i="22"/>
  <c r="F3665" i="22"/>
  <c r="H3664" i="22"/>
  <c r="I3664" i="22" s="1"/>
  <c r="F3664" i="22"/>
  <c r="H3660" i="22"/>
  <c r="I3660" i="22" s="1"/>
  <c r="I3659" i="22"/>
  <c r="H3659" i="22"/>
  <c r="H3658" i="22"/>
  <c r="I3658" i="22" s="1"/>
  <c r="C3655" i="22"/>
  <c r="B3653" i="22"/>
  <c r="C3635" i="22" s="1"/>
  <c r="G3652" i="22"/>
  <c r="D3652" i="22"/>
  <c r="I3647" i="22"/>
  <c r="H3647" i="22"/>
  <c r="F3647" i="22"/>
  <c r="I3646" i="22"/>
  <c r="H3646" i="22"/>
  <c r="F3646" i="22"/>
  <c r="I3645" i="22"/>
  <c r="H3645" i="22"/>
  <c r="F3645" i="22"/>
  <c r="I3644" i="22"/>
  <c r="I3648" i="22" s="1"/>
  <c r="H3644" i="22"/>
  <c r="F3644" i="22"/>
  <c r="I3640" i="22"/>
  <c r="H3640" i="22"/>
  <c r="I3639" i="22"/>
  <c r="H3639" i="22"/>
  <c r="H3638" i="22"/>
  <c r="I3638" i="22" s="1"/>
  <c r="B3633" i="22"/>
  <c r="C3615" i="22" s="1"/>
  <c r="G3632" i="22"/>
  <c r="D3632" i="22"/>
  <c r="I3628" i="22"/>
  <c r="H3627" i="22"/>
  <c r="I3627" i="22" s="1"/>
  <c r="F3627" i="22"/>
  <c r="H3626" i="22"/>
  <c r="I3626" i="22" s="1"/>
  <c r="F3626" i="22"/>
  <c r="I3625" i="22"/>
  <c r="H3625" i="22"/>
  <c r="F3625" i="22"/>
  <c r="H3624" i="22"/>
  <c r="I3624" i="22" s="1"/>
  <c r="F3624" i="22"/>
  <c r="H3620" i="22"/>
  <c r="I3620" i="22" s="1"/>
  <c r="I3619" i="22"/>
  <c r="H3619" i="22"/>
  <c r="I3618" i="22"/>
  <c r="H3618" i="22"/>
  <c r="B3613" i="22"/>
  <c r="C3595" i="22" s="1"/>
  <c r="G3612" i="22"/>
  <c r="D3612" i="22"/>
  <c r="I3607" i="22"/>
  <c r="H3607" i="22"/>
  <c r="F3607" i="22"/>
  <c r="I3606" i="22"/>
  <c r="H3606" i="22"/>
  <c r="F3606" i="22"/>
  <c r="I3605" i="22"/>
  <c r="I3608" i="22" s="1"/>
  <c r="H3605" i="22"/>
  <c r="F3605" i="22"/>
  <c r="I3604" i="22"/>
  <c r="H3604" i="22"/>
  <c r="F3604" i="22"/>
  <c r="I3600" i="22"/>
  <c r="H3600" i="22"/>
  <c r="H3599" i="22"/>
  <c r="I3599" i="22" s="1"/>
  <c r="H3598" i="22"/>
  <c r="I3598" i="22" s="1"/>
  <c r="B3593" i="22"/>
  <c r="G3592" i="22"/>
  <c r="D3592" i="22"/>
  <c r="H3587" i="22"/>
  <c r="I3587" i="22" s="1"/>
  <c r="F3587" i="22"/>
  <c r="I3586" i="22"/>
  <c r="H3586" i="22"/>
  <c r="F3586" i="22"/>
  <c r="H3585" i="22"/>
  <c r="I3585" i="22" s="1"/>
  <c r="F3585" i="22"/>
  <c r="I3584" i="22"/>
  <c r="H3584" i="22"/>
  <c r="F3584" i="22"/>
  <c r="I3580" i="22"/>
  <c r="H3580" i="22"/>
  <c r="H3579" i="22"/>
  <c r="I3579" i="22" s="1"/>
  <c r="H3578" i="22"/>
  <c r="I3578" i="22" s="1"/>
  <c r="C3575" i="22"/>
  <c r="B3573" i="22"/>
  <c r="G3572" i="22"/>
  <c r="D3572" i="22"/>
  <c r="H3567" i="22"/>
  <c r="I3567" i="22" s="1"/>
  <c r="F3567" i="22"/>
  <c r="H3566" i="22"/>
  <c r="I3566" i="22" s="1"/>
  <c r="F3566" i="22"/>
  <c r="H3565" i="22"/>
  <c r="I3565" i="22" s="1"/>
  <c r="F3565" i="22"/>
  <c r="H3561" i="22"/>
  <c r="I3561" i="22" s="1"/>
  <c r="H3560" i="22"/>
  <c r="I3560" i="22" s="1"/>
  <c r="I3559" i="22"/>
  <c r="H3559" i="22"/>
  <c r="C3556" i="22"/>
  <c r="B3554" i="22"/>
  <c r="C3537" i="22" s="1"/>
  <c r="G3553" i="22"/>
  <c r="D3553" i="22"/>
  <c r="I3548" i="22"/>
  <c r="H3548" i="22"/>
  <c r="F3548" i="22"/>
  <c r="I3547" i="22"/>
  <c r="H3547" i="22"/>
  <c r="F3547" i="22"/>
  <c r="I3546" i="22"/>
  <c r="I3549" i="22" s="1"/>
  <c r="H3546" i="22"/>
  <c r="F3546" i="22"/>
  <c r="H3542" i="22"/>
  <c r="I3542" i="22" s="1"/>
  <c r="I3541" i="22"/>
  <c r="H3541" i="22"/>
  <c r="H3540" i="22"/>
  <c r="I3540" i="22" s="1"/>
  <c r="B3535" i="22"/>
  <c r="C3518" i="22" s="1"/>
  <c r="G3534" i="22"/>
  <c r="D3534" i="22"/>
  <c r="I3529" i="22"/>
  <c r="H3529" i="22"/>
  <c r="F3529" i="22"/>
  <c r="H3528" i="22"/>
  <c r="I3528" i="22" s="1"/>
  <c r="F3528" i="22"/>
  <c r="I3527" i="22"/>
  <c r="H3527" i="22"/>
  <c r="F3527" i="22"/>
  <c r="I3523" i="22"/>
  <c r="H3523" i="22"/>
  <c r="H3522" i="22"/>
  <c r="I3522" i="22" s="1"/>
  <c r="H3521" i="22"/>
  <c r="I3521" i="22" s="1"/>
  <c r="C3517" i="22"/>
  <c r="G3514" i="22"/>
  <c r="D3514" i="22"/>
  <c r="H3509" i="22"/>
  <c r="I3509" i="22" s="1"/>
  <c r="F3509" i="22"/>
  <c r="H3508" i="22"/>
  <c r="I3508" i="22" s="1"/>
  <c r="I3510" i="22" s="1"/>
  <c r="F3508" i="22"/>
  <c r="I3505" i="22"/>
  <c r="I3506" i="22" s="1"/>
  <c r="H3505" i="22"/>
  <c r="C3502" i="22"/>
  <c r="G3499" i="22"/>
  <c r="D3499" i="22"/>
  <c r="I3494" i="22"/>
  <c r="H3494" i="22"/>
  <c r="F3494" i="22"/>
  <c r="H3493" i="22"/>
  <c r="I3493" i="22" s="1"/>
  <c r="I3495" i="22" s="1"/>
  <c r="F3493" i="22"/>
  <c r="H3489" i="22"/>
  <c r="I3489" i="22" s="1"/>
  <c r="H3488" i="22"/>
  <c r="I3488" i="22" s="1"/>
  <c r="I3487" i="22"/>
  <c r="H3487" i="22"/>
  <c r="C3484" i="22"/>
  <c r="B3482" i="22"/>
  <c r="G3481" i="22"/>
  <c r="D3481" i="22"/>
  <c r="H3476" i="22"/>
  <c r="I3476" i="22" s="1"/>
  <c r="I3477" i="22" s="1"/>
  <c r="F3476" i="22"/>
  <c r="I3472" i="22"/>
  <c r="H3472" i="22"/>
  <c r="I3471" i="22"/>
  <c r="H3471" i="22"/>
  <c r="H3470" i="22"/>
  <c r="I3470" i="22" s="1"/>
  <c r="C3467" i="22"/>
  <c r="B3465" i="22"/>
  <c r="G3464" i="22"/>
  <c r="D3464" i="22"/>
  <c r="I3460" i="22"/>
  <c r="I3459" i="22"/>
  <c r="H3459" i="22"/>
  <c r="F3459" i="22"/>
  <c r="H3455" i="22"/>
  <c r="I3455" i="22" s="1"/>
  <c r="I3454" i="22"/>
  <c r="H3454" i="22"/>
  <c r="H3453" i="22"/>
  <c r="I3453" i="22" s="1"/>
  <c r="C3450" i="22"/>
  <c r="B3448" i="22"/>
  <c r="C3433" i="22" s="1"/>
  <c r="G3447" i="22"/>
  <c r="D3447" i="22"/>
  <c r="I3442" i="22"/>
  <c r="I3443" i="22" s="1"/>
  <c r="H3442" i="22"/>
  <c r="F3442" i="22"/>
  <c r="H3438" i="22"/>
  <c r="I3438" i="22" s="1"/>
  <c r="I3437" i="22"/>
  <c r="H3437" i="22"/>
  <c r="I3436" i="22"/>
  <c r="H3436" i="22"/>
  <c r="B3431" i="22"/>
  <c r="C3415" i="22" s="1"/>
  <c r="G3430" i="22"/>
  <c r="D3430" i="22"/>
  <c r="H3425" i="22"/>
  <c r="I3425" i="22" s="1"/>
  <c r="F3425" i="22"/>
  <c r="H3424" i="22"/>
  <c r="I3424" i="22" s="1"/>
  <c r="F3424" i="22"/>
  <c r="H3420" i="22"/>
  <c r="I3420" i="22" s="1"/>
  <c r="H3419" i="22"/>
  <c r="I3419" i="22" s="1"/>
  <c r="I3418" i="22"/>
  <c r="H3418" i="22"/>
  <c r="B3413" i="22"/>
  <c r="G3412" i="22"/>
  <c r="D3412" i="22"/>
  <c r="H3407" i="22"/>
  <c r="I3407" i="22" s="1"/>
  <c r="I3408" i="22" s="1"/>
  <c r="F3407" i="22"/>
  <c r="H3403" i="22"/>
  <c r="I3403" i="22" s="1"/>
  <c r="I3402" i="22"/>
  <c r="H3402" i="22"/>
  <c r="H3401" i="22"/>
  <c r="I3401" i="22" s="1"/>
  <c r="C3398" i="22"/>
  <c r="B3396" i="22"/>
  <c r="G3395" i="22"/>
  <c r="D3395" i="22"/>
  <c r="I3391" i="22"/>
  <c r="I3390" i="22"/>
  <c r="H3390" i="22"/>
  <c r="F3390" i="22"/>
  <c r="I3386" i="22"/>
  <c r="H3386" i="22"/>
  <c r="H3385" i="22"/>
  <c r="I3385" i="22" s="1"/>
  <c r="I3384" i="22"/>
  <c r="H3384" i="22"/>
  <c r="C3381" i="22"/>
  <c r="B3379" i="22"/>
  <c r="G3378" i="22"/>
  <c r="D3378" i="22"/>
  <c r="H3373" i="22"/>
  <c r="I3373" i="22" s="1"/>
  <c r="F3373" i="22"/>
  <c r="H3372" i="22"/>
  <c r="I3372" i="22" s="1"/>
  <c r="F3372" i="22"/>
  <c r="H3368" i="22"/>
  <c r="I3368" i="22" s="1"/>
  <c r="I3367" i="22"/>
  <c r="H3367" i="22"/>
  <c r="H3366" i="22"/>
  <c r="I3366" i="22" s="1"/>
  <c r="C3363" i="22"/>
  <c r="B3361" i="22"/>
  <c r="G3360" i="22"/>
  <c r="D3360" i="22"/>
  <c r="I3355" i="22"/>
  <c r="H3355" i="22"/>
  <c r="F3355" i="22"/>
  <c r="H3354" i="22"/>
  <c r="I3354" i="22" s="1"/>
  <c r="I3356" i="22" s="1"/>
  <c r="F3354" i="22"/>
  <c r="H3350" i="22"/>
  <c r="I3350" i="22" s="1"/>
  <c r="I3349" i="22"/>
  <c r="H3349" i="22"/>
  <c r="H3348" i="22"/>
  <c r="I3348" i="22" s="1"/>
  <c r="C3345" i="22"/>
  <c r="B3343" i="22"/>
  <c r="G3342" i="22"/>
  <c r="D3342" i="22"/>
  <c r="I3337" i="22"/>
  <c r="H3337" i="22"/>
  <c r="F3337" i="22"/>
  <c r="I3336" i="22"/>
  <c r="H3336" i="22"/>
  <c r="F3336" i="22"/>
  <c r="I3332" i="22"/>
  <c r="H3332" i="22"/>
  <c r="I3331" i="22"/>
  <c r="H3331" i="22"/>
  <c r="I3330" i="22"/>
  <c r="H3330" i="22"/>
  <c r="C3327" i="22"/>
  <c r="B3325" i="22"/>
  <c r="C3309" i="22" s="1"/>
  <c r="G3324" i="22"/>
  <c r="D3324" i="22"/>
  <c r="I3319" i="22"/>
  <c r="H3319" i="22"/>
  <c r="F3319" i="22"/>
  <c r="H3318" i="22"/>
  <c r="I3318" i="22" s="1"/>
  <c r="F3318" i="22"/>
  <c r="H3314" i="22"/>
  <c r="I3314" i="22" s="1"/>
  <c r="H3313" i="22"/>
  <c r="I3313" i="22" s="1"/>
  <c r="I3312" i="22"/>
  <c r="H3312" i="22"/>
  <c r="B3307" i="22"/>
  <c r="C3291" i="22" s="1"/>
  <c r="G3306" i="22"/>
  <c r="D3306" i="22"/>
  <c r="I3301" i="22"/>
  <c r="I3302" i="22" s="1"/>
  <c r="H3301" i="22"/>
  <c r="F3301" i="22"/>
  <c r="I3300" i="22"/>
  <c r="H3300" i="22"/>
  <c r="F3300" i="22"/>
  <c r="I3296" i="22"/>
  <c r="H3296" i="22"/>
  <c r="H3295" i="22"/>
  <c r="I3295" i="22" s="1"/>
  <c r="I3294" i="22"/>
  <c r="H3294" i="22"/>
  <c r="B3289" i="22"/>
  <c r="C3272" i="22" s="1"/>
  <c r="G3288" i="22"/>
  <c r="D3288" i="22"/>
  <c r="I3283" i="22"/>
  <c r="H3283" i="22"/>
  <c r="F3283" i="22"/>
  <c r="I3282" i="22"/>
  <c r="H3282" i="22"/>
  <c r="F3282" i="22"/>
  <c r="I3281" i="22"/>
  <c r="H3281" i="22"/>
  <c r="F3281" i="22"/>
  <c r="H3277" i="22"/>
  <c r="I3277" i="22" s="1"/>
  <c r="I3276" i="22"/>
  <c r="H3276" i="22"/>
  <c r="I3275" i="22"/>
  <c r="H3275" i="22"/>
  <c r="B3270" i="22"/>
  <c r="C3254" i="22" s="1"/>
  <c r="G3269" i="22"/>
  <c r="D3269" i="22"/>
  <c r="I3264" i="22"/>
  <c r="H3264" i="22"/>
  <c r="F3264" i="22"/>
  <c r="H3263" i="22"/>
  <c r="I3263" i="22" s="1"/>
  <c r="I3265" i="22" s="1"/>
  <c r="F3263" i="22"/>
  <c r="H3259" i="22"/>
  <c r="I3259" i="22" s="1"/>
  <c r="H3258" i="22"/>
  <c r="I3258" i="22" s="1"/>
  <c r="I3257" i="22"/>
  <c r="H3257" i="22"/>
  <c r="B3252" i="22"/>
  <c r="C3236" i="22" s="1"/>
  <c r="G3251" i="22"/>
  <c r="D3251" i="22"/>
  <c r="I3247" i="22"/>
  <c r="I3246" i="22"/>
  <c r="H3246" i="22"/>
  <c r="F3246" i="22"/>
  <c r="I3245" i="22"/>
  <c r="H3245" i="22"/>
  <c r="F3245" i="22"/>
  <c r="I3241" i="22"/>
  <c r="H3241" i="22"/>
  <c r="I3240" i="22"/>
  <c r="H3240" i="22"/>
  <c r="H3239" i="22"/>
  <c r="I3239" i="22" s="1"/>
  <c r="B3234" i="22"/>
  <c r="C3218" i="22" s="1"/>
  <c r="G3233" i="22"/>
  <c r="D3233" i="22"/>
  <c r="H3228" i="22"/>
  <c r="I3228" i="22" s="1"/>
  <c r="F3228" i="22"/>
  <c r="I3227" i="22"/>
  <c r="H3227" i="22"/>
  <c r="F3227" i="22"/>
  <c r="I3223" i="22"/>
  <c r="H3223" i="22"/>
  <c r="H3222" i="22"/>
  <c r="I3222" i="22" s="1"/>
  <c r="H3221" i="22"/>
  <c r="I3221" i="22" s="1"/>
  <c r="B3216" i="22"/>
  <c r="G3215" i="22"/>
  <c r="D3215" i="22"/>
  <c r="H3210" i="22"/>
  <c r="I3210" i="22" s="1"/>
  <c r="F3210" i="22"/>
  <c r="I3209" i="22"/>
  <c r="I3211" i="22" s="1"/>
  <c r="H3209" i="22"/>
  <c r="F3209" i="22"/>
  <c r="H3205" i="22"/>
  <c r="I3205" i="22" s="1"/>
  <c r="I3204" i="22"/>
  <c r="H3204" i="22"/>
  <c r="I3203" i="22"/>
  <c r="H3203" i="22"/>
  <c r="C3200" i="22"/>
  <c r="B3198" i="22"/>
  <c r="G3197" i="22"/>
  <c r="D3197" i="22"/>
  <c r="I3192" i="22"/>
  <c r="H3192" i="22"/>
  <c r="F3192" i="22"/>
  <c r="I3191" i="22"/>
  <c r="I3193" i="22" s="1"/>
  <c r="H3191" i="22"/>
  <c r="F3191" i="22"/>
  <c r="I3187" i="22"/>
  <c r="H3187" i="22"/>
  <c r="I3186" i="22"/>
  <c r="H3186" i="22"/>
  <c r="H3185" i="22"/>
  <c r="I3185" i="22" s="1"/>
  <c r="C3182" i="22"/>
  <c r="B3180" i="22"/>
  <c r="G3179" i="22"/>
  <c r="D3179" i="22"/>
  <c r="I3175" i="22"/>
  <c r="I3174" i="22"/>
  <c r="H3174" i="22"/>
  <c r="F3174" i="22"/>
  <c r="I3173" i="22"/>
  <c r="H3173" i="22"/>
  <c r="F3173" i="22"/>
  <c r="I3172" i="22"/>
  <c r="H3172" i="22"/>
  <c r="F3172" i="22"/>
  <c r="I3168" i="22"/>
  <c r="H3168" i="22"/>
  <c r="H3167" i="22"/>
  <c r="I3167" i="22" s="1"/>
  <c r="I3166" i="22"/>
  <c r="H3166" i="22"/>
  <c r="C3163" i="22"/>
  <c r="B3161" i="22"/>
  <c r="G3160" i="22"/>
  <c r="D3160" i="22"/>
  <c r="H3155" i="22"/>
  <c r="I3155" i="22" s="1"/>
  <c r="F3155" i="22"/>
  <c r="H3154" i="22"/>
  <c r="I3154" i="22" s="1"/>
  <c r="F3154" i="22"/>
  <c r="H3153" i="22"/>
  <c r="I3153" i="22" s="1"/>
  <c r="F3153" i="22"/>
  <c r="H3149" i="22"/>
  <c r="I3149" i="22" s="1"/>
  <c r="I3148" i="22"/>
  <c r="H3148" i="22"/>
  <c r="I3147" i="22"/>
  <c r="H3147" i="22"/>
  <c r="C3144" i="22"/>
  <c r="B3142" i="22"/>
  <c r="C3125" i="22" s="1"/>
  <c r="G3141" i="22"/>
  <c r="D3141" i="22"/>
  <c r="I3136" i="22"/>
  <c r="H3136" i="22"/>
  <c r="F3136" i="22"/>
  <c r="I3135" i="22"/>
  <c r="H3135" i="22"/>
  <c r="F3135" i="22"/>
  <c r="I3134" i="22"/>
  <c r="I3137" i="22" s="1"/>
  <c r="H3134" i="22"/>
  <c r="F3134" i="22"/>
  <c r="H3130" i="22"/>
  <c r="I3130" i="22" s="1"/>
  <c r="I3129" i="22"/>
  <c r="H3129" i="22"/>
  <c r="H3128" i="22"/>
  <c r="I3128" i="22" s="1"/>
  <c r="B3123" i="22"/>
  <c r="G3122" i="22"/>
  <c r="D3122" i="22"/>
  <c r="I3117" i="22"/>
  <c r="H3117" i="22"/>
  <c r="F3117" i="22"/>
  <c r="I3116" i="22"/>
  <c r="I3118" i="22" s="1"/>
  <c r="H3116" i="22"/>
  <c r="F3116" i="22"/>
  <c r="I3115" i="22"/>
  <c r="H3115" i="22"/>
  <c r="F3115" i="22"/>
  <c r="I3111" i="22"/>
  <c r="H3111" i="22"/>
  <c r="H3110" i="22"/>
  <c r="I3110" i="22" s="1"/>
  <c r="I3109" i="22"/>
  <c r="H3109" i="22"/>
  <c r="C3106" i="22"/>
  <c r="B3104" i="22"/>
  <c r="G3103" i="22"/>
  <c r="D3103" i="22"/>
  <c r="H3098" i="22"/>
  <c r="I3098" i="22" s="1"/>
  <c r="F3098" i="22"/>
  <c r="H3097" i="22"/>
  <c r="I3097" i="22" s="1"/>
  <c r="I3099" i="22" s="1"/>
  <c r="F3097" i="22"/>
  <c r="I3093" i="22"/>
  <c r="H3093" i="22"/>
  <c r="I3092" i="22"/>
  <c r="H3092" i="22"/>
  <c r="H3091" i="22"/>
  <c r="I3091" i="22" s="1"/>
  <c r="C3088" i="22"/>
  <c r="B3086" i="22"/>
  <c r="G3085" i="22"/>
  <c r="D3085" i="22"/>
  <c r="I3080" i="22"/>
  <c r="H3080" i="22"/>
  <c r="F3080" i="22"/>
  <c r="H3079" i="22"/>
  <c r="I3079" i="22" s="1"/>
  <c r="I3081" i="22" s="1"/>
  <c r="F3079" i="22"/>
  <c r="I3075" i="22"/>
  <c r="H3075" i="22"/>
  <c r="I3074" i="22"/>
  <c r="H3074" i="22"/>
  <c r="H3073" i="22"/>
  <c r="I3073" i="22" s="1"/>
  <c r="C3070" i="22"/>
  <c r="B3068" i="22"/>
  <c r="G3067" i="22"/>
  <c r="D3067" i="22"/>
  <c r="I3062" i="22"/>
  <c r="H3062" i="22"/>
  <c r="F3062" i="22"/>
  <c r="I3061" i="22"/>
  <c r="H3061" i="22"/>
  <c r="F3061" i="22"/>
  <c r="I3057" i="22"/>
  <c r="H3057" i="22"/>
  <c r="I3056" i="22"/>
  <c r="H3056" i="22"/>
  <c r="I3055" i="22"/>
  <c r="H3055" i="22"/>
  <c r="C3052" i="22"/>
  <c r="B3050" i="22"/>
  <c r="C3034" i="22" s="1"/>
  <c r="G3049" i="22"/>
  <c r="D3049" i="22"/>
  <c r="I3044" i="22"/>
  <c r="H3044" i="22"/>
  <c r="F3044" i="22"/>
  <c r="H3043" i="22"/>
  <c r="I3043" i="22" s="1"/>
  <c r="F3043" i="22"/>
  <c r="H3039" i="22"/>
  <c r="I3039" i="22" s="1"/>
  <c r="H3038" i="22"/>
  <c r="I3038" i="22" s="1"/>
  <c r="I3037" i="22"/>
  <c r="H3037" i="22"/>
  <c r="B3032" i="22"/>
  <c r="C3016" i="22" s="1"/>
  <c r="G3031" i="22"/>
  <c r="D3031" i="22"/>
  <c r="I3026" i="22"/>
  <c r="I3027" i="22" s="1"/>
  <c r="H3026" i="22"/>
  <c r="F3026" i="22"/>
  <c r="I3025" i="22"/>
  <c r="H3025" i="22"/>
  <c r="F3025" i="22"/>
  <c r="I3021" i="22"/>
  <c r="H3021" i="22"/>
  <c r="H3020" i="22"/>
  <c r="I3020" i="22" s="1"/>
  <c r="I3019" i="22"/>
  <c r="H3019" i="22"/>
  <c r="B3014" i="22"/>
  <c r="C2998" i="22" s="1"/>
  <c r="G3013" i="22"/>
  <c r="D3013" i="22"/>
  <c r="I3008" i="22"/>
  <c r="H3008" i="22"/>
  <c r="F3008" i="22"/>
  <c r="I3007" i="22"/>
  <c r="I3009" i="22" s="1"/>
  <c r="H3007" i="22"/>
  <c r="F3007" i="22"/>
  <c r="I3003" i="22"/>
  <c r="H3003" i="22"/>
  <c r="H3002" i="22"/>
  <c r="I3002" i="22" s="1"/>
  <c r="I3001" i="22"/>
  <c r="H3001" i="22"/>
  <c r="B2996" i="22"/>
  <c r="G2995" i="22"/>
  <c r="D2995" i="22"/>
  <c r="H2990" i="22"/>
  <c r="I2990" i="22" s="1"/>
  <c r="F2990" i="22"/>
  <c r="H2989" i="22"/>
  <c r="I2989" i="22" s="1"/>
  <c r="I2991" i="22" s="1"/>
  <c r="F2989" i="22"/>
  <c r="I2985" i="22"/>
  <c r="H2985" i="22"/>
  <c r="I2984" i="22"/>
  <c r="H2984" i="22"/>
  <c r="H2983" i="22"/>
  <c r="I2983" i="22" s="1"/>
  <c r="C2980" i="22"/>
  <c r="B2978" i="22"/>
  <c r="G2977" i="22"/>
  <c r="D2977" i="22"/>
  <c r="I2973" i="22"/>
  <c r="I2972" i="22"/>
  <c r="H2972" i="22"/>
  <c r="F2972" i="22"/>
  <c r="H2971" i="22"/>
  <c r="I2971" i="22" s="1"/>
  <c r="F2971" i="22"/>
  <c r="I2967" i="22"/>
  <c r="H2967" i="22"/>
  <c r="I2966" i="22"/>
  <c r="H2966" i="22"/>
  <c r="H2965" i="22"/>
  <c r="I2965" i="22" s="1"/>
  <c r="C2962" i="22"/>
  <c r="C2961" i="22"/>
  <c r="B2959" i="22"/>
  <c r="G2958" i="22"/>
  <c r="D2958" i="22"/>
  <c r="H2952" i="22"/>
  <c r="I2952" i="22" s="1"/>
  <c r="I2953" i="22" s="1"/>
  <c r="F2952" i="22"/>
  <c r="I2951" i="22"/>
  <c r="H2951" i="22"/>
  <c r="F2951" i="22"/>
  <c r="I2947" i="22"/>
  <c r="H2947" i="22"/>
  <c r="I2946" i="22"/>
  <c r="H2946" i="22"/>
  <c r="H2945" i="22"/>
  <c r="I2945" i="22" s="1"/>
  <c r="C2942" i="22"/>
  <c r="B2940" i="22"/>
  <c r="C2923" i="22" s="1"/>
  <c r="G2939" i="22"/>
  <c r="D2939" i="22"/>
  <c r="I2934" i="22"/>
  <c r="I2933" i="22"/>
  <c r="H2933" i="22"/>
  <c r="F2933" i="22"/>
  <c r="I2932" i="22"/>
  <c r="H2932" i="22"/>
  <c r="F2932" i="22"/>
  <c r="H2928" i="22"/>
  <c r="I2928" i="22" s="1"/>
  <c r="I2927" i="22"/>
  <c r="H2927" i="22"/>
  <c r="I2926" i="22"/>
  <c r="H2926" i="22"/>
  <c r="B2921" i="22"/>
  <c r="C2904" i="22" s="1"/>
  <c r="G2920" i="22"/>
  <c r="D2920" i="22"/>
  <c r="I2915" i="22"/>
  <c r="H2915" i="22"/>
  <c r="F2915" i="22"/>
  <c r="H2914" i="22"/>
  <c r="I2914" i="22" s="1"/>
  <c r="F2914" i="22"/>
  <c r="H2913" i="22"/>
  <c r="I2913" i="22" s="1"/>
  <c r="I2916" i="22" s="1"/>
  <c r="F2913" i="22"/>
  <c r="H2909" i="22"/>
  <c r="I2909" i="22" s="1"/>
  <c r="I2908" i="22"/>
  <c r="H2908" i="22"/>
  <c r="I2907" i="22"/>
  <c r="H2907" i="22"/>
  <c r="B2902" i="22"/>
  <c r="G2901" i="22"/>
  <c r="D2901" i="22"/>
  <c r="I2896" i="22"/>
  <c r="H2896" i="22"/>
  <c r="F2896" i="22"/>
  <c r="I2895" i="22"/>
  <c r="I2897" i="22" s="1"/>
  <c r="H2895" i="22"/>
  <c r="F2895" i="22"/>
  <c r="I2894" i="22"/>
  <c r="H2894" i="22"/>
  <c r="F2894" i="22"/>
  <c r="I2890" i="22"/>
  <c r="H2890" i="22"/>
  <c r="H2889" i="22"/>
  <c r="I2889" i="22" s="1"/>
  <c r="I2888" i="22"/>
  <c r="H2888" i="22"/>
  <c r="C2885" i="22"/>
  <c r="B2883" i="22"/>
  <c r="G2882" i="22"/>
  <c r="D2882" i="22"/>
  <c r="H2877" i="22"/>
  <c r="I2877" i="22" s="1"/>
  <c r="F2877" i="22"/>
  <c r="I2876" i="22"/>
  <c r="H2876" i="22"/>
  <c r="F2876" i="22"/>
  <c r="H2875" i="22"/>
  <c r="I2875" i="22" s="1"/>
  <c r="F2875" i="22"/>
  <c r="I2871" i="22"/>
  <c r="H2871" i="22"/>
  <c r="H2870" i="22"/>
  <c r="I2870" i="22" s="1"/>
  <c r="I2869" i="22"/>
  <c r="H2869" i="22"/>
  <c r="C2866" i="22"/>
  <c r="B2864" i="22"/>
  <c r="C2846" i="22" s="1"/>
  <c r="G2863" i="22"/>
  <c r="D2863" i="22"/>
  <c r="H2858" i="22"/>
  <c r="I2858" i="22" s="1"/>
  <c r="F2858" i="22"/>
  <c r="H2857" i="22"/>
  <c r="I2857" i="22" s="1"/>
  <c r="F2857" i="22"/>
  <c r="I2856" i="22"/>
  <c r="H2856" i="22"/>
  <c r="F2856" i="22"/>
  <c r="H2855" i="22"/>
  <c r="I2855" i="22" s="1"/>
  <c r="I2859" i="22" s="1"/>
  <c r="F2855" i="22"/>
  <c r="H2851" i="22"/>
  <c r="I2851" i="22" s="1"/>
  <c r="H2850" i="22"/>
  <c r="I2850" i="22" s="1"/>
  <c r="I2849" i="22"/>
  <c r="H2849" i="22"/>
  <c r="B2844" i="22"/>
  <c r="C2826" i="22" s="1"/>
  <c r="G2843" i="22"/>
  <c r="D2843" i="22"/>
  <c r="H2838" i="22"/>
  <c r="I2838" i="22" s="1"/>
  <c r="F2838" i="22"/>
  <c r="I2837" i="22"/>
  <c r="H2837" i="22"/>
  <c r="F2837" i="22"/>
  <c r="H2836" i="22"/>
  <c r="I2836" i="22" s="1"/>
  <c r="I2839" i="22" s="1"/>
  <c r="F2836" i="22"/>
  <c r="I2835" i="22"/>
  <c r="H2835" i="22"/>
  <c r="F2835" i="22"/>
  <c r="I2831" i="22"/>
  <c r="H2831" i="22"/>
  <c r="I2830" i="22"/>
  <c r="H2830" i="22"/>
  <c r="H2829" i="22"/>
  <c r="I2829" i="22" s="1"/>
  <c r="B2824" i="22"/>
  <c r="G2823" i="22"/>
  <c r="D2823" i="22"/>
  <c r="H2818" i="22"/>
  <c r="I2818" i="22" s="1"/>
  <c r="F2818" i="22"/>
  <c r="I2817" i="22"/>
  <c r="H2817" i="22"/>
  <c r="F2817" i="22"/>
  <c r="H2816" i="22"/>
  <c r="I2816" i="22" s="1"/>
  <c r="F2816" i="22"/>
  <c r="I2815" i="22"/>
  <c r="H2815" i="22"/>
  <c r="F2815" i="22"/>
  <c r="I2811" i="22"/>
  <c r="H2811" i="22"/>
  <c r="H2810" i="22"/>
  <c r="I2810" i="22" s="1"/>
  <c r="H2809" i="22"/>
  <c r="I2809" i="22" s="1"/>
  <c r="C2806" i="22"/>
  <c r="B2804" i="22"/>
  <c r="G2803" i="22"/>
  <c r="D2803" i="22"/>
  <c r="H2798" i="22"/>
  <c r="I2798" i="22" s="1"/>
  <c r="F2798" i="22"/>
  <c r="I2797" i="22"/>
  <c r="H2797" i="22"/>
  <c r="F2797" i="22"/>
  <c r="H2796" i="22"/>
  <c r="I2796" i="22" s="1"/>
  <c r="F2796" i="22"/>
  <c r="H2795" i="22"/>
  <c r="I2795" i="22" s="1"/>
  <c r="F2795" i="22"/>
  <c r="I2791" i="22"/>
  <c r="H2791" i="22"/>
  <c r="I2790" i="22"/>
  <c r="H2790" i="22"/>
  <c r="H2789" i="22"/>
  <c r="I2789" i="22" s="1"/>
  <c r="C2786" i="22"/>
  <c r="B2784" i="22"/>
  <c r="G2783" i="22"/>
  <c r="D2783" i="22"/>
  <c r="I2778" i="22"/>
  <c r="H2778" i="22"/>
  <c r="F2778" i="22"/>
  <c r="H2777" i="22"/>
  <c r="I2777" i="22" s="1"/>
  <c r="F2777" i="22"/>
  <c r="I2776" i="22"/>
  <c r="H2776" i="22"/>
  <c r="F2776" i="22"/>
  <c r="H2775" i="22"/>
  <c r="I2775" i="22" s="1"/>
  <c r="I2779" i="22" s="1"/>
  <c r="F2775" i="22"/>
  <c r="I2771" i="22"/>
  <c r="H2771" i="22"/>
  <c r="I2770" i="22"/>
  <c r="H2770" i="22"/>
  <c r="H2769" i="22"/>
  <c r="I2769" i="22" s="1"/>
  <c r="C2766" i="22"/>
  <c r="B2764" i="22"/>
  <c r="G2763" i="22"/>
  <c r="D2763" i="22"/>
  <c r="I2758" i="22"/>
  <c r="H2758" i="22"/>
  <c r="F2758" i="22"/>
  <c r="H2757" i="22"/>
  <c r="I2757" i="22" s="1"/>
  <c r="F2757" i="22"/>
  <c r="I2756" i="22"/>
  <c r="H2756" i="22"/>
  <c r="F2756" i="22"/>
  <c r="H2755" i="22"/>
  <c r="I2755" i="22" s="1"/>
  <c r="F2755" i="22"/>
  <c r="I2751" i="22"/>
  <c r="H2751" i="22"/>
  <c r="H2750" i="22"/>
  <c r="I2750" i="22" s="1"/>
  <c r="I2749" i="22"/>
  <c r="H2749" i="22"/>
  <c r="C2746" i="22"/>
  <c r="B2744" i="22"/>
  <c r="C2726" i="22" s="1"/>
  <c r="G2743" i="22"/>
  <c r="D2743" i="22"/>
  <c r="H2738" i="22"/>
  <c r="I2738" i="22" s="1"/>
  <c r="F2738" i="22"/>
  <c r="H2737" i="22"/>
  <c r="I2737" i="22" s="1"/>
  <c r="F2737" i="22"/>
  <c r="H2736" i="22"/>
  <c r="I2736" i="22" s="1"/>
  <c r="F2736" i="22"/>
  <c r="H2735" i="22"/>
  <c r="I2735" i="22" s="1"/>
  <c r="F2735" i="22"/>
  <c r="H2731" i="22"/>
  <c r="I2731" i="22" s="1"/>
  <c r="I2730" i="22"/>
  <c r="H2730" i="22"/>
  <c r="I2729" i="22"/>
  <c r="H2729" i="22"/>
  <c r="B2724" i="22"/>
  <c r="C2706" i="22" s="1"/>
  <c r="G2723" i="22"/>
  <c r="D2723" i="22"/>
  <c r="H2718" i="22"/>
  <c r="I2718" i="22" s="1"/>
  <c r="F2718" i="22"/>
  <c r="I2717" i="22"/>
  <c r="H2717" i="22"/>
  <c r="F2717" i="22"/>
  <c r="H2716" i="22"/>
  <c r="I2716" i="22" s="1"/>
  <c r="F2716" i="22"/>
  <c r="I2715" i="22"/>
  <c r="H2715" i="22"/>
  <c r="F2715" i="22"/>
  <c r="I2711" i="22"/>
  <c r="H2711" i="22"/>
  <c r="I2710" i="22"/>
  <c r="H2710" i="22"/>
  <c r="H2709" i="22"/>
  <c r="I2709" i="22" s="1"/>
  <c r="B2704" i="22"/>
  <c r="G2703" i="22"/>
  <c r="D2703" i="22"/>
  <c r="H2698" i="22"/>
  <c r="I2698" i="22" s="1"/>
  <c r="F2698" i="22"/>
  <c r="I2697" i="22"/>
  <c r="H2697" i="22"/>
  <c r="F2697" i="22"/>
  <c r="H2696" i="22"/>
  <c r="I2696" i="22" s="1"/>
  <c r="F2696" i="22"/>
  <c r="I2695" i="22"/>
  <c r="H2695" i="22"/>
  <c r="F2695" i="22"/>
  <c r="I2691" i="22"/>
  <c r="H2691" i="22"/>
  <c r="H2690" i="22"/>
  <c r="I2690" i="22" s="1"/>
  <c r="H2689" i="22"/>
  <c r="I2689" i="22" s="1"/>
  <c r="C2686" i="22"/>
  <c r="B2684" i="22"/>
  <c r="G2683" i="22"/>
  <c r="D2683" i="22"/>
  <c r="H2678" i="22"/>
  <c r="I2678" i="22" s="1"/>
  <c r="F2678" i="22"/>
  <c r="I2677" i="22"/>
  <c r="H2677" i="22"/>
  <c r="F2677" i="22"/>
  <c r="H2676" i="22"/>
  <c r="I2676" i="22" s="1"/>
  <c r="I2679" i="22" s="1"/>
  <c r="F2676" i="22"/>
  <c r="H2672" i="22"/>
  <c r="I2672" i="22" s="1"/>
  <c r="I2671" i="22"/>
  <c r="H2671" i="22"/>
  <c r="I2670" i="22"/>
  <c r="H2670" i="22"/>
  <c r="C2667" i="22"/>
  <c r="B2665" i="22"/>
  <c r="C2648" i="22" s="1"/>
  <c r="G2664" i="22"/>
  <c r="D2664" i="22"/>
  <c r="H2659" i="22"/>
  <c r="I2659" i="22" s="1"/>
  <c r="F2659" i="22"/>
  <c r="I2658" i="22"/>
  <c r="H2658" i="22"/>
  <c r="F2658" i="22"/>
  <c r="H2657" i="22"/>
  <c r="I2657" i="22" s="1"/>
  <c r="F2657" i="22"/>
  <c r="I2653" i="22"/>
  <c r="H2653" i="22"/>
  <c r="I2652" i="22"/>
  <c r="H2652" i="22"/>
  <c r="H2651" i="22"/>
  <c r="I2651" i="22" s="1"/>
  <c r="B2646" i="22"/>
  <c r="G2645" i="22"/>
  <c r="D2645" i="22"/>
  <c r="I2640" i="22"/>
  <c r="H2640" i="22"/>
  <c r="F2640" i="22"/>
  <c r="I2639" i="22"/>
  <c r="H2639" i="22"/>
  <c r="F2639" i="22"/>
  <c r="I2638" i="22"/>
  <c r="H2638" i="22"/>
  <c r="F2638" i="22"/>
  <c r="I2634" i="22"/>
  <c r="H2634" i="22"/>
  <c r="H2633" i="22"/>
  <c r="I2633" i="22" s="1"/>
  <c r="H2632" i="22"/>
  <c r="I2632" i="22" s="1"/>
  <c r="C2629" i="22"/>
  <c r="B2627" i="22"/>
  <c r="G2626" i="22"/>
  <c r="D2626" i="22"/>
  <c r="H2621" i="22"/>
  <c r="I2621" i="22" s="1"/>
  <c r="F2621" i="22"/>
  <c r="I2620" i="22"/>
  <c r="H2620" i="22"/>
  <c r="F2620" i="22"/>
  <c r="H2619" i="22"/>
  <c r="I2619" i="22" s="1"/>
  <c r="I2622" i="22" s="1"/>
  <c r="F2619" i="22"/>
  <c r="H2615" i="22"/>
  <c r="I2615" i="22" s="1"/>
  <c r="H2614" i="22"/>
  <c r="I2614" i="22" s="1"/>
  <c r="I2613" i="22"/>
  <c r="H2613" i="22"/>
  <c r="C2610" i="22"/>
  <c r="B2608" i="22"/>
  <c r="C2591" i="22" s="1"/>
  <c r="G2607" i="22"/>
  <c r="D2607" i="22"/>
  <c r="H2602" i="22"/>
  <c r="I2602" i="22" s="1"/>
  <c r="F2602" i="22"/>
  <c r="I2601" i="22"/>
  <c r="H2601" i="22"/>
  <c r="F2601" i="22"/>
  <c r="H2600" i="22"/>
  <c r="I2600" i="22" s="1"/>
  <c r="F2600" i="22"/>
  <c r="I2596" i="22"/>
  <c r="H2596" i="22"/>
  <c r="I2595" i="22"/>
  <c r="H2595" i="22"/>
  <c r="H2594" i="22"/>
  <c r="I2594" i="22" s="1"/>
  <c r="B2589" i="22"/>
  <c r="G2588" i="22"/>
  <c r="D2588" i="22"/>
  <c r="I2583" i="22"/>
  <c r="H2583" i="22"/>
  <c r="F2583" i="22"/>
  <c r="I2582" i="22"/>
  <c r="H2582" i="22"/>
  <c r="F2582" i="22"/>
  <c r="I2581" i="22"/>
  <c r="I2584" i="22" s="1"/>
  <c r="H2581" i="22"/>
  <c r="F2581" i="22"/>
  <c r="I2577" i="22"/>
  <c r="H2577" i="22"/>
  <c r="H2576" i="22"/>
  <c r="I2576" i="22" s="1"/>
  <c r="I2575" i="22"/>
  <c r="H2575" i="22"/>
  <c r="C2572" i="22"/>
  <c r="B2570" i="22"/>
  <c r="G2569" i="22"/>
  <c r="D2569" i="22"/>
  <c r="H2564" i="22"/>
  <c r="I2564" i="22" s="1"/>
  <c r="F2564" i="22"/>
  <c r="I2563" i="22"/>
  <c r="H2563" i="22"/>
  <c r="F2563" i="22"/>
  <c r="H2562" i="22"/>
  <c r="I2562" i="22" s="1"/>
  <c r="F2562" i="22"/>
  <c r="I2561" i="22"/>
  <c r="H2561" i="22"/>
  <c r="F2561" i="22"/>
  <c r="H2557" i="22"/>
  <c r="I2557" i="22" s="1"/>
  <c r="I2556" i="22"/>
  <c r="H2556" i="22"/>
  <c r="H2555" i="22"/>
  <c r="I2555" i="22" s="1"/>
  <c r="C2552" i="22"/>
  <c r="B2550" i="22"/>
  <c r="G2549" i="22"/>
  <c r="D2549" i="22"/>
  <c r="I2544" i="22"/>
  <c r="H2544" i="22"/>
  <c r="F2544" i="22"/>
  <c r="H2543" i="22"/>
  <c r="I2543" i="22" s="1"/>
  <c r="I2545" i="22" s="1"/>
  <c r="F2543" i="22"/>
  <c r="I2542" i="22"/>
  <c r="H2542" i="22"/>
  <c r="F2542" i="22"/>
  <c r="I2538" i="22"/>
  <c r="H2538" i="22"/>
  <c r="H2537" i="22"/>
  <c r="I2537" i="22" s="1"/>
  <c r="H2536" i="22"/>
  <c r="I2536" i="22" s="1"/>
  <c r="C2533" i="22"/>
  <c r="B2531" i="22"/>
  <c r="G2530" i="22"/>
  <c r="D2530" i="22"/>
  <c r="H2525" i="22"/>
  <c r="I2525" i="22" s="1"/>
  <c r="F2525" i="22"/>
  <c r="I2524" i="22"/>
  <c r="H2524" i="22"/>
  <c r="F2524" i="22"/>
  <c r="H2523" i="22"/>
  <c r="I2523" i="22" s="1"/>
  <c r="F2523" i="22"/>
  <c r="I2519" i="22"/>
  <c r="H2519" i="22"/>
  <c r="H2518" i="22"/>
  <c r="I2518" i="22" s="1"/>
  <c r="I2517" i="22"/>
  <c r="H2517" i="22"/>
  <c r="C2514" i="22"/>
  <c r="B2512" i="22"/>
  <c r="G2511" i="22"/>
  <c r="D2511" i="22"/>
  <c r="H2506" i="22"/>
  <c r="I2506" i="22" s="1"/>
  <c r="F2506" i="22"/>
  <c r="H2505" i="22"/>
  <c r="I2505" i="22" s="1"/>
  <c r="F2505" i="22"/>
  <c r="H2504" i="22"/>
  <c r="I2504" i="22" s="1"/>
  <c r="I2507" i="22" s="1"/>
  <c r="F2504" i="22"/>
  <c r="H2500" i="22"/>
  <c r="I2500" i="22" s="1"/>
  <c r="I2499" i="22"/>
  <c r="H2499" i="22"/>
  <c r="H2498" i="22"/>
  <c r="I2498" i="22" s="1"/>
  <c r="C2495" i="22"/>
  <c r="B2493" i="22"/>
  <c r="G2492" i="22"/>
  <c r="D2492" i="22"/>
  <c r="I2487" i="22"/>
  <c r="H2487" i="22"/>
  <c r="F2487" i="22"/>
  <c r="H2486" i="22"/>
  <c r="I2486" i="22" s="1"/>
  <c r="I2488" i="22" s="1"/>
  <c r="F2486" i="22"/>
  <c r="I2485" i="22"/>
  <c r="H2485" i="22"/>
  <c r="F2485" i="22"/>
  <c r="I2481" i="22"/>
  <c r="H2481" i="22"/>
  <c r="I2480" i="22"/>
  <c r="H2480" i="22"/>
  <c r="H2479" i="22"/>
  <c r="I2479" i="22" s="1"/>
  <c r="C2476" i="22"/>
  <c r="B2474" i="22"/>
  <c r="C2457" i="22" s="1"/>
  <c r="G2473" i="22"/>
  <c r="D2473" i="22"/>
  <c r="H2468" i="22"/>
  <c r="I2468" i="22" s="1"/>
  <c r="F2468" i="22"/>
  <c r="I2467" i="22"/>
  <c r="H2467" i="22"/>
  <c r="F2467" i="22"/>
  <c r="H2466" i="22"/>
  <c r="I2466" i="22" s="1"/>
  <c r="I2469" i="22" s="1"/>
  <c r="F2466" i="22"/>
  <c r="H2462" i="22"/>
  <c r="I2462" i="22" s="1"/>
  <c r="H2461" i="22"/>
  <c r="I2461" i="22" s="1"/>
  <c r="I2460" i="22"/>
  <c r="H2460" i="22"/>
  <c r="C2456" i="22"/>
  <c r="B2454" i="22"/>
  <c r="C2437" i="22" s="1"/>
  <c r="G2453" i="22"/>
  <c r="D2453" i="22"/>
  <c r="I2448" i="22"/>
  <c r="H2448" i="22"/>
  <c r="F2448" i="22"/>
  <c r="I2447" i="22"/>
  <c r="H2447" i="22"/>
  <c r="F2447" i="22"/>
  <c r="I2446" i="22"/>
  <c r="H2446" i="22"/>
  <c r="F2446" i="22"/>
  <c r="I2442" i="22"/>
  <c r="H2442" i="22"/>
  <c r="H2441" i="22"/>
  <c r="I2441" i="22" s="1"/>
  <c r="I2440" i="22"/>
  <c r="H2440" i="22"/>
  <c r="B2435" i="22"/>
  <c r="G2434" i="22"/>
  <c r="D2434" i="22"/>
  <c r="H2428" i="22"/>
  <c r="I2428" i="22" s="1"/>
  <c r="F2428" i="22"/>
  <c r="H2427" i="22"/>
  <c r="I2427" i="22" s="1"/>
  <c r="F2427" i="22"/>
  <c r="H2426" i="22"/>
  <c r="I2426" i="22" s="1"/>
  <c r="F2426" i="22"/>
  <c r="H2425" i="22"/>
  <c r="I2425" i="22" s="1"/>
  <c r="F2425" i="22"/>
  <c r="H2424" i="22"/>
  <c r="I2424" i="22" s="1"/>
  <c r="F2424" i="22"/>
  <c r="H2420" i="22"/>
  <c r="I2420" i="22" s="1"/>
  <c r="I2419" i="22"/>
  <c r="H2419" i="22"/>
  <c r="H2418" i="22"/>
  <c r="I2418" i="22" s="1"/>
  <c r="C2415" i="22"/>
  <c r="B2413" i="22"/>
  <c r="G2412" i="22"/>
  <c r="D2412" i="22"/>
  <c r="H2406" i="22"/>
  <c r="I2406" i="22" s="1"/>
  <c r="F2406" i="22"/>
  <c r="H2402" i="22"/>
  <c r="I2402" i="22" s="1"/>
  <c r="I2401" i="22"/>
  <c r="H2401" i="22"/>
  <c r="H2400" i="22"/>
  <c r="I2400" i="22" s="1"/>
  <c r="C2397" i="22"/>
  <c r="B2395" i="22"/>
  <c r="G2394" i="22"/>
  <c r="D2394" i="22"/>
  <c r="H2388" i="22"/>
  <c r="I2388" i="22" s="1"/>
  <c r="F2388" i="22"/>
  <c r="I2384" i="22"/>
  <c r="H2384" i="22"/>
  <c r="H2383" i="22"/>
  <c r="I2383" i="22" s="1"/>
  <c r="I2382" i="22"/>
  <c r="H2382" i="22"/>
  <c r="C2379" i="22"/>
  <c r="B2377" i="22"/>
  <c r="C2361" i="22" s="1"/>
  <c r="G2376" i="22"/>
  <c r="D2376" i="22"/>
  <c r="H2371" i="22"/>
  <c r="I2371" i="22" s="1"/>
  <c r="F2371" i="22"/>
  <c r="H2370" i="22"/>
  <c r="I2370" i="22" s="1"/>
  <c r="F2370" i="22"/>
  <c r="H2366" i="22"/>
  <c r="I2366" i="22" s="1"/>
  <c r="I2365" i="22"/>
  <c r="H2365" i="22"/>
  <c r="I2364" i="22"/>
  <c r="H2364" i="22"/>
  <c r="B2359" i="22"/>
  <c r="C2343" i="22" s="1"/>
  <c r="G2358" i="22"/>
  <c r="D2358" i="22"/>
  <c r="H2353" i="22"/>
  <c r="I2353" i="22" s="1"/>
  <c r="I2354" i="22" s="1"/>
  <c r="F2353" i="22"/>
  <c r="I2352" i="22"/>
  <c r="H2352" i="22"/>
  <c r="F2352" i="22"/>
  <c r="I2348" i="22"/>
  <c r="H2348" i="22"/>
  <c r="H2347" i="22"/>
  <c r="I2347" i="22" s="1"/>
  <c r="I2346" i="22"/>
  <c r="H2346" i="22"/>
  <c r="B2341" i="22"/>
  <c r="C2324" i="22" s="1"/>
  <c r="G2340" i="22"/>
  <c r="D2340" i="22"/>
  <c r="I2335" i="22"/>
  <c r="H2335" i="22"/>
  <c r="F2335" i="22"/>
  <c r="I2334" i="22"/>
  <c r="H2334" i="22"/>
  <c r="F2334" i="22"/>
  <c r="I2333" i="22"/>
  <c r="I2336" i="22" s="1"/>
  <c r="H2333" i="22"/>
  <c r="F2333" i="22"/>
  <c r="H2329" i="22"/>
  <c r="I2329" i="22" s="1"/>
  <c r="I2328" i="22"/>
  <c r="H2328" i="22"/>
  <c r="I2327" i="22"/>
  <c r="H2327" i="22"/>
  <c r="B2322" i="22"/>
  <c r="C2305" i="22" s="1"/>
  <c r="G2321" i="22"/>
  <c r="D2321" i="22"/>
  <c r="I2316" i="22"/>
  <c r="H2316" i="22"/>
  <c r="F2316" i="22"/>
  <c r="H2315" i="22"/>
  <c r="I2315" i="22" s="1"/>
  <c r="F2315" i="22"/>
  <c r="H2314" i="22"/>
  <c r="I2314" i="22" s="1"/>
  <c r="I2317" i="22" s="1"/>
  <c r="F2314" i="22"/>
  <c r="H2310" i="22"/>
  <c r="I2310" i="22" s="1"/>
  <c r="I2309" i="22"/>
  <c r="H2309" i="22"/>
  <c r="I2308" i="22"/>
  <c r="H2308" i="22"/>
  <c r="B2303" i="22"/>
  <c r="G2302" i="22"/>
  <c r="D2302" i="22"/>
  <c r="I2297" i="22"/>
  <c r="H2297" i="22"/>
  <c r="F2297" i="22"/>
  <c r="H2296" i="22"/>
  <c r="I2296" i="22" s="1"/>
  <c r="I2298" i="22" s="1"/>
  <c r="F2296" i="22"/>
  <c r="I2295" i="22"/>
  <c r="H2295" i="22"/>
  <c r="F2295" i="22"/>
  <c r="I2291" i="22"/>
  <c r="H2291" i="22"/>
  <c r="H2290" i="22"/>
  <c r="I2290" i="22" s="1"/>
  <c r="I2289" i="22"/>
  <c r="H2289" i="22"/>
  <c r="C2286" i="22"/>
  <c r="B2284" i="22"/>
  <c r="G2283" i="22"/>
  <c r="D2283" i="22"/>
  <c r="H2278" i="22"/>
  <c r="I2278" i="22" s="1"/>
  <c r="F2278" i="22"/>
  <c r="I2277" i="22"/>
  <c r="H2277" i="22"/>
  <c r="F2277" i="22"/>
  <c r="H2276" i="22"/>
  <c r="I2276" i="22" s="1"/>
  <c r="F2276" i="22"/>
  <c r="I2272" i="22"/>
  <c r="H2272" i="22"/>
  <c r="H2271" i="22"/>
  <c r="I2271" i="22" s="1"/>
  <c r="I2270" i="22"/>
  <c r="H2270" i="22"/>
  <c r="C2267" i="22"/>
  <c r="B2265" i="22"/>
  <c r="C2249" i="22" s="1"/>
  <c r="G2264" i="22"/>
  <c r="D2264" i="22"/>
  <c r="I2260" i="22"/>
  <c r="H2259" i="22"/>
  <c r="I2259" i="22" s="1"/>
  <c r="F2259" i="22"/>
  <c r="H2258" i="22"/>
  <c r="I2258" i="22" s="1"/>
  <c r="F2258" i="22"/>
  <c r="H2254" i="22"/>
  <c r="I2254" i="22" s="1"/>
  <c r="I2253" i="22"/>
  <c r="H2253" i="22"/>
  <c r="I2252" i="22"/>
  <c r="H2252" i="22"/>
  <c r="B2247" i="22"/>
  <c r="G2246" i="22"/>
  <c r="D2246" i="22"/>
  <c r="H2241" i="22"/>
  <c r="I2241" i="22" s="1"/>
  <c r="I2242" i="22" s="1"/>
  <c r="F2241" i="22"/>
  <c r="I2237" i="22"/>
  <c r="H2237" i="22"/>
  <c r="I2236" i="22"/>
  <c r="H2236" i="22"/>
  <c r="H2235" i="22"/>
  <c r="I2235" i="22" s="1"/>
  <c r="C2232" i="22"/>
  <c r="B2230" i="22"/>
  <c r="G2229" i="22"/>
  <c r="D2229" i="22"/>
  <c r="I2224" i="22"/>
  <c r="H2224" i="22"/>
  <c r="F2224" i="22"/>
  <c r="H2223" i="22"/>
  <c r="I2223" i="22" s="1"/>
  <c r="F2223" i="22"/>
  <c r="I2222" i="22"/>
  <c r="I2225" i="22" s="1"/>
  <c r="H2222" i="22"/>
  <c r="F2222" i="22"/>
  <c r="I2218" i="22"/>
  <c r="H2218" i="22"/>
  <c r="H2217" i="22"/>
  <c r="I2217" i="22" s="1"/>
  <c r="H2216" i="22"/>
  <c r="I2216" i="22" s="1"/>
  <c r="C2213" i="22"/>
  <c r="B2211" i="22"/>
  <c r="G2210" i="22"/>
  <c r="D2210" i="22"/>
  <c r="H2205" i="22"/>
  <c r="I2205" i="22" s="1"/>
  <c r="F2205" i="22"/>
  <c r="I2204" i="22"/>
  <c r="I2206" i="22" s="1"/>
  <c r="H2204" i="22"/>
  <c r="F2204" i="22"/>
  <c r="H2200" i="22"/>
  <c r="I2200" i="22" s="1"/>
  <c r="I2199" i="22"/>
  <c r="H2199" i="22"/>
  <c r="H2198" i="22"/>
  <c r="I2198" i="22" s="1"/>
  <c r="C2195" i="22"/>
  <c r="B2193" i="22"/>
  <c r="G2192" i="22"/>
  <c r="D2192" i="22"/>
  <c r="I2187" i="22"/>
  <c r="H2187" i="22"/>
  <c r="F2187" i="22"/>
  <c r="H2186" i="22"/>
  <c r="I2186" i="22" s="1"/>
  <c r="I2188" i="22" s="1"/>
  <c r="F2186" i="22"/>
  <c r="I2185" i="22"/>
  <c r="H2185" i="22"/>
  <c r="F2185" i="22"/>
  <c r="I2181" i="22"/>
  <c r="H2181" i="22"/>
  <c r="H2180" i="22"/>
  <c r="I2180" i="22" s="1"/>
  <c r="H2179" i="22"/>
  <c r="I2179" i="22" s="1"/>
  <c r="C2176" i="22"/>
  <c r="B2174" i="22"/>
  <c r="G2173" i="22"/>
  <c r="D2173" i="22"/>
  <c r="H2168" i="22"/>
  <c r="I2168" i="22" s="1"/>
  <c r="I2169" i="22" s="1"/>
  <c r="F2168" i="22"/>
  <c r="H2164" i="22"/>
  <c r="I2164" i="22" s="1"/>
  <c r="I2163" i="22"/>
  <c r="H2163" i="22"/>
  <c r="I2162" i="22"/>
  <c r="H2162" i="22"/>
  <c r="C2159" i="22"/>
  <c r="B2157" i="22"/>
  <c r="G2156" i="22"/>
  <c r="D2156" i="22"/>
  <c r="I2152" i="22"/>
  <c r="I2151" i="22"/>
  <c r="H2151" i="22"/>
  <c r="F2151" i="22"/>
  <c r="I2147" i="22"/>
  <c r="H2147" i="22"/>
  <c r="I2146" i="22"/>
  <c r="H2146" i="22"/>
  <c r="H2145" i="22"/>
  <c r="I2145" i="22" s="1"/>
  <c r="C2142" i="22"/>
  <c r="B2140" i="22"/>
  <c r="G2139" i="22"/>
  <c r="D2139" i="22"/>
  <c r="I2135" i="22"/>
  <c r="I2134" i="22"/>
  <c r="H2134" i="22"/>
  <c r="F2134" i="22"/>
  <c r="I2130" i="22"/>
  <c r="H2130" i="22"/>
  <c r="H2129" i="22"/>
  <c r="I2129" i="22" s="1"/>
  <c r="I2128" i="22"/>
  <c r="H2128" i="22"/>
  <c r="C2125" i="22"/>
  <c r="B2123" i="22"/>
  <c r="C2108" i="22" s="1"/>
  <c r="G2122" i="22"/>
  <c r="D2122" i="22"/>
  <c r="I2117" i="22"/>
  <c r="I2118" i="22" s="1"/>
  <c r="H2117" i="22"/>
  <c r="F2117" i="22"/>
  <c r="H2113" i="22"/>
  <c r="I2113" i="22" s="1"/>
  <c r="I2112" i="22"/>
  <c r="H2112" i="22"/>
  <c r="I2111" i="22"/>
  <c r="H2111" i="22"/>
  <c r="B2106" i="22"/>
  <c r="C2089" i="22" s="1"/>
  <c r="G2105" i="22"/>
  <c r="D2105" i="22"/>
  <c r="H2100" i="22"/>
  <c r="I2100" i="22" s="1"/>
  <c r="F2100" i="22"/>
  <c r="H2099" i="22"/>
  <c r="I2099" i="22" s="1"/>
  <c r="F2099" i="22"/>
  <c r="H2098" i="22"/>
  <c r="I2098" i="22" s="1"/>
  <c r="I2101" i="22" s="1"/>
  <c r="F2098" i="22"/>
  <c r="H2094" i="22"/>
  <c r="I2094" i="22" s="1"/>
  <c r="I2093" i="22"/>
  <c r="H2093" i="22"/>
  <c r="I2092" i="22"/>
  <c r="H2092" i="22"/>
  <c r="B2087" i="22"/>
  <c r="G2086" i="22"/>
  <c r="D2086" i="22"/>
  <c r="H2083" i="22"/>
  <c r="I2083" i="22" s="1"/>
  <c r="I2084" i="22" s="1"/>
  <c r="I2081" i="22"/>
  <c r="I2080" i="22"/>
  <c r="H2080" i="22"/>
  <c r="F2080" i="22"/>
  <c r="I2079" i="22"/>
  <c r="H2079" i="22"/>
  <c r="F2079" i="22"/>
  <c r="I2078" i="22"/>
  <c r="H2078" i="22"/>
  <c r="F2078" i="22"/>
  <c r="I2074" i="22"/>
  <c r="H2074" i="22"/>
  <c r="I2073" i="22"/>
  <c r="H2073" i="22"/>
  <c r="H2072" i="22"/>
  <c r="I2072" i="22" s="1"/>
  <c r="C2069" i="22"/>
  <c r="B2067" i="22"/>
  <c r="G2066" i="22"/>
  <c r="D2066" i="22"/>
  <c r="I2061" i="22"/>
  <c r="H2061" i="22"/>
  <c r="F2061" i="22"/>
  <c r="H2060" i="22"/>
  <c r="I2060" i="22" s="1"/>
  <c r="F2060" i="22"/>
  <c r="I2059" i="22"/>
  <c r="I2062" i="22" s="1"/>
  <c r="H2059" i="22"/>
  <c r="F2059" i="22"/>
  <c r="I2055" i="22"/>
  <c r="H2055" i="22"/>
  <c r="H2054" i="22"/>
  <c r="I2054" i="22" s="1"/>
  <c r="H2053" i="22"/>
  <c r="I2053" i="22" s="1"/>
  <c r="C2050" i="22"/>
  <c r="B2048" i="22"/>
  <c r="G2047" i="22"/>
  <c r="D2047" i="22"/>
  <c r="H2044" i="22"/>
  <c r="I2044" i="22" s="1"/>
  <c r="I2045" i="22" s="1"/>
  <c r="I2041" i="22"/>
  <c r="I2042" i="22" s="1"/>
  <c r="H2041" i="22"/>
  <c r="F2041" i="22"/>
  <c r="H2040" i="22"/>
  <c r="I2040" i="22" s="1"/>
  <c r="F2040" i="22"/>
  <c r="H2036" i="22"/>
  <c r="I2036" i="22" s="1"/>
  <c r="H2035" i="22"/>
  <c r="I2035" i="22" s="1"/>
  <c r="I2034" i="22"/>
  <c r="H2034" i="22"/>
  <c r="C2031" i="22"/>
  <c r="B2029" i="22"/>
  <c r="G2028" i="22"/>
  <c r="D2028" i="22"/>
  <c r="I2023" i="22"/>
  <c r="I2024" i="22" s="1"/>
  <c r="H2023" i="22"/>
  <c r="F2023" i="22"/>
  <c r="H2019" i="22"/>
  <c r="I2019" i="22" s="1"/>
  <c r="I2018" i="22"/>
  <c r="H2018" i="22"/>
  <c r="H2017" i="22"/>
  <c r="I2017" i="22" s="1"/>
  <c r="C2014" i="22"/>
  <c r="B2012" i="22"/>
  <c r="G2011" i="22"/>
  <c r="D2011" i="22"/>
  <c r="I2007" i="22"/>
  <c r="I2006" i="22"/>
  <c r="H2006" i="22"/>
  <c r="F2006" i="22"/>
  <c r="I2002" i="22"/>
  <c r="H2002" i="22"/>
  <c r="H2001" i="22"/>
  <c r="I2001" i="22" s="1"/>
  <c r="H2000" i="22"/>
  <c r="I2000" i="22" s="1"/>
  <c r="C1997" i="22"/>
  <c r="C1996" i="22"/>
  <c r="B1994" i="22"/>
  <c r="C1980" i="22" s="1"/>
  <c r="G1993" i="22"/>
  <c r="D1993" i="22"/>
  <c r="I1985" i="22"/>
  <c r="H1985" i="22"/>
  <c r="I1984" i="22"/>
  <c r="H1984" i="22"/>
  <c r="H1983" i="22"/>
  <c r="I1983" i="22" s="1"/>
  <c r="B1978" i="22"/>
  <c r="G1977" i="22"/>
  <c r="D1977" i="22"/>
  <c r="I1972" i="22"/>
  <c r="H1972" i="22"/>
  <c r="F1972" i="22"/>
  <c r="H1971" i="22"/>
  <c r="I1971" i="22" s="1"/>
  <c r="I1973" i="22" s="1"/>
  <c r="F1971" i="22"/>
  <c r="I1970" i="22"/>
  <c r="H1970" i="22"/>
  <c r="F1970" i="22"/>
  <c r="I1966" i="22"/>
  <c r="H1966" i="22"/>
  <c r="H1965" i="22"/>
  <c r="I1965" i="22" s="1"/>
  <c r="H1964" i="22"/>
  <c r="I1964" i="22" s="1"/>
  <c r="C1961" i="22"/>
  <c r="B1959" i="22"/>
  <c r="G1958" i="22"/>
  <c r="D1958" i="22"/>
  <c r="H1950" i="22"/>
  <c r="I1950" i="22" s="1"/>
  <c r="I1949" i="22"/>
  <c r="H1949" i="22"/>
  <c r="C1946" i="22"/>
  <c r="B1944" i="22"/>
  <c r="G1943" i="22"/>
  <c r="D1943" i="22"/>
  <c r="H1938" i="22"/>
  <c r="I1938" i="22" s="1"/>
  <c r="F1938" i="22"/>
  <c r="H1937" i="22"/>
  <c r="I1937" i="22" s="1"/>
  <c r="I1939" i="22" s="1"/>
  <c r="I1942" i="22" s="1"/>
  <c r="F1937" i="22"/>
  <c r="C1932" i="22"/>
  <c r="B1930" i="22"/>
  <c r="G1929" i="22"/>
  <c r="D1929" i="22"/>
  <c r="I1928" i="22"/>
  <c r="I1924" i="22"/>
  <c r="H1924" i="22"/>
  <c r="F1924" i="22"/>
  <c r="I1923" i="22"/>
  <c r="I1925" i="22" s="1"/>
  <c r="H1923" i="22"/>
  <c r="F1923" i="22"/>
  <c r="I1922" i="22"/>
  <c r="H1922" i="22"/>
  <c r="F1922" i="22"/>
  <c r="C1917" i="22"/>
  <c r="B1915" i="22"/>
  <c r="C1899" i="22" s="1"/>
  <c r="G1914" i="22"/>
  <c r="D1914" i="22"/>
  <c r="H1911" i="22"/>
  <c r="I1911" i="22" s="1"/>
  <c r="I1912" i="22" s="1"/>
  <c r="H1908" i="22"/>
  <c r="I1908" i="22" s="1"/>
  <c r="I1909" i="22" s="1"/>
  <c r="F1908" i="22"/>
  <c r="I1905" i="22"/>
  <c r="H1905" i="22"/>
  <c r="H1904" i="22"/>
  <c r="I1904" i="22" s="1"/>
  <c r="H1903" i="22"/>
  <c r="I1903" i="22" s="1"/>
  <c r="I1906" i="22" s="1"/>
  <c r="I1902" i="22"/>
  <c r="H1902" i="22"/>
  <c r="B1897" i="22"/>
  <c r="C1881" i="22" s="1"/>
  <c r="G1896" i="22"/>
  <c r="D1896" i="22"/>
  <c r="H1893" i="22"/>
  <c r="I1893" i="22" s="1"/>
  <c r="I1894" i="22" s="1"/>
  <c r="H1890" i="22"/>
  <c r="I1890" i="22" s="1"/>
  <c r="I1891" i="22" s="1"/>
  <c r="F1890" i="22"/>
  <c r="I1887" i="22"/>
  <c r="H1887" i="22"/>
  <c r="H1886" i="22"/>
  <c r="I1886" i="22" s="1"/>
  <c r="H1885" i="22"/>
  <c r="I1885" i="22" s="1"/>
  <c r="I1884" i="22"/>
  <c r="H1884" i="22"/>
  <c r="B1879" i="22"/>
  <c r="C1863" i="22" s="1"/>
  <c r="G1878" i="22"/>
  <c r="D1878" i="22"/>
  <c r="H1875" i="22"/>
  <c r="I1875" i="22" s="1"/>
  <c r="I1876" i="22" s="1"/>
  <c r="I1873" i="22"/>
  <c r="I1872" i="22"/>
  <c r="H1872" i="22"/>
  <c r="F1872" i="22"/>
  <c r="H1869" i="22"/>
  <c r="I1869" i="22" s="1"/>
  <c r="I1868" i="22"/>
  <c r="H1868" i="22"/>
  <c r="H1867" i="22"/>
  <c r="I1867" i="22" s="1"/>
  <c r="H1866" i="22"/>
  <c r="I1866" i="22" s="1"/>
  <c r="B1861" i="22"/>
  <c r="C1841" i="22" s="1"/>
  <c r="G1860" i="22"/>
  <c r="D1860" i="22"/>
  <c r="H1857" i="22"/>
  <c r="I1857" i="22" s="1"/>
  <c r="I1856" i="22"/>
  <c r="H1856" i="22"/>
  <c r="H1853" i="22"/>
  <c r="I1853" i="22" s="1"/>
  <c r="I1854" i="22" s="1"/>
  <c r="F1853" i="22"/>
  <c r="H1849" i="22"/>
  <c r="I1849" i="22" s="1"/>
  <c r="H1848" i="22"/>
  <c r="I1848" i="22" s="1"/>
  <c r="I1847" i="22"/>
  <c r="H1847" i="22"/>
  <c r="H1846" i="22"/>
  <c r="I1846" i="22" s="1"/>
  <c r="I1845" i="22"/>
  <c r="H1845" i="22"/>
  <c r="I1844" i="22"/>
  <c r="H1844" i="22"/>
  <c r="B1839" i="22"/>
  <c r="G1838" i="22"/>
  <c r="D1838" i="22"/>
  <c r="H1835" i="22"/>
  <c r="I1835" i="22" s="1"/>
  <c r="I1834" i="22"/>
  <c r="I1836" i="22" s="1"/>
  <c r="H1834" i="22"/>
  <c r="H1831" i="22"/>
  <c r="I1831" i="22" s="1"/>
  <c r="I1832" i="22" s="1"/>
  <c r="F1831" i="22"/>
  <c r="I1827" i="22"/>
  <c r="H1827" i="22"/>
  <c r="H1826" i="22"/>
  <c r="I1826" i="22" s="1"/>
  <c r="I1825" i="22"/>
  <c r="H1825" i="22"/>
  <c r="I1824" i="22"/>
  <c r="H1824" i="22"/>
  <c r="H1823" i="22"/>
  <c r="I1823" i="22" s="1"/>
  <c r="I1822" i="22"/>
  <c r="H1822" i="22"/>
  <c r="C1819" i="22"/>
  <c r="B1817" i="22"/>
  <c r="G1816" i="22"/>
  <c r="D1816" i="22"/>
  <c r="H1813" i="22"/>
  <c r="I1813" i="22" s="1"/>
  <c r="H1812" i="22"/>
  <c r="I1812" i="22" s="1"/>
  <c r="H1809" i="22"/>
  <c r="I1809" i="22" s="1"/>
  <c r="I1810" i="22" s="1"/>
  <c r="F1809" i="22"/>
  <c r="I1805" i="22"/>
  <c r="H1805" i="22"/>
  <c r="I1804" i="22"/>
  <c r="H1804" i="22"/>
  <c r="H1803" i="22"/>
  <c r="I1803" i="22" s="1"/>
  <c r="I1802" i="22"/>
  <c r="H1802" i="22"/>
  <c r="I1801" i="22"/>
  <c r="H1801" i="22"/>
  <c r="H1800" i="22"/>
  <c r="I1800" i="22" s="1"/>
  <c r="C1797" i="22"/>
  <c r="B1795" i="22"/>
  <c r="G1794" i="22"/>
  <c r="D1794" i="22"/>
  <c r="H1786" i="22"/>
  <c r="I1786" i="22" s="1"/>
  <c r="I1785" i="22"/>
  <c r="H1785" i="22"/>
  <c r="I1784" i="22"/>
  <c r="H1784" i="22"/>
  <c r="H1783" i="22"/>
  <c r="I1783" i="22" s="1"/>
  <c r="C1780" i="22"/>
  <c r="B1778" i="22"/>
  <c r="G1777" i="22"/>
  <c r="D1777" i="22"/>
  <c r="H1769" i="22"/>
  <c r="I1769" i="22" s="1"/>
  <c r="H1768" i="22"/>
  <c r="I1768" i="22" s="1"/>
  <c r="I1767" i="22"/>
  <c r="H1767" i="22"/>
  <c r="H1766" i="22"/>
  <c r="I1766" i="22" s="1"/>
  <c r="C1763" i="22"/>
  <c r="B1761" i="22"/>
  <c r="G1760" i="22"/>
  <c r="D1760" i="22"/>
  <c r="H1752" i="22"/>
  <c r="I1752" i="22" s="1"/>
  <c r="I1751" i="22"/>
  <c r="H1751" i="22"/>
  <c r="I1750" i="22"/>
  <c r="H1750" i="22"/>
  <c r="H1749" i="22"/>
  <c r="I1749" i="22" s="1"/>
  <c r="C1746" i="22"/>
  <c r="B1744" i="22"/>
  <c r="C1731" i="22" s="1"/>
  <c r="G1743" i="22"/>
  <c r="D1743" i="22"/>
  <c r="H1735" i="22"/>
  <c r="I1735" i="22" s="1"/>
  <c r="I1734" i="22"/>
  <c r="H1734" i="22"/>
  <c r="B1729" i="22"/>
  <c r="G1728" i="22"/>
  <c r="D1728" i="22"/>
  <c r="H1720" i="22"/>
  <c r="I1720" i="22" s="1"/>
  <c r="I1719" i="22"/>
  <c r="H1719" i="22"/>
  <c r="C1716" i="22"/>
  <c r="B1714" i="22"/>
  <c r="C1701" i="22" s="1"/>
  <c r="G1713" i="22"/>
  <c r="D1713" i="22"/>
  <c r="H1705" i="22"/>
  <c r="I1705" i="22" s="1"/>
  <c r="H1704" i="22"/>
  <c r="I1704" i="22" s="1"/>
  <c r="B1699" i="22"/>
  <c r="G1698" i="22"/>
  <c r="D1698" i="22"/>
  <c r="I1693" i="22"/>
  <c r="H1693" i="22"/>
  <c r="F1693" i="22"/>
  <c r="H1692" i="22"/>
  <c r="I1692" i="22" s="1"/>
  <c r="F1692" i="22"/>
  <c r="H1691" i="22"/>
  <c r="I1691" i="22" s="1"/>
  <c r="F1691" i="22"/>
  <c r="H1690" i="22"/>
  <c r="I1690" i="22" s="1"/>
  <c r="F1690" i="22"/>
  <c r="H1689" i="22"/>
  <c r="I1689" i="22" s="1"/>
  <c r="F1689" i="22"/>
  <c r="I1685" i="22"/>
  <c r="H1685" i="22"/>
  <c r="I1684" i="22"/>
  <c r="H1684" i="22"/>
  <c r="H1683" i="22"/>
  <c r="I1683" i="22" s="1"/>
  <c r="C1680" i="22"/>
  <c r="B1678" i="22"/>
  <c r="G1677" i="22"/>
  <c r="D1677" i="22"/>
  <c r="I1672" i="22"/>
  <c r="H1672" i="22"/>
  <c r="F1672" i="22"/>
  <c r="H1671" i="22"/>
  <c r="I1671" i="22" s="1"/>
  <c r="F1671" i="22"/>
  <c r="I1670" i="22"/>
  <c r="H1670" i="22"/>
  <c r="F1670" i="22"/>
  <c r="H1669" i="22"/>
  <c r="I1669" i="22" s="1"/>
  <c r="I1673" i="22" s="1"/>
  <c r="F1669" i="22"/>
  <c r="H1665" i="22"/>
  <c r="I1665" i="22" s="1"/>
  <c r="H1664" i="22"/>
  <c r="I1664" i="22" s="1"/>
  <c r="H1663" i="22"/>
  <c r="I1663" i="22" s="1"/>
  <c r="C1660" i="22"/>
  <c r="B1658" i="22"/>
  <c r="C1638" i="22" s="1"/>
  <c r="G1657" i="22"/>
  <c r="D1657" i="22"/>
  <c r="H1652" i="22"/>
  <c r="I1652" i="22" s="1"/>
  <c r="F1652" i="22"/>
  <c r="H1651" i="22"/>
  <c r="I1651" i="22" s="1"/>
  <c r="F1651" i="22"/>
  <c r="H1650" i="22"/>
  <c r="I1650" i="22" s="1"/>
  <c r="F1650" i="22"/>
  <c r="H1649" i="22"/>
  <c r="I1649" i="22" s="1"/>
  <c r="F1649" i="22"/>
  <c r="I1648" i="22"/>
  <c r="H1648" i="22"/>
  <c r="F1648" i="22"/>
  <c r="H1647" i="22"/>
  <c r="I1647" i="22" s="1"/>
  <c r="F1647" i="22"/>
  <c r="H1643" i="22"/>
  <c r="I1643" i="22" s="1"/>
  <c r="H1642" i="22"/>
  <c r="I1642" i="22" s="1"/>
  <c r="I1641" i="22"/>
  <c r="H1641" i="22"/>
  <c r="B1636" i="22"/>
  <c r="C1618" i="22" s="1"/>
  <c r="G1635" i="22"/>
  <c r="D1635" i="22"/>
  <c r="I1630" i="22"/>
  <c r="H1630" i="22"/>
  <c r="F1630" i="22"/>
  <c r="H1629" i="22"/>
  <c r="I1629" i="22" s="1"/>
  <c r="F1629" i="22"/>
  <c r="I1628" i="22"/>
  <c r="I1631" i="22" s="1"/>
  <c r="H1628" i="22"/>
  <c r="F1628" i="22"/>
  <c r="H1627" i="22"/>
  <c r="I1627" i="22" s="1"/>
  <c r="F1627" i="22"/>
  <c r="H1623" i="22"/>
  <c r="I1623" i="22" s="1"/>
  <c r="H1622" i="22"/>
  <c r="I1622" i="22" s="1"/>
  <c r="H1621" i="22"/>
  <c r="I1621" i="22" s="1"/>
  <c r="B1616" i="22"/>
  <c r="G1615" i="22"/>
  <c r="D1615" i="22"/>
  <c r="H1610" i="22"/>
  <c r="I1610" i="22" s="1"/>
  <c r="F1610" i="22"/>
  <c r="I1609" i="22"/>
  <c r="H1609" i="22"/>
  <c r="F1609" i="22"/>
  <c r="H1608" i="22"/>
  <c r="I1608" i="22" s="1"/>
  <c r="F1608" i="22"/>
  <c r="I1607" i="22"/>
  <c r="H1607" i="22"/>
  <c r="F1607" i="22"/>
  <c r="I1603" i="22"/>
  <c r="H1603" i="22"/>
  <c r="H1602" i="22"/>
  <c r="I1602" i="22" s="1"/>
  <c r="I1601" i="22"/>
  <c r="H1601" i="22"/>
  <c r="C1598" i="22"/>
  <c r="B1596" i="22"/>
  <c r="G1595" i="22"/>
  <c r="D1595" i="22"/>
  <c r="H1590" i="22"/>
  <c r="I1590" i="22" s="1"/>
  <c r="F1590" i="22"/>
  <c r="H1589" i="22"/>
  <c r="I1589" i="22" s="1"/>
  <c r="F1589" i="22"/>
  <c r="H1588" i="22"/>
  <c r="I1588" i="22" s="1"/>
  <c r="F1588" i="22"/>
  <c r="H1587" i="22"/>
  <c r="I1587" i="22" s="1"/>
  <c r="F1587" i="22"/>
  <c r="I1583" i="22"/>
  <c r="H1583" i="22"/>
  <c r="H1582" i="22"/>
  <c r="I1582" i="22" s="1"/>
  <c r="H1581" i="22"/>
  <c r="I1581" i="22" s="1"/>
  <c r="C1578" i="22"/>
  <c r="B1576" i="22"/>
  <c r="G1575" i="22"/>
  <c r="D1575" i="22"/>
  <c r="H1570" i="22"/>
  <c r="I1570" i="22" s="1"/>
  <c r="F1570" i="22"/>
  <c r="H1569" i="22"/>
  <c r="I1569" i="22" s="1"/>
  <c r="F1569" i="22"/>
  <c r="H1568" i="22"/>
  <c r="I1568" i="22" s="1"/>
  <c r="F1568" i="22"/>
  <c r="H1567" i="22"/>
  <c r="I1567" i="22" s="1"/>
  <c r="I1571" i="22" s="1"/>
  <c r="F1567" i="22"/>
  <c r="I1563" i="22"/>
  <c r="H1563" i="22"/>
  <c r="I1562" i="22"/>
  <c r="H1562" i="22"/>
  <c r="H1561" i="22"/>
  <c r="I1561" i="22" s="1"/>
  <c r="C1558" i="22"/>
  <c r="C1557" i="22"/>
  <c r="B1555" i="22"/>
  <c r="G1554" i="22"/>
  <c r="D1554" i="22"/>
  <c r="H1549" i="22"/>
  <c r="I1549" i="22" s="1"/>
  <c r="F1549" i="22"/>
  <c r="H1548" i="22"/>
  <c r="I1548" i="22" s="1"/>
  <c r="F1548" i="22"/>
  <c r="H1547" i="22"/>
  <c r="I1547" i="22" s="1"/>
  <c r="F1547" i="22"/>
  <c r="H1546" i="22"/>
  <c r="I1546" i="22" s="1"/>
  <c r="F1546" i="22"/>
  <c r="H1545" i="22"/>
  <c r="I1545" i="22" s="1"/>
  <c r="F1545" i="22"/>
  <c r="I1544" i="22"/>
  <c r="H1544" i="22"/>
  <c r="F1544" i="22"/>
  <c r="H1543" i="22"/>
  <c r="I1543" i="22" s="1"/>
  <c r="F1543" i="22"/>
  <c r="I1542" i="22"/>
  <c r="I1550" i="22" s="1"/>
  <c r="H1542" i="22"/>
  <c r="F1542" i="22"/>
  <c r="H1538" i="22"/>
  <c r="I1538" i="22" s="1"/>
  <c r="I1537" i="22"/>
  <c r="H1537" i="22"/>
  <c r="H1536" i="22"/>
  <c r="I1536" i="22" s="1"/>
  <c r="H1535" i="22"/>
  <c r="I1535" i="22" s="1"/>
  <c r="I1534" i="22"/>
  <c r="H1534" i="22"/>
  <c r="C1531" i="22"/>
  <c r="B1529" i="22"/>
  <c r="G1528" i="22"/>
  <c r="D1528" i="22"/>
  <c r="H1523" i="22"/>
  <c r="I1523" i="22" s="1"/>
  <c r="F1523" i="22"/>
  <c r="H1522" i="22"/>
  <c r="I1522" i="22" s="1"/>
  <c r="F1522" i="22"/>
  <c r="I1521" i="22"/>
  <c r="H1521" i="22"/>
  <c r="F1521" i="22"/>
  <c r="H1520" i="22"/>
  <c r="I1520" i="22" s="1"/>
  <c r="F1520" i="22"/>
  <c r="I1519" i="22"/>
  <c r="H1519" i="22"/>
  <c r="F1519" i="22"/>
  <c r="H1518" i="22"/>
  <c r="I1518" i="22" s="1"/>
  <c r="F1518" i="22"/>
  <c r="H1517" i="22"/>
  <c r="I1517" i="22" s="1"/>
  <c r="I1524" i="22" s="1"/>
  <c r="F1517" i="22"/>
  <c r="H1516" i="22"/>
  <c r="I1516" i="22" s="1"/>
  <c r="F1516" i="22"/>
  <c r="H1512" i="22"/>
  <c r="I1512" i="22" s="1"/>
  <c r="H1511" i="22"/>
  <c r="I1511" i="22" s="1"/>
  <c r="H1510" i="22"/>
  <c r="I1510" i="22" s="1"/>
  <c r="H1509" i="22"/>
  <c r="I1509" i="22" s="1"/>
  <c r="I1508" i="22"/>
  <c r="H1508" i="22"/>
  <c r="C1505" i="22"/>
  <c r="B1503" i="22"/>
  <c r="G1502" i="22"/>
  <c r="D1502" i="22"/>
  <c r="H1497" i="22"/>
  <c r="I1497" i="22" s="1"/>
  <c r="F1497" i="22"/>
  <c r="I1496" i="22"/>
  <c r="H1496" i="22"/>
  <c r="F1496" i="22"/>
  <c r="H1495" i="22"/>
  <c r="I1495" i="22" s="1"/>
  <c r="F1495" i="22"/>
  <c r="H1494" i="22"/>
  <c r="I1494" i="22" s="1"/>
  <c r="F1494" i="22"/>
  <c r="H1493" i="22"/>
  <c r="I1493" i="22" s="1"/>
  <c r="F1493" i="22"/>
  <c r="H1492" i="22"/>
  <c r="I1492" i="22" s="1"/>
  <c r="F1492" i="22"/>
  <c r="H1491" i="22"/>
  <c r="I1491" i="22" s="1"/>
  <c r="F1491" i="22"/>
  <c r="H1490" i="22"/>
  <c r="I1490" i="22" s="1"/>
  <c r="F1490" i="22"/>
  <c r="H1489" i="22"/>
  <c r="I1489" i="22" s="1"/>
  <c r="F1489" i="22"/>
  <c r="H1488" i="22"/>
  <c r="I1488" i="22" s="1"/>
  <c r="F1488" i="22"/>
  <c r="H1487" i="22"/>
  <c r="I1487" i="22" s="1"/>
  <c r="F1487" i="22"/>
  <c r="H1483" i="22"/>
  <c r="I1483" i="22" s="1"/>
  <c r="H1482" i="22"/>
  <c r="I1482" i="22" s="1"/>
  <c r="I1481" i="22"/>
  <c r="H1481" i="22"/>
  <c r="H1480" i="22"/>
  <c r="I1480" i="22" s="1"/>
  <c r="H1479" i="22"/>
  <c r="I1479" i="22" s="1"/>
  <c r="C1476" i="22"/>
  <c r="B1474" i="22"/>
  <c r="G1473" i="22"/>
  <c r="D1473" i="22"/>
  <c r="H1468" i="22"/>
  <c r="I1468" i="22" s="1"/>
  <c r="F1468" i="22"/>
  <c r="H1467" i="22"/>
  <c r="I1467" i="22" s="1"/>
  <c r="F1467" i="22"/>
  <c r="H1466" i="22"/>
  <c r="I1466" i="22" s="1"/>
  <c r="F1466" i="22"/>
  <c r="H1465" i="22"/>
  <c r="I1465" i="22" s="1"/>
  <c r="F1465" i="22"/>
  <c r="H1464" i="22"/>
  <c r="I1464" i="22" s="1"/>
  <c r="F1464" i="22"/>
  <c r="I1463" i="22"/>
  <c r="H1463" i="22"/>
  <c r="F1463" i="22"/>
  <c r="H1462" i="22"/>
  <c r="I1462" i="22" s="1"/>
  <c r="F1462" i="22"/>
  <c r="I1461" i="22"/>
  <c r="H1461" i="22"/>
  <c r="F1461" i="22"/>
  <c r="H1460" i="22"/>
  <c r="I1460" i="22" s="1"/>
  <c r="F1460" i="22"/>
  <c r="I1459" i="22"/>
  <c r="I1469" i="22" s="1"/>
  <c r="H1459" i="22"/>
  <c r="F1459" i="22"/>
  <c r="H1458" i="22"/>
  <c r="I1458" i="22" s="1"/>
  <c r="F1458" i="22"/>
  <c r="H1454" i="22"/>
  <c r="I1454" i="22" s="1"/>
  <c r="H1453" i="22"/>
  <c r="I1453" i="22" s="1"/>
  <c r="H1452" i="22"/>
  <c r="I1452" i="22" s="1"/>
  <c r="H1451" i="22"/>
  <c r="I1451" i="22" s="1"/>
  <c r="I1450" i="22"/>
  <c r="H1450" i="22"/>
  <c r="C1447" i="22"/>
  <c r="B1445" i="22"/>
  <c r="G1444" i="22"/>
  <c r="D1444" i="22"/>
  <c r="H1439" i="22"/>
  <c r="I1439" i="22" s="1"/>
  <c r="F1439" i="22"/>
  <c r="I1438" i="22"/>
  <c r="H1438" i="22"/>
  <c r="F1438" i="22"/>
  <c r="H1437" i="22"/>
  <c r="I1437" i="22" s="1"/>
  <c r="F1437" i="22"/>
  <c r="I1436" i="22"/>
  <c r="H1436" i="22"/>
  <c r="F1436" i="22"/>
  <c r="H1435" i="22"/>
  <c r="I1435" i="22" s="1"/>
  <c r="F1435" i="22"/>
  <c r="H1434" i="22"/>
  <c r="I1434" i="22" s="1"/>
  <c r="F1434" i="22"/>
  <c r="H1433" i="22"/>
  <c r="I1433" i="22" s="1"/>
  <c r="F1433" i="22"/>
  <c r="H1432" i="22"/>
  <c r="I1432" i="22" s="1"/>
  <c r="F1432" i="22"/>
  <c r="H1431" i="22"/>
  <c r="I1431" i="22" s="1"/>
  <c r="F1431" i="22"/>
  <c r="H1430" i="22"/>
  <c r="I1430" i="22" s="1"/>
  <c r="F1430" i="22"/>
  <c r="H1429" i="22"/>
  <c r="I1429" i="22" s="1"/>
  <c r="F1429" i="22"/>
  <c r="H1425" i="22"/>
  <c r="I1425" i="22" s="1"/>
  <c r="I1424" i="22"/>
  <c r="H1424" i="22"/>
  <c r="I1423" i="22"/>
  <c r="H1423" i="22"/>
  <c r="H1422" i="22"/>
  <c r="I1422" i="22" s="1"/>
  <c r="H1421" i="22"/>
  <c r="I1421" i="22" s="1"/>
  <c r="C1418" i="22"/>
  <c r="B1416" i="22"/>
  <c r="G1415" i="22"/>
  <c r="D1415" i="22"/>
  <c r="H1410" i="22"/>
  <c r="I1410" i="22" s="1"/>
  <c r="F1410" i="22"/>
  <c r="H1409" i="22"/>
  <c r="I1409" i="22" s="1"/>
  <c r="F1409" i="22"/>
  <c r="H1408" i="22"/>
  <c r="I1408" i="22" s="1"/>
  <c r="F1408" i="22"/>
  <c r="H1407" i="22"/>
  <c r="I1407" i="22" s="1"/>
  <c r="F1407" i="22"/>
  <c r="H1406" i="22"/>
  <c r="I1406" i="22" s="1"/>
  <c r="F1406" i="22"/>
  <c r="I1405" i="22"/>
  <c r="H1405" i="22"/>
  <c r="F1405" i="22"/>
  <c r="H1404" i="22"/>
  <c r="I1404" i="22" s="1"/>
  <c r="F1404" i="22"/>
  <c r="I1403" i="22"/>
  <c r="H1403" i="22"/>
  <c r="F1403" i="22"/>
  <c r="H1402" i="22"/>
  <c r="I1402" i="22" s="1"/>
  <c r="F1402" i="22"/>
  <c r="H1401" i="22"/>
  <c r="I1401" i="22" s="1"/>
  <c r="I1411" i="22" s="1"/>
  <c r="F1401" i="22"/>
  <c r="H1400" i="22"/>
  <c r="I1400" i="22" s="1"/>
  <c r="F1400" i="22"/>
  <c r="H1396" i="22"/>
  <c r="I1396" i="22" s="1"/>
  <c r="H1395" i="22"/>
  <c r="I1395" i="22" s="1"/>
  <c r="H1394" i="22"/>
  <c r="I1394" i="22" s="1"/>
  <c r="H1393" i="22"/>
  <c r="I1393" i="22" s="1"/>
  <c r="I1392" i="22"/>
  <c r="H1392" i="22"/>
  <c r="C1389" i="22"/>
  <c r="B1387" i="22"/>
  <c r="G1386" i="22"/>
  <c r="D1386" i="22"/>
  <c r="H1381" i="22"/>
  <c r="I1381" i="22" s="1"/>
  <c r="F1381" i="22"/>
  <c r="I1380" i="22"/>
  <c r="H1380" i="22"/>
  <c r="F1380" i="22"/>
  <c r="H1379" i="22"/>
  <c r="I1379" i="22" s="1"/>
  <c r="F1379" i="22"/>
  <c r="H1378" i="22"/>
  <c r="I1378" i="22" s="1"/>
  <c r="F1378" i="22"/>
  <c r="H1377" i="22"/>
  <c r="I1377" i="22" s="1"/>
  <c r="F1377" i="22"/>
  <c r="H1376" i="22"/>
  <c r="I1376" i="22" s="1"/>
  <c r="F1376" i="22"/>
  <c r="H1375" i="22"/>
  <c r="I1375" i="22" s="1"/>
  <c r="F1375" i="22"/>
  <c r="H1374" i="22"/>
  <c r="I1374" i="22" s="1"/>
  <c r="F1374" i="22"/>
  <c r="H1373" i="22"/>
  <c r="I1373" i="22" s="1"/>
  <c r="F1373" i="22"/>
  <c r="H1372" i="22"/>
  <c r="I1372" i="22" s="1"/>
  <c r="F1372" i="22"/>
  <c r="H1371" i="22"/>
  <c r="I1371" i="22" s="1"/>
  <c r="F1371" i="22"/>
  <c r="H1367" i="22"/>
  <c r="I1367" i="22" s="1"/>
  <c r="H1366" i="22"/>
  <c r="I1366" i="22" s="1"/>
  <c r="I1365" i="22"/>
  <c r="H1365" i="22"/>
  <c r="H1364" i="22"/>
  <c r="I1364" i="22" s="1"/>
  <c r="H1363" i="22"/>
  <c r="I1363" i="22" s="1"/>
  <c r="C1360" i="22"/>
  <c r="B1358" i="22"/>
  <c r="G1357" i="22"/>
  <c r="D1357" i="22"/>
  <c r="H1352" i="22"/>
  <c r="I1352" i="22" s="1"/>
  <c r="F1352" i="22"/>
  <c r="H1351" i="22"/>
  <c r="I1351" i="22" s="1"/>
  <c r="F1351" i="22"/>
  <c r="H1350" i="22"/>
  <c r="I1350" i="22" s="1"/>
  <c r="F1350" i="22"/>
  <c r="H1349" i="22"/>
  <c r="I1349" i="22" s="1"/>
  <c r="F1349" i="22"/>
  <c r="H1348" i="22"/>
  <c r="I1348" i="22" s="1"/>
  <c r="F1348" i="22"/>
  <c r="H1347" i="22"/>
  <c r="I1347" i="22" s="1"/>
  <c r="F1347" i="22"/>
  <c r="H1346" i="22"/>
  <c r="I1346" i="22" s="1"/>
  <c r="F1346" i="22"/>
  <c r="I1345" i="22"/>
  <c r="H1345" i="22"/>
  <c r="F1345" i="22"/>
  <c r="I1341" i="22"/>
  <c r="H1341" i="22"/>
  <c r="I1340" i="22"/>
  <c r="H1340" i="22"/>
  <c r="H1339" i="22"/>
  <c r="I1339" i="22" s="1"/>
  <c r="I1338" i="22"/>
  <c r="H1338" i="22"/>
  <c r="I1337" i="22"/>
  <c r="H1337" i="22"/>
  <c r="C1334" i="22"/>
  <c r="B1332" i="22"/>
  <c r="C1308" i="22" s="1"/>
  <c r="G1331" i="22"/>
  <c r="D1331" i="22"/>
  <c r="I1326" i="22"/>
  <c r="H1326" i="22"/>
  <c r="F1326" i="22"/>
  <c r="H1325" i="22"/>
  <c r="I1325" i="22" s="1"/>
  <c r="F1325" i="22"/>
  <c r="I1324" i="22"/>
  <c r="H1324" i="22"/>
  <c r="F1324" i="22"/>
  <c r="H1323" i="22"/>
  <c r="I1323" i="22" s="1"/>
  <c r="F1323" i="22"/>
  <c r="H1322" i="22"/>
  <c r="I1322" i="22" s="1"/>
  <c r="F1322" i="22"/>
  <c r="H1321" i="22"/>
  <c r="I1321" i="22" s="1"/>
  <c r="F1321" i="22"/>
  <c r="H1320" i="22"/>
  <c r="I1320" i="22" s="1"/>
  <c r="I1327" i="22" s="1"/>
  <c r="F1320" i="22"/>
  <c r="H1319" i="22"/>
  <c r="I1319" i="22" s="1"/>
  <c r="F1319" i="22"/>
  <c r="H1315" i="22"/>
  <c r="I1315" i="22" s="1"/>
  <c r="I1314" i="22"/>
  <c r="H1314" i="22"/>
  <c r="H1313" i="22"/>
  <c r="I1313" i="22" s="1"/>
  <c r="H1312" i="22"/>
  <c r="I1312" i="22" s="1"/>
  <c r="H1311" i="22"/>
  <c r="I1311" i="22" s="1"/>
  <c r="B1306" i="22"/>
  <c r="G1305" i="22"/>
  <c r="D1305" i="22"/>
  <c r="H1300" i="22"/>
  <c r="I1300" i="22" s="1"/>
  <c r="F1300" i="22"/>
  <c r="H1299" i="22"/>
  <c r="I1299" i="22" s="1"/>
  <c r="F1299" i="22"/>
  <c r="H1298" i="22"/>
  <c r="I1298" i="22" s="1"/>
  <c r="F1298" i="22"/>
  <c r="H1294" i="22"/>
  <c r="I1294" i="22" s="1"/>
  <c r="H1293" i="22"/>
  <c r="I1293" i="22" s="1"/>
  <c r="H1292" i="22"/>
  <c r="I1292" i="22" s="1"/>
  <c r="C1289" i="22"/>
  <c r="B1287" i="22"/>
  <c r="C1266" i="22" s="1"/>
  <c r="G1286" i="22"/>
  <c r="D1286" i="22"/>
  <c r="I1282" i="22"/>
  <c r="H1280" i="22"/>
  <c r="I1280" i="22" s="1"/>
  <c r="F1280" i="22"/>
  <c r="H1279" i="22"/>
  <c r="I1279" i="22" s="1"/>
  <c r="F1279" i="22"/>
  <c r="I1278" i="22"/>
  <c r="H1278" i="22"/>
  <c r="F1278" i="22"/>
  <c r="H1277" i="22"/>
  <c r="I1277" i="22" s="1"/>
  <c r="F1277" i="22"/>
  <c r="I1276" i="22"/>
  <c r="I1281" i="22" s="1"/>
  <c r="H1276" i="22"/>
  <c r="F1276" i="22"/>
  <c r="H1275" i="22"/>
  <c r="I1275" i="22" s="1"/>
  <c r="F1275" i="22"/>
  <c r="H1271" i="22"/>
  <c r="I1271" i="22" s="1"/>
  <c r="H1270" i="22"/>
  <c r="I1270" i="22" s="1"/>
  <c r="I1269" i="22"/>
  <c r="H1269" i="22"/>
  <c r="B1264" i="22"/>
  <c r="G1263" i="22"/>
  <c r="D1263" i="22"/>
  <c r="I1257" i="22"/>
  <c r="H1256" i="22"/>
  <c r="I1256" i="22" s="1"/>
  <c r="F1256" i="22"/>
  <c r="I1255" i="22"/>
  <c r="H1255" i="22"/>
  <c r="F1255" i="22"/>
  <c r="H1254" i="22"/>
  <c r="I1254" i="22" s="1"/>
  <c r="F1254" i="22"/>
  <c r="I1253" i="22"/>
  <c r="H1253" i="22"/>
  <c r="F1253" i="22"/>
  <c r="H1252" i="22"/>
  <c r="I1252" i="22" s="1"/>
  <c r="F1252" i="22"/>
  <c r="I1251" i="22"/>
  <c r="H1251" i="22"/>
  <c r="F1251" i="22"/>
  <c r="H1247" i="22"/>
  <c r="I1247" i="22" s="1"/>
  <c r="I1246" i="22"/>
  <c r="H1246" i="22"/>
  <c r="I1245" i="22"/>
  <c r="H1245" i="22"/>
  <c r="C1242" i="22"/>
  <c r="B1240" i="22"/>
  <c r="G1239" i="22"/>
  <c r="D1239" i="22"/>
  <c r="H1233" i="22"/>
  <c r="I1233" i="22" s="1"/>
  <c r="F1233" i="22"/>
  <c r="H1232" i="22"/>
  <c r="I1232" i="22" s="1"/>
  <c r="F1232" i="22"/>
  <c r="H1231" i="22"/>
  <c r="I1231" i="22" s="1"/>
  <c r="F1231" i="22"/>
  <c r="I1230" i="22"/>
  <c r="H1230" i="22"/>
  <c r="F1230" i="22"/>
  <c r="H1229" i="22"/>
  <c r="I1229" i="22" s="1"/>
  <c r="F1229" i="22"/>
  <c r="I1228" i="22"/>
  <c r="H1228" i="22"/>
  <c r="F1228" i="22"/>
  <c r="H1224" i="22"/>
  <c r="I1224" i="22" s="1"/>
  <c r="I1223" i="22"/>
  <c r="H1223" i="22"/>
  <c r="I1222" i="22"/>
  <c r="H1222" i="22"/>
  <c r="C1219" i="22"/>
  <c r="B1217" i="22"/>
  <c r="C1196" i="22" s="1"/>
  <c r="G1216" i="22"/>
  <c r="D1216" i="22"/>
  <c r="I1210" i="22"/>
  <c r="H1210" i="22"/>
  <c r="F1210" i="22"/>
  <c r="H1209" i="22"/>
  <c r="I1209" i="22" s="1"/>
  <c r="F1209" i="22"/>
  <c r="I1208" i="22"/>
  <c r="H1208" i="22"/>
  <c r="F1208" i="22"/>
  <c r="H1207" i="22"/>
  <c r="I1207" i="22" s="1"/>
  <c r="F1207" i="22"/>
  <c r="I1206" i="22"/>
  <c r="H1206" i="22"/>
  <c r="F1206" i="22"/>
  <c r="H1205" i="22"/>
  <c r="I1205" i="22" s="1"/>
  <c r="I1211" i="22" s="1"/>
  <c r="I1212" i="22" s="1"/>
  <c r="F1205" i="22"/>
  <c r="H1201" i="22"/>
  <c r="I1201" i="22" s="1"/>
  <c r="I1200" i="22"/>
  <c r="H1200" i="22"/>
  <c r="I1199" i="22"/>
  <c r="H1199" i="22"/>
  <c r="B1194" i="22"/>
  <c r="C1173" i="22" s="1"/>
  <c r="G1193" i="22"/>
  <c r="D1193" i="22"/>
  <c r="I1187" i="22"/>
  <c r="H1187" i="22"/>
  <c r="F1187" i="22"/>
  <c r="H1186" i="22"/>
  <c r="I1186" i="22" s="1"/>
  <c r="F1186" i="22"/>
  <c r="I1185" i="22"/>
  <c r="H1185" i="22"/>
  <c r="F1185" i="22"/>
  <c r="H1184" i="22"/>
  <c r="I1184" i="22" s="1"/>
  <c r="F1184" i="22"/>
  <c r="I1183" i="22"/>
  <c r="H1183" i="22"/>
  <c r="F1183" i="22"/>
  <c r="H1182" i="22"/>
  <c r="I1182" i="22" s="1"/>
  <c r="I1188" i="22" s="1"/>
  <c r="I1189" i="22" s="1"/>
  <c r="F1182" i="22"/>
  <c r="H1178" i="22"/>
  <c r="I1178" i="22" s="1"/>
  <c r="H1177" i="22"/>
  <c r="I1177" i="22" s="1"/>
  <c r="I1176" i="22"/>
  <c r="H1176" i="22"/>
  <c r="B1171" i="22"/>
  <c r="C1154" i="22" s="1"/>
  <c r="G1170" i="22"/>
  <c r="D1170" i="22"/>
  <c r="H1165" i="22"/>
  <c r="I1165" i="22" s="1"/>
  <c r="F1165" i="22"/>
  <c r="H1164" i="22"/>
  <c r="I1164" i="22" s="1"/>
  <c r="F1164" i="22"/>
  <c r="H1163" i="22"/>
  <c r="I1163" i="22" s="1"/>
  <c r="F1163" i="22"/>
  <c r="H1159" i="22"/>
  <c r="I1159" i="22" s="1"/>
  <c r="I1158" i="22"/>
  <c r="H1158" i="22"/>
  <c r="I1157" i="22"/>
  <c r="H1157" i="22"/>
  <c r="B1152" i="22"/>
  <c r="C1135" i="22" s="1"/>
  <c r="G1151" i="22"/>
  <c r="D1151" i="22"/>
  <c r="I1146" i="22"/>
  <c r="H1146" i="22"/>
  <c r="F1146" i="22"/>
  <c r="I1145" i="22"/>
  <c r="H1145" i="22"/>
  <c r="F1145" i="22"/>
  <c r="I1144" i="22"/>
  <c r="H1144" i="22"/>
  <c r="F1144" i="22"/>
  <c r="I1140" i="22"/>
  <c r="H1140" i="22"/>
  <c r="I1139" i="22"/>
  <c r="H1139" i="22"/>
  <c r="I1138" i="22"/>
  <c r="H1138" i="22"/>
  <c r="B1133" i="22"/>
  <c r="G1132" i="22"/>
  <c r="D1132" i="22"/>
  <c r="H1127" i="22"/>
  <c r="I1127" i="22" s="1"/>
  <c r="F1127" i="22"/>
  <c r="I1126" i="22"/>
  <c r="I1128" i="22" s="1"/>
  <c r="H1126" i="22"/>
  <c r="F1126" i="22"/>
  <c r="I1122" i="22"/>
  <c r="H1122" i="22"/>
  <c r="H1121" i="22"/>
  <c r="I1121" i="22" s="1"/>
  <c r="H1120" i="22"/>
  <c r="I1120" i="22" s="1"/>
  <c r="C1117" i="22"/>
  <c r="B1115" i="22"/>
  <c r="G1114" i="22"/>
  <c r="D1114" i="22"/>
  <c r="H1109" i="22"/>
  <c r="I1109" i="22" s="1"/>
  <c r="F1109" i="22"/>
  <c r="H1108" i="22"/>
  <c r="I1108" i="22" s="1"/>
  <c r="I1110" i="22" s="1"/>
  <c r="F1108" i="22"/>
  <c r="H1104" i="22"/>
  <c r="I1104" i="22" s="1"/>
  <c r="I1103" i="22"/>
  <c r="H1103" i="22"/>
  <c r="H1102" i="22"/>
  <c r="I1102" i="22" s="1"/>
  <c r="C1099" i="22"/>
  <c r="B1097" i="22"/>
  <c r="G1096" i="22"/>
  <c r="D1096" i="22"/>
  <c r="I1092" i="22"/>
  <c r="I1091" i="22"/>
  <c r="H1091" i="22"/>
  <c r="F1091" i="22"/>
  <c r="H1090" i="22"/>
  <c r="I1090" i="22" s="1"/>
  <c r="F1090" i="22"/>
  <c r="H1086" i="22"/>
  <c r="I1086" i="22" s="1"/>
  <c r="I1085" i="22"/>
  <c r="H1085" i="22"/>
  <c r="H1084" i="22"/>
  <c r="I1084" i="22" s="1"/>
  <c r="C1081" i="22"/>
  <c r="B1079" i="22"/>
  <c r="G1078" i="22"/>
  <c r="D1078" i="22"/>
  <c r="I1074" i="22"/>
  <c r="I1073" i="22"/>
  <c r="H1073" i="22"/>
  <c r="F1073" i="22"/>
  <c r="I1069" i="22"/>
  <c r="H1069" i="22"/>
  <c r="H1068" i="22"/>
  <c r="I1068" i="22" s="1"/>
  <c r="H1067" i="22"/>
  <c r="I1067" i="22" s="1"/>
  <c r="C1064" i="22"/>
  <c r="B1062" i="22"/>
  <c r="G1061" i="22"/>
  <c r="D1061" i="22"/>
  <c r="H1056" i="22"/>
  <c r="I1056" i="22" s="1"/>
  <c r="I1057" i="22" s="1"/>
  <c r="F1056" i="22"/>
  <c r="H1052" i="22"/>
  <c r="I1052" i="22" s="1"/>
  <c r="H1051" i="22"/>
  <c r="I1051" i="22" s="1"/>
  <c r="I1050" i="22"/>
  <c r="H1050" i="22"/>
  <c r="C1047" i="22"/>
  <c r="B1045" i="22"/>
  <c r="G1044" i="22"/>
  <c r="D1044" i="22"/>
  <c r="H1039" i="22"/>
  <c r="I1039" i="22" s="1"/>
  <c r="I1040" i="22" s="1"/>
  <c r="F1039" i="22"/>
  <c r="I1035" i="22"/>
  <c r="H1035" i="22"/>
  <c r="I1034" i="22"/>
  <c r="H1034" i="22"/>
  <c r="H1033" i="22"/>
  <c r="I1033" i="22" s="1"/>
  <c r="C1030" i="22"/>
  <c r="B1028" i="22"/>
  <c r="C1010" i="22" s="1"/>
  <c r="G1027" i="22"/>
  <c r="D1027" i="22"/>
  <c r="I1022" i="22"/>
  <c r="H1022" i="22"/>
  <c r="F1022" i="22"/>
  <c r="H1021" i="22"/>
  <c r="I1021" i="22" s="1"/>
  <c r="F1021" i="22"/>
  <c r="I1020" i="22"/>
  <c r="I1023" i="22" s="1"/>
  <c r="H1020" i="22"/>
  <c r="F1020" i="22"/>
  <c r="H1019" i="22"/>
  <c r="I1019" i="22" s="1"/>
  <c r="F1019" i="22"/>
  <c r="H1015" i="22"/>
  <c r="I1015" i="22" s="1"/>
  <c r="I1014" i="22"/>
  <c r="H1014" i="22"/>
  <c r="I1013" i="22"/>
  <c r="H1013" i="22"/>
  <c r="G1006" i="22"/>
  <c r="D1006" i="22"/>
  <c r="H1001" i="22"/>
  <c r="I1001" i="22" s="1"/>
  <c r="F1001" i="22"/>
  <c r="I1000" i="22"/>
  <c r="H1000" i="22"/>
  <c r="F1000" i="22"/>
  <c r="H999" i="22"/>
  <c r="I999" i="22" s="1"/>
  <c r="F999" i="22"/>
  <c r="I998" i="22"/>
  <c r="H998" i="22"/>
  <c r="F998" i="22"/>
  <c r="H997" i="22"/>
  <c r="I997" i="22" s="1"/>
  <c r="F997" i="22"/>
  <c r="I993" i="22"/>
  <c r="H993" i="22"/>
  <c r="I992" i="22"/>
  <c r="H992" i="22"/>
  <c r="H991" i="22"/>
  <c r="I991" i="22" s="1"/>
  <c r="B986" i="22"/>
  <c r="C968" i="22" s="1"/>
  <c r="G985" i="22"/>
  <c r="D985" i="22"/>
  <c r="H980" i="22"/>
  <c r="I980" i="22" s="1"/>
  <c r="F980" i="22"/>
  <c r="H979" i="22"/>
  <c r="I979" i="22" s="1"/>
  <c r="F979" i="22"/>
  <c r="H978" i="22"/>
  <c r="I978" i="22" s="1"/>
  <c r="F978" i="22"/>
  <c r="H977" i="22"/>
  <c r="I977" i="22" s="1"/>
  <c r="F977" i="22"/>
  <c r="H973" i="22"/>
  <c r="I973" i="22" s="1"/>
  <c r="I972" i="22"/>
  <c r="H972" i="22"/>
  <c r="I971" i="22"/>
  <c r="H971" i="22"/>
  <c r="B966" i="22"/>
  <c r="C948" i="22" s="1"/>
  <c r="G965" i="22"/>
  <c r="D965" i="22"/>
  <c r="H960" i="22"/>
  <c r="I960" i="22" s="1"/>
  <c r="F960" i="22"/>
  <c r="I959" i="22"/>
  <c r="H959" i="22"/>
  <c r="F959" i="22"/>
  <c r="H958" i="22"/>
  <c r="I958" i="22" s="1"/>
  <c r="F958" i="22"/>
  <c r="I957" i="22"/>
  <c r="H957" i="22"/>
  <c r="F957" i="22"/>
  <c r="I953" i="22"/>
  <c r="H953" i="22"/>
  <c r="H952" i="22"/>
  <c r="I952" i="22" s="1"/>
  <c r="H951" i="22"/>
  <c r="I951" i="22" s="1"/>
  <c r="B946" i="22"/>
  <c r="G945" i="22"/>
  <c r="D945" i="22"/>
  <c r="H940" i="22"/>
  <c r="I940" i="22" s="1"/>
  <c r="F940" i="22"/>
  <c r="I939" i="22"/>
  <c r="H939" i="22"/>
  <c r="F939" i="22"/>
  <c r="H938" i="22"/>
  <c r="I938" i="22" s="1"/>
  <c r="F938" i="22"/>
  <c r="I937" i="22"/>
  <c r="H937" i="22"/>
  <c r="F937" i="22"/>
  <c r="I933" i="22"/>
  <c r="H933" i="22"/>
  <c r="H932" i="22"/>
  <c r="I932" i="22" s="1"/>
  <c r="H931" i="22"/>
  <c r="I931" i="22" s="1"/>
  <c r="C928" i="22"/>
  <c r="B926" i="22"/>
  <c r="G925" i="22"/>
  <c r="D925" i="22"/>
  <c r="H920" i="22"/>
  <c r="I920" i="22" s="1"/>
  <c r="F920" i="22"/>
  <c r="H919" i="22"/>
  <c r="I919" i="22" s="1"/>
  <c r="F919" i="22"/>
  <c r="H918" i="22"/>
  <c r="I918" i="22" s="1"/>
  <c r="F918" i="22"/>
  <c r="I917" i="22"/>
  <c r="H917" i="22"/>
  <c r="F917" i="22"/>
  <c r="H913" i="22"/>
  <c r="I913" i="22" s="1"/>
  <c r="I912" i="22"/>
  <c r="H912" i="22"/>
  <c r="H911" i="22"/>
  <c r="I911" i="22" s="1"/>
  <c r="C908" i="22"/>
  <c r="B906" i="22"/>
  <c r="G905" i="22"/>
  <c r="D905" i="22"/>
  <c r="I900" i="22"/>
  <c r="H900" i="22"/>
  <c r="F900" i="22"/>
  <c r="H899" i="22"/>
  <c r="I899" i="22" s="1"/>
  <c r="F899" i="22"/>
  <c r="I898" i="22"/>
  <c r="H898" i="22"/>
  <c r="F898" i="22"/>
  <c r="H897" i="22"/>
  <c r="I897" i="22" s="1"/>
  <c r="I901" i="22" s="1"/>
  <c r="F897" i="22"/>
  <c r="H893" i="22"/>
  <c r="I893" i="22" s="1"/>
  <c r="I892" i="22"/>
  <c r="H892" i="22"/>
  <c r="H891" i="22"/>
  <c r="I891" i="22" s="1"/>
  <c r="C888" i="22"/>
  <c r="B886" i="22"/>
  <c r="C868" i="22" s="1"/>
  <c r="G885" i="22"/>
  <c r="D885" i="22"/>
  <c r="I880" i="22"/>
  <c r="H880" i="22"/>
  <c r="F880" i="22"/>
  <c r="H879" i="22"/>
  <c r="I879" i="22" s="1"/>
  <c r="F879" i="22"/>
  <c r="I878" i="22"/>
  <c r="I881" i="22" s="1"/>
  <c r="H878" i="22"/>
  <c r="F878" i="22"/>
  <c r="H877" i="22"/>
  <c r="I877" i="22" s="1"/>
  <c r="F877" i="22"/>
  <c r="H873" i="22"/>
  <c r="I873" i="22" s="1"/>
  <c r="H872" i="22"/>
  <c r="I872" i="22" s="1"/>
  <c r="I871" i="22"/>
  <c r="H871" i="22"/>
  <c r="B866" i="22"/>
  <c r="C848" i="22" s="1"/>
  <c r="G865" i="22"/>
  <c r="D865" i="22"/>
  <c r="H860" i="22"/>
  <c r="I860" i="22" s="1"/>
  <c r="F860" i="22"/>
  <c r="H859" i="22"/>
  <c r="I859" i="22" s="1"/>
  <c r="F859" i="22"/>
  <c r="H858" i="22"/>
  <c r="I858" i="22" s="1"/>
  <c r="F858" i="22"/>
  <c r="H857" i="22"/>
  <c r="I857" i="22" s="1"/>
  <c r="I861" i="22" s="1"/>
  <c r="F857" i="22"/>
  <c r="H853" i="22"/>
  <c r="I853" i="22" s="1"/>
  <c r="H852" i="22"/>
  <c r="I852" i="22" s="1"/>
  <c r="I851" i="22"/>
  <c r="H851" i="22"/>
  <c r="B846" i="22"/>
  <c r="C828" i="22" s="1"/>
  <c r="G845" i="22"/>
  <c r="D845" i="22"/>
  <c r="I840" i="22"/>
  <c r="H840" i="22"/>
  <c r="F840" i="22"/>
  <c r="I839" i="22"/>
  <c r="H839" i="22"/>
  <c r="F839" i="22"/>
  <c r="I838" i="22"/>
  <c r="H838" i="22"/>
  <c r="F838" i="22"/>
  <c r="I837" i="22"/>
  <c r="H837" i="22"/>
  <c r="F837" i="22"/>
  <c r="I833" i="22"/>
  <c r="H833" i="22"/>
  <c r="H832" i="22"/>
  <c r="I832" i="22" s="1"/>
  <c r="I831" i="22"/>
  <c r="H831" i="22"/>
  <c r="B826" i="22"/>
  <c r="G825" i="22"/>
  <c r="D825" i="22"/>
  <c r="H820" i="22"/>
  <c r="I820" i="22" s="1"/>
  <c r="F820" i="22"/>
  <c r="I819" i="22"/>
  <c r="H819" i="22"/>
  <c r="F819" i="22"/>
  <c r="H818" i="22"/>
  <c r="I818" i="22" s="1"/>
  <c r="F818" i="22"/>
  <c r="I817" i="22"/>
  <c r="H817" i="22"/>
  <c r="F817" i="22"/>
  <c r="I813" i="22"/>
  <c r="H813" i="22"/>
  <c r="H812" i="22"/>
  <c r="I812" i="22" s="1"/>
  <c r="H811" i="22"/>
  <c r="I811" i="22" s="1"/>
  <c r="C808" i="22"/>
  <c r="B806" i="22"/>
  <c r="G805" i="22"/>
  <c r="D805" i="22"/>
  <c r="H800" i="22"/>
  <c r="I800" i="22" s="1"/>
  <c r="F800" i="22"/>
  <c r="I799" i="22"/>
  <c r="H799" i="22"/>
  <c r="F799" i="22"/>
  <c r="H798" i="22"/>
  <c r="I798" i="22" s="1"/>
  <c r="F798" i="22"/>
  <c r="H797" i="22"/>
  <c r="I797" i="22" s="1"/>
  <c r="I801" i="22" s="1"/>
  <c r="F797" i="22"/>
  <c r="H793" i="22"/>
  <c r="I793" i="22" s="1"/>
  <c r="I792" i="22"/>
  <c r="H792" i="22"/>
  <c r="H791" i="22"/>
  <c r="I791" i="22" s="1"/>
  <c r="C788" i="22"/>
  <c r="B786" i="22"/>
  <c r="G785" i="22"/>
  <c r="D785" i="22"/>
  <c r="I780" i="22"/>
  <c r="H780" i="22"/>
  <c r="F780" i="22"/>
  <c r="I779" i="22"/>
  <c r="H779" i="22"/>
  <c r="F779" i="22"/>
  <c r="I778" i="22"/>
  <c r="H778" i="22"/>
  <c r="F778" i="22"/>
  <c r="I777" i="22"/>
  <c r="I781" i="22" s="1"/>
  <c r="H777" i="22"/>
  <c r="F777" i="22"/>
  <c r="H773" i="22"/>
  <c r="I773" i="22" s="1"/>
  <c r="I772" i="22"/>
  <c r="H772" i="22"/>
  <c r="H771" i="22"/>
  <c r="I771" i="22" s="1"/>
  <c r="C768" i="22"/>
  <c r="B766" i="22"/>
  <c r="C748" i="22" s="1"/>
  <c r="G765" i="22"/>
  <c r="D765" i="22"/>
  <c r="I760" i="22"/>
  <c r="H760" i="22"/>
  <c r="F760" i="22"/>
  <c r="H759" i="22"/>
  <c r="I759" i="22" s="1"/>
  <c r="F759" i="22"/>
  <c r="I758" i="22"/>
  <c r="H758" i="22"/>
  <c r="F758" i="22"/>
  <c r="H757" i="22"/>
  <c r="I757" i="22" s="1"/>
  <c r="I761" i="22" s="1"/>
  <c r="F757" i="22"/>
  <c r="H753" i="22"/>
  <c r="I753" i="22" s="1"/>
  <c r="H752" i="22"/>
  <c r="I752" i="22" s="1"/>
  <c r="I751" i="22"/>
  <c r="H751" i="22"/>
  <c r="C747" i="22"/>
  <c r="B745" i="22"/>
  <c r="C727" i="22" s="1"/>
  <c r="G744" i="22"/>
  <c r="D744" i="22"/>
  <c r="I739" i="22"/>
  <c r="H739" i="22"/>
  <c r="F739" i="22"/>
  <c r="H738" i="22"/>
  <c r="I738" i="22" s="1"/>
  <c r="F738" i="22"/>
  <c r="I737" i="22"/>
  <c r="H737" i="22"/>
  <c r="F737" i="22"/>
  <c r="H736" i="22"/>
  <c r="I736" i="22" s="1"/>
  <c r="I740" i="22" s="1"/>
  <c r="F736" i="22"/>
  <c r="H732" i="22"/>
  <c r="I732" i="22" s="1"/>
  <c r="H731" i="22"/>
  <c r="I731" i="22" s="1"/>
  <c r="I730" i="22"/>
  <c r="H730" i="22"/>
  <c r="B725" i="22"/>
  <c r="C705" i="22" s="1"/>
  <c r="G724" i="22"/>
  <c r="D724" i="22"/>
  <c r="I719" i="22"/>
  <c r="H719" i="22"/>
  <c r="F719" i="22"/>
  <c r="H718" i="22"/>
  <c r="I718" i="22" s="1"/>
  <c r="F718" i="22"/>
  <c r="H717" i="22"/>
  <c r="I717" i="22" s="1"/>
  <c r="F717" i="22"/>
  <c r="H716" i="22"/>
  <c r="I716" i="22" s="1"/>
  <c r="F716" i="22"/>
  <c r="H715" i="22"/>
  <c r="I715" i="22" s="1"/>
  <c r="I720" i="22" s="1"/>
  <c r="F715" i="22"/>
  <c r="H714" i="22"/>
  <c r="I714" i="22" s="1"/>
  <c r="F714" i="22"/>
  <c r="H710" i="22"/>
  <c r="I710" i="22" s="1"/>
  <c r="I709" i="22"/>
  <c r="H709" i="22"/>
  <c r="I708" i="22"/>
  <c r="H708" i="22"/>
  <c r="B703" i="22"/>
  <c r="C687" i="22" s="1"/>
  <c r="G702" i="22"/>
  <c r="D702" i="22"/>
  <c r="H697" i="22"/>
  <c r="I697" i="22" s="1"/>
  <c r="F697" i="22"/>
  <c r="I696" i="22"/>
  <c r="H696" i="22"/>
  <c r="F696" i="22"/>
  <c r="I692" i="22"/>
  <c r="H692" i="22"/>
  <c r="H691" i="22"/>
  <c r="I691" i="22" s="1"/>
  <c r="H690" i="22"/>
  <c r="I690" i="22" s="1"/>
  <c r="B685" i="22"/>
  <c r="G684" i="22"/>
  <c r="D684" i="22"/>
  <c r="H679" i="22"/>
  <c r="I679" i="22" s="1"/>
  <c r="F679" i="22"/>
  <c r="I678" i="22"/>
  <c r="H678" i="22"/>
  <c r="F678" i="22"/>
  <c r="H677" i="22"/>
  <c r="I677" i="22" s="1"/>
  <c r="F677" i="22"/>
  <c r="I676" i="22"/>
  <c r="H676" i="22"/>
  <c r="F676" i="22"/>
  <c r="I672" i="22"/>
  <c r="H672" i="22"/>
  <c r="H671" i="22"/>
  <c r="I671" i="22" s="1"/>
  <c r="H670" i="22"/>
  <c r="I670" i="22" s="1"/>
  <c r="C667" i="22"/>
  <c r="B665" i="22"/>
  <c r="G664" i="22"/>
  <c r="D664" i="22"/>
  <c r="H659" i="22"/>
  <c r="I659" i="22" s="1"/>
  <c r="F659" i="22"/>
  <c r="H658" i="22"/>
  <c r="I658" i="22" s="1"/>
  <c r="F658" i="22"/>
  <c r="H657" i="22"/>
  <c r="I657" i="22" s="1"/>
  <c r="F657" i="22"/>
  <c r="I656" i="22"/>
  <c r="H656" i="22"/>
  <c r="F656" i="22"/>
  <c r="H652" i="22"/>
  <c r="I652" i="22" s="1"/>
  <c r="I651" i="22"/>
  <c r="H651" i="22"/>
  <c r="H650" i="22"/>
  <c r="I650" i="22" s="1"/>
  <c r="C647" i="22"/>
  <c r="B645" i="22"/>
  <c r="G644" i="22"/>
  <c r="D644" i="22"/>
  <c r="I639" i="22"/>
  <c r="H639" i="22"/>
  <c r="F639" i="22"/>
  <c r="H638" i="22"/>
  <c r="I638" i="22" s="1"/>
  <c r="F638" i="22"/>
  <c r="I637" i="22"/>
  <c r="H637" i="22"/>
  <c r="F637" i="22"/>
  <c r="H636" i="22"/>
  <c r="I636" i="22" s="1"/>
  <c r="I640" i="22" s="1"/>
  <c r="F636" i="22"/>
  <c r="H632" i="22"/>
  <c r="I632" i="22" s="1"/>
  <c r="I631" i="22"/>
  <c r="H631" i="22"/>
  <c r="H630" i="22"/>
  <c r="I630" i="22" s="1"/>
  <c r="C627" i="22"/>
  <c r="B625" i="22"/>
  <c r="C608" i="22" s="1"/>
  <c r="G624" i="22"/>
  <c r="D624" i="22"/>
  <c r="I619" i="22"/>
  <c r="H619" i="22"/>
  <c r="F619" i="22"/>
  <c r="H618" i="22"/>
  <c r="I618" i="22" s="1"/>
  <c r="F618" i="22"/>
  <c r="I617" i="22"/>
  <c r="I620" i="22" s="1"/>
  <c r="H617" i="22"/>
  <c r="F617" i="22"/>
  <c r="I613" i="22"/>
  <c r="H613" i="22"/>
  <c r="H612" i="22"/>
  <c r="I612" i="22" s="1"/>
  <c r="I611" i="22"/>
  <c r="H611" i="22"/>
  <c r="B606" i="22"/>
  <c r="G605" i="22"/>
  <c r="D605" i="22"/>
  <c r="H600" i="22"/>
  <c r="I600" i="22" s="1"/>
  <c r="F600" i="22"/>
  <c r="H599" i="22"/>
  <c r="I599" i="22" s="1"/>
  <c r="F599" i="22"/>
  <c r="H598" i="22"/>
  <c r="I598" i="22" s="1"/>
  <c r="F598" i="22"/>
  <c r="H594" i="22"/>
  <c r="I594" i="22" s="1"/>
  <c r="H593" i="22"/>
  <c r="I593" i="22" s="1"/>
  <c r="I592" i="22"/>
  <c r="H592" i="22"/>
  <c r="C589" i="22"/>
  <c r="B587" i="22"/>
  <c r="G586" i="22"/>
  <c r="D586" i="22"/>
  <c r="H581" i="22"/>
  <c r="I581" i="22" s="1"/>
  <c r="F581" i="22"/>
  <c r="I580" i="22"/>
  <c r="H580" i="22"/>
  <c r="F580" i="22"/>
  <c r="H579" i="22"/>
  <c r="I579" i="22" s="1"/>
  <c r="F579" i="22"/>
  <c r="H575" i="22"/>
  <c r="I575" i="22" s="1"/>
  <c r="I574" i="22"/>
  <c r="H574" i="22"/>
  <c r="H573" i="22"/>
  <c r="I573" i="22" s="1"/>
  <c r="C570" i="22"/>
  <c r="B568" i="22"/>
  <c r="C551" i="22" s="1"/>
  <c r="G567" i="22"/>
  <c r="D567" i="22"/>
  <c r="I562" i="22"/>
  <c r="H562" i="22"/>
  <c r="F562" i="22"/>
  <c r="H561" i="22"/>
  <c r="I561" i="22" s="1"/>
  <c r="F561" i="22"/>
  <c r="I560" i="22"/>
  <c r="I563" i="22" s="1"/>
  <c r="H560" i="22"/>
  <c r="F560" i="22"/>
  <c r="I556" i="22"/>
  <c r="H556" i="22"/>
  <c r="H555" i="22"/>
  <c r="I555" i="22" s="1"/>
  <c r="I554" i="22"/>
  <c r="H554" i="22"/>
  <c r="B549" i="22"/>
  <c r="G548" i="22"/>
  <c r="D548" i="22"/>
  <c r="H543" i="22"/>
  <c r="I543" i="22" s="1"/>
  <c r="F543" i="22"/>
  <c r="H542" i="22"/>
  <c r="I542" i="22" s="1"/>
  <c r="F542" i="22"/>
  <c r="H541" i="22"/>
  <c r="I541" i="22" s="1"/>
  <c r="F541" i="22"/>
  <c r="H537" i="22"/>
  <c r="I537" i="22" s="1"/>
  <c r="H536" i="22"/>
  <c r="I536" i="22" s="1"/>
  <c r="I535" i="22"/>
  <c r="H535" i="22"/>
  <c r="C532" i="22"/>
  <c r="C531" i="22"/>
  <c r="B529" i="22"/>
  <c r="C516" i="22" s="1"/>
  <c r="G528" i="22"/>
  <c r="D528" i="22"/>
  <c r="H523" i="22"/>
  <c r="I523" i="22" s="1"/>
  <c r="I524" i="22" s="1"/>
  <c r="F523" i="22"/>
  <c r="H519" i="22"/>
  <c r="I519" i="22" s="1"/>
  <c r="B514" i="22"/>
  <c r="G513" i="22"/>
  <c r="D513" i="22"/>
  <c r="H508" i="22"/>
  <c r="I508" i="22" s="1"/>
  <c r="I509" i="22" s="1"/>
  <c r="F508" i="22"/>
  <c r="H504" i="22"/>
  <c r="I504" i="22" s="1"/>
  <c r="C501" i="22"/>
  <c r="B499" i="22"/>
  <c r="G498" i="22"/>
  <c r="D498" i="22"/>
  <c r="I493" i="22"/>
  <c r="H493" i="22"/>
  <c r="F493" i="22"/>
  <c r="H492" i="22"/>
  <c r="I492" i="22" s="1"/>
  <c r="I494" i="22" s="1"/>
  <c r="F492" i="22"/>
  <c r="I491" i="22"/>
  <c r="H491" i="22"/>
  <c r="F491" i="22"/>
  <c r="I487" i="22"/>
  <c r="H487" i="22"/>
  <c r="H486" i="22"/>
  <c r="I486" i="22" s="1"/>
  <c r="H485" i="22"/>
  <c r="I485" i="22" s="1"/>
  <c r="C482" i="22"/>
  <c r="B480" i="22"/>
  <c r="G479" i="22"/>
  <c r="D479" i="22"/>
  <c r="H474" i="22"/>
  <c r="I474" i="22" s="1"/>
  <c r="I475" i="22" s="1"/>
  <c r="F474" i="22"/>
  <c r="H470" i="22"/>
  <c r="I470" i="22" s="1"/>
  <c r="C467" i="22"/>
  <c r="B465" i="22"/>
  <c r="G464" i="22"/>
  <c r="D464" i="22"/>
  <c r="H456" i="22"/>
  <c r="I456" i="22" s="1"/>
  <c r="C453" i="22"/>
  <c r="B451" i="22"/>
  <c r="G450" i="22"/>
  <c r="D450" i="22"/>
  <c r="H442" i="22"/>
  <c r="I442" i="22" s="1"/>
  <c r="C439" i="22"/>
  <c r="B437" i="22"/>
  <c r="G436" i="22"/>
  <c r="D436" i="22"/>
  <c r="H428" i="22"/>
  <c r="I428" i="22" s="1"/>
  <c r="C425" i="22"/>
  <c r="B423" i="22"/>
  <c r="G422" i="22"/>
  <c r="D422" i="22"/>
  <c r="H414" i="22"/>
  <c r="I414" i="22" s="1"/>
  <c r="C411" i="22"/>
  <c r="B409" i="22"/>
  <c r="G408" i="22"/>
  <c r="D408" i="22"/>
  <c r="H400" i="22"/>
  <c r="I400" i="22" s="1"/>
  <c r="C397" i="22"/>
  <c r="B395" i="22"/>
  <c r="G394" i="22"/>
  <c r="D394" i="22"/>
  <c r="H386" i="22"/>
  <c r="I386" i="22" s="1"/>
  <c r="C383" i="22"/>
  <c r="B381" i="22"/>
  <c r="G380" i="22"/>
  <c r="D380" i="22"/>
  <c r="H372" i="22"/>
  <c r="I372" i="22" s="1"/>
  <c r="C369" i="22"/>
  <c r="B367" i="22"/>
  <c r="G366" i="22"/>
  <c r="D366" i="22"/>
  <c r="H358" i="22"/>
  <c r="I358" i="22" s="1"/>
  <c r="C355" i="22"/>
  <c r="B353" i="22"/>
  <c r="G352" i="22"/>
  <c r="D352" i="22"/>
  <c r="H344" i="22"/>
  <c r="I344" i="22" s="1"/>
  <c r="C341" i="22"/>
  <c r="B339" i="22"/>
  <c r="G338" i="22"/>
  <c r="D338" i="22"/>
  <c r="H330" i="22"/>
  <c r="I330" i="22" s="1"/>
  <c r="C327" i="22"/>
  <c r="C326" i="22"/>
  <c r="B324" i="22"/>
  <c r="G323" i="22"/>
  <c r="D323" i="22"/>
  <c r="H318" i="22"/>
  <c r="I318" i="22" s="1"/>
  <c r="F318" i="22"/>
  <c r="H317" i="22"/>
  <c r="I317" i="22" s="1"/>
  <c r="F317" i="22"/>
  <c r="H316" i="22"/>
  <c r="I316" i="22" s="1"/>
  <c r="F316" i="22"/>
  <c r="H315" i="22"/>
  <c r="I315" i="22" s="1"/>
  <c r="F315" i="22"/>
  <c r="H314" i="22"/>
  <c r="I314" i="22" s="1"/>
  <c r="F314" i="22"/>
  <c r="H310" i="22"/>
  <c r="I310" i="22" s="1"/>
  <c r="H309" i="22"/>
  <c r="I309" i="22" s="1"/>
  <c r="I308" i="22"/>
  <c r="H308" i="22"/>
  <c r="C305" i="22"/>
  <c r="B303" i="22"/>
  <c r="C288" i="22" s="1"/>
  <c r="G302" i="22"/>
  <c r="D302" i="22"/>
  <c r="I297" i="22"/>
  <c r="I298" i="22" s="1"/>
  <c r="H293" i="22"/>
  <c r="I293" i="22" s="1"/>
  <c r="H292" i="22"/>
  <c r="I292" i="22" s="1"/>
  <c r="I291" i="22"/>
  <c r="H291" i="22"/>
  <c r="B286" i="22"/>
  <c r="C274" i="22" s="1"/>
  <c r="G285" i="22"/>
  <c r="D285" i="22"/>
  <c r="I277" i="22"/>
  <c r="H277" i="22"/>
  <c r="B272" i="22"/>
  <c r="C260" i="22" s="1"/>
  <c r="G271" i="22"/>
  <c r="D271" i="22"/>
  <c r="H263" i="22"/>
  <c r="I263" i="22" s="1"/>
  <c r="B258" i="22"/>
  <c r="C243" i="22" s="1"/>
  <c r="G257" i="22"/>
  <c r="D257" i="22"/>
  <c r="H252" i="22"/>
  <c r="I252" i="22" s="1"/>
  <c r="F252" i="22"/>
  <c r="I251" i="22"/>
  <c r="H251" i="22"/>
  <c r="F251" i="22"/>
  <c r="H250" i="22"/>
  <c r="I250" i="22" s="1"/>
  <c r="F250" i="22"/>
  <c r="I246" i="22"/>
  <c r="H246" i="22"/>
  <c r="B241" i="22"/>
  <c r="G240" i="22"/>
  <c r="D240" i="22"/>
  <c r="H235" i="22"/>
  <c r="I235" i="22" s="1"/>
  <c r="F235" i="22"/>
  <c r="H234" i="22"/>
  <c r="I234" i="22" s="1"/>
  <c r="F234" i="22"/>
  <c r="H233" i="22"/>
  <c r="I233" i="22" s="1"/>
  <c r="I236" i="22" s="1"/>
  <c r="F233" i="22"/>
  <c r="H230" i="22"/>
  <c r="I230" i="22" s="1"/>
  <c r="I231" i="22" s="1"/>
  <c r="I239" i="22" s="1"/>
  <c r="H229" i="22"/>
  <c r="I229" i="22" s="1"/>
  <c r="C226" i="22"/>
  <c r="B224" i="22"/>
  <c r="C208" i="22" s="1"/>
  <c r="G223" i="22"/>
  <c r="D223" i="22"/>
  <c r="I218" i="22"/>
  <c r="I219" i="22" s="1"/>
  <c r="H218" i="22"/>
  <c r="F218" i="22"/>
  <c r="H217" i="22"/>
  <c r="I217" i="22" s="1"/>
  <c r="F217" i="22"/>
  <c r="H213" i="22"/>
  <c r="I213" i="22" s="1"/>
  <c r="I212" i="22"/>
  <c r="H212" i="22"/>
  <c r="I211" i="22"/>
  <c r="H211" i="22"/>
  <c r="B206" i="22"/>
  <c r="C194" i="22" s="1"/>
  <c r="G205" i="22"/>
  <c r="D205" i="22"/>
  <c r="I197" i="22"/>
  <c r="H197" i="22"/>
  <c r="B192" i="22"/>
  <c r="C170" i="22" s="1"/>
  <c r="G191" i="22"/>
  <c r="D191" i="22"/>
  <c r="H186" i="22"/>
  <c r="I186" i="22" s="1"/>
  <c r="F186" i="22"/>
  <c r="H185" i="22"/>
  <c r="I185" i="22" s="1"/>
  <c r="F185" i="22"/>
  <c r="H184" i="22"/>
  <c r="I184" i="22" s="1"/>
  <c r="F184" i="22"/>
  <c r="H183" i="22"/>
  <c r="I183" i="22" s="1"/>
  <c r="F183" i="22"/>
  <c r="I182" i="22"/>
  <c r="H182" i="22"/>
  <c r="F182" i="22"/>
  <c r="H181" i="22"/>
  <c r="I181" i="22" s="1"/>
  <c r="F181" i="22"/>
  <c r="H180" i="22"/>
  <c r="I180" i="22" s="1"/>
  <c r="F180" i="22"/>
  <c r="H179" i="22"/>
  <c r="I179" i="22" s="1"/>
  <c r="F179" i="22"/>
  <c r="H175" i="22"/>
  <c r="I175" i="22" s="1"/>
  <c r="H174" i="22"/>
  <c r="I174" i="22" s="1"/>
  <c r="I173" i="22"/>
  <c r="H173" i="22"/>
  <c r="B168" i="22"/>
  <c r="G167" i="22"/>
  <c r="D167" i="22"/>
  <c r="I162" i="22"/>
  <c r="H162" i="22"/>
  <c r="F162" i="22"/>
  <c r="I161" i="22"/>
  <c r="H161" i="22"/>
  <c r="F161" i="22"/>
  <c r="I160" i="22"/>
  <c r="H160" i="22"/>
  <c r="F160" i="22"/>
  <c r="I159" i="22"/>
  <c r="H159" i="22"/>
  <c r="F159" i="22"/>
  <c r="I158" i="22"/>
  <c r="H158" i="22"/>
  <c r="F158" i="22"/>
  <c r="I157" i="22"/>
  <c r="H157" i="22"/>
  <c r="F157" i="22"/>
  <c r="I156" i="22"/>
  <c r="H156" i="22"/>
  <c r="F156" i="22"/>
  <c r="I155" i="22"/>
  <c r="H155" i="22"/>
  <c r="F155" i="22"/>
  <c r="I151" i="22"/>
  <c r="H151" i="22"/>
  <c r="H150" i="22"/>
  <c r="I150" i="22" s="1"/>
  <c r="I149" i="22"/>
  <c r="H149" i="22"/>
  <c r="C146" i="22"/>
  <c r="B144" i="22"/>
  <c r="G143" i="22"/>
  <c r="D143" i="22"/>
  <c r="H138" i="22"/>
  <c r="I138" i="22" s="1"/>
  <c r="F138" i="22"/>
  <c r="H137" i="22"/>
  <c r="I137" i="22" s="1"/>
  <c r="F137" i="22"/>
  <c r="H136" i="22"/>
  <c r="I136" i="22" s="1"/>
  <c r="F136" i="22"/>
  <c r="H135" i="22"/>
  <c r="I135" i="22" s="1"/>
  <c r="F135" i="22"/>
  <c r="I131" i="22"/>
  <c r="H131" i="22"/>
  <c r="H130" i="22"/>
  <c r="I130" i="22" s="1"/>
  <c r="H129" i="22"/>
  <c r="I129" i="22" s="1"/>
  <c r="C126" i="22"/>
  <c r="B124" i="22"/>
  <c r="G123" i="22"/>
  <c r="D123" i="22"/>
  <c r="H118" i="22"/>
  <c r="I118" i="22" s="1"/>
  <c r="F118" i="22"/>
  <c r="H117" i="22"/>
  <c r="I117" i="22" s="1"/>
  <c r="F117" i="22"/>
  <c r="H116" i="22"/>
  <c r="I116" i="22" s="1"/>
  <c r="F116" i="22"/>
  <c r="H115" i="22"/>
  <c r="I115" i="22" s="1"/>
  <c r="F115" i="22"/>
  <c r="H114" i="22"/>
  <c r="I114" i="22" s="1"/>
  <c r="F114" i="22"/>
  <c r="I113" i="22"/>
  <c r="H113" i="22"/>
  <c r="F113" i="22"/>
  <c r="H112" i="22"/>
  <c r="I112" i="22" s="1"/>
  <c r="F112" i="22"/>
  <c r="H111" i="22"/>
  <c r="I111" i="22" s="1"/>
  <c r="F111" i="22"/>
  <c r="H110" i="22"/>
  <c r="I110" i="22" s="1"/>
  <c r="F110" i="22"/>
  <c r="I109" i="22"/>
  <c r="H109" i="22"/>
  <c r="F109" i="22"/>
  <c r="H108" i="22"/>
  <c r="I108" i="22" s="1"/>
  <c r="F108" i="22"/>
  <c r="H107" i="22"/>
  <c r="I107" i="22" s="1"/>
  <c r="F107" i="22"/>
  <c r="H106" i="22"/>
  <c r="I106" i="22" s="1"/>
  <c r="F106" i="22"/>
  <c r="H105" i="22"/>
  <c r="I105" i="22" s="1"/>
  <c r="F105" i="22"/>
  <c r="I101" i="22"/>
  <c r="H101" i="22"/>
  <c r="I100" i="22"/>
  <c r="H100" i="22"/>
  <c r="H99" i="22"/>
  <c r="I99" i="22" s="1"/>
  <c r="H98" i="22"/>
  <c r="I98" i="22" s="1"/>
  <c r="C95" i="22"/>
  <c r="B93" i="22"/>
  <c r="G92" i="22"/>
  <c r="D92" i="22"/>
  <c r="H87" i="22"/>
  <c r="I87" i="22" s="1"/>
  <c r="F87" i="22"/>
  <c r="H86" i="22"/>
  <c r="I86" i="22" s="1"/>
  <c r="F86" i="22"/>
  <c r="H85" i="22"/>
  <c r="I85" i="22" s="1"/>
  <c r="F85" i="22"/>
  <c r="H81" i="22"/>
  <c r="I81" i="22" s="1"/>
  <c r="H80" i="22"/>
  <c r="I80" i="22" s="1"/>
  <c r="I79" i="22"/>
  <c r="H79" i="22"/>
  <c r="C76" i="22"/>
  <c r="B74" i="22"/>
  <c r="C54" i="22" s="1"/>
  <c r="G73" i="22"/>
  <c r="D73" i="22"/>
  <c r="I68" i="22"/>
  <c r="H68" i="22"/>
  <c r="F68" i="22"/>
  <c r="H67" i="22"/>
  <c r="I67" i="22" s="1"/>
  <c r="F67" i="22"/>
  <c r="H66" i="22"/>
  <c r="I66" i="22" s="1"/>
  <c r="F66" i="22"/>
  <c r="H65" i="22"/>
  <c r="I65" i="22" s="1"/>
  <c r="F65" i="22"/>
  <c r="H64" i="22"/>
  <c r="I64" i="22" s="1"/>
  <c r="F64" i="22"/>
  <c r="H63" i="22"/>
  <c r="I63" i="22" s="1"/>
  <c r="F63" i="22"/>
  <c r="H59" i="22"/>
  <c r="I59" i="22" s="1"/>
  <c r="H58" i="22"/>
  <c r="I58" i="22" s="1"/>
  <c r="H57" i="22"/>
  <c r="I57" i="22" s="1"/>
  <c r="B52" i="22"/>
  <c r="G51" i="22"/>
  <c r="D51" i="22"/>
  <c r="H46" i="22"/>
  <c r="I46" i="22" s="1"/>
  <c r="F46" i="22"/>
  <c r="I45" i="22"/>
  <c r="H45" i="22"/>
  <c r="F45" i="22"/>
  <c r="H44" i="22"/>
  <c r="I44" i="22" s="1"/>
  <c r="F44" i="22"/>
  <c r="I43" i="22"/>
  <c r="H43" i="22"/>
  <c r="F43" i="22"/>
  <c r="H42" i="22"/>
  <c r="I42" i="22" s="1"/>
  <c r="F42" i="22"/>
  <c r="I41" i="22"/>
  <c r="H41" i="22"/>
  <c r="F41" i="22"/>
  <c r="H40" i="22"/>
  <c r="I40" i="22" s="1"/>
  <c r="F40" i="22"/>
  <c r="I39" i="22"/>
  <c r="H39" i="22"/>
  <c r="F39" i="22"/>
  <c r="I35" i="22"/>
  <c r="H35" i="22"/>
  <c r="H34" i="22"/>
  <c r="I34" i="22" s="1"/>
  <c r="H33" i="22"/>
  <c r="I33" i="22" s="1"/>
  <c r="C30" i="22"/>
  <c r="B28" i="22"/>
  <c r="G27" i="22"/>
  <c r="D27" i="22"/>
  <c r="H22" i="22"/>
  <c r="I22" i="22" s="1"/>
  <c r="F22" i="22"/>
  <c r="H21" i="22"/>
  <c r="I21" i="22" s="1"/>
  <c r="F21" i="22"/>
  <c r="H20" i="22"/>
  <c r="I20" i="22" s="1"/>
  <c r="F20" i="22"/>
  <c r="I19" i="22"/>
  <c r="H19" i="22"/>
  <c r="F19" i="22"/>
  <c r="H18" i="22"/>
  <c r="I18" i="22" s="1"/>
  <c r="F18" i="22"/>
  <c r="H17" i="22"/>
  <c r="I17" i="22" s="1"/>
  <c r="F17" i="22"/>
  <c r="H16" i="22"/>
  <c r="I16" i="22" s="1"/>
  <c r="F16" i="22"/>
  <c r="H12" i="22"/>
  <c r="I12" i="22" s="1"/>
  <c r="H11" i="22"/>
  <c r="I11" i="22" s="1"/>
  <c r="I10" i="22"/>
  <c r="H10" i="22"/>
  <c r="C7" i="22"/>
  <c r="C6" i="22"/>
  <c r="I9325" i="22" l="1"/>
  <c r="I9361" i="22"/>
  <c r="I1814" i="22"/>
  <c r="I9397" i="22"/>
  <c r="I11441" i="22"/>
  <c r="I9188" i="22"/>
  <c r="I11003" i="22"/>
  <c r="I11021" i="22"/>
  <c r="I11266" i="22"/>
  <c r="I11341" i="22"/>
  <c r="I9036" i="22"/>
  <c r="I9379" i="22"/>
  <c r="I11381" i="22"/>
  <c r="I10967" i="22"/>
  <c r="I9131" i="22"/>
  <c r="I9169" i="22"/>
  <c r="I253" i="22"/>
  <c r="I69" i="22"/>
  <c r="I1002" i="22"/>
  <c r="I119" i="22"/>
  <c r="I582" i="22"/>
  <c r="I139" i="22"/>
  <c r="I187" i="22"/>
  <c r="I981" i="22"/>
  <c r="I601" i="22"/>
  <c r="I698" i="22"/>
  <c r="I961" i="22"/>
  <c r="I240" i="22"/>
  <c r="I241" i="22" s="1"/>
  <c r="G18" i="21" s="1"/>
  <c r="I660" i="22"/>
  <c r="I821" i="22"/>
  <c r="I921" i="22"/>
  <c r="I1147" i="22"/>
  <c r="I1301" i="22"/>
  <c r="I1498" i="22"/>
  <c r="I1870" i="22"/>
  <c r="I1877" i="22" s="1"/>
  <c r="H2409" i="22"/>
  <c r="I2409" i="22" s="1"/>
  <c r="I2410" i="22" s="1"/>
  <c r="I2407" i="22"/>
  <c r="I1382" i="22"/>
  <c r="I2526" i="22"/>
  <c r="I3426" i="22"/>
  <c r="I319" i="22"/>
  <c r="I1591" i="22"/>
  <c r="I1653" i="22"/>
  <c r="I1694" i="22"/>
  <c r="I2799" i="22"/>
  <c r="I47" i="22"/>
  <c r="I544" i="22"/>
  <c r="I1234" i="22"/>
  <c r="I1235" i="22" s="1"/>
  <c r="I2389" i="22"/>
  <c r="H2391" i="22"/>
  <c r="I2391" i="22" s="1"/>
  <c r="I2392" i="22" s="1"/>
  <c r="I4403" i="22"/>
  <c r="G113" i="21"/>
  <c r="I163" i="22"/>
  <c r="I680" i="22"/>
  <c r="I841" i="22"/>
  <c r="I941" i="22"/>
  <c r="I1353" i="22"/>
  <c r="I1440" i="22"/>
  <c r="I1930" i="22"/>
  <c r="G112" i="21" s="1"/>
  <c r="I1943" i="22"/>
  <c r="I1944" i="22"/>
  <c r="I2429" i="22"/>
  <c r="H2431" i="22" s="1"/>
  <c r="I2431" i="22" s="1"/>
  <c r="I2432" i="22" s="1"/>
  <c r="I2699" i="22"/>
  <c r="I2739" i="22"/>
  <c r="I4045" i="22"/>
  <c r="I23" i="22"/>
  <c r="I88" i="22"/>
  <c r="I1166" i="22"/>
  <c r="I1258" i="22"/>
  <c r="I1259" i="22" s="1"/>
  <c r="I1913" i="22"/>
  <c r="I2759" i="22"/>
  <c r="I3513" i="22"/>
  <c r="I4163" i="22"/>
  <c r="I1929" i="22"/>
  <c r="I2279" i="22"/>
  <c r="I2603" i="22"/>
  <c r="I2719" i="22"/>
  <c r="I3668" i="22"/>
  <c r="I1858" i="22"/>
  <c r="I2372" i="22"/>
  <c r="I2878" i="22"/>
  <c r="I3320" i="22"/>
  <c r="I3338" i="22"/>
  <c r="I3374" i="22"/>
  <c r="I4085" i="22"/>
  <c r="I4105" i="22"/>
  <c r="I4143" i="22"/>
  <c r="I4203" i="22"/>
  <c r="I4223" i="22"/>
  <c r="I4423" i="22"/>
  <c r="I1611" i="22"/>
  <c r="I2565" i="22"/>
  <c r="I2641" i="22"/>
  <c r="I2660" i="22"/>
  <c r="I3530" i="22"/>
  <c r="I3568" i="22"/>
  <c r="I3688" i="22"/>
  <c r="I3768" i="22"/>
  <c r="I3808" i="22"/>
  <c r="I3846" i="22"/>
  <c r="I3905" i="22"/>
  <c r="I3925" i="22"/>
  <c r="I3985" i="22"/>
  <c r="I4025" i="22"/>
  <c r="I1888" i="22"/>
  <c r="I1895" i="22" s="1"/>
  <c r="I2449" i="22"/>
  <c r="I3045" i="22"/>
  <c r="I3063" i="22"/>
  <c r="I3284" i="22"/>
  <c r="I4005" i="22"/>
  <c r="I4363" i="22"/>
  <c r="I4383" i="22"/>
  <c r="I4575" i="22"/>
  <c r="I4736" i="22"/>
  <c r="I5218" i="22"/>
  <c r="I4655" i="22"/>
  <c r="I5327" i="22"/>
  <c r="I12052" i="22"/>
  <c r="I12053" i="22" s="1"/>
  <c r="I12079" i="22"/>
  <c r="H12078" i="22"/>
  <c r="I12078" i="22" s="1"/>
  <c r="I2819" i="22"/>
  <c r="I3156" i="22"/>
  <c r="I3229" i="22"/>
  <c r="I4243" i="22"/>
  <c r="I4535" i="22"/>
  <c r="I4595" i="22"/>
  <c r="I5418" i="22"/>
  <c r="I6056" i="22"/>
  <c r="I4263" i="22"/>
  <c r="I4497" i="22"/>
  <c r="I4635" i="22"/>
  <c r="I4775" i="22"/>
  <c r="I3588" i="22"/>
  <c r="I3708" i="22"/>
  <c r="I3865" i="22"/>
  <c r="I4461" i="22"/>
  <c r="I4715" i="22"/>
  <c r="H7935" i="22"/>
  <c r="I7935" i="22" s="1"/>
  <c r="I7936" i="22" s="1"/>
  <c r="I5364" i="22"/>
  <c r="I5928" i="22"/>
  <c r="I6340" i="22"/>
  <c r="I7036" i="22"/>
  <c r="H7827" i="22"/>
  <c r="I7827" i="22" s="1"/>
  <c r="I7828" i="22"/>
  <c r="I5346" i="22"/>
  <c r="I5436" i="22"/>
  <c r="I6302" i="22"/>
  <c r="I5124" i="22"/>
  <c r="I5308" i="22"/>
  <c r="I5892" i="22"/>
  <c r="I5652" i="22"/>
  <c r="I4830" i="22"/>
  <c r="I4865" i="22"/>
  <c r="I4883" i="22"/>
  <c r="I5160" i="22"/>
  <c r="I5760" i="22"/>
  <c r="I5873" i="22"/>
  <c r="I6186" i="22"/>
  <c r="I6224" i="22"/>
  <c r="I6166" i="22"/>
  <c r="I6264" i="22"/>
  <c r="I6321" i="22"/>
  <c r="I7409" i="22"/>
  <c r="I7684" i="22"/>
  <c r="I7125" i="22"/>
  <c r="I7640" i="22"/>
  <c r="H7899" i="22"/>
  <c r="I7899" i="22" s="1"/>
  <c r="I7900" i="22" s="1"/>
  <c r="I6525" i="22"/>
  <c r="I6875" i="22"/>
  <c r="I7198" i="22"/>
  <c r="I7275" i="22"/>
  <c r="I7389" i="22"/>
  <c r="H7881" i="22"/>
  <c r="I7881" i="22" s="1"/>
  <c r="I7882" i="22"/>
  <c r="I7542" i="22"/>
  <c r="H7541" i="22"/>
  <c r="I7541" i="22" s="1"/>
  <c r="H7791" i="22"/>
  <c r="I7791" i="22" s="1"/>
  <c r="I7792" i="22" s="1"/>
  <c r="I7954" i="22"/>
  <c r="H7953" i="22"/>
  <c r="I7953" i="22" s="1"/>
  <c r="I5544" i="22"/>
  <c r="I6488" i="22"/>
  <c r="H7369" i="22"/>
  <c r="I7369" i="22" s="1"/>
  <c r="I7370" i="22"/>
  <c r="I7449" i="22"/>
  <c r="H7448" i="22"/>
  <c r="I7448" i="22" s="1"/>
  <c r="I7601" i="22"/>
  <c r="I8015" i="22"/>
  <c r="I6430" i="22"/>
  <c r="H7428" i="22"/>
  <c r="I7428" i="22" s="1"/>
  <c r="I7429" i="22" s="1"/>
  <c r="I7485" i="22"/>
  <c r="I7810" i="22"/>
  <c r="I7254" i="22"/>
  <c r="I7738" i="22"/>
  <c r="I7974" i="22"/>
  <c r="I7179" i="22"/>
  <c r="H7773" i="22"/>
  <c r="I7773" i="22" s="1"/>
  <c r="I7774" i="22" s="1"/>
  <c r="I7864" i="22"/>
  <c r="I7524" i="22"/>
  <c r="I7662" i="22"/>
  <c r="I7846" i="22"/>
  <c r="I7918" i="22"/>
  <c r="I9433" i="22"/>
  <c r="I9469" i="22"/>
  <c r="I12006" i="22"/>
  <c r="I11284" i="22"/>
  <c r="I11826" i="22"/>
  <c r="I11401" i="22"/>
  <c r="I11521" i="22"/>
  <c r="I11594" i="22"/>
  <c r="I11696" i="22"/>
  <c r="I11057" i="22"/>
  <c r="I11075" i="22"/>
  <c r="I11481" i="22"/>
  <c r="I11752" i="22"/>
  <c r="H11741" i="22" s="1"/>
  <c r="I11741" i="22" s="1"/>
  <c r="I11742" i="22" s="1"/>
  <c r="I11755" i="22" s="1"/>
  <c r="I11876" i="22"/>
  <c r="F24" i="23"/>
  <c r="F9" i="23"/>
  <c r="H11957" i="22"/>
  <c r="I11957" i="22" s="1"/>
  <c r="H11936" i="22"/>
  <c r="I11936" i="22" s="1"/>
  <c r="H11863" i="22"/>
  <c r="I11863" i="22" s="1"/>
  <c r="H11788" i="22"/>
  <c r="I11788" i="22" s="1"/>
  <c r="H11912" i="22"/>
  <c r="I11912" i="22" s="1"/>
  <c r="I11320" i="22"/>
  <c r="I11461" i="22"/>
  <c r="I11541" i="22"/>
  <c r="I11776" i="22"/>
  <c r="I12067" i="22"/>
  <c r="I11945" i="22"/>
  <c r="I12002" i="22"/>
  <c r="I11501" i="22"/>
  <c r="I11756" i="22"/>
  <c r="I12036" i="22"/>
  <c r="I12049" i="22"/>
  <c r="I12083" i="22"/>
  <c r="I11987" i="22"/>
  <c r="I12020" i="22"/>
  <c r="I12082" i="22"/>
  <c r="I11851" i="22"/>
  <c r="I11924" i="22"/>
  <c r="I12005" i="22"/>
  <c r="I11790" i="22" l="1"/>
  <c r="I11804" i="22" s="1"/>
  <c r="I12007" i="22"/>
  <c r="G694" i="21" s="1"/>
  <c r="I12022" i="22"/>
  <c r="G695" i="21" s="1"/>
  <c r="I1878" i="22"/>
  <c r="I1879" i="22" s="1"/>
  <c r="G109" i="21" s="1"/>
  <c r="I11865" i="22"/>
  <c r="I11879" i="22" s="1"/>
  <c r="I1896" i="22"/>
  <c r="I1897" i="22" s="1"/>
  <c r="G110" i="21" s="1"/>
  <c r="I3514" i="22"/>
  <c r="I3515" i="22" s="1"/>
  <c r="G204" i="21" s="1"/>
  <c r="I11988" i="22"/>
  <c r="I11989" i="22" s="1"/>
  <c r="G693" i="21" s="1"/>
  <c r="H11690" i="22"/>
  <c r="I11690" i="22" s="1"/>
  <c r="I11691" i="22" s="1"/>
  <c r="I11699" i="22" s="1"/>
  <c r="H11639" i="22"/>
  <c r="I11639" i="22" s="1"/>
  <c r="I11640" i="22" s="1"/>
  <c r="I11648" i="22" s="1"/>
  <c r="H11588" i="22"/>
  <c r="I11588" i="22" s="1"/>
  <c r="I11589" i="22" s="1"/>
  <c r="I11597" i="22" s="1"/>
  <c r="H11551" i="22"/>
  <c r="I11551" i="22" s="1"/>
  <c r="I11552" i="22" s="1"/>
  <c r="I11562" i="22" s="1"/>
  <c r="H11511" i="22"/>
  <c r="I11511" i="22" s="1"/>
  <c r="I11512" i="22" s="1"/>
  <c r="I11522" i="22" s="1"/>
  <c r="H11471" i="22"/>
  <c r="I11471" i="22" s="1"/>
  <c r="I11472" i="22" s="1"/>
  <c r="I11482" i="22" s="1"/>
  <c r="H11431" i="22"/>
  <c r="I11431" i="22" s="1"/>
  <c r="I11432" i="22" s="1"/>
  <c r="I11442" i="22" s="1"/>
  <c r="H11913" i="22"/>
  <c r="I11913" i="22" s="1"/>
  <c r="I11914" i="22" s="1"/>
  <c r="I11927" i="22" s="1"/>
  <c r="H11937" i="22"/>
  <c r="I11937" i="22" s="1"/>
  <c r="I11938" i="22" s="1"/>
  <c r="I11948" i="22" s="1"/>
  <c r="F25" i="23"/>
  <c r="H11839" i="22"/>
  <c r="I11839" i="22" s="1"/>
  <c r="I11840" i="22" s="1"/>
  <c r="I11854" i="22" s="1"/>
  <c r="H11864" i="22"/>
  <c r="I11864" i="22" s="1"/>
  <c r="H11294" i="22"/>
  <c r="I11294" i="22" s="1"/>
  <c r="I11295" i="22" s="1"/>
  <c r="I11303" i="22" s="1"/>
  <c r="H11958" i="22"/>
  <c r="I11958" i="22" s="1"/>
  <c r="I11959" i="22" s="1"/>
  <c r="I11969" i="22" s="1"/>
  <c r="H11724" i="22"/>
  <c r="I11724" i="22" s="1"/>
  <c r="I11725" i="22" s="1"/>
  <c r="I11733" i="22" s="1"/>
  <c r="H11673" i="22"/>
  <c r="I11673" i="22" s="1"/>
  <c r="I11674" i="22" s="1"/>
  <c r="I11682" i="22" s="1"/>
  <c r="H11622" i="22"/>
  <c r="I11622" i="22" s="1"/>
  <c r="I11623" i="22" s="1"/>
  <c r="I11631" i="22" s="1"/>
  <c r="H11571" i="22"/>
  <c r="I11571" i="22" s="1"/>
  <c r="I11572" i="22" s="1"/>
  <c r="I11580" i="22" s="1"/>
  <c r="H11531" i="22"/>
  <c r="I11531" i="22" s="1"/>
  <c r="I11532" i="22" s="1"/>
  <c r="I11542" i="22" s="1"/>
  <c r="H11222" i="22"/>
  <c r="I11222" i="22" s="1"/>
  <c r="I11223" i="22" s="1"/>
  <c r="I11231" i="22" s="1"/>
  <c r="H11049" i="22"/>
  <c r="I11049" i="22" s="1"/>
  <c r="I11050" i="22" s="1"/>
  <c r="I11058" i="22" s="1"/>
  <c r="H11814" i="22"/>
  <c r="I11814" i="22" s="1"/>
  <c r="I11815" i="22" s="1"/>
  <c r="I11829" i="22" s="1"/>
  <c r="H11789" i="22"/>
  <c r="I11789" i="22" s="1"/>
  <c r="H11707" i="22"/>
  <c r="I11707" i="22" s="1"/>
  <c r="I11708" i="22" s="1"/>
  <c r="I11716" i="22" s="1"/>
  <c r="H11656" i="22"/>
  <c r="I11656" i="22" s="1"/>
  <c r="I11657" i="22" s="1"/>
  <c r="I11665" i="22" s="1"/>
  <c r="H11605" i="22"/>
  <c r="I11605" i="22" s="1"/>
  <c r="I11606" i="22" s="1"/>
  <c r="I11614" i="22" s="1"/>
  <c r="H11351" i="22"/>
  <c r="I11351" i="22" s="1"/>
  <c r="I11352" i="22" s="1"/>
  <c r="I11362" i="22" s="1"/>
  <c r="H11331" i="22"/>
  <c r="I11331" i="22" s="1"/>
  <c r="I11332" i="22" s="1"/>
  <c r="I11342" i="22" s="1"/>
  <c r="H11312" i="22"/>
  <c r="I11312" i="22" s="1"/>
  <c r="I11313" i="22" s="1"/>
  <c r="I11321" i="22" s="1"/>
  <c r="H11276" i="22"/>
  <c r="I11276" i="22" s="1"/>
  <c r="I11277" i="22" s="1"/>
  <c r="I11285" i="22" s="1"/>
  <c r="H11258" i="22"/>
  <c r="I11258" i="22" s="1"/>
  <c r="I11259" i="22" s="1"/>
  <c r="I11267" i="22" s="1"/>
  <c r="H11187" i="22"/>
  <c r="I11187" i="22" s="1"/>
  <c r="I11188" i="22" s="1"/>
  <c r="I11195" i="22" s="1"/>
  <c r="H11170" i="22"/>
  <c r="I11170" i="22" s="1"/>
  <c r="I11171" i="22" s="1"/>
  <c r="I11178" i="22" s="1"/>
  <c r="H11765" i="22"/>
  <c r="I11765" i="22" s="1"/>
  <c r="I11766" i="22" s="1"/>
  <c r="I11779" i="22" s="1"/>
  <c r="H11391" i="22"/>
  <c r="I11391" i="22" s="1"/>
  <c r="I11392" i="22" s="1"/>
  <c r="I11402" i="22" s="1"/>
  <c r="H11371" i="22"/>
  <c r="I11371" i="22" s="1"/>
  <c r="I11372" i="22" s="1"/>
  <c r="I11382" i="22" s="1"/>
  <c r="H11153" i="22"/>
  <c r="I11153" i="22" s="1"/>
  <c r="I11154" i="22" s="1"/>
  <c r="I11161" i="22" s="1"/>
  <c r="H11136" i="22"/>
  <c r="I11136" i="22" s="1"/>
  <c r="I11137" i="22" s="1"/>
  <c r="I11144" i="22" s="1"/>
  <c r="H11102" i="22"/>
  <c r="I11102" i="22" s="1"/>
  <c r="I11103" i="22" s="1"/>
  <c r="I11110" i="22" s="1"/>
  <c r="H11085" i="22"/>
  <c r="I11085" i="22" s="1"/>
  <c r="I11086" i="22" s="1"/>
  <c r="I11093" i="22" s="1"/>
  <c r="H10942" i="22"/>
  <c r="I10942" i="22" s="1"/>
  <c r="I10943" i="22" s="1"/>
  <c r="I10950" i="22" s="1"/>
  <c r="H10908" i="22"/>
  <c r="I10908" i="22" s="1"/>
  <c r="I10909" i="22" s="1"/>
  <c r="I10916" i="22" s="1"/>
  <c r="H10874" i="22"/>
  <c r="I10874" i="22" s="1"/>
  <c r="I10875" i="22" s="1"/>
  <c r="I10882" i="22" s="1"/>
  <c r="H11240" i="22"/>
  <c r="I11240" i="22" s="1"/>
  <c r="I11241" i="22" s="1"/>
  <c r="I11249" i="22" s="1"/>
  <c r="H11067" i="22"/>
  <c r="I11067" i="22" s="1"/>
  <c r="I11068" i="22" s="1"/>
  <c r="I11076" i="22" s="1"/>
  <c r="H10125" i="22"/>
  <c r="I10125" i="22" s="1"/>
  <c r="I10126" i="22" s="1"/>
  <c r="I10133" i="22" s="1"/>
  <c r="H10091" i="22"/>
  <c r="I10091" i="22" s="1"/>
  <c r="I10092" i="22" s="1"/>
  <c r="I10099" i="22" s="1"/>
  <c r="H10057" i="22"/>
  <c r="I10057" i="22" s="1"/>
  <c r="I10058" i="22" s="1"/>
  <c r="I10065" i="22" s="1"/>
  <c r="H9986" i="22"/>
  <c r="I9986" i="22" s="1"/>
  <c r="I9988" i="22" s="1"/>
  <c r="I9995" i="22" s="1"/>
  <c r="H9878" i="22"/>
  <c r="I9878" i="22" s="1"/>
  <c r="I9880" i="22" s="1"/>
  <c r="I9887" i="22" s="1"/>
  <c r="H11491" i="22"/>
  <c r="I11491" i="22" s="1"/>
  <c r="I11492" i="22" s="1"/>
  <c r="I11502" i="22" s="1"/>
  <c r="H11411" i="22"/>
  <c r="I11411" i="22" s="1"/>
  <c r="I11412" i="22" s="1"/>
  <c r="I11422" i="22" s="1"/>
  <c r="H10977" i="22"/>
  <c r="I10977" i="22" s="1"/>
  <c r="I10978" i="22" s="1"/>
  <c r="I10986" i="22" s="1"/>
  <c r="H11889" i="22"/>
  <c r="I11889" i="22" s="1"/>
  <c r="I11890" i="22" s="1"/>
  <c r="I11903" i="22" s="1"/>
  <c r="H11451" i="22"/>
  <c r="I11451" i="22" s="1"/>
  <c r="I11452" i="22" s="1"/>
  <c r="I11462" i="22" s="1"/>
  <c r="H11204" i="22"/>
  <c r="I11204" i="22" s="1"/>
  <c r="I11205" i="22" s="1"/>
  <c r="I11213" i="22" s="1"/>
  <c r="H10857" i="22"/>
  <c r="I10857" i="22" s="1"/>
  <c r="I10858" i="22" s="1"/>
  <c r="I10865" i="22" s="1"/>
  <c r="H10822" i="22"/>
  <c r="I10822" i="22" s="1"/>
  <c r="I10823" i="22" s="1"/>
  <c r="I10830" i="22" s="1"/>
  <c r="H10788" i="22"/>
  <c r="I10788" i="22" s="1"/>
  <c r="I10789" i="22" s="1"/>
  <c r="I10796" i="22" s="1"/>
  <c r="H10754" i="22"/>
  <c r="I10754" i="22" s="1"/>
  <c r="I10755" i="22" s="1"/>
  <c r="I10762" i="22" s="1"/>
  <c r="H10720" i="22"/>
  <c r="I10720" i="22" s="1"/>
  <c r="I10721" i="22" s="1"/>
  <c r="I10728" i="22" s="1"/>
  <c r="H10686" i="22"/>
  <c r="I10686" i="22" s="1"/>
  <c r="I10687" i="22" s="1"/>
  <c r="I10694" i="22" s="1"/>
  <c r="H10652" i="22"/>
  <c r="I10652" i="22" s="1"/>
  <c r="I10653" i="22" s="1"/>
  <c r="I10660" i="22" s="1"/>
  <c r="H10618" i="22"/>
  <c r="I10618" i="22" s="1"/>
  <c r="I10619" i="22" s="1"/>
  <c r="I10626" i="22" s="1"/>
  <c r="H10584" i="22"/>
  <c r="I10584" i="22" s="1"/>
  <c r="I10585" i="22" s="1"/>
  <c r="I10592" i="22" s="1"/>
  <c r="H10550" i="22"/>
  <c r="I10550" i="22" s="1"/>
  <c r="I10551" i="22" s="1"/>
  <c r="I10558" i="22" s="1"/>
  <c r="H10516" i="22"/>
  <c r="I10516" i="22" s="1"/>
  <c r="I10517" i="22" s="1"/>
  <c r="I10524" i="22" s="1"/>
  <c r="H10482" i="22"/>
  <c r="I10482" i="22" s="1"/>
  <c r="I10483" i="22" s="1"/>
  <c r="I10490" i="22" s="1"/>
  <c r="H10448" i="22"/>
  <c r="I10448" i="22" s="1"/>
  <c r="I10449" i="22" s="1"/>
  <c r="I10456" i="22" s="1"/>
  <c r="H10414" i="22"/>
  <c r="I10414" i="22" s="1"/>
  <c r="I10415" i="22" s="1"/>
  <c r="I10422" i="22" s="1"/>
  <c r="H10380" i="22"/>
  <c r="I10380" i="22" s="1"/>
  <c r="I10381" i="22" s="1"/>
  <c r="I10388" i="22" s="1"/>
  <c r="H10346" i="22"/>
  <c r="I10346" i="22" s="1"/>
  <c r="I10347" i="22" s="1"/>
  <c r="I10354" i="22" s="1"/>
  <c r="H10312" i="22"/>
  <c r="I10312" i="22" s="1"/>
  <c r="I10313" i="22" s="1"/>
  <c r="I10320" i="22" s="1"/>
  <c r="H10278" i="22"/>
  <c r="I10278" i="22" s="1"/>
  <c r="I10279" i="22" s="1"/>
  <c r="I10286" i="22" s="1"/>
  <c r="H10244" i="22"/>
  <c r="I10244" i="22" s="1"/>
  <c r="I10245" i="22" s="1"/>
  <c r="I10252" i="22" s="1"/>
  <c r="H10210" i="22"/>
  <c r="I10210" i="22" s="1"/>
  <c r="I10211" i="22" s="1"/>
  <c r="I10218" i="22" s="1"/>
  <c r="H10176" i="22"/>
  <c r="I10176" i="22" s="1"/>
  <c r="I10177" i="22" s="1"/>
  <c r="I10184" i="22" s="1"/>
  <c r="H11013" i="22"/>
  <c r="I11013" i="22" s="1"/>
  <c r="I11014" i="22" s="1"/>
  <c r="I11022" i="22" s="1"/>
  <c r="H10805" i="22"/>
  <c r="I10805" i="22" s="1"/>
  <c r="I10806" i="22" s="1"/>
  <c r="I10813" i="22" s="1"/>
  <c r="H10703" i="22"/>
  <c r="I10703" i="22" s="1"/>
  <c r="I10704" i="22" s="1"/>
  <c r="I10711" i="22" s="1"/>
  <c r="H10601" i="22"/>
  <c r="I10601" i="22" s="1"/>
  <c r="I10602" i="22" s="1"/>
  <c r="I10609" i="22" s="1"/>
  <c r="H10499" i="22"/>
  <c r="I10499" i="22" s="1"/>
  <c r="I10500" i="22" s="1"/>
  <c r="I10507" i="22" s="1"/>
  <c r="H10397" i="22"/>
  <c r="I10397" i="22" s="1"/>
  <c r="I10398" i="22" s="1"/>
  <c r="I10405" i="22" s="1"/>
  <c r="H10295" i="22"/>
  <c r="I10295" i="22" s="1"/>
  <c r="I10296" i="22" s="1"/>
  <c r="I10303" i="22" s="1"/>
  <c r="H10193" i="22"/>
  <c r="I10193" i="22" s="1"/>
  <c r="I10194" i="22" s="1"/>
  <c r="I10201" i="22" s="1"/>
  <c r="H10142" i="22"/>
  <c r="I10142" i="22" s="1"/>
  <c r="I10143" i="22" s="1"/>
  <c r="I10150" i="22" s="1"/>
  <c r="H10022" i="22"/>
  <c r="I10022" i="22" s="1"/>
  <c r="I10024" i="22" s="1"/>
  <c r="I10031" i="22" s="1"/>
  <c r="H9932" i="22"/>
  <c r="I9932" i="22" s="1"/>
  <c r="I9934" i="22" s="1"/>
  <c r="I9941" i="22" s="1"/>
  <c r="H9896" i="22"/>
  <c r="I9896" i="22" s="1"/>
  <c r="I9898" i="22" s="1"/>
  <c r="I9905" i="22" s="1"/>
  <c r="H9443" i="22"/>
  <c r="I9443" i="22" s="1"/>
  <c r="I9444" i="22" s="1"/>
  <c r="I9452" i="22" s="1"/>
  <c r="H9335" i="22"/>
  <c r="I9335" i="22" s="1"/>
  <c r="I9336" i="22" s="1"/>
  <c r="I9344" i="22" s="1"/>
  <c r="H11119" i="22"/>
  <c r="I11119" i="22" s="1"/>
  <c r="I11120" i="22" s="1"/>
  <c r="I11127" i="22" s="1"/>
  <c r="H11031" i="22"/>
  <c r="I11031" i="22" s="1"/>
  <c r="I11032" i="22" s="1"/>
  <c r="I11040" i="22" s="1"/>
  <c r="H10074" i="22"/>
  <c r="I10074" i="22" s="1"/>
  <c r="I10075" i="22" s="1"/>
  <c r="I10082" i="22" s="1"/>
  <c r="H10995" i="22"/>
  <c r="I10995" i="22" s="1"/>
  <c r="I10996" i="22" s="1"/>
  <c r="I11004" i="22" s="1"/>
  <c r="H10959" i="22"/>
  <c r="I10959" i="22" s="1"/>
  <c r="I10960" i="22" s="1"/>
  <c r="I10968" i="22" s="1"/>
  <c r="H10635" i="22"/>
  <c r="I10635" i="22" s="1"/>
  <c r="I10636" i="22" s="1"/>
  <c r="I10643" i="22" s="1"/>
  <c r="H9914" i="22"/>
  <c r="I9914" i="22" s="1"/>
  <c r="I9916" i="22" s="1"/>
  <c r="I9923" i="22" s="1"/>
  <c r="H9806" i="22"/>
  <c r="I9806" i="22" s="1"/>
  <c r="I9808" i="22" s="1"/>
  <c r="I9815" i="22" s="1"/>
  <c r="H9667" i="22"/>
  <c r="I9667" i="22" s="1"/>
  <c r="I9668" i="22" s="1"/>
  <c r="I9675" i="22" s="1"/>
  <c r="H9565" i="22"/>
  <c r="I9565" i="22" s="1"/>
  <c r="I9566" i="22" s="1"/>
  <c r="I9573" i="22" s="1"/>
  <c r="H9425" i="22"/>
  <c r="I9425" i="22" s="1"/>
  <c r="I9426" i="22" s="1"/>
  <c r="I9434" i="22" s="1"/>
  <c r="H9283" i="22"/>
  <c r="I9283" i="22" s="1"/>
  <c r="I9284" i="22" s="1"/>
  <c r="I9291" i="22" s="1"/>
  <c r="H9266" i="22"/>
  <c r="I9266" i="22" s="1"/>
  <c r="I9267" i="22" s="1"/>
  <c r="I9274" i="22" s="1"/>
  <c r="H9161" i="22"/>
  <c r="I9161" i="22" s="1"/>
  <c r="I9162" i="22" s="1"/>
  <c r="I9170" i="22" s="1"/>
  <c r="H9047" i="22"/>
  <c r="I9047" i="22" s="1"/>
  <c r="I9048" i="22" s="1"/>
  <c r="I9056" i="22" s="1"/>
  <c r="H9010" i="22"/>
  <c r="I9010" i="22" s="1"/>
  <c r="I9011" i="22" s="1"/>
  <c r="I9018" i="22" s="1"/>
  <c r="H8976" i="22"/>
  <c r="I8976" i="22" s="1"/>
  <c r="I8977" i="22" s="1"/>
  <c r="I8984" i="22" s="1"/>
  <c r="H8942" i="22"/>
  <c r="I8942" i="22" s="1"/>
  <c r="I8943" i="22" s="1"/>
  <c r="I8950" i="22" s="1"/>
  <c r="H8908" i="22"/>
  <c r="I8908" i="22" s="1"/>
  <c r="I8909" i="22" s="1"/>
  <c r="I8916" i="22" s="1"/>
  <c r="H8874" i="22"/>
  <c r="I8874" i="22" s="1"/>
  <c r="I8875" i="22" s="1"/>
  <c r="I8882" i="22" s="1"/>
  <c r="H8840" i="22"/>
  <c r="I8840" i="22" s="1"/>
  <c r="I8841" i="22" s="1"/>
  <c r="I8848" i="22" s="1"/>
  <c r="H8806" i="22"/>
  <c r="I8806" i="22" s="1"/>
  <c r="I8807" i="22" s="1"/>
  <c r="I8814" i="22" s="1"/>
  <c r="H8772" i="22"/>
  <c r="I8772" i="22" s="1"/>
  <c r="I8773" i="22" s="1"/>
  <c r="I8780" i="22" s="1"/>
  <c r="H8738" i="22"/>
  <c r="I8738" i="22" s="1"/>
  <c r="I8739" i="22" s="1"/>
  <c r="I8746" i="22" s="1"/>
  <c r="H8704" i="22"/>
  <c r="I8704" i="22" s="1"/>
  <c r="I8705" i="22" s="1"/>
  <c r="I8712" i="22" s="1"/>
  <c r="H8670" i="22"/>
  <c r="I8670" i="22" s="1"/>
  <c r="I8671" i="22" s="1"/>
  <c r="I8678" i="22" s="1"/>
  <c r="H10925" i="22"/>
  <c r="I10925" i="22" s="1"/>
  <c r="I10926" i="22" s="1"/>
  <c r="I10933" i="22" s="1"/>
  <c r="H10891" i="22"/>
  <c r="I10891" i="22" s="1"/>
  <c r="I10892" i="22" s="1"/>
  <c r="I10899" i="22" s="1"/>
  <c r="H10669" i="22"/>
  <c r="I10669" i="22" s="1"/>
  <c r="I10670" i="22" s="1"/>
  <c r="I10677" i="22" s="1"/>
  <c r="H10159" i="22"/>
  <c r="I10159" i="22" s="1"/>
  <c r="I10160" i="22" s="1"/>
  <c r="I10167" i="22" s="1"/>
  <c r="H9735" i="22"/>
  <c r="I9735" i="22" s="1"/>
  <c r="I9736" i="22" s="1"/>
  <c r="I9743" i="22" s="1"/>
  <c r="H9633" i="22"/>
  <c r="I9633" i="22" s="1"/>
  <c r="I9634" i="22" s="1"/>
  <c r="I9641" i="22" s="1"/>
  <c r="H9531" i="22"/>
  <c r="I9531" i="22" s="1"/>
  <c r="I9532" i="22" s="1"/>
  <c r="I9539" i="22" s="1"/>
  <c r="H9249" i="22"/>
  <c r="I9249" i="22" s="1"/>
  <c r="I9250" i="22" s="1"/>
  <c r="I9257" i="22" s="1"/>
  <c r="H9232" i="22"/>
  <c r="I9232" i="22" s="1"/>
  <c r="I9233" i="22" s="1"/>
  <c r="I9240" i="22" s="1"/>
  <c r="H9180" i="22"/>
  <c r="I9180" i="22" s="1"/>
  <c r="I9181" i="22" s="1"/>
  <c r="I9189" i="22" s="1"/>
  <c r="H9123" i="22"/>
  <c r="I9123" i="22" s="1"/>
  <c r="I9124" i="22" s="1"/>
  <c r="I9132" i="22" s="1"/>
  <c r="H10567" i="22"/>
  <c r="I10567" i="22" s="1"/>
  <c r="I10568" i="22" s="1"/>
  <c r="I10575" i="22" s="1"/>
  <c r="H10533" i="22"/>
  <c r="I10533" i="22" s="1"/>
  <c r="I10534" i="22" s="1"/>
  <c r="I10541" i="22" s="1"/>
  <c r="H10465" i="22"/>
  <c r="I10465" i="22" s="1"/>
  <c r="I10466" i="22" s="1"/>
  <c r="I10473" i="22" s="1"/>
  <c r="H10431" i="22"/>
  <c r="I10431" i="22" s="1"/>
  <c r="I10432" i="22" s="1"/>
  <c r="I10439" i="22" s="1"/>
  <c r="H10108" i="22"/>
  <c r="I10108" i="22" s="1"/>
  <c r="I10109" i="22" s="1"/>
  <c r="I10116" i="22" s="1"/>
  <c r="H10040" i="22"/>
  <c r="I10040" i="22" s="1"/>
  <c r="I10041" i="22" s="1"/>
  <c r="I10048" i="22" s="1"/>
  <c r="H10004" i="22"/>
  <c r="I10004" i="22" s="1"/>
  <c r="I10006" i="22" s="1"/>
  <c r="I10013" i="22" s="1"/>
  <c r="H9842" i="22"/>
  <c r="I9842" i="22" s="1"/>
  <c r="I9844" i="22" s="1"/>
  <c r="I9851" i="22" s="1"/>
  <c r="H9718" i="22"/>
  <c r="I9718" i="22" s="1"/>
  <c r="I9719" i="22" s="1"/>
  <c r="I9726" i="22" s="1"/>
  <c r="H10737" i="22"/>
  <c r="I10737" i="22" s="1"/>
  <c r="I10738" i="22" s="1"/>
  <c r="I10745" i="22" s="1"/>
  <c r="H10363" i="22"/>
  <c r="I10363" i="22" s="1"/>
  <c r="I10364" i="22" s="1"/>
  <c r="I10371" i="22" s="1"/>
  <c r="H10329" i="22"/>
  <c r="I10329" i="22" s="1"/>
  <c r="I10330" i="22" s="1"/>
  <c r="I10337" i="22" s="1"/>
  <c r="H9968" i="22"/>
  <c r="I9968" i="22" s="1"/>
  <c r="I9970" i="22" s="1"/>
  <c r="I9977" i="22" s="1"/>
  <c r="H9824" i="22"/>
  <c r="I9824" i="22" s="1"/>
  <c r="I9826" i="22" s="1"/>
  <c r="I9833" i="22" s="1"/>
  <c r="H9684" i="22"/>
  <c r="I9684" i="22" s="1"/>
  <c r="I9685" i="22" s="1"/>
  <c r="I9692" i="22" s="1"/>
  <c r="H9582" i="22"/>
  <c r="I9582" i="22" s="1"/>
  <c r="I9583" i="22" s="1"/>
  <c r="I9590" i="22" s="1"/>
  <c r="H9480" i="22"/>
  <c r="I9480" i="22" s="1"/>
  <c r="I9481" i="22" s="1"/>
  <c r="I9488" i="22" s="1"/>
  <c r="H9066" i="22"/>
  <c r="I9066" i="22" s="1"/>
  <c r="I9067" i="22" s="1"/>
  <c r="I9075" i="22" s="1"/>
  <c r="H9752" i="22"/>
  <c r="I9752" i="22" s="1"/>
  <c r="I9754" i="22" s="1"/>
  <c r="I9761" i="22" s="1"/>
  <c r="H8925" i="22"/>
  <c r="I8925" i="22" s="1"/>
  <c r="I8926" i="22" s="1"/>
  <c r="I8933" i="22" s="1"/>
  <c r="H8789" i="22"/>
  <c r="I8789" i="22" s="1"/>
  <c r="I8790" i="22" s="1"/>
  <c r="I8797" i="22" s="1"/>
  <c r="H10771" i="22"/>
  <c r="I10771" i="22" s="1"/>
  <c r="I10772" i="22" s="1"/>
  <c r="I10779" i="22" s="1"/>
  <c r="H9788" i="22"/>
  <c r="I9788" i="22" s="1"/>
  <c r="I9790" i="22" s="1"/>
  <c r="I9797" i="22" s="1"/>
  <c r="H9407" i="22"/>
  <c r="I9407" i="22" s="1"/>
  <c r="I9408" i="22" s="1"/>
  <c r="I9416" i="22" s="1"/>
  <c r="H9215" i="22"/>
  <c r="I9215" i="22" s="1"/>
  <c r="I9216" i="22" s="1"/>
  <c r="I9223" i="22" s="1"/>
  <c r="H9198" i="22"/>
  <c r="I9198" i="22" s="1"/>
  <c r="I9199" i="22" s="1"/>
  <c r="I9206" i="22" s="1"/>
  <c r="H9104" i="22"/>
  <c r="I9104" i="22" s="1"/>
  <c r="I9105" i="22" s="1"/>
  <c r="I9113" i="22" s="1"/>
  <c r="H9085" i="22"/>
  <c r="I9085" i="22" s="1"/>
  <c r="I9086" i="22" s="1"/>
  <c r="I9094" i="22" s="1"/>
  <c r="H8959" i="22"/>
  <c r="I8959" i="22" s="1"/>
  <c r="I8960" i="22" s="1"/>
  <c r="I8967" i="22" s="1"/>
  <c r="H8755" i="22"/>
  <c r="I8755" i="22" s="1"/>
  <c r="I8756" i="22" s="1"/>
  <c r="I8763" i="22" s="1"/>
  <c r="H8636" i="22"/>
  <c r="I8636" i="22" s="1"/>
  <c r="I8637" i="22" s="1"/>
  <c r="I8644" i="22" s="1"/>
  <c r="H8602" i="22"/>
  <c r="I8602" i="22" s="1"/>
  <c r="I8603" i="22" s="1"/>
  <c r="I8610" i="22" s="1"/>
  <c r="H9950" i="22"/>
  <c r="I9950" i="22" s="1"/>
  <c r="I9952" i="22" s="1"/>
  <c r="I9959" i="22" s="1"/>
  <c r="H9701" i="22"/>
  <c r="I9701" i="22" s="1"/>
  <c r="I9702" i="22" s="1"/>
  <c r="I9709" i="22" s="1"/>
  <c r="H9599" i="22"/>
  <c r="I9599" i="22" s="1"/>
  <c r="I9600" i="22" s="1"/>
  <c r="I9607" i="22" s="1"/>
  <c r="H9497" i="22"/>
  <c r="I9497" i="22" s="1"/>
  <c r="I9498" i="22" s="1"/>
  <c r="I9505" i="22" s="1"/>
  <c r="H9028" i="22"/>
  <c r="I9028" i="22" s="1"/>
  <c r="I9029" i="22" s="1"/>
  <c r="I9037" i="22" s="1"/>
  <c r="H8993" i="22"/>
  <c r="I8993" i="22" s="1"/>
  <c r="I8994" i="22" s="1"/>
  <c r="I9001" i="22" s="1"/>
  <c r="H8857" i="22"/>
  <c r="I8857" i="22" s="1"/>
  <c r="I8858" i="22" s="1"/>
  <c r="I8865" i="22" s="1"/>
  <c r="H8721" i="22"/>
  <c r="I8721" i="22" s="1"/>
  <c r="I8722" i="22" s="1"/>
  <c r="I8729" i="22" s="1"/>
  <c r="H10261" i="22"/>
  <c r="I10261" i="22" s="1"/>
  <c r="I10262" i="22" s="1"/>
  <c r="I10269" i="22" s="1"/>
  <c r="H10227" i="22"/>
  <c r="I10227" i="22" s="1"/>
  <c r="I10228" i="22" s="1"/>
  <c r="I10235" i="22" s="1"/>
  <c r="H10840" i="22"/>
  <c r="I10840" i="22" s="1"/>
  <c r="I10841" i="22" s="1"/>
  <c r="I10848" i="22" s="1"/>
  <c r="H9616" i="22"/>
  <c r="I9616" i="22" s="1"/>
  <c r="I9617" i="22" s="1"/>
  <c r="I9624" i="22" s="1"/>
  <c r="H9514" i="22"/>
  <c r="I9514" i="22" s="1"/>
  <c r="I9515" i="22" s="1"/>
  <c r="I9522" i="22" s="1"/>
  <c r="H9389" i="22"/>
  <c r="I9389" i="22" s="1"/>
  <c r="I9390" i="22" s="1"/>
  <c r="I9398" i="22" s="1"/>
  <c r="H9371" i="22"/>
  <c r="I9371" i="22" s="1"/>
  <c r="I9372" i="22" s="1"/>
  <c r="I9380" i="22" s="1"/>
  <c r="H8891" i="22"/>
  <c r="I8891" i="22" s="1"/>
  <c r="I8892" i="22" s="1"/>
  <c r="I8899" i="22" s="1"/>
  <c r="H8823" i="22"/>
  <c r="I8823" i="22" s="1"/>
  <c r="I8824" i="22" s="1"/>
  <c r="I8831" i="22" s="1"/>
  <c r="H8091" i="22"/>
  <c r="I8091" i="22" s="1"/>
  <c r="I8092" i="22" s="1"/>
  <c r="I8098" i="22" s="1"/>
  <c r="H8049" i="22"/>
  <c r="I8049" i="22" s="1"/>
  <c r="I8050" i="22" s="1"/>
  <c r="I8060" i="22" s="1"/>
  <c r="H9860" i="22"/>
  <c r="I9860" i="22" s="1"/>
  <c r="I9862" i="22" s="1"/>
  <c r="I9869" i="22" s="1"/>
  <c r="H8619" i="22"/>
  <c r="I8619" i="22" s="1"/>
  <c r="I8620" i="22" s="1"/>
  <c r="I8627" i="22" s="1"/>
  <c r="H8466" i="22"/>
  <c r="I8466" i="22" s="1"/>
  <c r="I8467" i="22" s="1"/>
  <c r="I8474" i="22" s="1"/>
  <c r="H8381" i="22"/>
  <c r="I8381" i="22" s="1"/>
  <c r="I8382" i="22" s="1"/>
  <c r="I8389" i="22" s="1"/>
  <c r="H8364" i="22"/>
  <c r="I8364" i="22" s="1"/>
  <c r="I8365" i="22" s="1"/>
  <c r="I8372" i="22" s="1"/>
  <c r="H8279" i="22"/>
  <c r="I8279" i="22" s="1"/>
  <c r="I8280" i="22" s="1"/>
  <c r="I8287" i="22" s="1"/>
  <c r="H8262" i="22"/>
  <c r="I8262" i="22" s="1"/>
  <c r="I8263" i="22" s="1"/>
  <c r="I8270" i="22" s="1"/>
  <c r="H8177" i="22"/>
  <c r="I8177" i="22" s="1"/>
  <c r="I8178" i="22" s="1"/>
  <c r="I8185" i="22" s="1"/>
  <c r="H8160" i="22"/>
  <c r="I8160" i="22" s="1"/>
  <c r="I8161" i="22" s="1"/>
  <c r="I8168" i="22" s="1"/>
  <c r="H7949" i="22"/>
  <c r="I7949" i="22" s="1"/>
  <c r="I7950" i="22" s="1"/>
  <c r="I7957" i="22" s="1"/>
  <c r="H7697" i="22"/>
  <c r="I7697" i="22" s="1"/>
  <c r="I7698" i="22" s="1"/>
  <c r="I7705" i="22" s="1"/>
  <c r="H7519" i="22"/>
  <c r="I7519" i="22" s="1"/>
  <c r="I7520" i="22" s="1"/>
  <c r="I7527" i="22" s="1"/>
  <c r="H7480" i="22"/>
  <c r="I7480" i="22" s="1"/>
  <c r="I7481" i="22" s="1"/>
  <c r="I7488" i="22" s="1"/>
  <c r="H7422" i="22"/>
  <c r="I7422" i="22" s="1"/>
  <c r="I7423" i="22" s="1"/>
  <c r="I7432" i="22" s="1"/>
  <c r="H7307" i="22"/>
  <c r="I7307" i="22" s="1"/>
  <c r="I7308" i="22" s="1"/>
  <c r="I7318" i="22" s="1"/>
  <c r="H7138" i="22"/>
  <c r="I7138" i="22" s="1"/>
  <c r="I7139" i="22" s="1"/>
  <c r="I7146" i="22" s="1"/>
  <c r="H7083" i="22"/>
  <c r="I7083" i="22" s="1"/>
  <c r="I7084" i="22" s="1"/>
  <c r="I7090" i="22" s="1"/>
  <c r="H7049" i="22"/>
  <c r="I7049" i="22" s="1"/>
  <c r="I7050" i="22" s="1"/>
  <c r="I7056" i="22" s="1"/>
  <c r="H6986" i="22"/>
  <c r="I6986" i="22" s="1"/>
  <c r="I6987" i="22" s="1"/>
  <c r="I6993" i="22" s="1"/>
  <c r="H6922" i="22"/>
  <c r="I6922" i="22" s="1"/>
  <c r="I6923" i="22" s="1"/>
  <c r="I6929" i="22" s="1"/>
  <c r="H6816" i="22"/>
  <c r="I6816" i="22" s="1"/>
  <c r="I6817" i="22" s="1"/>
  <c r="I6824" i="22" s="1"/>
  <c r="H6765" i="22"/>
  <c r="I6765" i="22" s="1"/>
  <c r="I6766" i="22" s="1"/>
  <c r="I6772" i="22" s="1"/>
  <c r="H6714" i="22"/>
  <c r="I6714" i="22" s="1"/>
  <c r="I6715" i="22" s="1"/>
  <c r="I6721" i="22" s="1"/>
  <c r="H6662" i="22"/>
  <c r="I6662" i="22" s="1"/>
  <c r="I6663" i="22" s="1"/>
  <c r="I6669" i="22" s="1"/>
  <c r="H6610" i="22"/>
  <c r="I6610" i="22" s="1"/>
  <c r="I6611" i="22" s="1"/>
  <c r="I6617" i="22" s="1"/>
  <c r="H6559" i="22"/>
  <c r="I6559" i="22" s="1"/>
  <c r="I6560" i="22" s="1"/>
  <c r="I6566" i="22" s="1"/>
  <c r="H6538" i="22"/>
  <c r="I6538" i="22" s="1"/>
  <c r="I6539" i="22" s="1"/>
  <c r="I6548" i="22" s="1"/>
  <c r="H6481" i="22"/>
  <c r="I6481" i="22" s="1"/>
  <c r="I6482" i="22" s="1"/>
  <c r="I6491" i="22" s="1"/>
  <c r="H6371" i="22"/>
  <c r="I6371" i="22" s="1"/>
  <c r="I6372" i="22" s="1"/>
  <c r="I6379" i="22" s="1"/>
  <c r="H9353" i="22"/>
  <c r="I9353" i="22" s="1"/>
  <c r="I9354" i="22" s="1"/>
  <c r="I9362" i="22" s="1"/>
  <c r="H8551" i="22"/>
  <c r="I8551" i="22" s="1"/>
  <c r="I8552" i="22" s="1"/>
  <c r="I8559" i="22" s="1"/>
  <c r="H8028" i="22"/>
  <c r="I8028" i="22" s="1"/>
  <c r="I8029" i="22" s="1"/>
  <c r="I8039" i="22" s="1"/>
  <c r="H7877" i="22"/>
  <c r="I7877" i="22" s="1"/>
  <c r="I7878" i="22" s="1"/>
  <c r="I7885" i="22" s="1"/>
  <c r="H7823" i="22"/>
  <c r="I7823" i="22" s="1"/>
  <c r="I7824" i="22" s="1"/>
  <c r="I7831" i="22" s="1"/>
  <c r="H7769" i="22"/>
  <c r="I7769" i="22" s="1"/>
  <c r="I7770" i="22" s="1"/>
  <c r="I7777" i="22" s="1"/>
  <c r="H7383" i="22"/>
  <c r="I7383" i="22" s="1"/>
  <c r="I7384" i="22" s="1"/>
  <c r="I7392" i="22" s="1"/>
  <c r="H9650" i="22"/>
  <c r="I9650" i="22" s="1"/>
  <c r="I9651" i="22" s="1"/>
  <c r="I9658" i="22" s="1"/>
  <c r="H9300" i="22"/>
  <c r="I9300" i="22" s="1"/>
  <c r="I9301" i="22" s="1"/>
  <c r="I9308" i="22" s="1"/>
  <c r="H9770" i="22"/>
  <c r="I9770" i="22" s="1"/>
  <c r="I9772" i="22" s="1"/>
  <c r="I9779" i="22" s="1"/>
  <c r="H9548" i="22"/>
  <c r="I9548" i="22" s="1"/>
  <c r="I9549" i="22" s="1"/>
  <c r="I9556" i="22" s="1"/>
  <c r="H8500" i="22"/>
  <c r="I8500" i="22" s="1"/>
  <c r="I8501" i="22" s="1"/>
  <c r="I8508" i="22" s="1"/>
  <c r="H8007" i="22"/>
  <c r="I8007" i="22" s="1"/>
  <c r="I8008" i="22" s="1"/>
  <c r="I8018" i="22" s="1"/>
  <c r="H7967" i="22"/>
  <c r="I7967" i="22" s="1"/>
  <c r="I7968" i="22" s="1"/>
  <c r="I7977" i="22" s="1"/>
  <c r="H7859" i="22"/>
  <c r="I7859" i="22" s="1"/>
  <c r="I7860" i="22" s="1"/>
  <c r="I7867" i="22" s="1"/>
  <c r="H7805" i="22"/>
  <c r="I7805" i="22" s="1"/>
  <c r="I7806" i="22" s="1"/>
  <c r="I7813" i="22" s="1"/>
  <c r="H7751" i="22"/>
  <c r="I7751" i="22" s="1"/>
  <c r="I7752" i="22" s="1"/>
  <c r="I7759" i="22" s="1"/>
  <c r="H7675" i="22"/>
  <c r="I7675" i="22" s="1"/>
  <c r="I7676" i="22" s="1"/>
  <c r="I7687" i="22" s="1"/>
  <c r="H7614" i="22"/>
  <c r="I7614" i="22" s="1"/>
  <c r="I7615" i="22" s="1"/>
  <c r="I7621" i="22" s="1"/>
  <c r="H7402" i="22"/>
  <c r="I7402" i="22" s="1"/>
  <c r="I7403" i="22" s="1"/>
  <c r="I7412" i="22" s="1"/>
  <c r="H7365" i="22"/>
  <c r="I7365" i="22" s="1"/>
  <c r="I7366" i="22" s="1"/>
  <c r="I7373" i="22" s="1"/>
  <c r="H7346" i="22"/>
  <c r="I7346" i="22" s="1"/>
  <c r="I7347" i="22" s="1"/>
  <c r="I7354" i="22" s="1"/>
  <c r="H7173" i="22"/>
  <c r="I7173" i="22" s="1"/>
  <c r="I7174" i="22" s="1"/>
  <c r="I7182" i="22" s="1"/>
  <c r="H6520" i="22"/>
  <c r="I6520" i="22" s="1"/>
  <c r="I6521" i="22" s="1"/>
  <c r="I6528" i="22" s="1"/>
  <c r="H8517" i="22"/>
  <c r="I8517" i="22" s="1"/>
  <c r="I8518" i="22" s="1"/>
  <c r="I8525" i="22" s="1"/>
  <c r="H8126" i="22"/>
  <c r="I8126" i="22" s="1"/>
  <c r="I8127" i="22" s="1"/>
  <c r="I8134" i="22" s="1"/>
  <c r="H7931" i="22"/>
  <c r="I7931" i="22" s="1"/>
  <c r="I7932" i="22" s="1"/>
  <c r="I7939" i="22" s="1"/>
  <c r="H7733" i="22"/>
  <c r="I7733" i="22" s="1"/>
  <c r="I7734" i="22" s="1"/>
  <c r="I7741" i="22" s="1"/>
  <c r="H7537" i="22"/>
  <c r="I7537" i="22" s="1"/>
  <c r="I7538" i="22" s="1"/>
  <c r="I7545" i="22" s="1"/>
  <c r="H7247" i="22"/>
  <c r="I7247" i="22" s="1"/>
  <c r="I7248" i="22" s="1"/>
  <c r="I7257" i="22" s="1"/>
  <c r="H7229" i="22"/>
  <c r="I7229" i="22" s="1"/>
  <c r="I7230" i="22" s="1"/>
  <c r="I7237" i="22" s="1"/>
  <c r="H7003" i="22"/>
  <c r="I7003" i="22" s="1"/>
  <c r="I7004" i="22" s="1"/>
  <c r="I7016" i="22" s="1"/>
  <c r="H6971" i="22"/>
  <c r="I6971" i="22" s="1"/>
  <c r="I6972" i="22" s="1"/>
  <c r="I6978" i="22" s="1"/>
  <c r="H6905" i="22"/>
  <c r="I6905" i="22" s="1"/>
  <c r="I6906" i="22" s="1"/>
  <c r="I6912" i="22" s="1"/>
  <c r="H6748" i="22"/>
  <c r="I6748" i="22" s="1"/>
  <c r="I6749" i="22" s="1"/>
  <c r="I6755" i="22" s="1"/>
  <c r="H6680" i="22"/>
  <c r="I6680" i="22" s="1"/>
  <c r="I6681" i="22" s="1"/>
  <c r="I6687" i="22" s="1"/>
  <c r="H6407" i="22"/>
  <c r="I6407" i="22" s="1"/>
  <c r="I6408" i="22" s="1"/>
  <c r="I6415" i="22" s="1"/>
  <c r="H6217" i="22"/>
  <c r="I6217" i="22" s="1"/>
  <c r="I6218" i="22" s="1"/>
  <c r="I6227" i="22" s="1"/>
  <c r="H6105" i="22"/>
  <c r="I6105" i="22" s="1"/>
  <c r="I6106" i="22" s="1"/>
  <c r="I6113" i="22" s="1"/>
  <c r="H6050" i="22"/>
  <c r="I6050" i="22" s="1"/>
  <c r="I6051" i="22" s="1"/>
  <c r="I6059" i="22" s="1"/>
  <c r="H5923" i="22"/>
  <c r="I5923" i="22" s="1"/>
  <c r="I5924" i="22" s="1"/>
  <c r="I5931" i="22" s="1"/>
  <c r="H5811" i="22"/>
  <c r="I5811" i="22" s="1"/>
  <c r="I5812" i="22" s="1"/>
  <c r="I5819" i="22" s="1"/>
  <c r="H5701" i="22"/>
  <c r="I5701" i="22" s="1"/>
  <c r="I5702" i="22" s="1"/>
  <c r="I5709" i="22" s="1"/>
  <c r="H5593" i="22"/>
  <c r="I5593" i="22" s="1"/>
  <c r="I5594" i="22" s="1"/>
  <c r="I5601" i="22" s="1"/>
  <c r="H5485" i="22"/>
  <c r="I5485" i="22" s="1"/>
  <c r="I5486" i="22" s="1"/>
  <c r="I5493" i="22" s="1"/>
  <c r="H5377" i="22"/>
  <c r="I5377" i="22" s="1"/>
  <c r="I5378" i="22" s="1"/>
  <c r="I5385" i="22" s="1"/>
  <c r="H5210" i="22"/>
  <c r="I5210" i="22" s="1"/>
  <c r="I5211" i="22" s="1"/>
  <c r="I5221" i="22" s="1"/>
  <c r="H5173" i="22"/>
  <c r="I5173" i="22" s="1"/>
  <c r="I5174" i="22" s="1"/>
  <c r="I5181" i="22" s="1"/>
  <c r="H5063" i="22"/>
  <c r="I5063" i="22" s="1"/>
  <c r="I5064" i="22" s="1"/>
  <c r="I5071" i="22" s="1"/>
  <c r="H4934" i="22"/>
  <c r="I4934" i="22" s="1"/>
  <c r="I4935" i="22" s="1"/>
  <c r="I4943" i="22" s="1"/>
  <c r="H4769" i="22"/>
  <c r="I4769" i="22" s="1"/>
  <c r="I4770" i="22" s="1"/>
  <c r="I4778" i="22" s="1"/>
  <c r="H9461" i="22"/>
  <c r="I9461" i="22" s="1"/>
  <c r="I9462" i="22" s="1"/>
  <c r="I9470" i="22" s="1"/>
  <c r="H8432" i="22"/>
  <c r="I8432" i="22" s="1"/>
  <c r="I8433" i="22" s="1"/>
  <c r="I8440" i="22" s="1"/>
  <c r="H8415" i="22"/>
  <c r="I8415" i="22" s="1"/>
  <c r="I8416" i="22" s="1"/>
  <c r="I8423" i="22" s="1"/>
  <c r="H8296" i="22"/>
  <c r="I8296" i="22" s="1"/>
  <c r="I8297" i="22" s="1"/>
  <c r="I8304" i="22" s="1"/>
  <c r="H8245" i="22"/>
  <c r="I8245" i="22" s="1"/>
  <c r="I8246" i="22" s="1"/>
  <c r="I8253" i="22" s="1"/>
  <c r="H8109" i="22"/>
  <c r="I8109" i="22" s="1"/>
  <c r="I8110" i="22" s="1"/>
  <c r="I8117" i="22" s="1"/>
  <c r="H7987" i="22"/>
  <c r="I7987" i="22" s="1"/>
  <c r="I7988" i="22" s="1"/>
  <c r="I7997" i="22" s="1"/>
  <c r="H7895" i="22"/>
  <c r="I7895" i="22" s="1"/>
  <c r="I7896" i="22" s="1"/>
  <c r="I7903" i="22" s="1"/>
  <c r="H7631" i="22"/>
  <c r="I7631" i="22" s="1"/>
  <c r="I7632" i="22" s="1"/>
  <c r="I7643" i="22" s="1"/>
  <c r="H7328" i="22"/>
  <c r="I7328" i="22" s="1"/>
  <c r="I7329" i="22" s="1"/>
  <c r="I7336" i="22" s="1"/>
  <c r="H9317" i="22"/>
  <c r="I9317" i="22" s="1"/>
  <c r="I9318" i="22" s="1"/>
  <c r="I9326" i="22" s="1"/>
  <c r="H8585" i="22"/>
  <c r="I8585" i="22" s="1"/>
  <c r="I8586" i="22" s="1"/>
  <c r="I8593" i="22" s="1"/>
  <c r="H8568" i="22"/>
  <c r="I8568" i="22" s="1"/>
  <c r="I8569" i="22" s="1"/>
  <c r="I8576" i="22" s="1"/>
  <c r="H8483" i="22"/>
  <c r="I8483" i="22" s="1"/>
  <c r="I8484" i="22" s="1"/>
  <c r="I8491" i="22" s="1"/>
  <c r="H8228" i="22"/>
  <c r="I8228" i="22" s="1"/>
  <c r="I8229" i="22" s="1"/>
  <c r="I8236" i="22" s="1"/>
  <c r="H7787" i="22"/>
  <c r="I7787" i="22" s="1"/>
  <c r="I7788" i="22" s="1"/>
  <c r="I7795" i="22" s="1"/>
  <c r="H7576" i="22"/>
  <c r="I7576" i="22" s="1"/>
  <c r="I7577" i="22" s="1"/>
  <c r="I7584" i="22" s="1"/>
  <c r="H7288" i="22"/>
  <c r="I7288" i="22" s="1"/>
  <c r="I7289" i="22" s="1"/>
  <c r="I7297" i="22" s="1"/>
  <c r="H7267" i="22"/>
  <c r="I7267" i="22" s="1"/>
  <c r="I7268" i="22" s="1"/>
  <c r="I7278" i="22" s="1"/>
  <c r="H7211" i="22"/>
  <c r="I7211" i="22" s="1"/>
  <c r="I7212" i="22" s="1"/>
  <c r="I7219" i="22" s="1"/>
  <c r="H7192" i="22"/>
  <c r="I7192" i="22" s="1"/>
  <c r="I7193" i="22" s="1"/>
  <c r="I7201" i="22" s="1"/>
  <c r="H7156" i="22"/>
  <c r="I7156" i="22" s="1"/>
  <c r="I7157" i="22" s="1"/>
  <c r="I7163" i="22" s="1"/>
  <c r="H8449" i="22"/>
  <c r="I8449" i="22" s="1"/>
  <c r="I8450" i="22" s="1"/>
  <c r="I8457" i="22" s="1"/>
  <c r="H8398" i="22"/>
  <c r="I8398" i="22" s="1"/>
  <c r="I8399" i="22" s="1"/>
  <c r="I8406" i="22" s="1"/>
  <c r="H8347" i="22"/>
  <c r="I8347" i="22" s="1"/>
  <c r="I8348" i="22" s="1"/>
  <c r="I8355" i="22" s="1"/>
  <c r="H8211" i="22"/>
  <c r="I8211" i="22" s="1"/>
  <c r="I8212" i="22" s="1"/>
  <c r="I8219" i="22" s="1"/>
  <c r="H9142" i="22"/>
  <c r="I9142" i="22" s="1"/>
  <c r="I9143" i="22" s="1"/>
  <c r="I9151" i="22" s="1"/>
  <c r="H8313" i="22"/>
  <c r="I8313" i="22" s="1"/>
  <c r="I8314" i="22" s="1"/>
  <c r="I8321" i="22" s="1"/>
  <c r="H8194" i="22"/>
  <c r="I8194" i="22" s="1"/>
  <c r="I8195" i="22" s="1"/>
  <c r="I8202" i="22" s="1"/>
  <c r="H8143" i="22"/>
  <c r="I8143" i="22" s="1"/>
  <c r="I8144" i="22" s="1"/>
  <c r="I8151" i="22" s="1"/>
  <c r="H7653" i="22"/>
  <c r="I7653" i="22" s="1"/>
  <c r="I7654" i="22" s="1"/>
  <c r="I7665" i="22" s="1"/>
  <c r="H7498" i="22"/>
  <c r="I7498" i="22" s="1"/>
  <c r="I7499" i="22" s="1"/>
  <c r="I7509" i="22" s="1"/>
  <c r="H7442" i="22"/>
  <c r="I7442" i="22" s="1"/>
  <c r="I7443" i="22" s="1"/>
  <c r="I7452" i="22" s="1"/>
  <c r="H7026" i="22"/>
  <c r="I7026" i="22" s="1"/>
  <c r="I7027" i="22" s="1"/>
  <c r="I7039" i="22" s="1"/>
  <c r="H6834" i="22"/>
  <c r="I6834" i="22" s="1"/>
  <c r="I6835" i="22" s="1"/>
  <c r="I6842" i="22" s="1"/>
  <c r="H6697" i="22"/>
  <c r="I6697" i="22" s="1"/>
  <c r="I6698" i="22" s="1"/>
  <c r="I6704" i="22" s="1"/>
  <c r="H6627" i="22"/>
  <c r="I6627" i="22" s="1"/>
  <c r="I6628" i="22" s="1"/>
  <c r="I6634" i="22" s="1"/>
  <c r="H6501" i="22"/>
  <c r="I6501" i="22" s="1"/>
  <c r="I6502" i="22" s="1"/>
  <c r="I6510" i="22" s="1"/>
  <c r="H6461" i="22"/>
  <c r="I6461" i="22" s="1"/>
  <c r="I6462" i="22" s="1"/>
  <c r="I6471" i="22" s="1"/>
  <c r="H6315" i="22"/>
  <c r="I6315" i="22" s="1"/>
  <c r="I6316" i="22" s="1"/>
  <c r="I6324" i="22" s="1"/>
  <c r="H6258" i="22"/>
  <c r="I6258" i="22" s="1"/>
  <c r="I6259" i="22" s="1"/>
  <c r="I6267" i="22" s="1"/>
  <c r="H6199" i="22"/>
  <c r="I6199" i="22" s="1"/>
  <c r="I6200" i="22" s="1"/>
  <c r="I6207" i="22" s="1"/>
  <c r="H6087" i="22"/>
  <c r="I6087" i="22" s="1"/>
  <c r="I6088" i="22" s="1"/>
  <c r="I6095" i="22" s="1"/>
  <c r="H6013" i="22"/>
  <c r="I6013" i="22" s="1"/>
  <c r="I6014" i="22" s="1"/>
  <c r="I6020" i="22" s="1"/>
  <c r="H5905" i="22"/>
  <c r="I5905" i="22" s="1"/>
  <c r="I5906" i="22" s="1"/>
  <c r="I5913" i="22" s="1"/>
  <c r="H5791" i="22"/>
  <c r="I5791" i="22" s="1"/>
  <c r="I5792" i="22" s="1"/>
  <c r="I5801" i="22" s="1"/>
  <c r="H5683" i="22"/>
  <c r="I5683" i="22" s="1"/>
  <c r="I5684" i="22" s="1"/>
  <c r="I5691" i="22" s="1"/>
  <c r="H5575" i="22"/>
  <c r="I5575" i="22" s="1"/>
  <c r="I5576" i="22" s="1"/>
  <c r="I5583" i="22" s="1"/>
  <c r="H5467" i="22"/>
  <c r="I5467" i="22" s="1"/>
  <c r="I5468" i="22" s="1"/>
  <c r="I5475" i="22" s="1"/>
  <c r="H5359" i="22"/>
  <c r="I5359" i="22" s="1"/>
  <c r="I5360" i="22" s="1"/>
  <c r="I5367" i="22" s="1"/>
  <c r="H5302" i="22"/>
  <c r="I5302" i="22" s="1"/>
  <c r="I5303" i="22" s="1"/>
  <c r="I5311" i="22" s="1"/>
  <c r="H5251" i="22"/>
  <c r="I5251" i="22" s="1"/>
  <c r="I5252" i="22" s="1"/>
  <c r="I5258" i="22" s="1"/>
  <c r="H5155" i="22"/>
  <c r="I5155" i="22" s="1"/>
  <c r="I5156" i="22" s="1"/>
  <c r="I5163" i="22" s="1"/>
  <c r="H5045" i="22"/>
  <c r="I5045" i="22" s="1"/>
  <c r="I5046" i="22" s="1"/>
  <c r="I5053" i="22" s="1"/>
  <c r="H7594" i="22"/>
  <c r="I7594" i="22" s="1"/>
  <c r="I7595" i="22" s="1"/>
  <c r="I7604" i="22" s="1"/>
  <c r="H7119" i="22"/>
  <c r="I7119" i="22" s="1"/>
  <c r="I7120" i="22" s="1"/>
  <c r="I7128" i="22" s="1"/>
  <c r="H7100" i="22"/>
  <c r="I7100" i="22" s="1"/>
  <c r="I7101" i="22" s="1"/>
  <c r="I7109" i="22" s="1"/>
  <c r="H6888" i="22"/>
  <c r="I6888" i="22" s="1"/>
  <c r="I6889" i="22" s="1"/>
  <c r="I6895" i="22" s="1"/>
  <c r="H6425" i="22"/>
  <c r="I6425" i="22" s="1"/>
  <c r="I6426" i="22" s="1"/>
  <c r="I6433" i="22" s="1"/>
  <c r="H6389" i="22"/>
  <c r="I6389" i="22" s="1"/>
  <c r="I6390" i="22" s="1"/>
  <c r="I6397" i="22" s="1"/>
  <c r="H6334" i="22"/>
  <c r="I6334" i="22" s="1"/>
  <c r="I6335" i="22" s="1"/>
  <c r="I6343" i="22" s="1"/>
  <c r="H6296" i="22"/>
  <c r="I6296" i="22" s="1"/>
  <c r="I6297" i="22" s="1"/>
  <c r="I6305" i="22" s="1"/>
  <c r="H6277" i="22"/>
  <c r="I6277" i="22" s="1"/>
  <c r="I6278" i="22" s="1"/>
  <c r="I6286" i="22" s="1"/>
  <c r="H6237" i="22"/>
  <c r="I6237" i="22" s="1"/>
  <c r="I6238" i="22" s="1"/>
  <c r="I6248" i="22" s="1"/>
  <c r="H5995" i="22"/>
  <c r="I5995" i="22" s="1"/>
  <c r="I5996" i="22" s="1"/>
  <c r="I6003" i="22" s="1"/>
  <c r="H5977" i="22"/>
  <c r="I5977" i="22" s="1"/>
  <c r="I5978" i="22" s="1"/>
  <c r="I5985" i="22" s="1"/>
  <c r="H5959" i="22"/>
  <c r="I5959" i="22" s="1"/>
  <c r="I5960" i="22" s="1"/>
  <c r="I5967" i="22" s="1"/>
  <c r="H5941" i="22"/>
  <c r="I5941" i="22" s="1"/>
  <c r="I5942" i="22" s="1"/>
  <c r="I5949" i="22" s="1"/>
  <c r="H5755" i="22"/>
  <c r="I5755" i="22" s="1"/>
  <c r="I5756" i="22" s="1"/>
  <c r="I5763" i="22" s="1"/>
  <c r="H5737" i="22"/>
  <c r="I5737" i="22" s="1"/>
  <c r="I5738" i="22" s="1"/>
  <c r="I5745" i="22" s="1"/>
  <c r="H5449" i="22"/>
  <c r="I5449" i="22" s="1"/>
  <c r="I5450" i="22" s="1"/>
  <c r="I5457" i="22" s="1"/>
  <c r="H7841" i="22"/>
  <c r="I7841" i="22" s="1"/>
  <c r="I7842" i="22" s="1"/>
  <c r="I7849" i="22" s="1"/>
  <c r="H6870" i="22"/>
  <c r="I6870" i="22" s="1"/>
  <c r="I6871" i="22" s="1"/>
  <c r="I6878" i="22" s="1"/>
  <c r="H6782" i="22"/>
  <c r="I6782" i="22" s="1"/>
  <c r="I6783" i="22" s="1"/>
  <c r="I6789" i="22" s="1"/>
  <c r="H6731" i="22"/>
  <c r="I6731" i="22" s="1"/>
  <c r="I6732" i="22" s="1"/>
  <c r="I6738" i="22" s="1"/>
  <c r="H8653" i="22"/>
  <c r="I8653" i="22" s="1"/>
  <c r="I8654" i="22" s="1"/>
  <c r="I8661" i="22" s="1"/>
  <c r="H7066" i="22"/>
  <c r="I7066" i="22" s="1"/>
  <c r="I7067" i="22" s="1"/>
  <c r="I7075" i="22" s="1"/>
  <c r="H6939" i="22"/>
  <c r="I6939" i="22" s="1"/>
  <c r="I6940" i="22" s="1"/>
  <c r="I6947" i="22" s="1"/>
  <c r="H6799" i="22"/>
  <c r="I6799" i="22" s="1"/>
  <c r="I6800" i="22" s="1"/>
  <c r="I6806" i="22" s="1"/>
  <c r="H8534" i="22"/>
  <c r="I8534" i="22" s="1"/>
  <c r="I8535" i="22" s="1"/>
  <c r="I8542" i="22" s="1"/>
  <c r="H8330" i="22"/>
  <c r="I8330" i="22" s="1"/>
  <c r="I8331" i="22" s="1"/>
  <c r="I8338" i="22" s="1"/>
  <c r="H7555" i="22"/>
  <c r="I7555" i="22" s="1"/>
  <c r="I7556" i="22" s="1"/>
  <c r="I7566" i="22" s="1"/>
  <c r="H6956" i="22"/>
  <c r="I6956" i="22" s="1"/>
  <c r="I6957" i="22" s="1"/>
  <c r="I6963" i="22" s="1"/>
  <c r="H6353" i="22"/>
  <c r="I6353" i="22" s="1"/>
  <c r="I6354" i="22" s="1"/>
  <c r="I6361" i="22" s="1"/>
  <c r="H8687" i="22"/>
  <c r="I8687" i="22" s="1"/>
  <c r="I8688" i="22" s="1"/>
  <c r="I8695" i="22" s="1"/>
  <c r="H8070" i="22"/>
  <c r="I8070" i="22" s="1"/>
  <c r="I8071" i="22" s="1"/>
  <c r="I8081" i="22" s="1"/>
  <c r="H7913" i="22"/>
  <c r="I7913" i="22" s="1"/>
  <c r="I7914" i="22" s="1"/>
  <c r="I7921" i="22" s="1"/>
  <c r="H7715" i="22"/>
  <c r="I7715" i="22" s="1"/>
  <c r="I7716" i="22" s="1"/>
  <c r="I7723" i="22" s="1"/>
  <c r="H7462" i="22"/>
  <c r="I7462" i="22" s="1"/>
  <c r="I7463" i="22" s="1"/>
  <c r="I7470" i="22" s="1"/>
  <c r="H6852" i="22"/>
  <c r="I6852" i="22" s="1"/>
  <c r="I6853" i="22" s="1"/>
  <c r="I6860" i="22" s="1"/>
  <c r="H6593" i="22"/>
  <c r="I6593" i="22" s="1"/>
  <c r="I6594" i="22" s="1"/>
  <c r="I6600" i="22" s="1"/>
  <c r="H6576" i="22"/>
  <c r="I6576" i="22" s="1"/>
  <c r="I6577" i="22" s="1"/>
  <c r="I6583" i="22" s="1"/>
  <c r="H6123" i="22"/>
  <c r="I6123" i="22" s="1"/>
  <c r="I6124" i="22" s="1"/>
  <c r="I6131" i="22" s="1"/>
  <c r="H6031" i="22"/>
  <c r="I6031" i="22" s="1"/>
  <c r="I6032" i="22" s="1"/>
  <c r="I6040" i="22" s="1"/>
  <c r="H5886" i="22"/>
  <c r="I5886" i="22" s="1"/>
  <c r="I5887" i="22" s="1"/>
  <c r="I5895" i="22" s="1"/>
  <c r="H5865" i="22"/>
  <c r="I5865" i="22" s="1"/>
  <c r="I5866" i="22" s="1"/>
  <c r="I5876" i="22" s="1"/>
  <c r="H5847" i="22"/>
  <c r="I5847" i="22" s="1"/>
  <c r="I5848" i="22" s="1"/>
  <c r="I5855" i="22" s="1"/>
  <c r="H5773" i="22"/>
  <c r="I5773" i="22" s="1"/>
  <c r="I5774" i="22" s="1"/>
  <c r="I5781" i="22" s="1"/>
  <c r="H5611" i="22"/>
  <c r="I5611" i="22" s="1"/>
  <c r="I5612" i="22" s="1"/>
  <c r="I5619" i="22" s="1"/>
  <c r="H5539" i="22"/>
  <c r="I5539" i="22" s="1"/>
  <c r="I5540" i="22" s="1"/>
  <c r="I5547" i="22" s="1"/>
  <c r="H5521" i="22"/>
  <c r="I5521" i="22" s="1"/>
  <c r="I5522" i="22" s="1"/>
  <c r="I5529" i="22" s="1"/>
  <c r="H5081" i="22"/>
  <c r="I5081" i="22" s="1"/>
  <c r="I5082" i="22" s="1"/>
  <c r="I5089" i="22" s="1"/>
  <c r="H5027" i="22"/>
  <c r="I5027" i="22" s="1"/>
  <c r="I5028" i="22" s="1"/>
  <c r="I5035" i="22" s="1"/>
  <c r="H4688" i="22"/>
  <c r="I4688" i="22" s="1"/>
  <c r="I4689" i="22" s="1"/>
  <c r="I4698" i="22" s="1"/>
  <c r="H5665" i="22"/>
  <c r="I5665" i="22" s="1"/>
  <c r="I5666" i="22" s="1"/>
  <c r="I5673" i="22" s="1"/>
  <c r="H5647" i="22"/>
  <c r="I5647" i="22" s="1"/>
  <c r="I5648" i="22" s="1"/>
  <c r="I5655" i="22" s="1"/>
  <c r="H5503" i="22"/>
  <c r="I5503" i="22" s="1"/>
  <c r="I5504" i="22" s="1"/>
  <c r="I5511" i="22" s="1"/>
  <c r="H5431" i="22"/>
  <c r="I5431" i="22" s="1"/>
  <c r="I5432" i="22" s="1"/>
  <c r="I5439" i="22" s="1"/>
  <c r="H4972" i="22"/>
  <c r="I4972" i="22" s="1"/>
  <c r="I4973" i="22" s="1"/>
  <c r="I4980" i="22" s="1"/>
  <c r="H4788" i="22"/>
  <c r="I4788" i="22" s="1"/>
  <c r="I4789" i="22" s="1"/>
  <c r="I4797" i="22" s="1"/>
  <c r="H4628" i="22"/>
  <c r="I4628" i="22" s="1"/>
  <c r="I4629" i="22" s="1"/>
  <c r="I4638" i="22" s="1"/>
  <c r="H4528" i="22"/>
  <c r="I4528" i="22" s="1"/>
  <c r="I4529" i="22" s="1"/>
  <c r="I4538" i="22" s="1"/>
  <c r="H4416" i="22"/>
  <c r="I4416" i="22" s="1"/>
  <c r="I4417" i="22" s="1"/>
  <c r="I4426" i="22" s="1"/>
  <c r="H4296" i="22"/>
  <c r="I4296" i="22" s="1"/>
  <c r="I4297" i="22" s="1"/>
  <c r="I4306" i="22" s="1"/>
  <c r="H4176" i="22"/>
  <c r="I4176" i="22" s="1"/>
  <c r="I4177" i="22" s="1"/>
  <c r="I4186" i="22" s="1"/>
  <c r="H4058" i="22"/>
  <c r="I4058" i="22" s="1"/>
  <c r="I4059" i="22" s="1"/>
  <c r="I4068" i="22" s="1"/>
  <c r="H3938" i="22"/>
  <c r="I3938" i="22" s="1"/>
  <c r="I3939" i="22" s="1"/>
  <c r="I3948" i="22" s="1"/>
  <c r="H3761" i="22"/>
  <c r="I3761" i="22" s="1"/>
  <c r="I3762" i="22" s="1"/>
  <c r="I3771" i="22" s="1"/>
  <c r="H3641" i="22"/>
  <c r="I3641" i="22" s="1"/>
  <c r="I3642" i="22" s="1"/>
  <c r="I3651" i="22" s="1"/>
  <c r="H3490" i="22"/>
  <c r="I3490" i="22" s="1"/>
  <c r="I3491" i="22" s="1"/>
  <c r="I3498" i="22" s="1"/>
  <c r="H3439" i="22"/>
  <c r="I3439" i="22" s="1"/>
  <c r="I3440" i="22" s="1"/>
  <c r="I3446" i="22" s="1"/>
  <c r="H3333" i="22"/>
  <c r="I3333" i="22" s="1"/>
  <c r="I3334" i="22" s="1"/>
  <c r="I3341" i="22" s="1"/>
  <c r="H3278" i="22"/>
  <c r="I3278" i="22" s="1"/>
  <c r="I3279" i="22" s="1"/>
  <c r="I3287" i="22" s="1"/>
  <c r="H3058" i="22"/>
  <c r="I3058" i="22" s="1"/>
  <c r="I3059" i="22" s="1"/>
  <c r="I3066" i="22" s="1"/>
  <c r="H2929" i="22"/>
  <c r="I2929" i="22" s="1"/>
  <c r="I2930" i="22" s="1"/>
  <c r="H2872" i="22"/>
  <c r="I2872" i="22" s="1"/>
  <c r="I2873" i="22" s="1"/>
  <c r="I2881" i="22" s="1"/>
  <c r="H2752" i="22"/>
  <c r="I2752" i="22" s="1"/>
  <c r="I2753" i="22" s="1"/>
  <c r="I2762" i="22" s="1"/>
  <c r="H2520" i="22"/>
  <c r="I2520" i="22" s="1"/>
  <c r="I2521" i="22" s="1"/>
  <c r="I2529" i="22" s="1"/>
  <c r="H2463" i="22"/>
  <c r="I2463" i="22" s="1"/>
  <c r="I2464" i="22" s="1"/>
  <c r="I2472" i="22" s="1"/>
  <c r="H2385" i="22"/>
  <c r="I2385" i="22" s="1"/>
  <c r="I2386" i="22" s="1"/>
  <c r="I2393" i="22" s="1"/>
  <c r="H2330" i="22"/>
  <c r="I2330" i="22" s="1"/>
  <c r="I2331" i="22" s="1"/>
  <c r="I2339" i="22" s="1"/>
  <c r="H2273" i="22"/>
  <c r="I2273" i="22" s="1"/>
  <c r="I2274" i="22" s="1"/>
  <c r="I2282" i="22" s="1"/>
  <c r="H2165" i="22"/>
  <c r="I2165" i="22" s="1"/>
  <c r="I2166" i="22" s="1"/>
  <c r="I2172" i="22" s="1"/>
  <c r="H2114" i="22"/>
  <c r="I2114" i="22" s="1"/>
  <c r="I2115" i="22" s="1"/>
  <c r="I2121" i="22" s="1"/>
  <c r="H1828" i="22"/>
  <c r="I1828" i="22" s="1"/>
  <c r="I1829" i="22" s="1"/>
  <c r="I1837" i="22" s="1"/>
  <c r="H6069" i="22"/>
  <c r="I6069" i="22" s="1"/>
  <c r="I6070" i="22" s="1"/>
  <c r="I6077" i="22" s="1"/>
  <c r="H5829" i="22"/>
  <c r="I5829" i="22" s="1"/>
  <c r="I5830" i="22" s="1"/>
  <c r="I5837" i="22" s="1"/>
  <c r="H5137" i="22"/>
  <c r="I5137" i="22" s="1"/>
  <c r="I5138" i="22" s="1"/>
  <c r="I5145" i="22" s="1"/>
  <c r="H5117" i="22"/>
  <c r="I5117" i="22" s="1"/>
  <c r="I5118" i="22" s="1"/>
  <c r="I5127" i="22" s="1"/>
  <c r="H5009" i="22"/>
  <c r="I5009" i="22" s="1"/>
  <c r="I5010" i="22" s="1"/>
  <c r="I5017" i="22" s="1"/>
  <c r="H4915" i="22"/>
  <c r="I4915" i="22" s="1"/>
  <c r="I4916" i="22" s="1"/>
  <c r="I4924" i="22" s="1"/>
  <c r="H4708" i="22"/>
  <c r="I4708" i="22" s="1"/>
  <c r="I4709" i="22" s="1"/>
  <c r="I4718" i="22" s="1"/>
  <c r="H4668" i="22"/>
  <c r="I4668" i="22" s="1"/>
  <c r="I4669" i="22" s="1"/>
  <c r="I4678" i="22" s="1"/>
  <c r="H4548" i="22"/>
  <c r="I4548" i="22" s="1"/>
  <c r="I4549" i="22" s="1"/>
  <c r="I4558" i="22" s="1"/>
  <c r="H4436" i="22"/>
  <c r="I4436" i="22" s="1"/>
  <c r="I4437" i="22" s="1"/>
  <c r="I4446" i="22" s="1"/>
  <c r="H4316" i="22"/>
  <c r="I4316" i="22" s="1"/>
  <c r="I4317" i="22" s="1"/>
  <c r="I4326" i="22" s="1"/>
  <c r="H4196" i="22"/>
  <c r="I4196" i="22" s="1"/>
  <c r="I4197" i="22" s="1"/>
  <c r="I4206" i="22" s="1"/>
  <c r="H4078" i="22"/>
  <c r="I4078" i="22" s="1"/>
  <c r="I4079" i="22" s="1"/>
  <c r="I4088" i="22" s="1"/>
  <c r="H5231" i="22"/>
  <c r="I5231" i="22" s="1"/>
  <c r="I5232" i="22" s="1"/>
  <c r="I5240" i="22" s="1"/>
  <c r="H4807" i="22"/>
  <c r="I4807" i="22" s="1"/>
  <c r="I4808" i="22" s="1"/>
  <c r="I4815" i="22" s="1"/>
  <c r="H4749" i="22"/>
  <c r="I4749" i="22" s="1"/>
  <c r="I4750" i="22" s="1"/>
  <c r="I4759" i="22" s="1"/>
  <c r="H6443" i="22"/>
  <c r="I6443" i="22" s="1"/>
  <c r="I6444" i="22" s="1"/>
  <c r="I6451" i="22" s="1"/>
  <c r="H6159" i="22"/>
  <c r="I6159" i="22" s="1"/>
  <c r="I6160" i="22" s="1"/>
  <c r="I6169" i="22" s="1"/>
  <c r="H5557" i="22"/>
  <c r="I5557" i="22" s="1"/>
  <c r="I5558" i="22" s="1"/>
  <c r="I5565" i="22" s="1"/>
  <c r="H5413" i="22"/>
  <c r="I5413" i="22" s="1"/>
  <c r="I5414" i="22" s="1"/>
  <c r="I5421" i="22" s="1"/>
  <c r="H5395" i="22"/>
  <c r="I5395" i="22" s="1"/>
  <c r="I5396" i="22" s="1"/>
  <c r="I5403" i="22" s="1"/>
  <c r="H4953" i="22"/>
  <c r="I4953" i="22" s="1"/>
  <c r="I4954" i="22" s="1"/>
  <c r="I4962" i="22" s="1"/>
  <c r="H4860" i="22"/>
  <c r="I4860" i="22" s="1"/>
  <c r="I4861" i="22" s="1"/>
  <c r="I4868" i="22" s="1"/>
  <c r="H4843" i="22"/>
  <c r="I4843" i="22" s="1"/>
  <c r="I4844" i="22" s="1"/>
  <c r="I4850" i="22" s="1"/>
  <c r="H4648" i="22"/>
  <c r="I4648" i="22" s="1"/>
  <c r="I4649" i="22" s="1"/>
  <c r="I4658" i="22" s="1"/>
  <c r="H4588" i="22"/>
  <c r="I4588" i="22" s="1"/>
  <c r="I4589" i="22" s="1"/>
  <c r="I4598" i="22" s="1"/>
  <c r="H4474" i="22"/>
  <c r="I4474" i="22" s="1"/>
  <c r="I4475" i="22" s="1"/>
  <c r="I4482" i="22" s="1"/>
  <c r="H4356" i="22"/>
  <c r="I4356" i="22" s="1"/>
  <c r="I4357" i="22" s="1"/>
  <c r="I4366" i="22" s="1"/>
  <c r="H5719" i="22"/>
  <c r="I5719" i="22" s="1"/>
  <c r="I5720" i="22" s="1"/>
  <c r="I5727" i="22" s="1"/>
  <c r="H5340" i="22"/>
  <c r="I5340" i="22" s="1"/>
  <c r="I5341" i="22" s="1"/>
  <c r="I5349" i="22" s="1"/>
  <c r="H5321" i="22"/>
  <c r="I5321" i="22" s="1"/>
  <c r="I5322" i="22" s="1"/>
  <c r="I5330" i="22" s="1"/>
  <c r="H5285" i="22"/>
  <c r="I5285" i="22" s="1"/>
  <c r="I5286" i="22" s="1"/>
  <c r="I5292" i="22" s="1"/>
  <c r="H5268" i="22"/>
  <c r="I5268" i="22" s="1"/>
  <c r="I5269" i="22" s="1"/>
  <c r="I5275" i="22" s="1"/>
  <c r="H5099" i="22"/>
  <c r="I5099" i="22" s="1"/>
  <c r="I5100" i="22" s="1"/>
  <c r="I5107" i="22" s="1"/>
  <c r="H4991" i="22"/>
  <c r="I4991" i="22" s="1"/>
  <c r="I4992" i="22" s="1"/>
  <c r="I4999" i="22" s="1"/>
  <c r="H4878" i="22"/>
  <c r="I4878" i="22" s="1"/>
  <c r="I4879" i="22" s="1"/>
  <c r="I4886" i="22" s="1"/>
  <c r="H4510" i="22"/>
  <c r="I4510" i="22" s="1"/>
  <c r="I4511" i="22" s="1"/>
  <c r="I4518" i="22" s="1"/>
  <c r="H4396" i="22"/>
  <c r="I4396" i="22" s="1"/>
  <c r="I4397" i="22" s="1"/>
  <c r="I4406" i="22" s="1"/>
  <c r="H4276" i="22"/>
  <c r="I4276" i="22" s="1"/>
  <c r="I4277" i="22" s="1"/>
  <c r="I4286" i="22" s="1"/>
  <c r="H4156" i="22"/>
  <c r="I4156" i="22" s="1"/>
  <c r="I4157" i="22" s="1"/>
  <c r="I4166" i="22" s="1"/>
  <c r="H4038" i="22"/>
  <c r="I4038" i="22" s="1"/>
  <c r="I4039" i="22" s="1"/>
  <c r="I4048" i="22" s="1"/>
  <c r="H3918" i="22"/>
  <c r="I3918" i="22" s="1"/>
  <c r="I3919" i="22" s="1"/>
  <c r="I3928" i="22" s="1"/>
  <c r="H3859" i="22"/>
  <c r="I3859" i="22" s="1"/>
  <c r="I3860" i="22" s="1"/>
  <c r="I3868" i="22" s="1"/>
  <c r="H3741" i="22"/>
  <c r="I3741" i="22" s="1"/>
  <c r="I3742" i="22" s="1"/>
  <c r="I3751" i="22" s="1"/>
  <c r="H3621" i="22"/>
  <c r="I3621" i="22" s="1"/>
  <c r="I3622" i="22" s="1"/>
  <c r="I3631" i="22" s="1"/>
  <c r="H3562" i="22"/>
  <c r="I3562" i="22" s="1"/>
  <c r="I3563" i="22" s="1"/>
  <c r="I3571" i="22" s="1"/>
  <c r="H3421" i="22"/>
  <c r="I3421" i="22" s="1"/>
  <c r="I3422" i="22" s="1"/>
  <c r="I3429" i="22" s="1"/>
  <c r="H3315" i="22"/>
  <c r="I3315" i="22" s="1"/>
  <c r="I3316" i="22" s="1"/>
  <c r="I3323" i="22" s="1"/>
  <c r="H3260" i="22"/>
  <c r="I3260" i="22" s="1"/>
  <c r="I3261" i="22" s="1"/>
  <c r="I3268" i="22" s="1"/>
  <c r="H3150" i="22"/>
  <c r="I3150" i="22" s="1"/>
  <c r="I3151" i="22" s="1"/>
  <c r="I3159" i="22" s="1"/>
  <c r="H3040" i="22"/>
  <c r="I3040" i="22" s="1"/>
  <c r="I3041" i="22" s="1"/>
  <c r="I3048" i="22" s="1"/>
  <c r="H2852" i="22"/>
  <c r="I2852" i="22" s="1"/>
  <c r="I2853" i="22" s="1"/>
  <c r="I2862" i="22" s="1"/>
  <c r="H2732" i="22"/>
  <c r="I2732" i="22" s="1"/>
  <c r="I2733" i="22" s="1"/>
  <c r="I2742" i="22" s="1"/>
  <c r="H2673" i="22"/>
  <c r="I2673" i="22" s="1"/>
  <c r="I2674" i="22" s="1"/>
  <c r="I2682" i="22" s="1"/>
  <c r="H2616" i="22"/>
  <c r="I2616" i="22" s="1"/>
  <c r="I2617" i="22" s="1"/>
  <c r="I2625" i="22" s="1"/>
  <c r="H2367" i="22"/>
  <c r="I2367" i="22" s="1"/>
  <c r="I2368" i="22" s="1"/>
  <c r="I2375" i="22" s="1"/>
  <c r="H2255" i="22"/>
  <c r="I2255" i="22" s="1"/>
  <c r="I2256" i="22" s="1"/>
  <c r="I2263" i="22" s="1"/>
  <c r="H2037" i="22"/>
  <c r="I2037" i="22" s="1"/>
  <c r="I2038" i="22" s="1"/>
  <c r="I2046" i="22" s="1"/>
  <c r="H1850" i="22"/>
  <c r="I1850" i="22" s="1"/>
  <c r="I1851" i="22" s="1"/>
  <c r="I1859" i="22" s="1"/>
  <c r="H1787" i="22"/>
  <c r="I1787" i="22" s="1"/>
  <c r="I1788" i="22" s="1"/>
  <c r="I1793" i="22" s="1"/>
  <c r="H1770" i="22"/>
  <c r="I1770" i="22" s="1"/>
  <c r="I1771" i="22" s="1"/>
  <c r="I1776" i="22" s="1"/>
  <c r="H1753" i="22"/>
  <c r="I1753" i="22" s="1"/>
  <c r="I1754" i="22" s="1"/>
  <c r="I1759" i="22" s="1"/>
  <c r="H1736" i="22"/>
  <c r="I1736" i="22" s="1"/>
  <c r="I1737" i="22" s="1"/>
  <c r="I1742" i="22" s="1"/>
  <c r="H3840" i="22"/>
  <c r="I3840" i="22" s="1"/>
  <c r="I3841" i="22" s="1"/>
  <c r="I3849" i="22" s="1"/>
  <c r="H3821" i="22"/>
  <c r="I3821" i="22" s="1"/>
  <c r="I3822" i="22" s="1"/>
  <c r="I3830" i="22" s="1"/>
  <c r="H3661" i="22"/>
  <c r="I3661" i="22" s="1"/>
  <c r="I3662" i="22" s="1"/>
  <c r="I3671" i="22" s="1"/>
  <c r="H3351" i="22"/>
  <c r="I3351" i="22" s="1"/>
  <c r="I3352" i="22" s="1"/>
  <c r="I3359" i="22" s="1"/>
  <c r="H3297" i="22"/>
  <c r="I3297" i="22" s="1"/>
  <c r="I3298" i="22" s="1"/>
  <c r="I3305" i="22" s="1"/>
  <c r="H3076" i="22"/>
  <c r="I3076" i="22" s="1"/>
  <c r="I3077" i="22" s="1"/>
  <c r="I3084" i="22" s="1"/>
  <c r="H3022" i="22"/>
  <c r="I3022" i="22" s="1"/>
  <c r="I3023" i="22" s="1"/>
  <c r="I3030" i="22" s="1"/>
  <c r="H2891" i="22"/>
  <c r="I2891" i="22" s="1"/>
  <c r="I2892" i="22" s="1"/>
  <c r="I2900" i="22" s="1"/>
  <c r="H2501" i="22"/>
  <c r="I2501" i="22" s="1"/>
  <c r="I2502" i="22" s="1"/>
  <c r="I2510" i="22" s="1"/>
  <c r="H2443" i="22"/>
  <c r="I2443" i="22" s="1"/>
  <c r="I2444" i="22" s="1"/>
  <c r="I2452" i="22" s="1"/>
  <c r="H1666" i="22"/>
  <c r="I1666" i="22" s="1"/>
  <c r="I1667" i="22" s="1"/>
  <c r="I1676" i="22" s="1"/>
  <c r="H4896" i="22"/>
  <c r="I4896" i="22" s="1"/>
  <c r="I4897" i="22" s="1"/>
  <c r="I4905" i="22" s="1"/>
  <c r="H4728" i="22"/>
  <c r="I4728" i="22" s="1"/>
  <c r="I4729" i="22" s="1"/>
  <c r="I4739" i="22" s="1"/>
  <c r="H4568" i="22"/>
  <c r="I4568" i="22" s="1"/>
  <c r="I4569" i="22" s="1"/>
  <c r="I4578" i="22" s="1"/>
  <c r="H4236" i="22"/>
  <c r="I4236" i="22" s="1"/>
  <c r="I4237" i="22" s="1"/>
  <c r="I4246" i="22" s="1"/>
  <c r="H3898" i="22"/>
  <c r="I3898" i="22" s="1"/>
  <c r="I3899" i="22" s="1"/>
  <c r="I3908" i="22" s="1"/>
  <c r="H3878" i="22"/>
  <c r="I3878" i="22" s="1"/>
  <c r="I3879" i="22" s="1"/>
  <c r="I3888" i="22" s="1"/>
  <c r="H3781" i="22"/>
  <c r="I3781" i="22" s="1"/>
  <c r="I3782" i="22" s="1"/>
  <c r="I3791" i="22" s="1"/>
  <c r="H6141" i="22"/>
  <c r="I6141" i="22" s="1"/>
  <c r="I6142" i="22" s="1"/>
  <c r="I6149" i="22" s="1"/>
  <c r="H5191" i="22"/>
  <c r="I5191" i="22" s="1"/>
  <c r="I5192" i="22" s="1"/>
  <c r="I5200" i="22" s="1"/>
  <c r="H4336" i="22"/>
  <c r="I4336" i="22" s="1"/>
  <c r="I4337" i="22" s="1"/>
  <c r="I4346" i="22" s="1"/>
  <c r="H3978" i="22"/>
  <c r="I3978" i="22" s="1"/>
  <c r="I3979" i="22" s="1"/>
  <c r="I3988" i="22" s="1"/>
  <c r="H2968" i="22"/>
  <c r="I2968" i="22" s="1"/>
  <c r="I2969" i="22" s="1"/>
  <c r="I2976" i="22" s="1"/>
  <c r="H2772" i="22"/>
  <c r="I2772" i="22" s="1"/>
  <c r="I2773" i="22" s="1"/>
  <c r="I2782" i="22" s="1"/>
  <c r="H2692" i="22"/>
  <c r="I2692" i="22" s="1"/>
  <c r="I2693" i="22" s="1"/>
  <c r="I2702" i="22" s="1"/>
  <c r="H2654" i="22"/>
  <c r="I2654" i="22" s="1"/>
  <c r="I2655" i="22" s="1"/>
  <c r="I2663" i="22" s="1"/>
  <c r="H2635" i="22"/>
  <c r="I2635" i="22" s="1"/>
  <c r="I2636" i="22" s="1"/>
  <c r="I2644" i="22" s="1"/>
  <c r="H2597" i="22"/>
  <c r="I2597" i="22" s="1"/>
  <c r="I2598" i="22" s="1"/>
  <c r="I2606" i="22" s="1"/>
  <c r="H2578" i="22"/>
  <c r="I2578" i="22" s="1"/>
  <c r="I2579" i="22" s="1"/>
  <c r="I2587" i="22" s="1"/>
  <c r="H6644" i="22"/>
  <c r="I6644" i="22" s="1"/>
  <c r="I6645" i="22" s="1"/>
  <c r="I6651" i="22" s="1"/>
  <c r="H6179" i="22"/>
  <c r="I6179" i="22" s="1"/>
  <c r="I6180" i="22" s="1"/>
  <c r="I6189" i="22" s="1"/>
  <c r="H5629" i="22"/>
  <c r="I5629" i="22" s="1"/>
  <c r="I5630" i="22" s="1"/>
  <c r="I5637" i="22" s="1"/>
  <c r="H4825" i="22"/>
  <c r="I4825" i="22" s="1"/>
  <c r="I4826" i="22" s="1"/>
  <c r="I4833" i="22" s="1"/>
  <c r="H4492" i="22"/>
  <c r="I4492" i="22" s="1"/>
  <c r="I4493" i="22" s="1"/>
  <c r="I4500" i="22" s="1"/>
  <c r="H4608" i="22"/>
  <c r="I4608" i="22" s="1"/>
  <c r="I4609" i="22" s="1"/>
  <c r="I4618" i="22" s="1"/>
  <c r="H4256" i="22"/>
  <c r="I4256" i="22" s="1"/>
  <c r="I4257" i="22" s="1"/>
  <c r="I4266" i="22" s="1"/>
  <c r="H4118" i="22"/>
  <c r="I4118" i="22" s="1"/>
  <c r="I4119" i="22" s="1"/>
  <c r="I4126" i="22" s="1"/>
  <c r="H3801" i="22"/>
  <c r="I3801" i="22" s="1"/>
  <c r="I3802" i="22" s="1"/>
  <c r="I3811" i="22" s="1"/>
  <c r="H3721" i="22"/>
  <c r="I3721" i="22" s="1"/>
  <c r="I3722" i="22" s="1"/>
  <c r="I3731" i="22" s="1"/>
  <c r="H3701" i="22"/>
  <c r="I3701" i="22" s="1"/>
  <c r="I3702" i="22" s="1"/>
  <c r="I3711" i="22" s="1"/>
  <c r="H3581" i="22"/>
  <c r="I3581" i="22" s="1"/>
  <c r="I3582" i="22" s="1"/>
  <c r="I3591" i="22" s="1"/>
  <c r="H3543" i="22"/>
  <c r="I3543" i="22" s="1"/>
  <c r="I3544" i="22" s="1"/>
  <c r="I3552" i="22" s="1"/>
  <c r="H3524" i="22"/>
  <c r="I3524" i="22" s="1"/>
  <c r="I3525" i="22" s="1"/>
  <c r="I3533" i="22" s="1"/>
  <c r="H2910" i="22"/>
  <c r="I2910" i="22" s="1"/>
  <c r="I2911" i="22" s="1"/>
  <c r="I2919" i="22" s="1"/>
  <c r="H2292" i="22"/>
  <c r="I2292" i="22" s="1"/>
  <c r="I2293" i="22" s="1"/>
  <c r="I2301" i="22" s="1"/>
  <c r="H2095" i="22"/>
  <c r="I2095" i="22" s="1"/>
  <c r="I2096" i="22" s="1"/>
  <c r="I2104" i="22" s="1"/>
  <c r="H1644" i="22"/>
  <c r="I1644" i="22" s="1"/>
  <c r="I1645" i="22" s="1"/>
  <c r="I1656" i="22" s="1"/>
  <c r="H1248" i="22"/>
  <c r="I1248" i="22" s="1"/>
  <c r="I1249" i="22" s="1"/>
  <c r="I1262" i="22" s="1"/>
  <c r="H1225" i="22"/>
  <c r="I1225" i="22" s="1"/>
  <c r="I1226" i="22" s="1"/>
  <c r="I1238" i="22" s="1"/>
  <c r="H1202" i="22"/>
  <c r="I1202" i="22" s="1"/>
  <c r="I1203" i="22" s="1"/>
  <c r="I1215" i="22" s="1"/>
  <c r="H1179" i="22"/>
  <c r="I1179" i="22" s="1"/>
  <c r="I1180" i="22" s="1"/>
  <c r="I1192" i="22" s="1"/>
  <c r="H4018" i="22"/>
  <c r="I4018" i="22" s="1"/>
  <c r="I4019" i="22" s="1"/>
  <c r="I4028" i="22" s="1"/>
  <c r="H3404" i="22"/>
  <c r="I3404" i="22" s="1"/>
  <c r="I3405" i="22" s="1"/>
  <c r="I3411" i="22" s="1"/>
  <c r="H1721" i="22"/>
  <c r="I1721" i="22" s="1"/>
  <c r="I1722" i="22" s="1"/>
  <c r="I1727" i="22" s="1"/>
  <c r="H1706" i="22"/>
  <c r="I1706" i="22" s="1"/>
  <c r="I1707" i="22" s="1"/>
  <c r="I1712" i="22" s="1"/>
  <c r="H1624" i="22"/>
  <c r="I1624" i="22" s="1"/>
  <c r="I1625" i="22" s="1"/>
  <c r="I1634" i="22" s="1"/>
  <c r="H1604" i="22"/>
  <c r="I1604" i="22" s="1"/>
  <c r="I1605" i="22" s="1"/>
  <c r="I1614" i="22" s="1"/>
  <c r="H1272" i="22"/>
  <c r="I1272" i="22" s="1"/>
  <c r="I1273" i="22" s="1"/>
  <c r="I1285" i="22" s="1"/>
  <c r="H1160" i="22"/>
  <c r="I1160" i="22" s="1"/>
  <c r="I1161" i="22" s="1"/>
  <c r="I1169" i="22" s="1"/>
  <c r="H1053" i="22"/>
  <c r="I1053" i="22" s="1"/>
  <c r="I1054" i="22" s="1"/>
  <c r="I1060" i="22" s="1"/>
  <c r="H974" i="22"/>
  <c r="I974" i="22" s="1"/>
  <c r="I975" i="22" s="1"/>
  <c r="I984" i="22" s="1"/>
  <c r="H854" i="22"/>
  <c r="I854" i="22" s="1"/>
  <c r="I855" i="22" s="1"/>
  <c r="I864" i="22" s="1"/>
  <c r="H711" i="22"/>
  <c r="I711" i="22" s="1"/>
  <c r="I712" i="22" s="1"/>
  <c r="I723" i="22" s="1"/>
  <c r="H595" i="22"/>
  <c r="I595" i="22" s="1"/>
  <c r="I596" i="22" s="1"/>
  <c r="I604" i="22" s="1"/>
  <c r="H538" i="22"/>
  <c r="I538" i="22" s="1"/>
  <c r="I539" i="22" s="1"/>
  <c r="I547" i="22" s="1"/>
  <c r="H311" i="22"/>
  <c r="I311" i="22" s="1"/>
  <c r="I312" i="22" s="1"/>
  <c r="I322" i="22" s="1"/>
  <c r="H294" i="22"/>
  <c r="I294" i="22" s="1"/>
  <c r="I295" i="22" s="1"/>
  <c r="I301" i="22" s="1"/>
  <c r="H4376" i="22"/>
  <c r="I4376" i="22" s="1"/>
  <c r="I4377" i="22" s="1"/>
  <c r="I4386" i="22" s="1"/>
  <c r="H3958" i="22"/>
  <c r="I3958" i="22" s="1"/>
  <c r="I3959" i="22" s="1"/>
  <c r="I3968" i="22" s="1"/>
  <c r="H3206" i="22"/>
  <c r="I3206" i="22" s="1"/>
  <c r="I3207" i="22" s="1"/>
  <c r="I3214" i="22" s="1"/>
  <c r="H3188" i="22"/>
  <c r="I3188" i="22" s="1"/>
  <c r="I3189" i="22" s="1"/>
  <c r="I3196" i="22" s="1"/>
  <c r="H3094" i="22"/>
  <c r="I3094" i="22" s="1"/>
  <c r="I3095" i="22" s="1"/>
  <c r="I3102" i="22" s="1"/>
  <c r="H2792" i="22"/>
  <c r="I2792" i="22" s="1"/>
  <c r="I2793" i="22" s="1"/>
  <c r="I2802" i="22" s="1"/>
  <c r="H2349" i="22"/>
  <c r="I2349" i="22" s="1"/>
  <c r="I2350" i="22" s="1"/>
  <c r="I2357" i="22" s="1"/>
  <c r="H2020" i="22"/>
  <c r="I2020" i="22" s="1"/>
  <c r="I2021" i="22" s="1"/>
  <c r="I2027" i="22" s="1"/>
  <c r="H1141" i="22"/>
  <c r="I1141" i="22" s="1"/>
  <c r="I1142" i="22" s="1"/>
  <c r="I1150" i="22" s="1"/>
  <c r="H1016" i="22"/>
  <c r="I1016" i="22" s="1"/>
  <c r="I1017" i="22" s="1"/>
  <c r="I1026" i="22" s="1"/>
  <c r="H874" i="22"/>
  <c r="I874" i="22" s="1"/>
  <c r="I875" i="22" s="1"/>
  <c r="I884" i="22" s="1"/>
  <c r="H754" i="22"/>
  <c r="I754" i="22" s="1"/>
  <c r="I755" i="22" s="1"/>
  <c r="I764" i="22" s="1"/>
  <c r="H733" i="22"/>
  <c r="I733" i="22" s="1"/>
  <c r="I734" i="22" s="1"/>
  <c r="I743" i="22" s="1"/>
  <c r="H505" i="22"/>
  <c r="I505" i="22" s="1"/>
  <c r="I506" i="22" s="1"/>
  <c r="I512" i="22" s="1"/>
  <c r="H471" i="22"/>
  <c r="I471" i="22" s="1"/>
  <c r="I472" i="22" s="1"/>
  <c r="I478" i="22" s="1"/>
  <c r="H457" i="22"/>
  <c r="I457" i="22" s="1"/>
  <c r="I458" i="22" s="1"/>
  <c r="I463" i="22" s="1"/>
  <c r="H443" i="22"/>
  <c r="I443" i="22" s="1"/>
  <c r="I444" i="22" s="1"/>
  <c r="I449" i="22" s="1"/>
  <c r="H429" i="22"/>
  <c r="I429" i="22" s="1"/>
  <c r="I430" i="22" s="1"/>
  <c r="I435" i="22" s="1"/>
  <c r="H415" i="22"/>
  <c r="I415" i="22" s="1"/>
  <c r="I416" i="22" s="1"/>
  <c r="I421" i="22" s="1"/>
  <c r="H401" i="22"/>
  <c r="I401" i="22" s="1"/>
  <c r="I402" i="22" s="1"/>
  <c r="I407" i="22" s="1"/>
  <c r="H387" i="22"/>
  <c r="I387" i="22" s="1"/>
  <c r="I388" i="22" s="1"/>
  <c r="I393" i="22" s="1"/>
  <c r="H373" i="22"/>
  <c r="I373" i="22" s="1"/>
  <c r="I374" i="22" s="1"/>
  <c r="I379" i="22" s="1"/>
  <c r="H359" i="22"/>
  <c r="I359" i="22" s="1"/>
  <c r="I360" i="22" s="1"/>
  <c r="I365" i="22" s="1"/>
  <c r="H345" i="22"/>
  <c r="I345" i="22" s="1"/>
  <c r="I346" i="22" s="1"/>
  <c r="I351" i="22" s="1"/>
  <c r="H331" i="22"/>
  <c r="I331" i="22" s="1"/>
  <c r="I332" i="22" s="1"/>
  <c r="I337" i="22" s="1"/>
  <c r="H214" i="22"/>
  <c r="I214" i="22" s="1"/>
  <c r="I215" i="22" s="1"/>
  <c r="I222" i="22" s="1"/>
  <c r="H82" i="22"/>
  <c r="I82" i="22" s="1"/>
  <c r="I83" i="22" s="1"/>
  <c r="I91" i="22" s="1"/>
  <c r="H13" i="22"/>
  <c r="I13" i="22" s="1"/>
  <c r="I14" i="22" s="1"/>
  <c r="I26" i="22" s="1"/>
  <c r="H3456" i="22"/>
  <c r="I3456" i="22" s="1"/>
  <c r="I3457" i="22" s="1"/>
  <c r="I3463" i="22" s="1"/>
  <c r="H3387" i="22"/>
  <c r="I3387" i="22" s="1"/>
  <c r="I3388" i="22" s="1"/>
  <c r="I3394" i="22" s="1"/>
  <c r="H3224" i="22"/>
  <c r="I3224" i="22" s="1"/>
  <c r="I3225" i="22" s="1"/>
  <c r="I3232" i="22" s="1"/>
  <c r="H2311" i="22"/>
  <c r="I2311" i="22" s="1"/>
  <c r="I2312" i="22" s="1"/>
  <c r="I2320" i="22" s="1"/>
  <c r="H2201" i="22"/>
  <c r="I2201" i="22" s="1"/>
  <c r="I2202" i="22" s="1"/>
  <c r="I2209" i="22" s="1"/>
  <c r="H2131" i="22"/>
  <c r="I2131" i="22" s="1"/>
  <c r="I2132" i="22" s="1"/>
  <c r="I2138" i="22" s="1"/>
  <c r="H1539" i="22"/>
  <c r="I1539" i="22" s="1"/>
  <c r="I1540" i="22" s="1"/>
  <c r="I1553" i="22" s="1"/>
  <c r="H1484" i="22"/>
  <c r="I1484" i="22" s="1"/>
  <c r="I1485" i="22" s="1"/>
  <c r="I1501" i="22" s="1"/>
  <c r="H1426" i="22"/>
  <c r="I1426" i="22" s="1"/>
  <c r="I1427" i="22" s="1"/>
  <c r="I1443" i="22" s="1"/>
  <c r="H1368" i="22"/>
  <c r="I1368" i="22" s="1"/>
  <c r="I1369" i="22" s="1"/>
  <c r="I1385" i="22" s="1"/>
  <c r="H1087" i="22"/>
  <c r="I1087" i="22" s="1"/>
  <c r="I1088" i="22" s="1"/>
  <c r="I1095" i="22" s="1"/>
  <c r="H1036" i="22"/>
  <c r="I1036" i="22" s="1"/>
  <c r="I1037" i="22" s="1"/>
  <c r="I1043" i="22" s="1"/>
  <c r="H994" i="22"/>
  <c r="I994" i="22" s="1"/>
  <c r="I995" i="22" s="1"/>
  <c r="I1005" i="22" s="1"/>
  <c r="H894" i="22"/>
  <c r="I894" i="22" s="1"/>
  <c r="I895" i="22" s="1"/>
  <c r="I904" i="22" s="1"/>
  <c r="H774" i="22"/>
  <c r="I774" i="22" s="1"/>
  <c r="I775" i="22" s="1"/>
  <c r="I784" i="22" s="1"/>
  <c r="H633" i="22"/>
  <c r="I633" i="22" s="1"/>
  <c r="I634" i="22" s="1"/>
  <c r="I643" i="22" s="1"/>
  <c r="H576" i="22"/>
  <c r="I576" i="22" s="1"/>
  <c r="I577" i="22" s="1"/>
  <c r="I585" i="22" s="1"/>
  <c r="H247" i="22"/>
  <c r="I247" i="22" s="1"/>
  <c r="I248" i="22" s="1"/>
  <c r="I256" i="22" s="1"/>
  <c r="H4456" i="22"/>
  <c r="I4456" i="22" s="1"/>
  <c r="I4457" i="22" s="1"/>
  <c r="I4464" i="22" s="1"/>
  <c r="H3998" i="22"/>
  <c r="I3998" i="22" s="1"/>
  <c r="I3999" i="22" s="1"/>
  <c r="I4008" i="22" s="1"/>
  <c r="H3681" i="22"/>
  <c r="I3681" i="22" s="1"/>
  <c r="I3682" i="22" s="1"/>
  <c r="I3691" i="22" s="1"/>
  <c r="H3601" i="22"/>
  <c r="I3601" i="22" s="1"/>
  <c r="I3602" i="22" s="1"/>
  <c r="I3611" i="22" s="1"/>
  <c r="H3131" i="22"/>
  <c r="I3131" i="22" s="1"/>
  <c r="I3132" i="22" s="1"/>
  <c r="I3140" i="22" s="1"/>
  <c r="H3004" i="22"/>
  <c r="I3004" i="22" s="1"/>
  <c r="I3005" i="22" s="1"/>
  <c r="I3012" i="22" s="1"/>
  <c r="H2948" i="22"/>
  <c r="I2948" i="22" s="1"/>
  <c r="I2949" i="22" s="1"/>
  <c r="H2832" i="22"/>
  <c r="I2832" i="22" s="1"/>
  <c r="I2833" i="22" s="1"/>
  <c r="I2842" i="22" s="1"/>
  <c r="H2712" i="22"/>
  <c r="I2712" i="22" s="1"/>
  <c r="I2713" i="22" s="1"/>
  <c r="I2722" i="22" s="1"/>
  <c r="H2421" i="22"/>
  <c r="I2421" i="22" s="1"/>
  <c r="I2422" i="22" s="1"/>
  <c r="I2433" i="22" s="1"/>
  <c r="H2219" i="22"/>
  <c r="I2219" i="22" s="1"/>
  <c r="I2220" i="22" s="1"/>
  <c r="I2228" i="22" s="1"/>
  <c r="H2182" i="22"/>
  <c r="I2182" i="22" s="1"/>
  <c r="I2183" i="22" s="1"/>
  <c r="I2191" i="22" s="1"/>
  <c r="H2148" i="22"/>
  <c r="I2148" i="22" s="1"/>
  <c r="I2149" i="22" s="1"/>
  <c r="I2155" i="22" s="1"/>
  <c r="H2075" i="22"/>
  <c r="I2075" i="22" s="1"/>
  <c r="I2076" i="22" s="1"/>
  <c r="I2085" i="22" s="1"/>
  <c r="H1316" i="22"/>
  <c r="I1316" i="22" s="1"/>
  <c r="I1317" i="22" s="1"/>
  <c r="I1330" i="22" s="1"/>
  <c r="H1105" i="22"/>
  <c r="I1105" i="22" s="1"/>
  <c r="I1106" i="22" s="1"/>
  <c r="I1113" i="22" s="1"/>
  <c r="H4216" i="22"/>
  <c r="I4216" i="22" s="1"/>
  <c r="I4217" i="22" s="1"/>
  <c r="I4226" i="22" s="1"/>
  <c r="H2986" i="22"/>
  <c r="I2986" i="22" s="1"/>
  <c r="I2987" i="22" s="1"/>
  <c r="I2994" i="22" s="1"/>
  <c r="H1967" i="22"/>
  <c r="I1967" i="22" s="1"/>
  <c r="I1968" i="22" s="1"/>
  <c r="I1976" i="22" s="1"/>
  <c r="H1564" i="22"/>
  <c r="I1564" i="22" s="1"/>
  <c r="I1565" i="22" s="1"/>
  <c r="I1574" i="22" s="1"/>
  <c r="H1397" i="22"/>
  <c r="I1397" i="22" s="1"/>
  <c r="I1398" i="22" s="1"/>
  <c r="I1414" i="22" s="1"/>
  <c r="H1123" i="22"/>
  <c r="I1123" i="22" s="1"/>
  <c r="I1124" i="22" s="1"/>
  <c r="I1131" i="22" s="1"/>
  <c r="H834" i="22"/>
  <c r="I834" i="22" s="1"/>
  <c r="I835" i="22" s="1"/>
  <c r="I844" i="22" s="1"/>
  <c r="H794" i="22"/>
  <c r="I794" i="22" s="1"/>
  <c r="I795" i="22" s="1"/>
  <c r="I804" i="22" s="1"/>
  <c r="H614" i="22"/>
  <c r="I614" i="22" s="1"/>
  <c r="I615" i="22" s="1"/>
  <c r="I623" i="22" s="1"/>
  <c r="H557" i="22"/>
  <c r="I557" i="22" s="1"/>
  <c r="I558" i="22" s="1"/>
  <c r="I566" i="22" s="1"/>
  <c r="H520" i="22"/>
  <c r="I520" i="22" s="1"/>
  <c r="I521" i="22" s="1"/>
  <c r="I527" i="22" s="1"/>
  <c r="H176" i="22"/>
  <c r="I176" i="22" s="1"/>
  <c r="I177" i="22" s="1"/>
  <c r="I190" i="22" s="1"/>
  <c r="H152" i="22"/>
  <c r="I152" i="22" s="1"/>
  <c r="I153" i="22" s="1"/>
  <c r="I166" i="22" s="1"/>
  <c r="H2539" i="22"/>
  <c r="I2539" i="22" s="1"/>
  <c r="I2540" i="22" s="1"/>
  <c r="I2548" i="22" s="1"/>
  <c r="H2403" i="22"/>
  <c r="I2403" i="22" s="1"/>
  <c r="I2404" i="22" s="1"/>
  <c r="I2411" i="22" s="1"/>
  <c r="H1806" i="22"/>
  <c r="I1806" i="22" s="1"/>
  <c r="I1807" i="22" s="1"/>
  <c r="I1815" i="22" s="1"/>
  <c r="H264" i="22"/>
  <c r="I264" i="22" s="1"/>
  <c r="I265" i="22" s="1"/>
  <c r="I270" i="22" s="1"/>
  <c r="H814" i="22"/>
  <c r="I814" i="22" s="1"/>
  <c r="I815" i="22" s="1"/>
  <c r="I824" i="22" s="1"/>
  <c r="H60" i="22"/>
  <c r="I60" i="22" s="1"/>
  <c r="I61" i="22" s="1"/>
  <c r="I72" i="22" s="1"/>
  <c r="H4136" i="22"/>
  <c r="I4136" i="22" s="1"/>
  <c r="I4137" i="22" s="1"/>
  <c r="I4146" i="22" s="1"/>
  <c r="H3369" i="22"/>
  <c r="I3369" i="22" s="1"/>
  <c r="I3370" i="22" s="1"/>
  <c r="I3377" i="22" s="1"/>
  <c r="H1342" i="22"/>
  <c r="I1342" i="22" s="1"/>
  <c r="I1343" i="22" s="1"/>
  <c r="I1356" i="22" s="1"/>
  <c r="H3112" i="22"/>
  <c r="I3112" i="22" s="1"/>
  <c r="I3113" i="22" s="1"/>
  <c r="I3121" i="22" s="1"/>
  <c r="H2482" i="22"/>
  <c r="I2482" i="22" s="1"/>
  <c r="I2483" i="22" s="1"/>
  <c r="I2491" i="22" s="1"/>
  <c r="H2238" i="22"/>
  <c r="I2238" i="22" s="1"/>
  <c r="I2239" i="22" s="1"/>
  <c r="I2245" i="22" s="1"/>
  <c r="H1513" i="22"/>
  <c r="I1513" i="22" s="1"/>
  <c r="I1514" i="22" s="1"/>
  <c r="I1527" i="22" s="1"/>
  <c r="H1295" i="22"/>
  <c r="I1295" i="22" s="1"/>
  <c r="I1296" i="22" s="1"/>
  <c r="I1304" i="22" s="1"/>
  <c r="H954" i="22"/>
  <c r="I954" i="22" s="1"/>
  <c r="I955" i="22" s="1"/>
  <c r="I964" i="22" s="1"/>
  <c r="H914" i="22"/>
  <c r="I914" i="22" s="1"/>
  <c r="I915" i="22" s="1"/>
  <c r="I924" i="22" s="1"/>
  <c r="H693" i="22"/>
  <c r="I693" i="22" s="1"/>
  <c r="I694" i="22" s="1"/>
  <c r="I701" i="22" s="1"/>
  <c r="H653" i="22"/>
  <c r="I653" i="22" s="1"/>
  <c r="I654" i="22" s="1"/>
  <c r="I663" i="22" s="1"/>
  <c r="H4098" i="22"/>
  <c r="I4098" i="22" s="1"/>
  <c r="I4099" i="22" s="1"/>
  <c r="I4108" i="22" s="1"/>
  <c r="H3473" i="22"/>
  <c r="I3473" i="22" s="1"/>
  <c r="I3474" i="22" s="1"/>
  <c r="I3480" i="22" s="1"/>
  <c r="H1986" i="22"/>
  <c r="I1986" i="22" s="1"/>
  <c r="I1987" i="22" s="1"/>
  <c r="I1992" i="22" s="1"/>
  <c r="H1951" i="22"/>
  <c r="I1951" i="22" s="1"/>
  <c r="I1952" i="22" s="1"/>
  <c r="I1957" i="22" s="1"/>
  <c r="H36" i="22"/>
  <c r="I36" i="22" s="1"/>
  <c r="I37" i="22" s="1"/>
  <c r="I50" i="22" s="1"/>
  <c r="H3242" i="22"/>
  <c r="I3242" i="22" s="1"/>
  <c r="I3243" i="22" s="1"/>
  <c r="I3250" i="22" s="1"/>
  <c r="H3169" i="22"/>
  <c r="I3169" i="22" s="1"/>
  <c r="I3170" i="22" s="1"/>
  <c r="I3178" i="22" s="1"/>
  <c r="H2558" i="22"/>
  <c r="I2558" i="22" s="1"/>
  <c r="I2559" i="22" s="1"/>
  <c r="I2568" i="22" s="1"/>
  <c r="H2056" i="22"/>
  <c r="I2056" i="22" s="1"/>
  <c r="I2057" i="22" s="1"/>
  <c r="I2065" i="22" s="1"/>
  <c r="H2003" i="22"/>
  <c r="I2003" i="22" s="1"/>
  <c r="I2004" i="22" s="1"/>
  <c r="I2010" i="22" s="1"/>
  <c r="H1584" i="22"/>
  <c r="I1584" i="22" s="1"/>
  <c r="I1585" i="22" s="1"/>
  <c r="I1594" i="22" s="1"/>
  <c r="H934" i="22"/>
  <c r="I934" i="22" s="1"/>
  <c r="I935" i="22" s="1"/>
  <c r="I944" i="22" s="1"/>
  <c r="H673" i="22"/>
  <c r="I673" i="22" s="1"/>
  <c r="I674" i="22" s="1"/>
  <c r="I683" i="22" s="1"/>
  <c r="H488" i="22"/>
  <c r="I488" i="22" s="1"/>
  <c r="I489" i="22" s="1"/>
  <c r="I497" i="22" s="1"/>
  <c r="H278" i="22"/>
  <c r="I278" i="22" s="1"/>
  <c r="I279" i="22" s="1"/>
  <c r="I284" i="22" s="1"/>
  <c r="H198" i="22"/>
  <c r="I198" i="22" s="1"/>
  <c r="I199" i="22" s="1"/>
  <c r="I204" i="22" s="1"/>
  <c r="H132" i="22"/>
  <c r="I132" i="22" s="1"/>
  <c r="I133" i="22" s="1"/>
  <c r="I142" i="22" s="1"/>
  <c r="H102" i="22"/>
  <c r="I102" i="22" s="1"/>
  <c r="I103" i="22" s="1"/>
  <c r="I122" i="22" s="1"/>
  <c r="H1070" i="22"/>
  <c r="I1070" i="22" s="1"/>
  <c r="I1071" i="22" s="1"/>
  <c r="I1077" i="22" s="1"/>
  <c r="H2812" i="22"/>
  <c r="I2812" i="22" s="1"/>
  <c r="I2813" i="22" s="1"/>
  <c r="I2822" i="22" s="1"/>
  <c r="H1686" i="22"/>
  <c r="I1686" i="22" s="1"/>
  <c r="I1687" i="22" s="1"/>
  <c r="I1697" i="22" s="1"/>
  <c r="H1455" i="22"/>
  <c r="I1455" i="22" s="1"/>
  <c r="I1456" i="22" s="1"/>
  <c r="I1472" i="22" s="1"/>
  <c r="I12054" i="22"/>
  <c r="G697" i="21" s="1"/>
  <c r="I12021" i="22"/>
  <c r="I12084" i="22"/>
  <c r="G699" i="21" s="1"/>
  <c r="I12038" i="22"/>
  <c r="G696" i="21" s="1"/>
  <c r="I12037" i="22"/>
  <c r="I12068" i="22"/>
  <c r="I12069" i="22" s="1"/>
  <c r="G698" i="21" s="1"/>
  <c r="I11757" i="22"/>
  <c r="G683" i="21" s="1"/>
  <c r="I1914" i="22"/>
  <c r="I1915" i="22"/>
  <c r="G111" i="21" s="1"/>
  <c r="I11970" i="22" l="1"/>
  <c r="I11971" i="22" s="1"/>
  <c r="G692" i="21" s="1"/>
  <c r="I11949" i="22"/>
  <c r="I11950" i="22" s="1"/>
  <c r="G691" i="21" s="1"/>
  <c r="I205" i="22"/>
  <c r="I206" i="22" s="1"/>
  <c r="G16" i="21" s="1"/>
  <c r="I271" i="22"/>
  <c r="I272" i="22" s="1"/>
  <c r="G20" i="21" s="1"/>
  <c r="I3692" i="22"/>
  <c r="I3693" i="22" s="1"/>
  <c r="G215" i="21" s="1"/>
  <c r="I423" i="22"/>
  <c r="G32" i="21" s="1"/>
  <c r="I422" i="22"/>
  <c r="I1635" i="22"/>
  <c r="I1636" i="22" s="1"/>
  <c r="G96" i="21" s="1"/>
  <c r="I5201" i="22"/>
  <c r="I5202" i="22" s="1"/>
  <c r="G295" i="21" s="1"/>
  <c r="I2744" i="22"/>
  <c r="G160" i="21" s="1"/>
  <c r="I2743" i="22"/>
  <c r="I4869" i="22"/>
  <c r="I4870" i="22" s="1"/>
  <c r="G275" i="21" s="1"/>
  <c r="I2530" i="22"/>
  <c r="I2531" i="22" s="1"/>
  <c r="G149" i="21" s="1"/>
  <c r="I5783" i="22"/>
  <c r="G329" i="21" s="1"/>
  <c r="I5782" i="22"/>
  <c r="I5950" i="22"/>
  <c r="I5951" i="22" s="1"/>
  <c r="G338" i="21" s="1"/>
  <c r="I6511" i="22"/>
  <c r="I6512" i="22" s="1"/>
  <c r="G370" i="21" s="1"/>
  <c r="I8441" i="22"/>
  <c r="I8442" i="22" s="1"/>
  <c r="G484" i="21" s="1"/>
  <c r="I7183" i="22"/>
  <c r="I7184" i="22" s="1"/>
  <c r="G412" i="21" s="1"/>
  <c r="I6773" i="22"/>
  <c r="I6774" i="22" s="1"/>
  <c r="G387" i="21" s="1"/>
  <c r="I10849" i="22"/>
  <c r="I10850" i="22" s="1"/>
  <c r="G627" i="21" s="1"/>
  <c r="I9978" i="22"/>
  <c r="I9979" i="22" s="1"/>
  <c r="G574" i="21" s="1"/>
  <c r="I8883" i="22"/>
  <c r="I8884" i="22" s="1"/>
  <c r="G510" i="21" s="1"/>
  <c r="I10253" i="22"/>
  <c r="I10254" i="22" s="1"/>
  <c r="G590" i="21" s="1"/>
  <c r="I11077" i="22"/>
  <c r="I11078" i="22" s="1"/>
  <c r="G640" i="21" s="1"/>
  <c r="I11363" i="22"/>
  <c r="I11364" i="22" s="1"/>
  <c r="G658" i="21" s="1"/>
  <c r="I11599" i="22"/>
  <c r="G672" i="21" s="1"/>
  <c r="I11598" i="22"/>
  <c r="I3481" i="22"/>
  <c r="I3482" i="22" s="1"/>
  <c r="G202" i="21" s="1"/>
  <c r="I143" i="22"/>
  <c r="I144" i="22" s="1"/>
  <c r="G13" i="21" s="1"/>
  <c r="I1596" i="22"/>
  <c r="G94" i="21" s="1"/>
  <c r="I1595" i="22"/>
  <c r="I51" i="22"/>
  <c r="I52" i="22" s="1"/>
  <c r="G9" i="21" s="1"/>
  <c r="I702" i="22"/>
  <c r="I703" i="22" s="1"/>
  <c r="G50" i="21" s="1"/>
  <c r="I2493" i="22"/>
  <c r="G147" i="21" s="1"/>
  <c r="I2492" i="22"/>
  <c r="I825" i="22"/>
  <c r="I826" i="22" s="1"/>
  <c r="G58" i="21" s="1"/>
  <c r="I191" i="22"/>
  <c r="I192" i="22" s="1"/>
  <c r="G15" i="21" s="1"/>
  <c r="I1133" i="22"/>
  <c r="G73" i="21" s="1"/>
  <c r="I1132" i="22"/>
  <c r="I1114" i="22"/>
  <c r="I1115" i="22" s="1"/>
  <c r="G72" i="21" s="1"/>
  <c r="I2434" i="22"/>
  <c r="I2435" i="22" s="1"/>
  <c r="G142" i="21" s="1"/>
  <c r="I3613" i="22"/>
  <c r="G211" i="21" s="1"/>
  <c r="I3612" i="22"/>
  <c r="I644" i="22"/>
  <c r="I645" i="22" s="1"/>
  <c r="G47" i="21" s="1"/>
  <c r="I1386" i="22"/>
  <c r="I1387" i="22" s="1"/>
  <c r="G84" i="21" s="1"/>
  <c r="I2322" i="22"/>
  <c r="G136" i="21" s="1"/>
  <c r="I2321" i="22"/>
  <c r="I223" i="22"/>
  <c r="I224" i="22" s="1"/>
  <c r="G17" i="21" s="1"/>
  <c r="I408" i="22"/>
  <c r="I409" i="22" s="1"/>
  <c r="G31" i="21" s="1"/>
  <c r="I514" i="22"/>
  <c r="G38" i="21" s="1"/>
  <c r="I513" i="22"/>
  <c r="I2028" i="22"/>
  <c r="I2029" i="22" s="1"/>
  <c r="G120" i="21" s="1"/>
  <c r="I3969" i="22"/>
  <c r="I3970" i="22" s="1"/>
  <c r="G229" i="21" s="1"/>
  <c r="I724" i="22"/>
  <c r="I725" i="22" s="1"/>
  <c r="G51" i="21" s="1"/>
  <c r="I1615" i="22"/>
  <c r="I1616" i="22" s="1"/>
  <c r="G95" i="21" s="1"/>
  <c r="I1193" i="22"/>
  <c r="I1194" i="22" s="1"/>
  <c r="G76" i="21" s="1"/>
  <c r="I2303" i="22"/>
  <c r="G135" i="21" s="1"/>
  <c r="I2302" i="22"/>
  <c r="I3732" i="22"/>
  <c r="I3733" i="22" s="1"/>
  <c r="G217" i="21" s="1"/>
  <c r="I4834" i="22"/>
  <c r="I4835" i="22" s="1"/>
  <c r="G273" i="21" s="1"/>
  <c r="I2645" i="22"/>
  <c r="I2646" i="22" s="1"/>
  <c r="G155" i="21" s="1"/>
  <c r="I4347" i="22"/>
  <c r="I4348" i="22" s="1"/>
  <c r="G248" i="21" s="1"/>
  <c r="I4247" i="22"/>
  <c r="I4248" i="22" s="1"/>
  <c r="G243" i="21" s="1"/>
  <c r="I2512" i="22"/>
  <c r="G148" i="21" s="1"/>
  <c r="I2511" i="22"/>
  <c r="I3672" i="22"/>
  <c r="I3673" i="22" s="1"/>
  <c r="G214" i="21" s="1"/>
  <c r="I1794" i="22"/>
  <c r="I1795" i="22"/>
  <c r="G105" i="21" s="1"/>
  <c r="I2684" i="22"/>
  <c r="G157" i="21" s="1"/>
  <c r="I2683" i="22"/>
  <c r="I3325" i="22"/>
  <c r="G193" i="21" s="1"/>
  <c r="I3324" i="22"/>
  <c r="I3929" i="22"/>
  <c r="I3930" i="22" s="1"/>
  <c r="G227" i="21" s="1"/>
  <c r="I4888" i="22"/>
  <c r="G276" i="21" s="1"/>
  <c r="I4887" i="22"/>
  <c r="I5351" i="22"/>
  <c r="G305" i="21" s="1"/>
  <c r="I5350" i="22"/>
  <c r="I4851" i="22"/>
  <c r="I4852" i="22" s="1"/>
  <c r="G274" i="21" s="1"/>
  <c r="I6171" i="22"/>
  <c r="G352" i="21" s="1"/>
  <c r="I6170" i="22"/>
  <c r="I4208" i="22"/>
  <c r="G241" i="21" s="1"/>
  <c r="I4207" i="22"/>
  <c r="I4925" i="22"/>
  <c r="I4926" i="22" s="1"/>
  <c r="G278" i="21" s="1"/>
  <c r="I1838" i="22"/>
  <c r="I1839" i="22" s="1"/>
  <c r="G107" i="21" s="1"/>
  <c r="I2474" i="22"/>
  <c r="G146" i="21" s="1"/>
  <c r="I2473" i="22"/>
  <c r="I3288" i="22"/>
  <c r="I3289" i="22" s="1"/>
  <c r="G191" i="21" s="1"/>
  <c r="I3949" i="22"/>
  <c r="I3950" i="22" s="1"/>
  <c r="G228" i="21" s="1"/>
  <c r="I4640" i="22"/>
  <c r="G263" i="21" s="1"/>
  <c r="I4639" i="22"/>
  <c r="I5674" i="22"/>
  <c r="I5675" i="22" s="1"/>
  <c r="G323" i="21" s="1"/>
  <c r="I5621" i="22"/>
  <c r="G320" i="21" s="1"/>
  <c r="I5620" i="22"/>
  <c r="I6133" i="22"/>
  <c r="G350" i="21" s="1"/>
  <c r="I6132" i="22"/>
  <c r="I7922" i="22"/>
  <c r="I7923" i="22"/>
  <c r="G453" i="21" s="1"/>
  <c r="I8339" i="22"/>
  <c r="I8340" i="22" s="1"/>
  <c r="G478" i="21" s="1"/>
  <c r="I6740" i="22"/>
  <c r="G385" i="21" s="1"/>
  <c r="I6739" i="22"/>
  <c r="I5764" i="22"/>
  <c r="I5765" i="22" s="1"/>
  <c r="G328" i="21" s="1"/>
  <c r="I6287" i="22"/>
  <c r="I6288" i="22" s="1"/>
  <c r="G358" i="21" s="1"/>
  <c r="I7111" i="22"/>
  <c r="G408" i="21" s="1"/>
  <c r="I7110" i="22"/>
  <c r="I5312" i="22"/>
  <c r="I5313" i="22" s="1"/>
  <c r="G303" i="21" s="1"/>
  <c r="I5915" i="22"/>
  <c r="G336" i="21" s="1"/>
  <c r="I5914" i="22"/>
  <c r="I6473" i="22"/>
  <c r="G368" i="21" s="1"/>
  <c r="I6472" i="22"/>
  <c r="I7453" i="22"/>
  <c r="I7454" i="22" s="1"/>
  <c r="G428" i="21" s="1"/>
  <c r="I9153" i="22"/>
  <c r="G525" i="21" s="1"/>
  <c r="I9152" i="22"/>
  <c r="I7202" i="22"/>
  <c r="I7203" i="22" s="1"/>
  <c r="G413" i="21" s="1"/>
  <c r="I8237" i="22"/>
  <c r="I8238" i="22" s="1"/>
  <c r="G472" i="21" s="1"/>
  <c r="I7645" i="22"/>
  <c r="G438" i="21" s="1"/>
  <c r="I7644" i="22"/>
  <c r="I8425" i="22"/>
  <c r="G483" i="21" s="1"/>
  <c r="I8424" i="22"/>
  <c r="I5182" i="22"/>
  <c r="I5183" i="22"/>
  <c r="G294" i="21" s="1"/>
  <c r="I5820" i="22"/>
  <c r="I5821" i="22" s="1"/>
  <c r="G331" i="21" s="1"/>
  <c r="I6689" i="22"/>
  <c r="G382" i="21" s="1"/>
  <c r="I6688" i="22"/>
  <c r="I7258" i="22"/>
  <c r="I7259" i="22" s="1"/>
  <c r="G416" i="21" s="1"/>
  <c r="I6530" i="22"/>
  <c r="G371" i="21" s="1"/>
  <c r="I6529" i="22"/>
  <c r="I7689" i="22"/>
  <c r="G440" i="21" s="1"/>
  <c r="I7688" i="22"/>
  <c r="I8509" i="22"/>
  <c r="I8510" i="22" s="1"/>
  <c r="G488" i="21" s="1"/>
  <c r="I7779" i="22"/>
  <c r="G445" i="21" s="1"/>
  <c r="I7778" i="22"/>
  <c r="I6380" i="22"/>
  <c r="I6381" i="22" s="1"/>
  <c r="G363" i="21" s="1"/>
  <c r="I6722" i="22"/>
  <c r="I6723" i="22" s="1"/>
  <c r="G384" i="21" s="1"/>
  <c r="I7092" i="22"/>
  <c r="G407" i="21" s="1"/>
  <c r="I7091" i="22"/>
  <c r="I7707" i="22"/>
  <c r="G441" i="21" s="1"/>
  <c r="I7706" i="22"/>
  <c r="I8373" i="22"/>
  <c r="I8374" i="22" s="1"/>
  <c r="G480" i="21" s="1"/>
  <c r="I8100" i="22"/>
  <c r="G462" i="21" s="1"/>
  <c r="I8099" i="22"/>
  <c r="I9626" i="22"/>
  <c r="G554" i="21" s="1"/>
  <c r="I9625" i="22"/>
  <c r="I9002" i="22"/>
  <c r="I9003" i="22" s="1"/>
  <c r="G517" i="21" s="1"/>
  <c r="I8612" i="22"/>
  <c r="G494" i="21" s="1"/>
  <c r="I8611" i="22"/>
  <c r="I9207" i="22"/>
  <c r="I9208" i="22" s="1"/>
  <c r="G528" i="21" s="1"/>
  <c r="I8934" i="22"/>
  <c r="I8935" i="22" s="1"/>
  <c r="G513" i="21" s="1"/>
  <c r="I9835" i="22"/>
  <c r="G566" i="21" s="1"/>
  <c r="I9834" i="22"/>
  <c r="I9853" i="22"/>
  <c r="G567" i="21" s="1"/>
  <c r="I9852" i="22"/>
  <c r="I10542" i="22"/>
  <c r="I10543" i="22" s="1"/>
  <c r="G607" i="21" s="1"/>
  <c r="I9541" i="22"/>
  <c r="G549" i="21" s="1"/>
  <c r="I9540" i="22"/>
  <c r="I10934" i="22"/>
  <c r="I10935" i="22" s="1"/>
  <c r="G632" i="21" s="1"/>
  <c r="I8849" i="22"/>
  <c r="I8850" i="22"/>
  <c r="G508" i="21" s="1"/>
  <c r="I9058" i="22"/>
  <c r="G520" i="21" s="1"/>
  <c r="I9057" i="22"/>
  <c r="I9676" i="22"/>
  <c r="I9677" i="22" s="1"/>
  <c r="G557" i="21" s="1"/>
  <c r="I10083" i="22"/>
  <c r="I10084" i="22" s="1"/>
  <c r="G580" i="21" s="1"/>
  <c r="I9942" i="22"/>
  <c r="I9943" i="22" s="1"/>
  <c r="G572" i="21" s="1"/>
  <c r="I10509" i="22"/>
  <c r="G605" i="21" s="1"/>
  <c r="I10508" i="22"/>
  <c r="I10219" i="22"/>
  <c r="I10220" i="22" s="1"/>
  <c r="G588" i="21" s="1"/>
  <c r="I10423" i="22"/>
  <c r="I10424" i="22" s="1"/>
  <c r="G600" i="21" s="1"/>
  <c r="I10628" i="22"/>
  <c r="G612" i="21" s="1"/>
  <c r="I10627" i="22"/>
  <c r="I10831" i="22"/>
  <c r="I10832" i="22" s="1"/>
  <c r="G624" i="21" s="1"/>
  <c r="I11423" i="22"/>
  <c r="I11424" i="22" s="1"/>
  <c r="G661" i="21" s="1"/>
  <c r="I10134" i="22"/>
  <c r="I10135" i="22" s="1"/>
  <c r="G583" i="21" s="1"/>
  <c r="I11094" i="22"/>
  <c r="I11095" i="22" s="1"/>
  <c r="G641" i="21" s="1"/>
  <c r="I11781" i="22"/>
  <c r="G684" i="21" s="1"/>
  <c r="I11780" i="22"/>
  <c r="I11343" i="22"/>
  <c r="I11344" i="22" s="1"/>
  <c r="G657" i="21" s="1"/>
  <c r="I11830" i="22"/>
  <c r="I11831" i="22" s="1"/>
  <c r="G686" i="21" s="1"/>
  <c r="I11684" i="22"/>
  <c r="G677" i="21" s="1"/>
  <c r="I11683" i="22"/>
  <c r="I11563" i="22"/>
  <c r="I11564" i="22" s="1"/>
  <c r="G668" i="21" s="1"/>
  <c r="I925" i="22"/>
  <c r="I926" i="22" s="1"/>
  <c r="G63" i="21" s="1"/>
  <c r="I1331" i="22"/>
  <c r="I1332" i="22" s="1"/>
  <c r="G82" i="21" s="1"/>
  <c r="I3234" i="22"/>
  <c r="G188" i="21" s="1"/>
  <c r="I3233" i="22"/>
  <c r="I4387" i="22"/>
  <c r="I4388" i="22" s="1"/>
  <c r="G250" i="21" s="1"/>
  <c r="I3813" i="22"/>
  <c r="G221" i="21" s="1"/>
  <c r="I3812" i="22"/>
  <c r="I2902" i="22"/>
  <c r="G168" i="21" s="1"/>
  <c r="I2901" i="22"/>
  <c r="I4049" i="22"/>
  <c r="I4050" i="22"/>
  <c r="G233" i="21" s="1"/>
  <c r="I4328" i="22"/>
  <c r="G247" i="21" s="1"/>
  <c r="I4327" i="22"/>
  <c r="I4070" i="22"/>
  <c r="G234" i="21" s="1"/>
  <c r="I4069" i="22"/>
  <c r="I6584" i="22"/>
  <c r="I6585" i="22" s="1"/>
  <c r="G376" i="21" s="1"/>
  <c r="I6307" i="22"/>
  <c r="G359" i="21" s="1"/>
  <c r="I6306" i="22"/>
  <c r="I7510" i="22"/>
  <c r="I7511" i="22" s="1"/>
  <c r="G431" i="21" s="1"/>
  <c r="I7904" i="22"/>
  <c r="I7905" i="22" s="1"/>
  <c r="G452" i="21" s="1"/>
  <c r="I7547" i="22"/>
  <c r="G433" i="21" s="1"/>
  <c r="I7546" i="22"/>
  <c r="I6493" i="22"/>
  <c r="G369" i="21" s="1"/>
  <c r="I6492" i="22"/>
  <c r="I8832" i="22"/>
  <c r="I8833" i="22" s="1"/>
  <c r="G507" i="21" s="1"/>
  <c r="I9225" i="22"/>
  <c r="G529" i="21" s="1"/>
  <c r="I9224" i="22"/>
  <c r="I9643" i="22"/>
  <c r="G555" i="21" s="1"/>
  <c r="I9642" i="22"/>
  <c r="I11041" i="22"/>
  <c r="I11042" i="22" s="1"/>
  <c r="G638" i="21" s="1"/>
  <c r="I10661" i="22"/>
  <c r="I10662" i="22" s="1"/>
  <c r="G614" i="21" s="1"/>
  <c r="I11735" i="22"/>
  <c r="G680" i="21" s="1"/>
  <c r="I11734" i="22"/>
  <c r="I1698" i="22"/>
  <c r="I1699" i="22"/>
  <c r="G99" i="21" s="1"/>
  <c r="I286" i="22"/>
  <c r="G21" i="21" s="1"/>
  <c r="I285" i="22"/>
  <c r="I2066" i="22"/>
  <c r="I2067" i="22" s="1"/>
  <c r="G122" i="21" s="1"/>
  <c r="I1993" i="22"/>
  <c r="I1994" i="22" s="1"/>
  <c r="G116" i="21" s="1"/>
  <c r="I966" i="22"/>
  <c r="G65" i="21" s="1"/>
  <c r="I965" i="22"/>
  <c r="I1358" i="22"/>
  <c r="G83" i="21" s="1"/>
  <c r="I1357" i="22"/>
  <c r="I1816" i="22"/>
  <c r="I1817" i="22" s="1"/>
  <c r="G106" i="21" s="1"/>
  <c r="I567" i="22"/>
  <c r="I568" i="22" s="1"/>
  <c r="G43" i="21" s="1"/>
  <c r="I1576" i="22"/>
  <c r="G93" i="21" s="1"/>
  <c r="I1575" i="22"/>
  <c r="I2086" i="22"/>
  <c r="I2087" i="22" s="1"/>
  <c r="G123" i="21" s="1"/>
  <c r="I2844" i="22"/>
  <c r="G165" i="21" s="1"/>
  <c r="I2843" i="22"/>
  <c r="I4010" i="22"/>
  <c r="G231" i="21" s="1"/>
  <c r="I4009" i="22"/>
  <c r="I905" i="22"/>
  <c r="I906" i="22" s="1"/>
  <c r="G62" i="21" s="1"/>
  <c r="I1503" i="22"/>
  <c r="G88" i="21" s="1"/>
  <c r="I1502" i="22"/>
  <c r="I3395" i="22"/>
  <c r="I3396" i="22" s="1"/>
  <c r="G197" i="21" s="1"/>
  <c r="I352" i="22"/>
  <c r="I353" i="22" s="1"/>
  <c r="G27" i="21" s="1"/>
  <c r="I437" i="22"/>
  <c r="G33" i="21" s="1"/>
  <c r="I436" i="22"/>
  <c r="I765" i="22"/>
  <c r="I766" i="22" s="1"/>
  <c r="G55" i="21" s="1"/>
  <c r="I2803" i="22"/>
  <c r="I2804" i="22" s="1"/>
  <c r="G163" i="21" s="1"/>
  <c r="I303" i="22"/>
  <c r="G22" i="21" s="1"/>
  <c r="I302" i="22"/>
  <c r="I986" i="22"/>
  <c r="G66" i="21" s="1"/>
  <c r="I985" i="22"/>
  <c r="I1713" i="22"/>
  <c r="I1714" i="22" s="1"/>
  <c r="G100" i="21" s="1"/>
  <c r="I1240" i="22"/>
  <c r="G78" i="21" s="1"/>
  <c r="I1239" i="22"/>
  <c r="I3534" i="22"/>
  <c r="I3535" i="22" s="1"/>
  <c r="G207" i="21" s="1"/>
  <c r="I4127" i="22"/>
  <c r="I4128" i="22" s="1"/>
  <c r="G237" i="21" s="1"/>
  <c r="I6191" i="22"/>
  <c r="G353" i="21" s="1"/>
  <c r="I6190" i="22"/>
  <c r="I2704" i="22"/>
  <c r="G158" i="21" s="1"/>
  <c r="I2703" i="22"/>
  <c r="I6150" i="22"/>
  <c r="I6151" i="22" s="1"/>
  <c r="G351" i="21" s="1"/>
  <c r="I4741" i="22"/>
  <c r="G268" i="21" s="1"/>
  <c r="I4740" i="22"/>
  <c r="I3032" i="22"/>
  <c r="G177" i="21" s="1"/>
  <c r="I3031" i="22"/>
  <c r="I3850" i="22"/>
  <c r="I3851" i="22" s="1"/>
  <c r="G223" i="21" s="1"/>
  <c r="I2047" i="22"/>
  <c r="I2048" i="22" s="1"/>
  <c r="G121" i="21" s="1"/>
  <c r="I2864" i="22"/>
  <c r="G166" i="21" s="1"/>
  <c r="I2863" i="22"/>
  <c r="I3572" i="22"/>
  <c r="I3573" i="22" s="1"/>
  <c r="G209" i="21" s="1"/>
  <c r="I4167" i="22"/>
  <c r="I4168" i="22" s="1"/>
  <c r="G239" i="21" s="1"/>
  <c r="I5109" i="22"/>
  <c r="G290" i="21" s="1"/>
  <c r="I5108" i="22"/>
  <c r="I4367" i="22"/>
  <c r="I4368" i="22" s="1"/>
  <c r="G249" i="21" s="1"/>
  <c r="I4964" i="22"/>
  <c r="G280" i="21" s="1"/>
  <c r="I4963" i="22"/>
  <c r="I4761" i="22"/>
  <c r="G269" i="21" s="1"/>
  <c r="I4760" i="22"/>
  <c r="I4447" i="22"/>
  <c r="I4448" i="22" s="1"/>
  <c r="G253" i="21" s="1"/>
  <c r="I5129" i="22"/>
  <c r="G291" i="21" s="1"/>
  <c r="I5128" i="22"/>
  <c r="I2174" i="22"/>
  <c r="G128" i="21" s="1"/>
  <c r="I2173" i="22"/>
  <c r="I2763" i="22"/>
  <c r="I2764" i="22"/>
  <c r="G161" i="21" s="1"/>
  <c r="I3448" i="22"/>
  <c r="G200" i="21" s="1"/>
  <c r="I3447" i="22"/>
  <c r="I4188" i="22"/>
  <c r="G240" i="21" s="1"/>
  <c r="I4187" i="22"/>
  <c r="I4981" i="22"/>
  <c r="I4982" i="22" s="1"/>
  <c r="G281" i="21" s="1"/>
  <c r="I5037" i="22"/>
  <c r="G286" i="21" s="1"/>
  <c r="I5036" i="22"/>
  <c r="I5857" i="22"/>
  <c r="G333" i="21" s="1"/>
  <c r="I5856" i="22"/>
  <c r="I6601" i="22"/>
  <c r="I6602" i="22"/>
  <c r="G377" i="21" s="1"/>
  <c r="I8697" i="22"/>
  <c r="G499" i="21" s="1"/>
  <c r="I8696" i="22"/>
  <c r="I6807" i="22"/>
  <c r="I6808" i="22" s="1"/>
  <c r="G389" i="21" s="1"/>
  <c r="I6879" i="22"/>
  <c r="I6880" i="22" s="1"/>
  <c r="G393" i="21" s="1"/>
  <c r="I5969" i="22"/>
  <c r="G339" i="21" s="1"/>
  <c r="I5968" i="22"/>
  <c r="I6345" i="22"/>
  <c r="G361" i="21" s="1"/>
  <c r="I6344" i="22"/>
  <c r="I7605" i="22"/>
  <c r="I7606" i="22" s="1"/>
  <c r="G436" i="21" s="1"/>
  <c r="I5476" i="22"/>
  <c r="I5477" i="22" s="1"/>
  <c r="G312" i="21" s="1"/>
  <c r="I6096" i="22"/>
  <c r="I6097" i="22" s="1"/>
  <c r="G348" i="21" s="1"/>
  <c r="I6635" i="22"/>
  <c r="I6636" i="22" s="1"/>
  <c r="G379" i="21" s="1"/>
  <c r="I7667" i="22"/>
  <c r="G439" i="21" s="1"/>
  <c r="I7666" i="22"/>
  <c r="I8356" i="22"/>
  <c r="I8357" i="22" s="1"/>
  <c r="G479" i="21" s="1"/>
  <c r="I7279" i="22"/>
  <c r="I7280" i="22" s="1"/>
  <c r="G417" i="21" s="1"/>
  <c r="I8577" i="22"/>
  <c r="I8578" i="22" s="1"/>
  <c r="G492" i="21" s="1"/>
  <c r="I7999" i="22"/>
  <c r="G457" i="21" s="1"/>
  <c r="I7998" i="22"/>
  <c r="I9471" i="22"/>
  <c r="I9472" i="22" s="1"/>
  <c r="G543" i="21" s="1"/>
  <c r="I5386" i="22"/>
  <c r="I5387" i="22" s="1"/>
  <c r="G307" i="21" s="1"/>
  <c r="I6061" i="22"/>
  <c r="G346" i="21" s="1"/>
  <c r="I6060" i="22"/>
  <c r="I6913" i="22"/>
  <c r="I6914" i="22" s="1"/>
  <c r="G395" i="21" s="1"/>
  <c r="I7743" i="22"/>
  <c r="G443" i="21" s="1"/>
  <c r="I7742" i="22"/>
  <c r="I7356" i="22"/>
  <c r="G421" i="21" s="1"/>
  <c r="I7355" i="22"/>
  <c r="I7814" i="22"/>
  <c r="I7815" i="22"/>
  <c r="G447" i="21" s="1"/>
  <c r="I9780" i="22"/>
  <c r="I9781" i="22" s="1"/>
  <c r="G563" i="21" s="1"/>
  <c r="I7887" i="22"/>
  <c r="G451" i="21" s="1"/>
  <c r="I7886" i="22"/>
  <c r="I6549" i="22"/>
  <c r="I6550" i="22"/>
  <c r="G372" i="21" s="1"/>
  <c r="I6825" i="22"/>
  <c r="I6826" i="22" s="1"/>
  <c r="G390" i="21" s="1"/>
  <c r="I7320" i="22"/>
  <c r="G419" i="21" s="1"/>
  <c r="I7319" i="22"/>
  <c r="I8169" i="22"/>
  <c r="I8170" i="22" s="1"/>
  <c r="G468" i="21" s="1"/>
  <c r="I8476" i="22"/>
  <c r="G486" i="21" s="1"/>
  <c r="I8475" i="22"/>
  <c r="I8900" i="22"/>
  <c r="I8901" i="22" s="1"/>
  <c r="G511" i="21" s="1"/>
  <c r="I10236" i="22"/>
  <c r="I10237" i="22" s="1"/>
  <c r="G589" i="21" s="1"/>
  <c r="I9506" i="22"/>
  <c r="I9507" i="22" s="1"/>
  <c r="G547" i="21" s="1"/>
  <c r="I8764" i="22"/>
  <c r="I8765" i="22" s="1"/>
  <c r="G503" i="21" s="1"/>
  <c r="I9417" i="22"/>
  <c r="I9418" i="22" s="1"/>
  <c r="G540" i="21" s="1"/>
  <c r="I9077" i="22"/>
  <c r="G521" i="21" s="1"/>
  <c r="I9076" i="22"/>
  <c r="I10339" i="22"/>
  <c r="G595" i="21" s="1"/>
  <c r="I10338" i="22"/>
  <c r="I10049" i="22"/>
  <c r="I10050" i="22" s="1"/>
  <c r="G578" i="21" s="1"/>
  <c r="I9133" i="22"/>
  <c r="I9134" i="22" s="1"/>
  <c r="G524" i="21" s="1"/>
  <c r="I9745" i="22"/>
  <c r="G561" i="21" s="1"/>
  <c r="I9744" i="22"/>
  <c r="I8713" i="22"/>
  <c r="I8714" i="22" s="1"/>
  <c r="G500" i="21" s="1"/>
  <c r="I8917" i="22"/>
  <c r="I8918" i="22" s="1"/>
  <c r="G512" i="21" s="1"/>
  <c r="I9275" i="22"/>
  <c r="I9276" i="22" s="1"/>
  <c r="G532" i="21" s="1"/>
  <c r="I9924" i="22"/>
  <c r="I9925" i="22" s="1"/>
  <c r="G571" i="21" s="1"/>
  <c r="I11128" i="22"/>
  <c r="I11129" i="22" s="1"/>
  <c r="G643" i="21" s="1"/>
  <c r="I10151" i="22"/>
  <c r="I10152" i="22" s="1"/>
  <c r="G584" i="21" s="1"/>
  <c r="I10712" i="22"/>
  <c r="I10713" i="22" s="1"/>
  <c r="G617" i="21" s="1"/>
  <c r="I10288" i="22"/>
  <c r="G592" i="21" s="1"/>
  <c r="I10287" i="22"/>
  <c r="I10492" i="22"/>
  <c r="G604" i="21" s="1"/>
  <c r="I10491" i="22"/>
  <c r="I10695" i="22"/>
  <c r="I10696" i="22" s="1"/>
  <c r="G616" i="21" s="1"/>
  <c r="I11215" i="22"/>
  <c r="G648" i="21" s="1"/>
  <c r="I11214" i="22"/>
  <c r="I9888" i="22"/>
  <c r="I9889" i="22" s="1"/>
  <c r="G569" i="21" s="1"/>
  <c r="I11250" i="22"/>
  <c r="I11251" i="22" s="1"/>
  <c r="G650" i="21" s="1"/>
  <c r="I11145" i="22"/>
  <c r="I11146" i="22" s="1"/>
  <c r="G644" i="21" s="1"/>
  <c r="I11197" i="22"/>
  <c r="G647" i="21" s="1"/>
  <c r="I11196" i="22"/>
  <c r="I11615" i="22"/>
  <c r="I11616" i="22"/>
  <c r="G673" i="21" s="1"/>
  <c r="I11232" i="22"/>
  <c r="I11233" i="22" s="1"/>
  <c r="G649" i="21" s="1"/>
  <c r="I11929" i="22"/>
  <c r="G690" i="21" s="1"/>
  <c r="I11928" i="22"/>
  <c r="I11649" i="22"/>
  <c r="I11650" i="22" s="1"/>
  <c r="G675" i="21" s="1"/>
  <c r="I2011" i="22"/>
  <c r="I2012" i="22" s="1"/>
  <c r="G119" i="21" s="1"/>
  <c r="I529" i="22"/>
  <c r="G39" i="21" s="1"/>
  <c r="I528" i="22"/>
  <c r="I785" i="22"/>
  <c r="I786" i="22" s="1"/>
  <c r="G56" i="21" s="1"/>
  <c r="I339" i="22"/>
  <c r="G26" i="21" s="1"/>
  <c r="I338" i="22"/>
  <c r="I866" i="22"/>
  <c r="G60" i="21" s="1"/>
  <c r="I865" i="22"/>
  <c r="I5638" i="22"/>
  <c r="I5639" i="22" s="1"/>
  <c r="G321" i="21" s="1"/>
  <c r="I1861" i="22"/>
  <c r="G108" i="21" s="1"/>
  <c r="I1860" i="22"/>
  <c r="I5729" i="22"/>
  <c r="G326" i="21" s="1"/>
  <c r="I5728" i="22"/>
  <c r="I3342" i="22"/>
  <c r="I3343" i="22"/>
  <c r="G194" i="21" s="1"/>
  <c r="I8082" i="22"/>
  <c r="I8083" i="22" s="1"/>
  <c r="G461" i="21" s="1"/>
  <c r="I7129" i="22"/>
  <c r="I7130" i="22" s="1"/>
  <c r="G409" i="21" s="1"/>
  <c r="I8220" i="22"/>
  <c r="I8221" i="22" s="1"/>
  <c r="G471" i="21" s="1"/>
  <c r="I5222" i="22"/>
  <c r="I5223" i="22" s="1"/>
  <c r="G296" i="21" s="1"/>
  <c r="I7760" i="22"/>
  <c r="I7761" i="22" s="1"/>
  <c r="G444" i="21" s="1"/>
  <c r="I7147" i="22"/>
  <c r="I7148" i="22"/>
  <c r="G410" i="21" s="1"/>
  <c r="I9039" i="22"/>
  <c r="G519" i="21" s="1"/>
  <c r="I9038" i="22"/>
  <c r="I10015" i="22"/>
  <c r="G576" i="21" s="1"/>
  <c r="I10014" i="22"/>
  <c r="I9171" i="22"/>
  <c r="I9172" i="22"/>
  <c r="G526" i="21" s="1"/>
  <c r="I10611" i="22"/>
  <c r="G611" i="21" s="1"/>
  <c r="I10610" i="22"/>
  <c r="I10867" i="22"/>
  <c r="G628" i="21" s="1"/>
  <c r="I10866" i="22"/>
  <c r="I11179" i="22"/>
  <c r="I11180" i="22" s="1"/>
  <c r="G646" i="21" s="1"/>
  <c r="I2824" i="22"/>
  <c r="G164" i="21" s="1"/>
  <c r="I2823" i="22"/>
  <c r="I499" i="22"/>
  <c r="G37" i="21" s="1"/>
  <c r="I498" i="22"/>
  <c r="I1305" i="22"/>
  <c r="I1306" i="22" s="1"/>
  <c r="G81" i="21" s="1"/>
  <c r="I3379" i="22"/>
  <c r="G196" i="21" s="1"/>
  <c r="I3378" i="22"/>
  <c r="I2413" i="22"/>
  <c r="G141" i="21" s="1"/>
  <c r="I2412" i="22"/>
  <c r="I624" i="22"/>
  <c r="I625" i="22"/>
  <c r="G46" i="21" s="1"/>
  <c r="I1978" i="22"/>
  <c r="G115" i="21" s="1"/>
  <c r="I1977" i="22"/>
  <c r="I2156" i="22"/>
  <c r="I2157" i="22" s="1"/>
  <c r="G127" i="21" s="1"/>
  <c r="H2955" i="22"/>
  <c r="I2955" i="22" s="1"/>
  <c r="I2956" i="22" s="1"/>
  <c r="I2957" i="22"/>
  <c r="I4466" i="22"/>
  <c r="G254" i="21" s="1"/>
  <c r="I4465" i="22"/>
  <c r="I1007" i="22"/>
  <c r="I1006" i="22"/>
  <c r="I1554" i="22"/>
  <c r="I1555" i="22" s="1"/>
  <c r="G90" i="21" s="1"/>
  <c r="I3465" i="22"/>
  <c r="G201" i="21" s="1"/>
  <c r="I3464" i="22"/>
  <c r="I367" i="22"/>
  <c r="G28" i="21" s="1"/>
  <c r="I366" i="22"/>
  <c r="I450" i="22"/>
  <c r="I451" i="22" s="1"/>
  <c r="G34" i="21" s="1"/>
  <c r="I885" i="22"/>
  <c r="I886" i="22" s="1"/>
  <c r="G61" i="21" s="1"/>
  <c r="I3104" i="22"/>
  <c r="G181" i="21" s="1"/>
  <c r="I3103" i="22"/>
  <c r="I323" i="22"/>
  <c r="I324" i="22" s="1"/>
  <c r="G23" i="21" s="1"/>
  <c r="I1062" i="22"/>
  <c r="G69" i="21" s="1"/>
  <c r="I1061" i="22"/>
  <c r="I1729" i="22"/>
  <c r="G101" i="21" s="1"/>
  <c r="I1728" i="22"/>
  <c r="I1263" i="22"/>
  <c r="I1264" i="22" s="1"/>
  <c r="G79" i="21" s="1"/>
  <c r="I3554" i="22"/>
  <c r="G208" i="21" s="1"/>
  <c r="I3553" i="22"/>
  <c r="I4268" i="22"/>
  <c r="G244" i="21" s="1"/>
  <c r="I4267" i="22"/>
  <c r="I6652" i="22"/>
  <c r="I6653" i="22" s="1"/>
  <c r="G380" i="21" s="1"/>
  <c r="I2784" i="22"/>
  <c r="G162" i="21" s="1"/>
  <c r="I2783" i="22"/>
  <c r="I3793" i="22"/>
  <c r="G220" i="21" s="1"/>
  <c r="I3792" i="22"/>
  <c r="I4906" i="22"/>
  <c r="I4907" i="22" s="1"/>
  <c r="G277" i="21" s="1"/>
  <c r="I3086" i="22"/>
  <c r="G180" i="21" s="1"/>
  <c r="I3085" i="22"/>
  <c r="I1743" i="22"/>
  <c r="I1744" i="22" s="1"/>
  <c r="G102" i="21" s="1"/>
  <c r="I2264" i="22"/>
  <c r="I2265" i="22"/>
  <c r="G133" i="21" s="1"/>
  <c r="I3050" i="22"/>
  <c r="G178" i="21" s="1"/>
  <c r="I3049" i="22"/>
  <c r="I3633" i="22"/>
  <c r="G212" i="21" s="1"/>
  <c r="I3632" i="22"/>
  <c r="I4287" i="22"/>
  <c r="I4288" i="22"/>
  <c r="G245" i="21" s="1"/>
  <c r="I5276" i="22"/>
  <c r="I5277" i="22" s="1"/>
  <c r="G301" i="21" s="1"/>
  <c r="I4484" i="22"/>
  <c r="G255" i="21" s="1"/>
  <c r="I4483" i="22"/>
  <c r="I5404" i="22"/>
  <c r="I5405" i="22" s="1"/>
  <c r="G308" i="21" s="1"/>
  <c r="I4817" i="22"/>
  <c r="G272" i="21" s="1"/>
  <c r="I4816" i="22"/>
  <c r="I4560" i="22"/>
  <c r="G259" i="21" s="1"/>
  <c r="I4559" i="22"/>
  <c r="I5146" i="22"/>
  <c r="I5147" i="22" s="1"/>
  <c r="G292" i="21" s="1"/>
  <c r="I2284" i="22"/>
  <c r="G134" i="21" s="1"/>
  <c r="I2283" i="22"/>
  <c r="I2883" i="22"/>
  <c r="G167" i="21" s="1"/>
  <c r="I2882" i="22"/>
  <c r="I3499" i="22"/>
  <c r="I3500" i="22"/>
  <c r="G203" i="21" s="1"/>
  <c r="I4308" i="22"/>
  <c r="G246" i="21" s="1"/>
  <c r="I4307" i="22"/>
  <c r="I5441" i="22"/>
  <c r="G310" i="21" s="1"/>
  <c r="I5440" i="22"/>
  <c r="I5090" i="22"/>
  <c r="I5091" i="22" s="1"/>
  <c r="G289" i="21" s="1"/>
  <c r="I5877" i="22"/>
  <c r="I5878" i="22" s="1"/>
  <c r="G334" i="21" s="1"/>
  <c r="I6862" i="22"/>
  <c r="G392" i="21" s="1"/>
  <c r="I6861" i="22"/>
  <c r="I6362" i="22"/>
  <c r="I6363" i="22"/>
  <c r="G362" i="21" s="1"/>
  <c r="I6949" i="22"/>
  <c r="G397" i="21" s="1"/>
  <c r="I6948" i="22"/>
  <c r="I7851" i="22"/>
  <c r="G449" i="21" s="1"/>
  <c r="I7850" i="22"/>
  <c r="I5986" i="22"/>
  <c r="I5987" i="22" s="1"/>
  <c r="G340" i="21" s="1"/>
  <c r="I6399" i="22"/>
  <c r="G364" i="21" s="1"/>
  <c r="I6398" i="22"/>
  <c r="I5055" i="22"/>
  <c r="G287" i="21" s="1"/>
  <c r="I5054" i="22"/>
  <c r="I5584" i="22"/>
  <c r="I5585" i="22" s="1"/>
  <c r="G318" i="21" s="1"/>
  <c r="I6209" i="22"/>
  <c r="G354" i="21" s="1"/>
  <c r="I6208" i="22"/>
  <c r="I6706" i="22"/>
  <c r="G383" i="21" s="1"/>
  <c r="I6705" i="22"/>
  <c r="I8152" i="22"/>
  <c r="I8153" i="22" s="1"/>
  <c r="G467" i="21" s="1"/>
  <c r="I8407" i="22"/>
  <c r="I8408" i="22" s="1"/>
  <c r="G482" i="21" s="1"/>
  <c r="I7299" i="22"/>
  <c r="G418" i="21" s="1"/>
  <c r="I7298" i="22"/>
  <c r="I8594" i="22"/>
  <c r="I8595" i="22" s="1"/>
  <c r="G493" i="21" s="1"/>
  <c r="I8118" i="22"/>
  <c r="I8119" i="22" s="1"/>
  <c r="G465" i="21" s="1"/>
  <c r="I4780" i="22"/>
  <c r="G270" i="21" s="1"/>
  <c r="I4779" i="22"/>
  <c r="I5494" i="22"/>
  <c r="I5495" i="22"/>
  <c r="G313" i="21" s="1"/>
  <c r="I6114" i="22"/>
  <c r="I6115" i="22" s="1"/>
  <c r="G349" i="21" s="1"/>
  <c r="I6980" i="22"/>
  <c r="G401" i="21" s="1"/>
  <c r="I6979" i="22"/>
  <c r="I7940" i="22"/>
  <c r="I7941" i="22" s="1"/>
  <c r="G454" i="21" s="1"/>
  <c r="I7374" i="22"/>
  <c r="I7375" i="22" s="1"/>
  <c r="G424" i="21" s="1"/>
  <c r="I7868" i="22"/>
  <c r="I7869" i="22" s="1"/>
  <c r="G450" i="21" s="1"/>
  <c r="I9309" i="22"/>
  <c r="I9310" i="22"/>
  <c r="G534" i="21" s="1"/>
  <c r="I8040" i="22"/>
  <c r="I8041" i="22" s="1"/>
  <c r="G459" i="21" s="1"/>
  <c r="I6568" i="22"/>
  <c r="G375" i="21" s="1"/>
  <c r="I6567" i="22"/>
  <c r="I6930" i="22"/>
  <c r="I6931" i="22" s="1"/>
  <c r="G396" i="21" s="1"/>
  <c r="I7434" i="22"/>
  <c r="G427" i="21" s="1"/>
  <c r="I7433" i="22"/>
  <c r="I8187" i="22"/>
  <c r="G469" i="21" s="1"/>
  <c r="I8186" i="22"/>
  <c r="I8628" i="22"/>
  <c r="I8629" i="22" s="1"/>
  <c r="G495" i="21" s="1"/>
  <c r="I9382" i="22"/>
  <c r="G538" i="21" s="1"/>
  <c r="I9381" i="22"/>
  <c r="I10270" i="22"/>
  <c r="I10271" i="22" s="1"/>
  <c r="G591" i="21" s="1"/>
  <c r="I9608" i="22"/>
  <c r="I9609" i="22" s="1"/>
  <c r="G553" i="21" s="1"/>
  <c r="I8968" i="22"/>
  <c r="I8969" i="22" s="1"/>
  <c r="G515" i="21" s="1"/>
  <c r="I9798" i="22"/>
  <c r="I9799" i="22" s="1"/>
  <c r="G564" i="21" s="1"/>
  <c r="I9489" i="22"/>
  <c r="I9490" i="22" s="1"/>
  <c r="G546" i="21" s="1"/>
  <c r="I10373" i="22"/>
  <c r="G597" i="21" s="1"/>
  <c r="I10372" i="22"/>
  <c r="I10118" i="22"/>
  <c r="G582" i="21" s="1"/>
  <c r="I10117" i="22"/>
  <c r="I9190" i="22"/>
  <c r="I9191" i="22" s="1"/>
  <c r="G527" i="21" s="1"/>
  <c r="I10169" i="22"/>
  <c r="G585" i="21" s="1"/>
  <c r="I10168" i="22"/>
  <c r="I8747" i="22"/>
  <c r="I8748" i="22" s="1"/>
  <c r="G502" i="21" s="1"/>
  <c r="I8951" i="22"/>
  <c r="I8952" i="22"/>
  <c r="G514" i="21" s="1"/>
  <c r="I9293" i="22"/>
  <c r="G533" i="21" s="1"/>
  <c r="I9292" i="22"/>
  <c r="I10644" i="22"/>
  <c r="I10645" i="22" s="1"/>
  <c r="G613" i="21" s="1"/>
  <c r="I9345" i="22"/>
  <c r="I9346" i="22" s="1"/>
  <c r="G536" i="21" s="1"/>
  <c r="I10202" i="22"/>
  <c r="I10203" i="22" s="1"/>
  <c r="G587" i="21" s="1"/>
  <c r="I10815" i="22"/>
  <c r="G623" i="21" s="1"/>
  <c r="I10814" i="22"/>
  <c r="I10321" i="22"/>
  <c r="I10322" i="22" s="1"/>
  <c r="G594" i="21" s="1"/>
  <c r="I10525" i="22"/>
  <c r="I10526" i="22" s="1"/>
  <c r="G606" i="21" s="1"/>
  <c r="I10730" i="22"/>
  <c r="G618" i="21" s="1"/>
  <c r="I10729" i="22"/>
  <c r="I11463" i="22"/>
  <c r="I11464" i="22" s="1"/>
  <c r="G663" i="21" s="1"/>
  <c r="I9997" i="22"/>
  <c r="G575" i="21" s="1"/>
  <c r="I9996" i="22"/>
  <c r="I10883" i="22"/>
  <c r="I10884" i="22" s="1"/>
  <c r="G629" i="21" s="1"/>
  <c r="I11162" i="22"/>
  <c r="I11163" i="22" s="1"/>
  <c r="G645" i="21" s="1"/>
  <c r="I11268" i="22"/>
  <c r="I11269" i="22" s="1"/>
  <c r="G651" i="21" s="1"/>
  <c r="I11666" i="22"/>
  <c r="I11667" i="22" s="1"/>
  <c r="G676" i="21" s="1"/>
  <c r="I11543" i="22"/>
  <c r="I11544" i="22" s="1"/>
  <c r="G667" i="21" s="1"/>
  <c r="I11304" i="22"/>
  <c r="I11305" i="22" s="1"/>
  <c r="G653" i="21" s="1"/>
  <c r="I11444" i="22"/>
  <c r="G662" i="21" s="1"/>
  <c r="I11443" i="22"/>
  <c r="I11700" i="22"/>
  <c r="I11701" i="22" s="1"/>
  <c r="G678" i="21" s="1"/>
  <c r="I11881" i="22"/>
  <c r="G688" i="21" s="1"/>
  <c r="I11880" i="22"/>
  <c r="I11806" i="22"/>
  <c r="G685" i="21" s="1"/>
  <c r="I11805" i="22"/>
  <c r="I1958" i="22"/>
  <c r="I1959" i="22" s="1"/>
  <c r="G114" i="21" s="1"/>
  <c r="I1416" i="22"/>
  <c r="G85" i="21" s="1"/>
  <c r="I1415" i="22"/>
  <c r="I1445" i="22"/>
  <c r="G86" i="21" s="1"/>
  <c r="I1444" i="22"/>
  <c r="I2358" i="22"/>
  <c r="I2359" i="22" s="1"/>
  <c r="G138" i="21" s="1"/>
  <c r="I2920" i="22"/>
  <c r="I2921" i="22" s="1"/>
  <c r="G169" i="21" s="1"/>
  <c r="I4580" i="22"/>
  <c r="G260" i="21" s="1"/>
  <c r="I4579" i="22"/>
  <c r="I3430" i="22"/>
  <c r="I3431" i="22" s="1"/>
  <c r="G199" i="21" s="1"/>
  <c r="I6453" i="22"/>
  <c r="G367" i="21" s="1"/>
  <c r="I6452" i="22"/>
  <c r="I2123" i="22"/>
  <c r="G125" i="21" s="1"/>
  <c r="I2122" i="22"/>
  <c r="I4699" i="22"/>
  <c r="I4700" i="22"/>
  <c r="G266" i="21" s="1"/>
  <c r="I8543" i="22"/>
  <c r="I8544" i="22" s="1"/>
  <c r="G490" i="21" s="1"/>
  <c r="I5369" i="22"/>
  <c r="G306" i="21" s="1"/>
  <c r="I5368" i="22"/>
  <c r="I7220" i="22"/>
  <c r="I7221" i="22" s="1"/>
  <c r="G414" i="21" s="1"/>
  <c r="I5933" i="22"/>
  <c r="G337" i="21" s="1"/>
  <c r="I5932" i="22"/>
  <c r="I9558" i="22"/>
  <c r="G550" i="21" s="1"/>
  <c r="I9557" i="22"/>
  <c r="I7958" i="22"/>
  <c r="I7959" i="22" s="1"/>
  <c r="G455" i="21" s="1"/>
  <c r="I8646" i="22"/>
  <c r="G496" i="21" s="1"/>
  <c r="I8645" i="22"/>
  <c r="I10576" i="22"/>
  <c r="I10577" i="22" s="1"/>
  <c r="G609" i="21" s="1"/>
  <c r="I9816" i="22"/>
  <c r="I9817" i="22" s="1"/>
  <c r="G565" i="21" s="1"/>
  <c r="I10457" i="22"/>
  <c r="I10458" i="22" s="1"/>
  <c r="G602" i="21" s="1"/>
  <c r="I11111" i="22"/>
  <c r="I11112" i="22" s="1"/>
  <c r="G642" i="21" s="1"/>
  <c r="I11059" i="22"/>
  <c r="I11060" i="22" s="1"/>
  <c r="G639" i="21" s="1"/>
  <c r="I1078" i="22"/>
  <c r="I1079" i="22" s="1"/>
  <c r="G70" i="21" s="1"/>
  <c r="I685" i="22"/>
  <c r="G49" i="21" s="1"/>
  <c r="I684" i="22"/>
  <c r="I3179" i="22"/>
  <c r="I3180" i="22"/>
  <c r="G185" i="21" s="1"/>
  <c r="I4110" i="22"/>
  <c r="G236" i="21" s="1"/>
  <c r="I4109" i="22"/>
  <c r="I1529" i="22"/>
  <c r="G89" i="21" s="1"/>
  <c r="I1528" i="22"/>
  <c r="I4147" i="22"/>
  <c r="I4148" i="22" s="1"/>
  <c r="G238" i="21" s="1"/>
  <c r="I2550" i="22"/>
  <c r="G150" i="21" s="1"/>
  <c r="I2549" i="22"/>
  <c r="I806" i="22"/>
  <c r="G57" i="21" s="1"/>
  <c r="I805" i="22"/>
  <c r="I2995" i="22"/>
  <c r="I2996" i="22" s="1"/>
  <c r="G175" i="21" s="1"/>
  <c r="I2193" i="22"/>
  <c r="G129" i="21" s="1"/>
  <c r="I2192" i="22"/>
  <c r="I3014" i="22"/>
  <c r="G176" i="21" s="1"/>
  <c r="I3013" i="22"/>
  <c r="I257" i="22"/>
  <c r="I258" i="22" s="1"/>
  <c r="G19" i="21" s="1"/>
  <c r="I1045" i="22"/>
  <c r="G68" i="21" s="1"/>
  <c r="I1044" i="22"/>
  <c r="I2140" i="22"/>
  <c r="G126" i="21" s="1"/>
  <c r="I2139" i="22"/>
  <c r="I27" i="22"/>
  <c r="I28" i="22" s="1"/>
  <c r="G8" i="21" s="1"/>
  <c r="I381" i="22"/>
  <c r="G29" i="21" s="1"/>
  <c r="I380" i="22"/>
  <c r="I465" i="22"/>
  <c r="G35" i="21" s="1"/>
  <c r="I464" i="22"/>
  <c r="I1027" i="22"/>
  <c r="I1028" i="22"/>
  <c r="G67" i="21" s="1"/>
  <c r="I3198" i="22"/>
  <c r="G186" i="21" s="1"/>
  <c r="I3197" i="22"/>
  <c r="I549" i="22"/>
  <c r="G42" i="21" s="1"/>
  <c r="I548" i="22"/>
  <c r="I1170" i="22"/>
  <c r="I1171" i="22" s="1"/>
  <c r="G75" i="21" s="1"/>
  <c r="I3413" i="22"/>
  <c r="G198" i="21" s="1"/>
  <c r="I3412" i="22"/>
  <c r="I1658" i="22"/>
  <c r="G97" i="21" s="1"/>
  <c r="I1657" i="22"/>
  <c r="I3592" i="22"/>
  <c r="I3593" i="22" s="1"/>
  <c r="G210" i="21" s="1"/>
  <c r="I4620" i="22"/>
  <c r="G262" i="21" s="1"/>
  <c r="I4619" i="22"/>
  <c r="I2588" i="22"/>
  <c r="I2589" i="22" s="1"/>
  <c r="G152" i="21" s="1"/>
  <c r="I2977" i="22"/>
  <c r="I2978" i="22" s="1"/>
  <c r="G174" i="21" s="1"/>
  <c r="I3890" i="22"/>
  <c r="G225" i="21" s="1"/>
  <c r="I3889" i="22"/>
  <c r="I1678" i="22"/>
  <c r="G98" i="21" s="1"/>
  <c r="I1677" i="22"/>
  <c r="I3306" i="22"/>
  <c r="I3307" i="22" s="1"/>
  <c r="G192" i="21" s="1"/>
  <c r="I1760" i="22"/>
  <c r="I1761" i="22" s="1"/>
  <c r="G103" i="21" s="1"/>
  <c r="I2377" i="22"/>
  <c r="G139" i="21" s="1"/>
  <c r="I2376" i="22"/>
  <c r="I3160" i="22"/>
  <c r="I3161" i="22" s="1"/>
  <c r="G184" i="21" s="1"/>
  <c r="I3753" i="22"/>
  <c r="G218" i="21" s="1"/>
  <c r="I3752" i="22"/>
  <c r="I4407" i="22"/>
  <c r="I4408" i="22" s="1"/>
  <c r="G251" i="21" s="1"/>
  <c r="I5293" i="22"/>
  <c r="I5294" i="22" s="1"/>
  <c r="G302" i="21" s="1"/>
  <c r="I4600" i="22"/>
  <c r="G261" i="21" s="1"/>
  <c r="I4599" i="22"/>
  <c r="I5423" i="22"/>
  <c r="G309" i="21" s="1"/>
  <c r="I5422" i="22"/>
  <c r="I5241" i="22"/>
  <c r="I5242" i="22" s="1"/>
  <c r="G297" i="21" s="1"/>
  <c r="I4680" i="22"/>
  <c r="G265" i="21" s="1"/>
  <c r="I4679" i="22"/>
  <c r="I5839" i="22"/>
  <c r="G332" i="21" s="1"/>
  <c r="I5838" i="22"/>
  <c r="I2340" i="22"/>
  <c r="I2341" i="22" s="1"/>
  <c r="G137" i="21" s="1"/>
  <c r="I2938" i="22"/>
  <c r="H2936" i="22"/>
  <c r="I2936" i="22" s="1"/>
  <c r="I2937" i="22" s="1"/>
  <c r="I3652" i="22"/>
  <c r="I3653" i="22" s="1"/>
  <c r="G213" i="21" s="1"/>
  <c r="I4427" i="22"/>
  <c r="I4428" i="22" s="1"/>
  <c r="G252" i="21" s="1"/>
  <c r="I5513" i="22"/>
  <c r="G314" i="21" s="1"/>
  <c r="I5512" i="22"/>
  <c r="I5531" i="22"/>
  <c r="G315" i="21" s="1"/>
  <c r="I5530" i="22"/>
  <c r="I5896" i="22"/>
  <c r="I5897" i="22" s="1"/>
  <c r="G335" i="21" s="1"/>
  <c r="I7471" i="22"/>
  <c r="I7472" i="22" s="1"/>
  <c r="G429" i="21" s="1"/>
  <c r="I6964" i="22"/>
  <c r="I6965" i="22" s="1"/>
  <c r="G400" i="21" s="1"/>
  <c r="I7076" i="22"/>
  <c r="I7077" i="22" s="1"/>
  <c r="G406" i="21" s="1"/>
  <c r="I5459" i="22"/>
  <c r="G311" i="21" s="1"/>
  <c r="I5458" i="22"/>
  <c r="I6005" i="22"/>
  <c r="G341" i="21" s="1"/>
  <c r="I6004" i="22"/>
  <c r="I6434" i="22"/>
  <c r="I6435" i="22" s="1"/>
  <c r="G366" i="21" s="1"/>
  <c r="I5165" i="22"/>
  <c r="G293" i="21" s="1"/>
  <c r="I5164" i="22"/>
  <c r="I5693" i="22"/>
  <c r="G324" i="21" s="1"/>
  <c r="I5692" i="22"/>
  <c r="I6268" i="22"/>
  <c r="I6269" i="22" s="1"/>
  <c r="G357" i="21" s="1"/>
  <c r="I6844" i="22"/>
  <c r="G391" i="21" s="1"/>
  <c r="I6843" i="22"/>
  <c r="I8203" i="22"/>
  <c r="I8204" i="22" s="1"/>
  <c r="G470" i="21" s="1"/>
  <c r="I8458" i="22"/>
  <c r="I8459" i="22" s="1"/>
  <c r="G485" i="21" s="1"/>
  <c r="I7586" i="22"/>
  <c r="G435" i="21" s="1"/>
  <c r="I7585" i="22"/>
  <c r="I9327" i="22"/>
  <c r="I9328" i="22" s="1"/>
  <c r="G535" i="21" s="1"/>
  <c r="I8254" i="22"/>
  <c r="I8255" i="22" s="1"/>
  <c r="G473" i="21" s="1"/>
  <c r="I4945" i="22"/>
  <c r="G279" i="21" s="1"/>
  <c r="I4944" i="22"/>
  <c r="I5602" i="22"/>
  <c r="I5603" i="22" s="1"/>
  <c r="G319" i="21" s="1"/>
  <c r="I6228" i="22"/>
  <c r="I6229" i="22"/>
  <c r="G355" i="21" s="1"/>
  <c r="I7018" i="22"/>
  <c r="G403" i="21" s="1"/>
  <c r="I7017" i="22"/>
  <c r="I8136" i="22"/>
  <c r="G466" i="21" s="1"/>
  <c r="I8135" i="22"/>
  <c r="I7413" i="22"/>
  <c r="I7414" i="22" s="1"/>
  <c r="G426" i="21" s="1"/>
  <c r="I7979" i="22"/>
  <c r="G456" i="21" s="1"/>
  <c r="I7978" i="22"/>
  <c r="I9659" i="22"/>
  <c r="I9660" i="22" s="1"/>
  <c r="G556" i="21" s="1"/>
  <c r="I8560" i="22"/>
  <c r="I8561" i="22" s="1"/>
  <c r="G491" i="21" s="1"/>
  <c r="I6619" i="22"/>
  <c r="G378" i="21" s="1"/>
  <c r="I6618" i="22"/>
  <c r="I6995" i="22"/>
  <c r="G402" i="21" s="1"/>
  <c r="I6994" i="22"/>
  <c r="I7489" i="22"/>
  <c r="I7490" i="22" s="1"/>
  <c r="G430" i="21" s="1"/>
  <c r="I8272" i="22"/>
  <c r="G474" i="21" s="1"/>
  <c r="I8271" i="22"/>
  <c r="I9871" i="22"/>
  <c r="G568" i="21" s="1"/>
  <c r="I9870" i="22"/>
  <c r="I9399" i="22"/>
  <c r="I9400" i="22" s="1"/>
  <c r="G539" i="21" s="1"/>
  <c r="I8731" i="22"/>
  <c r="G501" i="21" s="1"/>
  <c r="I8730" i="22"/>
  <c r="I9710" i="22"/>
  <c r="I9711" i="22" s="1"/>
  <c r="G559" i="21" s="1"/>
  <c r="I9095" i="22"/>
  <c r="I9096" i="22" s="1"/>
  <c r="G522" i="21" s="1"/>
  <c r="I10780" i="22"/>
  <c r="I10781" i="22" s="1"/>
  <c r="G621" i="21" s="1"/>
  <c r="I9592" i="22"/>
  <c r="G552" i="21" s="1"/>
  <c r="I9591" i="22"/>
  <c r="I10746" i="22"/>
  <c r="I10747" i="22" s="1"/>
  <c r="G619" i="21" s="1"/>
  <c r="I10440" i="22"/>
  <c r="I10441" i="22" s="1"/>
  <c r="G601" i="21" s="1"/>
  <c r="I9242" i="22"/>
  <c r="G530" i="21" s="1"/>
  <c r="I9241" i="22"/>
  <c r="I10678" i="22"/>
  <c r="I10679" i="22" s="1"/>
  <c r="G615" i="21" s="1"/>
  <c r="I8781" i="22"/>
  <c r="I8782" i="22" s="1"/>
  <c r="G504" i="21" s="1"/>
  <c r="I8985" i="22"/>
  <c r="I8986" i="22" s="1"/>
  <c r="G516" i="21" s="1"/>
  <c r="I9435" i="22"/>
  <c r="I9436" i="22" s="1"/>
  <c r="G541" i="21" s="1"/>
  <c r="I10970" i="22"/>
  <c r="G634" i="21" s="1"/>
  <c r="I10969" i="22"/>
  <c r="I9453" i="22"/>
  <c r="I9454" i="22" s="1"/>
  <c r="G542" i="21" s="1"/>
  <c r="I10304" i="22"/>
  <c r="I10305" i="22" s="1"/>
  <c r="G593" i="21" s="1"/>
  <c r="I11023" i="22"/>
  <c r="I11024" i="22" s="1"/>
  <c r="G637" i="21" s="1"/>
  <c r="I10355" i="22"/>
  <c r="I10356" i="22" s="1"/>
  <c r="G596" i="21" s="1"/>
  <c r="I10559" i="22"/>
  <c r="I10560" i="22"/>
  <c r="G608" i="21" s="1"/>
  <c r="I10763" i="22"/>
  <c r="I10764" i="22" s="1"/>
  <c r="G620" i="21" s="1"/>
  <c r="I11905" i="22"/>
  <c r="G689" i="21" s="1"/>
  <c r="I11904" i="22"/>
  <c r="I10066" i="22"/>
  <c r="I10067" i="22" s="1"/>
  <c r="G579" i="21" s="1"/>
  <c r="I10918" i="22"/>
  <c r="G631" i="21" s="1"/>
  <c r="I10917" i="22"/>
  <c r="I11383" i="22"/>
  <c r="I11384" i="22" s="1"/>
  <c r="G659" i="21" s="1"/>
  <c r="I11286" i="22"/>
  <c r="I11287" i="22" s="1"/>
  <c r="G652" i="21" s="1"/>
  <c r="I11717" i="22"/>
  <c r="I11718" i="22" s="1"/>
  <c r="G679" i="21" s="1"/>
  <c r="I11582" i="22"/>
  <c r="G671" i="21" s="1"/>
  <c r="I11581" i="22"/>
  <c r="I11483" i="22"/>
  <c r="I11484" i="22"/>
  <c r="G664" i="21" s="1"/>
  <c r="I1474" i="22"/>
  <c r="G87" i="21" s="1"/>
  <c r="I1473" i="22"/>
  <c r="I3122" i="22"/>
  <c r="I3123" i="22" s="1"/>
  <c r="G182" i="21" s="1"/>
  <c r="I2723" i="22"/>
  <c r="I2724" i="22" s="1"/>
  <c r="G159" i="21" s="1"/>
  <c r="I744" i="22"/>
  <c r="I745" i="22" s="1"/>
  <c r="G52" i="21" s="1"/>
  <c r="I1216" i="22"/>
  <c r="I1217" i="22" s="1"/>
  <c r="G77" i="21" s="1"/>
  <c r="I2664" i="22"/>
  <c r="I2665" i="22" s="1"/>
  <c r="G156" i="21" s="1"/>
  <c r="I3832" i="22"/>
  <c r="G222" i="21" s="1"/>
  <c r="I3831" i="22"/>
  <c r="I5001" i="22"/>
  <c r="G284" i="21" s="1"/>
  <c r="I5000" i="22"/>
  <c r="I5018" i="22"/>
  <c r="I5019" i="22" s="1"/>
  <c r="G285" i="21" s="1"/>
  <c r="I4799" i="22"/>
  <c r="G271" i="21" s="1"/>
  <c r="I4798" i="22"/>
  <c r="I6791" i="22"/>
  <c r="G388" i="21" s="1"/>
  <c r="I6790" i="22"/>
  <c r="I6021" i="22"/>
  <c r="I6022" i="22" s="1"/>
  <c r="G342" i="21" s="1"/>
  <c r="I8493" i="22"/>
  <c r="G487" i="21" s="1"/>
  <c r="I8492" i="22"/>
  <c r="I6757" i="22"/>
  <c r="G386" i="21" s="1"/>
  <c r="I6756" i="22"/>
  <c r="I7832" i="22"/>
  <c r="I7833" i="22" s="1"/>
  <c r="G448" i="21" s="1"/>
  <c r="I8390" i="22"/>
  <c r="I8391" i="22" s="1"/>
  <c r="G481" i="21" s="1"/>
  <c r="I9763" i="22"/>
  <c r="G562" i="21" s="1"/>
  <c r="I9762" i="22"/>
  <c r="I8679" i="22"/>
  <c r="I8680" i="22" s="1"/>
  <c r="G498" i="21" s="1"/>
  <c r="I10032" i="22"/>
  <c r="I10033" i="22" s="1"/>
  <c r="G577" i="21" s="1"/>
  <c r="I11503" i="22"/>
  <c r="I11504" i="22" s="1"/>
  <c r="G665" i="21" s="1"/>
  <c r="I2569" i="22"/>
  <c r="I2570" i="22" s="1"/>
  <c r="G151" i="21" s="1"/>
  <c r="I124" i="22"/>
  <c r="G12" i="21" s="1"/>
  <c r="I123" i="22"/>
  <c r="I946" i="22"/>
  <c r="G64" i="21" s="1"/>
  <c r="I945" i="22"/>
  <c r="I3251" i="22"/>
  <c r="I3252" i="22" s="1"/>
  <c r="G189" i="21" s="1"/>
  <c r="I665" i="22"/>
  <c r="G48" i="21" s="1"/>
  <c r="I664" i="22"/>
  <c r="I2247" i="22"/>
  <c r="G132" i="21" s="1"/>
  <c r="I2246" i="22"/>
  <c r="I73" i="22"/>
  <c r="I74" i="22"/>
  <c r="G10" i="21" s="1"/>
  <c r="I168" i="22"/>
  <c r="G14" i="21" s="1"/>
  <c r="I167" i="22"/>
  <c r="I846" i="22"/>
  <c r="G59" i="21" s="1"/>
  <c r="I845" i="22"/>
  <c r="I4227" i="22"/>
  <c r="I4228" i="22" s="1"/>
  <c r="G242" i="21" s="1"/>
  <c r="I2229" i="22"/>
  <c r="I2230" i="22" s="1"/>
  <c r="G131" i="21" s="1"/>
  <c r="I3142" i="22"/>
  <c r="G183" i="21" s="1"/>
  <c r="I3141" i="22"/>
  <c r="I586" i="22"/>
  <c r="I587" i="22" s="1"/>
  <c r="G44" i="21" s="1"/>
  <c r="I1097" i="22"/>
  <c r="G71" i="21" s="1"/>
  <c r="I1096" i="22"/>
  <c r="I2211" i="22"/>
  <c r="G130" i="21" s="1"/>
  <c r="I2210" i="22"/>
  <c r="I92" i="22"/>
  <c r="I93" i="22" s="1"/>
  <c r="G11" i="21" s="1"/>
  <c r="I395" i="22"/>
  <c r="G30" i="21" s="1"/>
  <c r="I394" i="22"/>
  <c r="I480" i="22"/>
  <c r="G36" i="21" s="1"/>
  <c r="I479" i="22"/>
  <c r="I1151" i="22"/>
  <c r="I1152" i="22" s="1"/>
  <c r="G74" i="21" s="1"/>
  <c r="I3216" i="22"/>
  <c r="G187" i="21" s="1"/>
  <c r="I3215" i="22"/>
  <c r="I606" i="22"/>
  <c r="G45" i="21" s="1"/>
  <c r="I605" i="22"/>
  <c r="I1286" i="22"/>
  <c r="I1287" i="22" s="1"/>
  <c r="G80" i="21" s="1"/>
  <c r="I4030" i="22"/>
  <c r="G232" i="21" s="1"/>
  <c r="I4029" i="22"/>
  <c r="I2106" i="22"/>
  <c r="G124" i="21" s="1"/>
  <c r="I2105" i="22"/>
  <c r="I3712" i="22"/>
  <c r="I3713" i="22" s="1"/>
  <c r="G216" i="21" s="1"/>
  <c r="I4502" i="22"/>
  <c r="G256" i="21" s="1"/>
  <c r="I4501" i="22"/>
  <c r="I2608" i="22"/>
  <c r="G153" i="21" s="1"/>
  <c r="I2607" i="22"/>
  <c r="I3989" i="22"/>
  <c r="I3990" i="22" s="1"/>
  <c r="G230" i="21" s="1"/>
  <c r="I3910" i="22"/>
  <c r="G226" i="21" s="1"/>
  <c r="I3909" i="22"/>
  <c r="I2453" i="22"/>
  <c r="I2454" i="22" s="1"/>
  <c r="G143" i="21" s="1"/>
  <c r="I3360" i="22"/>
  <c r="I3361" i="22" s="1"/>
  <c r="G195" i="21" s="1"/>
  <c r="I1777" i="22"/>
  <c r="I1778" i="22" s="1"/>
  <c r="G104" i="21" s="1"/>
  <c r="I2627" i="22"/>
  <c r="G154" i="21" s="1"/>
  <c r="I2626" i="22"/>
  <c r="I3269" i="22"/>
  <c r="I3270" i="22"/>
  <c r="G190" i="21" s="1"/>
  <c r="I3870" i="22"/>
  <c r="G224" i="21" s="1"/>
  <c r="I3869" i="22"/>
  <c r="I4520" i="22"/>
  <c r="G257" i="21" s="1"/>
  <c r="I4519" i="22"/>
  <c r="I5331" i="22"/>
  <c r="I5332" i="22"/>
  <c r="G304" i="21" s="1"/>
  <c r="I4660" i="22"/>
  <c r="G264" i="21" s="1"/>
  <c r="I4659" i="22"/>
  <c r="I5567" i="22"/>
  <c r="G317" i="21" s="1"/>
  <c r="I5566" i="22"/>
  <c r="I4089" i="22"/>
  <c r="I4090" i="22" s="1"/>
  <c r="G235" i="21" s="1"/>
  <c r="I4720" i="22"/>
  <c r="G267" i="21" s="1"/>
  <c r="I4719" i="22"/>
  <c r="I6079" i="22"/>
  <c r="G347" i="21" s="1"/>
  <c r="I6078" i="22"/>
  <c r="I2394" i="22"/>
  <c r="I2395" i="22"/>
  <c r="G140" i="21" s="1"/>
  <c r="I3067" i="22"/>
  <c r="I3068" i="22" s="1"/>
  <c r="G179" i="21" s="1"/>
  <c r="I3772" i="22"/>
  <c r="I3773" i="22" s="1"/>
  <c r="G219" i="21" s="1"/>
  <c r="I4539" i="22"/>
  <c r="I4540" i="22" s="1"/>
  <c r="G258" i="21" s="1"/>
  <c r="I5657" i="22"/>
  <c r="G322" i="21" s="1"/>
  <c r="I5656" i="22"/>
  <c r="I5549" i="22"/>
  <c r="G316" i="21" s="1"/>
  <c r="I5548" i="22"/>
  <c r="I6041" i="22"/>
  <c r="I6042" i="22" s="1"/>
  <c r="G345" i="21" s="1"/>
  <c r="I7725" i="22"/>
  <c r="G442" i="21" s="1"/>
  <c r="I7724" i="22"/>
  <c r="I7568" i="22"/>
  <c r="G434" i="21" s="1"/>
  <c r="I7567" i="22"/>
  <c r="I8662" i="22"/>
  <c r="I8663" i="22" s="1"/>
  <c r="G497" i="21" s="1"/>
  <c r="I5747" i="22"/>
  <c r="G327" i="21" s="1"/>
  <c r="I5746" i="22"/>
  <c r="I6250" i="22"/>
  <c r="G356" i="21" s="1"/>
  <c r="I6249" i="22"/>
  <c r="I6896" i="22"/>
  <c r="I6897" i="22" s="1"/>
  <c r="G394" i="21" s="1"/>
  <c r="I5260" i="22"/>
  <c r="G300" i="21" s="1"/>
  <c r="I5259" i="22"/>
  <c r="I5802" i="22"/>
  <c r="I5803" i="22" s="1"/>
  <c r="G330" i="21" s="1"/>
  <c r="I6325" i="22"/>
  <c r="I6326" i="22" s="1"/>
  <c r="G360" i="21" s="1"/>
  <c r="I7040" i="22"/>
  <c r="I7041" i="22" s="1"/>
  <c r="G404" i="21" s="1"/>
  <c r="I8322" i="22"/>
  <c r="I8323" i="22" s="1"/>
  <c r="G477" i="21" s="1"/>
  <c r="I7164" i="22"/>
  <c r="I7165" i="22"/>
  <c r="G411" i="21" s="1"/>
  <c r="I7797" i="22"/>
  <c r="G446" i="21" s="1"/>
  <c r="I7796" i="22"/>
  <c r="I7338" i="22"/>
  <c r="G420" i="21" s="1"/>
  <c r="I7337" i="22"/>
  <c r="I8305" i="22"/>
  <c r="I8306" i="22" s="1"/>
  <c r="G476" i="21" s="1"/>
  <c r="I5072" i="22"/>
  <c r="I5073" i="22" s="1"/>
  <c r="G288" i="21" s="1"/>
  <c r="I5710" i="22"/>
  <c r="I5711" i="22" s="1"/>
  <c r="G325" i="21" s="1"/>
  <c r="I6416" i="22"/>
  <c r="I6417" i="22" s="1"/>
  <c r="G365" i="21" s="1"/>
  <c r="I7239" i="22"/>
  <c r="G415" i="21" s="1"/>
  <c r="I7238" i="22"/>
  <c r="I8526" i="22"/>
  <c r="I8527" i="22" s="1"/>
  <c r="G489" i="21" s="1"/>
  <c r="I7622" i="22"/>
  <c r="I7623" i="22" s="1"/>
  <c r="G437" i="21" s="1"/>
  <c r="I8019" i="22"/>
  <c r="I8020" i="22" s="1"/>
  <c r="G458" i="21" s="1"/>
  <c r="I7394" i="22"/>
  <c r="G425" i="21" s="1"/>
  <c r="I7393" i="22"/>
  <c r="I9363" i="22"/>
  <c r="I9364" i="22" s="1"/>
  <c r="G537" i="21" s="1"/>
  <c r="I6671" i="22"/>
  <c r="G381" i="21" s="1"/>
  <c r="I6670" i="22"/>
  <c r="I7058" i="22"/>
  <c r="G405" i="21" s="1"/>
  <c r="I7057" i="22"/>
  <c r="I7528" i="22"/>
  <c r="I7529" i="22" s="1"/>
  <c r="G432" i="21" s="1"/>
  <c r="I8289" i="22"/>
  <c r="G475" i="21" s="1"/>
  <c r="I8288" i="22"/>
  <c r="I8061" i="22"/>
  <c r="I8062" i="22" s="1"/>
  <c r="G460" i="21" s="1"/>
  <c r="I9523" i="22"/>
  <c r="I9524" i="22" s="1"/>
  <c r="G548" i="21" s="1"/>
  <c r="I8866" i="22"/>
  <c r="I8867" i="22" s="1"/>
  <c r="G509" i="21" s="1"/>
  <c r="I9961" i="22"/>
  <c r="G573" i="21" s="1"/>
  <c r="I9960" i="22"/>
  <c r="I9114" i="22"/>
  <c r="I9115" i="22" s="1"/>
  <c r="G523" i="21" s="1"/>
  <c r="I8798" i="22"/>
  <c r="I8799" i="22" s="1"/>
  <c r="G505" i="21" s="1"/>
  <c r="I9694" i="22"/>
  <c r="G558" i="21" s="1"/>
  <c r="I9693" i="22"/>
  <c r="I9727" i="22"/>
  <c r="I9728" i="22" s="1"/>
  <c r="G560" i="21" s="1"/>
  <c r="I10475" i="22"/>
  <c r="G603" i="21" s="1"/>
  <c r="I10474" i="22"/>
  <c r="I9258" i="22"/>
  <c r="I9259" i="22" s="1"/>
  <c r="G531" i="21" s="1"/>
  <c r="I10900" i="22"/>
  <c r="I10901" i="22" s="1"/>
  <c r="G630" i="21" s="1"/>
  <c r="I8815" i="22"/>
  <c r="I8816" i="22" s="1"/>
  <c r="G506" i="21" s="1"/>
  <c r="I9019" i="22"/>
  <c r="I9020" i="22" s="1"/>
  <c r="G518" i="21" s="1"/>
  <c r="I9574" i="22"/>
  <c r="I9575" i="22" s="1"/>
  <c r="G551" i="21" s="1"/>
  <c r="I11005" i="22"/>
  <c r="I11006" i="22" s="1"/>
  <c r="G636" i="21" s="1"/>
  <c r="I9907" i="22"/>
  <c r="G570" i="21" s="1"/>
  <c r="I9906" i="22"/>
  <c r="I10406" i="22"/>
  <c r="I10407" i="22" s="1"/>
  <c r="G599" i="21" s="1"/>
  <c r="I10186" i="22"/>
  <c r="G586" i="21" s="1"/>
  <c r="I10185" i="22"/>
  <c r="I10389" i="22"/>
  <c r="I10390" i="22" s="1"/>
  <c r="G598" i="21" s="1"/>
  <c r="I10593" i="22"/>
  <c r="I10594" i="22" s="1"/>
  <c r="G610" i="21" s="1"/>
  <c r="I10797" i="22"/>
  <c r="I10798" i="22" s="1"/>
  <c r="G622" i="21" s="1"/>
  <c r="I10987" i="22"/>
  <c r="I10988" i="22" s="1"/>
  <c r="G635" i="21" s="1"/>
  <c r="I10100" i="22"/>
  <c r="I10101" i="22" s="1"/>
  <c r="G581" i="21" s="1"/>
  <c r="I10951" i="22"/>
  <c r="I10952" i="22" s="1"/>
  <c r="G633" i="21" s="1"/>
  <c r="I11403" i="22"/>
  <c r="I11404" i="22" s="1"/>
  <c r="G660" i="21" s="1"/>
  <c r="I11322" i="22"/>
  <c r="I11323" i="22" s="1"/>
  <c r="G654" i="21" s="1"/>
  <c r="I11633" i="22"/>
  <c r="G674" i="21" s="1"/>
  <c r="I11632" i="22"/>
  <c r="I11856" i="22"/>
  <c r="G687" i="21" s="1"/>
  <c r="I11855" i="22"/>
  <c r="I11523" i="22"/>
  <c r="I11524" i="22" s="1"/>
  <c r="G666" i="21" s="1"/>
  <c r="I2939" i="22" l="1"/>
  <c r="I2940" i="22" s="1"/>
  <c r="G170" i="21" s="1"/>
  <c r="I2958" i="22"/>
  <c r="I2959" i="22" s="1"/>
  <c r="G171" i="21" s="1"/>
</calcChain>
</file>

<file path=xl/sharedStrings.xml><?xml version="1.0" encoding="utf-8"?>
<sst xmlns="http://schemas.openxmlformats.org/spreadsheetml/2006/main" count="30434" uniqueCount="4170">
  <si>
    <t>No</t>
  </si>
  <si>
    <t>F</t>
  </si>
  <si>
    <t>I</t>
  </si>
  <si>
    <t>M'</t>
  </si>
  <si>
    <t>Bh</t>
  </si>
  <si>
    <t>bh</t>
  </si>
  <si>
    <t>Unit</t>
  </si>
  <si>
    <t>m'</t>
  </si>
  <si>
    <t>M2</t>
  </si>
  <si>
    <t>Set</t>
  </si>
  <si>
    <t>Kg</t>
  </si>
  <si>
    <t>M3</t>
  </si>
  <si>
    <t>M</t>
  </si>
  <si>
    <t>Ls</t>
  </si>
  <si>
    <t>A</t>
  </si>
  <si>
    <t>Engsel pintu</t>
  </si>
  <si>
    <t>Jam</t>
  </si>
  <si>
    <t>liter</t>
  </si>
  <si>
    <t>Solar Bersubsidi</t>
  </si>
  <si>
    <t>set</t>
  </si>
  <si>
    <t>unit</t>
  </si>
  <si>
    <t>m</t>
  </si>
  <si>
    <t>Rol</t>
  </si>
  <si>
    <t>MCB 10 Amp</t>
  </si>
  <si>
    <t>Isolator</t>
  </si>
  <si>
    <t>kg</t>
  </si>
  <si>
    <t>m2</t>
  </si>
  <si>
    <t>tube</t>
  </si>
  <si>
    <t>Ijuk</t>
  </si>
  <si>
    <t>Air</t>
  </si>
  <si>
    <t>Floor drain</t>
  </si>
  <si>
    <t>Kran air</t>
  </si>
  <si>
    <t>Kunci tanam biasa</t>
  </si>
  <si>
    <t>Kait angin</t>
  </si>
  <si>
    <t>Engsel angin</t>
  </si>
  <si>
    <t>Kuas</t>
  </si>
  <si>
    <t>Politur jadi</t>
  </si>
  <si>
    <t>Politur</t>
  </si>
  <si>
    <t>Lbr</t>
  </si>
  <si>
    <t>Skrup fixer</t>
  </si>
  <si>
    <t>Kawat las listrik</t>
  </si>
  <si>
    <t>Paving block 6 cm</t>
  </si>
  <si>
    <t>Sirtu</t>
  </si>
  <si>
    <t>Pasir urug</t>
  </si>
  <si>
    <t>Pasir pasang</t>
  </si>
  <si>
    <t>Lembar</t>
  </si>
  <si>
    <t>btg</t>
  </si>
  <si>
    <t>Kayu 5/7</t>
  </si>
  <si>
    <t>m3</t>
  </si>
  <si>
    <t>Mandor</t>
  </si>
  <si>
    <t>OH</t>
  </si>
  <si>
    <t>Kepala tukang</t>
  </si>
  <si>
    <t>Tukang kayu</t>
  </si>
  <si>
    <t>Pekerja</t>
  </si>
  <si>
    <t>zak</t>
  </si>
  <si>
    <t>%</t>
  </si>
  <si>
    <t>Tukang Listrik</t>
  </si>
  <si>
    <t>Tukang</t>
  </si>
  <si>
    <t>cm</t>
  </si>
  <si>
    <t>Kode</t>
  </si>
  <si>
    <t>Uraian</t>
  </si>
  <si>
    <t>Satuan</t>
  </si>
  <si>
    <t>Koefisien</t>
  </si>
  <si>
    <t>L.01</t>
  </si>
  <si>
    <t>L.02</t>
  </si>
  <si>
    <t>L.03</t>
  </si>
  <si>
    <t>L.04</t>
  </si>
  <si>
    <t>Liter</t>
  </si>
  <si>
    <t>Batang</t>
  </si>
  <si>
    <t>Skrup</t>
  </si>
  <si>
    <t>buah</t>
  </si>
  <si>
    <t>Buah</t>
  </si>
  <si>
    <t>`</t>
  </si>
  <si>
    <t>Roof drain</t>
  </si>
  <si>
    <t>Bata merah</t>
  </si>
  <si>
    <t>Ljr</t>
  </si>
  <si>
    <t>Kepala Tukang</t>
  </si>
  <si>
    <t>Perlengkapan</t>
  </si>
  <si>
    <t>Pasir Pasang</t>
  </si>
  <si>
    <t>L</t>
  </si>
  <si>
    <t>B</t>
  </si>
  <si>
    <t>C</t>
  </si>
  <si>
    <t>D</t>
  </si>
  <si>
    <t>E</t>
  </si>
  <si>
    <t>titik</t>
  </si>
  <si>
    <t>Harga Satuan</t>
  </si>
  <si>
    <t>Jumlah Harga</t>
  </si>
  <si>
    <t>TENAGA</t>
  </si>
  <si>
    <t>JUMLAH TENAGA KERJA</t>
  </si>
  <si>
    <t>BAHAN</t>
  </si>
  <si>
    <t>JUMLAH HARGA BAHAN</t>
  </si>
  <si>
    <t>PERALATAN</t>
  </si>
  <si>
    <t>JUMLAH HARGA ALAT</t>
  </si>
  <si>
    <t>Jumlah (A+B+C)</t>
  </si>
  <si>
    <t>Harga Satuan Pekerjaan (D+E)</t>
  </si>
  <si>
    <t>(K3) Pembersihan  1 m2 lapangan dan perataan</t>
  </si>
  <si>
    <t>Tukang Kayu</t>
  </si>
  <si>
    <t>Dolken kayu Ø 8-10/400 cm</t>
  </si>
  <si>
    <t>M.74</t>
  </si>
  <si>
    <t>Kayu</t>
  </si>
  <si>
    <t>M.86</t>
  </si>
  <si>
    <t>Paku biasa</t>
  </si>
  <si>
    <t>M.200</t>
  </si>
  <si>
    <t>Semen portland</t>
  </si>
  <si>
    <t>M.11</t>
  </si>
  <si>
    <t>Pasir beton</t>
  </si>
  <si>
    <t>M.46</t>
  </si>
  <si>
    <t>Koral beton</t>
  </si>
  <si>
    <t>M.488</t>
  </si>
  <si>
    <t>Seng gelombang</t>
  </si>
  <si>
    <t>M.271</t>
  </si>
  <si>
    <t>Seng plat</t>
  </si>
  <si>
    <t>M.278</t>
  </si>
  <si>
    <t>(K3) Pembuatan 1 m2 gudang semen dan peralatan</t>
  </si>
  <si>
    <t>Kayu balok 5/7</t>
  </si>
  <si>
    <t>M.79</t>
  </si>
  <si>
    <t>Kayu papan 3/20</t>
  </si>
  <si>
    <t>M.80</t>
  </si>
  <si>
    <t>Pengukuran dan pemasangan 1 m’ Bouwplank</t>
  </si>
  <si>
    <t>Paku 7 Cm - 12 Cm</t>
  </si>
  <si>
    <t>PD</t>
  </si>
  <si>
    <t>Penggalian 1 m3 tanah biasa sedalam 2 m</t>
  </si>
  <si>
    <t>REKAP ANALISIS HARGA SATUAN PEKERJAAN (AHSP) BIDANG CIPTA KARYA</t>
  </si>
  <si>
    <t>HARGA SATUAN PEKERJAAN</t>
  </si>
  <si>
    <t>Jenis Pekerjaan</t>
  </si>
  <si>
    <t>Harga</t>
  </si>
  <si>
    <t>PP</t>
  </si>
  <si>
    <t>A.2.2.1</t>
  </si>
  <si>
    <t>HARGA SATUAN PEKERJAAN PERSIAPAN</t>
  </si>
  <si>
    <t>PP1</t>
  </si>
  <si>
    <t>A.2.2.1.1.</t>
  </si>
  <si>
    <t>(K3) Pembuatan 1 m2 pagar sementara dari kayu tinggi 2 meter</t>
  </si>
  <si>
    <t>PP2</t>
  </si>
  <si>
    <t>A.2.2.1.2</t>
  </si>
  <si>
    <t>(K3) Pembuatan 1 m2 pagar sementara dari seng gelombang tinggi 2 meter</t>
  </si>
  <si>
    <t>PP3</t>
  </si>
  <si>
    <t>A.2.2.1.3.</t>
  </si>
  <si>
    <t>Pembuatan 1 m2 pagar sementara dari kawat duri tinggi 1,8 meter</t>
  </si>
  <si>
    <t>PP4</t>
  </si>
  <si>
    <t>A.2.2.1.4.</t>
  </si>
  <si>
    <t>PP5</t>
  </si>
  <si>
    <t>A.2.2.1.5.</t>
  </si>
  <si>
    <t>(K3) Pembuatan 1 m2 kantor sementara lantai plesteran</t>
  </si>
  <si>
    <t>PP6</t>
  </si>
  <si>
    <t>A.2.2.1.6.</t>
  </si>
  <si>
    <t>(K3) Pembuatan 1 m2 rumah jaga (konstruksi kayu )</t>
  </si>
  <si>
    <t>PP7</t>
  </si>
  <si>
    <t>A.2.2.1.7.</t>
  </si>
  <si>
    <t>PP8</t>
  </si>
  <si>
    <t>A.2.2.1.8.</t>
  </si>
  <si>
    <t>(K3) Pembuatan 1 m2 bedeng pekerja</t>
  </si>
  <si>
    <t>PP9</t>
  </si>
  <si>
    <t>A.2.2.1.9.</t>
  </si>
  <si>
    <t>PP10</t>
  </si>
  <si>
    <t>A.2.2.1.10.</t>
  </si>
  <si>
    <t>(K3) Pembuatan 1 m2 steger/perancah  dari bambu</t>
  </si>
  <si>
    <t>PP11</t>
  </si>
  <si>
    <t>A.2.2.1.11.</t>
  </si>
  <si>
    <t>Pembuatan 1 buah kotak adukan ukuran 40cm x50cm x25cm</t>
  </si>
  <si>
    <t>PP12</t>
  </si>
  <si>
    <t>A.2.2.1.12.</t>
  </si>
  <si>
    <t>Pembuatan 1 m2 jalan sementara</t>
  </si>
  <si>
    <t>PP13</t>
  </si>
  <si>
    <t>A.2.2.1.13.</t>
  </si>
  <si>
    <t>Pembongkaran  1 m3 beton bertulang</t>
  </si>
  <si>
    <t>PP14</t>
  </si>
  <si>
    <t>A.2.2.1.14.</t>
  </si>
  <si>
    <t>Pembongkaran  1 m3 dinding tembok bata</t>
  </si>
  <si>
    <t>PP15</t>
  </si>
  <si>
    <t>A.2.2.1.15.</t>
  </si>
  <si>
    <t>Pemasangan 1 m2 pagar kawat jaring galvanis panjang 240 cm</t>
  </si>
  <si>
    <t>PP16</t>
  </si>
  <si>
    <t>A.2.2.1.16.</t>
  </si>
  <si>
    <t>Pemasangan 1 m2 panel beton pracetak 5x50x240 cm</t>
  </si>
  <si>
    <t>PT</t>
  </si>
  <si>
    <t>A.2.3.1</t>
  </si>
  <si>
    <t>HARGA SATUAN PEKERJAAN TANAH</t>
  </si>
  <si>
    <t>PT1</t>
  </si>
  <si>
    <t>A.2.3.1.1.</t>
  </si>
  <si>
    <t>Penggalian 1 m3 tanah biasa sedalam 1 m</t>
  </si>
  <si>
    <t>PT2</t>
  </si>
  <si>
    <t>A.2.3.1.2.</t>
  </si>
  <si>
    <t>PT3</t>
  </si>
  <si>
    <t>A.2.3.1.3.</t>
  </si>
  <si>
    <t>Menggali 1 m3 tanah biasa sedalam 3 m</t>
  </si>
  <si>
    <t>PT4</t>
  </si>
  <si>
    <t>A.2.3.1.4.</t>
  </si>
  <si>
    <t>Menggali 1 m3 tanah keras sedalam 1 m</t>
  </si>
  <si>
    <t>PT5</t>
  </si>
  <si>
    <t>A.2.3.1.5.</t>
  </si>
  <si>
    <t>Menggali 1 m3 tanah cadas sedalam 1 m</t>
  </si>
  <si>
    <t>PT6</t>
  </si>
  <si>
    <t>A.2.3.1.6.</t>
  </si>
  <si>
    <t>Menggali 1 m3 tanah lumpur sedalam 1 m</t>
  </si>
  <si>
    <t>PT7</t>
  </si>
  <si>
    <t>A.2.3.1.7.</t>
  </si>
  <si>
    <t>Pengerjaan stripping 1 m2 tanah tebing setinggi 1 meter</t>
  </si>
  <si>
    <t>PT8</t>
  </si>
  <si>
    <t>A.2.3.1.8.</t>
  </si>
  <si>
    <t>(K3) Pembuangan  1 m3 tanah sejauh 30 meter</t>
  </si>
  <si>
    <t>PT9</t>
  </si>
  <si>
    <t>A.2.3.1.9.</t>
  </si>
  <si>
    <t>Pengurugan kembali 1 m3 galian tanah (1/3 Galian;-Tanah  Biasa Sedalam 1 M)</t>
  </si>
  <si>
    <t>PT10</t>
  </si>
  <si>
    <t>A.2.3.1.10.</t>
  </si>
  <si>
    <t>(K3) Pemadatan tanah 1 m3 tanah ( per 20 cm)</t>
  </si>
  <si>
    <t>PT11</t>
  </si>
  <si>
    <t>A.2.3.1.11.</t>
  </si>
  <si>
    <t>Pengurugan 1 m3 dengan pasir urug</t>
  </si>
  <si>
    <t>PT12</t>
  </si>
  <si>
    <t>A.2.3.1.12.</t>
  </si>
  <si>
    <t>Pemasangan 1 m3 lapisan pudel campuran 1KP:3PP:7TL</t>
  </si>
  <si>
    <t>PT13</t>
  </si>
  <si>
    <t>A.2.3.1.13.</t>
  </si>
  <si>
    <t>Pemasangan 1 m2 lapisan ijuk tebal 10 cm untuk bidang resapan</t>
  </si>
  <si>
    <t>PT14</t>
  </si>
  <si>
    <t>A.2.3.1.14.</t>
  </si>
  <si>
    <t>Pengurugan 1 m3 sirtu padat</t>
  </si>
  <si>
    <t>A.3.2.2</t>
  </si>
  <si>
    <t>HARGA SATUAN PEKERJAAN PONDASI</t>
  </si>
  <si>
    <t>PD1</t>
  </si>
  <si>
    <t>A.3.2.1.1.</t>
  </si>
  <si>
    <t>Pemasangan 1 m3 pondasi batu belah campuran 1SP : 3PP</t>
  </si>
  <si>
    <t>PD2</t>
  </si>
  <si>
    <t>A.3.2.1.2.</t>
  </si>
  <si>
    <t>Pemasangan 1 m3 pondasi batu belah campuran 1SP : 4PP</t>
  </si>
  <si>
    <t>PD3</t>
  </si>
  <si>
    <t>A.3.2.1.3.</t>
  </si>
  <si>
    <t>Pemasangan 1 m3 pondasi batu belah campuran 1SP : 5PP</t>
  </si>
  <si>
    <t>PD4</t>
  </si>
  <si>
    <t>A.3.2.1.4.</t>
  </si>
  <si>
    <t>Pemasangan 1 m3 pondasi batu belah campuran 1SP : 6PP</t>
  </si>
  <si>
    <t>PD5</t>
  </si>
  <si>
    <t>A.3.2.1.5.</t>
  </si>
  <si>
    <t>Pemasangan 1 m3 pondasi batu belah campuran 1SP : 8PP</t>
  </si>
  <si>
    <t>PD6</t>
  </si>
  <si>
    <t>A.3.2.1.6.</t>
  </si>
  <si>
    <t>Pemasangan 1 m3 pondasi batu belah campuran 1SP : 1KP : 2PP</t>
  </si>
  <si>
    <t>PD7</t>
  </si>
  <si>
    <t>A.3.2.1.7.</t>
  </si>
  <si>
    <t>Pemasangan 1 m3 pondasi batu belah campuran 1 SP : 3 KP : 10 PP</t>
  </si>
  <si>
    <t>PD8</t>
  </si>
  <si>
    <t>A.3.2.1.8.</t>
  </si>
  <si>
    <t>Pemasangan 1 m3 pondasi batu belah campuran ¼ SP : 1 KP : 4PP</t>
  </si>
  <si>
    <t>PD9</t>
  </si>
  <si>
    <t>A.3.2.1.9.</t>
  </si>
  <si>
    <t>Pemasangan 1 m3 batu kosong (anstamping)</t>
  </si>
  <si>
    <t>PD10</t>
  </si>
  <si>
    <t>A.3.2.1.10.</t>
  </si>
  <si>
    <t>(K3) Pemasangan 1 m3 pondasi siklop, 60% beton campuran 1SP : 2 PB : 3 Kr dan 40% batu</t>
  </si>
  <si>
    <t>PD11</t>
  </si>
  <si>
    <t>A.3.2.1.11.</t>
  </si>
  <si>
    <t>Pemasangan 1 m3 pondasi sumuran, diameter 100 cm</t>
  </si>
  <si>
    <t>PB</t>
  </si>
  <si>
    <t>A.4.1.1</t>
  </si>
  <si>
    <t>HARGA SATUAN PEKERJAAN BETON</t>
  </si>
  <si>
    <t>PB1</t>
  </si>
  <si>
    <t>A.4.1.1.1</t>
  </si>
  <si>
    <t>Membuat 1 m3 beton mutu f’c = 7,4 MPa (K 100)</t>
  </si>
  <si>
    <t>PB2</t>
  </si>
  <si>
    <t>A.4.1.1.2</t>
  </si>
  <si>
    <t>Membuat 1 m3 beton mutu f’= 9,8 MPa (K 125)</t>
  </si>
  <si>
    <t>PB3</t>
  </si>
  <si>
    <t>A.4.1.1.3</t>
  </si>
  <si>
    <t>Membuat 1 m3 beton mutu f’= 12,2 MPa (K 150)</t>
  </si>
  <si>
    <t>45</t>
  </si>
  <si>
    <t>PB4</t>
  </si>
  <si>
    <t>A.4.1.1.4</t>
  </si>
  <si>
    <t>Membuat 1 m3 lantai kerja beton mutu f’c = 7,4 MPa (K 100), slump (3-6) cm, w/c = 087</t>
  </si>
  <si>
    <t>PB5</t>
  </si>
  <si>
    <t>A.4.1.1.5.</t>
  </si>
  <si>
    <t>Membuat 1 m3 beton mutu f’ = 14,5 MPa (K 175), slump (12 ±2) cm, w/c = 0,66</t>
  </si>
  <si>
    <t>PB6</t>
  </si>
  <si>
    <t>A.4.1.1.6</t>
  </si>
  <si>
    <t>Membuat 1 m3 beton mutu f’= 16,9 MPa (K 200), slump (120 ± 20) mm, w/c = 0,61</t>
  </si>
  <si>
    <t>PB7</t>
  </si>
  <si>
    <t>A.4.1.1.7.</t>
  </si>
  <si>
    <t>Membuat 1 m3 beton mutu f’ = 19,3 MPa (K 225), slump (120 ± 20) mm, w/c = 0,58</t>
  </si>
  <si>
    <t>PB8</t>
  </si>
  <si>
    <t>A.4.1.1.8.</t>
  </si>
  <si>
    <t>Membuat 1 m3 beton mutu f’= 21,7 MPa (K 250), slump (120 ± 20) mm, w/c = 0,56</t>
  </si>
  <si>
    <t>PB9</t>
  </si>
  <si>
    <t>A.4.1.1.9.</t>
  </si>
  <si>
    <t>Membuat 1 m3 beton mutu f’ = 24,0 MPa (K 275), slump (120 ± 20) mm, w/c = 0,53</t>
  </si>
  <si>
    <t>51</t>
  </si>
  <si>
    <t>PB10</t>
  </si>
  <si>
    <t>A.4.1.1.10.</t>
  </si>
  <si>
    <t>Membuat 1 m3 beton mutu f’c = 26,4 MPa (K 300), slump (120 ± 20) mm, w/c = 0,52</t>
  </si>
  <si>
    <t>52</t>
  </si>
  <si>
    <t>PB11</t>
  </si>
  <si>
    <t>A.4.1.1.11.</t>
  </si>
  <si>
    <t>Membuat 1 m3 beton mutu f’c = 28,8 MPa (K 325), slump (120 ± 20) mm, w/c = 0,49</t>
  </si>
  <si>
    <t>53</t>
  </si>
  <si>
    <t>PB12</t>
  </si>
  <si>
    <t>A.4.1.1.12.</t>
  </si>
  <si>
    <t>Membuat 1 m3 beton mutu f’c = 31,2 MPa (K 350), slump (120 ± 20) mm, w/c = 0,48</t>
  </si>
  <si>
    <t>PB13</t>
  </si>
  <si>
    <t>A.4.1.1.13</t>
  </si>
  <si>
    <t>Membuat 1 m3 beton kedap air dengan strorox - 100</t>
  </si>
  <si>
    <t>PB14</t>
  </si>
  <si>
    <t>A.4.1.1.14</t>
  </si>
  <si>
    <t>Pemasangan 1 m’ PVC Waterstop lebar 150 mm</t>
  </si>
  <si>
    <t>PB15</t>
  </si>
  <si>
    <t>A.4.1.1.15</t>
  </si>
  <si>
    <t>Pemasangan 1 m’ PVC Waterstop lebar 200 mm</t>
  </si>
  <si>
    <t>PB16</t>
  </si>
  <si>
    <t>A.4.1.1.16</t>
  </si>
  <si>
    <t>Membuat 1 m’ PVC Waterstop lebar 230 mm - 320 mm</t>
  </si>
  <si>
    <t>PB17</t>
  </si>
  <si>
    <t>A.4.1.1.17</t>
  </si>
  <si>
    <t>Pembesian 10 kg dengan besi polos atau besi ulir</t>
  </si>
  <si>
    <t>10kg</t>
  </si>
  <si>
    <t>PB18</t>
  </si>
  <si>
    <t>A.4.1.1.18</t>
  </si>
  <si>
    <t>Pemasangan 10 kg kabel presstressed polos/strands</t>
  </si>
  <si>
    <t>PB19</t>
  </si>
  <si>
    <t>A.4.1.1.19</t>
  </si>
  <si>
    <t>Pemasangan 10 kg jaring kawat baja (wiremesh)</t>
  </si>
  <si>
    <t>PB20</t>
  </si>
  <si>
    <t>A.4.1.1.20</t>
  </si>
  <si>
    <t>(K3) Pemasangan 1 m2 bekisting untuk pondasi</t>
  </si>
  <si>
    <t>PB21</t>
  </si>
  <si>
    <t>A.4.1.1.21</t>
  </si>
  <si>
    <t>(K3) Pemasangan 1 m2 bekisting untuk sloof</t>
  </si>
  <si>
    <t>PB22</t>
  </si>
  <si>
    <t>A.4.1.1.22</t>
  </si>
  <si>
    <t>(K3) Pemasangan 1 m2 bekisting untuk kolom</t>
  </si>
  <si>
    <t>PB23</t>
  </si>
  <si>
    <t>A.4.1.1.23</t>
  </si>
  <si>
    <t>(K3) Pemasangan 1 m2 bekisting untuk balok</t>
  </si>
  <si>
    <t>PB24</t>
  </si>
  <si>
    <t>A.4.1.1.24</t>
  </si>
  <si>
    <t>(K3) Pemasangan 1 m2 bekisting untuk lantai</t>
  </si>
  <si>
    <t>PB25</t>
  </si>
  <si>
    <t>A.4.1.1.25</t>
  </si>
  <si>
    <t>(K3) Pemasangan 1 m2 bekisting untuk dinding</t>
  </si>
  <si>
    <t>PB26</t>
  </si>
  <si>
    <t>A.4.1.1.26</t>
  </si>
  <si>
    <t>(K3) Pemasangan 1 m2 bekisting untuk tangga</t>
  </si>
  <si>
    <t>PB27</t>
  </si>
  <si>
    <t>A.4.1.1.27</t>
  </si>
  <si>
    <t>Pemasangan 1 m2 jembatan untuk pengecoran beton</t>
  </si>
  <si>
    <t>PB28</t>
  </si>
  <si>
    <t>A.4.1.1.28</t>
  </si>
  <si>
    <t>Membuat 1 m3 pondasi beton bertulang (150 kg besi + bekisting)</t>
  </si>
  <si>
    <t>PB29</t>
  </si>
  <si>
    <t>A.4.1.1.29</t>
  </si>
  <si>
    <t>Membuat 1 m3 sloof beton bertulang (200 kg besi + bekisting)</t>
  </si>
  <si>
    <t>PB30</t>
  </si>
  <si>
    <t>A.4.1.1.30</t>
  </si>
  <si>
    <t>Membuat 1 m3 kolom beton bertulang (300 kg besi + bekisting)</t>
  </si>
  <si>
    <t>PB31</t>
  </si>
  <si>
    <t>A.4.1.1.31</t>
  </si>
  <si>
    <t>Membuat 1 m3 balok beton bertulang (200 kg besi + bekisting)</t>
  </si>
  <si>
    <t>PB32</t>
  </si>
  <si>
    <t>A.4.1.1.32</t>
  </si>
  <si>
    <t>Membuat 1 m3 kolom beton bertulang (150 kg besi + bekisting)</t>
  </si>
  <si>
    <t>PB33</t>
  </si>
  <si>
    <t>A.4.1.1.33</t>
  </si>
  <si>
    <t>Membuat 1 m3 dinding beton bertulang (150 kg besi + bekisting)</t>
  </si>
  <si>
    <t>PB34</t>
  </si>
  <si>
    <t>A.4.1.1.34</t>
  </si>
  <si>
    <t>Membuat 1 m3 dinding beton bertulang (200 kg besi + bekisting)</t>
  </si>
  <si>
    <t>PB35</t>
  </si>
  <si>
    <t>A.4.1.1.35</t>
  </si>
  <si>
    <t>Membuat 1 m’ kolom praktis beton bertulang (11 x 11) cm</t>
  </si>
  <si>
    <t>PB36</t>
  </si>
  <si>
    <t>A.4.1.1.36</t>
  </si>
  <si>
    <t>Membuat 1 m’ ring balok beton bertulang (10 x 15) cm</t>
  </si>
  <si>
    <t>A.4.1.2</t>
  </si>
  <si>
    <t>HARGA SATUAN PEKERJAAN BETON PRACETAK</t>
  </si>
  <si>
    <t>PB37</t>
  </si>
  <si>
    <t>A.4.1.2.1.</t>
  </si>
  <si>
    <t>(K3) Pembuatan 1 m2 lahan produksi tebal 8cm beton f’c 14,5 Mpa (K 175) slump (120 ± 20) mm</t>
  </si>
  <si>
    <t>PB38</t>
  </si>
  <si>
    <t>A.4.1.2.2.</t>
  </si>
  <si>
    <t>(K3) Pembuatan 1 m2 lahan produksi tebal 10 cm beton f’c 14,5 Mpa (K 175) slump (120 ± 20) mm</t>
  </si>
  <si>
    <t>PB39</t>
  </si>
  <si>
    <t>A.4.1.2.3.</t>
  </si>
  <si>
    <t>(K3) Pembuatan 1 m2 lahan produksi tebal 12 cm beton f’c 14,5 Mpa (K 175) slump (120 ± 20) mm</t>
  </si>
  <si>
    <t>PB40</t>
  </si>
  <si>
    <t>A.4.1.2.4.</t>
  </si>
  <si>
    <t>(K3) Pembuatan 1 m2 lahan produksi tebal 15 cm beton f’c 14,5 Mpa (K 175) slump (120 ± 20) mm</t>
  </si>
  <si>
    <t>PB41</t>
  </si>
  <si>
    <t>A.4.1.2.5.</t>
  </si>
  <si>
    <t>Pembuatan 1 m2 bekisting untuk plat beton pracetak ( 5 kali pakai)</t>
  </si>
  <si>
    <t>PB42</t>
  </si>
  <si>
    <t>A.4.1.2.6.</t>
  </si>
  <si>
    <t>Pembuatan 1 m2 bekisting untuk balok beton pracetak ( 10-12 kali pakai)</t>
  </si>
  <si>
    <t>PB43</t>
  </si>
  <si>
    <t>A.4.1.2.7.</t>
  </si>
  <si>
    <t>Pembuatan 1 m2 bekisting untuk kolom beton pracetak (10-12 kali pakai)</t>
  </si>
  <si>
    <t>PB44</t>
  </si>
  <si>
    <t>A.4.1.2.8.</t>
  </si>
  <si>
    <t>Pemasangan dan membuka bekisting 1 buah komponen plat beton pracetak</t>
  </si>
  <si>
    <t>PB45</t>
  </si>
  <si>
    <t>A.4.1.2.9.</t>
  </si>
  <si>
    <t>Pemasangan dan membuka bekisting 1 buah komponen balok beton pracetak</t>
  </si>
  <si>
    <t>PB46</t>
  </si>
  <si>
    <t>A.4.1.2.10.</t>
  </si>
  <si>
    <t>Pemasangan dan membuka bekisting 1 buah komponen Kolom beton pracetak</t>
  </si>
  <si>
    <t>PB47</t>
  </si>
  <si>
    <t>A.4.1.2.11.</t>
  </si>
  <si>
    <t>Penuangan/menebar beton untuk 1 buah komponen plat pracetak</t>
  </si>
  <si>
    <t>PB48</t>
  </si>
  <si>
    <t>A.4.1.2.12.</t>
  </si>
  <si>
    <t>Penuangan/menebar beton untuk 1 buah komponen balok pracetak</t>
  </si>
  <si>
    <t>PB49</t>
  </si>
  <si>
    <t>A.4.1.2.13.</t>
  </si>
  <si>
    <t>Penuangan/menebar beton untuk 1 buah komponen kolom pracetak</t>
  </si>
  <si>
    <t>PB50</t>
  </si>
  <si>
    <t>A.4.1.2.14.</t>
  </si>
  <si>
    <t>Ereksi 1 buah komponen untuk pelat pracetak</t>
  </si>
  <si>
    <t>PB51</t>
  </si>
  <si>
    <t>A.4.1.2.15.</t>
  </si>
  <si>
    <t>Ereksi 1 buah komponen untuk balok pracetak</t>
  </si>
  <si>
    <t>PB52</t>
  </si>
  <si>
    <t>A.4.1.2.16.</t>
  </si>
  <si>
    <t>Ereksi 1 buah komponen untuk Kolom pracetak</t>
  </si>
  <si>
    <t>PB53</t>
  </si>
  <si>
    <t>A.4.1.2.17.</t>
  </si>
  <si>
    <t>Melangsir 1 buah komponen plat pracetak ( ± 20 m)</t>
  </si>
  <si>
    <t>PB54</t>
  </si>
  <si>
    <t>A.4.1.2.18.</t>
  </si>
  <si>
    <t>Melangsir 1 buah komponen balok pracetak ( ± 20 m)</t>
  </si>
  <si>
    <t>PB55</t>
  </si>
  <si>
    <t>A.4.1.2.19.</t>
  </si>
  <si>
    <t>Melangsir 1 buah komponen kolom pracetak ( ± 20 m)</t>
  </si>
  <si>
    <t>PB56</t>
  </si>
  <si>
    <t>A.4.1.2.20.</t>
  </si>
  <si>
    <t>Bahan 1 m3 grouting campuran</t>
  </si>
  <si>
    <t>PB57</t>
  </si>
  <si>
    <t>A.4.1.2.21.</t>
  </si>
  <si>
    <t>Bahan 1 m3 grouting tidak campuran</t>
  </si>
  <si>
    <t>PB58</t>
  </si>
  <si>
    <t>A.4.1.2.22.</t>
  </si>
  <si>
    <t>Upah melakukan 1 titik grouting pada join pracetak</t>
  </si>
  <si>
    <t>Titik</t>
  </si>
  <si>
    <t>PB59</t>
  </si>
  <si>
    <t>A.4.1.2.23.</t>
  </si>
  <si>
    <t>Pemasangan 1 titik Bekisting join pracetak</t>
  </si>
  <si>
    <t>PB60</t>
  </si>
  <si>
    <t>A.4.1.2.24.</t>
  </si>
  <si>
    <t>Upah 1 titik Join dengan Sling</t>
  </si>
  <si>
    <t>PBA</t>
  </si>
  <si>
    <t>A.4.2.1</t>
  </si>
  <si>
    <t>HARGA SATUAN PEKERJAAN BESI DAN ALUMUNIUM</t>
  </si>
  <si>
    <t>PBA1</t>
  </si>
  <si>
    <t>A.4.2.1.1.</t>
  </si>
  <si>
    <t>Pemasangan 1 kg besi profil</t>
  </si>
  <si>
    <t>1 kg</t>
  </si>
  <si>
    <t>PBA2</t>
  </si>
  <si>
    <t>A.4.2.1.2.</t>
  </si>
  <si>
    <t>Pemasangan 1 kg rangka kuda-kuda baja IWF</t>
  </si>
  <si>
    <t>PBA3</t>
  </si>
  <si>
    <t>A.4.2.1.3.</t>
  </si>
  <si>
    <t>Pengerjaan 100 kg pekerjaan perakitan</t>
  </si>
  <si>
    <t>100 kg</t>
  </si>
  <si>
    <t>PBA4</t>
  </si>
  <si>
    <t>A.4.2.1.4.</t>
  </si>
  <si>
    <t>Pembuatan 1 m2 pintu besi plat baja tebal 2 mm rangkap, rangka baja siku</t>
  </si>
  <si>
    <t>PBA5</t>
  </si>
  <si>
    <t>A.4.2.1.5.</t>
  </si>
  <si>
    <t>Pengerjaan 10 cm pengelasan dengan las listrik</t>
  </si>
  <si>
    <t>10 cm</t>
  </si>
  <si>
    <t>PBA6</t>
  </si>
  <si>
    <t>A.4.2.1.6.</t>
  </si>
  <si>
    <t>Pembuatan 1 m2 rangka jendela besi scuare tube/Pipa kotak (25 x 5) cm</t>
  </si>
  <si>
    <t>PBA7</t>
  </si>
  <si>
    <t>A.4.2.1.7.</t>
  </si>
  <si>
    <t>Pemasangan 1 m2 pintu rolling door besi</t>
  </si>
  <si>
    <t>PBA8</t>
  </si>
  <si>
    <t>A.4.2.1.8.</t>
  </si>
  <si>
    <t>Pemasangan 1 m2 pintu lipat (folding door) bahan plastik/PVC</t>
  </si>
  <si>
    <t>PBA9</t>
  </si>
  <si>
    <t>A.4.2.1.9.</t>
  </si>
  <si>
    <t>Pemasangan 1 m2 sunscreen alluminium</t>
  </si>
  <si>
    <t>PBA10</t>
  </si>
  <si>
    <t>A.4.2.1.10.</t>
  </si>
  <si>
    <t>Pemasangan 1 m2 rolling door alluminium</t>
  </si>
  <si>
    <t>PBA11</t>
  </si>
  <si>
    <t>A.4.2.1.11.</t>
  </si>
  <si>
    <t>Pemasangan 1 m kusen pintu alluminium</t>
  </si>
  <si>
    <t>PBA12</t>
  </si>
  <si>
    <t>A.4.2.1.12.</t>
  </si>
  <si>
    <t>Pemasangan 1 m2 pintu alluminium strip lebar 8 cm</t>
  </si>
  <si>
    <t>PBA13</t>
  </si>
  <si>
    <t>A.4.2.1.13.</t>
  </si>
  <si>
    <t>Pemasangan 1 m2 pintu kaca rangka alluminium</t>
  </si>
  <si>
    <t>PBA14</t>
  </si>
  <si>
    <t>A.4.2.1.14.</t>
  </si>
  <si>
    <t>Pemasangan 1 m2 venetions blinds dan Vertical blinds</t>
  </si>
  <si>
    <t>PBA15</t>
  </si>
  <si>
    <t>A.4.2.1.15.</t>
  </si>
  <si>
    <t>Pemasangan 1 m2 terali besi strip (2 x 3) mm</t>
  </si>
  <si>
    <t>PBA16</t>
  </si>
  <si>
    <t>A.4.2.1.16.</t>
  </si>
  <si>
    <t>Pemasangan 1 m2 kawat nyamuk</t>
  </si>
  <si>
    <t>PBA17</t>
  </si>
  <si>
    <t>A.4.2.1.17.</t>
  </si>
  <si>
    <t>Pemasangan 1 m2 jendela nako &amp; tralis</t>
  </si>
  <si>
    <t>PBA18</t>
  </si>
  <si>
    <t>A.4.2.1.18.</t>
  </si>
  <si>
    <t>Pemasangan 1 m’ talang datar/ jurai seng bjls 28 lebar 90 cm</t>
  </si>
  <si>
    <t>PBA19</t>
  </si>
  <si>
    <t>A.4.2.1.19</t>
  </si>
  <si>
    <t>Pemasangan 1 m talang ½ lingkaran D-15 cm, seng plat bjls 30 lebar 45 cm</t>
  </si>
  <si>
    <t>121</t>
  </si>
  <si>
    <t>PBA20</t>
  </si>
  <si>
    <t>A.4.2.1.20.</t>
  </si>
  <si>
    <t>Pemasangan 1 m2 rangka besi hollow 1x40.40.2mm,  modul 60 x 120 cm, dinding partisi</t>
  </si>
  <si>
    <t>PBA21</t>
  </si>
  <si>
    <t>A.4.2.1.21.</t>
  </si>
  <si>
    <t>Pemasangan 1 m2 rangka besi hollow 1x40.40.2mm,  modul 60 x 60 cm, plafon</t>
  </si>
  <si>
    <t>PBA22</t>
  </si>
  <si>
    <t>A.4.2.1.22.</t>
  </si>
  <si>
    <t>(K3) Pemasangan 1 m2 atap pelana rangka atap baja canai dingin profil C75</t>
  </si>
  <si>
    <t>PBA23</t>
  </si>
  <si>
    <t>A.4.2.1.23.</t>
  </si>
  <si>
    <t>(K3) Pemasangan 1 m2 atap jurai rangka atap baja canai dingin profil C75</t>
  </si>
  <si>
    <t>PBA24</t>
  </si>
  <si>
    <t>A.4.2.1.24.</t>
  </si>
  <si>
    <t>Pemasangan 1 M2 Pasang Kuda-Kuda Baja Ringan + Reng Untuk Atap Genteng Biasa/Metal</t>
  </si>
  <si>
    <t>PBA25</t>
  </si>
  <si>
    <t>A.4.2.1.25.</t>
  </si>
  <si>
    <t>Pemasangan 1 M2 Aluminium Composite Panel (ACP) Lengkap Dengan Rangka</t>
  </si>
  <si>
    <t>PPD</t>
  </si>
  <si>
    <t>A.4.4.1</t>
  </si>
  <si>
    <t>HARGA SATUAN PEKERJAAN PASANGAN DINDING</t>
  </si>
  <si>
    <t>126</t>
  </si>
  <si>
    <t>PPD1</t>
  </si>
  <si>
    <t>A.4.4.1.1.</t>
  </si>
  <si>
    <t>Pemasangan 1 m2 dinding bata merah (5x11x22) cm tebal 1 batu campuran 1 SP : 2 PP</t>
  </si>
  <si>
    <t>127</t>
  </si>
  <si>
    <t>PPD2</t>
  </si>
  <si>
    <t>A.4.4.1.2.</t>
  </si>
  <si>
    <t>Pemasangan 1 m2 dinding bata merah (5x11x22) cm tebal 1 batu campuran 1 SP : 3 PP</t>
  </si>
  <si>
    <t>128</t>
  </si>
  <si>
    <t>PPD3</t>
  </si>
  <si>
    <t>A.4.4.1.3.</t>
  </si>
  <si>
    <t>Pemasangan 1 m2 dinding bata merah (5x11x22) cm tebal 1 batu campuran 1 SP : 4 PP</t>
  </si>
  <si>
    <t>129</t>
  </si>
  <si>
    <t>PPD4</t>
  </si>
  <si>
    <t>A.4.4.1.4.</t>
  </si>
  <si>
    <t>Pemasangan 1 m2 dinding bata merah (5x11x22) cm tebal 1 batu campuran 1 SP : 5 PP</t>
  </si>
  <si>
    <t>130</t>
  </si>
  <si>
    <t>PPD5</t>
  </si>
  <si>
    <t>A.4.4.1.5.</t>
  </si>
  <si>
    <t>Pemasangan 1 m2 dinding Bata Merah (5x11x22) cm tebal 1 batu campuran 1 SP : 6 PP</t>
  </si>
  <si>
    <t>PPD6</t>
  </si>
  <si>
    <t>A.4.4.1.6</t>
  </si>
  <si>
    <t>Pemasangan 1 m2 dinding bata merah (5x11x22) cm tebal 1 batu campuran 1SP : 3KP : 10P</t>
  </si>
  <si>
    <t>132</t>
  </si>
  <si>
    <t>PPD7</t>
  </si>
  <si>
    <t>A.4.4.1.7</t>
  </si>
  <si>
    <t>Pemasangan 1 m2 dinding bata merah (5x11x22) cm tebal ½ batu campuran 1SP : 2PP</t>
  </si>
  <si>
    <t>133</t>
  </si>
  <si>
    <t>PPD8</t>
  </si>
  <si>
    <t>A.4.4.1.8</t>
  </si>
  <si>
    <t>Pemasangan 1 m2 dinding bata merah (5x11x22) cm tebal ½ batu campuran 1SP : 3PP</t>
  </si>
  <si>
    <t>134</t>
  </si>
  <si>
    <t>PPD9</t>
  </si>
  <si>
    <t>A.4.4.1.9</t>
  </si>
  <si>
    <t>Pemasangan 1 m2 dinding bata merah (5x11x22) cm tebal ½ batu campuran 1SP :4PP</t>
  </si>
  <si>
    <t>135</t>
  </si>
  <si>
    <t>PPD10</t>
  </si>
  <si>
    <t>A.4.4.1.10</t>
  </si>
  <si>
    <t>Pemasangan 1 m2 dinding bata merah (5x11x22)cm tebal ½ batu campuran 1 SP : 5 PP</t>
  </si>
  <si>
    <t>136</t>
  </si>
  <si>
    <t>PPD11</t>
  </si>
  <si>
    <t>A.4.4.1.11</t>
  </si>
  <si>
    <t>Pemasangan 1 m2 dinding bata merah (5x11x22)cm tebal ½ batu campuran 1 SP : 6 PP</t>
  </si>
  <si>
    <t>137</t>
  </si>
  <si>
    <t>PPD12</t>
  </si>
  <si>
    <t>A.4.4.1.12</t>
  </si>
  <si>
    <t>Pemasangan 1 m2 dinding bata merah (5x11x22)cm tebal ½ batu campuran 1SP : 8 PP</t>
  </si>
  <si>
    <t>PPD13</t>
  </si>
  <si>
    <t>A.4.4.1.13</t>
  </si>
  <si>
    <t>Pemasangan 1 m2 dinding bata merah (5x11x22)cm tebal ½ batu campuran 1SP : 3KP :10P</t>
  </si>
  <si>
    <t>PPD14</t>
  </si>
  <si>
    <t>A.4.4.1.14</t>
  </si>
  <si>
    <t>Pemasangan 1 m2 dinding bata merah (5x11x22)cm tebal ½ batu campuran 1SM : 1KP :1PP</t>
  </si>
  <si>
    <t>PPD15</t>
  </si>
  <si>
    <t>A.4.4.1.15</t>
  </si>
  <si>
    <t>Pemasangan 1 m2 dinding bata merah (5x11x22) cm tebal ½ batu campuran 1SM : 1KP :2P</t>
  </si>
  <si>
    <t>PPD16</t>
  </si>
  <si>
    <t>A.4.4.1.16</t>
  </si>
  <si>
    <t>Pemasangan 1 m2 dinding conblock HB20 campuran 1SP : 3PP</t>
  </si>
  <si>
    <t>PPD17</t>
  </si>
  <si>
    <t>A.4.4.1.17</t>
  </si>
  <si>
    <t>Pemasangan 1 m2 dinding conblock HB20 campuran 1SP:4PP</t>
  </si>
  <si>
    <t>PPD18</t>
  </si>
  <si>
    <t>A.4.4.1.18</t>
  </si>
  <si>
    <t>Pemasangan 1 m2 dinding conblock HB15 campuran 1SP :3PP</t>
  </si>
  <si>
    <t>PPD19</t>
  </si>
  <si>
    <t>A.4.4.1.19</t>
  </si>
  <si>
    <t>Pemasangan 1 m2 dinding conblock HB15 campuran 1SP :4PP</t>
  </si>
  <si>
    <t>PPD20</t>
  </si>
  <si>
    <t>A.4.4.1.20</t>
  </si>
  <si>
    <t>Pemasangan 1 m2 dinding conblock HB10 campuran 1SP :3PP</t>
  </si>
  <si>
    <t>PPD21</t>
  </si>
  <si>
    <t>A.4.4.1.21</t>
  </si>
  <si>
    <t>Pemasangan 1 m2 dinding conblock HB10 campuran 1SP :4PP</t>
  </si>
  <si>
    <t>PPD22</t>
  </si>
  <si>
    <t>A.4.4.1.22</t>
  </si>
  <si>
    <t>Pemasangan 1 m2 dinding terawang (rooster) 12x11x24 campuran 1SP :3PP</t>
  </si>
  <si>
    <t>PPD23</t>
  </si>
  <si>
    <t>A.4.4.1.23</t>
  </si>
  <si>
    <t>Pemasangan 1 m2 dinding terawang (rooster) 12x11x24 campuran 1SP :4PP</t>
  </si>
  <si>
    <t>PPD24</t>
  </si>
  <si>
    <t>A.4.4.1.24</t>
  </si>
  <si>
    <t>Pemasangan 1 m2 dinding bata berongga ekspose 12x11x24 campuran 1 SP : 3 PP</t>
  </si>
  <si>
    <t>PPD25</t>
  </si>
  <si>
    <t>A.4.4.1.25</t>
  </si>
  <si>
    <t>Pemasangan 1 m2 dinding bata ringan tebal 7,5 cm dengan mortar siap pakai B.</t>
  </si>
  <si>
    <t>PPD26</t>
  </si>
  <si>
    <t>A.4.4.1.26</t>
  </si>
  <si>
    <t>Pemasangan 1 m2 dinding bata ringan tebal 10 cm dengan mortar siap pakai</t>
  </si>
  <si>
    <t>PPT</t>
  </si>
  <si>
    <t>A.4.4.2</t>
  </si>
  <si>
    <t>HARGA SATUAN PEKERJAAN PLESTERAN</t>
  </si>
  <si>
    <t>PPT1</t>
  </si>
  <si>
    <t>A.4.4.2.1.</t>
  </si>
  <si>
    <t>Pemasangan 1 m2 plesteran 1SP : 1PP tebal 15 mm.</t>
  </si>
  <si>
    <t>PPT2</t>
  </si>
  <si>
    <t>A.4.4.2.2.</t>
  </si>
  <si>
    <t>Pemasangan 1 m2 plesteran 1SP : 2PP tebal 15 mm.</t>
  </si>
  <si>
    <t>PPT3</t>
  </si>
  <si>
    <t>A.4.4.2.3.</t>
  </si>
  <si>
    <t>Pemasangan 1 m2 plesteran 1SP : 3PP tebal 15mm.</t>
  </si>
  <si>
    <t>PPT4</t>
  </si>
  <si>
    <t>A.4.4.2.4.</t>
  </si>
  <si>
    <t>Pemasangan 1 m2 plesteran 1SP : 4PP tebal 15 mm</t>
  </si>
  <si>
    <t>PPT5</t>
  </si>
  <si>
    <t>A.4.4.2.5.</t>
  </si>
  <si>
    <t>Pemasangan 1 m2 plesteran 1SP : 5PP tebal 15 mm</t>
  </si>
  <si>
    <t>PPT6</t>
  </si>
  <si>
    <t>A.4.4.2.6.</t>
  </si>
  <si>
    <t>Pemasangan 1 m2 plesteran 1SP : 6PP tebal 15 mm.</t>
  </si>
  <si>
    <t>PPT7</t>
  </si>
  <si>
    <t>A.4.4.2.7.</t>
  </si>
  <si>
    <t>Pemasangan 1 m2 plesteran 1SP : 7PP tebal 15 mm</t>
  </si>
  <si>
    <t>PPT8</t>
  </si>
  <si>
    <t>A.4.4.2.8.</t>
  </si>
  <si>
    <t>Pemasangan 1 m2 plesteran 1SP : 8PP tebal 15 mm</t>
  </si>
  <si>
    <t>PPT9</t>
  </si>
  <si>
    <t>A.4.4.2.9.</t>
  </si>
  <si>
    <t>Pemasangan 1 m2 plesteran 1SP : 1/2KP : 3PP tebal 15 mm</t>
  </si>
  <si>
    <t>PPT10</t>
  </si>
  <si>
    <t>A.4.4.2.10.</t>
  </si>
  <si>
    <t>Pemasangan 1 m2 plesteran 1SP : 2KP : 8PP tebal 15 mm</t>
  </si>
  <si>
    <t>PPT11</t>
  </si>
  <si>
    <t>A.4.4.2.11.</t>
  </si>
  <si>
    <t>Pemasangan 1 m2 plesteran 1SM : 1KP : 1PP tebal 15 mm</t>
  </si>
  <si>
    <t>PPT12</t>
  </si>
  <si>
    <t>A.4.4.2.12.</t>
  </si>
  <si>
    <t>Pemasangan 1 m2 plesteran 1SM : 1KP : 2PP tebal 15 mm</t>
  </si>
  <si>
    <t>PPT13</t>
  </si>
  <si>
    <t>A.4.4.2.13.</t>
  </si>
  <si>
    <t>Pemasangan 1 m2 plesteran 1SP : 1PP tebal 20 mm</t>
  </si>
  <si>
    <t>PPT14</t>
  </si>
  <si>
    <t>A.4.4.2.14.</t>
  </si>
  <si>
    <t>Pemasangan 1 m2 plesteran 1SP : 3PP tebal 20 mm</t>
  </si>
  <si>
    <t>PPT15</t>
  </si>
  <si>
    <t>A.4.4.2.15.</t>
  </si>
  <si>
    <t>Pemasangan 1 m2 plesteran 1SP : 4PP tebal 20 mm.</t>
  </si>
  <si>
    <t>PPT16</t>
  </si>
  <si>
    <t>A.4.4.2.16.</t>
  </si>
  <si>
    <t>Pemasangan 1 m2 plesteran 1SP : 5PP tebal 20 mm</t>
  </si>
  <si>
    <t>PPT17</t>
  </si>
  <si>
    <t>A.4.4.2.17.</t>
  </si>
  <si>
    <t>Pemasangan 1 m2 plesteran 1SP : 6PP tebal 20 mm</t>
  </si>
  <si>
    <t>PPT18</t>
  </si>
  <si>
    <t>A.4.4.2.18.</t>
  </si>
  <si>
    <t>Pemasangan 1 m2 plesteran 1SM : 1KP : 2PP tebal 20 mm</t>
  </si>
  <si>
    <t>PPT19</t>
  </si>
  <si>
    <t>A.4.4.2.19.</t>
  </si>
  <si>
    <t>Pemasangan 1 m2 berapen 1SP : 5PP tebal 15 mm</t>
  </si>
  <si>
    <t>PPT20</t>
  </si>
  <si>
    <t>A.4.4.2.20.</t>
  </si>
  <si>
    <t>Pemasangan 1 m’ plesteran skoning 1SP : 3PP lebar 10 cm</t>
  </si>
  <si>
    <t>PPT21</t>
  </si>
  <si>
    <t>A.4.4.2.21.</t>
  </si>
  <si>
    <t>Pemasangan 1 m2 plesteran granit 1SP : 2 granit tebal 1cm</t>
  </si>
  <si>
    <t>PPT22</t>
  </si>
  <si>
    <t>A.4.4.2.22.</t>
  </si>
  <si>
    <t>Pemasangan 1 m2 plesteran traso 1SP : 2 traso tebal 1cm</t>
  </si>
  <si>
    <t>PPT23</t>
  </si>
  <si>
    <t>A.4.4.2.23.</t>
  </si>
  <si>
    <t>Pemasangan 1 m2 plesteran ciprat 1SP : 2PP</t>
  </si>
  <si>
    <t>PPT24</t>
  </si>
  <si>
    <t>A.4.4.2.24</t>
  </si>
  <si>
    <t>Pemasangan 1 m2 finishing siar pasangan bata merah</t>
  </si>
  <si>
    <t>PPT25</t>
  </si>
  <si>
    <t>A.4.4.2.25.</t>
  </si>
  <si>
    <t>Pemasangan 1 m2 finishing siar pasangan conblock ekspose</t>
  </si>
  <si>
    <t>PPT26</t>
  </si>
  <si>
    <t>A.4.4.2.26.</t>
  </si>
  <si>
    <t>Pemasangan 1 m2 finishing siar pasangan batu kali, campuran 1SP : 2PP.</t>
  </si>
  <si>
    <t>PPT27</t>
  </si>
  <si>
    <t>A.4.4.2.27.</t>
  </si>
  <si>
    <t>Pemasangan 1 m2 acian.</t>
  </si>
  <si>
    <t>PPT28</t>
  </si>
  <si>
    <t>A.4.4.2.28.</t>
  </si>
  <si>
    <t>Pemasangan 1 m2 plesteran dengan mortar siap pakai (MSP)</t>
  </si>
  <si>
    <t>PPT29</t>
  </si>
  <si>
    <t>A.4.4.2.29.</t>
  </si>
  <si>
    <t>Pemasangan 1 m2 Acian dengan mortar siap pakai (MSP)</t>
  </si>
  <si>
    <t>PPT30</t>
  </si>
  <si>
    <t>A.4.4.2.30</t>
  </si>
  <si>
    <t>Pemasangan 1 M' Plesteran Skoning/Benangan 1 Pc : 2 Psr</t>
  </si>
  <si>
    <t>PPT31</t>
  </si>
  <si>
    <t>A.4.4.2.31.</t>
  </si>
  <si>
    <t>Pemasangan 1 m2 Benangan</t>
  </si>
  <si>
    <t>PPL</t>
  </si>
  <si>
    <t>A.4.4.3</t>
  </si>
  <si>
    <t>HARGA SATUAN PEKERJAAN PENUTUP LANTAI DAN PENUTUP DINDING</t>
  </si>
  <si>
    <t>PPL1</t>
  </si>
  <si>
    <t>A.4.4.3.1.</t>
  </si>
  <si>
    <t>Pemasangan 1 m2 lantai ubin PC abu-abu ukuran 40cm x40cm</t>
  </si>
  <si>
    <t>PPL2</t>
  </si>
  <si>
    <t>A.4.4.3.2.</t>
  </si>
  <si>
    <t>Pemasangan 1 m2 lantai ubin PC abu-abu ukuran 30cm x30 cm</t>
  </si>
  <si>
    <t>PPL3</t>
  </si>
  <si>
    <t>A.4.4.3.3.</t>
  </si>
  <si>
    <t>Pemasangan 1 m2 lantai ubin PC abu-abu ukuran 20cm x20 cm</t>
  </si>
  <si>
    <t>PPL4</t>
  </si>
  <si>
    <t>A.4.4.3.4.</t>
  </si>
  <si>
    <t>Pemasangan 1 m2 lantai ubin warna ukuran 40cm x40 cm</t>
  </si>
  <si>
    <t>PPL5</t>
  </si>
  <si>
    <t>A.4.4.3.5.</t>
  </si>
  <si>
    <t>Pemasangan 1 m2 lantai ubin warna ukuran 30cm x30cm</t>
  </si>
  <si>
    <t>PPL6</t>
  </si>
  <si>
    <t>A.4.4.3.6.</t>
  </si>
  <si>
    <t>Pemasangan 1 m2 lantai ubin warna ukuran 20cm x20cm</t>
  </si>
  <si>
    <t>PPL7</t>
  </si>
  <si>
    <t>A.4.4.3.7.</t>
  </si>
  <si>
    <t>Pemasangan 1 m2 lantai ubin teraso ukuran 40cm x40cm</t>
  </si>
  <si>
    <t>PPL8</t>
  </si>
  <si>
    <t>A.4.4.3.8.</t>
  </si>
  <si>
    <t>Pemasangan 1 m2 lantai ubin teraso ukuran 30cm x30cm</t>
  </si>
  <si>
    <t>PPL9</t>
  </si>
  <si>
    <t>A.4.4.3.9.</t>
  </si>
  <si>
    <t>Pemasangan 1 m2 lantai ubin granit ukuran 40cm x40cm</t>
  </si>
  <si>
    <t>PPL10</t>
  </si>
  <si>
    <t>A.4.4.3.10.</t>
  </si>
  <si>
    <t>Pemasangan 1 m2 lantai ubin granit ukuran 30cm x30cm</t>
  </si>
  <si>
    <t>PPL11</t>
  </si>
  <si>
    <t>A.4.4.3.11.</t>
  </si>
  <si>
    <t>Pemasangan 1 m2 lantai ubin teralux marmer ukuran 40cm x40cm</t>
  </si>
  <si>
    <t>PPL12</t>
  </si>
  <si>
    <t>A.4.4.3.12.</t>
  </si>
  <si>
    <t>Pemasangan 1 m2 lantai ubin teralux ukuran 30cm x30cm</t>
  </si>
  <si>
    <t>PPL13</t>
  </si>
  <si>
    <t>A.4.4.3.13.</t>
  </si>
  <si>
    <t>Pemasangan 1 m2 lantai ubin teralux marmer ukuran 60cm x60cm</t>
  </si>
  <si>
    <t>PPL14</t>
  </si>
  <si>
    <t>A.4.4.3.14.</t>
  </si>
  <si>
    <t>PPL15</t>
  </si>
  <si>
    <t>A.4.4.3.15.</t>
  </si>
  <si>
    <t>Pemasangan 1 m2 lantai ubin teralux marmer ukuran 30cm x30cm</t>
  </si>
  <si>
    <t>PPL16</t>
  </si>
  <si>
    <t>A.4.4.3.16.</t>
  </si>
  <si>
    <t>Pemasangan 1 m’ plint ubin Pc abu-abu ukuran 15cm x 20cm</t>
  </si>
  <si>
    <t>PPL17</t>
  </si>
  <si>
    <t>A.4.4.3.17.</t>
  </si>
  <si>
    <t>Pemasangan 1 m’ plint ubin Pc abu-abu ukuran 10cm x 30cm</t>
  </si>
  <si>
    <t>PPL18</t>
  </si>
  <si>
    <t>A.4.4.3.18.</t>
  </si>
  <si>
    <t>Pemasangan 1 m’ plint ubin Pc abu-abu ukuran 10cm x 40cm</t>
  </si>
  <si>
    <t>PPL19</t>
  </si>
  <si>
    <t>A.4.4.3.19.</t>
  </si>
  <si>
    <t>Pemasangan 1 m’ plint ubin warna ukuran 10cm x 20cm</t>
  </si>
  <si>
    <t>PPL20</t>
  </si>
  <si>
    <t>A.4.4.3.20.</t>
  </si>
  <si>
    <t>Pemasangan 1 m’ plint ubin warna ukuran 10cm x 30cm</t>
  </si>
  <si>
    <t>PPL21</t>
  </si>
  <si>
    <t>A.4.4.3.21.</t>
  </si>
  <si>
    <t>Pemasangan 1 m’ plint ubin warna ukuran 10cm x 40cm</t>
  </si>
  <si>
    <t>PPL22</t>
  </si>
  <si>
    <t>A.4.4.3.22.</t>
  </si>
  <si>
    <t>Pemasangan 1 m’ plint ubin teraso ukuran 10cm x 30cm</t>
  </si>
  <si>
    <t>PPL23</t>
  </si>
  <si>
    <t>A.4.4.3.23.</t>
  </si>
  <si>
    <t>Pemasangan 1 m’ plint ubin teraso ukuran 10cm x 40cm</t>
  </si>
  <si>
    <t>PPL24</t>
  </si>
  <si>
    <t>A.4.4.3.24.</t>
  </si>
  <si>
    <t>Pemasangan 1 m’ plint ubin granit ukuran 10cm x 60cm</t>
  </si>
  <si>
    <t>PPL25</t>
  </si>
  <si>
    <t>A.4.4.3.25.</t>
  </si>
  <si>
    <t>Pemasangan 1 m’ plint ubin granit ukuran 10cm x 30cm</t>
  </si>
  <si>
    <t>PPL26</t>
  </si>
  <si>
    <t>A.4.4.3.26.</t>
  </si>
  <si>
    <t>Pemasangan 1 m’ plint ubin teralux kerang ukuran 10cm x 40cm</t>
  </si>
  <si>
    <t>PPL27</t>
  </si>
  <si>
    <t>A.4.4.3.27.</t>
  </si>
  <si>
    <t>Pemasangan 1 m’ plint ubin teralux kerang ukuran 10cm x 30cm</t>
  </si>
  <si>
    <t>PPL28</t>
  </si>
  <si>
    <t>A.4.4.3.28.</t>
  </si>
  <si>
    <t>Pemasangan 1 m’ plint ubin teralux marmer ukuran 10cm x 60cm</t>
  </si>
  <si>
    <t>PPL29</t>
  </si>
  <si>
    <t>A.4.4.3.29.</t>
  </si>
  <si>
    <t>Pemasangan 1 m’ plint ubin teralux marmer ukuran 10cm x 40cm</t>
  </si>
  <si>
    <t>PPL30</t>
  </si>
  <si>
    <t>A.4.4.3.30.</t>
  </si>
  <si>
    <t>Pemasangan 1 m’ plint ubin teralux marmer ukuran 10cm x 30cm</t>
  </si>
  <si>
    <t>PPL31</t>
  </si>
  <si>
    <t>A.4.4.3.31.</t>
  </si>
  <si>
    <t>Pemasangan 1 m2 lantai teraso cor di tempat, tebal 3cm</t>
  </si>
  <si>
    <t>PPL32</t>
  </si>
  <si>
    <t>A.4.4.3.32.</t>
  </si>
  <si>
    <t>Pemasangan 1 m2 lantai keramik artistik 10cm x 20cm</t>
  </si>
  <si>
    <t>PPL33</t>
  </si>
  <si>
    <t>A.4.4.3.33.</t>
  </si>
  <si>
    <t>Pemasangan 1 m2 lantai keramik artistik 10cm x 10cm atau 5cm x 20cm</t>
  </si>
  <si>
    <t>PPL34</t>
  </si>
  <si>
    <t>A.4.4.3.34.</t>
  </si>
  <si>
    <t>Pemasangan 1 m2 lantai keramik ukuran 33cm x 33cm</t>
  </si>
  <si>
    <t>PPL35</t>
  </si>
  <si>
    <t>A.4.4.3.35.</t>
  </si>
  <si>
    <t>Pemasangan 1 m2 lantai keramik ukuran 30cm x 30cm</t>
  </si>
  <si>
    <t>PPL36</t>
  </si>
  <si>
    <t>A.4.4.3.36.</t>
  </si>
  <si>
    <t>Pemasangan 1 m2 lantai keramik ukuran 20cm x 20cm</t>
  </si>
  <si>
    <t>PPL37</t>
  </si>
  <si>
    <t>A.4.4.3.36.a</t>
  </si>
  <si>
    <t>Pemasangan 1 m2 lantai keramik ukuran 40cm x 40cm</t>
  </si>
  <si>
    <t>PPL38</t>
  </si>
  <si>
    <t>A.4.4.3.36.b</t>
  </si>
  <si>
    <t>Pemasangan 1 m2 lantai keramik ukuran 50cm x 50cm</t>
  </si>
  <si>
    <t>PPL39</t>
  </si>
  <si>
    <t>A.4.4.3.36.c</t>
  </si>
  <si>
    <t>Pemasangan 1 m2 lantai keramik ukuran 60cm x 60cm</t>
  </si>
  <si>
    <t>PPL40</t>
  </si>
  <si>
    <t>A.4.4.3.36.d</t>
  </si>
  <si>
    <t>Pemasangan 1 m2 lantai Granit ukuran 60cm x 60cm</t>
  </si>
  <si>
    <t>PPL41</t>
  </si>
  <si>
    <t>A.4.4.3.37.</t>
  </si>
  <si>
    <t>Pemasangan 1 m2 keramik ukuran 10cm x 33cm untuk variasi/border</t>
  </si>
  <si>
    <t>PPL42</t>
  </si>
  <si>
    <t>A.4.4.3.38.</t>
  </si>
  <si>
    <t>Pemasangan 1 m2 lantai keramik mozaik ukuran 30cm x 30cm</t>
  </si>
  <si>
    <t>PPL43</t>
  </si>
  <si>
    <t>A.4.4.3.39.</t>
  </si>
  <si>
    <t>Pemasangan 1 m’ plint keramik ukuran 10cm x 20cm</t>
  </si>
  <si>
    <t>PPL44</t>
  </si>
  <si>
    <t>A.4.4.3.40.</t>
  </si>
  <si>
    <t>Pemasangan 1 m’ plint keramik ukuran 10cm x 10cm</t>
  </si>
  <si>
    <t>PPL45</t>
  </si>
  <si>
    <t>A.4.4.3.41.</t>
  </si>
  <si>
    <t>Pemasangan 1 m’ plint keramik ukuran 5cm x 20cm</t>
  </si>
  <si>
    <t>PPL46</t>
  </si>
  <si>
    <t>A.4.4.3.42.</t>
  </si>
  <si>
    <t>Pemasangan 1 m’ plint internal cove artistik 5cm x 5cm x 20cm</t>
  </si>
  <si>
    <t>PPL47</t>
  </si>
  <si>
    <t>A.4.4.3.43.</t>
  </si>
  <si>
    <t>Pemasangan 1 m2 lantai marmer ukuran 100cm x 100cm</t>
  </si>
  <si>
    <t>PPL48</t>
  </si>
  <si>
    <t>A.4.4.3.44.</t>
  </si>
  <si>
    <t>Pemasangan 1 m2 lantai karpet</t>
  </si>
  <si>
    <t>PPL49</t>
  </si>
  <si>
    <t>A.4.4.3.45.</t>
  </si>
  <si>
    <t>Pemasangan 1 m2 underlayer (pelapis bawah karpet)</t>
  </si>
  <si>
    <t>PPL50</t>
  </si>
  <si>
    <t>A.4.4.3.46.</t>
  </si>
  <si>
    <t>Pemasangan 1 m2 lantai parquet kayu</t>
  </si>
  <si>
    <t>PPL51</t>
  </si>
  <si>
    <t>A.4.4.3.47.</t>
  </si>
  <si>
    <t>Pemasangan 1 m2 lantai kayu gymfloor</t>
  </si>
  <si>
    <t>PPL52</t>
  </si>
  <si>
    <t>A.4.4.3.48.</t>
  </si>
  <si>
    <t>Pemasangan 1 m2 dinding porslen 11cm x 11cm</t>
  </si>
  <si>
    <t>PPL53</t>
  </si>
  <si>
    <t>A.4.4.3.49.</t>
  </si>
  <si>
    <t>Pemasangan 1 m2 dinding porslen 10cm x 20cm</t>
  </si>
  <si>
    <t>PPL54</t>
  </si>
  <si>
    <t>A.4.4.3.50.</t>
  </si>
  <si>
    <t>Pemasangan 1 m2 dinding porslen 20cm x 20cm</t>
  </si>
  <si>
    <t>PPL55</t>
  </si>
  <si>
    <t>A.4.4.3.51.</t>
  </si>
  <si>
    <t>Pemasangan 1 m2 dinding keramik artistik 10cm x 20cm</t>
  </si>
  <si>
    <t>PPL56</t>
  </si>
  <si>
    <t>A.4.4.3.52.</t>
  </si>
  <si>
    <t>Pemasangan 1 m2 dinding keramik artistik 5cm x 20cm</t>
  </si>
  <si>
    <t>PPL57</t>
  </si>
  <si>
    <t>A.4.4.3.53.</t>
  </si>
  <si>
    <t>Pemasangan 1 m2 dinding keramik 10cm x 20cm</t>
  </si>
  <si>
    <t>PPL58</t>
  </si>
  <si>
    <t>A.4.4.3.54.</t>
  </si>
  <si>
    <t>Pemasangan 1 m2 dinding keramik 20cm x 20cm</t>
  </si>
  <si>
    <t>PPL59</t>
  </si>
  <si>
    <t>A.4.4.3.54.a</t>
  </si>
  <si>
    <t>Pemasangan 1 m2 dinding keramik 20cm x 25cm</t>
  </si>
  <si>
    <t>PPL60</t>
  </si>
  <si>
    <t>A.4.4.3.54.b</t>
  </si>
  <si>
    <t>Pemasangan 1 m2 dinding keramik 25cm x 40cm</t>
  </si>
  <si>
    <t>PPL61</t>
  </si>
  <si>
    <t>A.4.4.3.54.c</t>
  </si>
  <si>
    <t>Pemasangan 1 m2 dinding keramik 30cm x 60cm</t>
  </si>
  <si>
    <t>PPL62</t>
  </si>
  <si>
    <t>A.4.4.3.55.</t>
  </si>
  <si>
    <t>Pemasangan 1 m2 dinding marmer 100cm x 100cm</t>
  </si>
  <si>
    <t>PPL63</t>
  </si>
  <si>
    <t>A.4.4.3.56.</t>
  </si>
  <si>
    <t>Pemasangan 1 m2 dinding bata pelapis 3cm x 7cm x 24cm</t>
  </si>
  <si>
    <t>PPL64</t>
  </si>
  <si>
    <t>A.4.4.3.57.</t>
  </si>
  <si>
    <t>Pemasangan 1 m2 dinding batu paras</t>
  </si>
  <si>
    <t>PPL65</t>
  </si>
  <si>
    <t>A.4.4.3.58.</t>
  </si>
  <si>
    <t>Pemasangan 1 m2 dinding batu tempel hitam</t>
  </si>
  <si>
    <t>PPL66</t>
  </si>
  <si>
    <t>A.4.4.3.59.</t>
  </si>
  <si>
    <t>Pemasangan 1 m2 lantai vynil ukuran 30cm x 30cm</t>
  </si>
  <si>
    <t>PPL67</t>
  </si>
  <si>
    <t>A.4.4.3.60.</t>
  </si>
  <si>
    <t>Pemasangan 1 m2 wallpaper lebar 50 cm</t>
  </si>
  <si>
    <t>PPL68</t>
  </si>
  <si>
    <t>A.4.4.3.61.</t>
  </si>
  <si>
    <t>Pemasangan 1 m2 floor harderner</t>
  </si>
  <si>
    <t>PPL69</t>
  </si>
  <si>
    <t>A.4.4.3.62.</t>
  </si>
  <si>
    <t>Pemasangan 1 m’ plint vynil 15cm x 30cm</t>
  </si>
  <si>
    <t>PPL70</t>
  </si>
  <si>
    <t>A.4.4.3.63.</t>
  </si>
  <si>
    <t>Pemasangan 1 m’ plint kayu tebal 2 cm lebar 10 cm</t>
  </si>
  <si>
    <t>PPL71</t>
  </si>
  <si>
    <t>A.4.4.3.64.</t>
  </si>
  <si>
    <t>Pemasangan 1 m2 paving block natural tebal 6 cm</t>
  </si>
  <si>
    <t>PPL72</t>
  </si>
  <si>
    <t>A.4.4.3.65.</t>
  </si>
  <si>
    <t>Pemasangan 1 m2 paving block natural tebal 8 cm</t>
  </si>
  <si>
    <t>PPL73</t>
  </si>
  <si>
    <t>A.4.4.3.66.</t>
  </si>
  <si>
    <t>Pemasangan 1 m2 paving block berwarna tebal 6 cm</t>
  </si>
  <si>
    <t>PPL74</t>
  </si>
  <si>
    <t>A.4.4.3.67.</t>
  </si>
  <si>
    <t>Pemasangan 1 m2 paving block berwarna tebal 8 cm</t>
  </si>
  <si>
    <t>PPL75</t>
  </si>
  <si>
    <t>A.4.4.3.68.</t>
  </si>
  <si>
    <t>Pemasangan 1 M2 Aluminium Composite Panel</t>
  </si>
  <si>
    <t>PLL</t>
  </si>
  <si>
    <t>A.4.5.1</t>
  </si>
  <si>
    <t>HARGA SATUAN PEKERJAAN LANGIT-LANGIT  (PLAFOND)</t>
  </si>
  <si>
    <t>PLL1</t>
  </si>
  <si>
    <t>A.4.5.1.1.</t>
  </si>
  <si>
    <t>Pemasangan 1 m2 langit-langit asbes semen, tebal 4 mm, 5 mm, dan 6 mm</t>
  </si>
  <si>
    <t>PLL2</t>
  </si>
  <si>
    <t>A.4.5.1.2.</t>
  </si>
  <si>
    <t>Pemasangan 1 m2 langit-langit akustik ukuran (30 x 30) cm</t>
  </si>
  <si>
    <t>PLL3</t>
  </si>
  <si>
    <t>A.4.5.1.3.</t>
  </si>
  <si>
    <t>Pemasangan 1 m2 langit-langit akustik ukuran (30 x 60) cm</t>
  </si>
  <si>
    <t>PLL4</t>
  </si>
  <si>
    <t>A.4.5.1.4.</t>
  </si>
  <si>
    <t>Pemasangan 1 m2 langit-langit akustik ukuran (60 x 120) cm</t>
  </si>
  <si>
    <t>253</t>
  </si>
  <si>
    <t>PLL5</t>
  </si>
  <si>
    <t>A.4.5.1.5.</t>
  </si>
  <si>
    <t>Pemasangan 1 m2 langit-langit tripleks ukuran (120 x 240) cm, tebal 3 mm, 4 mm &amp; 6</t>
  </si>
  <si>
    <t>PLL6</t>
  </si>
  <si>
    <t>A.4.5.1.6.</t>
  </si>
  <si>
    <t>Pemasangan 1 m2 langit-langit lambrisering kayu, tebal 9 mm</t>
  </si>
  <si>
    <t>PLL7</t>
  </si>
  <si>
    <t>A.4.5.1.7.</t>
  </si>
  <si>
    <t>Pemasangan 1 m2 langit-langit gypsum board ukuran (120x240x9) mm, tebal 9 mm</t>
  </si>
  <si>
    <t>256</t>
  </si>
  <si>
    <t>PLL8</t>
  </si>
  <si>
    <t>A.4.5.1.8.</t>
  </si>
  <si>
    <t>Pemasangan 1 m2 langit-langit akustik ukuran (60 x 120) cm berikut rangka alluminium</t>
  </si>
  <si>
    <t>PLL9</t>
  </si>
  <si>
    <t>A.4.5.1.9.</t>
  </si>
  <si>
    <t>Pemasangan 1 m’ list langit-langit kayu profil</t>
  </si>
  <si>
    <t>PLL10</t>
  </si>
  <si>
    <t>A.4.5.1.10.</t>
  </si>
  <si>
    <t>Pemasangan 1 m2 Plafond PVC</t>
  </si>
  <si>
    <t>PLL11</t>
  </si>
  <si>
    <t>Pemasangan 1 m2 List Plafond PVC</t>
  </si>
  <si>
    <t>PLL12</t>
  </si>
  <si>
    <t>Pemasangan Rangka Plafon Gypsum Rangka Metal Furing</t>
  </si>
  <si>
    <t>PLL13</t>
  </si>
  <si>
    <t>Pemasangan Dinding Partisi Double {Pembatas Ruang (gypsum)</t>
  </si>
  <si>
    <t>PLL14</t>
  </si>
  <si>
    <t>Pemasangan Rangka Plafon Hollow</t>
  </si>
  <si>
    <t>PPA</t>
  </si>
  <si>
    <t>A.4.5.2.</t>
  </si>
  <si>
    <t>HARGA SATUAN PEKERJAAN PENUTUP ATAP</t>
  </si>
  <si>
    <t>PPA1</t>
  </si>
  <si>
    <t>A.4.5.2.1.</t>
  </si>
  <si>
    <t>Pemasangan 1 m2 atap genteng palentong kecil</t>
  </si>
  <si>
    <t>PPA2</t>
  </si>
  <si>
    <t>A.4.5.2.2.</t>
  </si>
  <si>
    <t xml:space="preserve">Pemasangan 1 m2 atap genteng kodok </t>
  </si>
  <si>
    <t>PPA3</t>
  </si>
  <si>
    <t>A.4.5.2.3.</t>
  </si>
  <si>
    <t>Pemasangan 1 m2 atap genteng palentong besar/super</t>
  </si>
  <si>
    <t>PPA4</t>
  </si>
  <si>
    <t>A.4.5.2.4.</t>
  </si>
  <si>
    <t>Pemasangan 1 m’ bubung genteng palentong</t>
  </si>
  <si>
    <t>PPA5</t>
  </si>
  <si>
    <t>A.4.5.2.5.</t>
  </si>
  <si>
    <t xml:space="preserve">Pemasangan 1 m’ bubung genteng kodok </t>
  </si>
  <si>
    <t>PPA6</t>
  </si>
  <si>
    <t>A.4.5.2.6.</t>
  </si>
  <si>
    <t>Pemasangan 1 m’ bubung genteng palentong besar</t>
  </si>
  <si>
    <t>PPA7</t>
  </si>
  <si>
    <t>A.4.5.2.7.</t>
  </si>
  <si>
    <t>Pemasangan 1 m2 roof light fibreglass 90x180</t>
  </si>
  <si>
    <t>PPA8</t>
  </si>
  <si>
    <t>A.4.5.2.8.</t>
  </si>
  <si>
    <t>Pemasangan 1 m2 atap asbes gelombang 0,92mx2,5m x 5mm</t>
  </si>
  <si>
    <t>PPA9</t>
  </si>
  <si>
    <t>A.4.5.2.9.</t>
  </si>
  <si>
    <t>Pemasangan 1 m2 atap asbes gelombang 0,92mx2,25m  x 5mm</t>
  </si>
  <si>
    <t>PPA10</t>
  </si>
  <si>
    <t>A.4.5.2.10.</t>
  </si>
  <si>
    <t>Pemasangan 1 m2 atap asbes gelombang 0,92mx2,00m  x 5mm</t>
  </si>
  <si>
    <t>PPA11</t>
  </si>
  <si>
    <t>A.4.5.2.11.</t>
  </si>
  <si>
    <t>Pemasangan 1 m2 atap asbes gelombang 0,92mx1.80m  x 5mm</t>
  </si>
  <si>
    <t>PPA12</t>
  </si>
  <si>
    <t>A.4.5.2.12.</t>
  </si>
  <si>
    <t>Pemasangan 1 m2 atap asbes gelombang 1.05mx3.00m  x 4mm</t>
  </si>
  <si>
    <t>PPA13</t>
  </si>
  <si>
    <t>A.4.5.2.13.</t>
  </si>
  <si>
    <t>Pemasangan 1 m2 atap asbes gelombang 1.05mx2.70m  x 4mm</t>
  </si>
  <si>
    <t>PPA14</t>
  </si>
  <si>
    <t>A.4.5.2.14.</t>
  </si>
  <si>
    <t>Pemasangan 1 m2 atap asbes gelombang 1.05mx2.40m  x 4mm</t>
  </si>
  <si>
    <t>PPA15</t>
  </si>
  <si>
    <t>A.4.5.2.15.</t>
  </si>
  <si>
    <t>Pemasangan 1 m2 atap asbes gelombang 1.05mx2.10m  x 4mm</t>
  </si>
  <si>
    <t>PPA16</t>
  </si>
  <si>
    <t>A.4.5.2.16.</t>
  </si>
  <si>
    <t>Pemasangan 1 m2 atap asbes gelombang 1.05mx1.50m  x 4mm</t>
  </si>
  <si>
    <t>PPA17</t>
  </si>
  <si>
    <t>A.4.5.2.17.</t>
  </si>
  <si>
    <t>Pemasangan 1 m2 atap asbes gelombang 1.08mx3.00m  x 6mm</t>
  </si>
  <si>
    <t>PPA18</t>
  </si>
  <si>
    <t>A.4.5.2.18.</t>
  </si>
  <si>
    <t>Pemasangan 1 m2 atap asbes gelombang 1.08mx2.70m  x 6mm</t>
  </si>
  <si>
    <t>PPA19</t>
  </si>
  <si>
    <t>A.4.5.2.19.</t>
  </si>
  <si>
    <t>Pemasangan 1 m2 atap asbes gelombang 1.08mx2.40m  x 6mm</t>
  </si>
  <si>
    <t>PPA20</t>
  </si>
  <si>
    <t>A.4.5.2.20.</t>
  </si>
  <si>
    <t>Pemasangan 1 m2 atap asbes gelombang 1.08mx2.10m  x 6mm</t>
  </si>
  <si>
    <t>PPA21</t>
  </si>
  <si>
    <t>A.4.5.2.21.</t>
  </si>
  <si>
    <t>Pemasangan 1 m2 atap asbes gelombang 1.08mx1.80m  x 6mm</t>
  </si>
  <si>
    <t>PPA22</t>
  </si>
  <si>
    <t>A.4.5.2.22.</t>
  </si>
  <si>
    <t>Pemasangan 1 m’ bubung stel gelombang 0,92m</t>
  </si>
  <si>
    <t>PPA23</t>
  </si>
  <si>
    <t>A.4.5.2.23.</t>
  </si>
  <si>
    <t>Pemasangan 1 m’ bubung stel gelombang 1,05m</t>
  </si>
  <si>
    <t>PPA24</t>
  </si>
  <si>
    <t>A.4.5.2.24.</t>
  </si>
  <si>
    <t>Pemasangan 1 m’ bubung stel gelombang 1,08m</t>
  </si>
  <si>
    <t>PPA25</t>
  </si>
  <si>
    <t>A.4.5.2.25.</t>
  </si>
  <si>
    <t>Pemasangan 1 m’ nok paten 0,92m</t>
  </si>
  <si>
    <t>PPA26</t>
  </si>
  <si>
    <t>A.4.5.2.26.</t>
  </si>
  <si>
    <t>Pemasangan 1 m’ nok paten 1,05m</t>
  </si>
  <si>
    <t>PPA27</t>
  </si>
  <si>
    <t>A.4.5.2.27.</t>
  </si>
  <si>
    <t>Pemasangan 1 m’ nok paten 1,08m</t>
  </si>
  <si>
    <t>PPA28</t>
  </si>
  <si>
    <t>A.4.5.2.28.</t>
  </si>
  <si>
    <t>Pemasangan 1 m’ nok stel rata 0,92m</t>
  </si>
  <si>
    <t>PPA29</t>
  </si>
  <si>
    <t>A.4.5.2.29.</t>
  </si>
  <si>
    <t>Pemasangan 1 m’ nok stel rata 1,05m</t>
  </si>
  <si>
    <t>PPA30</t>
  </si>
  <si>
    <t>A.4.5.2.30.</t>
  </si>
  <si>
    <t>Pemasangan 1 m2 genteng beton</t>
  </si>
  <si>
    <t>PPA31</t>
  </si>
  <si>
    <t>A.4.5.2.31.</t>
  </si>
  <si>
    <t>Pemasangan 1 m2 genteng aspal</t>
  </si>
  <si>
    <t>PPA32</t>
  </si>
  <si>
    <t>A.4.5.2.32.</t>
  </si>
  <si>
    <t>Pemasangan 1 m2 genteng metal ukuran 80 x 100 atap pelana</t>
  </si>
  <si>
    <t>PPA33</t>
  </si>
  <si>
    <t>A.4.5.2.33.</t>
  </si>
  <si>
    <t>Pemasangan 1 m2 genteng metal ukuran 80 x 100 atap Jurai</t>
  </si>
  <si>
    <t>PPA34</t>
  </si>
  <si>
    <t>A.4.5.2.34.</t>
  </si>
  <si>
    <t>Pemasangan 1 m2 atap sirap kayu</t>
  </si>
  <si>
    <t>PPA35</t>
  </si>
  <si>
    <t>A.4.5.2.35.</t>
  </si>
  <si>
    <t>Pemasangan 1 m’ nok genteng beton</t>
  </si>
  <si>
    <t>PPA36</t>
  </si>
  <si>
    <t>A.4.5.2.36.</t>
  </si>
  <si>
    <t>Pemasangan 1 m’ nok genteng aspal</t>
  </si>
  <si>
    <t>PPA37</t>
  </si>
  <si>
    <t>A.4.5.2.37.</t>
  </si>
  <si>
    <t>Pemasangan 1 m’ nok genteng metal</t>
  </si>
  <si>
    <t>PPA38</t>
  </si>
  <si>
    <t>A.4.5.2.38.</t>
  </si>
  <si>
    <t>Pemasangan 1 m’ nok sirap</t>
  </si>
  <si>
    <t>PPA39</t>
  </si>
  <si>
    <t>A.4.5.2.39.</t>
  </si>
  <si>
    <t>Pemasangan 1 m2 atap seng gelombang</t>
  </si>
  <si>
    <t>PPA40</t>
  </si>
  <si>
    <t>A.4.5.2.40.</t>
  </si>
  <si>
    <t>Pemasangan 1 m’nok atap seng</t>
  </si>
  <si>
    <t>PPA41</t>
  </si>
  <si>
    <t>A.4.5.2.41.</t>
  </si>
  <si>
    <t>Pemasangan 1 m2 atap alumunium</t>
  </si>
  <si>
    <t>PPA42</t>
  </si>
  <si>
    <t>A.4.5.2.42.</t>
  </si>
  <si>
    <t>Pemasangan 1 m’ nok alumunium</t>
  </si>
  <si>
    <t>PPA43</t>
  </si>
  <si>
    <t>A.4.5.2.43.</t>
  </si>
  <si>
    <t>Pemasangan 1 m2 alumunium foil/sisalation</t>
  </si>
  <si>
    <t>PK</t>
  </si>
  <si>
    <t>A.4.6.1</t>
  </si>
  <si>
    <t>HARGA SATUAN PEKERJAAN KAYU</t>
  </si>
  <si>
    <t>PK1</t>
  </si>
  <si>
    <t>A.4.6.1.1.</t>
  </si>
  <si>
    <t>Pembuatan dan pemasangan 1 m3 kusen pintu dan kusen jendela, kayu kelas I</t>
  </si>
  <si>
    <t>307</t>
  </si>
  <si>
    <t>PK2</t>
  </si>
  <si>
    <t>A.4.6.1.2.</t>
  </si>
  <si>
    <t>Pembuatan dan pemasangan 1 m3 kusen pintu dan kusen jendela, kayu kelas II atau III</t>
  </si>
  <si>
    <t>PK3</t>
  </si>
  <si>
    <t>A.4.6.1.3.</t>
  </si>
  <si>
    <t>Pembuatan dan pemasangan 1 m2 pintu klamp standar, kayu kelas II</t>
  </si>
  <si>
    <t>PK4</t>
  </si>
  <si>
    <t>A.4.6.1.4.</t>
  </si>
  <si>
    <t>Pembuatan dan pemasangan 1 m2 pintu klamp sederhana, kayu kelas III</t>
  </si>
  <si>
    <t>PK5</t>
  </si>
  <si>
    <t>A.4.6.1.5.</t>
  </si>
  <si>
    <t>Pembuatan dan pemasangan 1 m2 daun pintu panel, kayu kelas I atau II</t>
  </si>
  <si>
    <t>PK6</t>
  </si>
  <si>
    <t>A.4.6.1.6.</t>
  </si>
  <si>
    <t>Pembuatan dan pemasangan 1 m2 pintu dan jendela kaca, kayu kelas I atau II</t>
  </si>
  <si>
    <t>PK7</t>
  </si>
  <si>
    <t>A.4.6.1.7.</t>
  </si>
  <si>
    <t>Pembuatan dan pemasangan 1 m2 pintu dan jendela jalusi kayu kelas I atau II</t>
  </si>
  <si>
    <t>PK8</t>
  </si>
  <si>
    <t>A.4.6.1.8.</t>
  </si>
  <si>
    <t>Pembuatan 1 m2 daun pintu plywood rangkap, rangka kayu kelas II tertutup</t>
  </si>
  <si>
    <t>PK9</t>
  </si>
  <si>
    <t>A.4.6.1.9.</t>
  </si>
  <si>
    <t>Pembuatan 1 m2 pintu plywood rangkap, rangka expose kayu kelas I atau II</t>
  </si>
  <si>
    <t>PK10</t>
  </si>
  <si>
    <t>A.4.6.1.10.</t>
  </si>
  <si>
    <t>Pemasangan 1 m2 jalusi kusen, kayu kelas I atau II</t>
  </si>
  <si>
    <t>PK11</t>
  </si>
  <si>
    <t>A.4.6.1.11.</t>
  </si>
  <si>
    <t>Pemasangan 1 m2 teakwood rangkap, rangka expose kayu kelas I</t>
  </si>
  <si>
    <t>PK12</t>
  </si>
  <si>
    <t>A.4.6.1.12.</t>
  </si>
  <si>
    <t>Pemasangan 1 m2 teakwood rangkap lapis formika, rangka expose kayu kelas II</t>
  </si>
  <si>
    <t>PK13</t>
  </si>
  <si>
    <t>A.4.6.1.13.</t>
  </si>
  <si>
    <t>Pemasangan 1 m3 konstruksi kuda-kuda konvensional,  kayu kelas I, II dan III bentang 6 m</t>
  </si>
  <si>
    <t>PK14</t>
  </si>
  <si>
    <t>A.4.6.1.14.</t>
  </si>
  <si>
    <t>Pemasangan 1 m3 konstruksi kuda-kuda expose, kayu kelas I</t>
  </si>
  <si>
    <t>PK15</t>
  </si>
  <si>
    <t>A.4.6.1.15.</t>
  </si>
  <si>
    <t>Pemasangan 1 m3 konstruksi gordeng, kayu kelas II</t>
  </si>
  <si>
    <t>PK16</t>
  </si>
  <si>
    <t>A.4.6.1.16.</t>
  </si>
  <si>
    <t>Pemasangan 1 m2 rangka atap genteng keramik, kayu kelas II</t>
  </si>
  <si>
    <t>PK17</t>
  </si>
  <si>
    <t>A.4.6.1.17.</t>
  </si>
  <si>
    <t>Pemasangan 1 m2 rangka atap genteng beton, kayu kelas II</t>
  </si>
  <si>
    <t>PK18</t>
  </si>
  <si>
    <t>A.4.6.1.18.</t>
  </si>
  <si>
    <t>Pemasangan 1 m2 rangka atap sirap, kayu kelas II</t>
  </si>
  <si>
    <t>PK19</t>
  </si>
  <si>
    <t>A.4.6.1.19.</t>
  </si>
  <si>
    <t>Pemasangan 1 m2 rangka langit-langit (50 x 100) cm, kayu kelas II atau III</t>
  </si>
  <si>
    <t>PK20</t>
  </si>
  <si>
    <t>A.4.6.1.20.</t>
  </si>
  <si>
    <t>Pemasangan 1 m2 rangka langit-langit (60 x 60) cm, kayu kelas II atau III</t>
  </si>
  <si>
    <t>PK21</t>
  </si>
  <si>
    <t>A.4.6.1.21.</t>
  </si>
  <si>
    <t>Pemasangan 1 m’ lisplank ukuran (3 x 20) cm, kayu kelas I atau kelas II</t>
  </si>
  <si>
    <t>PK22</t>
  </si>
  <si>
    <t>A.4.6.1.22.</t>
  </si>
  <si>
    <t>Pemasangan 1 m’ lisplank ukuran (3 x 30) cm, kayu kelas I atau kelas II</t>
  </si>
  <si>
    <t>PK23</t>
  </si>
  <si>
    <t>A.4.6.1.23.</t>
  </si>
  <si>
    <t>Pemasangan 1 m2 rangka dinding pemisah (60 x 120) cm kayu kelas II atau III</t>
  </si>
  <si>
    <t>PK24</t>
  </si>
  <si>
    <t>A.4.6.1.24.</t>
  </si>
  <si>
    <t>Pemasangan 1 m2 dinding pemisah teakwood rangkap, rangka kayu kelas II</t>
  </si>
  <si>
    <t>PK25</t>
  </si>
  <si>
    <t>A.4.6.1.25.</t>
  </si>
  <si>
    <t>Pemasangan 1 m2 dinding pemisah plywood rangkap, rangka kayu kelas II</t>
  </si>
  <si>
    <t>PK26</t>
  </si>
  <si>
    <t>A.4.6.1.26.</t>
  </si>
  <si>
    <t>Pemasangan 1 m2 dinding lambrisering dari Kayu Papan kelas I</t>
  </si>
  <si>
    <t>PK27</t>
  </si>
  <si>
    <t>A.4.6.1.27.</t>
  </si>
  <si>
    <t>Pemasangan 1 m2 dinding lambrisering dari plywood ukuran (120 x 240) cm</t>
  </si>
  <si>
    <t>PK28</t>
  </si>
  <si>
    <t>A.4.6.1.28.</t>
  </si>
  <si>
    <t>Pemasangan 1 m2 dinding bilik, rangka kayu kelas III atau IV</t>
  </si>
  <si>
    <t>PKK</t>
  </si>
  <si>
    <t>A.4.6.2</t>
  </si>
  <si>
    <t>HARGA SATUAN PEKERJAAN KUNCI DAN KACA</t>
  </si>
  <si>
    <t>PKK1</t>
  </si>
  <si>
    <t>A.4.6.2.1.</t>
  </si>
  <si>
    <t>Pemasangan 1 buah kunci tanam antik</t>
  </si>
  <si>
    <t>PKK2</t>
  </si>
  <si>
    <t>A.4.6.2.2.</t>
  </si>
  <si>
    <t>Pemasangan 1 buah kunci tanam biasa</t>
  </si>
  <si>
    <t>PKK3</t>
  </si>
  <si>
    <t>A.4.6.2.3.</t>
  </si>
  <si>
    <t>Pemasangan 1 buah kunci kamar mandi</t>
  </si>
  <si>
    <t>PKK4</t>
  </si>
  <si>
    <t>A.4.6.2.4.</t>
  </si>
  <si>
    <t>Pemasangan 1 buah kunci silinder</t>
  </si>
  <si>
    <t>PKK5</t>
  </si>
  <si>
    <t>A.4.6.2.5.</t>
  </si>
  <si>
    <t>Pemasangan 1 buah engsel pintu</t>
  </si>
  <si>
    <t>PKK6</t>
  </si>
  <si>
    <t>A.4.6.2.6.</t>
  </si>
  <si>
    <t>Pemasangan 1 buah engsel jendela kupu-kupu</t>
  </si>
  <si>
    <t>PKK7</t>
  </si>
  <si>
    <t>A.4.6.2.7.</t>
  </si>
  <si>
    <t>Pemasangan 1 buah engsel angin</t>
  </si>
  <si>
    <t>PKK8</t>
  </si>
  <si>
    <t>A.4.6.2.8.</t>
  </si>
  <si>
    <t>Pemasangan 1 buah spring knip</t>
  </si>
  <si>
    <t>PKK9</t>
  </si>
  <si>
    <t>A.4.6.2.9.</t>
  </si>
  <si>
    <t>Pemasangan 1 buah kait angin</t>
  </si>
  <si>
    <t>PKK10</t>
  </si>
  <si>
    <t>A.4.6.2.10.</t>
  </si>
  <si>
    <t>Pemasangan 1 buah door closer</t>
  </si>
  <si>
    <t>PKK11</t>
  </si>
  <si>
    <t>A.4.6.2.11.</t>
  </si>
  <si>
    <t>Pemasangan 1 buah kunci slot</t>
  </si>
  <si>
    <t>PKK12</t>
  </si>
  <si>
    <t>A.4.6.2.12.</t>
  </si>
  <si>
    <t>Pemasangan 1 buah Door holder</t>
  </si>
  <si>
    <t>PKK13</t>
  </si>
  <si>
    <t>A.4.6.2.13.</t>
  </si>
  <si>
    <t>Pemasangan 1 buah door stop</t>
  </si>
  <si>
    <t>PKK14</t>
  </si>
  <si>
    <t>A.4.6.2.14.</t>
  </si>
  <si>
    <t>Pemasangan 1 buah Rrel pintu sorong</t>
  </si>
  <si>
    <t>PKK15</t>
  </si>
  <si>
    <t>A.4.6.2.15.</t>
  </si>
  <si>
    <t>Pemasangan 1 buah kunci lemari</t>
  </si>
  <si>
    <t>PKK16</t>
  </si>
  <si>
    <t>A.4.6.2.16.</t>
  </si>
  <si>
    <t>Pemasangan 1 m2 kaca tebal 3 mm</t>
  </si>
  <si>
    <t>PKK17</t>
  </si>
  <si>
    <t>A.4.6.2.17.</t>
  </si>
  <si>
    <t>Pemasangan 1 m2 kaca tebal 5 mm</t>
  </si>
  <si>
    <t>PKK18</t>
  </si>
  <si>
    <t>A.4.6.2.18.</t>
  </si>
  <si>
    <t>Pemasangan 1 m2 kaca tebal 8 mm</t>
  </si>
  <si>
    <t>PKK19</t>
  </si>
  <si>
    <t>A.4.6.2.19.</t>
  </si>
  <si>
    <t>Pemasangan 1 m2 kaca buram tebal 12 mm</t>
  </si>
  <si>
    <t>PKK20</t>
  </si>
  <si>
    <t>A.4.6.2.20.</t>
  </si>
  <si>
    <t>Pemasangan 1 m2 kaca cermin tebal 5 mm</t>
  </si>
  <si>
    <t>PKK21</t>
  </si>
  <si>
    <t>A.4.6.2.21.</t>
  </si>
  <si>
    <t>Pemasangan 1 m2 kaca cermin tebal 8 mm</t>
  </si>
  <si>
    <t>PKK22</t>
  </si>
  <si>
    <t>A.4.6.2.22.</t>
  </si>
  <si>
    <t>Pemasangan 1 m2 kaca wireglassed tebal 5 mm</t>
  </si>
  <si>
    <t>PKK23</t>
  </si>
  <si>
    <t>A.4.6.2.23.</t>
  </si>
  <si>
    <t>Pemasangan 1 m2 kaca patri tebal 5 mm</t>
  </si>
  <si>
    <t>PC</t>
  </si>
  <si>
    <t>A.4.7.1</t>
  </si>
  <si>
    <t>HARGA SATUAN PEKERJAAN PENGECATAN</t>
  </si>
  <si>
    <t>PC1</t>
  </si>
  <si>
    <t>A.4.7.1.1.</t>
  </si>
  <si>
    <t>Pengikisan/pengerokan 1 m2 permukaan cat lama</t>
  </si>
  <si>
    <t>PC2</t>
  </si>
  <si>
    <t>A.4.7.1.2.</t>
  </si>
  <si>
    <t>Pencucian 1 m2 bidang permukaan tembok yang pernah dicat</t>
  </si>
  <si>
    <t>PC3</t>
  </si>
  <si>
    <t>A.4.7.1.3.</t>
  </si>
  <si>
    <t>Pengerokan 1 m2 karat pada permukaan baja cara manual</t>
  </si>
  <si>
    <t>PC4</t>
  </si>
  <si>
    <t>A.4.7.1.4.</t>
  </si>
  <si>
    <t>Pengecatan 1 m2 bidang kayu baru (1 lapis plamuur, 1 lapis cat dasar, 2 lapis cat penutup)</t>
  </si>
  <si>
    <t>PC5</t>
  </si>
  <si>
    <t>A.4.7.1.5.</t>
  </si>
  <si>
    <t>Pengecatan 1 m2 bidang kayu baru (1 lapis plamuur, 1 lapis cat dasar, 3 lapis cat Penutup)</t>
  </si>
  <si>
    <t>PC6</t>
  </si>
  <si>
    <t>A.4.7.1.6.</t>
  </si>
  <si>
    <t>Pelaburan 1 m2 bidang kayu dengan teak oil</t>
  </si>
  <si>
    <t>PC7</t>
  </si>
  <si>
    <t>A.4.7.1.7.</t>
  </si>
  <si>
    <t>Pelaburan 1 m2 bidang kayu dengan politur</t>
  </si>
  <si>
    <t>PC8</t>
  </si>
  <si>
    <t>A.4.7.1.8.</t>
  </si>
  <si>
    <t>Pelaburan 1 m2 bidang kayu dengan cat residu dan ter</t>
  </si>
  <si>
    <t>PC9</t>
  </si>
  <si>
    <t>A.4.7.1.9.</t>
  </si>
  <si>
    <t>Pelaburan 1 m2 bidang kayu dengan vernis</t>
  </si>
  <si>
    <t>PC10</t>
  </si>
  <si>
    <t>A.4.7.1.10.</t>
  </si>
  <si>
    <t>Pengecatan 1 m2 tembok baru ( 1lapis plamuur, 1 lapis cat dasar, 2 lapis cat penutup)</t>
  </si>
  <si>
    <t>PC11</t>
  </si>
  <si>
    <t>A.4.7.1.11.</t>
  </si>
  <si>
    <t>Pengecatan 1 m2 tembok lama ( 1 lapis cat dasar, 2 lapis cat penutup)</t>
  </si>
  <si>
    <t>PC12</t>
  </si>
  <si>
    <t>A.4.7.1.12.</t>
  </si>
  <si>
    <t>Pelaburan 1 m2 tembok dengan kalkarium</t>
  </si>
  <si>
    <t>PC13</t>
  </si>
  <si>
    <t>A.4.7.1.13.</t>
  </si>
  <si>
    <t>Pelaburan 1 m2 tembok dengan kapur sirih</t>
  </si>
  <si>
    <t>PC14</t>
  </si>
  <si>
    <t>A.4.7.1.14.</t>
  </si>
  <si>
    <t>Pelaburan 1 m2 tembok lama dengan kapur sirih (pemeliharaan)</t>
  </si>
  <si>
    <t>PC15</t>
  </si>
  <si>
    <t>A.4.7.1.15.</t>
  </si>
  <si>
    <t>Pemasangan 1 m2 wallpaper</t>
  </si>
  <si>
    <t>PC16</t>
  </si>
  <si>
    <t>A.4.7.1.16.</t>
  </si>
  <si>
    <t>Pengecatan 1 m2 permukaan baja dengan menie besi</t>
  </si>
  <si>
    <t>PC17</t>
  </si>
  <si>
    <t>A.4.7.1.17.</t>
  </si>
  <si>
    <t>Pengecatan 1 m2 permukaan baja dengan menie besi dengan perancah</t>
  </si>
  <si>
    <t>PC18</t>
  </si>
  <si>
    <t>A.4.7.1.18.</t>
  </si>
  <si>
    <t>Pengecatan 1 m2 permukaan baja galvanis secara manual 4 lapis</t>
  </si>
  <si>
    <t>PC19</t>
  </si>
  <si>
    <t>A.4.7.1.19.</t>
  </si>
  <si>
    <t>Pengecatan 1 m2 permukaan baja galvanis secara manual sistem 1 lapis cat mutakhir</t>
  </si>
  <si>
    <t>PC20</t>
  </si>
  <si>
    <t>A.4.7.1.20.</t>
  </si>
  <si>
    <t>Pengecatan 1 m2 permukaan baja galvanis secara manual sistem 3 lapis</t>
  </si>
  <si>
    <t>PC21</t>
  </si>
  <si>
    <t>A.4.7.1.21.</t>
  </si>
  <si>
    <t>Pengecatan 1 m2 permukaan baja galvanis secara semprot sistem 3 lapis cat mutakhir</t>
  </si>
  <si>
    <t>PC22</t>
  </si>
  <si>
    <t>A.4.7.1.22.</t>
  </si>
  <si>
    <t>Plituran 10 m2 dengan plitur melamic</t>
  </si>
  <si>
    <t>PSD</t>
  </si>
  <si>
    <t>A.5.1.1</t>
  </si>
  <si>
    <t>HARGA SATUAN PEKERJAAN SANITASI DALAM GEDUNG</t>
  </si>
  <si>
    <t>PSD1</t>
  </si>
  <si>
    <t>A.5.1.1.1.</t>
  </si>
  <si>
    <t>(K3) Pemasangan 1 buah closet duduk/monoblock</t>
  </si>
  <si>
    <t>PSD2</t>
  </si>
  <si>
    <t>A.5.1.1 2.</t>
  </si>
  <si>
    <t>Pemasangan 1 buah closet jongkok porslen</t>
  </si>
  <si>
    <t>PSD3</t>
  </si>
  <si>
    <t>A.5.1.1 3.</t>
  </si>
  <si>
    <t>Pemasangan 1 buah closet jongkok teraso</t>
  </si>
  <si>
    <t>PSD4</t>
  </si>
  <si>
    <t>A.5.1.1 4.</t>
  </si>
  <si>
    <t>(K3) Pemasangan 1 buah urinoir</t>
  </si>
  <si>
    <t>PSD5</t>
  </si>
  <si>
    <t>A.5.1.1 5.</t>
  </si>
  <si>
    <t>(K3) Pemasangan 1 buah wastafel</t>
  </si>
  <si>
    <t>PSD6</t>
  </si>
  <si>
    <t>A.5.1.1 6.</t>
  </si>
  <si>
    <t>(K3) Pemasangan 1 buah bathcuip porselen</t>
  </si>
  <si>
    <t>PSD7</t>
  </si>
  <si>
    <t>A.5.1.1 7.</t>
  </si>
  <si>
    <t>(K3) Pemasangan 1 buah bak fibreglass vol 1 m3</t>
  </si>
  <si>
    <t>PSD8</t>
  </si>
  <si>
    <t>A.5.1.1 8.</t>
  </si>
  <si>
    <t>(K3) Pemasangan 1 buah bak mandi batu bata vol 0,30 m3</t>
  </si>
  <si>
    <t>PSD9</t>
  </si>
  <si>
    <t>A.5.1.1 9.</t>
  </si>
  <si>
    <t>Pemasangan 1 buah bak mandi teraso vol 0,30 m3</t>
  </si>
  <si>
    <t>PSD10</t>
  </si>
  <si>
    <t>A.5.1.1 10.</t>
  </si>
  <si>
    <t>Pemasangan 1 buah bak air fibreglass vol 1 m3</t>
  </si>
  <si>
    <t>PSD11</t>
  </si>
  <si>
    <t>A.5.1.1 11.</t>
  </si>
  <si>
    <t>Pemasangan 1 buah bak beton volume 1 m3</t>
  </si>
  <si>
    <t>PSD12</t>
  </si>
  <si>
    <t>A.5.1.1 12.</t>
  </si>
  <si>
    <t>Pemasangan 1 buah bak cuci piring stainlessteel</t>
  </si>
  <si>
    <t>PSD13</t>
  </si>
  <si>
    <t>A.5.1.1 13.</t>
  </si>
  <si>
    <t>Pemasangan 1 buah bak cuci piring teraso</t>
  </si>
  <si>
    <t>PSD14</t>
  </si>
  <si>
    <t>A.5.1.1 14.</t>
  </si>
  <si>
    <t>Pemasangan 1 buah floor drain</t>
  </si>
  <si>
    <t>PSD15</t>
  </si>
  <si>
    <t>A.5.1.1 15.</t>
  </si>
  <si>
    <t>Pemasangan 1 buah bak kontrol pasangan bata 30x30 tinggi 35 cm</t>
  </si>
  <si>
    <t>PSD16</t>
  </si>
  <si>
    <t>A.5.1.1 16.</t>
  </si>
  <si>
    <t>Pemasangan 1 buah bak kontrol pasangan bata 45cm x45cm tinggi 50 cm</t>
  </si>
  <si>
    <t>PSD17</t>
  </si>
  <si>
    <t>A.5.1.1 17.</t>
  </si>
  <si>
    <t>Pemasangan 1 buah bak kontrol pasangan bata 60cm x60cm tinggi 65 cm</t>
  </si>
  <si>
    <t>PSD18</t>
  </si>
  <si>
    <t>A.5.1.1 18.</t>
  </si>
  <si>
    <t>Pemasangan 1 m’ pipa galvanis diameter ½”</t>
  </si>
  <si>
    <t>PSD19</t>
  </si>
  <si>
    <t>A.5.1.1 19.</t>
  </si>
  <si>
    <t>Pemasangan 1 buah kran diameter ½” atau 3/4”</t>
  </si>
  <si>
    <t>PSD20</t>
  </si>
  <si>
    <t>A.5.1.1 20.</t>
  </si>
  <si>
    <t>Pemasangan 1 m’ pipa galvanis diameter 3/4”</t>
  </si>
  <si>
    <t>PSD21</t>
  </si>
  <si>
    <t>A.5.1.1 21.</t>
  </si>
  <si>
    <t>Pemasangan 1 m’ pipa galvanis diameter 1”</t>
  </si>
  <si>
    <t>PSD22</t>
  </si>
  <si>
    <t>A.5.1.1 22.</t>
  </si>
  <si>
    <t>Pemasangan 1 m’ pipa galvanis diameter 1 ½”</t>
  </si>
  <si>
    <t>PSD23</t>
  </si>
  <si>
    <t>A.5.1.1 23.</t>
  </si>
  <si>
    <t>Pemasangan 1 m’ pipa galvanis diameter 3”</t>
  </si>
  <si>
    <t>PSD24</t>
  </si>
  <si>
    <t>A.5.1.1 24.</t>
  </si>
  <si>
    <t>Pemasangan 1 m’ pipa galvanis diameter 4”</t>
  </si>
  <si>
    <t>PSD25</t>
  </si>
  <si>
    <t>A.5.1.1 25.</t>
  </si>
  <si>
    <t>Pemasangan 1 m’ pipa PVC tipe AW diameter 1/2”</t>
  </si>
  <si>
    <t>PSD26</t>
  </si>
  <si>
    <t>A.5.1.1 26.</t>
  </si>
  <si>
    <t>Pemasangan 1 m’ pipa PVC tipe AW diameter 3/4”</t>
  </si>
  <si>
    <t>PSD27</t>
  </si>
  <si>
    <t>A.5.1.1 27.</t>
  </si>
  <si>
    <t>Pemasangan 1 m’ pipa PVC tipe AW diameter 1”</t>
  </si>
  <si>
    <t>PSD28</t>
  </si>
  <si>
    <t>A.5.1.1 28.</t>
  </si>
  <si>
    <t>Pemasangan 1 m’ pipa PVC tipe AW diameter 11/2”</t>
  </si>
  <si>
    <t>PSD29</t>
  </si>
  <si>
    <t>A.5.1.1 29.</t>
  </si>
  <si>
    <t>Pemasangan 1 m’ pipa PVC tipe AW diameter 2”</t>
  </si>
  <si>
    <t>PSD30</t>
  </si>
  <si>
    <t>A.5.1.1 30.</t>
  </si>
  <si>
    <t>Pemasangan 1 m’ pipa PVC tipe AW diameter 21/2”</t>
  </si>
  <si>
    <t>PSD31</t>
  </si>
  <si>
    <t>A.5.1.1 31.</t>
  </si>
  <si>
    <t>Pemasangan 1 m’ pipa PVC tipe AW diameter 3”</t>
  </si>
  <si>
    <t>PSD32</t>
  </si>
  <si>
    <t>A.5.1.1 32.</t>
  </si>
  <si>
    <t>Pemasangan 1 m’ pipa PVC tipe AW diameter 4”</t>
  </si>
  <si>
    <t>PSD33</t>
  </si>
  <si>
    <t>A.5.1.1 33.</t>
  </si>
  <si>
    <t>Pemasangan 1 m’ pipa air limbah jenis pipa tanah</t>
  </si>
  <si>
    <t>PSD34</t>
  </si>
  <si>
    <t>A.5.1.1 34.</t>
  </si>
  <si>
    <t>Pemasangan 1 m’ pipa air limbah jenis pipa tanah diameter 15 cm</t>
  </si>
  <si>
    <t>PSD35</t>
  </si>
  <si>
    <t>A.5.1.1 35.</t>
  </si>
  <si>
    <t>Pemasangan 1 m’ pipa beton diameter 15 - 20 cm</t>
  </si>
  <si>
    <t>PSD36</t>
  </si>
  <si>
    <t>A.5.1.1.36.</t>
  </si>
  <si>
    <t>Pemasangan 1 m’ pipa beton diameter 30 - 100 cm</t>
  </si>
  <si>
    <t>PSD37</t>
  </si>
  <si>
    <t>A.5.1.1.37.</t>
  </si>
  <si>
    <t>Pemasangan 1 m’ buis beton beton diameter 20 cm</t>
  </si>
  <si>
    <t>PSD38</t>
  </si>
  <si>
    <t>A.5.1.1.38.</t>
  </si>
  <si>
    <t>Pemasangan 1 m’ buis beton beton diameter 30 cm</t>
  </si>
  <si>
    <t>PSD39</t>
  </si>
  <si>
    <t>A.5.1.1.39.</t>
  </si>
  <si>
    <t>Pemasangan 1 buah roof drain</t>
  </si>
  <si>
    <t>PPP</t>
  </si>
  <si>
    <t>A.8.4.1</t>
  </si>
  <si>
    <t>HARGA SATUAN PEKERJAAN PEMASANGAN  PIPA</t>
  </si>
  <si>
    <t>PPP1</t>
  </si>
  <si>
    <t>A.8.4.1.1</t>
  </si>
  <si>
    <t>(K3) Pemasangan 1 m pipa PVC Ø 63 mm</t>
  </si>
  <si>
    <t>PPP2</t>
  </si>
  <si>
    <t>A.8.4.1.2</t>
  </si>
  <si>
    <t>(K3) Pemasangan 1 m pipa PVC Ø 90 mm</t>
  </si>
  <si>
    <t>PPP3</t>
  </si>
  <si>
    <t>A.8.4.1.3</t>
  </si>
  <si>
    <t>(K3) Pemasangan 1 m pipa PVC Ø 110 mm</t>
  </si>
  <si>
    <t>PPP4</t>
  </si>
  <si>
    <t>A.8.4.1.4</t>
  </si>
  <si>
    <t>(K3) Pemasangan 1 m pipa PVC Ø 150 mm</t>
  </si>
  <si>
    <t>PPP5</t>
  </si>
  <si>
    <t>A.8.4.1.5</t>
  </si>
  <si>
    <t>(K3) Pemasngan 1 m pipa PVC Ø 200 mm</t>
  </si>
  <si>
    <t>PPP6</t>
  </si>
  <si>
    <t>A.8.4.1.6</t>
  </si>
  <si>
    <t>(K3) Pemasangan 1 m pipa PVC Ø 250 mm</t>
  </si>
  <si>
    <t>PPP7</t>
  </si>
  <si>
    <t>A.8.4.1.7</t>
  </si>
  <si>
    <t>(K3) Pemasangan 1 m pipa PVC Ø 300 mm</t>
  </si>
  <si>
    <t>PPP8</t>
  </si>
  <si>
    <t>A.8.4.1.8</t>
  </si>
  <si>
    <t>(K3) Pemasangan 1 m pipa PVC Ø 400 mm</t>
  </si>
  <si>
    <t>PPP9</t>
  </si>
  <si>
    <t>A.8.4.1.9</t>
  </si>
  <si>
    <t>(K3) Pemasangan 1 m pipa PVC Ø 450 mm</t>
  </si>
  <si>
    <t>PPP10</t>
  </si>
  <si>
    <t>A.8.4.1.10</t>
  </si>
  <si>
    <t>(K3) Pemasangan 1 m pipa PVC Ø 500 mm</t>
  </si>
  <si>
    <t>PPP11</t>
  </si>
  <si>
    <t>A.8.4.1.11</t>
  </si>
  <si>
    <t>(K3) Pemasangan 1 m pipa PVC Ø 600 mm</t>
  </si>
  <si>
    <t>PPP12</t>
  </si>
  <si>
    <t>A.8.4.1.12</t>
  </si>
  <si>
    <t>(K3) Pemasangan 1 m pipa PVC Ø 800 mm</t>
  </si>
  <si>
    <t>PPP13</t>
  </si>
  <si>
    <t>A.8.4.1.13</t>
  </si>
  <si>
    <t>(K3) Pemasangan 1 m pipa PVC Ø 900 mm</t>
  </si>
  <si>
    <t>PPP14</t>
  </si>
  <si>
    <t>A.8.4.1.14</t>
  </si>
  <si>
    <t>(K3) Pemasangan 1 m pipa PVC Ø 1000 mm</t>
  </si>
  <si>
    <t>PPP15</t>
  </si>
  <si>
    <t>A.8.4.1.15</t>
  </si>
  <si>
    <t>(K3) Pemasangan 1 m pipa PVC Ø 1100 mm</t>
  </si>
  <si>
    <t>PPP16</t>
  </si>
  <si>
    <t>A.8.4.1.16</t>
  </si>
  <si>
    <t>(K3) Pemasangan 1 m pipa PVC Ø 1200 mm</t>
  </si>
  <si>
    <t>PPP17</t>
  </si>
  <si>
    <t>A.8.4.1.17</t>
  </si>
  <si>
    <t>(K3) Pemasangan 1 m pipa HDPE Ø 63 mm</t>
  </si>
  <si>
    <t>PPP18</t>
  </si>
  <si>
    <t>A.8.4.1.18</t>
  </si>
  <si>
    <t>(K3) Pemasangan 1 m pipa HDPE Ø 100 mm</t>
  </si>
  <si>
    <t>PPP19</t>
  </si>
  <si>
    <t>A.8.4.1.19</t>
  </si>
  <si>
    <t>(K3) Pemasangan 1 m pipa HDPE Ø 125 mm</t>
  </si>
  <si>
    <t>PPP20</t>
  </si>
  <si>
    <t>A.8.4.1.20</t>
  </si>
  <si>
    <t>(K3) Pemasangan 1 m pipa HDPE Ø 150 mm</t>
  </si>
  <si>
    <t>PPP21</t>
  </si>
  <si>
    <t>A.8.4.1.21</t>
  </si>
  <si>
    <t>(K3) Pemasangan 1 m pipa HDPE Ø 200 mm</t>
  </si>
  <si>
    <t>PPP22</t>
  </si>
  <si>
    <t>A.8.4.1.22</t>
  </si>
  <si>
    <t>(K3) Pemasangan 1 m pipa HDPE Ø 250 mm</t>
  </si>
  <si>
    <t>PPP23</t>
  </si>
  <si>
    <t>A.8.4.1.23</t>
  </si>
  <si>
    <t>(K3) Pemasangan 1 m pipa HDPE Ø 300 mm</t>
  </si>
  <si>
    <t>PPP24</t>
  </si>
  <si>
    <t>A.8.4.1.24</t>
  </si>
  <si>
    <t>(K3) Pemasangan 1 m pipa HDPE Ø 400 mm</t>
  </si>
  <si>
    <t>PPP25</t>
  </si>
  <si>
    <t>A.8.4.1.25</t>
  </si>
  <si>
    <t>(K3) Pemasangan 1 m pipa HDPE Ø 450 mm</t>
  </si>
  <si>
    <t>PPP26</t>
  </si>
  <si>
    <t>A.8.4.1.26</t>
  </si>
  <si>
    <t>(K3) Pemasangan 1 m pipa HDPE Ø 500 mm</t>
  </si>
  <si>
    <t>PPP27</t>
  </si>
  <si>
    <t>A.8.4.1.27</t>
  </si>
  <si>
    <t>(K3) Pemasangan 1 m pipa HDPE Ø 600 mm</t>
  </si>
  <si>
    <t>PPP28</t>
  </si>
  <si>
    <t>A.8.4.1.28</t>
  </si>
  <si>
    <t>(K3) Pemasangan 1 m pipa HDPE Ø 800 mm</t>
  </si>
  <si>
    <t>PPP29</t>
  </si>
  <si>
    <t>A.8.4.1.29</t>
  </si>
  <si>
    <t>(K3) Pemasangan 1 m pipa HDPE Ø 900 mm</t>
  </si>
  <si>
    <t>PPP30</t>
  </si>
  <si>
    <t>A.8.4.1.30</t>
  </si>
  <si>
    <t>(K3) Pemasangan 1 m pipa HDPE Ø 1000 mm</t>
  </si>
  <si>
    <t>PPP31</t>
  </si>
  <si>
    <t>A.8.4.1.31</t>
  </si>
  <si>
    <t>(K3) Pemasangan 1 m pipa HDPE Ø 1100 mm</t>
  </si>
  <si>
    <t>PPP32</t>
  </si>
  <si>
    <t>A.8.4.1.32</t>
  </si>
  <si>
    <t>(K3) Pemasangan 1 m pipa HDPE Ø 1200 mm</t>
  </si>
  <si>
    <t>PPP33</t>
  </si>
  <si>
    <t>A.8.4.1.33</t>
  </si>
  <si>
    <t>(K3) Pemasangan 1 m pipa GIP Ø 63 mm</t>
  </si>
  <si>
    <t>PPP34</t>
  </si>
  <si>
    <t>A.8.4.1.34</t>
  </si>
  <si>
    <t>(K3) Pemasangan 1 m pipa GIP Ø 100 mm</t>
  </si>
  <si>
    <t>PPP35</t>
  </si>
  <si>
    <t>A.8.4.1.35</t>
  </si>
  <si>
    <t>(K3) Pemasangan 1 m pipa GIP Ø 125 mm</t>
  </si>
  <si>
    <t>PPP36</t>
  </si>
  <si>
    <t>A.8.4.1.36</t>
  </si>
  <si>
    <t>(K3) Pemasangan 1 m pipa GIP Ø 150 mm</t>
  </si>
  <si>
    <t>PPP37</t>
  </si>
  <si>
    <t>A.8.4.1.37</t>
  </si>
  <si>
    <t>(K3) Pemasangan 1 m pipa GIP Ø 200 mm</t>
  </si>
  <si>
    <t>PPP38</t>
  </si>
  <si>
    <t>A.8.4.1.38</t>
  </si>
  <si>
    <t>(K3) Pemasangan 1 m pipa GIP Ø 250 mm</t>
  </si>
  <si>
    <t>PPP39</t>
  </si>
  <si>
    <t>A.8.4.1.39</t>
  </si>
  <si>
    <t>(K3) Pemasangan 1 m pipa GIP Ø 300 mm</t>
  </si>
  <si>
    <t>PPP40</t>
  </si>
  <si>
    <t>A.8.4.1.40</t>
  </si>
  <si>
    <t>(K3) Pemasangan 1 m pipa GIP Ø 400 mm</t>
  </si>
  <si>
    <t>PPP41</t>
  </si>
  <si>
    <t>A.8.4.1.41</t>
  </si>
  <si>
    <t>(K3) Pemasangan 1 m pipa GIP Ø 450 mm</t>
  </si>
  <si>
    <t>PPP42</t>
  </si>
  <si>
    <t>A.8.4.1.42</t>
  </si>
  <si>
    <t>(K3) Pemasangan 1 m pipa GIP Ø 500 mm</t>
  </si>
  <si>
    <t>PPP43</t>
  </si>
  <si>
    <t>A.8.4.1.43</t>
  </si>
  <si>
    <t>(K3) Pemasangan 1 m pipa GIP Ø 600 mm</t>
  </si>
  <si>
    <t>PPP44</t>
  </si>
  <si>
    <t>A.8.4.1.44</t>
  </si>
  <si>
    <t>(K3) Pemasangan 1 m pipa GIP Ø 800 mm</t>
  </si>
  <si>
    <t>PPP45</t>
  </si>
  <si>
    <t>A.8.4.1.45</t>
  </si>
  <si>
    <t>(K3) Pemasangan 1 m pipa GIP Ø 900 mm</t>
  </si>
  <si>
    <t>PPP46</t>
  </si>
  <si>
    <t>A.8.4.1.46</t>
  </si>
  <si>
    <t>(K3) Pemasangan 1 m pipa GIP Ø 1000 mm</t>
  </si>
  <si>
    <t>PPP47</t>
  </si>
  <si>
    <t>A.8.4.1.47</t>
  </si>
  <si>
    <t>(K3) Pemasangan 1 m pipa GIP Ø 1100 mm</t>
  </si>
  <si>
    <t>PPP48</t>
  </si>
  <si>
    <t>A.8.4.1.48</t>
  </si>
  <si>
    <t>(K3) Pemasangan 1 m pipa GIP Ø 1200 mm</t>
  </si>
  <si>
    <t>PPP49</t>
  </si>
  <si>
    <t>A.8.4.1.49</t>
  </si>
  <si>
    <t>(K3) Pemasangan 1 m pipa DCI Ø 100 mm</t>
  </si>
  <si>
    <t>PPP50</t>
  </si>
  <si>
    <t>A.8.4.1.50</t>
  </si>
  <si>
    <t>(K3) Pemasangan 1 m pipa DCI Ø 125 mm</t>
  </si>
  <si>
    <t>PPP51</t>
  </si>
  <si>
    <t>A.8.4.1.51</t>
  </si>
  <si>
    <t>(K3) Pemasangan 1 m pipa DCI Ø 150 mm</t>
  </si>
  <si>
    <t>PPP52</t>
  </si>
  <si>
    <t>A.8.4.1.52</t>
  </si>
  <si>
    <t>(K3) Pemasangan 1 m pipa DCI Ø 200 mm</t>
  </si>
  <si>
    <t>PPP53</t>
  </si>
  <si>
    <t>A.8.4.1.53</t>
  </si>
  <si>
    <t>(K3) Pemasangan 1 m pipa DCI Ø 250 mm</t>
  </si>
  <si>
    <t>PPP54</t>
  </si>
  <si>
    <t>A.8.4.1.54</t>
  </si>
  <si>
    <t>(K3) Pemasangan 1 m pipa DCI Ø 300 mm</t>
  </si>
  <si>
    <t>PPP55</t>
  </si>
  <si>
    <t>A.8.4.1.55</t>
  </si>
  <si>
    <t>(K3) Pemasangan 1 m pipa DCI Ø 400 mm</t>
  </si>
  <si>
    <t>PPP56</t>
  </si>
  <si>
    <t>A.8.4.1.56</t>
  </si>
  <si>
    <t>(K3) Pemasangan 1 m pipa DCI Ø 450 mm</t>
  </si>
  <si>
    <t>PPP57</t>
  </si>
  <si>
    <t>A.8.4.1.57</t>
  </si>
  <si>
    <t>(K3) Pemasangan 1 m pipa DCI Ø 500 mm</t>
  </si>
  <si>
    <t>PPP58</t>
  </si>
  <si>
    <t>A.8.4.1.58</t>
  </si>
  <si>
    <t>(K3) Pemasangan 1 m Pipa DCI Ø 600 mm</t>
  </si>
  <si>
    <t>PPP59</t>
  </si>
  <si>
    <t>A.8.4.1.59</t>
  </si>
  <si>
    <t>(K3) Pemasangan 1 m pipa DCI Ø800 mm</t>
  </si>
  <si>
    <t>PPP60</t>
  </si>
  <si>
    <t>A.8.4.1.60</t>
  </si>
  <si>
    <t>(K3) Pemasangan 1 m pipa DCI Ø900 mm</t>
  </si>
  <si>
    <t>PPP61</t>
  </si>
  <si>
    <t>A.8.4.1.61</t>
  </si>
  <si>
    <t>(K3) Pemasangan 1 m pipa DCI Ø1000 mm</t>
  </si>
  <si>
    <t>PPP62</t>
  </si>
  <si>
    <t>A.8.4.1.62</t>
  </si>
  <si>
    <t>(K3) Pemasangan 1 m pipa DCI Ø1100 mm</t>
  </si>
  <si>
    <t>PPP63</t>
  </si>
  <si>
    <t>A.8.4.1.63</t>
  </si>
  <si>
    <t>(K3) Pemasangan 1 m pipa DCI Ø1200 mm</t>
  </si>
  <si>
    <t>PPP64</t>
  </si>
  <si>
    <t>A.8.4.1.64</t>
  </si>
  <si>
    <t>(K3) Pemasangan 1 m pipa baja Ø 63 mm</t>
  </si>
  <si>
    <t>PPP65</t>
  </si>
  <si>
    <t>A.8.4.1.65</t>
  </si>
  <si>
    <t>(K3) Pemasangan 1 m pipa baja Ø 100 mm</t>
  </si>
  <si>
    <t>PPP66</t>
  </si>
  <si>
    <t>A.8.4.1.66</t>
  </si>
  <si>
    <t>(K3) Pemasangan 1 m pipa baja Ø 125 mm</t>
  </si>
  <si>
    <t>PPP67</t>
  </si>
  <si>
    <t>A.8.4.1.67</t>
  </si>
  <si>
    <t>(K3) Pemasangan 1 m pipa baja Ø 150 mm</t>
  </si>
  <si>
    <t>PPP68</t>
  </si>
  <si>
    <t>A.8.4.1.68</t>
  </si>
  <si>
    <t>(K3) Pemasangan 1 m pipa baja Ø 200 mm</t>
  </si>
  <si>
    <t>PPP69</t>
  </si>
  <si>
    <t>A.8.4.1.69</t>
  </si>
  <si>
    <t>(K3) Pemasangan 1 m' pipa baja Ø 250 mm</t>
  </si>
  <si>
    <t>PPP70</t>
  </si>
  <si>
    <t>A.8.4.1.70</t>
  </si>
  <si>
    <t>(K3) Pemasangan 1 m pipa baja Ø 300 mm</t>
  </si>
  <si>
    <t>PPP71</t>
  </si>
  <si>
    <t>A.8.4.1.71</t>
  </si>
  <si>
    <t>(K3) Pemasangan 1 m pipa baja Ø 400 mm</t>
  </si>
  <si>
    <t>PPP72</t>
  </si>
  <si>
    <t>A.8.4.1.72</t>
  </si>
  <si>
    <t>(K3) Pemasangan 1 m pipa baja Ø 450 mm</t>
  </si>
  <si>
    <t>PPP73</t>
  </si>
  <si>
    <t>A.8.4.1.73</t>
  </si>
  <si>
    <t>(K3) Pemasangan 1 m pipa baja Ø 500 mm</t>
  </si>
  <si>
    <t>PPP74</t>
  </si>
  <si>
    <t>A.8.4.1.74</t>
  </si>
  <si>
    <t>(K3) Pemasangan 1 m pipa baja Ø 600 mm</t>
  </si>
  <si>
    <t>PPP75</t>
  </si>
  <si>
    <t>A.8.4.1.75</t>
  </si>
  <si>
    <t>(K3) Pemasangan 1 m pipa baja Ø 800 mm</t>
  </si>
  <si>
    <t>PPP76</t>
  </si>
  <si>
    <t>A.8.4.1.76</t>
  </si>
  <si>
    <t>(K3) Pemasangan 1 m pipa baja Ø 900 mm</t>
  </si>
  <si>
    <t>PPP77</t>
  </si>
  <si>
    <t>A.8.4.1.77</t>
  </si>
  <si>
    <t>(K3) Pemasangan 1 m pipa baja Ø 1000 mm</t>
  </si>
  <si>
    <t>PPP78</t>
  </si>
  <si>
    <t>A.8.4.1.78</t>
  </si>
  <si>
    <t>(K3) Pemasangan 1 m pipa baja Ø 1100 mm</t>
  </si>
  <si>
    <t>PPP79</t>
  </si>
  <si>
    <t>A.8.4.1.79</t>
  </si>
  <si>
    <t>(K3) Pemasangan 1 m pipa baja Ø 1200 mm</t>
  </si>
  <si>
    <t>PTP</t>
  </si>
  <si>
    <t>A.8.4.2</t>
  </si>
  <si>
    <t>HARGA SATUAN PEKERJAAN PEMOTONGAN  PIPA</t>
  </si>
  <si>
    <t>PTP1</t>
  </si>
  <si>
    <t>A.8.4.2.1</t>
  </si>
  <si>
    <t>(K3) Pemotongan 1 buah pipa PVC Ø 63 mm</t>
  </si>
  <si>
    <t>PTP2</t>
  </si>
  <si>
    <t>A.8.4.2.2</t>
  </si>
  <si>
    <t>(K3) Pemotongan 1 buah pipa PVC Ø 90 mm</t>
  </si>
  <si>
    <t>PTP3</t>
  </si>
  <si>
    <t>A.8.4.2.3</t>
  </si>
  <si>
    <t>(K3) Pemotongan 1 buah pipa PVC Ø 110 mm</t>
  </si>
  <si>
    <t>PTP4</t>
  </si>
  <si>
    <t>A.8.4.2.4</t>
  </si>
  <si>
    <t>(K3) Pemotongan 1 buah pipa PVC Ø 150 mm</t>
  </si>
  <si>
    <t>PTP5</t>
  </si>
  <si>
    <t>A.8.4.2.5</t>
  </si>
  <si>
    <t>(K3) Pemotongan 1 buah pipa PVC Ø 200 mm</t>
  </si>
  <si>
    <t>PTP6</t>
  </si>
  <si>
    <t>A.8.4.2.6</t>
  </si>
  <si>
    <t>(K3) Pemotongan 1 buah pipa PVC Ø 250 mm</t>
  </si>
  <si>
    <t>PTP7</t>
  </si>
  <si>
    <t>A.8.4.2.7</t>
  </si>
  <si>
    <t>(K3) Pemotongan 1 buah pipa PVC Ø 300 mm</t>
  </si>
  <si>
    <t>PTP8</t>
  </si>
  <si>
    <t>A.8.4.2.8</t>
  </si>
  <si>
    <t>(K3) Pemotongan 1 buah pipa PVC Ø 400 mm</t>
  </si>
  <si>
    <t>PTP9</t>
  </si>
  <si>
    <t>A.8.4.2.9</t>
  </si>
  <si>
    <t>(K3) Pemotongan 1 buah pipa PVC Ø 450 mm</t>
  </si>
  <si>
    <t>PTP10</t>
  </si>
  <si>
    <t>A.8.4.2.10</t>
  </si>
  <si>
    <t>(K3) Pemotongan 1 buah pipa PVC Ø 500 mm</t>
  </si>
  <si>
    <t>PTP11</t>
  </si>
  <si>
    <t>A.8.4.2.11</t>
  </si>
  <si>
    <t>(K3) Pemotongan 1 buah pipa PVC Ø 600 mm</t>
  </si>
  <si>
    <t>PTP12</t>
  </si>
  <si>
    <t>A.8.4.2.12</t>
  </si>
  <si>
    <t>(K3) Pemotongan 1 buah pipa PVC Ø 800 mm</t>
  </si>
  <si>
    <t>PTP13</t>
  </si>
  <si>
    <t>A.8.4.2.13</t>
  </si>
  <si>
    <t>(K3) Pemotongan 1 buah pipa PVC Ø 900 mm</t>
  </si>
  <si>
    <t>PTP14</t>
  </si>
  <si>
    <t>A.8.4.2.14</t>
  </si>
  <si>
    <t>(K3) Pemotongan 1 buah pipa PVC Ø 1000 mm</t>
  </si>
  <si>
    <t>PTP15</t>
  </si>
  <si>
    <t>A.8.4.2.15</t>
  </si>
  <si>
    <t>(K3) Pemotongan 1 buah pipa PVC Ø 1100 mm</t>
  </si>
  <si>
    <t>PTP16</t>
  </si>
  <si>
    <t>A.8.4.2.16</t>
  </si>
  <si>
    <t>(K3) Pemotongan 1 buah pipa PVC Ø 1200 mm</t>
  </si>
  <si>
    <t>PTP17</t>
  </si>
  <si>
    <t>A.8.4.2.17</t>
  </si>
  <si>
    <t>(K3) Pemotongan 1 buah pipa HDPE Ø 63 mm</t>
  </si>
  <si>
    <t>PTP18</t>
  </si>
  <si>
    <t>A.8.4.2.18</t>
  </si>
  <si>
    <t>(K3) Pemotongan 1 buah pipa HDPE Ø 100 mm</t>
  </si>
  <si>
    <t>PTP19</t>
  </si>
  <si>
    <t>A.8.4.2.19</t>
  </si>
  <si>
    <t>(K3) Pemotongan 1 buah pipa HDPE Ø 125 mm</t>
  </si>
  <si>
    <t>PTP20</t>
  </si>
  <si>
    <t>A.8.4.2.20</t>
  </si>
  <si>
    <t>(K3) Pemotongan 1 buah pipa HDPE Ø 150 mm</t>
  </si>
  <si>
    <t>PTP21</t>
  </si>
  <si>
    <t>A.8.4.2.21</t>
  </si>
  <si>
    <t>(K3) Pemotongan 1 buah pipa HDPE Ø 200 mm</t>
  </si>
  <si>
    <t>PTP22</t>
  </si>
  <si>
    <t>A.8.4.2.22</t>
  </si>
  <si>
    <t>(K3) Pemotongan 1 buah pipa HDPE Ø 250 mm</t>
  </si>
  <si>
    <t>PTP23</t>
  </si>
  <si>
    <t>A.8.4.2.23</t>
  </si>
  <si>
    <t>(K3) Pemotongan 1 buah pipa HDPE Ø 300 mm</t>
  </si>
  <si>
    <t>PTP24</t>
  </si>
  <si>
    <t>A.8.4.2.24</t>
  </si>
  <si>
    <t>(K3) Pemotongan 1 buah pipa HDPE Ø 400 mm</t>
  </si>
  <si>
    <t>PTP25</t>
  </si>
  <si>
    <t>A.8.4.2.25</t>
  </si>
  <si>
    <t>(K3) Pemotongan 1 buah pipa HDPE Ø 450 mm</t>
  </si>
  <si>
    <t>PTP26</t>
  </si>
  <si>
    <t>A.8.4.2.26</t>
  </si>
  <si>
    <t>(K3) Pemotongan 1 buah pipa HDPE Ø 500 mm</t>
  </si>
  <si>
    <t>PTP27</t>
  </si>
  <si>
    <t>A.8.4.2.27</t>
  </si>
  <si>
    <t>(K3) Pemotongan 1 buah pipa HDPE Ø 600 mm</t>
  </si>
  <si>
    <t>PTP28</t>
  </si>
  <si>
    <t>A.8.4.2.28</t>
  </si>
  <si>
    <t>(K3) Pemotongan 1 buah pipa HDPE Ø 800 mm</t>
  </si>
  <si>
    <t>PTP29</t>
  </si>
  <si>
    <t>A.8.4.2.29</t>
  </si>
  <si>
    <t>(K3) Pemotongan 1 buah pipa HDPE Ø 900 mm</t>
  </si>
  <si>
    <t>PTP30</t>
  </si>
  <si>
    <t>A.8.4.2.30</t>
  </si>
  <si>
    <t>(K3) Pemotongan 1 buah pipa HDPE Ø 1000 mm</t>
  </si>
  <si>
    <t>PTP31</t>
  </si>
  <si>
    <t>A.8.4.2.31</t>
  </si>
  <si>
    <t>(K3) Pemotongan 1 buah pipa HDPE Ø 1100 mm</t>
  </si>
  <si>
    <t>PTP32</t>
  </si>
  <si>
    <t>A.8.4.2.32</t>
  </si>
  <si>
    <t>(K3) Pemotongan 1 buah pipa HDPE Ø 1200 mm</t>
  </si>
  <si>
    <t>PTP33</t>
  </si>
  <si>
    <t>A.8.4.2.33</t>
  </si>
  <si>
    <t>(K3) Pemotongan 1 buah pipa GIP Ø 63 mm</t>
  </si>
  <si>
    <t>PTP34</t>
  </si>
  <si>
    <t>A.8.4.2.34</t>
  </si>
  <si>
    <t>(K3) Pemotongan 1 buah pipa GIP Ø 100 mm</t>
  </si>
  <si>
    <t>PTP35</t>
  </si>
  <si>
    <t>A.8.4.2.35</t>
  </si>
  <si>
    <t>(K3) Pemotongan 1 buah pipa GIP Ø 125 mm</t>
  </si>
  <si>
    <t>PTP36</t>
  </si>
  <si>
    <t>A.8.4.2.36</t>
  </si>
  <si>
    <t>(K3) Pemotongan 1 buah pipa GIP Ø 150 mm</t>
  </si>
  <si>
    <t>PTP37</t>
  </si>
  <si>
    <t>A.8.4.2.37</t>
  </si>
  <si>
    <t>(K3) Pemotongan 1 buah pipa GIP Ø 200 mm</t>
  </si>
  <si>
    <t>PTP38</t>
  </si>
  <si>
    <t>A.8.4.2.38</t>
  </si>
  <si>
    <t>(K3) Pemotongan 1 buah pipa GIP Ø 250 mm</t>
  </si>
  <si>
    <t>PTP39</t>
  </si>
  <si>
    <t>A.8.4.2.39</t>
  </si>
  <si>
    <t>(K3) Pemotongan 1 buah pipa GIP Ø 300 mm</t>
  </si>
  <si>
    <t>PTP40</t>
  </si>
  <si>
    <t>A.8.4.2.40</t>
  </si>
  <si>
    <t>(K3) Pemotongan 1 buah pipa GIP Ø 400 mm</t>
  </si>
  <si>
    <t>PTP41</t>
  </si>
  <si>
    <t>A.8.4.2.41</t>
  </si>
  <si>
    <t>(K3) Pemotongan 1 buah pipa GIP Ø 450 mm</t>
  </si>
  <si>
    <t>PTP42</t>
  </si>
  <si>
    <t>A.8.4.2.42</t>
  </si>
  <si>
    <t>(K3) Pemotongan 1 buah pipa GIP Ø 500 mm</t>
  </si>
  <si>
    <t>PTP43</t>
  </si>
  <si>
    <t>A.8.4.2.43</t>
  </si>
  <si>
    <t>(K3) Pemotongan 1 buah pipa GIP Ø 600 mm</t>
  </si>
  <si>
    <t>PTP44</t>
  </si>
  <si>
    <t>A.8.4.2.44</t>
  </si>
  <si>
    <t>(K3) Pemotongan 1 buah pipa GIP Ø 800 mm</t>
  </si>
  <si>
    <t>PTP45</t>
  </si>
  <si>
    <t>A.8.4.2.45</t>
  </si>
  <si>
    <t>(K3) Pemotongan 1 buah pipa GIP Ø 900 mm</t>
  </si>
  <si>
    <t>PTP46</t>
  </si>
  <si>
    <t>A.8.4.2.46</t>
  </si>
  <si>
    <t>(K3) Pemotongan 1 buah pipa GIP Ø 1000 mm</t>
  </si>
  <si>
    <t>PTP47</t>
  </si>
  <si>
    <t>A.8.4.2.47</t>
  </si>
  <si>
    <t>(K3) Pemotongan 1 buah pipa GIP Ø 1100 mm</t>
  </si>
  <si>
    <t>PTP48</t>
  </si>
  <si>
    <t>A.8.4.2.48</t>
  </si>
  <si>
    <t>(K3) Pemotongan 1 buah pipa GIP Ø 1200 mm</t>
  </si>
  <si>
    <t>PTP49</t>
  </si>
  <si>
    <t>A.8.4.2.49</t>
  </si>
  <si>
    <t>(K3) Pemotongan 1 buah pipa DCI Ø 100 mm</t>
  </si>
  <si>
    <t>PTP50</t>
  </si>
  <si>
    <t>A.8.4.2.50</t>
  </si>
  <si>
    <t>(K3) Pemotongan 1 buah pipa DCI Ø 125 mm</t>
  </si>
  <si>
    <t>PTP51</t>
  </si>
  <si>
    <t>A.8.4.2.51</t>
  </si>
  <si>
    <t>(K3) Pemotongan 1 buah pipa DCI Ø 150 mm</t>
  </si>
  <si>
    <t>PTP52</t>
  </si>
  <si>
    <t>A.8.4.2.52</t>
  </si>
  <si>
    <t>(K3) Pemotongan 1 buah pipa DCI Ø 200 mm</t>
  </si>
  <si>
    <t>PTP53</t>
  </si>
  <si>
    <t>A.8.4.2.53</t>
  </si>
  <si>
    <t>(K3) Pemotongan 1 buah pipa DCI Ø 250 mm</t>
  </si>
  <si>
    <t>PTP54</t>
  </si>
  <si>
    <t>A.8.4.2.54</t>
  </si>
  <si>
    <t>(K3) Pemotongan 1 buah pipa DCI Ø 300 mm</t>
  </si>
  <si>
    <t>PTP55</t>
  </si>
  <si>
    <t>A.8.4.2.55</t>
  </si>
  <si>
    <t>(K3) Pemotongan 1 buah pipa DCI Ø 400 mm</t>
  </si>
  <si>
    <t>PTP56</t>
  </si>
  <si>
    <t>A.8.4.2.56</t>
  </si>
  <si>
    <t>(K3) Pemotongan 1 buah pipa DCI Ø 450 mm</t>
  </si>
  <si>
    <t>PTP57</t>
  </si>
  <si>
    <t>A.8.4.2.57</t>
  </si>
  <si>
    <t>(K3) Pemotongan 1 buah pipa DCI Ø 500 mm</t>
  </si>
  <si>
    <t>PTP58</t>
  </si>
  <si>
    <t>A.8.4.2.58</t>
  </si>
  <si>
    <t>(K3) Pemotongan 1 buah pipa DCI Ø 600 mm</t>
  </si>
  <si>
    <t>PTP59</t>
  </si>
  <si>
    <t>A.8.4.2.59</t>
  </si>
  <si>
    <t>(K3) Pemotongan 1 buah pipa DCI Ø 800 mm</t>
  </si>
  <si>
    <t>PTP60</t>
  </si>
  <si>
    <t>A.8.4.2.60</t>
  </si>
  <si>
    <t>(K3) Pemotongan 1 buah pipa DCI Ø 900 mm</t>
  </si>
  <si>
    <t>PTP61</t>
  </si>
  <si>
    <t>A.8.4.2.61</t>
  </si>
  <si>
    <t>(K3) Pemotongan 1 buah pipa DCI Ø 1000 mm</t>
  </si>
  <si>
    <t>PTP62</t>
  </si>
  <si>
    <t>A.8.4.2.62</t>
  </si>
  <si>
    <t>(K3) Pemotongan 1 buah pipa DCI Ø 1100 mm</t>
  </si>
  <si>
    <t>PTP63</t>
  </si>
  <si>
    <t>A.8.4.2.63</t>
  </si>
  <si>
    <t>(K3) Pemotongan 1 buah pipa DCI Ø 1200 mm</t>
  </si>
  <si>
    <t>PTP64</t>
  </si>
  <si>
    <t>A.8.4.2.64</t>
  </si>
  <si>
    <t>(K3) Pemotongan 1 buah pipa baja Ø 63 mm</t>
  </si>
  <si>
    <t>PTP65</t>
  </si>
  <si>
    <t>A.8.4.2.65</t>
  </si>
  <si>
    <t>(K3) Pemotongan 1 buah pipa baja Ø 100 mm</t>
  </si>
  <si>
    <t>PTP66</t>
  </si>
  <si>
    <t>A.8.4.2.66</t>
  </si>
  <si>
    <t>(K3) Pemotongan 1 buah pipa baja Ø 125 mm</t>
  </si>
  <si>
    <t>PTP67</t>
  </si>
  <si>
    <t>A.8.4.2.67</t>
  </si>
  <si>
    <t>(K3) Pemotongan 1 buah pipa baja Ø 150 mm</t>
  </si>
  <si>
    <t>PTP68</t>
  </si>
  <si>
    <t>A.8.4.2.68</t>
  </si>
  <si>
    <t>(K3) Pemotongan 1 buah pipa baja Ø 200 mm</t>
  </si>
  <si>
    <t>PTP69</t>
  </si>
  <si>
    <t>A.8.4.2.69</t>
  </si>
  <si>
    <t>(K3) Pemotongan 1 buah pipa baja Ø 250 mm</t>
  </si>
  <si>
    <t>PTP70</t>
  </si>
  <si>
    <t>A.8.4.2.70</t>
  </si>
  <si>
    <t>(K3) Pemotongan 1 buah pipa baja Ø 300 mm</t>
  </si>
  <si>
    <t>PTP71</t>
  </si>
  <si>
    <t>A.8.4.2.71</t>
  </si>
  <si>
    <t>(K3) Pemotongan 1 buah pipa baja Ø 400 mm</t>
  </si>
  <si>
    <t>PTP72</t>
  </si>
  <si>
    <t>A.8.4.2.72</t>
  </si>
  <si>
    <t>(K3) Pemotongan 1 buah pipa baja Ø 450 mm</t>
  </si>
  <si>
    <t>PTP73</t>
  </si>
  <si>
    <t>A.8.4.2.73</t>
  </si>
  <si>
    <t>(K3) Pemotongan 1 buah pipa baja Ø 500 mm</t>
  </si>
  <si>
    <t>PTP74</t>
  </si>
  <si>
    <t>A.8.4.2.74</t>
  </si>
  <si>
    <t>(K3) Pemotongan 1 buah pipa baja Ø 600 mm</t>
  </si>
  <si>
    <t>PTP75</t>
  </si>
  <si>
    <t>A.8.4.2.75</t>
  </si>
  <si>
    <t>(K3) Pemotongan 1 buah pipa baja Ø 800 mm</t>
  </si>
  <si>
    <t>PTP76</t>
  </si>
  <si>
    <t>A.8.4.2.76</t>
  </si>
  <si>
    <t>(K3) Pemotongan 1 buah pipa baja Ø 900 mm</t>
  </si>
  <si>
    <t>PTP77</t>
  </si>
  <si>
    <t>A.8.4.2.77</t>
  </si>
  <si>
    <t>(K3) Pemotongan 1 buah pipa baja Ø 1000 mm</t>
  </si>
  <si>
    <t>PTP78</t>
  </si>
  <si>
    <t>A.8.4.2.78</t>
  </si>
  <si>
    <t>(K3) Pemotongan 1 buah pipa baja Ø 1100 mm</t>
  </si>
  <si>
    <t>PTP79</t>
  </si>
  <si>
    <t>A.8.4.2.79</t>
  </si>
  <si>
    <t>(K3) Pemotongan 1 buah pipa baja Ø 1200 mm</t>
  </si>
  <si>
    <t>PAP</t>
  </si>
  <si>
    <t>A.8.4.3</t>
  </si>
  <si>
    <t>HARGA SATUAN PEKERJAAN PEMASANGAN  AKSESORIS PIPA</t>
  </si>
  <si>
    <t>PAP1</t>
  </si>
  <si>
    <t>A.8.4.3.1</t>
  </si>
  <si>
    <t>(K3) Pemasangan 1 buah Valve Ø 150 mm</t>
  </si>
  <si>
    <t>PAP2</t>
  </si>
  <si>
    <t>A.8.4.3.2</t>
  </si>
  <si>
    <t>(K3) Pemasangan 1 buah Valve Ø 200 mm</t>
  </si>
  <si>
    <t>PAP3</t>
  </si>
  <si>
    <t>A.8.4.3.3</t>
  </si>
  <si>
    <t>(K3) Pemasangan 1 buah Valve Ø 250 mm</t>
  </si>
  <si>
    <t>PAP4</t>
  </si>
  <si>
    <t>A.8.4.3.4</t>
  </si>
  <si>
    <t>(K3) Pemasangan 1 buah Valve Ø 300 mm</t>
  </si>
  <si>
    <t>PAP5</t>
  </si>
  <si>
    <t>A.8.4.3.5</t>
  </si>
  <si>
    <t>(K3) Pemasangan 1 buah Valve Ø 400 mm</t>
  </si>
  <si>
    <t>PAP6</t>
  </si>
  <si>
    <t>A.8.4.3.6</t>
  </si>
  <si>
    <t>(K3) Pemasangan 1 buah Valve Ø 450 mm</t>
  </si>
  <si>
    <t>PAP7</t>
  </si>
  <si>
    <t>A.8.4.3.7</t>
  </si>
  <si>
    <t>(K3) Pemasangan 1 buah Valve Ø 500 mm</t>
  </si>
  <si>
    <t>PAP8</t>
  </si>
  <si>
    <t>A.8.4.3.8</t>
  </si>
  <si>
    <t>(K3) Pemasangan 1 buah Valve Ø 600 mm</t>
  </si>
  <si>
    <t>PAP9</t>
  </si>
  <si>
    <t>A.8.4.3.9</t>
  </si>
  <si>
    <t>(K3) Pemasangan 1 buah Valve Ø 700 mm</t>
  </si>
  <si>
    <t>PAP10</t>
  </si>
  <si>
    <t>A.8.4.3.10</t>
  </si>
  <si>
    <t>(K3) Pemasangan 1 buah Valve Ø 800 mm</t>
  </si>
  <si>
    <t>PAP11</t>
  </si>
  <si>
    <t>A.8.4.3.11</t>
  </si>
  <si>
    <t>(K3) Pemasangan 1 buah Valve Ø 900 mm</t>
  </si>
  <si>
    <t>PAP12</t>
  </si>
  <si>
    <t>A.8.4.3.12</t>
  </si>
  <si>
    <t>(K3) Pemasangan 1 buah Valve Ø 1000 mm</t>
  </si>
  <si>
    <t>PAP13</t>
  </si>
  <si>
    <t>A.8.4.3.13</t>
  </si>
  <si>
    <t>(K3) Pemasangan 1 buah Valve Ø 1100 mm</t>
  </si>
  <si>
    <t>PAP14</t>
  </si>
  <si>
    <t>A.8.4.3.14</t>
  </si>
  <si>
    <t>(K3) Pemasangan 1 buah Valve Ø 1200 mm</t>
  </si>
  <si>
    <t>PAP15</t>
  </si>
  <si>
    <t>A.8.4.3.15</t>
  </si>
  <si>
    <t>(K3) Pemasangan 1 buah Tee Ø 150 mm</t>
  </si>
  <si>
    <t>PAP16</t>
  </si>
  <si>
    <t>A.8.4.3.16</t>
  </si>
  <si>
    <t>(K3) Pemasangan 1 buah Tee Ø 200 mm</t>
  </si>
  <si>
    <t>PAP17</t>
  </si>
  <si>
    <t>A.8.4.3.17</t>
  </si>
  <si>
    <t>(K3) Pemasangan 1 buah Tee Ø 250 mm</t>
  </si>
  <si>
    <t>PAP18</t>
  </si>
  <si>
    <t>A.8.4.3.18</t>
  </si>
  <si>
    <t>(K3) Pemasangan 1 buah Tee Ø 300 mm</t>
  </si>
  <si>
    <t>PAP19</t>
  </si>
  <si>
    <t>A.8.4.3.19</t>
  </si>
  <si>
    <t>(K3) Pemasangan 1 buah Tee Ø 400 mm</t>
  </si>
  <si>
    <t>PAP20</t>
  </si>
  <si>
    <t>A.8.4.3.20</t>
  </si>
  <si>
    <t>(K3) Pemasangan 1 buah Tee Ø 450 mm</t>
  </si>
  <si>
    <t>PAP21</t>
  </si>
  <si>
    <t>A.8.4.3.21</t>
  </si>
  <si>
    <t>(K3) Pemasangan 1 buah Tee Ø 500 mm</t>
  </si>
  <si>
    <t>PAP22</t>
  </si>
  <si>
    <t>A.8.4.3.22</t>
  </si>
  <si>
    <t>(K3) Pemasangan 1 buah Tee Ø 600 mm</t>
  </si>
  <si>
    <t>PAP23</t>
  </si>
  <si>
    <t>A.8.4.3.23</t>
  </si>
  <si>
    <t>(K3) Pemasangan 1 buah Tee Ø 700 mm</t>
  </si>
  <si>
    <t>PAP24</t>
  </si>
  <si>
    <t>A.8.4.3.24</t>
  </si>
  <si>
    <t>(K3) Pemasangan 1 buah Tee Ø 800 mm</t>
  </si>
  <si>
    <t>PAP25</t>
  </si>
  <si>
    <t>A.8.4.3.25</t>
  </si>
  <si>
    <t>(K3) Pemasangan 1 buah Tee Ø 900 mm</t>
  </si>
  <si>
    <t>PAP26</t>
  </si>
  <si>
    <t>A.8.4.3.26</t>
  </si>
  <si>
    <t>(K3) Pemasangan 1 buah Tee Ø 1000 mm</t>
  </si>
  <si>
    <t>PAP27</t>
  </si>
  <si>
    <t>A.8.4.3.27</t>
  </si>
  <si>
    <t>(K3) Pemasangan 1 buah Tee Ø 1100 mm</t>
  </si>
  <si>
    <t>PAP28</t>
  </si>
  <si>
    <t>A.8.4.3.28</t>
  </si>
  <si>
    <t>(K3) Pemasangan 1 buah Tee Ø 1200 mm</t>
  </si>
  <si>
    <t>PSB</t>
  </si>
  <si>
    <t>A.8.4.4</t>
  </si>
  <si>
    <t>HARGA SATUAN PEKERJAAN PENYAMBUNGAN PIPA BARU KE PIPA LAMA</t>
  </si>
  <si>
    <t>PSB1</t>
  </si>
  <si>
    <t>A.8.4.4.1</t>
  </si>
  <si>
    <t>(K3) Penyambungan  1 buah pipa baru ke pipa yang ada Ø 80 mm</t>
  </si>
  <si>
    <t>PSB2</t>
  </si>
  <si>
    <t>A.8.4.4.2</t>
  </si>
  <si>
    <t>(K3) Penyambungan  1 buah pipa baru ke pipa yang ada Ø 100 mm</t>
  </si>
  <si>
    <t>PSB3</t>
  </si>
  <si>
    <t>A.8.4.4.3</t>
  </si>
  <si>
    <t>(K3) Penyambungan  1 buah pipa baru ke pipa yang ada Ø 150 mm</t>
  </si>
  <si>
    <t>PSB4</t>
  </si>
  <si>
    <t>A.8.4.4.4</t>
  </si>
  <si>
    <t>(K3) Penyambungan  1 buah pipa baru ke pipa yang ada Ø 200 mm</t>
  </si>
  <si>
    <t>PSB5</t>
  </si>
  <si>
    <t>A.8.4.4.5</t>
  </si>
  <si>
    <t>(K3) Penyambungan  1 buah pipa baru ke pipa yang ada Ø 250 mm</t>
  </si>
  <si>
    <t>PSB6</t>
  </si>
  <si>
    <t>A.8.4.4.6</t>
  </si>
  <si>
    <t>(K3) Penyambungan  1 buah pipa baru ke pipa yang ada Ø 300 mm</t>
  </si>
  <si>
    <t>PSB7</t>
  </si>
  <si>
    <t>A.8.4.4.7</t>
  </si>
  <si>
    <t>(K3) Penyambungan  1 buah pipa baru ke pipa yang ada Ø 400 mm</t>
  </si>
  <si>
    <t>PSB8</t>
  </si>
  <si>
    <t>A.8.4.4.8</t>
  </si>
  <si>
    <t>(K3) Penyambungan  1 buah pipa baru ke pipa yang ada Ø 450 mm</t>
  </si>
  <si>
    <t>PSB9</t>
  </si>
  <si>
    <t>A.8.4.4.9</t>
  </si>
  <si>
    <t>(K3) Penyambungan  1 buah pipa baru ke pipa yang ada Ø 500 mm</t>
  </si>
  <si>
    <t>PSB10</t>
  </si>
  <si>
    <t>A.8.4.4.10</t>
  </si>
  <si>
    <t>(K3) Penyambungan  1 buah pipa baru ke pipa yang ada Ø 600 mm</t>
  </si>
  <si>
    <t>PSB11</t>
  </si>
  <si>
    <t>A.8.4.4.11</t>
  </si>
  <si>
    <t>(K3) Penyambungan  1 buah pipa baru ke pipa yang ada Ø 700 mm</t>
  </si>
  <si>
    <t>PSB12</t>
  </si>
  <si>
    <t>A.8.4.4.12</t>
  </si>
  <si>
    <t>(K3) Penyambungan  1 buah pipa baru ke pipa yang ada Ø 800 mm</t>
  </si>
  <si>
    <t>PTS</t>
  </si>
  <si>
    <t>A.8.4.5</t>
  </si>
  <si>
    <t>HARGA SATUAN PEKERJAAN PENGETESAN  PIPA</t>
  </si>
  <si>
    <t>PTS1</t>
  </si>
  <si>
    <t>A.8.4.5.1</t>
  </si>
  <si>
    <t>(K3) Pengetesan 1 m pipa Ø 50 mm</t>
  </si>
  <si>
    <t>PTS2</t>
  </si>
  <si>
    <t>A.8.4.5.2</t>
  </si>
  <si>
    <t>(K3) Pengetesan 1 m pipa Ø 75 mm</t>
  </si>
  <si>
    <t>PTS3</t>
  </si>
  <si>
    <t>A.8.4.5.3</t>
  </si>
  <si>
    <t>(K3) Pengetesan 1 m pipa Ø 100 mm</t>
  </si>
  <si>
    <t>PTS4</t>
  </si>
  <si>
    <t>A.8.4.5.4</t>
  </si>
  <si>
    <t>(K3) Pengetesan 1 m pipa Ø 150 mm</t>
  </si>
  <si>
    <t>PTS5</t>
  </si>
  <si>
    <t>A.8.4.5.5</t>
  </si>
  <si>
    <t>(K3) Pengetesan 1 m pipa Ø 200 mm</t>
  </si>
  <si>
    <t>PTS6</t>
  </si>
  <si>
    <t>A.8.4.5.6</t>
  </si>
  <si>
    <t>(K3) Pengetesan 1 m pipa Ø 250 mm</t>
  </si>
  <si>
    <t>PTS7</t>
  </si>
  <si>
    <t>A.8.4.5.7</t>
  </si>
  <si>
    <t>(K3) Pengetesan 1 m pipa Ø 300 mm</t>
  </si>
  <si>
    <t>PTS8</t>
  </si>
  <si>
    <t>A.8.4.5.8</t>
  </si>
  <si>
    <t>(K3) Pengetesan 1 m pipa Ø 400 mm</t>
  </si>
  <si>
    <t>PTS9</t>
  </si>
  <si>
    <t>A.8.4.5.9</t>
  </si>
  <si>
    <t>(K3) Pengetesan 1 m pipa Ø 500 mm</t>
  </si>
  <si>
    <t>PTS10</t>
  </si>
  <si>
    <t>A.8.4.5.10</t>
  </si>
  <si>
    <t>(K3) Pengetesan 1 m pipa Ø 600 mm</t>
  </si>
  <si>
    <t>PKL</t>
  </si>
  <si>
    <t>A.8.4.6</t>
  </si>
  <si>
    <t>HARGA SATUAN PEKERJAAN ELEKTRIKAL</t>
  </si>
  <si>
    <t>PKL1</t>
  </si>
  <si>
    <t>A.8.4.6.1</t>
  </si>
  <si>
    <t>(K3) Pemasangan 1 buah titik lampu</t>
  </si>
  <si>
    <t>PKL2</t>
  </si>
  <si>
    <t>A.8.4.6.2</t>
  </si>
  <si>
    <t>Memasang 1 Titik Instalasi Penerangan</t>
  </si>
  <si>
    <t>PKL3</t>
  </si>
  <si>
    <t>A.8.4.6.3</t>
  </si>
  <si>
    <t>Memasang 1 Titik Instalasi Lampu TL</t>
  </si>
  <si>
    <t>PKL4</t>
  </si>
  <si>
    <t>A.8.4.6.4</t>
  </si>
  <si>
    <t>Memasang 1 Titik Instalasi Lampu SL</t>
  </si>
  <si>
    <t>PKL5</t>
  </si>
  <si>
    <t>A.8.4.6.5</t>
  </si>
  <si>
    <t>Memasang 1 Titik Instalasi Lampu XL</t>
  </si>
  <si>
    <t>PKL6</t>
  </si>
  <si>
    <t>A.8.4.6.6</t>
  </si>
  <si>
    <t>Memasang 1 Titik Instalasi Lampu Downlight</t>
  </si>
  <si>
    <t>PKL7</t>
  </si>
  <si>
    <t>A.8.4.6.7</t>
  </si>
  <si>
    <t>Memasang AC Ukuran 0.5 PK s/d 1 PK</t>
  </si>
  <si>
    <t>PKL8</t>
  </si>
  <si>
    <t>Memasang AC Ukuran 1.5 PK s/d 2 PK</t>
  </si>
  <si>
    <t>PKL9</t>
  </si>
  <si>
    <t>A.8.4.6.8</t>
  </si>
  <si>
    <t>Memasang 1 titik Instalasi Sekakelar / Stop Kontak</t>
  </si>
  <si>
    <t>PKL10</t>
  </si>
  <si>
    <t>A.8.4.6.9</t>
  </si>
  <si>
    <t>Memasang 1 titik MCB</t>
  </si>
  <si>
    <t>PKL11</t>
  </si>
  <si>
    <t>A.8.4.6.10</t>
  </si>
  <si>
    <t>Memasang Lampu TL</t>
  </si>
  <si>
    <t>PKL12</t>
  </si>
  <si>
    <t>A.8.4.6.11</t>
  </si>
  <si>
    <t xml:space="preserve">Memasang Lampu TL 2x </t>
  </si>
  <si>
    <t>PKL13</t>
  </si>
  <si>
    <t>A.8.4.6.12</t>
  </si>
  <si>
    <t>Memasang Lampu SL</t>
  </si>
  <si>
    <t>PKL14</t>
  </si>
  <si>
    <t>A.8.4.6.13</t>
  </si>
  <si>
    <t>Memasang Lampu Downlight</t>
  </si>
  <si>
    <t>PKL15</t>
  </si>
  <si>
    <t>A.8.4.6.14</t>
  </si>
  <si>
    <t>Memasang LED Strip</t>
  </si>
  <si>
    <t>PKL16</t>
  </si>
  <si>
    <t>A.8.4.6.15</t>
  </si>
  <si>
    <t>Memasang 1 Exhaust Fan</t>
  </si>
  <si>
    <t>PKL17</t>
  </si>
  <si>
    <t>A.8.4.6.16</t>
  </si>
  <si>
    <t>Memasang 1m Kabel Tray</t>
  </si>
  <si>
    <t>ANALISIS HARGA SATUAN PEKERJAAN (AHSP) BIDANG CIPTA KARYA</t>
  </si>
  <si>
    <t>OVERHEAD</t>
  </si>
  <si>
    <t>M.489</t>
  </si>
  <si>
    <t>Residu</t>
  </si>
  <si>
    <t>M.490</t>
  </si>
  <si>
    <t>Meni besi</t>
  </si>
  <si>
    <t>M.369</t>
  </si>
  <si>
    <t>Kawat duri</t>
  </si>
  <si>
    <t>M.491</t>
  </si>
  <si>
    <t>Paku biasa 2” - 5”</t>
  </si>
  <si>
    <t>Tukang Batu</t>
  </si>
  <si>
    <t>Besi strip</t>
  </si>
  <si>
    <t>M.42</t>
  </si>
  <si>
    <t>M.48</t>
  </si>
  <si>
    <t>M.07</t>
  </si>
  <si>
    <t>Jendela naco</t>
  </si>
  <si>
    <t>M.492</t>
  </si>
  <si>
    <t>Kaca polos</t>
  </si>
  <si>
    <t>M.493</t>
  </si>
  <si>
    <t>Kunci tanam</t>
  </si>
  <si>
    <t>M.494</t>
  </si>
  <si>
    <t>Plywood 4 mm</t>
  </si>
  <si>
    <t>M.102</t>
  </si>
  <si>
    <t>Bambu diameter 6 - 8 / 600 cm</t>
  </si>
  <si>
    <t>M.73</t>
  </si>
  <si>
    <t>Tali ijuk</t>
  </si>
  <si>
    <t>M.419</t>
  </si>
  <si>
    <t>Kayu papan kelas III</t>
  </si>
  <si>
    <t>M.94</t>
  </si>
  <si>
    <t>Kayu balok 5/7 kelas III</t>
  </si>
  <si>
    <t>M.88</t>
  </si>
  <si>
    <t>Batu belah</t>
  </si>
  <si>
    <t>M.453</t>
  </si>
  <si>
    <t>Batu pecah</t>
  </si>
  <si>
    <t>M.450</t>
  </si>
  <si>
    <t>Kawat jaring</t>
  </si>
  <si>
    <t>Panel Beton Pracetak</t>
  </si>
  <si>
    <t>M.495</t>
  </si>
  <si>
    <t>Kolom Benton Pracetak</t>
  </si>
  <si>
    <t>M.496</t>
  </si>
  <si>
    <t>Koral</t>
  </si>
  <si>
    <t>M.52</t>
  </si>
  <si>
    <t>Kapur</t>
  </si>
  <si>
    <t>M.43</t>
  </si>
  <si>
    <t>Tanah Liat</t>
  </si>
  <si>
    <t>M.57</t>
  </si>
  <si>
    <t>M.497</t>
  </si>
  <si>
    <t>M.55</t>
  </si>
  <si>
    <t>Pasir Beton</t>
  </si>
  <si>
    <t>Kerikil</t>
  </si>
  <si>
    <t>M.44</t>
  </si>
  <si>
    <t>Besi beton (polos/ulir)</t>
  </si>
  <si>
    <t>Kawat beton</t>
  </si>
  <si>
    <t>M.194</t>
  </si>
  <si>
    <t>M.47</t>
  </si>
  <si>
    <t>Kerikil (Maks 30 mm)</t>
  </si>
  <si>
    <t>M.45</t>
  </si>
  <si>
    <t>M.02</t>
  </si>
  <si>
    <t>Untuk pekerjaan beton pracetak yang bisa diangkat 24 jam diperlukan penambahan bahan ta,bahan sesuai tabel berikut :</t>
  </si>
  <si>
    <t>Bahan tambahan kimia</t>
  </si>
  <si>
    <t>M.498</t>
  </si>
  <si>
    <t>Catatan : bobot isi pasir = 1400 kg/m3, Buckling factor pasir = 20 %</t>
  </si>
  <si>
    <t>Strorox - 100</t>
  </si>
  <si>
    <t>M.499</t>
  </si>
  <si>
    <t>Tukang Pipa</t>
  </si>
  <si>
    <t>Waterstop lebar 150 mm</t>
  </si>
  <si>
    <t>M.500</t>
  </si>
  <si>
    <t>Waterstop lebar 200 mm</t>
  </si>
  <si>
    <t>M.501</t>
  </si>
  <si>
    <t>Waterstop lebar 230 mm - 320 mm</t>
  </si>
  <si>
    <t>M.502</t>
  </si>
  <si>
    <t>Tukang Besi</t>
  </si>
  <si>
    <t>Jaring kawat baja dilas</t>
  </si>
  <si>
    <t>M.304</t>
  </si>
  <si>
    <t>Kayu kelas III</t>
  </si>
  <si>
    <t>Paku 5 - 10 cm</t>
  </si>
  <si>
    <t>Minyak bekisting</t>
  </si>
  <si>
    <t>M.404</t>
  </si>
  <si>
    <t>Balok kayu kelas II</t>
  </si>
  <si>
    <t>Plywood 9 mm</t>
  </si>
  <si>
    <t>M.103</t>
  </si>
  <si>
    <t>Asumsi Bahan Dipakai 2 Kali</t>
  </si>
  <si>
    <t>Paku</t>
  </si>
  <si>
    <t>Penjaga jarak bekisting / spacer</t>
  </si>
  <si>
    <t>Kayu kelas III (papan)</t>
  </si>
  <si>
    <t>Tukang besi</t>
  </si>
  <si>
    <t>Paku Biasa</t>
  </si>
  <si>
    <t>Kayu kelas II balok</t>
  </si>
  <si>
    <t>Lantai kerja tebal 10cm</t>
  </si>
  <si>
    <t>M.503</t>
  </si>
  <si>
    <t>Besi hollow 50.50.3</t>
  </si>
  <si>
    <t>M.504</t>
  </si>
  <si>
    <t>Kayu kaso 5/7</t>
  </si>
  <si>
    <t>Phenol film 12mm</t>
  </si>
  <si>
    <t>M.505</t>
  </si>
  <si>
    <t>Dynabol dia 12 x 120 mm</t>
  </si>
  <si>
    <t>M.175</t>
  </si>
  <si>
    <t>Tukang vibrator</t>
  </si>
  <si>
    <t>Operator crane</t>
  </si>
  <si>
    <t>L.05</t>
  </si>
  <si>
    <t>Pembantu operator crane</t>
  </si>
  <si>
    <t>L.06</t>
  </si>
  <si>
    <t>Tukang ereksi</t>
  </si>
  <si>
    <t>Solar</t>
  </si>
  <si>
    <t>M.415</t>
  </si>
  <si>
    <t>Sewa crane</t>
  </si>
  <si>
    <t>E.19</t>
  </si>
  <si>
    <t>unit hari</t>
  </si>
  <si>
    <t>Sewa pipe support</t>
  </si>
  <si>
    <t>E.147</t>
  </si>
  <si>
    <t>Buah hari</t>
  </si>
  <si>
    <t>UH</t>
  </si>
  <si>
    <t>Semen grout</t>
  </si>
  <si>
    <t>M.506</t>
  </si>
  <si>
    <t>Screening</t>
  </si>
  <si>
    <t>M.507</t>
  </si>
  <si>
    <t>Tukang Las Konstruksi</t>
  </si>
  <si>
    <t>Besi Profil</t>
  </si>
  <si>
    <t>M.145</t>
  </si>
  <si>
    <t>Besi IWF</t>
  </si>
  <si>
    <t>Tukang Besi Konstruksi</t>
  </si>
  <si>
    <t>Minyak pelumas</t>
  </si>
  <si>
    <t>M.409</t>
  </si>
  <si>
    <t>Sewa alat Perakitan Baja IWF</t>
  </si>
  <si>
    <t>E.148</t>
  </si>
  <si>
    <t>Tukang Las</t>
  </si>
  <si>
    <t>Besi siku L 30.30.3</t>
  </si>
  <si>
    <t>M.508</t>
  </si>
  <si>
    <t>Besi plat baja</t>
  </si>
  <si>
    <t>M.140</t>
  </si>
  <si>
    <t>Kawat las</t>
  </si>
  <si>
    <t>M.196</t>
  </si>
  <si>
    <t>Sewa alat Las Listrik</t>
  </si>
  <si>
    <t>E.45</t>
  </si>
  <si>
    <t>Besi scuare tube</t>
  </si>
  <si>
    <t>M.509</t>
  </si>
  <si>
    <t>Besi lis kaca (1 x 1) cm</t>
  </si>
  <si>
    <t>M.510</t>
  </si>
  <si>
    <t>Pengelasan</t>
  </si>
  <si>
    <t>M.511</t>
  </si>
  <si>
    <t>Pintu gulung besi</t>
  </si>
  <si>
    <t>M.512</t>
  </si>
  <si>
    <t>Pintu lipat</t>
  </si>
  <si>
    <t>M.513</t>
  </si>
  <si>
    <t>Sunscreen alluminium</t>
  </si>
  <si>
    <t>M.514</t>
  </si>
  <si>
    <t>Tukang Alumunium</t>
  </si>
  <si>
    <t>Rolling dor alluminium</t>
  </si>
  <si>
    <t>M.515</t>
  </si>
  <si>
    <t>Profil alluminium</t>
  </si>
  <si>
    <t>M.516</t>
  </si>
  <si>
    <t>M.517</t>
  </si>
  <si>
    <t>Sealant</t>
  </si>
  <si>
    <t>M.518</t>
  </si>
  <si>
    <t>Aluminium strip</t>
  </si>
  <si>
    <t>M.519</t>
  </si>
  <si>
    <t>Pintu alluminium</t>
  </si>
  <si>
    <t>Profil kaca</t>
  </si>
  <si>
    <t>M.520</t>
  </si>
  <si>
    <t>Venetions blinds dan vertical blinds (tirai)</t>
  </si>
  <si>
    <t>M.523</t>
  </si>
  <si>
    <t>Kawat nyamuk</t>
  </si>
  <si>
    <t>M.435.a</t>
  </si>
  <si>
    <t>Baja strip (0,2 x 2) cm</t>
  </si>
  <si>
    <t>M.143</t>
  </si>
  <si>
    <t>Jendela nako (rangka + kaca 5 mm)</t>
  </si>
  <si>
    <t>M.524</t>
  </si>
  <si>
    <t>Paku skrup</t>
  </si>
  <si>
    <t>M.279</t>
  </si>
  <si>
    <t>Kayu Papan kelas II</t>
  </si>
  <si>
    <t>Rangka metal hollow 40.40.2 mm</t>
  </si>
  <si>
    <t>M.525</t>
  </si>
  <si>
    <t>Assesoris (perkuatan, las dll)</t>
  </si>
  <si>
    <t>M.526</t>
  </si>
  <si>
    <t>Baja ringan canai dingin C75</t>
  </si>
  <si>
    <t>M.148</t>
  </si>
  <si>
    <t>Alat Rangka Atap Baja Canai Dingin</t>
  </si>
  <si>
    <t>Baut (Srew driver)</t>
  </si>
  <si>
    <t>M.165</t>
  </si>
  <si>
    <t>Reng Canai Dingin</t>
  </si>
  <si>
    <t>M.527</t>
  </si>
  <si>
    <t>Talang / Jurai Canai Dingin</t>
  </si>
  <si>
    <t>M.528</t>
  </si>
  <si>
    <t>Aluminium Composite Panel</t>
  </si>
  <si>
    <t>M.607</t>
  </si>
  <si>
    <t>Semen Merah</t>
  </si>
  <si>
    <t>M.487</t>
  </si>
  <si>
    <t>HB-20</t>
  </si>
  <si>
    <t>BT.1</t>
  </si>
  <si>
    <t>Besi angker dia 8</t>
  </si>
  <si>
    <t>M.530</t>
  </si>
  <si>
    <t>HB-15</t>
  </si>
  <si>
    <t>BT.2</t>
  </si>
  <si>
    <t>HB-10</t>
  </si>
  <si>
    <t>BT.3</t>
  </si>
  <si>
    <t>Bata rooster</t>
  </si>
  <si>
    <t>M.533</t>
  </si>
  <si>
    <t>Bata berongga</t>
  </si>
  <si>
    <t>M.534</t>
  </si>
  <si>
    <t>Bata ringan tebal 7,5 cm</t>
  </si>
  <si>
    <t>M.535</t>
  </si>
  <si>
    <t>Mortar siap pakai</t>
  </si>
  <si>
    <t>M.536</t>
  </si>
  <si>
    <t>Peralatan Pasang Dinding Bata Ringan</t>
  </si>
  <si>
    <t>Kapur Pasang</t>
  </si>
  <si>
    <t>Batu granit</t>
  </si>
  <si>
    <t>M.537</t>
  </si>
  <si>
    <t>Batu traso</t>
  </si>
  <si>
    <t>M.538</t>
  </si>
  <si>
    <t>Semen mortar pasangan</t>
  </si>
  <si>
    <t>M.539</t>
  </si>
  <si>
    <t>Semen mortar Acian</t>
  </si>
  <si>
    <t>Semen ( PC )</t>
  </si>
  <si>
    <t>Semen PC 50 kg</t>
  </si>
  <si>
    <t>M.54</t>
  </si>
  <si>
    <t>ubin PC abu-abu ukuran 40cm x40cm</t>
  </si>
  <si>
    <t>M.540</t>
  </si>
  <si>
    <t>ubin PC abu-abu ukuran 30cm x30 cm</t>
  </si>
  <si>
    <t>M.541</t>
  </si>
  <si>
    <t>ubin PC abu-abu ukuran 20cm x20 cm</t>
  </si>
  <si>
    <t>M.542</t>
  </si>
  <si>
    <t>ubin warna ukuran 40cm x40 cm</t>
  </si>
  <si>
    <t>M.543</t>
  </si>
  <si>
    <t>Semen Warna</t>
  </si>
  <si>
    <t>ubin warna ukuran 30cm x30cm</t>
  </si>
  <si>
    <t>M.544</t>
  </si>
  <si>
    <t>ubin warna ukuran 20cm x20cm</t>
  </si>
  <si>
    <t>M.545</t>
  </si>
  <si>
    <t>ubin teraso ukuran 40cm x40cm</t>
  </si>
  <si>
    <t>M.546</t>
  </si>
  <si>
    <t>ubin teraso ukuran 30cm x30cm</t>
  </si>
  <si>
    <t>M.547</t>
  </si>
  <si>
    <t>ubin granit ukuran 40cm x40cm</t>
  </si>
  <si>
    <t>M.548</t>
  </si>
  <si>
    <t>ubin granit ukuran 30cm x30cm</t>
  </si>
  <si>
    <t>M.549</t>
  </si>
  <si>
    <t>ubin teralux marmer ukuran 40cm x40cm</t>
  </si>
  <si>
    <t>M.550</t>
  </si>
  <si>
    <t>ubin teralux ukuran 30cm x30cm</t>
  </si>
  <si>
    <t>M.551</t>
  </si>
  <si>
    <t>ubin teralux marmer ukuran 60cm x60cm</t>
  </si>
  <si>
    <t>M.552</t>
  </si>
  <si>
    <t>M.553</t>
  </si>
  <si>
    <t>ubin teralux marmer ukuran 30cm x30cm</t>
  </si>
  <si>
    <t>M.554</t>
  </si>
  <si>
    <t>Plint ubin Pc abu-abu ukuran 15cm x 20cm</t>
  </si>
  <si>
    <t>M.555</t>
  </si>
  <si>
    <t>Plint ubin Pc abu-abu ukuran 10cm x 30cm</t>
  </si>
  <si>
    <t>M.556</t>
  </si>
  <si>
    <t>Plint ubin Pc abu-abu ukuran 10cm x 40cm</t>
  </si>
  <si>
    <t>M.557</t>
  </si>
  <si>
    <t>Plint ubin warna ukuran 10cm x 20cm</t>
  </si>
  <si>
    <t>M.558</t>
  </si>
  <si>
    <t>Plint ubin warna ukuran 10cm x 30cm</t>
  </si>
  <si>
    <t>M.559</t>
  </si>
  <si>
    <t>Plint ubin warna ukuran 10cm x 40cm</t>
  </si>
  <si>
    <t>M.560</t>
  </si>
  <si>
    <t>Plint ubin teraso ukuran 10cm x 30cm</t>
  </si>
  <si>
    <t>M.561</t>
  </si>
  <si>
    <t>Plint ubin teraso ukuran 10cm x 40cm</t>
  </si>
  <si>
    <t>M.562</t>
  </si>
  <si>
    <t>Plint ubin granit ukuran 10cm x 60cm</t>
  </si>
  <si>
    <t>M.563</t>
  </si>
  <si>
    <t>Plint ubin granit ukuran 10cm x 30cm</t>
  </si>
  <si>
    <t>M.564</t>
  </si>
  <si>
    <t>Plint ubin teralux kerang ukuran 10cm x 40c</t>
  </si>
  <si>
    <t>M.565</t>
  </si>
  <si>
    <t>Plint ubin teralux kerang ukuran 10cm x 30c</t>
  </si>
  <si>
    <t>M.566</t>
  </si>
  <si>
    <t>plint ubin teralux marmer ukuran 10cm x 60c</t>
  </si>
  <si>
    <t>M.567</t>
  </si>
  <si>
    <t>Plint ubin teralux marmer ukuran 10cm x 40c</t>
  </si>
  <si>
    <t>M.568</t>
  </si>
  <si>
    <t>Plint ubin teralux marmer ukuran 10cm x 30c</t>
  </si>
  <si>
    <t>M.569</t>
  </si>
  <si>
    <t>Teraso cor di tempat, tebal 3cm</t>
  </si>
  <si>
    <t>M.570</t>
  </si>
  <si>
    <t>Semen warna</t>
  </si>
  <si>
    <t>keramik artistik 10cm x 20cm</t>
  </si>
  <si>
    <t>M.571</t>
  </si>
  <si>
    <t>keramik artistik 10cm x 10cm atau 5cm x 20c</t>
  </si>
  <si>
    <t>M.612</t>
  </si>
  <si>
    <t>keramik ukuran 33cm x 33cm</t>
  </si>
  <si>
    <t>M.572</t>
  </si>
  <si>
    <t>keramik ukuran 30cm x 30cm</t>
  </si>
  <si>
    <t>M.573</t>
  </si>
  <si>
    <t>Keramik ukuran 20cm x 20cm</t>
  </si>
  <si>
    <t>M.574</t>
  </si>
  <si>
    <t>Ubin keramik 40 x 40</t>
  </si>
  <si>
    <t>M.865</t>
  </si>
  <si>
    <t>Ubin keramik 50 x 50</t>
  </si>
  <si>
    <t>M.866</t>
  </si>
  <si>
    <t>Ubin keramik 60 x 60</t>
  </si>
  <si>
    <t>M.867</t>
  </si>
  <si>
    <t>Granit 60 x 60</t>
  </si>
  <si>
    <t>M.868</t>
  </si>
  <si>
    <t>Ubin keramik</t>
  </si>
  <si>
    <t>M.575</t>
  </si>
  <si>
    <t>Keramik mozaik ukuran 30cm x 30cm</t>
  </si>
  <si>
    <t>M.576</t>
  </si>
  <si>
    <t>Plint keramik ukuran 10cm x 20cm</t>
  </si>
  <si>
    <t>M.577</t>
  </si>
  <si>
    <t>Plint keramik ukuran 10cm x 10cm</t>
  </si>
  <si>
    <t>M.578</t>
  </si>
  <si>
    <t>Plint keramik ukuran 5cm x 20cm</t>
  </si>
  <si>
    <t>M.579</t>
  </si>
  <si>
    <t>Plint internal cove artistik 5cm x 5cm x 20cm</t>
  </si>
  <si>
    <t>M.580</t>
  </si>
  <si>
    <t>marmer ukuran 100cm x 100cm</t>
  </si>
  <si>
    <t>M.581</t>
  </si>
  <si>
    <t>lantai karpet</t>
  </si>
  <si>
    <t>M.582</t>
  </si>
  <si>
    <t>Lem Kayu/Karet</t>
  </si>
  <si>
    <t>M.583</t>
  </si>
  <si>
    <t>underlayer (pelapis bawah karpet)</t>
  </si>
  <si>
    <t>M.584</t>
  </si>
  <si>
    <t>Parquet kayu</t>
  </si>
  <si>
    <t>M.585</t>
  </si>
  <si>
    <t>Parquet kayu gymfloor</t>
  </si>
  <si>
    <t>M.586</t>
  </si>
  <si>
    <t>Porselen Dinding 11x11</t>
  </si>
  <si>
    <t>M.587</t>
  </si>
  <si>
    <t>Porselen Dinding 10x20</t>
  </si>
  <si>
    <t>M.588</t>
  </si>
  <si>
    <t>Porselen Dinding 20x20</t>
  </si>
  <si>
    <t>M.589</t>
  </si>
  <si>
    <t>Keramik Dinding artistik</t>
  </si>
  <si>
    <t>M.590</t>
  </si>
  <si>
    <t>keramik Dinding artistik 5cm x 20cm</t>
  </si>
  <si>
    <t>M.591</t>
  </si>
  <si>
    <t>keramik Dinding 10cm x 20cm</t>
  </si>
  <si>
    <t>M.592</t>
  </si>
  <si>
    <t>keramik Dinding 20cm x 20cm</t>
  </si>
  <si>
    <t>M.593</t>
  </si>
  <si>
    <t>keramik Dinding 20cm x 25cm</t>
  </si>
  <si>
    <t>M.869</t>
  </si>
  <si>
    <t>keramik Dinding 25cm x 40cm</t>
  </si>
  <si>
    <t>M.870</t>
  </si>
  <si>
    <t>keramik Dinding 30cm x 60cm</t>
  </si>
  <si>
    <t>M.871</t>
  </si>
  <si>
    <t>marmer Dinding 100cm x 100cm</t>
  </si>
  <si>
    <t>M.594</t>
  </si>
  <si>
    <t>Bata pelapis Dinding 3cm x 7cm x 24cm</t>
  </si>
  <si>
    <t>M.595</t>
  </si>
  <si>
    <t>Batu paras Dinding</t>
  </si>
  <si>
    <t>M.596</t>
  </si>
  <si>
    <t>dinding batu tempel hitam</t>
  </si>
  <si>
    <t>M.597</t>
  </si>
  <si>
    <t>Vynil ukuran 30cm x 30cm</t>
  </si>
  <si>
    <t>M.598</t>
  </si>
  <si>
    <t>wallpaper lebar 50 cm</t>
  </si>
  <si>
    <t>M.599</t>
  </si>
  <si>
    <t>Lem Putih</t>
  </si>
  <si>
    <t>M.600</t>
  </si>
  <si>
    <t>floor harderner</t>
  </si>
  <si>
    <t>M.601</t>
  </si>
  <si>
    <t>plint vynil 15cm x 30cm</t>
  </si>
  <si>
    <t>M.602</t>
  </si>
  <si>
    <t>Kayu Papan kelas I</t>
  </si>
  <si>
    <t>M.603</t>
  </si>
  <si>
    <t>Peralatan Kerja Paving Blok</t>
  </si>
  <si>
    <t>Paving block 8 cm natural</t>
  </si>
  <si>
    <t>M.604</t>
  </si>
  <si>
    <t>Paving block 6cm berwarna</t>
  </si>
  <si>
    <t>M.605</t>
  </si>
  <si>
    <t>Paving block 8 cm berwarna</t>
  </si>
  <si>
    <t>M.606</t>
  </si>
  <si>
    <t>Screw</t>
  </si>
  <si>
    <t>M.608</t>
  </si>
  <si>
    <t>Asbes semen</t>
  </si>
  <si>
    <t>M.609</t>
  </si>
  <si>
    <t>Paku tripleks</t>
  </si>
  <si>
    <t>M.198</t>
  </si>
  <si>
    <t>Akustik ukuran 30 x 30 cm</t>
  </si>
  <si>
    <t>M.610</t>
  </si>
  <si>
    <t>Akustik ukuran 30 x 60 cm</t>
  </si>
  <si>
    <t>M.611</t>
  </si>
  <si>
    <t>Akustik 60 x 120</t>
  </si>
  <si>
    <t>M.613</t>
  </si>
  <si>
    <t>Tripleks</t>
  </si>
  <si>
    <t>M.107</t>
  </si>
  <si>
    <t>Kayu papan</t>
  </si>
  <si>
    <t>Gypsum board 9 mm (1200 x 2400 mm)</t>
  </si>
  <si>
    <t>M.614</t>
  </si>
  <si>
    <t>Profil Allum"T"</t>
  </si>
  <si>
    <t>M.615</t>
  </si>
  <si>
    <t>Kawat dia 4 mm</t>
  </si>
  <si>
    <t>M.616</t>
  </si>
  <si>
    <t>Ramset</t>
  </si>
  <si>
    <t>M.617</t>
  </si>
  <si>
    <t>List kayu profil</t>
  </si>
  <si>
    <t>M.618</t>
  </si>
  <si>
    <t>Plafond PVC (setara Shunda Plafon, Flat Glos</t>
  </si>
  <si>
    <t>M.619</t>
  </si>
  <si>
    <t>List PVC (setara Shunda Plafon,LS 301-1 Min.</t>
  </si>
  <si>
    <t>M.620</t>
  </si>
  <si>
    <t>Gypsum Board 9 MM</t>
  </si>
  <si>
    <t>Metal Furing 4 x 4</t>
  </si>
  <si>
    <t>M.876</t>
  </si>
  <si>
    <t>Kawat Penggantung</t>
  </si>
  <si>
    <t>M.875</t>
  </si>
  <si>
    <t>Rangka Partisi</t>
  </si>
  <si>
    <t>Sekrup</t>
  </si>
  <si>
    <t>M.889</t>
  </si>
  <si>
    <t>Lem</t>
  </si>
  <si>
    <t>M.399</t>
  </si>
  <si>
    <t>Cottontape</t>
  </si>
  <si>
    <t>M.400</t>
  </si>
  <si>
    <t>Gypsum Board 9 mm</t>
  </si>
  <si>
    <t>Besi Hollow 40 x 40</t>
  </si>
  <si>
    <t>M.872</t>
  </si>
  <si>
    <t>Besi Hollow 20 x 20</t>
  </si>
  <si>
    <t>M.873</t>
  </si>
  <si>
    <t>Paku Skrup</t>
  </si>
  <si>
    <t>M.874</t>
  </si>
  <si>
    <t>Genteng palentong</t>
  </si>
  <si>
    <t>M.621</t>
  </si>
  <si>
    <t>Genteng kodok</t>
  </si>
  <si>
    <t>M.622</t>
  </si>
  <si>
    <t>BT.10</t>
  </si>
  <si>
    <t>Genteng bubung</t>
  </si>
  <si>
    <t>M.623</t>
  </si>
  <si>
    <t>Rooflight 90x180</t>
  </si>
  <si>
    <t>M.624</t>
  </si>
  <si>
    <t>Asbes gelombang 92x250</t>
  </si>
  <si>
    <t>M.625</t>
  </si>
  <si>
    <t>Paku pancing 6x23</t>
  </si>
  <si>
    <t>Bubung stel gel.</t>
  </si>
  <si>
    <t>M.626</t>
  </si>
  <si>
    <t>Nok paten 92cm</t>
  </si>
  <si>
    <t>M.627</t>
  </si>
  <si>
    <t>Genteng beton</t>
  </si>
  <si>
    <t>M.628</t>
  </si>
  <si>
    <t>Genteng aspal</t>
  </si>
  <si>
    <t>M.629</t>
  </si>
  <si>
    <t>Plywood 6 mm</t>
  </si>
  <si>
    <t>M.630</t>
  </si>
  <si>
    <t>Plastic aerator</t>
  </si>
  <si>
    <t>M.631</t>
  </si>
  <si>
    <t>Genteng metal</t>
  </si>
  <si>
    <t>M.632</t>
  </si>
  <si>
    <t>Paku biasa ½”-1”</t>
  </si>
  <si>
    <t>Sirap kayu</t>
  </si>
  <si>
    <t>M.633</t>
  </si>
  <si>
    <t>Nok genteng beton</t>
  </si>
  <si>
    <t>M.634</t>
  </si>
  <si>
    <t>Nok genteng aspal</t>
  </si>
  <si>
    <t>M.635</t>
  </si>
  <si>
    <t>Kayu balok borneo</t>
  </si>
  <si>
    <t>Nok genteng metal</t>
  </si>
  <si>
    <t>M.636</t>
  </si>
  <si>
    <t>Alumunium gel tbl 0,55</t>
  </si>
  <si>
    <t>M.637</t>
  </si>
  <si>
    <t>Paku hak panj 15cm</t>
  </si>
  <si>
    <t>M.638</t>
  </si>
  <si>
    <t>Nok standar 40x18</t>
  </si>
  <si>
    <t>M.639</t>
  </si>
  <si>
    <t>Alumunium foil</t>
  </si>
  <si>
    <t>M.640</t>
  </si>
  <si>
    <t>Balok kayu</t>
  </si>
  <si>
    <t>kayu Papan</t>
  </si>
  <si>
    <t>Kayu Papan</t>
  </si>
  <si>
    <t>Teakwood 4 mm 90 x 220 cm</t>
  </si>
  <si>
    <t>M.641</t>
  </si>
  <si>
    <t>Formika</t>
  </si>
  <si>
    <t>M.642</t>
  </si>
  <si>
    <t>Reng 2 x 3 cm</t>
  </si>
  <si>
    <t>M.643</t>
  </si>
  <si>
    <t>Reng (3 x 4) cm</t>
  </si>
  <si>
    <t>M.644</t>
  </si>
  <si>
    <t>Kayu kelas II</t>
  </si>
  <si>
    <t>M.92</t>
  </si>
  <si>
    <t>Balok kayu, 6 x 12</t>
  </si>
  <si>
    <t>Teakwood 4 mm, 120 x 240</t>
  </si>
  <si>
    <t>M.645</t>
  </si>
  <si>
    <t>Bilik bambu</t>
  </si>
  <si>
    <t>M.646</t>
  </si>
  <si>
    <t>List kayu 2/4</t>
  </si>
  <si>
    <t>M.647</t>
  </si>
  <si>
    <t>Kunci tanam antik</t>
  </si>
  <si>
    <t>M.648</t>
  </si>
  <si>
    <t>M.649</t>
  </si>
  <si>
    <t>Kunci tanam KM</t>
  </si>
  <si>
    <t>M.650</t>
  </si>
  <si>
    <t>Kunci silinder</t>
  </si>
  <si>
    <t>M.651</t>
  </si>
  <si>
    <t>M.652</t>
  </si>
  <si>
    <t>Engsel kupu-kupu</t>
  </si>
  <si>
    <t>M.653</t>
  </si>
  <si>
    <t>M.654</t>
  </si>
  <si>
    <t>Spring knip</t>
  </si>
  <si>
    <t>M.656</t>
  </si>
  <si>
    <t>M.655</t>
  </si>
  <si>
    <t>Door closer</t>
  </si>
  <si>
    <t>M.657</t>
  </si>
  <si>
    <t>Kunci slot</t>
  </si>
  <si>
    <t>M.658</t>
  </si>
  <si>
    <t>Door holder</t>
  </si>
  <si>
    <t>M.659</t>
  </si>
  <si>
    <t>Door stop</t>
  </si>
  <si>
    <t>M.660</t>
  </si>
  <si>
    <t>Rel pintu sorong</t>
  </si>
  <si>
    <t>M.661</t>
  </si>
  <si>
    <t>Kunci lemari</t>
  </si>
  <si>
    <t>M.662</t>
  </si>
  <si>
    <t>Kaca tebal 3mm</t>
  </si>
  <si>
    <t>M.663</t>
  </si>
  <si>
    <t>SEalant</t>
  </si>
  <si>
    <t>Kaca tebal 5 mm</t>
  </si>
  <si>
    <t>M.664</t>
  </si>
  <si>
    <t>Kaca tebal 8 mm</t>
  </si>
  <si>
    <t>M.665</t>
  </si>
  <si>
    <t>Kaca buram 12 mm</t>
  </si>
  <si>
    <t>M.670</t>
  </si>
  <si>
    <t>Kaca cermin 5 mm</t>
  </si>
  <si>
    <t>M.666</t>
  </si>
  <si>
    <t>Kaca cermin 8 mm</t>
  </si>
  <si>
    <t>M.667</t>
  </si>
  <si>
    <t>Kaca wireglassed 5mm</t>
  </si>
  <si>
    <t>M.668</t>
  </si>
  <si>
    <t>Kaca patri 5mm</t>
  </si>
  <si>
    <t>M.669</t>
  </si>
  <si>
    <t>Soda api</t>
  </si>
  <si>
    <t>M.671</t>
  </si>
  <si>
    <t>Sabun</t>
  </si>
  <si>
    <t>M.672</t>
  </si>
  <si>
    <t>Tukang cat</t>
  </si>
  <si>
    <t>Cat menie</t>
  </si>
  <si>
    <t>Plamuur</t>
  </si>
  <si>
    <t>M.483</t>
  </si>
  <si>
    <t>Cat dasar Kayu</t>
  </si>
  <si>
    <t>M.368</t>
  </si>
  <si>
    <t>Cat Penutup Kayu</t>
  </si>
  <si>
    <t>M.435</t>
  </si>
  <si>
    <t>Pengencer</t>
  </si>
  <si>
    <t>M.673</t>
  </si>
  <si>
    <t>Ampelas</t>
  </si>
  <si>
    <t>M.04</t>
  </si>
  <si>
    <t>Teak oil</t>
  </si>
  <si>
    <t>M.674</t>
  </si>
  <si>
    <t>M.675</t>
  </si>
  <si>
    <t>M.676</t>
  </si>
  <si>
    <t>Residu atau ter</t>
  </si>
  <si>
    <t>Vernis</t>
  </si>
  <si>
    <t>M.677</t>
  </si>
  <si>
    <t>Dempul</t>
  </si>
  <si>
    <t>M.678</t>
  </si>
  <si>
    <t>Cat dasar Tembok</t>
  </si>
  <si>
    <t>M.370</t>
  </si>
  <si>
    <t>Cat Penutup Tembok</t>
  </si>
  <si>
    <t>Kalkarium</t>
  </si>
  <si>
    <t>M.679</t>
  </si>
  <si>
    <t>Kapur sirih</t>
  </si>
  <si>
    <t>M.680</t>
  </si>
  <si>
    <t>Alang-alang</t>
  </si>
  <si>
    <t>M.681</t>
  </si>
  <si>
    <t>Wallpaper</t>
  </si>
  <si>
    <t>Menie besi</t>
  </si>
  <si>
    <t>Perancah kayu</t>
  </si>
  <si>
    <t>M.463</t>
  </si>
  <si>
    <t>Menie A</t>
  </si>
  <si>
    <t>Menie B</t>
  </si>
  <si>
    <t>Cat Besi</t>
  </si>
  <si>
    <t>M.367</t>
  </si>
  <si>
    <t>Cat dasar Besi</t>
  </si>
  <si>
    <t>Cat antara</t>
  </si>
  <si>
    <t>Cat Dasar Kayu</t>
  </si>
  <si>
    <t>Closet duduk</t>
  </si>
  <si>
    <t>M.682</t>
  </si>
  <si>
    <t>Closet jongkok</t>
  </si>
  <si>
    <t>M.683</t>
  </si>
  <si>
    <t>Urinoir</t>
  </si>
  <si>
    <t>M.684</t>
  </si>
  <si>
    <t>Wastafel</t>
  </si>
  <si>
    <t>M.685</t>
  </si>
  <si>
    <t>Bathcuip</t>
  </si>
  <si>
    <t>M.686</t>
  </si>
  <si>
    <t>Bak fibreglass</t>
  </si>
  <si>
    <t>M.687</t>
  </si>
  <si>
    <t>Porselen 11x11</t>
  </si>
  <si>
    <t>M.688</t>
  </si>
  <si>
    <t>Beton 1:2:3</t>
  </si>
  <si>
    <t>M.689</t>
  </si>
  <si>
    <t>Baja tulangan</t>
  </si>
  <si>
    <t>M.690</t>
  </si>
  <si>
    <t>Kayu bekisting</t>
  </si>
  <si>
    <t>M.691</t>
  </si>
  <si>
    <t>Ubin porselen</t>
  </si>
  <si>
    <t>M.692</t>
  </si>
  <si>
    <t>Bak cuci piring</t>
  </si>
  <si>
    <t>M.693</t>
  </si>
  <si>
    <t>Waterdrain</t>
  </si>
  <si>
    <t>M.694</t>
  </si>
  <si>
    <t>M.695</t>
  </si>
  <si>
    <t>Pipa galvanis ½”</t>
  </si>
  <si>
    <t>M.696</t>
  </si>
  <si>
    <t>M.697</t>
  </si>
  <si>
    <t>Sealtape</t>
  </si>
  <si>
    <t>M.698</t>
  </si>
  <si>
    <t>Pipa galvanis 3/4”</t>
  </si>
  <si>
    <t>M.699</t>
  </si>
  <si>
    <t>Pipa galvanis 1”</t>
  </si>
  <si>
    <t>M.700</t>
  </si>
  <si>
    <t>Pipa galvanis 11/2”</t>
  </si>
  <si>
    <t>M.701</t>
  </si>
  <si>
    <t>Pipa galvanis 3”</t>
  </si>
  <si>
    <t>M.702</t>
  </si>
  <si>
    <t>Pipa galvanis 4”</t>
  </si>
  <si>
    <t>M.703</t>
  </si>
  <si>
    <t>Pipa PVC 1/2”</t>
  </si>
  <si>
    <t>M.704</t>
  </si>
  <si>
    <t>Pipa PVC 3/4”</t>
  </si>
  <si>
    <t>Pipa PVC 1”</t>
  </si>
  <si>
    <t>M.705</t>
  </si>
  <si>
    <t>Pipa PVC 11/2”</t>
  </si>
  <si>
    <t>M.706</t>
  </si>
  <si>
    <t>Pipa PVC 2”</t>
  </si>
  <si>
    <t>M.707</t>
  </si>
  <si>
    <t>Pipa PVC 21/2”</t>
  </si>
  <si>
    <t>M.708</t>
  </si>
  <si>
    <t>Pipa PVC 3”</t>
  </si>
  <si>
    <t>M.709</t>
  </si>
  <si>
    <t>Pipa PVC 4”</t>
  </si>
  <si>
    <t>M.710</t>
  </si>
  <si>
    <t>Pipa tanah</t>
  </si>
  <si>
    <t>M.711</t>
  </si>
  <si>
    <t>Pipa Beton</t>
  </si>
  <si>
    <t>M.712</t>
  </si>
  <si>
    <t>M.35</t>
  </si>
  <si>
    <t>M.36</t>
  </si>
  <si>
    <t>Tukang pipa</t>
  </si>
  <si>
    <t>Pipa PVC Ø 63 mm</t>
  </si>
  <si>
    <t>M.713</t>
  </si>
  <si>
    <t>Sewa Tripot/Tackel  &amp; handle crane 2 T</t>
  </si>
  <si>
    <t>E.96</t>
  </si>
  <si>
    <t>hari</t>
  </si>
  <si>
    <t>Pipa PVC Ø 90 mm</t>
  </si>
  <si>
    <t>M.714</t>
  </si>
  <si>
    <t>Pipa PVC Ø 110 mm</t>
  </si>
  <si>
    <t>M.715</t>
  </si>
  <si>
    <t>Pipa PVC Ø 150 mm</t>
  </si>
  <si>
    <t>M.716</t>
  </si>
  <si>
    <t>Pipa PVC Ø 200 mm</t>
  </si>
  <si>
    <t>M.717</t>
  </si>
  <si>
    <t>Pipa PVC Ø 250 mm</t>
  </si>
  <si>
    <t>M.718</t>
  </si>
  <si>
    <t>Pipa PVC Ø 300 mm</t>
  </si>
  <si>
    <t>M.719</t>
  </si>
  <si>
    <t>Pipa PVC Ø 400 mm</t>
  </si>
  <si>
    <t>M.720</t>
  </si>
  <si>
    <t>Pipa PVC Ø 450 mm</t>
  </si>
  <si>
    <t>M.721</t>
  </si>
  <si>
    <t>Pipa PVC Ø 500 mm</t>
  </si>
  <si>
    <t>M.722</t>
  </si>
  <si>
    <t>Pipa PVC Ø 600 mm</t>
  </si>
  <si>
    <t>M.723</t>
  </si>
  <si>
    <t>Pipa PVC Ø 800 mm</t>
  </si>
  <si>
    <t>M.724</t>
  </si>
  <si>
    <t>Pipa PVC Ø 900 mm</t>
  </si>
  <si>
    <t>M.725</t>
  </si>
  <si>
    <t>Pipa PVC Ø 1000 mm</t>
  </si>
  <si>
    <t>M.726</t>
  </si>
  <si>
    <t>Pipa PVC Ø 1100 mm</t>
  </si>
  <si>
    <t>M.727</t>
  </si>
  <si>
    <t>Pipa PVC Ø 1200 mm</t>
  </si>
  <si>
    <t>M.728</t>
  </si>
  <si>
    <t>Pipa HDPE Ø 63 mm</t>
  </si>
  <si>
    <t>M.802</t>
  </si>
  <si>
    <t>Pipa HDPE Ø 100 mm</t>
  </si>
  <si>
    <t>M.788</t>
  </si>
  <si>
    <t>Pipa HDPE Ø 125 mm</t>
  </si>
  <si>
    <t>M.793</t>
  </si>
  <si>
    <t>Pipa HDPE Ø 150 mm</t>
  </si>
  <si>
    <t>M.794</t>
  </si>
  <si>
    <t>Pipa HDPE Ø 200 mm</t>
  </si>
  <si>
    <t>M.795</t>
  </si>
  <si>
    <t>Pipa HDPE Ø 250 mm</t>
  </si>
  <si>
    <t>M.796</t>
  </si>
  <si>
    <t>Pipa HDPE Ø 300 mm</t>
  </si>
  <si>
    <t>M.797</t>
  </si>
  <si>
    <t>Pipa HDPE Ø 400 mm</t>
  </si>
  <si>
    <t>M.798</t>
  </si>
  <si>
    <t>Pipa HDPE Ø 450 mm</t>
  </si>
  <si>
    <t>M.799</t>
  </si>
  <si>
    <t>Pipa HDPE Ø 500 mm</t>
  </si>
  <si>
    <t>M.800</t>
  </si>
  <si>
    <t>Pipa HDPE Ø 600 mm</t>
  </si>
  <si>
    <t>M.801</t>
  </si>
  <si>
    <t>Pipa HDPE Ø 800 mm</t>
  </si>
  <si>
    <t>M.803</t>
  </si>
  <si>
    <t>Pipa HDPE Ø 900 mm</t>
  </si>
  <si>
    <t>M.804</t>
  </si>
  <si>
    <t>Pipa HDPE Ø 1000 mm</t>
  </si>
  <si>
    <t>M.790</t>
  </si>
  <si>
    <t>Pipa HDPE Ø 1100 mm</t>
  </si>
  <si>
    <t>M.791</t>
  </si>
  <si>
    <t>Pipa HDPE Ø 1200 mm</t>
  </si>
  <si>
    <t>M.792</t>
  </si>
  <si>
    <t>Pipa GIP Ø 63 mm</t>
  </si>
  <si>
    <t>M.785</t>
  </si>
  <si>
    <t>Pipa GIP Ø 100 mm</t>
  </si>
  <si>
    <t>M.772</t>
  </si>
  <si>
    <t>Pipa GIP Ø 125 mm</t>
  </si>
  <si>
    <t>M.776</t>
  </si>
  <si>
    <t>Pipa GIP Ø 150 mm</t>
  </si>
  <si>
    <t>M.777</t>
  </si>
  <si>
    <t>Pipa GIP Ø 200 mm</t>
  </si>
  <si>
    <t>M.778</t>
  </si>
  <si>
    <t>Pipa GIP Ø 250 mm</t>
  </si>
  <si>
    <t>M.779</t>
  </si>
  <si>
    <t>Pipa GIP Ø 300 mm</t>
  </si>
  <si>
    <t>M.780</t>
  </si>
  <si>
    <t>Pipa GIP Ø 400 mm</t>
  </si>
  <si>
    <t>M.781</t>
  </si>
  <si>
    <t>Pipa GIP Ø 450 mm</t>
  </si>
  <si>
    <t>M.782</t>
  </si>
  <si>
    <t>Pipa GIP Ø 500 mm</t>
  </si>
  <si>
    <t>M.783</t>
  </si>
  <si>
    <t>Pipa GIP Ø 600 mm</t>
  </si>
  <si>
    <t>M.784</t>
  </si>
  <si>
    <t>Pipa GIP Ø 800 mm</t>
  </si>
  <si>
    <t>M.786</t>
  </si>
  <si>
    <t>Pipa GIP Ø 900 mm</t>
  </si>
  <si>
    <t>M.787</t>
  </si>
  <si>
    <t>Pipa GIP Ø 1000 mm</t>
  </si>
  <si>
    <t>M.773</t>
  </si>
  <si>
    <t>Pipa GIP Ø 1100 mm</t>
  </si>
  <si>
    <t>M.774</t>
  </si>
  <si>
    <t>Pipa GIP Ø 1200 mm</t>
  </si>
  <si>
    <t>M.775</t>
  </si>
  <si>
    <t>Pipa DCI Ø 100 mm</t>
  </si>
  <si>
    <t>M.757</t>
  </si>
  <si>
    <t>Pipa DCI Ø 125 mm</t>
  </si>
  <si>
    <t>M.761</t>
  </si>
  <si>
    <t>Pipa DCI Ø 150 mm</t>
  </si>
  <si>
    <t>M.762</t>
  </si>
  <si>
    <t>Pipa DCI Ø 200 mm</t>
  </si>
  <si>
    <t>M.763</t>
  </si>
  <si>
    <t>Pipa DCI Ø 250 mm</t>
  </si>
  <si>
    <t>M.764</t>
  </si>
  <si>
    <t>Pipa DCI Ø 300 mm</t>
  </si>
  <si>
    <t>M.765</t>
  </si>
  <si>
    <t>Operator alat berat</t>
  </si>
  <si>
    <t>Pipa DCI Ø 400 mm</t>
  </si>
  <si>
    <t>M.766</t>
  </si>
  <si>
    <t>Sewa excavator type 225 kap 0,5 -1,0 m3</t>
  </si>
  <si>
    <t>E.31</t>
  </si>
  <si>
    <t>Pipa DCI Ø 450 mm</t>
  </si>
  <si>
    <t>M.767</t>
  </si>
  <si>
    <t>Pipa DCI Ø 500 mm</t>
  </si>
  <si>
    <t>M.768</t>
  </si>
  <si>
    <t>Pipa DCI Ø 600 mm</t>
  </si>
  <si>
    <t>M.769</t>
  </si>
  <si>
    <t>Pipa DCI Ø 800 mm</t>
  </si>
  <si>
    <t>M.770</t>
  </si>
  <si>
    <t>Pipa DCI Ø 900 mm</t>
  </si>
  <si>
    <t>M.771</t>
  </si>
  <si>
    <t>Pipa DCI Ø 1000 mm</t>
  </si>
  <si>
    <t>M.758</t>
  </si>
  <si>
    <t>Pipa DCI Ø 1100 mm</t>
  </si>
  <si>
    <t>M.759</t>
  </si>
  <si>
    <t>Pipa DCI Ø 1200 mm</t>
  </si>
  <si>
    <t>M.760</t>
  </si>
  <si>
    <t>Pipa Baja Ø 63 mm</t>
  </si>
  <si>
    <t>M.753</t>
  </si>
  <si>
    <t>Pipa Baja Ø 100 mm</t>
  </si>
  <si>
    <t>M.739</t>
  </si>
  <si>
    <t>Pipa Baja Ø 125 mm</t>
  </si>
  <si>
    <t>M.743</t>
  </si>
  <si>
    <t>Pipa Baja Ø 150 mm</t>
  </si>
  <si>
    <t>M.744</t>
  </si>
  <si>
    <t>Pipa Baja Ø 200 mm</t>
  </si>
  <si>
    <t>M.745</t>
  </si>
  <si>
    <t>Pipa Baja Ø 250 mm</t>
  </si>
  <si>
    <t>M.746</t>
  </si>
  <si>
    <t>Pipa Baja Ø 300 mm</t>
  </si>
  <si>
    <t>M.747</t>
  </si>
  <si>
    <t>Pipa Baja Ø 400 mm</t>
  </si>
  <si>
    <t>M.748</t>
  </si>
  <si>
    <t>Pipa Baja Ø 450 mm</t>
  </si>
  <si>
    <t>M.749</t>
  </si>
  <si>
    <t>Pipa Baja Ø 500 mm</t>
  </si>
  <si>
    <t>M.751</t>
  </si>
  <si>
    <t>Pipa Baja Ø 600 mm</t>
  </si>
  <si>
    <t>M.752</t>
  </si>
  <si>
    <t>Pipa Baja Ø 800 mm</t>
  </si>
  <si>
    <t>M.754</t>
  </si>
  <si>
    <t>Pipa Baja Ø 900 mm</t>
  </si>
  <si>
    <t>M.755</t>
  </si>
  <si>
    <t>Pipa Baja Ø 1000 mm</t>
  </si>
  <si>
    <t>M.740</t>
  </si>
  <si>
    <t>Pipa Baja Ø 1100 mm</t>
  </si>
  <si>
    <t>M.741</t>
  </si>
  <si>
    <t>Pipa Baja Ø 1200 mm</t>
  </si>
  <si>
    <t>M.742</t>
  </si>
  <si>
    <t>Peralatan potong pipa T1/manual (gergaji) /s</t>
  </si>
  <si>
    <t>E.149</t>
  </si>
  <si>
    <t>Peralatan potong pipa T2/mekanik / cilinder</t>
  </si>
  <si>
    <t>E.150</t>
  </si>
  <si>
    <t>Operator Alat Pipa</t>
  </si>
  <si>
    <t>Pipa HDPE Ø 1000</t>
  </si>
  <si>
    <t>M.789</t>
  </si>
  <si>
    <t>Pipa HDPE Ø 1100</t>
  </si>
  <si>
    <t>E.151</t>
  </si>
  <si>
    <t>Valve Ø 150 mm</t>
  </si>
  <si>
    <t>M.854</t>
  </si>
  <si>
    <t>Valve Ø 200 mm</t>
  </si>
  <si>
    <t>M.855</t>
  </si>
  <si>
    <t>Valve Ø 250 mm</t>
  </si>
  <si>
    <t>M.856</t>
  </si>
  <si>
    <t>Valve Ø 300 mm</t>
  </si>
  <si>
    <t>M.857</t>
  </si>
  <si>
    <t>Valve Ø 400 mm</t>
  </si>
  <si>
    <t>M.858</t>
  </si>
  <si>
    <t>Valve Ø 450 mm</t>
  </si>
  <si>
    <t>M.859</t>
  </si>
  <si>
    <t>Valve Ø 500 mm</t>
  </si>
  <si>
    <t>M.860</t>
  </si>
  <si>
    <t>Valve Ø 600 mm</t>
  </si>
  <si>
    <t>M.861</t>
  </si>
  <si>
    <t>Mobile crane =&lt; 3 ton</t>
  </si>
  <si>
    <t>E.18</t>
  </si>
  <si>
    <t>Valve Ø 700 mm</t>
  </si>
  <si>
    <t>M.862</t>
  </si>
  <si>
    <t>Valve Ø 800 mm</t>
  </si>
  <si>
    <t>M.863</t>
  </si>
  <si>
    <t>Valve Ø 900 mm</t>
  </si>
  <si>
    <t>M.864</t>
  </si>
  <si>
    <t>Valve Ø 1000 mm</t>
  </si>
  <si>
    <t>M.851</t>
  </si>
  <si>
    <t>Valve Ø 1100 mm</t>
  </si>
  <si>
    <t>M.852</t>
  </si>
  <si>
    <t>Valve Ø 1200 mm</t>
  </si>
  <si>
    <t>M.853</t>
  </si>
  <si>
    <t>Tee Ø 150 mm</t>
  </si>
  <si>
    <t>M.840</t>
  </si>
  <si>
    <t>Tee Ø 200 mm</t>
  </si>
  <si>
    <t>M.841</t>
  </si>
  <si>
    <t>Tee Ø 250 mm</t>
  </si>
  <si>
    <t>M.842</t>
  </si>
  <si>
    <t>Tee Ø 300 mm</t>
  </si>
  <si>
    <t>M.843</t>
  </si>
  <si>
    <t>Tee Ø 400 mm</t>
  </si>
  <si>
    <t>M.844</t>
  </si>
  <si>
    <t>Tee Ø 450 mm</t>
  </si>
  <si>
    <t>M.845</t>
  </si>
  <si>
    <t>Tee Ø 500 mm</t>
  </si>
  <si>
    <t>M.846</t>
  </si>
  <si>
    <t>Tee Ø 600 mm</t>
  </si>
  <si>
    <t>M.847</t>
  </si>
  <si>
    <t>Tee Ø 700 mm</t>
  </si>
  <si>
    <t>M.848</t>
  </si>
  <si>
    <t>Tee Ø 800 mm</t>
  </si>
  <si>
    <t>M.849</t>
  </si>
  <si>
    <t>Tee Ø 900 mm</t>
  </si>
  <si>
    <t>M.850</t>
  </si>
  <si>
    <t>Tee Ø 1000 mm</t>
  </si>
  <si>
    <t>M.837</t>
  </si>
  <si>
    <t>Tee Ø 1100 mm</t>
  </si>
  <si>
    <t>M.838</t>
  </si>
  <si>
    <t>Tee Ø 1200 mm</t>
  </si>
  <si>
    <t>M.839</t>
  </si>
  <si>
    <t>Pipa Ø 80 mm</t>
  </si>
  <si>
    <t>M.816</t>
  </si>
  <si>
    <t>Sewa Genset 1500 watt</t>
  </si>
  <si>
    <t>E.33</t>
  </si>
  <si>
    <t>Sewa Pompa Submersible 3m3/h</t>
  </si>
  <si>
    <t>E.57</t>
  </si>
  <si>
    <t>Pipa Ø 100 mm</t>
  </si>
  <si>
    <t>M.806</t>
  </si>
  <si>
    <t>Pipa Ø 150 mm</t>
  </si>
  <si>
    <t>M.807</t>
  </si>
  <si>
    <t>Pipa Ø 200 mm</t>
  </si>
  <si>
    <t>M.808</t>
  </si>
  <si>
    <t>Pipa Ø 250 mm</t>
  </si>
  <si>
    <t>M.809</t>
  </si>
  <si>
    <t>Pipa Ø 300 mm</t>
  </si>
  <si>
    <t>M.810</t>
  </si>
  <si>
    <t>Pipa Ø 400 mm</t>
  </si>
  <si>
    <t>M.811</t>
  </si>
  <si>
    <t>Pipa Ø 450 mm</t>
  </si>
  <si>
    <t>M.812</t>
  </si>
  <si>
    <t>Pipa Ø 500 mm</t>
  </si>
  <si>
    <t>M.813</t>
  </si>
  <si>
    <t>Pipa Ø 600 mm</t>
  </si>
  <si>
    <t>M.814</t>
  </si>
  <si>
    <t>Pipa Ø 700 mm</t>
  </si>
  <si>
    <t>M.815</t>
  </si>
  <si>
    <t>Pipa Ø 800 mm</t>
  </si>
  <si>
    <t>M.817</t>
  </si>
  <si>
    <t>Air test (air bersih)</t>
  </si>
  <si>
    <t>M.729</t>
  </si>
  <si>
    <t>Bahan bakar</t>
  </si>
  <si>
    <t>Oli</t>
  </si>
  <si>
    <t>Upah</t>
  </si>
  <si>
    <t>Pipa listrik 5/8”</t>
  </si>
  <si>
    <t>M.805</t>
  </si>
  <si>
    <t>Kabel NYM 3x2,5 mm2</t>
  </si>
  <si>
    <t>M.732</t>
  </si>
  <si>
    <t>Tee Doos</t>
  </si>
  <si>
    <t>M.836</t>
  </si>
  <si>
    <t>L.Bow</t>
  </si>
  <si>
    <t>M.735</t>
  </si>
  <si>
    <t>Las Dop</t>
  </si>
  <si>
    <t>M.736</t>
  </si>
  <si>
    <t>Klem Pipa Listrik</t>
  </si>
  <si>
    <t>M.734</t>
  </si>
  <si>
    <t>Mongkok (Listrik)</t>
  </si>
  <si>
    <t>M.737</t>
  </si>
  <si>
    <t>Fitting Lampu</t>
  </si>
  <si>
    <t>M.731</t>
  </si>
  <si>
    <t>Pipa Conduit</t>
  </si>
  <si>
    <t>M.756</t>
  </si>
  <si>
    <t>Socket Pipa</t>
  </si>
  <si>
    <t>M.835</t>
  </si>
  <si>
    <t>Fhiser</t>
  </si>
  <si>
    <t>M.730</t>
  </si>
  <si>
    <t>Sealtape Listrik</t>
  </si>
  <si>
    <t>Pipa PVC 5/8"</t>
  </si>
  <si>
    <t>M.877</t>
  </si>
  <si>
    <t>Kabel NYA 4 mm</t>
  </si>
  <si>
    <t>M.878</t>
  </si>
  <si>
    <t>M.879</t>
  </si>
  <si>
    <t>Inbow Dos</t>
  </si>
  <si>
    <t>M.880</t>
  </si>
  <si>
    <t>Fitting Stand Lamp</t>
  </si>
  <si>
    <t>M.881</t>
  </si>
  <si>
    <t>Trafo</t>
  </si>
  <si>
    <t>M.882</t>
  </si>
  <si>
    <t>Stater</t>
  </si>
  <si>
    <t>M.883</t>
  </si>
  <si>
    <t>Balon Lampu TL</t>
  </si>
  <si>
    <t>M.884</t>
  </si>
  <si>
    <t>Isolasi</t>
  </si>
  <si>
    <t>M.885</t>
  </si>
  <si>
    <t>Balon Lampu SL</t>
  </si>
  <si>
    <t>M.886</t>
  </si>
  <si>
    <t>Balon Lampu XL</t>
  </si>
  <si>
    <t>M.887</t>
  </si>
  <si>
    <t>Lampu Downlight</t>
  </si>
  <si>
    <t>M.888</t>
  </si>
  <si>
    <t>AC 0.5 / 1 PK</t>
  </si>
  <si>
    <t>M.890</t>
  </si>
  <si>
    <t>Pipa AC 1/4 x 3/8</t>
  </si>
  <si>
    <t>M.891</t>
  </si>
  <si>
    <t>Bracket AC</t>
  </si>
  <si>
    <t>M.892</t>
  </si>
  <si>
    <t>Selang Flexible</t>
  </si>
  <si>
    <t>M.893</t>
  </si>
  <si>
    <t>Kabel 3 x 1.55 mm</t>
  </si>
  <si>
    <t>M.894</t>
  </si>
  <si>
    <t>Box Stop Kontak</t>
  </si>
  <si>
    <t>M.895</t>
  </si>
  <si>
    <t>Steker Kaki Tiga</t>
  </si>
  <si>
    <t>M.896</t>
  </si>
  <si>
    <t>Duct Tape</t>
  </si>
  <si>
    <t>M.897</t>
  </si>
  <si>
    <t>AC 1.5 / 2 PK</t>
  </si>
  <si>
    <t>M.898</t>
  </si>
  <si>
    <t>Pipa AC 1/4 x 1/2</t>
  </si>
  <si>
    <t>M.899</t>
  </si>
  <si>
    <t>Kabel 3 x 2.55 mm</t>
  </si>
  <si>
    <t>M.900</t>
  </si>
  <si>
    <t>Saklar (standar)</t>
  </si>
  <si>
    <t>M.833</t>
  </si>
  <si>
    <t>BT.4</t>
  </si>
  <si>
    <t>BT.5</t>
  </si>
  <si>
    <t>BT.6</t>
  </si>
  <si>
    <t>BT.7</t>
  </si>
  <si>
    <t>BT.8</t>
  </si>
  <si>
    <t>BT.9</t>
  </si>
  <si>
    <t>Assesoris dan Penggantung</t>
  </si>
  <si>
    <t>Taksir</t>
  </si>
  <si>
    <t xml:space="preserve">HARGA SATUAN DASAR TENAGA KERJA KABUPATEN JEMBER </t>
  </si>
  <si>
    <t>Harga Satuan Dasar (HSD) (Rp.)</t>
  </si>
  <si>
    <t>Keterangan</t>
  </si>
  <si>
    <t>UPAH TENAGA KERJA</t>
  </si>
  <si>
    <t>Juru Ukur, Operator/Mekanik Alat Berat/Teknisi</t>
  </si>
  <si>
    <t>Pembantu Juru Ukur &amp; Operator/Mekanik Alat Berat</t>
  </si>
  <si>
    <t>L.07</t>
  </si>
  <si>
    <t>Ahli Muda</t>
  </si>
  <si>
    <t>L.08</t>
  </si>
  <si>
    <t>Ahli Madya</t>
  </si>
  <si>
    <t>L.09</t>
  </si>
  <si>
    <t>Ahli Utama</t>
  </si>
  <si>
    <t>L.10</t>
  </si>
  <si>
    <t>Supir Truck</t>
  </si>
  <si>
    <t>L.11</t>
  </si>
  <si>
    <t>Supir Kendaraan &lt; 2 Ton (Termasuk Sedan)</t>
  </si>
  <si>
    <t>L.12</t>
  </si>
  <si>
    <t>Kenek</t>
  </si>
  <si>
    <t>L.13</t>
  </si>
  <si>
    <t>Penjaga Malam/Satpam</t>
  </si>
  <si>
    <t>L.14</t>
  </si>
  <si>
    <t>Drafter Cad/Manual</t>
  </si>
  <si>
    <t>L.15</t>
  </si>
  <si>
    <t>Desain Engineer</t>
  </si>
  <si>
    <t>L.16</t>
  </si>
  <si>
    <t>Operator Komputer/Printer/Ploter</t>
  </si>
  <si>
    <t>L.01.a</t>
  </si>
  <si>
    <t>L.02.a</t>
  </si>
  <si>
    <t>L.03.a</t>
  </si>
  <si>
    <t>L.04.a</t>
  </si>
  <si>
    <t>L.05.a</t>
  </si>
  <si>
    <t>L.06.a</t>
  </si>
  <si>
    <t>L.07.a</t>
  </si>
  <si>
    <t>L.08.a</t>
  </si>
  <si>
    <t>L.09.a</t>
  </si>
  <si>
    <t>L.10.a</t>
  </si>
  <si>
    <t>L.11.a</t>
  </si>
  <si>
    <t>L.12.a</t>
  </si>
  <si>
    <t>L.13.a</t>
  </si>
  <si>
    <t>L.14.a</t>
  </si>
  <si>
    <t>L.15.a</t>
  </si>
  <si>
    <t>L.16.a</t>
  </si>
  <si>
    <t>HARGA SATUAN DASAR BAHAN BANGUNAN KABUPATEN JEMBER</t>
  </si>
  <si>
    <t>Harga Satuan (Rp.)</t>
  </si>
  <si>
    <t>KELOMPOK AIR, TANAH, BATU DAN SEMEN</t>
  </si>
  <si>
    <t>M.01</t>
  </si>
  <si>
    <t>Abu Batu</t>
  </si>
  <si>
    <t>M.03</t>
  </si>
  <si>
    <t>Ampelas Halus</t>
  </si>
  <si>
    <t>Ampelas Sedang</t>
  </si>
  <si>
    <t>M.05</t>
  </si>
  <si>
    <t>Ampelas Kasar</t>
  </si>
  <si>
    <t>M.06</t>
  </si>
  <si>
    <t>Bahan Aditif (Caldbon, Strorox, Dan Lain-Lain)</t>
  </si>
  <si>
    <t>Batu Bata / Merah Bakar Kelas I</t>
  </si>
  <si>
    <t>M.08</t>
  </si>
  <si>
    <t>Batu Bata / Merah Bakar Kelas Ii</t>
  </si>
  <si>
    <t>M.09</t>
  </si>
  <si>
    <t>Batu Bata / Merah Bakar Kw Biasa</t>
  </si>
  <si>
    <t>M.10</t>
  </si>
  <si>
    <t>Batu Bata / Merah Bakar Pres</t>
  </si>
  <si>
    <t>Portland Cement</t>
  </si>
  <si>
    <t>M.12</t>
  </si>
  <si>
    <t>Batu / Batu Kali/ Batu Belah</t>
  </si>
  <si>
    <t>M.13</t>
  </si>
  <si>
    <t>Batu Brojol (Untuk Bronjong)</t>
  </si>
  <si>
    <t>M.14</t>
  </si>
  <si>
    <t>Batu Candi</t>
  </si>
  <si>
    <t>M.15</t>
  </si>
  <si>
    <t>Batu Muka</t>
  </si>
  <si>
    <t>M.16</t>
  </si>
  <si>
    <t>Bentonit</t>
  </si>
  <si>
    <t>M.17</t>
  </si>
  <si>
    <t>Campuran Beton</t>
  </si>
  <si>
    <t>M.18</t>
  </si>
  <si>
    <t>Beton Ready Mixed K-175</t>
  </si>
  <si>
    <t>M.19</t>
  </si>
  <si>
    <t>Beton Ready Mixed K-200</t>
  </si>
  <si>
    <t>M.20</t>
  </si>
  <si>
    <t>Beton Ready Mixed K-225</t>
  </si>
  <si>
    <t>M.21</t>
  </si>
  <si>
    <t>Beton Ready Mixed K-250</t>
  </si>
  <si>
    <t>M.22</t>
  </si>
  <si>
    <t>Beton Ready Mixed K-275</t>
  </si>
  <si>
    <t>M.23</t>
  </si>
  <si>
    <t>Beton Ready Mixed K-300</t>
  </si>
  <si>
    <t>M.24</t>
  </si>
  <si>
    <t>Beton Ready Mixed K-325</t>
  </si>
  <si>
    <t>M.25</t>
  </si>
  <si>
    <t>Beton Ready Mixed K-350</t>
  </si>
  <si>
    <t>M.26</t>
  </si>
  <si>
    <t>Beton Ready Mixed K-375</t>
  </si>
  <si>
    <t>M.27</t>
  </si>
  <si>
    <t>Beton Ready Mixed K-400</t>
  </si>
  <si>
    <t>M.28</t>
  </si>
  <si>
    <t>Beton Ready Mixed K-425</t>
  </si>
  <si>
    <t>M.29</t>
  </si>
  <si>
    <t>Beton Ready Mixed K-450</t>
  </si>
  <si>
    <t>M.30</t>
  </si>
  <si>
    <t>Beton Ready Mixed K-500</t>
  </si>
  <si>
    <t>M.31</t>
  </si>
  <si>
    <t>Buis Beton Ø 30 Cm Tanpa Tulang, Panjang 0,5 M</t>
  </si>
  <si>
    <t>M.32</t>
  </si>
  <si>
    <t>Buis Beton Ø 40 Cm Tanpa Tulang, Panjang 0,5 M</t>
  </si>
  <si>
    <t>M.33</t>
  </si>
  <si>
    <t>Buis Beton Ø 50 Cm Tanpa Tulang, Panjang 0,5 M</t>
  </si>
  <si>
    <t>M.34</t>
  </si>
  <si>
    <t>Buis Beton Ø 60 Cm Tanpa Tulang, Panjang 0,5 M</t>
  </si>
  <si>
    <t>Buis Beton Grevel Ø 20 Cm Tanpa Tulang, Panjang 1 M</t>
  </si>
  <si>
    <t>Buis Beton Grevel Ø 30 Cm Tanpa Tulang, Panjang 1 M</t>
  </si>
  <si>
    <t>M.37</t>
  </si>
  <si>
    <t>Buis Beton Grevel Ø 40 Cm Tanpa Tulang, Panjang 1 M</t>
  </si>
  <si>
    <t>M.38</t>
  </si>
  <si>
    <t>Buis Beton Ø 50 Cm Bertulang, Panjang 1 M</t>
  </si>
  <si>
    <t>M.39</t>
  </si>
  <si>
    <t>Buis Beton Ø 60 Cm Bertulang, Panjang 1 M</t>
  </si>
  <si>
    <t>M.40</t>
  </si>
  <si>
    <t>Buis Beton Ø 80 Cm Bertulang, Panjang 1 M</t>
  </si>
  <si>
    <t>M.41</t>
  </si>
  <si>
    <t>Buis Beton Ø 100 Cm Bertulang, Panjang 1 M</t>
  </si>
  <si>
    <t>Besi Beton</t>
  </si>
  <si>
    <t>Kerikil/Koral/Agregat Beton</t>
  </si>
  <si>
    <t>Pasir Pasang Kali/Gunung</t>
  </si>
  <si>
    <t>M.49</t>
  </si>
  <si>
    <t>M.50</t>
  </si>
  <si>
    <t>Pasir Teras</t>
  </si>
  <si>
    <t>M.51</t>
  </si>
  <si>
    <t>Kawat Bronjong Pabrikasi</t>
  </si>
  <si>
    <t>Pasir Urug</t>
  </si>
  <si>
    <t>M.53</t>
  </si>
  <si>
    <t>Timbunan Pasir</t>
  </si>
  <si>
    <t>Portland Cement (Pc 50 Kg / Zak)</t>
  </si>
  <si>
    <t>M.56</t>
  </si>
  <si>
    <t>Galian Tanah Biasa</t>
  </si>
  <si>
    <t>M.58</t>
  </si>
  <si>
    <t>Tanah Urug Di Lokasi</t>
  </si>
  <si>
    <t>M.59</t>
  </si>
  <si>
    <t>Tanah Urug Di Borrow Area, Jarak Angkut 1 Km</t>
  </si>
  <si>
    <t>M.60</t>
  </si>
  <si>
    <t>Tulangan Praktis</t>
  </si>
  <si>
    <t>M.61</t>
  </si>
  <si>
    <t>Tiang Pancang Beton Tulang Ø 20 Cm</t>
  </si>
  <si>
    <t>M.62</t>
  </si>
  <si>
    <t>Tiang Pancang Beton Tulang Ø 25 Cm</t>
  </si>
  <si>
    <t>M.63</t>
  </si>
  <si>
    <t>Tiang Pancang Beton Tulang Ø 30 Cm (Hollow)</t>
  </si>
  <si>
    <t>M.64</t>
  </si>
  <si>
    <t>Tiang Pancang Beton Tulang Ø 40 Cm (Hollow)</t>
  </si>
  <si>
    <t>M.65</t>
  </si>
  <si>
    <t>Tiang Pancang Beton Tulang 20X20 Cm</t>
  </si>
  <si>
    <t>M.66</t>
  </si>
  <si>
    <t>Tiang Pancang Beton Tulang 25X25 Cm</t>
  </si>
  <si>
    <t>M.67</t>
  </si>
  <si>
    <t>Tiang Pancang Beton Tulang 30X30 Cm</t>
  </si>
  <si>
    <t>M.68</t>
  </si>
  <si>
    <t>Tiang Pancang Beton Tulang 40X40 Cm</t>
  </si>
  <si>
    <t>M.69</t>
  </si>
  <si>
    <t>Turap Beton Tulang Pre-Cast 12X30 Cm</t>
  </si>
  <si>
    <t>M.70</t>
  </si>
  <si>
    <t>Turap Beton Tulang Pre-Cast 15X40 Cm</t>
  </si>
  <si>
    <t>M.71</t>
  </si>
  <si>
    <t>Turap Beton Tulang Pre-Cast 22X50 Cm</t>
  </si>
  <si>
    <t>-</t>
  </si>
  <si>
    <t>Kelompok Kayu</t>
  </si>
  <si>
    <t>M.72</t>
  </si>
  <si>
    <t>Bambu Ø 2", Panjang 4 M</t>
  </si>
  <si>
    <t>Bambu ø 8 - 10 cm</t>
  </si>
  <si>
    <t>Dolken Kayu Galam Ø 8-10 Cm, Panjang 4M (Tiang Pancang)</t>
  </si>
  <si>
    <t>M.75</t>
  </si>
  <si>
    <t>Dolken Kayu Galam Ø 6-8 Cm, Panjang 4M (Tiang Pancang)</t>
  </si>
  <si>
    <t>M.76</t>
  </si>
  <si>
    <t>Dolken Kayu Klas Iii Ø 5 - 7 Cm, Panjang 3 M (Stoot)</t>
  </si>
  <si>
    <t>M.77</t>
  </si>
  <si>
    <t>Dolken Kayu Klas Iii Ø 7 -10 Cm, Panjang 4 M (Stoot)</t>
  </si>
  <si>
    <t>M.78</t>
  </si>
  <si>
    <t>Ijuk Tebal 5 Cm</t>
  </si>
  <si>
    <t>Kayu Balok Kelas 1</t>
  </si>
  <si>
    <t>Kayu Papan Kelas 1</t>
  </si>
  <si>
    <t>M.81</t>
  </si>
  <si>
    <t>Kayu Jati Balok Kualitas Tinggi</t>
  </si>
  <si>
    <t>M.82</t>
  </si>
  <si>
    <t>Kayu Jati Balok Kualitas Sedang</t>
  </si>
  <si>
    <t>M.83</t>
  </si>
  <si>
    <t>Kayu Jati Papan Kualitas Tinggi</t>
  </si>
  <si>
    <t>M.84</t>
  </si>
  <si>
    <t>Kayu Jati Papan Kualitas Sedang</t>
  </si>
  <si>
    <t>M.85</t>
  </si>
  <si>
    <t>Kayu Balok Klas 2 (Kamper Banjar)</t>
  </si>
  <si>
    <t>Kayu Balok Kelas 2 (Kamper/Medan/Borneo Super)</t>
  </si>
  <si>
    <t>M.87</t>
  </si>
  <si>
    <t>Kayu Balok Kelas 2 (Kamper Samarinda)</t>
  </si>
  <si>
    <t>Kayu Balok Klas 3 (Albasia)</t>
  </si>
  <si>
    <t>M.89</t>
  </si>
  <si>
    <t>Kayu Gelondongan Ø 20 Cm</t>
  </si>
  <si>
    <t>M.90</t>
  </si>
  <si>
    <t>Kayu papan bekisting kelas 3</t>
  </si>
  <si>
    <t>M.91</t>
  </si>
  <si>
    <t>Kayu Papan Klas 2 (Kamper Banjar)</t>
  </si>
  <si>
    <t>Kayu Papan Kelas 2 (Kamper/Medan/Borneo Super)</t>
  </si>
  <si>
    <t>M.93</t>
  </si>
  <si>
    <t>Kayu Papan Kelas 2 (Kamper Samarinda)</t>
  </si>
  <si>
    <t>Kayu Papan Klas 3 (Albasia)</t>
  </si>
  <si>
    <t>M.95</t>
  </si>
  <si>
    <t>Kayu Kelas 2 Untuk Cerucuk Ø 2", Panjang 2,5 M</t>
  </si>
  <si>
    <t>M.96</t>
  </si>
  <si>
    <t>Kayu Kelas 2 Untuk Cerucuk Ø 3", Panjang 2,5 M</t>
  </si>
  <si>
    <t>M.97</t>
  </si>
  <si>
    <t>Kayu Kelas 2 Untuk Cerucuk Ø 4", Panjang 2,5 M</t>
  </si>
  <si>
    <t>M.98</t>
  </si>
  <si>
    <t>Kayu Kelas 2 Untuk Cerucuk Ø 6", Panjang 2,5 M</t>
  </si>
  <si>
    <t>M.99</t>
  </si>
  <si>
    <t>Kayu Usuk/Kaso Kelas 2 (Kamper/Medan/Borneo Super)</t>
  </si>
  <si>
    <t>M.100</t>
  </si>
  <si>
    <t>Kayu Usuk/Kaso Klas 3 (Albasia)</t>
  </si>
  <si>
    <t>M.101</t>
  </si>
  <si>
    <t>Kayu Batang Pohon Kelapa, Panjang 4 M'</t>
  </si>
  <si>
    <t>Multiplek Tebal 6 Mm</t>
  </si>
  <si>
    <t>Multiplek Tebal 9 Mm</t>
  </si>
  <si>
    <t>M.104</t>
  </si>
  <si>
    <t>Multiplek Tebal 12 Mm</t>
  </si>
  <si>
    <t>M.105</t>
  </si>
  <si>
    <t>Multiplek Tebal 18 Mm</t>
  </si>
  <si>
    <t>M.106</t>
  </si>
  <si>
    <t>Seseg Bambu</t>
  </si>
  <si>
    <t>Teakwood 3Mm 120 X 240</t>
  </si>
  <si>
    <t>M.108</t>
  </si>
  <si>
    <t>Teakwood 3Mm Ukuran Pintu</t>
  </si>
  <si>
    <t>M.109</t>
  </si>
  <si>
    <t>Teakwood 4Mm 120 X 240</t>
  </si>
  <si>
    <t>M.110</t>
  </si>
  <si>
    <t>Teakwood 4Mm Ukuran Pintu</t>
  </si>
  <si>
    <t>M.111</t>
  </si>
  <si>
    <t>Tiang Pancang Kayu Kelas Ii Ø 8-10 Cm Atau Kotak</t>
  </si>
  <si>
    <t>M.112</t>
  </si>
  <si>
    <t>Tiang Pancang Kayu Kelas Ii Ø 15 Cm Atau Kotak</t>
  </si>
  <si>
    <t>M.113</t>
  </si>
  <si>
    <t>Tiang Pancang Kayu Kelas Ii Ø 20 Cm Atau Kotak</t>
  </si>
  <si>
    <t>M.114</t>
  </si>
  <si>
    <t>Triflex Tebal 3Mm</t>
  </si>
  <si>
    <t>M.115</t>
  </si>
  <si>
    <t>Triflex Tebal 4Mm</t>
  </si>
  <si>
    <t>M.116</t>
  </si>
  <si>
    <t>Tusuk Bamboo</t>
  </si>
  <si>
    <t>Kelompok Logam</t>
  </si>
  <si>
    <t>M.117</t>
  </si>
  <si>
    <t>Alat Penyambung Tiang Pancang Kayu Gelondongan</t>
  </si>
  <si>
    <t>M.118</t>
  </si>
  <si>
    <t>Alat Penyambung Turap Papan Kayu 3/10 Cm</t>
  </si>
  <si>
    <t>M.119</t>
  </si>
  <si>
    <t>Alat Penyambung Turap Papan Kayu 3/20 Cm</t>
  </si>
  <si>
    <t>M.120</t>
  </si>
  <si>
    <t>Alat Penyambung Turap Papan Kayu 3/25 Cm</t>
  </si>
  <si>
    <t>M.121</t>
  </si>
  <si>
    <t>Alat Penyambung Turap Papan Kayu 3/30 Cm</t>
  </si>
  <si>
    <t>M.122</t>
  </si>
  <si>
    <t>Alat Penyambung Tiang Pancang Dolken</t>
  </si>
  <si>
    <t>M.123</t>
  </si>
  <si>
    <t>Alat Penyambung Tiang Pancang Kaso 5/7</t>
  </si>
  <si>
    <t>M.124</t>
  </si>
  <si>
    <t>Alat Penyambung Tiang Pancang Balok 8/12</t>
  </si>
  <si>
    <t>M.125</t>
  </si>
  <si>
    <t>Alat Penyambung Tiang Pancang Beton Ø 20 Cm Atau 20 X 20Cm</t>
  </si>
  <si>
    <t>M.126</t>
  </si>
  <si>
    <t>Alat Penyambung Tiang Pancang Beton Ø 25 Cm Atau 25 X 25Cm</t>
  </si>
  <si>
    <t>M.127</t>
  </si>
  <si>
    <t>Alat Penyambung Tiang Pancang Beton Ø 30 Cm Atau 30 X 30 Cm</t>
  </si>
  <si>
    <t>M.128</t>
  </si>
  <si>
    <t>Alat Penyambung Tiang Pancang Beton Ø 40 Cm Atau 40 X 40Cm</t>
  </si>
  <si>
    <t>M.129</t>
  </si>
  <si>
    <t>Alat Penyambung Turap Beton Pre-Cast 12 X 30 Cm</t>
  </si>
  <si>
    <t>M.130</t>
  </si>
  <si>
    <t>Alat Penyambung Turap Beton Pre-Cast 15 X 40 Cm</t>
  </si>
  <si>
    <t>M.131</t>
  </si>
  <si>
    <t>Alat Penyambung Turap Beton Pre-Cast 22 X 50 Cm</t>
  </si>
  <si>
    <t>M.132</t>
  </si>
  <si>
    <t>Allumunium Pelat Tebal 0,8 Mm</t>
  </si>
  <si>
    <t>M.133</t>
  </si>
  <si>
    <t>Allumunium Pelat Tebal 1 Mm</t>
  </si>
  <si>
    <t>M.134</t>
  </si>
  <si>
    <t>Allumunium Pelat Tebal 2 Mm</t>
  </si>
  <si>
    <t>M.135</t>
  </si>
  <si>
    <t>Allumunium Pelat Tebal 3 Mm</t>
  </si>
  <si>
    <t>M.136</t>
  </si>
  <si>
    <t>Allumunium Profil Siku</t>
  </si>
  <si>
    <t>M.137</t>
  </si>
  <si>
    <t>Allumunium Profil Lainnya</t>
  </si>
  <si>
    <t>M.138</t>
  </si>
  <si>
    <t>Baja Pelat Tebal 2 Mm</t>
  </si>
  <si>
    <t>M.139</t>
  </si>
  <si>
    <t>Baja Pelat Tebal 3 Mm</t>
  </si>
  <si>
    <t>Baja Pelat Tebal 5 Mm</t>
  </si>
  <si>
    <t>M.141</t>
  </si>
  <si>
    <t>Baja Pelat Tebal 6 Mm</t>
  </si>
  <si>
    <t>M.142</t>
  </si>
  <si>
    <t>Baja Pelat Tebal 8 Mm</t>
  </si>
  <si>
    <t>Baja Pelat Setrip</t>
  </si>
  <si>
    <t>M.144</t>
  </si>
  <si>
    <t>Baja Profil Iwf Ex. Jepang</t>
  </si>
  <si>
    <t>Baja Profil Iwf Ex. Dn Sii</t>
  </si>
  <si>
    <t>M.146</t>
  </si>
  <si>
    <t>Baja Profil Cnp</t>
  </si>
  <si>
    <t>M.147</t>
  </si>
  <si>
    <t>Baja Profil Dn Sii</t>
  </si>
  <si>
    <t>Baja Ringan Canai</t>
  </si>
  <si>
    <t>M.149</t>
  </si>
  <si>
    <t>Baja Profil Inp</t>
  </si>
  <si>
    <t>M.150</t>
  </si>
  <si>
    <t>Baja Profil Siku</t>
  </si>
  <si>
    <t>M.151</t>
  </si>
  <si>
    <t>Baja Profil Unp</t>
  </si>
  <si>
    <t>M.152</t>
  </si>
  <si>
    <t>Baja Tulangan U 32 Ulir</t>
  </si>
  <si>
    <t>M.153</t>
  </si>
  <si>
    <t>Baja Tulangan U 39 Ulir</t>
  </si>
  <si>
    <t>M.154</t>
  </si>
  <si>
    <t>Baja Tulangan U 42 Ulir</t>
  </si>
  <si>
    <t>M.155</t>
  </si>
  <si>
    <t>Baja Tulangan U 24 (Besi Beton Biasa) Polos</t>
  </si>
  <si>
    <t>M.156</t>
  </si>
  <si>
    <t>Baja Tulangan U 32 Polos</t>
  </si>
  <si>
    <t>M.157</t>
  </si>
  <si>
    <t>Baja Wiremesh M4 Ukuran 2,1 M X 5,4 M</t>
  </si>
  <si>
    <t>M.158</t>
  </si>
  <si>
    <t>Baja Wiremesh M5 Ukuran 2,1 M X 5,4 M</t>
  </si>
  <si>
    <t>M.159</t>
  </si>
  <si>
    <t>Baja Wiremesh M6 Ukuran 2,1 M X 5,4 M</t>
  </si>
  <si>
    <t>M.160</t>
  </si>
  <si>
    <t>Baja Wiremesh M7 Ukuran 2,1 M X 5,4 M</t>
  </si>
  <si>
    <t>M.161</t>
  </si>
  <si>
    <t>Baja Wiremesh M8 Ukuran 2,1 M X 5,4 M</t>
  </si>
  <si>
    <t>M.162</t>
  </si>
  <si>
    <t>Baja Wiremesh M9 Ukuran 2,1 M X 5,4 M</t>
  </si>
  <si>
    <t>M.163</t>
  </si>
  <si>
    <t>Baja Wiremesh M10 Ukuran 2,1 M X 5,4 M</t>
  </si>
  <si>
    <t>M.164</t>
  </si>
  <si>
    <t>Baja Wiremesh M12 Ukuran 2,1 M X 5,4 M</t>
  </si>
  <si>
    <t>Baut Ø 10 Mm Panjang 3 Cm</t>
  </si>
  <si>
    <t>M.166</t>
  </si>
  <si>
    <t>Baut Ø 10 Mm Panjang 5 Cm</t>
  </si>
  <si>
    <t>M.167</t>
  </si>
  <si>
    <t>Baut Ø 10 Mm Panjang 10 Cm</t>
  </si>
  <si>
    <t>M.168</t>
  </si>
  <si>
    <t>Baut Ø 10 Mm Panjang 15 Cm</t>
  </si>
  <si>
    <t>M.169</t>
  </si>
  <si>
    <t>Baut Ø 12 Mm Panjang 5 Cm</t>
  </si>
  <si>
    <t>M.170</t>
  </si>
  <si>
    <t>Baut Ø 12 Mm Panjang 10 Cm</t>
  </si>
  <si>
    <t>M.171</t>
  </si>
  <si>
    <t>Baut Ø 12 Mm Panjang 15 Cm</t>
  </si>
  <si>
    <t>M.172</t>
  </si>
  <si>
    <t>Baut Ø 12 Mm Panjang 20 Cm</t>
  </si>
  <si>
    <t>M.173</t>
  </si>
  <si>
    <t>Dynabolt/Raamset Ø 8 Mm Panjang 4-5 Cm</t>
  </si>
  <si>
    <t>M.174</t>
  </si>
  <si>
    <t>Dynabolt/Raamset Ø 10 Mm Panjang 5-7 Cm</t>
  </si>
  <si>
    <t>Dynabolt/Raamset Ø 12 Mm Panjang 7-12 Cm</t>
  </si>
  <si>
    <t>M.176</t>
  </si>
  <si>
    <t>Engsel Besi (Untuk Di Las)</t>
  </si>
  <si>
    <t>M.177</t>
  </si>
  <si>
    <t>Engsel Tanam Kecil (Dibuat)</t>
  </si>
  <si>
    <t>M.178</t>
  </si>
  <si>
    <t>Engsel Tanam Besar (Dibuat)</t>
  </si>
  <si>
    <t>M.179</t>
  </si>
  <si>
    <t>Floordeck Galvanized T=0,65 Mm Tipe Pelat Berprofil</t>
  </si>
  <si>
    <t>M.180</t>
  </si>
  <si>
    <t>Floordeck Galvanized T=0,65 Mm Tipe Balok T</t>
  </si>
  <si>
    <t>M.181</t>
  </si>
  <si>
    <t>Floordeck Galvanized T=0,65 Mm Tipe Balok T Tinggi</t>
  </si>
  <si>
    <t>M.182</t>
  </si>
  <si>
    <t>Floordeck Galvanized T=0,75 Mm Tipepelat Berprofil</t>
  </si>
  <si>
    <t>M.183</t>
  </si>
  <si>
    <t>Floordeck Galvanized T=0,75 Mm Tipe Balok T</t>
  </si>
  <si>
    <t>M.184</t>
  </si>
  <si>
    <t>Floordeck Galvanized T=0,75 Mm Tipe Balok T Tinggi</t>
  </si>
  <si>
    <t>M.185</t>
  </si>
  <si>
    <t>Floordeck Galvanized T=1,0 Mm Tipe Pelat Berprofil</t>
  </si>
  <si>
    <t>M.186</t>
  </si>
  <si>
    <t>Floordeck Galvanized T=1,0 Mm Tipe Balok T</t>
  </si>
  <si>
    <t>M.187</t>
  </si>
  <si>
    <t>Floordeck Galvanized T=1,0 Mm Tipe Balok T Tinggi</t>
  </si>
  <si>
    <t>M.188</t>
  </si>
  <si>
    <t>Floordeck Galvanized T=1,2 Mm Tipe Pelat Berprofil</t>
  </si>
  <si>
    <t>M.189</t>
  </si>
  <si>
    <t>Floordeck Galvanized T=1,2 Mm Tipe Balok T</t>
  </si>
  <si>
    <t>M.190</t>
  </si>
  <si>
    <t>Floordeck Galvanized T=1,2 Mm Tipe Balok T Tinggi</t>
  </si>
  <si>
    <t>M.191</t>
  </si>
  <si>
    <t>Paku Payung</t>
  </si>
  <si>
    <t>Dus</t>
  </si>
  <si>
    <t>M.192</t>
  </si>
  <si>
    <t>Kabel Baja/Sling</t>
  </si>
  <si>
    <t>M.193</t>
  </si>
  <si>
    <t>Kabel Prestress</t>
  </si>
  <si>
    <t>Kawat Beton / Bendrat</t>
  </si>
  <si>
    <t>M.195</t>
  </si>
  <si>
    <t>Kawat Bronjong</t>
  </si>
  <si>
    <t>Kawat Las Listrik</t>
  </si>
  <si>
    <t>M.197</t>
  </si>
  <si>
    <t>Kawat Seng 3Mm</t>
  </si>
  <si>
    <t>Paku 1 Cm - 2,5 Cm</t>
  </si>
  <si>
    <t>M.199</t>
  </si>
  <si>
    <t>Paku 3 Cm - 6 Cm</t>
  </si>
  <si>
    <t>M.201</t>
  </si>
  <si>
    <t>Paku Beton 1 Cm - 2,5 Cm</t>
  </si>
  <si>
    <t>M.202</t>
  </si>
  <si>
    <t>Paku Beton 3 Cm - 6 Cm</t>
  </si>
  <si>
    <t>M.203</t>
  </si>
  <si>
    <t>Paku Paying</t>
  </si>
  <si>
    <t>M.204</t>
  </si>
  <si>
    <t>Paku Seng Gelombang</t>
  </si>
  <si>
    <t>M.205</t>
  </si>
  <si>
    <t>Pen Kuningan Untuk Titik Acu Pengukuran</t>
  </si>
  <si>
    <t>M.206</t>
  </si>
  <si>
    <t>Pintu Angkat Type I.B = 0,30 M</t>
  </si>
  <si>
    <t>M.207</t>
  </si>
  <si>
    <t>Pintu Angkat Type I.B = 0,40 M</t>
  </si>
  <si>
    <t>M.208</t>
  </si>
  <si>
    <t>Pintu Angkat Type I.B = 0,50 M</t>
  </si>
  <si>
    <t>M.209</t>
  </si>
  <si>
    <t>Pintu Angkat Type Ii.B = 0,30 M</t>
  </si>
  <si>
    <t>M.210</t>
  </si>
  <si>
    <t>Pintu Angkat Type Ii.B = 0,40 M</t>
  </si>
  <si>
    <t>M.211</t>
  </si>
  <si>
    <t>Pintu Angkat Type Ii.B = 0,50 M</t>
  </si>
  <si>
    <t>M.212</t>
  </si>
  <si>
    <t>Pintu Sorong Baja (Satu Draad) Stang B = 0,30 , H = 0,30</t>
  </si>
  <si>
    <t>M.213</t>
  </si>
  <si>
    <t>Pintu Sorong Baja (Satu Draad) Stang B = 0,30 , H = 0,50</t>
  </si>
  <si>
    <t>M.214</t>
  </si>
  <si>
    <t>Pintu Sorong Baja (Satu Draad) Stang B = 0,30 , H = 1,00</t>
  </si>
  <si>
    <t>M.215</t>
  </si>
  <si>
    <t>Pintu Sorong Baja (Satu Draad) Stang B = 0,40 , H = 0,30</t>
  </si>
  <si>
    <t>M.216</t>
  </si>
  <si>
    <t>Pintu Sorong Baja (Satu Draad) Stang B = 0,40 , H = 0,50</t>
  </si>
  <si>
    <t>M.217</t>
  </si>
  <si>
    <t>Pintu Sorong Baja (Satu Draad) Stang B = 0,40 , H = 1,00</t>
  </si>
  <si>
    <t>M.218</t>
  </si>
  <si>
    <t>Pintu Sorong Baja (Satu Draad) Stang B = 0,50 , H = 0,30</t>
  </si>
  <si>
    <t>M.219</t>
  </si>
  <si>
    <t>Pintu Sorong Baja (Satu Draad) Stang B = 0,50, H = 0,50</t>
  </si>
  <si>
    <t>M.220</t>
  </si>
  <si>
    <t>Pintu Sorong Baja (Satu Draad) Stang B = 0,50 , H = 1,00</t>
  </si>
  <si>
    <t>M.221</t>
  </si>
  <si>
    <t>Pintu Sorong Baja (Satu Draad) Stang B = 0,60 , H = 0,30</t>
  </si>
  <si>
    <t>M.222</t>
  </si>
  <si>
    <t>Pintu Sorong Baja (Satu Draad) Stang B = 0,60 , H = 0,50</t>
  </si>
  <si>
    <t>M.223</t>
  </si>
  <si>
    <t>Pintu Sorong Baja (Satu Draad) Stang B = 0,60 , H = 1,00</t>
  </si>
  <si>
    <t>M.224</t>
  </si>
  <si>
    <t>Pintu Sorong Baja (Satu Draad) Stang B = 0,70 , H = 0,30</t>
  </si>
  <si>
    <t>M.225</t>
  </si>
  <si>
    <t>Pintu Sorong Baja (Satu Draad) Stang B = 0,70 , H = 0,50</t>
  </si>
  <si>
    <t>M.226</t>
  </si>
  <si>
    <t>Pintu Sorong Baja (Satu Draad) Stang B = 0,70 , H =1,00</t>
  </si>
  <si>
    <t>M.227</t>
  </si>
  <si>
    <t>Pintu Sorong Baja (Satu Draad) Stang B = 0,80, H = 0,30</t>
  </si>
  <si>
    <t>M.228</t>
  </si>
  <si>
    <t>Pintu Sorong Baja (Satu Draad) Stang B = 0,80, H = 0,50</t>
  </si>
  <si>
    <t>M.229</t>
  </si>
  <si>
    <t>Pintu Sorong Baja (Satu Draad) Stang B = 0,80, H =1,00</t>
  </si>
  <si>
    <t>M.230</t>
  </si>
  <si>
    <t>Pintu Sorong Baja (Satu Draad) Stang B = 0,90 , H = 0,30</t>
  </si>
  <si>
    <t>M.231</t>
  </si>
  <si>
    <t>Pintu Sorong Baja (Satu Draad) Stang B = 0,90 , H = 0,50</t>
  </si>
  <si>
    <t>M.232</t>
  </si>
  <si>
    <t>Pintu Sorong Baja (Satu Draad) Stang B = 0,90, H = 1,00</t>
  </si>
  <si>
    <t>M.233</t>
  </si>
  <si>
    <t>Pintu Sorong Baja (Satu Draad) Stang B =1,00 , H = 0,30</t>
  </si>
  <si>
    <t>M.234</t>
  </si>
  <si>
    <t>Pintu Sorong Baja (Satu Draad) Stang B =1,00 , H = 0,50</t>
  </si>
  <si>
    <t>M.235</t>
  </si>
  <si>
    <t>Pintu Sorong Baja (Satu Draad) Stang B =1,00 , H = 1,00</t>
  </si>
  <si>
    <t>M.236</t>
  </si>
  <si>
    <t>Pintu Sorong Baja (Satu Draad) Stang B = 1,50, H = 0,30</t>
  </si>
  <si>
    <t>M.237</t>
  </si>
  <si>
    <t>Pintu Sorong Baja (Satu Draad) Stang B = 1,50, H = 0,50</t>
  </si>
  <si>
    <t>M.238</t>
  </si>
  <si>
    <t>Pintu Sorong Baja (Satu Draad) Stang B = 1,50, H = 1,00</t>
  </si>
  <si>
    <t>M.239</t>
  </si>
  <si>
    <t>Pintu Sorong Baja (Satu Draad) Stang B = 2.00 H = 0.30</t>
  </si>
  <si>
    <t>M.240</t>
  </si>
  <si>
    <t>Pintu Sorong Baja (Satu Draad) Stang B = 2.00 H = 0.50</t>
  </si>
  <si>
    <t>M.241</t>
  </si>
  <si>
    <t>Pintu Sorong Baja (Satu Draad) Stang B = 2,00, H = 1,00</t>
  </si>
  <si>
    <t>M.242</t>
  </si>
  <si>
    <t>Pintu Sorong Baja (Satu Draad) Stang B = 1,20, H = 1,00</t>
  </si>
  <si>
    <t>M.243</t>
  </si>
  <si>
    <t>Pintu Sorong Baja (Satu Draad) Stang B = 1,20, H = 1,50</t>
  </si>
  <si>
    <t>M.244</t>
  </si>
  <si>
    <t>Pintu Sorong Baja (Satu Draad) Stang B = 1,20, H = 2.00</t>
  </si>
  <si>
    <t>M.245</t>
  </si>
  <si>
    <t>Pintu Sorong Baja (Satu Draad) Stang B = 1,30, H = 1,00</t>
  </si>
  <si>
    <t>M.246</t>
  </si>
  <si>
    <t>Pintu Sorong Baja (Satu Draad) Stang B = 1,30, H = 1,50</t>
  </si>
  <si>
    <t>M.247</t>
  </si>
  <si>
    <t>Pintu Sorong Baja (Satu Draad) Stang B = 1,30, H = 2,00</t>
  </si>
  <si>
    <t>M.248</t>
  </si>
  <si>
    <t>Pintu Sorong Baja (Satu Draad) Stang B = 1,40, H = 1,00</t>
  </si>
  <si>
    <t>M.249</t>
  </si>
  <si>
    <t>Pintu Sorong Baja (Satu Draad) Stang B = 1,40, H = 1,50</t>
  </si>
  <si>
    <t>M.250</t>
  </si>
  <si>
    <t>Pintu Sorong Baja (Satu Draad) Stang B = 1,40, H = 2,00</t>
  </si>
  <si>
    <t>M.251</t>
  </si>
  <si>
    <t>M.252</t>
  </si>
  <si>
    <t>Pintu Sorong Baja (Satu Draad) Stang B = 1,50, H = 1,50</t>
  </si>
  <si>
    <t>M.253</t>
  </si>
  <si>
    <t>Pintu Sorong Baja (Satu Draad) Stang B = 1,50, H = 2,00</t>
  </si>
  <si>
    <t>M.254</t>
  </si>
  <si>
    <t>Pintu Sorong Baja (Satu Draad) Stang B = 1,60, H = 1,00</t>
  </si>
  <si>
    <t>M.255</t>
  </si>
  <si>
    <t>Pintu Sorong Baja (Satu Draad) Stang B = 1,60, H = 1,50</t>
  </si>
  <si>
    <t>M.256</t>
  </si>
  <si>
    <t>Pintu Sorong Baja (Satu Draad) Stang B = 1,60, H = 2,00</t>
  </si>
  <si>
    <t>M.257</t>
  </si>
  <si>
    <t>Pintu Sorong Baja (Satu Draad) Stang B = 1,70, H = 1,00</t>
  </si>
  <si>
    <t>M.258</t>
  </si>
  <si>
    <t>Pintu Sorong Baja (Satu Draad) Stang B = 1,70, H = 1,50</t>
  </si>
  <si>
    <t>M.259</t>
  </si>
  <si>
    <t>Pintu Sorong Baja (Satu Draad) Stang B = 1,70, H = 2,00</t>
  </si>
  <si>
    <t>M.260</t>
  </si>
  <si>
    <t>Pintu Sorong Baja (Satu Draad) Stang B = 1,80, H = 1,00</t>
  </si>
  <si>
    <t>M.261</t>
  </si>
  <si>
    <t>Pintu Sorong Baja (Satu Draad) Stang B = 1,80, H = 1,50</t>
  </si>
  <si>
    <t>M.262</t>
  </si>
  <si>
    <t>Pintu Sorong Baja (Satu Draad) Stang B = 1,80, H = 2,00</t>
  </si>
  <si>
    <t>M.263</t>
  </si>
  <si>
    <t>Pintu Sorong Baja (Satu Draad) Stang B = 1,90, H = 1,00</t>
  </si>
  <si>
    <t>M.264</t>
  </si>
  <si>
    <t>Pintu Sorong Baja (Satu Draad) Stang B = 1,90, H = 1,50</t>
  </si>
  <si>
    <t>M.265</t>
  </si>
  <si>
    <t>Pintu Sorong Baja (Satu Draad) Stang B = 1,90, H = 2,00</t>
  </si>
  <si>
    <t>M.266</t>
  </si>
  <si>
    <t>M.267</t>
  </si>
  <si>
    <t>Pintu Sorong Baja (Satu Draad) Stang B = 2,00, H = 1,50</t>
  </si>
  <si>
    <t>M.268</t>
  </si>
  <si>
    <t>Pintu Sorong Baja (Satu Draad) Stang B = 2,00, H = 2,00</t>
  </si>
  <si>
    <t>M.269</t>
  </si>
  <si>
    <t>Seng Gelombang Uk. 0,9 X 1,8, Tebal 0,02</t>
  </si>
  <si>
    <t>M.270</t>
  </si>
  <si>
    <t>Seng Gelombang Uk. 0,9 X 1,8, Tebal 0,025</t>
  </si>
  <si>
    <t>Seng Gelombang Uk. 0,9 X 1,8, Tebal 0,03</t>
  </si>
  <si>
    <t>M.272</t>
  </si>
  <si>
    <t>Seng Gelombang Uk. 0,9 X 1,8, Tebal 0,05</t>
  </si>
  <si>
    <t>M.273</t>
  </si>
  <si>
    <t>Seng Pelat Bjls-30 Lebar 0,6 M'</t>
  </si>
  <si>
    <t>M.274</t>
  </si>
  <si>
    <t>Seng Pelat Bjls-30 Lebar 0,9 M'</t>
  </si>
  <si>
    <t>M.275</t>
  </si>
  <si>
    <t>Seng Pelat Lebar 0,9 M' Tebal 0,02</t>
  </si>
  <si>
    <t>M.276</t>
  </si>
  <si>
    <t>Seng Pelat Lebar 0,9 M' Tebal 0,025</t>
  </si>
  <si>
    <t>M.277</t>
  </si>
  <si>
    <t>Seng Pelat Lebar 0,9 M' Tebal 0,03</t>
  </si>
  <si>
    <t>Seng Pelat Lebar 0,9 M' Tebal 0,04</t>
  </si>
  <si>
    <t>Seng Pelat Lebar 0,9 M' Tebal 0,05</t>
  </si>
  <si>
    <t>M.280</t>
  </si>
  <si>
    <t>Sepatu Kayu Dolken Ø 8 - 10 Cm Untuk Pemancangan</t>
  </si>
  <si>
    <t>M.281</t>
  </si>
  <si>
    <t>Sepatu Kayu Kaso 5/7 Untuk Pemancangan</t>
  </si>
  <si>
    <t>M.282</t>
  </si>
  <si>
    <t>Sepatu Kayu Balok 8/12 Untuk Pemancangan</t>
  </si>
  <si>
    <t>M.283</t>
  </si>
  <si>
    <t>Sepatu Papan Kayu Pancang 3/10 Cm</t>
  </si>
  <si>
    <t>M.284</t>
  </si>
  <si>
    <t>Sepatu Papan Kayu Pancang 3/20 Cm</t>
  </si>
  <si>
    <t>M.285</t>
  </si>
  <si>
    <t>Sepatu Papan Kayu Pancang 3/25 Cm</t>
  </si>
  <si>
    <t>M.286</t>
  </si>
  <si>
    <t>Sepatu Papan Kayu Pancang 3/30 Cm</t>
  </si>
  <si>
    <t>M.287</t>
  </si>
  <si>
    <t>Stang Besi Polos Ø 12 Mm</t>
  </si>
  <si>
    <t>M.288</t>
  </si>
  <si>
    <t>Stang Besi Ulir Ø 16 Mm</t>
  </si>
  <si>
    <t>M.289</t>
  </si>
  <si>
    <t>Stang Besi Ulir Ø 16 Mm + Gear</t>
  </si>
  <si>
    <t>M.290</t>
  </si>
  <si>
    <t>Stang Besi Ulir Ø 20 Mm</t>
  </si>
  <si>
    <t>M.291</t>
  </si>
  <si>
    <t>Stang Ulir Ø 20 Mm + Gear</t>
  </si>
  <si>
    <t>M.292</t>
  </si>
  <si>
    <t>Tiang Pancang Baja Ø 20 Cm</t>
  </si>
  <si>
    <t>M.293</t>
  </si>
  <si>
    <t>Tiang Pancang Baja Ø 25 Cm</t>
  </si>
  <si>
    <t>M.294</t>
  </si>
  <si>
    <t>Tiang Pancang Baja Ø 30 Cm</t>
  </si>
  <si>
    <t>M.295</t>
  </si>
  <si>
    <t>Tiang Pancang Baja Ø 40 Cm</t>
  </si>
  <si>
    <t>M.296</t>
  </si>
  <si>
    <t>Tiang Pancang Baja Kotak 20 X 20 Cm</t>
  </si>
  <si>
    <t>M.297</t>
  </si>
  <si>
    <t>Tiang Pancang Baja Kotak 25 X 25 Cm</t>
  </si>
  <si>
    <t>M.298</t>
  </si>
  <si>
    <t>Tiang Pancang Baja Kotak 30 X 30 Cm</t>
  </si>
  <si>
    <t>M.299</t>
  </si>
  <si>
    <t>Tiang Pancang Baja Kotak 40 X 40 Cm</t>
  </si>
  <si>
    <t>M.300</t>
  </si>
  <si>
    <t>Turap Baja Profi Larsen Lebar 350 Mm</t>
  </si>
  <si>
    <t>M.301</t>
  </si>
  <si>
    <t>Turap Baja Profi Larsen Lebar 400 Mm</t>
  </si>
  <si>
    <t>M.302</t>
  </si>
  <si>
    <t>Wiremesh Untuk Pelat Lantai Beton</t>
  </si>
  <si>
    <t>M.303</t>
  </si>
  <si>
    <t>Wiremesh Untuk Bronjong Ø 6 Mm (Buatan Pabrik)</t>
  </si>
  <si>
    <t>Wiremesh Untuk Bronjong Ø 8 Mm (Buatan Pabrik)</t>
  </si>
  <si>
    <t>M.305</t>
  </si>
  <si>
    <t>Wiremesh Untuk Bronjong Ø 10 Mm (Buatan Pabrik)</t>
  </si>
  <si>
    <t>Kelompok Pipa</t>
  </si>
  <si>
    <t>M.306</t>
  </si>
  <si>
    <t>Pipa Black Steel Ø 1/2"</t>
  </si>
  <si>
    <t>M.307</t>
  </si>
  <si>
    <t>Pipa Black Steel Ø 3/4"</t>
  </si>
  <si>
    <t>M.308</t>
  </si>
  <si>
    <t>Pipa Black Steel Ø 1"</t>
  </si>
  <si>
    <t>M.309</t>
  </si>
  <si>
    <t>Pipa Black Steel Ø 1,5"</t>
  </si>
  <si>
    <t>M.310</t>
  </si>
  <si>
    <t>Pipa Black Steel Ø 2,5"</t>
  </si>
  <si>
    <t>M.311</t>
  </si>
  <si>
    <t>Pipa Black Steel Ø 2"</t>
  </si>
  <si>
    <t>M.312</t>
  </si>
  <si>
    <t>Pipa Black Steel Ø 3"</t>
  </si>
  <si>
    <t>M.313</t>
  </si>
  <si>
    <t>Pipa Black Steel Ø 4"</t>
  </si>
  <si>
    <t>M.314</t>
  </si>
  <si>
    <t>Pipa Black Steel Ø 6"</t>
  </si>
  <si>
    <t>M.315</t>
  </si>
  <si>
    <t>Pipa Black Steel Ø 8"</t>
  </si>
  <si>
    <t>M.316</t>
  </si>
  <si>
    <t>Pipa Dci Ø 4"</t>
  </si>
  <si>
    <t>M.317</t>
  </si>
  <si>
    <t>Pipa Dci Ø 6"</t>
  </si>
  <si>
    <t>M.318</t>
  </si>
  <si>
    <t>Pipa Dci Ø 8"</t>
  </si>
  <si>
    <t>M.319</t>
  </si>
  <si>
    <t>Pipa Dci Ø 10"</t>
  </si>
  <si>
    <t>M.320</t>
  </si>
  <si>
    <t>Pipa Dci Ø 12"</t>
  </si>
  <si>
    <t>M.321</t>
  </si>
  <si>
    <t>Pipa Dci Ø 14"</t>
  </si>
  <si>
    <t>M.322</t>
  </si>
  <si>
    <t>Pipa Dci Ø 400Mm</t>
  </si>
  <si>
    <t>M.323</t>
  </si>
  <si>
    <t>Pipa Dci Ø 600Mm</t>
  </si>
  <si>
    <t>M.324</t>
  </si>
  <si>
    <t>Pipa Dci Ø 800Mm</t>
  </si>
  <si>
    <t>M.325</t>
  </si>
  <si>
    <t>Pipa Dci Ø 1000Mm</t>
  </si>
  <si>
    <t>M.326</t>
  </si>
  <si>
    <t>Pipa Dci Ø 1200Mm</t>
  </si>
  <si>
    <t>M.327</t>
  </si>
  <si>
    <t>Pipa Gi Tebal Class Ø 1/2"</t>
  </si>
  <si>
    <t>M.328</t>
  </si>
  <si>
    <t>Pipa Gi Medium Class Ø 1/2"</t>
  </si>
  <si>
    <t>M.329</t>
  </si>
  <si>
    <t>Pipa Gi Medium Class Ø 3/4"</t>
  </si>
  <si>
    <t>M.330</t>
  </si>
  <si>
    <t>Pipa Gi Medium Class Ø 1 1/2"</t>
  </si>
  <si>
    <t>M.331</t>
  </si>
  <si>
    <t>Pipa Gi Medium Class Ø 2"</t>
  </si>
  <si>
    <t>M.332</t>
  </si>
  <si>
    <t>Pipa Gi Medium Class Ø 2 1/2"</t>
  </si>
  <si>
    <t>M.333</t>
  </si>
  <si>
    <t>Pipa Gi Medium Class Ø 3"</t>
  </si>
  <si>
    <t>M.334</t>
  </si>
  <si>
    <t>Pipa Gi Medium Class Ø 4"</t>
  </si>
  <si>
    <t>M.335</t>
  </si>
  <si>
    <t>Pipa Pvc Ø 20 Mm S.10</t>
  </si>
  <si>
    <t>M.336</t>
  </si>
  <si>
    <t>Pipa Pvc Ø 25 Mm S.10</t>
  </si>
  <si>
    <t>M.337</t>
  </si>
  <si>
    <t>Pipa Pvc Ø 32 Mm S.10</t>
  </si>
  <si>
    <t>M.338</t>
  </si>
  <si>
    <t>Pipa Pvc Ø 40 Mm S.10</t>
  </si>
  <si>
    <t>M.339</t>
  </si>
  <si>
    <t>Pipa Pvc Ø 50 Mm S.10</t>
  </si>
  <si>
    <t>M.340</t>
  </si>
  <si>
    <t>Pipa Pvc Ø 63 Mm S.12,5</t>
  </si>
  <si>
    <t>M.341</t>
  </si>
  <si>
    <t>Pipa Pvc Ø 75 Mm S.12,5</t>
  </si>
  <si>
    <t>M.342</t>
  </si>
  <si>
    <t>Pipa Pvc Ø 90 Mm S.12,5</t>
  </si>
  <si>
    <t>M.343</t>
  </si>
  <si>
    <t>Pipa Pvc Ø 110 Mm S.12,5</t>
  </si>
  <si>
    <t>M.344</t>
  </si>
  <si>
    <t>Pipa Pvc Ø 140 Mm S.12,5</t>
  </si>
  <si>
    <t>M.345</t>
  </si>
  <si>
    <t>Pipa Pvc Ø 160 Mm S.12,5</t>
  </si>
  <si>
    <t>M.346</t>
  </si>
  <si>
    <t>Pipa Pvc Ø 200 Mm S.12,5</t>
  </si>
  <si>
    <t>M.347</t>
  </si>
  <si>
    <t>Pipa Pvc Ø 225 Mm S.12,5</t>
  </si>
  <si>
    <t>M.348</t>
  </si>
  <si>
    <t>Pipa Pvc Ø 250 Mm S.12,5</t>
  </si>
  <si>
    <t>M.349</t>
  </si>
  <si>
    <t>Pipa Pvc Ø 315 Mm S.12,5</t>
  </si>
  <si>
    <t>M.350</t>
  </si>
  <si>
    <t>Pipa Pvc Ø 355 Mm S.12,5</t>
  </si>
  <si>
    <t>M.351</t>
  </si>
  <si>
    <t>Pipa Pvc Ø 400 Mm S.12,5</t>
  </si>
  <si>
    <t>M.352</t>
  </si>
  <si>
    <t>Pipa Pvc Ø 500 Mm S.12,5</t>
  </si>
  <si>
    <t>M.353</t>
  </si>
  <si>
    <t>Pipa Pvc Ø 630 Mm S.12,5</t>
  </si>
  <si>
    <t>M.354</t>
  </si>
  <si>
    <t>Screen 4'' Low Carbon</t>
  </si>
  <si>
    <t>M.355</t>
  </si>
  <si>
    <t>Screen 6'' Low Carbon</t>
  </si>
  <si>
    <t>M.356</t>
  </si>
  <si>
    <t>Screen 8'' Low Carbon</t>
  </si>
  <si>
    <t>Material Lain</t>
  </si>
  <si>
    <t>M.357</t>
  </si>
  <si>
    <t>Ajir Acuan Tanaman</t>
  </si>
  <si>
    <t>M.358</t>
  </si>
  <si>
    <t>Asbes Gelombang Besar Uk. 105 X 180, 5 Mm</t>
  </si>
  <si>
    <t>M.359</t>
  </si>
  <si>
    <t>Asbes Gelombang Kecil Uk. 80 X 180, 4 Mm</t>
  </si>
  <si>
    <t>M.360</t>
  </si>
  <si>
    <t>Asbes Ukuran 1 X 1 M2</t>
  </si>
  <si>
    <t>M.361</t>
  </si>
  <si>
    <t>Aspal Panas</t>
  </si>
  <si>
    <t>M.362</t>
  </si>
  <si>
    <t>Banner Plastik Printed Tahan Air</t>
  </si>
  <si>
    <t>M.363</t>
  </si>
  <si>
    <t>Banner Plastik Printed Tahan Air Dan Cuaca</t>
  </si>
  <si>
    <t>M.364</t>
  </si>
  <si>
    <t>Bbm Bersubsidi</t>
  </si>
  <si>
    <t>M.365</t>
  </si>
  <si>
    <t>Bbm Non Subsidi</t>
  </si>
  <si>
    <t>M.366</t>
  </si>
  <si>
    <t>Bibit Mangrove</t>
  </si>
  <si>
    <t>Pohon</t>
  </si>
  <si>
    <t>Cat Kayu</t>
  </si>
  <si>
    <t>Cat Meni</t>
  </si>
  <si>
    <t>Cat Tembok</t>
  </si>
  <si>
    <t>M.371</t>
  </si>
  <si>
    <t>Cetakan Armor Kubus 0,3 X 0,3 X 0,3 M3</t>
  </si>
  <si>
    <t>M.372</t>
  </si>
  <si>
    <t>Cetakan Armor Kubus 0,4 X 0,4 X 0,4 M3</t>
  </si>
  <si>
    <t>M.373</t>
  </si>
  <si>
    <t>Cetakan Armor 3B: Blok Beton Bergigi</t>
  </si>
  <si>
    <t>M.374</t>
  </si>
  <si>
    <t>Cetakan Armor 0,5 Ton (Kubus)</t>
  </si>
  <si>
    <t>M.375</t>
  </si>
  <si>
    <t>Cetakan Armor 0,75 Ton (Kubus)</t>
  </si>
  <si>
    <t>M.376</t>
  </si>
  <si>
    <t>Cetakan Armor 1,0 Ton (Kubus)</t>
  </si>
  <si>
    <t>M.377</t>
  </si>
  <si>
    <t>Cetakan Armor 1,5 Ton (Kubus)</t>
  </si>
  <si>
    <t>M.378</t>
  </si>
  <si>
    <t>Cetakan Armor 2,0 Ton (Kubus)</t>
  </si>
  <si>
    <t>M.379</t>
  </si>
  <si>
    <t>Cetakan Armor 2,5 Ton (Kubus)</t>
  </si>
  <si>
    <t>M.380</t>
  </si>
  <si>
    <t>Copy Cd (Soft File)</t>
  </si>
  <si>
    <t>M.381</t>
  </si>
  <si>
    <t>Cuka Bibit</t>
  </si>
  <si>
    <t>M.382</t>
  </si>
  <si>
    <t>Foto Album</t>
  </si>
  <si>
    <t>M.383</t>
  </si>
  <si>
    <t>Foto Film Selulosa Kimia</t>
  </si>
  <si>
    <t>rol</t>
  </si>
  <si>
    <t>M.384</t>
  </si>
  <si>
    <t>Geotekstil A (Tipis)</t>
  </si>
  <si>
    <t>M.385</t>
  </si>
  <si>
    <t>Geotekstil B (Sedang)-Polyfelt, Dan Lain-Lain.</t>
  </si>
  <si>
    <t>M.386</t>
  </si>
  <si>
    <t>Geotekstil C (Tebal)</t>
  </si>
  <si>
    <t>M.387</t>
  </si>
  <si>
    <t>Geotekstil Tali</t>
  </si>
  <si>
    <t>M.388</t>
  </si>
  <si>
    <t>Karung Plastik / Bagor</t>
  </si>
  <si>
    <t>M.389</t>
  </si>
  <si>
    <t>Karung Goni</t>
  </si>
  <si>
    <t>M.390</t>
  </si>
  <si>
    <t>Kertas Hvs 80 Gr Ukuran A0</t>
  </si>
  <si>
    <t>M.391</t>
  </si>
  <si>
    <t>Kertas Hvs 80 Gr Ukuran A1</t>
  </si>
  <si>
    <t>M.392</t>
  </si>
  <si>
    <t>Kertas Hvs 80 Gr Ukuran A2</t>
  </si>
  <si>
    <t>M.393</t>
  </si>
  <si>
    <t>Kertas Hvs 80 Gr Ukuran A3</t>
  </si>
  <si>
    <t>M.394</t>
  </si>
  <si>
    <t>Kertas Hvs 70 Gr Ukuran A4/Legal/Letter/B5</t>
  </si>
  <si>
    <t>M.395</t>
  </si>
  <si>
    <t>Kertas Hvs 80 Gr Ukuran A4/Legal/Letter/B5</t>
  </si>
  <si>
    <t>M.396</t>
  </si>
  <si>
    <t>Kertas Kalkir 80 Gr Ukuran A0 (Lebar 90 Cm)</t>
  </si>
  <si>
    <t>M.397</t>
  </si>
  <si>
    <t>Kertas Kalkir 80 Gr Ukuran A1 (Lebar 60 Cm)</t>
  </si>
  <si>
    <t>M.398</t>
  </si>
  <si>
    <t>Lem Kayu Putih</t>
  </si>
  <si>
    <t>Lem Kuning Untuk Kayu/Plastik/Fiber</t>
  </si>
  <si>
    <t>Lem Cyanoacrelat Untuk Plastik/Fiber/Kayu (Tube Besar)</t>
  </si>
  <si>
    <t>M.401</t>
  </si>
  <si>
    <t>Marmer ukuran 10x10 cm Tulisan graphir</t>
  </si>
  <si>
    <t>M.402</t>
  </si>
  <si>
    <t>Marmer ukuran 12x12 cm Tulisan graphir</t>
  </si>
  <si>
    <t>M.403</t>
  </si>
  <si>
    <t>Meni / Ter / Solinem</t>
  </si>
  <si>
    <t>Minyak Bekisting</t>
  </si>
  <si>
    <t>M.405</t>
  </si>
  <si>
    <t>Minyak Tanah</t>
  </si>
  <si>
    <t>M.406</t>
  </si>
  <si>
    <t>Motor 2 Kw 1350 Rpm + Pengkabelan</t>
  </si>
  <si>
    <t>M.407</t>
  </si>
  <si>
    <t>Motor 5 Kw 1350 Rpm + Pengkabelan</t>
  </si>
  <si>
    <t>M.408</t>
  </si>
  <si>
    <t>Motor 10 Kw 1350 Rpm + Pengkabelan</t>
  </si>
  <si>
    <t>Olie Mesin (Mesran 40 Sae)</t>
  </si>
  <si>
    <t>M.410</t>
  </si>
  <si>
    <t>Oli Hidraulic</t>
  </si>
  <si>
    <t>M.411</t>
  </si>
  <si>
    <t>Oli Transmisi</t>
  </si>
  <si>
    <t>M.412</t>
  </si>
  <si>
    <t>Pena Rapido</t>
  </si>
  <si>
    <t>M.413</t>
  </si>
  <si>
    <t>Perlengkapan Ruang Jaga Meja Kursi</t>
  </si>
  <si>
    <t>M.414</t>
  </si>
  <si>
    <t>Gebalan rumput</t>
  </si>
  <si>
    <t>M.416</t>
  </si>
  <si>
    <t>Solar Non Subsidi</t>
  </si>
  <si>
    <t>M.417</t>
  </si>
  <si>
    <t>Stempet</t>
  </si>
  <si>
    <t>M.418</t>
  </si>
  <si>
    <t>Tali Pengikat/Tambang Nylon/Plastik</t>
  </si>
  <si>
    <t>Tali Pengikat/Tambang Ijuk</t>
  </si>
  <si>
    <t>M.420</t>
  </si>
  <si>
    <t>Terpal (Kain)</t>
  </si>
  <si>
    <t>sewa- hari/m2</t>
  </si>
  <si>
    <t>M.421</t>
  </si>
  <si>
    <t>Tinta Printer</t>
  </si>
  <si>
    <t>botol</t>
  </si>
  <si>
    <t>M.422</t>
  </si>
  <si>
    <t>Tinta Rapido (Hitam)</t>
  </si>
  <si>
    <t>M.423</t>
  </si>
  <si>
    <t>Waterstop Pvc.150</t>
  </si>
  <si>
    <t>M.424</t>
  </si>
  <si>
    <t>Waterstop Pvc.200</t>
  </si>
  <si>
    <t>M.425</t>
  </si>
  <si>
    <t>Waterstop Pvc.270</t>
  </si>
  <si>
    <t>M.426</t>
  </si>
  <si>
    <t>Waterstop Rubber Lebar 150Mm-200Mm</t>
  </si>
  <si>
    <t>M.427</t>
  </si>
  <si>
    <t>M.428</t>
  </si>
  <si>
    <t>Material timbunan</t>
  </si>
  <si>
    <t>M.429</t>
  </si>
  <si>
    <t>Pembesian</t>
  </si>
  <si>
    <t>M.430</t>
  </si>
  <si>
    <t>Bekisting</t>
  </si>
  <si>
    <t>M.431</t>
  </si>
  <si>
    <t>Beton Mutu, F’C = 14,5 Mpa (K175)</t>
  </si>
  <si>
    <t>M.432</t>
  </si>
  <si>
    <t>Besi Beton 12 MM</t>
  </si>
  <si>
    <t>M.433</t>
  </si>
  <si>
    <t>Besi Beton 10 MM</t>
  </si>
  <si>
    <t>M.434</t>
  </si>
  <si>
    <t>Besi Beton 8 MM</t>
  </si>
  <si>
    <t>Kuas/Kwas 2"-4"</t>
  </si>
  <si>
    <t>Kawat Kasa</t>
  </si>
  <si>
    <t>M.436</t>
  </si>
  <si>
    <t>Adukan Semen</t>
  </si>
  <si>
    <t>M.437</t>
  </si>
  <si>
    <t>Gorong-gorong U dia.20 cm x 100 cm</t>
  </si>
  <si>
    <t>M.438</t>
  </si>
  <si>
    <t>Gorong-gorong U dia.30 cm x 100 cm</t>
  </si>
  <si>
    <t>M.439</t>
  </si>
  <si>
    <t>Gorong-gorong dia.40 cm x 100 cm</t>
  </si>
  <si>
    <t>M.440</t>
  </si>
  <si>
    <t>Gorong-gorong dia.50 cm x 50 cm</t>
  </si>
  <si>
    <t>M.441</t>
  </si>
  <si>
    <t>Gorong-gorong dia.60 cm x 50 cm</t>
  </si>
  <si>
    <t>M.442</t>
  </si>
  <si>
    <t>Gorong-gorong dia.80 cm x 60 cm</t>
  </si>
  <si>
    <t>M.443</t>
  </si>
  <si>
    <t>Beton B0</t>
  </si>
  <si>
    <t>M.444</t>
  </si>
  <si>
    <t>Material Pilihan (Sirtu)</t>
  </si>
  <si>
    <t>M.445</t>
  </si>
  <si>
    <t>Agregat Kelas A</t>
  </si>
  <si>
    <t>M.446</t>
  </si>
  <si>
    <t>Agregat Kelas B</t>
  </si>
  <si>
    <t>M.447</t>
  </si>
  <si>
    <t>Batu Pecah Mesin 0,5 - 1 cm</t>
  </si>
  <si>
    <t>M.448</t>
  </si>
  <si>
    <t>Batu Pecah Mesin 1 - 2 cm</t>
  </si>
  <si>
    <t>M.449</t>
  </si>
  <si>
    <t>Batu Pecah 1/2</t>
  </si>
  <si>
    <t>Batu Pecah 2/3</t>
  </si>
  <si>
    <t>M.451</t>
  </si>
  <si>
    <t>Batu Pecah 5/7</t>
  </si>
  <si>
    <t>M.452</t>
  </si>
  <si>
    <t>Batu Belah 10/15</t>
  </si>
  <si>
    <t>Batu Belah 15/20</t>
  </si>
  <si>
    <t>M.454</t>
  </si>
  <si>
    <t>Kerosen / Minyak bakar</t>
  </si>
  <si>
    <t>M.455</t>
  </si>
  <si>
    <t>Aspal Emulsi</t>
  </si>
  <si>
    <t>M.456</t>
  </si>
  <si>
    <t>Asbuton LGA</t>
  </si>
  <si>
    <t>M.457</t>
  </si>
  <si>
    <t>Asbuton RMA</t>
  </si>
  <si>
    <t>M.458</t>
  </si>
  <si>
    <t>Aspal Drum</t>
  </si>
  <si>
    <t>M.459</t>
  </si>
  <si>
    <t>Agregat Kasar</t>
  </si>
  <si>
    <t>M.460</t>
  </si>
  <si>
    <t>Agregat Halus</t>
  </si>
  <si>
    <t>M.461</t>
  </si>
  <si>
    <t>F i l l e r</t>
  </si>
  <si>
    <t>M.462</t>
  </si>
  <si>
    <t>Kayu Bakar</t>
  </si>
  <si>
    <t>Kayu Perancah</t>
  </si>
  <si>
    <t>M.464</t>
  </si>
  <si>
    <t>Tendon</t>
  </si>
  <si>
    <t>M.465</t>
  </si>
  <si>
    <t>Angker Besar</t>
  </si>
  <si>
    <t>M.466</t>
  </si>
  <si>
    <t>Acuan Beton</t>
  </si>
  <si>
    <t>M.467</t>
  </si>
  <si>
    <t>Elektroda</t>
  </si>
  <si>
    <t>M.468</t>
  </si>
  <si>
    <t>Thinner</t>
  </si>
  <si>
    <t>M.469</t>
  </si>
  <si>
    <t>Elastomerik</t>
  </si>
  <si>
    <t>dm3</t>
  </si>
  <si>
    <t>M.470</t>
  </si>
  <si>
    <t>Dudukan, Mur, Baut</t>
  </si>
  <si>
    <t>M.471</t>
  </si>
  <si>
    <t>Marmer</t>
  </si>
  <si>
    <t>M.472</t>
  </si>
  <si>
    <t>Thermoplastic</t>
  </si>
  <si>
    <t>M.473</t>
  </si>
  <si>
    <t>Glass Bead</t>
  </si>
  <si>
    <t>M.474</t>
  </si>
  <si>
    <t>Pelat Rambu</t>
  </si>
  <si>
    <t>M.475</t>
  </si>
  <si>
    <t>Paving Abu- abu tebal 8 cm</t>
  </si>
  <si>
    <t>M.476</t>
  </si>
  <si>
    <t>Paving Block Abu - abu tebal 6 cm</t>
  </si>
  <si>
    <t>M.477</t>
  </si>
  <si>
    <t>Paving Block warna tebal 6 cm</t>
  </si>
  <si>
    <t>M.478</t>
  </si>
  <si>
    <t>Paving Stone Abu - abu tebal 6 cm</t>
  </si>
  <si>
    <t>M.479</t>
  </si>
  <si>
    <t>Paving warna tebal 8 cm</t>
  </si>
  <si>
    <t>M.480</t>
  </si>
  <si>
    <t>Kanstin Beton Uk. 18/20.30.60</t>
  </si>
  <si>
    <t>M.481</t>
  </si>
  <si>
    <t>Soda Api</t>
  </si>
  <si>
    <t>M.482</t>
  </si>
  <si>
    <t>Plamir Tembok</t>
  </si>
  <si>
    <t>M.484</t>
  </si>
  <si>
    <t>Beton Ready Mixed K-125</t>
  </si>
  <si>
    <t>M.485</t>
  </si>
  <si>
    <t>Baut Diameter M 27 (200 mm)</t>
  </si>
  <si>
    <t>M.486</t>
  </si>
  <si>
    <t>Keramik Khusus uk. 30 x 30 (model khusus)</t>
  </si>
  <si>
    <t>M’</t>
  </si>
  <si>
    <t>Tube</t>
  </si>
  <si>
    <t>M.521</t>
  </si>
  <si>
    <t>Besi Beton Ulir</t>
  </si>
  <si>
    <t>M.522</t>
  </si>
  <si>
    <t>Kayu Bengkirai</t>
  </si>
  <si>
    <t>M1</t>
  </si>
  <si>
    <t>M.529</t>
  </si>
  <si>
    <t>M.531</t>
  </si>
  <si>
    <t>M.532</t>
  </si>
  <si>
    <t>Plint ubin granit ukuran 10cm x 40cm</t>
  </si>
  <si>
    <t>Plint ubin teralux kerang ukuran 10cm x 40cm</t>
  </si>
  <si>
    <t>Plint ubin teralux kerang ukuran 10cm x 30cm</t>
  </si>
  <si>
    <t>plint ubin teralux marmer ukuran 10cm x 60cm</t>
  </si>
  <si>
    <t>Plint ubin teralux marmer ukuran 10cm x 40cm</t>
  </si>
  <si>
    <t>Plint ubin teralux marmer ukuran 10cm x 30cm</t>
  </si>
  <si>
    <t>keramik artistik 10cm x 10cm atau 5cm x 20cm</t>
  </si>
  <si>
    <t>Plafond PVC (setara Shunda Plafon, Flat Gloss Half Silver)</t>
  </si>
  <si>
    <t>List PVC (setara Shunda Plafon,LS 301-1 Min.Silver Metalic)</t>
  </si>
  <si>
    <t>Ikat</t>
  </si>
  <si>
    <t>M.733</t>
  </si>
  <si>
    <t>Klem Pipa</t>
  </si>
  <si>
    <t>M.738</t>
  </si>
  <si>
    <t>M.750</t>
  </si>
  <si>
    <t>M.818</t>
  </si>
  <si>
    <t>M.819</t>
  </si>
  <si>
    <t>M.820</t>
  </si>
  <si>
    <t>M.821</t>
  </si>
  <si>
    <t>M.822</t>
  </si>
  <si>
    <t>M.823</t>
  </si>
  <si>
    <t>M.824</t>
  </si>
  <si>
    <t>M.825</t>
  </si>
  <si>
    <t>M.826</t>
  </si>
  <si>
    <t>M.827</t>
  </si>
  <si>
    <t>M.828</t>
  </si>
  <si>
    <t>M.829</t>
  </si>
  <si>
    <t>M.830</t>
  </si>
  <si>
    <t>M.831</t>
  </si>
  <si>
    <t>M.832</t>
  </si>
  <si>
    <t>M.834</t>
  </si>
  <si>
    <t>keramik Dinding 40cm x 40cm</t>
  </si>
  <si>
    <t>keramik Dinding 50cm x 50cm</t>
  </si>
  <si>
    <t>keramik Dinding 60cm x 60cm</t>
  </si>
  <si>
    <t>Granit ukuran 60cm x60cm</t>
  </si>
  <si>
    <t>keramik Dinding 25cm x 60cm</t>
  </si>
  <si>
    <t>BAHAN TAMBAHAN</t>
  </si>
  <si>
    <t xml:space="preserve">LED Strip </t>
  </si>
  <si>
    <t>Adaptor</t>
  </si>
  <si>
    <t>Exhaust Fan 8"</t>
  </si>
  <si>
    <t>Selang Aluminium Fleksibel 8"</t>
  </si>
  <si>
    <t xml:space="preserve">Kabel Tray </t>
  </si>
  <si>
    <t>Genteng Pelentong Besar</t>
  </si>
  <si>
    <t>Lain-Lain</t>
  </si>
  <si>
    <t>K.01</t>
  </si>
  <si>
    <t>Blue/Black Print Uk A1</t>
  </si>
  <si>
    <t>K.02</t>
  </si>
  <si>
    <t>Blue/Black Print Uk A2</t>
  </si>
  <si>
    <t>K.03</t>
  </si>
  <si>
    <t>Blue/Black Print Uk A3</t>
  </si>
  <si>
    <t>K.04</t>
  </si>
  <si>
    <t>Foto, Cuci Film Selulosa Kimia</t>
  </si>
  <si>
    <t>K.05</t>
  </si>
  <si>
    <t>Foto Printing</t>
  </si>
  <si>
    <t>K.06</t>
  </si>
  <si>
    <t>Foto Copy Kalkir A1 Ke Kalkir</t>
  </si>
  <si>
    <t>K.07</t>
  </si>
  <si>
    <t>Foto Copy Kertas Letter, Legal, A4</t>
  </si>
  <si>
    <t>K.08</t>
  </si>
  <si>
    <t>Menjilid Pakai Kertas Di Lakban A4</t>
  </si>
  <si>
    <t>K.09</t>
  </si>
  <si>
    <t>Menjilid Pakai Kertas Langsung A4 / Menjilid Pakai Kertas Langsung A4 +</t>
  </si>
  <si>
    <t>K.10</t>
  </si>
  <si>
    <t>Laminasi</t>
  </si>
  <si>
    <t>K.11</t>
  </si>
  <si>
    <t>Menjilid Ukuran A1</t>
  </si>
  <si>
    <t>K.12</t>
  </si>
  <si>
    <t>Menjilid Ukuran A2</t>
  </si>
  <si>
    <t>K.13</t>
  </si>
  <si>
    <t>Menjilid Ukuran A3</t>
  </si>
  <si>
    <t>K.14</t>
  </si>
  <si>
    <t>Reduksi Kalkir A2 Ke Kertas A4</t>
  </si>
  <si>
    <t>K.15</t>
  </si>
  <si>
    <t>Reduksi Kalkir Dari A1 Ke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</si>
</sst>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3">
    <numFmt numFmtId="5" formatCode="&quot;Rp&quot;#,##0;\-&quot;Rp&quot;#,##0"/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&quot;Rp&quot;#,##0.00_);[Red]\(&quot;Rp&quot;#,##0.00\)"/>
    <numFmt numFmtId="165" formatCode="_(&quot;Rp&quot;* #,##0_);_(&quot;Rp&quot;* \(#,##0\);_(&quot;Rp&quot;* &quot;-&quot;_);_(@_)"/>
    <numFmt numFmtId="166" formatCode="_(* #,##0_);_(* \(#,##0\);_(* &quot;-&quot;_);_(@_)"/>
    <numFmt numFmtId="167" formatCode="_(&quot;Rp&quot;* #,##0.00_);_(&quot;Rp&quot;* \(#,##0.00\);_(&quot;Rp&quot;* &quot;-&quot;??_);_(@_)"/>
    <numFmt numFmtId="168" formatCode="_(* #,##0.00_);_(* \(#,##0.00\);_(* &quot;-&quot;??_);_(@_)"/>
    <numFmt numFmtId="169" formatCode="_(* #,##0.00_);_(* \(#,##0.00\);_(* &quot;-&quot;_);_(@_)"/>
    <numFmt numFmtId="170" formatCode="#."/>
    <numFmt numFmtId="171" formatCode="#,##0.00\ &quot;Pts&quot;;[Red]\-#,##0.00\ &quot;Pts&quot;"/>
    <numFmt numFmtId="172" formatCode="_-* #,##0\ _P_t_s_-;\-* #,##0\ _P_t_s_-;_-* &quot;-&quot;\ _P_t_s_-;_-@_-"/>
    <numFmt numFmtId="173" formatCode="_-* #,##0\ &quot;Pts&quot;_-;\-* #,##0\ &quot;Pts&quot;_-;_-* &quot;-&quot;\ &quot;Pts&quot;_-;_-@_-"/>
    <numFmt numFmtId="174" formatCode="_-* #,##0.00\ &quot;Pts&quot;_-;\-* #,##0.00\ &quot;Pts&quot;_-;_-* &quot;-&quot;??\ &quot;Pts&quot;_-;_-@_-"/>
    <numFmt numFmtId="175" formatCode="_(* #,##0.00000_);_(* \(#,##0.00000\);_(* &quot;-&quot;??_);_(@_)"/>
    <numFmt numFmtId="176" formatCode="0.00_)"/>
    <numFmt numFmtId="177" formatCode="_-&quot;$&quot;* #,##0.00_-;\-&quot;$&quot;* #,##0.00_-;_-&quot;$&quot;* &quot;-&quot;??_-;_-@_-"/>
    <numFmt numFmtId="178" formatCode="_(* #,##0.0000_);_(* \(#,##0.0000\);_(* &quot;-&quot;??_);_(@_)"/>
    <numFmt numFmtId="179" formatCode="\t#\,\t#\t#0"/>
    <numFmt numFmtId="180" formatCode="#,##0.000_);[Red]\(#,##0.000\)"/>
    <numFmt numFmtId="181" formatCode="&quot;\&quot;#,##0;[Red]&quot;\&quot;&quot;\&quot;\-#,##0"/>
    <numFmt numFmtId="182" formatCode="_(* #,##0_);_(* \(#,##0\);_(* &quot;-&quot;??_);_(@_)"/>
    <numFmt numFmtId="183" formatCode="#,##0.000"/>
    <numFmt numFmtId="184" formatCode="0.00000000"/>
    <numFmt numFmtId="185" formatCode="_(&quot;$&quot;* #,##0_);_(&quot;$&quot;* \(#,##0\);_(&quot;$&quot;* &quot;-&quot;_);_(@_)"/>
    <numFmt numFmtId="186" formatCode="_(&quot;$&quot;* #,##0.00_);_(&quot;$&quot;* \(#,##0.00\);_(&quot;$&quot;* &quot;-&quot;??_);_(@_)"/>
    <numFmt numFmtId="187" formatCode="\$#,##0\ ;\(\$#,##0\)"/>
    <numFmt numFmtId="188" formatCode="#,##0_);[Red]\(#,##0\);;@"/>
    <numFmt numFmtId="189" formatCode="_([$€-2]* #,##0.00_);_([$€-2]* \(#,##0.00\);_([$€-2]* &quot;-&quot;??_)"/>
    <numFmt numFmtId="190" formatCode="0.000%"/>
    <numFmt numFmtId="191" formatCode="#,##0.00\ _$;\-#,##0.00\ _$"/>
    <numFmt numFmtId="192" formatCode="&quot;$&quot;#,##0_);[Red]\(&quot;$&quot;#,##0\)"/>
    <numFmt numFmtId="193" formatCode="&quot;$&quot;#,##0.00_);[Red]\(&quot;$&quot;#,##0.00\)"/>
    <numFmt numFmtId="194" formatCode="&quot;VND&quot;#,##0_);[Red]\(&quot;VND&quot;#,##0\)"/>
    <numFmt numFmtId="195" formatCode="_-* #,##0.000_-;\-* #,##0.000_-;_-* &quot;-&quot;??_-;_-@_-"/>
    <numFmt numFmtId="196" formatCode="_(* #,##0.00_);_(* \(#,##0.00\);_(* &quot;-&quot;???_);_(@_)"/>
    <numFmt numFmtId="197" formatCode="0.000"/>
    <numFmt numFmtId="198" formatCode="_-&quot;$&quot;* #,##0_-;\-&quot;$&quot;* #,##0_-;_-&quot;$&quot;* &quot;-&quot;_-;_-@_-"/>
    <numFmt numFmtId="199" formatCode="&quot;\&quot;#,##0.00;[Red]&quot;\&quot;&quot;\&quot;&quot;\&quot;&quot;\&quot;&quot;\&quot;&quot;\&quot;\-#,##0.00"/>
    <numFmt numFmtId="200" formatCode="&quot;\&quot;#,##0;[Red]&quot;\&quot;\-#,##0"/>
    <numFmt numFmtId="201" formatCode="General_)"/>
    <numFmt numFmtId="202" formatCode="#,##0.000_);\(#,##0.000\)"/>
    <numFmt numFmtId="203" formatCode="&quot;Rp. &quot;#,##0_);[Red]\(&quot;Rp. &quot;#,##0\)"/>
    <numFmt numFmtId="204" formatCode="0.0%"/>
    <numFmt numFmtId="205" formatCode="&quot;(&quot;General&quot;)&quot;"/>
    <numFmt numFmtId="206" formatCode="#,##0.00%;#,##0.00%;&quot;-&quot;"/>
    <numFmt numFmtId="207" formatCode="#,##0.00;#,##0.00;&quot;-&quot;"/>
    <numFmt numFmtId="208" formatCode="0.0%;\-0.0%;_(* &quot;-&quot;??_);_(* @_)"/>
    <numFmt numFmtId="209" formatCode="0.00%;\-0.0%;_(* &quot;-&quot;??_);_(* @_)"/>
    <numFmt numFmtId="210" formatCode="0.00%;\-0.00%;_(* &quot;-&quot;??_);_(* @_)"/>
    <numFmt numFmtId="211" formatCode="0.0%_);\-0.0%_);_(* &quot;-&quot;??_);_(* @_)"/>
    <numFmt numFmtId="212" formatCode="#,##0_);\-#,##0_);_(* &quot;-&quot;_);_(* @_)"/>
    <numFmt numFmtId="213" formatCode="#,##0_);\-#,##0_);_(* &quot;&quot;_);_(* @_)"/>
    <numFmt numFmtId="214" formatCode="#,##0;\-#,##0;&quot;-&quot;;_(* @_)"/>
    <numFmt numFmtId="215" formatCode="#,##0.0_);\-#,##0.0_);_(* &quot;-&quot;??_)"/>
    <numFmt numFmtId="216" formatCode="#,##0.0_);\-#,##0.0_);;"/>
    <numFmt numFmtId="217" formatCode="#,##0.00&quot; Tokoh/GHIPPA &quot;;\-#,##0.00_);_(* &quot;-&quot;???????????_)"/>
    <numFmt numFmtId="218" formatCode="&quot;Rp&quot;\ #,##0_);\(&quot;Rp&quot;\ #,##0\)"/>
    <numFmt numFmtId="219" formatCode="#,##0.000_);\-#,##0.000_);_(* &quot;-&quot;??_)"/>
    <numFmt numFmtId="220" formatCode="#,##0.00_);\-#,##0.000_);_(* &quot;-&quot;??_)"/>
    <numFmt numFmtId="221" formatCode="#,##0_);\-#,##0_)"/>
    <numFmt numFmtId="222" formatCode="#,##0.00_);\-#,##0.00_)"/>
    <numFmt numFmtId="223" formatCode="#,##0&quot;    &quot;;\-#,##0_)"/>
    <numFmt numFmtId="224" formatCode="#,##0&quot; GHIPPA &quot;;\-#,##0.00_);_(* &quot;-&quot;????????_)"/>
    <numFmt numFmtId="225" formatCode="#,##0.0_);\-#,##0.0_)"/>
    <numFmt numFmtId="226" formatCode="#,##0.0&quot;  &quot;_);\-#,##0.0_)"/>
    <numFmt numFmtId="227" formatCode="#,##0.00_);\-#,##0.00_);;@_)"/>
    <numFmt numFmtId="228" formatCode="#,##0.00_);\-#,##0.00_);;"/>
    <numFmt numFmtId="229" formatCode="#,##0.000_);\-#,##0.000_)"/>
    <numFmt numFmtId="230" formatCode="#,##0.000_);\-#,##0.000_);;"/>
    <numFmt numFmtId="231" formatCode="dd\-mmm\-yyyy"/>
    <numFmt numFmtId="232" formatCode="_(&quot;Rp&quot;\ * #,##0.00_);_(&quot;Rp&quot;\ * \(#,##0.00\);_(&quot;Rp&quot;\ * &quot;-&quot;??_);_(@_)"/>
    <numFmt numFmtId="233" formatCode="&quot;(&quot;0&quot;)&quot;;0&quot;.&quot;;;@&quot;.&quot;"/>
    <numFmt numFmtId="234" formatCode="0&quot;.&quot;;0&quot;.&quot;;;@&quot;.&quot;"/>
    <numFmt numFmtId="235" formatCode="&quot;(&quot;0&quot;)&quot;;0&quot;.&quot;;;@"/>
    <numFmt numFmtId="236" formatCode="0_);\-0_);_(* &quot;-&quot;_);_(* @_)"/>
    <numFmt numFmtId="237" formatCode="0.0_);\-0.0_);_(* &quot;-&quot;??_)"/>
    <numFmt numFmtId="238" formatCode="0.00_);\-0.00_);_(* &quot;-&quot;??_)"/>
    <numFmt numFmtId="239" formatCode="0.000_);\-0.000_);_(* &quot;-&quot;??_);_(@_)"/>
    <numFmt numFmtId="240" formatCode="_(&quot;Rp&quot;\.\ * #,##0.00_);_(&quot;Rp&quot;* \(#,##0\);_(&quot;Rp&quot;* &quot;-&quot;_);_(@_)"/>
    <numFmt numFmtId="241" formatCode="_(&quot;Rp&quot;* #,##0.00_);_(&quot;Rp&quot;* \(#,##0.00\);_(&quot;Rp&quot;* &quot;-&quot;_);_(@_)"/>
    <numFmt numFmtId="242" formatCode="&quot;:&quot;* 00_);&quot;: &quot;* #,000_);&quot;:&quot;* &quot;-&quot;??_);&quot;: &quot;@"/>
    <numFmt numFmtId="243" formatCode="0\ &quot;buah x &quot;"/>
    <numFmt numFmtId="244" formatCode="0;0;&quot;• &quot;@"/>
    <numFmt numFmtId="245" formatCode="@* &quot;:&quot;"/>
    <numFmt numFmtId="246" formatCode="&quot;\&quot;#,##0.00;[Red]&quot;\&quot;\-#,##0.00"/>
    <numFmt numFmtId="247" formatCode="0.0"/>
    <numFmt numFmtId="248" formatCode="_([$Rp-421]* #,##0.00_);_([$Rp-421]* \(#,##0.00\);_([$Rp-421]* &quot;-&quot;??_);_(@_)"/>
    <numFmt numFmtId="249" formatCode="_(* #,##0.00_);_(* \(#,##0.00\);_(* \-??_);_(@_)"/>
    <numFmt numFmtId="250" formatCode="_(* #,##0.000_);_(* \(#,##0.000\);_(* &quot;-&quot;??_);_(@_)"/>
    <numFmt numFmtId="251" formatCode="#,##0\ &quot;FB&quot;;\-#,##0\ &quot;FB&quot;"/>
    <numFmt numFmtId="252" formatCode="#,##0.00\ &quot;Esc.&quot;;[Red]\-#,##0.00\ &quot;Esc.&quot;"/>
    <numFmt numFmtId="253" formatCode="_(* #,##0_);_(* &quot;\&quot;&quot;\&quot;&quot;\&quot;\(#,##0&quot;\&quot;&quot;\&quot;&quot;\&quot;\);_(* &quot;-&quot;_);_(@_)"/>
    <numFmt numFmtId="254" formatCode="_(* #,##0.00_);_(* &quot;\&quot;&quot;\&quot;&quot;\&quot;\(#,##0.00&quot;\&quot;&quot;\&quot;&quot;\&quot;\);_(* &quot;-&quot;??_);_(@_)"/>
    <numFmt numFmtId="255" formatCode="_(* #,##0_);_(* \(#,##0\);_(* \-??_);_(@_)"/>
    <numFmt numFmtId="256" formatCode="#,##0\ &quot;Esc.&quot;;[Red]\-#,##0\ &quot;Esc.&quot;"/>
    <numFmt numFmtId="257" formatCode="#,##0.00\ &quot;Esc.&quot;;\-#,##0.00\ &quot;Esc.&quot;"/>
    <numFmt numFmtId="258" formatCode="0.0%;[Red]\(0.0%\)"/>
    <numFmt numFmtId="259" formatCode="#,##0.0_);[Red]\(#,##0.0\)"/>
    <numFmt numFmtId="260" formatCode="_ * #,##0_ ;_ * \-#,##0_ ;_ * &quot;-&quot;_ ;_ @_ "/>
    <numFmt numFmtId="261" formatCode="_ * #,##0.00_ ;_ * \-#,##0.00_ ;_ * &quot;-&quot;??_ ;_ @_ "/>
    <numFmt numFmtId="262" formatCode="_-* #,##0.00\ &quot;Esc.&quot;_-;\-* #,##0.00\ &quot;Esc.&quot;_-;_-* &quot;-&quot;??\ &quot;Esc.&quot;_-;_-@_-"/>
    <numFmt numFmtId="263" formatCode="&quot;$&quot;#,##0_);\(&quot;$&quot;#,##0\)"/>
    <numFmt numFmtId="264" formatCode="_-* #,##0.00\ _E_s_c_._-;\-* #,##0.00\ _E_s_c_._-;_-* &quot;-&quot;??\ _E_s_c_._-;_-@_-"/>
    <numFmt numFmtId="265" formatCode="_(&quot;$&quot;* #,##0.000_);_(&quot;$&quot;* \(#,##0.000\);_(&quot;$&quot;* &quot;-&quot;??_);_(@_)"/>
    <numFmt numFmtId="266" formatCode="0.0000000%"/>
    <numFmt numFmtId="267" formatCode="_-* #,##0\ _E_s_c_._-;\-* #,##0\ _E_s_c_._-;_-* &quot;-&quot;\ _E_s_c_._-;_-@_-"/>
    <numFmt numFmtId="268" formatCode="0.0000000000"/>
    <numFmt numFmtId="269" formatCode="#,##0.0000"/>
    <numFmt numFmtId="270" formatCode="_(&quot;$&quot;* #,##0_);_(&quot;$&quot;* &quot;\&quot;&quot;\&quot;&quot;\&quot;\(#,##0&quot;\&quot;&quot;\&quot;&quot;\&quot;\);_(&quot;$&quot;* &quot;-&quot;_);_(@_)"/>
    <numFmt numFmtId="271" formatCode="_(&quot;$&quot;* #,##0.00_);_(&quot;$&quot;* &quot;\&quot;&quot;\&quot;&quot;\&quot;\(#,##0.00&quot;\&quot;&quot;\&quot;&quot;\&quot;\);_(&quot;$&quot;* &quot;-&quot;??_);_(@_)"/>
  </numFmts>
  <fonts count="168"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204"/>
    </font>
    <font>
      <sz val="10"/>
      <name val="Arial"/>
      <family val="2"/>
    </font>
    <font>
      <sz val="1"/>
      <color indexed="8"/>
      <name val="Courier"/>
      <family val="3"/>
    </font>
    <font>
      <sz val="12"/>
      <name val="Helv"/>
    </font>
    <font>
      <sz val="12"/>
      <color indexed="10"/>
      <name val="Helv"/>
    </font>
    <font>
      <sz val="1"/>
      <color indexed="16"/>
      <name val="Courier"/>
      <family val="3"/>
    </font>
    <font>
      <sz val="12"/>
      <name val="¹ÙÅÁÃ¼"/>
      <charset val="129"/>
    </font>
    <font>
      <sz val="10"/>
      <color indexed="8"/>
      <name val="Arial"/>
      <family val="2"/>
      <charset val="1"/>
    </font>
    <font>
      <sz val="11"/>
      <color indexed="8"/>
      <name val="Calibri"/>
      <family val="2"/>
      <charset val="1"/>
    </font>
    <font>
      <sz val="10"/>
      <color indexed="9"/>
      <name val="Arial"/>
      <family val="2"/>
      <charset val="1"/>
    </font>
    <font>
      <sz val="11"/>
      <color indexed="9"/>
      <name val="Calibri"/>
      <family val="2"/>
      <charset val="1"/>
    </font>
    <font>
      <sz val="12"/>
      <name val="Times New Roman"/>
      <family val="1"/>
    </font>
    <font>
      <sz val="12"/>
      <name val="¹UAAA¼"/>
      <family val="3"/>
    </font>
    <font>
      <sz val="8"/>
      <name val="Times New Roman"/>
      <family val="1"/>
    </font>
    <font>
      <sz val="11"/>
      <color indexed="9"/>
      <name val="Times New Roman"/>
      <family val="1"/>
    </font>
    <font>
      <sz val="10"/>
      <color indexed="22"/>
      <name val="Arial"/>
      <family val="2"/>
    </font>
    <font>
      <sz val="10"/>
      <color indexed="20"/>
      <name val="Arial"/>
      <family val="2"/>
      <charset val="1"/>
    </font>
    <font>
      <sz val="11"/>
      <color indexed="20"/>
      <name val="Calibri"/>
      <family val="2"/>
      <charset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Arial"/>
      <family val="2"/>
    </font>
    <font>
      <b/>
      <sz val="10"/>
      <color indexed="52"/>
      <name val="Arial"/>
      <family val="2"/>
      <charset val="1"/>
    </font>
    <font>
      <b/>
      <sz val="11"/>
      <color indexed="52"/>
      <name val="Calibri"/>
      <family val="2"/>
      <charset val="1"/>
    </font>
    <font>
      <b/>
      <sz val="10"/>
      <color indexed="9"/>
      <name val="Arial"/>
      <family val="2"/>
      <charset val="1"/>
    </font>
    <font>
      <b/>
      <sz val="11"/>
      <color indexed="9"/>
      <name val="Calibri"/>
      <family val="2"/>
      <charset val="1"/>
    </font>
    <font>
      <sz val="12"/>
      <name val="Tms Rmn"/>
    </font>
    <font>
      <sz val="11"/>
      <color indexed="8"/>
      <name val="Calibri"/>
      <family val="2"/>
    </font>
    <font>
      <sz val="11"/>
      <color indexed="8"/>
      <name val="AvantGarde Md BT"/>
      <family val="2"/>
    </font>
    <font>
      <sz val="10"/>
      <name val="SimSun"/>
      <family val="2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sz val="11"/>
      <name val="Tahoma"/>
      <family val="2"/>
    </font>
    <font>
      <sz val="10"/>
      <name val="Times New Roman"/>
      <family val="1"/>
      <charset val="204"/>
    </font>
    <font>
      <sz val="10"/>
      <name val="Tms Rmn"/>
    </font>
    <font>
      <sz val="11"/>
      <name val="Arial"/>
      <family val="2"/>
    </font>
    <font>
      <sz val="11"/>
      <color theme="1"/>
      <name val="Tahoma"/>
      <family val="2"/>
      <charset val="1"/>
    </font>
    <font>
      <b/>
      <sz val="10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9"/>
      <name val="P-TIMES"/>
    </font>
    <font>
      <b/>
      <sz val="10"/>
      <color indexed="8"/>
      <name val="Arial"/>
      <family val="2"/>
    </font>
    <font>
      <sz val="24"/>
      <color indexed="13"/>
      <name val="SWISS"/>
    </font>
    <font>
      <sz val="10"/>
      <color indexed="16"/>
      <name val="MS Serif"/>
      <family val="1"/>
    </font>
    <font>
      <i/>
      <sz val="10"/>
      <color indexed="23"/>
      <name val="Arial"/>
      <family val="2"/>
      <charset val="1"/>
    </font>
    <font>
      <i/>
      <sz val="11"/>
      <color indexed="23"/>
      <name val="Calibri"/>
      <family val="2"/>
      <charset val="1"/>
    </font>
    <font>
      <i/>
      <sz val="1"/>
      <color indexed="8"/>
      <name val="Courier"/>
      <family val="3"/>
    </font>
    <font>
      <b/>
      <sz val="14"/>
      <name val="SWISS"/>
    </font>
    <font>
      <sz val="10"/>
      <color indexed="17"/>
      <name val="Arial"/>
      <family val="2"/>
      <charset val="1"/>
    </font>
    <font>
      <sz val="11"/>
      <color indexed="17"/>
      <name val="Calibri"/>
      <family val="2"/>
      <charset val="1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5"/>
      <color indexed="56"/>
      <name val="Arial"/>
      <family val="2"/>
      <charset val="1"/>
    </font>
    <font>
      <b/>
      <sz val="13"/>
      <color indexed="56"/>
      <name val="Arial"/>
      <family val="2"/>
      <charset val="1"/>
    </font>
    <font>
      <b/>
      <sz val="11"/>
      <color indexed="56"/>
      <name val="Arial"/>
      <family val="2"/>
      <charset val="1"/>
    </font>
    <font>
      <b/>
      <sz val="11"/>
      <color indexed="56"/>
      <name val="Calibri"/>
      <family val="2"/>
      <charset val="1"/>
    </font>
    <font>
      <b/>
      <sz val="1"/>
      <color indexed="8"/>
      <name val="Courier"/>
      <family val="3"/>
    </font>
    <font>
      <b/>
      <sz val="8"/>
      <name val="MS Sans Serif"/>
      <family val="2"/>
    </font>
    <font>
      <u/>
      <sz val="10"/>
      <color indexed="12"/>
      <name val="Arial"/>
      <family val="2"/>
    </font>
    <font>
      <sz val="10"/>
      <color indexed="62"/>
      <name val="Arial"/>
      <family val="2"/>
      <charset val="1"/>
    </font>
    <font>
      <sz val="11"/>
      <color indexed="62"/>
      <name val="Calibri"/>
      <family val="2"/>
      <charset val="1"/>
    </font>
    <font>
      <b/>
      <sz val="14"/>
      <name val="Helv"/>
    </font>
    <font>
      <b/>
      <sz val="10"/>
      <name val="Tms Rmn"/>
    </font>
    <font>
      <sz val="10"/>
      <color indexed="52"/>
      <name val="Arial"/>
      <family val="2"/>
      <charset val="1"/>
    </font>
    <font>
      <sz val="11"/>
      <color indexed="52"/>
      <name val="Calibri"/>
      <family val="2"/>
      <charset val="1"/>
    </font>
    <font>
      <sz val="9"/>
      <name val="Arial"/>
      <family val="2"/>
    </font>
    <font>
      <sz val="11"/>
      <name val="Helv"/>
    </font>
    <font>
      <sz val="10"/>
      <name val="MS Sans Serif"/>
      <family val="2"/>
    </font>
    <font>
      <sz val="10"/>
      <color indexed="60"/>
      <name val="Arial"/>
      <family val="2"/>
      <charset val="1"/>
    </font>
    <font>
      <sz val="11"/>
      <color indexed="60"/>
      <name val="Calibri"/>
      <family val="2"/>
      <charset val="1"/>
    </font>
    <font>
      <sz val="10"/>
      <name val="VNtimes new roman"/>
      <family val="2"/>
    </font>
    <font>
      <b/>
      <i/>
      <sz val="16"/>
      <name val="Helv"/>
    </font>
    <font>
      <sz val="12"/>
      <name val="Arial MT"/>
    </font>
    <font>
      <sz val="10"/>
      <name val="Times New Roman"/>
      <family val="1"/>
    </font>
    <font>
      <sz val="11"/>
      <color theme="1"/>
      <name val="AvantGarde Md BT"/>
      <family val="2"/>
    </font>
    <font>
      <sz val="10"/>
      <name val="Trebuchet MS"/>
      <family val="2"/>
    </font>
    <font>
      <sz val="10"/>
      <name val="Arial MT"/>
    </font>
    <font>
      <sz val="10"/>
      <color theme="1"/>
      <name val="Calibri"/>
      <family val="2"/>
    </font>
    <font>
      <sz val="10"/>
      <color indexed="8"/>
      <name val="Calibri"/>
      <family val="2"/>
    </font>
    <font>
      <sz val="10"/>
      <name val="Helv"/>
    </font>
    <font>
      <sz val="12"/>
      <name val="SWISS"/>
      <family val="2"/>
    </font>
    <font>
      <b/>
      <sz val="10"/>
      <color indexed="63"/>
      <name val="Arial"/>
      <family val="2"/>
      <charset val="1"/>
    </font>
    <font>
      <b/>
      <sz val="11"/>
      <color indexed="63"/>
      <name val="Calibri"/>
      <family val="2"/>
      <charset val="1"/>
    </font>
    <font>
      <b/>
      <sz val="10"/>
      <color indexed="8"/>
      <name val="Univers"/>
      <family val="2"/>
    </font>
    <font>
      <sz val="8"/>
      <name val="Wingdings"/>
      <charset val="2"/>
    </font>
    <font>
      <b/>
      <sz val="18"/>
      <color indexed="8"/>
      <name val="Cambria"/>
      <family val="1"/>
    </font>
    <font>
      <sz val="8"/>
      <name val="MS Sans Serif"/>
      <family val="2"/>
    </font>
    <font>
      <b/>
      <sz val="8"/>
      <color indexed="8"/>
      <name val="Helv"/>
    </font>
    <font>
      <sz val="16"/>
      <color indexed="13"/>
      <name val="Tms Rmn"/>
    </font>
    <font>
      <b/>
      <sz val="10"/>
      <color indexed="13"/>
      <name val="Tms Rmn"/>
    </font>
    <font>
      <b/>
      <sz val="18"/>
      <color indexed="56"/>
      <name val="Cambria"/>
      <family val="2"/>
      <charset val="1"/>
    </font>
    <font>
      <b/>
      <sz val="10"/>
      <color indexed="8"/>
      <name val="Arial"/>
      <family val="2"/>
      <charset val="1"/>
    </font>
    <font>
      <u/>
      <sz val="10"/>
      <color indexed="14"/>
      <name val="Courier New"/>
      <family val="3"/>
    </font>
    <font>
      <sz val="11"/>
      <name val="Verdana"/>
      <family val="2"/>
    </font>
    <font>
      <sz val="11"/>
      <name val="Century Gothic"/>
      <family val="2"/>
    </font>
    <font>
      <sz val="10"/>
      <color indexed="10"/>
      <name val="Arial"/>
      <family val="2"/>
      <charset val="1"/>
    </font>
    <font>
      <sz val="11"/>
      <color indexed="10"/>
      <name val="Calibri"/>
      <family val="2"/>
      <charset val="1"/>
    </font>
    <font>
      <b/>
      <sz val="14"/>
      <color indexed="12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9"/>
      <name val="Tahoma"/>
      <family val="2"/>
    </font>
    <font>
      <sz val="12"/>
      <name val="新細明體"/>
      <family val="1"/>
      <charset val="136"/>
    </font>
    <font>
      <sz val="14"/>
      <name val="뼻뮝"/>
      <family val="3"/>
    </font>
    <font>
      <sz val="12"/>
      <name val="뼻뮝"/>
      <family val="3"/>
    </font>
    <font>
      <sz val="12"/>
      <name val="바탕체"/>
      <family val="3"/>
    </font>
    <font>
      <sz val="10"/>
      <name val="굴림체"/>
      <family val="3"/>
    </font>
    <font>
      <sz val="12"/>
      <name val="新細明體"/>
      <charset val="136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sz val="10"/>
      <name val="AvantGarde Bk BT"/>
    </font>
    <font>
      <b/>
      <sz val="8"/>
      <name val="Arial"/>
      <family val="2"/>
    </font>
    <font>
      <sz val="11"/>
      <name val="Aldine401 BT"/>
    </font>
    <font>
      <sz val="11"/>
      <name val="Aldine401 BT"/>
      <family val="1"/>
    </font>
    <font>
      <sz val="10"/>
      <name val="Mangal"/>
      <family val="2"/>
    </font>
    <font>
      <b/>
      <sz val="9"/>
      <name val="Arial"/>
      <family val="2"/>
    </font>
    <font>
      <b/>
      <sz val="15"/>
      <color indexed="62"/>
      <name val="Calibri"/>
      <family val="2"/>
      <charset val="1"/>
      <scheme val="minor"/>
    </font>
    <font>
      <b/>
      <sz val="13"/>
      <color indexed="62"/>
      <name val="Calibri"/>
      <family val="2"/>
      <charset val="1"/>
      <scheme val="minor"/>
    </font>
    <font>
      <b/>
      <sz val="11"/>
      <color indexed="62"/>
      <name val="Calibri"/>
      <family val="2"/>
      <charset val="1"/>
      <scheme val="minor"/>
    </font>
    <font>
      <u/>
      <sz val="6"/>
      <color indexed="12"/>
      <name val="Arial"/>
      <family val="2"/>
    </font>
    <font>
      <sz val="8"/>
      <color indexed="39"/>
      <name val="Arial"/>
      <family val="2"/>
    </font>
    <font>
      <sz val="10"/>
      <name val="Arial Narrow"/>
      <family val="2"/>
    </font>
    <font>
      <sz val="12"/>
      <color indexed="8"/>
      <name val="Arial"/>
      <family val="2"/>
    </font>
    <font>
      <sz val="10"/>
      <name val="Tahoma"/>
      <family val="2"/>
    </font>
    <font>
      <b/>
      <sz val="14"/>
      <color indexed="8"/>
      <name val="Times New Roman"/>
      <family val="1"/>
    </font>
    <font>
      <sz val="8"/>
      <color indexed="10"/>
      <name val="Arial"/>
      <family val="2"/>
    </font>
    <font>
      <sz val="14"/>
      <name val="Arial Narrow"/>
      <family val="2"/>
    </font>
    <font>
      <sz val="10"/>
      <name val="Helv"/>
      <family val="2"/>
    </font>
    <font>
      <sz val="18"/>
      <color indexed="62"/>
      <name val="Calibri Light"/>
      <family val="2"/>
      <charset val="1"/>
    </font>
    <font>
      <sz val="18"/>
      <color indexed="62"/>
      <name val="Cambria"/>
      <family val="2"/>
      <charset val="1"/>
    </font>
    <font>
      <sz val="18"/>
      <color indexed="56"/>
      <name val="Cambria"/>
      <family val="2"/>
      <charset val="1"/>
    </font>
    <font>
      <sz val="18"/>
      <color theme="3"/>
      <name val="Cambria"/>
      <family val="2"/>
      <charset val="1"/>
      <scheme val="major"/>
    </font>
    <font>
      <sz val="8"/>
      <color indexed="9"/>
      <name val="Arial"/>
      <family val="2"/>
    </font>
    <font>
      <sz val="11"/>
      <name val="明朝"/>
      <family val="1"/>
      <charset val="128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6"/>
      <color rgb="FF000000"/>
      <name val="Calibri"/>
      <family val="2"/>
    </font>
    <font>
      <b/>
      <sz val="12"/>
      <color rgb="FF000000"/>
      <name val="Futura Bk BT"/>
      <family val="2"/>
    </font>
    <font>
      <b/>
      <sz val="11"/>
      <color rgb="FF000000"/>
      <name val="Futura Bk BT"/>
      <family val="2"/>
    </font>
    <font>
      <sz val="8"/>
      <color rgb="FF000000"/>
      <name val="Futura Bk BT"/>
      <family val="2"/>
    </font>
    <font>
      <sz val="11"/>
      <color rgb="FF000000"/>
      <name val="Futura Bk BT"/>
      <family val="2"/>
    </font>
    <font>
      <sz val="8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6"/>
      <color rgb="FF000000"/>
      <name val="Agency FB"/>
      <family val="2"/>
    </font>
    <font>
      <sz val="11"/>
      <color rgb="FF000000"/>
      <name val="Agency FB"/>
      <family val="2"/>
    </font>
    <font>
      <sz val="10"/>
      <color rgb="FF000000"/>
      <name val="Geometr212 BkCn BT"/>
      <family val="2"/>
    </font>
    <font>
      <sz val="9"/>
      <color rgb="FF000000"/>
      <name val="Geometr212 BkCn BT"/>
      <family val="2"/>
    </font>
    <font>
      <sz val="10"/>
      <color rgb="FF000000"/>
      <name val="Agency FB"/>
      <family val="2"/>
    </font>
    <font>
      <b/>
      <sz val="12"/>
      <color rgb="FF000000"/>
      <name val="Tw Cen MT"/>
      <family val="2"/>
    </font>
    <font>
      <sz val="11"/>
      <color rgb="FF000000"/>
      <name val="Tw Cen MT"/>
      <family val="2"/>
    </font>
    <font>
      <sz val="8"/>
      <color rgb="FF000000"/>
      <name val="Tw Cen MT"/>
      <family val="2"/>
    </font>
  </fonts>
  <fills count="7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8"/>
        <bgColor indexed="32"/>
      </patternFill>
    </fill>
    <fill>
      <patternFill patternType="solid">
        <fgColor indexed="22"/>
      </patternFill>
    </fill>
    <fill>
      <patternFill patternType="solid">
        <fgColor indexed="27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12"/>
        <bgColor indexed="12"/>
      </patternFill>
    </fill>
    <fill>
      <patternFill patternType="solid">
        <fgColor indexed="13"/>
        <bgColor indexed="1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9"/>
        <bgColor indexed="8"/>
      </patternFill>
    </fill>
    <fill>
      <patternFill patternType="solid">
        <fgColor indexed="26"/>
      </patternFill>
    </fill>
    <fill>
      <patternFill patternType="solid">
        <fgColor indexed="9"/>
        <bgColor indexed="9"/>
      </patternFill>
    </fill>
    <fill>
      <patternFill patternType="solid">
        <fgColor indexed="15"/>
        <bgColor indexed="64"/>
      </patternFill>
    </fill>
    <fill>
      <patternFill patternType="darkVertical"/>
    </fill>
    <fill>
      <patternFill patternType="solid">
        <fgColor indexed="12"/>
      </patternFill>
    </fill>
    <fill>
      <patternFill patternType="solid">
        <fgColor indexed="22"/>
        <bgColor indexed="2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4"/>
      </patternFill>
    </fill>
    <fill>
      <patternFill patternType="darkHorizontal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7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18"/>
      </bottom>
      <diagonal/>
    </border>
    <border>
      <left style="hair">
        <color indexed="18"/>
      </left>
      <right/>
      <top/>
      <bottom style="hair">
        <color indexed="18"/>
      </bottom>
      <diagonal/>
    </border>
    <border>
      <left/>
      <right style="hair">
        <color indexed="18"/>
      </right>
      <top/>
      <bottom style="hair">
        <color indexed="18"/>
      </bottom>
      <diagonal/>
    </border>
    <border>
      <left style="hair">
        <color indexed="18"/>
      </left>
      <right/>
      <top/>
      <bottom/>
      <diagonal/>
    </border>
    <border>
      <left/>
      <right style="hair">
        <color indexed="18"/>
      </right>
      <top/>
      <bottom/>
      <diagonal/>
    </border>
    <border>
      <left/>
      <right/>
      <top style="hair">
        <color indexed="18"/>
      </top>
      <bottom/>
      <diagonal/>
    </border>
    <border>
      <left style="hair">
        <color indexed="18"/>
      </left>
      <right/>
      <top style="hair">
        <color indexed="18"/>
      </top>
      <bottom/>
      <diagonal/>
    </border>
    <border>
      <left/>
      <right style="hair">
        <color indexed="18"/>
      </right>
      <top style="hair">
        <color indexed="18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/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8"/>
      </right>
      <top style="medium">
        <color indexed="8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061">
    <xf numFmtId="0" fontId="0" fillId="0" borderId="0"/>
    <xf numFmtId="0" fontId="3" fillId="0" borderId="1"/>
    <xf numFmtId="0" fontId="4" fillId="0" borderId="1"/>
    <xf numFmtId="166" fontId="3" fillId="0" borderId="1" applyFont="0" applyFill="0" applyBorder="0" applyAlignment="0" applyProtection="0"/>
    <xf numFmtId="0" fontId="5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170" fontId="5" fillId="0" borderId="1">
      <protection locked="0"/>
    </xf>
    <xf numFmtId="0" fontId="6" fillId="0" borderId="1"/>
    <xf numFmtId="43" fontId="4" fillId="0" borderId="1">
      <protection locked="0"/>
    </xf>
    <xf numFmtId="43" fontId="4" fillId="0" borderId="1">
      <protection locked="0"/>
    </xf>
    <xf numFmtId="43" fontId="4" fillId="0" borderId="1">
      <protection locked="0"/>
    </xf>
    <xf numFmtId="170" fontId="5" fillId="0" borderId="1">
      <protection locked="0"/>
    </xf>
    <xf numFmtId="0" fontId="5" fillId="0" borderId="1">
      <protection locked="0"/>
    </xf>
    <xf numFmtId="170" fontId="5" fillId="0" borderId="1">
      <protection locked="0"/>
    </xf>
    <xf numFmtId="0" fontId="7" fillId="0" borderId="1"/>
    <xf numFmtId="170" fontId="8" fillId="0" borderId="1">
      <protection locked="0"/>
    </xf>
    <xf numFmtId="43" fontId="4" fillId="0" borderId="1">
      <protection locked="0"/>
    </xf>
    <xf numFmtId="43" fontId="4" fillId="0" borderId="1">
      <protection locked="0"/>
    </xf>
    <xf numFmtId="43" fontId="4" fillId="0" borderId="1">
      <protection locked="0"/>
    </xf>
    <xf numFmtId="170" fontId="8" fillId="0" borderId="1">
      <protection locked="0"/>
    </xf>
    <xf numFmtId="170" fontId="8" fillId="0" borderId="1">
      <protection locked="0"/>
    </xf>
    <xf numFmtId="0" fontId="5" fillId="0" borderId="1">
      <protection locked="0"/>
    </xf>
    <xf numFmtId="0" fontId="4" fillId="0" borderId="1"/>
    <xf numFmtId="0" fontId="4" fillId="0" borderId="1"/>
    <xf numFmtId="9" fontId="9" fillId="0" borderId="1" applyFont="0" applyFill="0" applyBorder="0" applyAlignment="0" applyProtection="0"/>
    <xf numFmtId="0" fontId="10" fillId="2" borderId="1" applyNumberFormat="0" applyBorder="0" applyAlignment="0" applyProtection="0"/>
    <xf numFmtId="0" fontId="11" fillId="2" borderId="1" applyNumberFormat="0" applyBorder="0" applyAlignment="0" applyProtection="0"/>
    <xf numFmtId="0" fontId="11" fillId="2" borderId="1" applyNumberFormat="0" applyBorder="0" applyAlignment="0" applyProtection="0"/>
    <xf numFmtId="0" fontId="11" fillId="2" borderId="1" applyNumberFormat="0" applyBorder="0" applyAlignment="0" applyProtection="0"/>
    <xf numFmtId="0" fontId="10" fillId="3" borderId="1" applyNumberFormat="0" applyBorder="0" applyAlignment="0" applyProtection="0"/>
    <xf numFmtId="0" fontId="11" fillId="3" borderId="1" applyNumberFormat="0" applyBorder="0" applyAlignment="0" applyProtection="0"/>
    <xf numFmtId="0" fontId="11" fillId="3" borderId="1" applyNumberFormat="0" applyBorder="0" applyAlignment="0" applyProtection="0"/>
    <xf numFmtId="0" fontId="11" fillId="3" borderId="1" applyNumberFormat="0" applyBorder="0" applyAlignment="0" applyProtection="0"/>
    <xf numFmtId="0" fontId="10" fillId="4" borderId="1" applyNumberFormat="0" applyBorder="0" applyAlignment="0" applyProtection="0"/>
    <xf numFmtId="0" fontId="11" fillId="4" borderId="1" applyNumberFormat="0" applyBorder="0" applyAlignment="0" applyProtection="0"/>
    <xf numFmtId="0" fontId="11" fillId="4" borderId="1" applyNumberFormat="0" applyBorder="0" applyAlignment="0" applyProtection="0"/>
    <xf numFmtId="0" fontId="11" fillId="4" borderId="1" applyNumberFormat="0" applyBorder="0" applyAlignment="0" applyProtection="0"/>
    <xf numFmtId="0" fontId="10" fillId="5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0" fillId="6" borderId="1" applyNumberFormat="0" applyBorder="0" applyAlignment="0" applyProtection="0"/>
    <xf numFmtId="0" fontId="11" fillId="6" borderId="1" applyNumberFormat="0" applyBorder="0" applyAlignment="0" applyProtection="0"/>
    <xf numFmtId="0" fontId="11" fillId="6" borderId="1" applyNumberFormat="0" applyBorder="0" applyAlignment="0" applyProtection="0"/>
    <xf numFmtId="0" fontId="11" fillId="6" borderId="1" applyNumberFormat="0" applyBorder="0" applyAlignment="0" applyProtection="0"/>
    <xf numFmtId="0" fontId="10" fillId="7" borderId="1" applyNumberFormat="0" applyBorder="0" applyAlignment="0" applyProtection="0"/>
    <xf numFmtId="0" fontId="11" fillId="7" borderId="1" applyNumberFormat="0" applyBorder="0" applyAlignment="0" applyProtection="0"/>
    <xf numFmtId="0" fontId="11" fillId="7" borderId="1" applyNumberFormat="0" applyBorder="0" applyAlignment="0" applyProtection="0"/>
    <xf numFmtId="0" fontId="11" fillId="7" borderId="1" applyNumberFormat="0" applyBorder="0" applyAlignment="0" applyProtection="0"/>
    <xf numFmtId="0" fontId="10" fillId="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0" fillId="9" borderId="1" applyNumberFormat="0" applyBorder="0" applyAlignment="0" applyProtection="0"/>
    <xf numFmtId="0" fontId="11" fillId="9" borderId="1" applyNumberFormat="0" applyBorder="0" applyAlignment="0" applyProtection="0"/>
    <xf numFmtId="0" fontId="11" fillId="9" borderId="1" applyNumberFormat="0" applyBorder="0" applyAlignment="0" applyProtection="0"/>
    <xf numFmtId="0" fontId="11" fillId="9" borderId="1" applyNumberFormat="0" applyBorder="0" applyAlignment="0" applyProtection="0"/>
    <xf numFmtId="0" fontId="10" fillId="10" borderId="1" applyNumberFormat="0" applyBorder="0" applyAlignment="0" applyProtection="0"/>
    <xf numFmtId="0" fontId="11" fillId="10" borderId="1" applyNumberFormat="0" applyBorder="0" applyAlignment="0" applyProtection="0"/>
    <xf numFmtId="0" fontId="11" fillId="10" borderId="1" applyNumberFormat="0" applyBorder="0" applyAlignment="0" applyProtection="0"/>
    <xf numFmtId="0" fontId="11" fillId="10" borderId="1" applyNumberFormat="0" applyBorder="0" applyAlignment="0" applyProtection="0"/>
    <xf numFmtId="0" fontId="10" fillId="5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0" fillId="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0" fillId="11" borderId="1" applyNumberFormat="0" applyBorder="0" applyAlignment="0" applyProtection="0"/>
    <xf numFmtId="0" fontId="11" fillId="11" borderId="1" applyNumberFormat="0" applyBorder="0" applyAlignment="0" applyProtection="0"/>
    <xf numFmtId="0" fontId="11" fillId="11" borderId="1" applyNumberFormat="0" applyBorder="0" applyAlignment="0" applyProtection="0"/>
    <xf numFmtId="0" fontId="11" fillId="11" borderId="1" applyNumberFormat="0" applyBorder="0" applyAlignment="0" applyProtection="0"/>
    <xf numFmtId="0" fontId="12" fillId="12" borderId="1" applyNumberFormat="0" applyBorder="0" applyAlignment="0" applyProtection="0"/>
    <xf numFmtId="0" fontId="13" fillId="12" borderId="1" applyNumberFormat="0" applyBorder="0" applyAlignment="0" applyProtection="0"/>
    <xf numFmtId="0" fontId="13" fillId="12" borderId="1" applyNumberFormat="0" applyBorder="0" applyAlignment="0" applyProtection="0"/>
    <xf numFmtId="0" fontId="13" fillId="12" borderId="1" applyNumberFormat="0" applyBorder="0" applyAlignment="0" applyProtection="0"/>
    <xf numFmtId="0" fontId="12" fillId="9" borderId="1" applyNumberFormat="0" applyBorder="0" applyAlignment="0" applyProtection="0"/>
    <xf numFmtId="0" fontId="13" fillId="9" borderId="1" applyNumberFormat="0" applyBorder="0" applyAlignment="0" applyProtection="0"/>
    <xf numFmtId="0" fontId="13" fillId="9" borderId="1" applyNumberFormat="0" applyBorder="0" applyAlignment="0" applyProtection="0"/>
    <xf numFmtId="0" fontId="13" fillId="9" borderId="1" applyNumberFormat="0" applyBorder="0" applyAlignment="0" applyProtection="0"/>
    <xf numFmtId="0" fontId="12" fillId="10" borderId="1" applyNumberFormat="0" applyBorder="0" applyAlignment="0" applyProtection="0"/>
    <xf numFmtId="0" fontId="13" fillId="10" borderId="1" applyNumberFormat="0" applyBorder="0" applyAlignment="0" applyProtection="0"/>
    <xf numFmtId="0" fontId="13" fillId="10" borderId="1" applyNumberFormat="0" applyBorder="0" applyAlignment="0" applyProtection="0"/>
    <xf numFmtId="0" fontId="13" fillId="10" borderId="1" applyNumberFormat="0" applyBorder="0" applyAlignment="0" applyProtection="0"/>
    <xf numFmtId="0" fontId="12" fillId="13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2" fillId="14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2" fillId="15" borderId="1" applyNumberFormat="0" applyBorder="0" applyAlignment="0" applyProtection="0"/>
    <xf numFmtId="0" fontId="13" fillId="15" borderId="1" applyNumberFormat="0" applyBorder="0" applyAlignment="0" applyProtection="0"/>
    <xf numFmtId="0" fontId="13" fillId="15" borderId="1" applyNumberFormat="0" applyBorder="0" applyAlignment="0" applyProtection="0"/>
    <xf numFmtId="0" fontId="13" fillId="15" borderId="1" applyNumberFormat="0" applyBorder="0" applyAlignment="0" applyProtection="0"/>
    <xf numFmtId="0" fontId="12" fillId="16" borderId="1" applyNumberFormat="0" applyBorder="0" applyAlignment="0" applyProtection="0"/>
    <xf numFmtId="0" fontId="13" fillId="16" borderId="1" applyNumberFormat="0" applyBorder="0" applyAlignment="0" applyProtection="0"/>
    <xf numFmtId="0" fontId="13" fillId="16" borderId="1" applyNumberFormat="0" applyBorder="0" applyAlignment="0" applyProtection="0"/>
    <xf numFmtId="0" fontId="13" fillId="16" borderId="1" applyNumberFormat="0" applyBorder="0" applyAlignment="0" applyProtection="0"/>
    <xf numFmtId="0" fontId="12" fillId="17" borderId="1" applyNumberFormat="0" applyBorder="0" applyAlignment="0" applyProtection="0"/>
    <xf numFmtId="0" fontId="13" fillId="17" borderId="1" applyNumberFormat="0" applyBorder="0" applyAlignment="0" applyProtection="0"/>
    <xf numFmtId="0" fontId="13" fillId="17" borderId="1" applyNumberFormat="0" applyBorder="0" applyAlignment="0" applyProtection="0"/>
    <xf numFmtId="0" fontId="13" fillId="17" borderId="1" applyNumberFormat="0" applyBorder="0" applyAlignment="0" applyProtection="0"/>
    <xf numFmtId="0" fontId="12" fillId="18" borderId="1" applyNumberFormat="0" applyBorder="0" applyAlignment="0" applyProtection="0"/>
    <xf numFmtId="0" fontId="13" fillId="18" borderId="1" applyNumberFormat="0" applyBorder="0" applyAlignment="0" applyProtection="0"/>
    <xf numFmtId="0" fontId="13" fillId="18" borderId="1" applyNumberFormat="0" applyBorder="0" applyAlignment="0" applyProtection="0"/>
    <xf numFmtId="0" fontId="13" fillId="18" borderId="1" applyNumberFormat="0" applyBorder="0" applyAlignment="0" applyProtection="0"/>
    <xf numFmtId="0" fontId="12" fillId="13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2" fillId="14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2" fillId="19" borderId="1" applyNumberFormat="0" applyBorder="0" applyAlignment="0" applyProtection="0"/>
    <xf numFmtId="0" fontId="13" fillId="19" borderId="1" applyNumberFormat="0" applyBorder="0" applyAlignment="0" applyProtection="0"/>
    <xf numFmtId="0" fontId="13" fillId="19" borderId="1" applyNumberFormat="0" applyBorder="0" applyAlignment="0" applyProtection="0"/>
    <xf numFmtId="0" fontId="13" fillId="19" borderId="1" applyNumberFormat="0" applyBorder="0" applyAlignment="0" applyProtection="0"/>
    <xf numFmtId="171" fontId="14" fillId="0" borderId="1" applyFont="0" applyFill="0" applyBorder="0" applyAlignment="0" applyProtection="0"/>
    <xf numFmtId="0" fontId="15" fillId="0" borderId="1" applyFont="0" applyFill="0" applyBorder="0" applyAlignment="0" applyProtection="0"/>
    <xf numFmtId="172" fontId="14" fillId="0" borderId="1" applyFont="0" applyFill="0" applyBorder="0" applyAlignment="0" applyProtection="0"/>
    <xf numFmtId="0" fontId="15" fillId="0" borderId="1" applyFont="0" applyFill="0" applyBorder="0" applyAlignment="0" applyProtection="0"/>
    <xf numFmtId="0" fontId="16" fillId="0" borderId="1">
      <alignment horizontal="center" wrapText="1"/>
      <protection locked="0"/>
    </xf>
    <xf numFmtId="173" fontId="14" fillId="0" borderId="1" applyFont="0" applyFill="0" applyBorder="0" applyAlignment="0" applyProtection="0"/>
    <xf numFmtId="0" fontId="15" fillId="0" borderId="1" applyFont="0" applyFill="0" applyBorder="0" applyAlignment="0" applyProtection="0"/>
    <xf numFmtId="174" fontId="14" fillId="0" borderId="1" applyFont="0" applyFill="0" applyBorder="0" applyAlignment="0" applyProtection="0"/>
    <xf numFmtId="0" fontId="15" fillId="0" borderId="1" applyFont="0" applyFill="0" applyBorder="0" applyAlignment="0" applyProtection="0"/>
    <xf numFmtId="0" fontId="17" fillId="0" borderId="1">
      <alignment vertical="top"/>
    </xf>
    <xf numFmtId="0" fontId="18" fillId="20" borderId="1" applyBorder="0" applyProtection="0">
      <alignment vertical="center"/>
    </xf>
    <xf numFmtId="0" fontId="19" fillId="3" borderId="1" applyNumberFormat="0" applyBorder="0" applyAlignment="0" applyProtection="0"/>
    <xf numFmtId="0" fontId="20" fillId="3" borderId="1" applyNumberFormat="0" applyBorder="0" applyAlignment="0" applyProtection="0"/>
    <xf numFmtId="0" fontId="20" fillId="3" borderId="1" applyNumberFormat="0" applyBorder="0" applyAlignment="0" applyProtection="0"/>
    <xf numFmtId="0" fontId="20" fillId="3" borderId="1" applyNumberFormat="0" applyBorder="0" applyAlignment="0" applyProtection="0"/>
    <xf numFmtId="0" fontId="21" fillId="0" borderId="1" applyNumberFormat="0" applyFill="0" applyBorder="0" applyAlignment="0" applyProtection="0"/>
    <xf numFmtId="0" fontId="22" fillId="0" borderId="1" applyNumberFormat="0" applyBorder="0">
      <alignment horizontal="center"/>
    </xf>
    <xf numFmtId="0" fontId="21" fillId="0" borderId="1" applyNumberFormat="0" applyFill="0" applyBorder="0" applyAlignment="0" applyProtection="0"/>
    <xf numFmtId="0" fontId="22" fillId="0" borderId="1" applyNumberFormat="0" applyFill="0" applyBorder="0" applyAlignment="0" applyProtection="0"/>
    <xf numFmtId="0" fontId="15" fillId="0" borderId="1"/>
    <xf numFmtId="0" fontId="9" fillId="0" borderId="1"/>
    <xf numFmtId="0" fontId="15" fillId="0" borderId="1"/>
    <xf numFmtId="0" fontId="23" fillId="0" borderId="1">
      <alignment horizontal="center"/>
    </xf>
    <xf numFmtId="175" fontId="4" fillId="0" borderId="1" applyFill="0" applyBorder="0" applyAlignment="0"/>
    <xf numFmtId="0" fontId="24" fillId="21" borderId="7" applyNumberFormat="0" applyAlignment="0" applyProtection="0"/>
    <xf numFmtId="0" fontId="25" fillId="21" borderId="7" applyNumberFormat="0" applyAlignment="0" applyProtection="0"/>
    <xf numFmtId="0" fontId="25" fillId="21" borderId="7" applyNumberFormat="0" applyAlignment="0" applyProtection="0"/>
    <xf numFmtId="0" fontId="25" fillId="21" borderId="7" applyNumberFormat="0" applyAlignment="0" applyProtection="0"/>
    <xf numFmtId="0" fontId="4" fillId="22" borderId="1" applyBorder="0" applyProtection="0">
      <alignment horizontal="right" vertical="center" wrapText="1"/>
    </xf>
    <xf numFmtId="0" fontId="4" fillId="22" borderId="1" applyBorder="0" applyProtection="0">
      <alignment horizontal="right" vertical="center" wrapText="1"/>
    </xf>
    <xf numFmtId="0" fontId="4" fillId="22" borderId="8" applyProtection="0">
      <alignment horizontal="right" vertical="center" wrapText="1"/>
    </xf>
    <xf numFmtId="0" fontId="4" fillId="22" borderId="8" applyProtection="0">
      <alignment horizontal="right" vertical="center" wrapText="1"/>
    </xf>
    <xf numFmtId="0" fontId="4" fillId="22" borderId="9" applyProtection="0">
      <alignment horizontal="right" vertical="center" wrapText="1"/>
    </xf>
    <xf numFmtId="0" fontId="4" fillId="22" borderId="9" applyProtection="0">
      <alignment horizontal="right" vertical="center" wrapText="1"/>
    </xf>
    <xf numFmtId="0" fontId="4" fillId="22" borderId="10" applyProtection="0">
      <alignment horizontal="right" vertical="center" wrapText="1"/>
    </xf>
    <xf numFmtId="0" fontId="4" fillId="22" borderId="10" applyProtection="0">
      <alignment horizontal="right" vertical="center" wrapText="1"/>
    </xf>
    <xf numFmtId="0" fontId="4" fillId="22" borderId="11" applyProtection="0">
      <alignment horizontal="right" vertical="center" wrapText="1"/>
    </xf>
    <xf numFmtId="0" fontId="4" fillId="22" borderId="11" applyProtection="0">
      <alignment horizontal="right" vertical="center" wrapText="1"/>
    </xf>
    <xf numFmtId="0" fontId="4" fillId="22" borderId="12" applyProtection="0">
      <alignment horizontal="right" vertical="center" wrapText="1"/>
    </xf>
    <xf numFmtId="0" fontId="4" fillId="22" borderId="12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" applyBorder="0" applyProtection="0">
      <alignment horizontal="right" vertical="center" wrapText="1"/>
    </xf>
    <xf numFmtId="0" fontId="26" fillId="23" borderId="16" applyNumberFormat="0" applyAlignment="0" applyProtection="0"/>
    <xf numFmtId="0" fontId="27" fillId="23" borderId="16" applyNumberFormat="0" applyAlignment="0" applyProtection="0"/>
    <xf numFmtId="0" fontId="27" fillId="23" borderId="16" applyNumberFormat="0" applyAlignment="0" applyProtection="0"/>
    <xf numFmtId="0" fontId="27" fillId="23" borderId="16" applyNumberFormat="0" applyAlignment="0" applyProtection="0"/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37" fontId="28" fillId="0" borderId="1"/>
    <xf numFmtId="37" fontId="28" fillId="0" borderId="1"/>
    <xf numFmtId="37" fontId="28" fillId="0" borderId="1"/>
    <xf numFmtId="37" fontId="28" fillId="0" borderId="1"/>
    <xf numFmtId="37" fontId="28" fillId="0" borderId="1"/>
    <xf numFmtId="37" fontId="28" fillId="0" borderId="1"/>
    <xf numFmtId="37" fontId="28" fillId="0" borderId="1"/>
    <xf numFmtId="37" fontId="28" fillId="0" borderId="1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76" fontId="4" fillId="0" borderId="1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76" fontId="4" fillId="0" borderId="1" applyFill="0" applyBorder="0" applyAlignment="0" applyProtection="0"/>
    <xf numFmtId="166" fontId="11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77" fontId="4" fillId="0" borderId="1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30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31" fillId="0" borderId="1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2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32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7" fontId="33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7" fontId="33" fillId="0" borderId="1" applyFont="0" applyFill="0" applyBorder="0" applyAlignment="0" applyProtection="0"/>
    <xf numFmtId="167" fontId="33" fillId="0" borderId="1" applyFont="0" applyFill="0" applyBorder="0" applyAlignment="0" applyProtection="0"/>
    <xf numFmtId="167" fontId="33" fillId="0" borderId="1" applyFont="0" applyFill="0" applyBorder="0" applyAlignment="0" applyProtection="0"/>
    <xf numFmtId="167" fontId="33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32" fillId="0" borderId="1" applyFont="0" applyFill="0" applyBorder="0" applyAlignment="0" applyProtection="0"/>
    <xf numFmtId="166" fontId="2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3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78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11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32" fillId="0" borderId="1" applyFont="0" applyFill="0" applyBorder="0" applyAlignment="0" applyProtection="0"/>
    <xf numFmtId="41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79" fontId="4" fillId="0" borderId="1" applyFont="0" applyFill="0" applyBorder="0" applyAlignment="0" applyProtection="0"/>
    <xf numFmtId="180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7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2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2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2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4" fillId="0" borderId="1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0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11" fillId="0" borderId="1" applyFont="0" applyFill="0" applyBorder="0" applyAlignment="0" applyProtection="0"/>
    <xf numFmtId="43" fontId="11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81" fontId="31" fillId="0" borderId="1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5" fillId="0" borderId="1" applyFont="0" applyFill="0" applyBorder="0" applyAlignment="0" applyProtection="0">
      <alignment vertical="top" wrapText="1"/>
    </xf>
    <xf numFmtId="168" fontId="4" fillId="0" borderId="1" applyFont="0" applyFill="0" applyBorder="0" applyAlignment="0" applyProtection="0"/>
    <xf numFmtId="182" fontId="29" fillId="0" borderId="1" applyFill="0" applyBorder="0" applyAlignment="0" applyProtection="0"/>
    <xf numFmtId="168" fontId="4" fillId="0" borderId="1" applyFont="0" applyFill="0" applyBorder="0" applyAlignment="0" applyProtection="0"/>
    <xf numFmtId="164" fontId="36" fillId="0" borderId="1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7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43" fontId="11" fillId="0" borderId="1" applyFont="0" applyFill="0" applyBorder="0" applyAlignment="0" applyProtection="0"/>
    <xf numFmtId="168" fontId="32" fillId="0" borderId="1" applyFont="0" applyFill="0" applyBorder="0" applyAlignment="0" applyProtection="0"/>
    <xf numFmtId="168" fontId="2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8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9" fillId="0" borderId="1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3" fontId="4" fillId="0" borderId="1" applyFont="0" applyFill="0" applyBorder="0" applyAlignment="0" applyProtection="0"/>
    <xf numFmtId="0" fontId="40" fillId="0" borderId="1" applyNumberFormat="0" applyAlignment="0">
      <alignment horizontal="left"/>
    </xf>
    <xf numFmtId="165" fontId="11" fillId="0" borderId="1" applyFont="0" applyFill="0" applyBorder="0" applyAlignment="0" applyProtection="0"/>
    <xf numFmtId="183" fontId="11" fillId="0" borderId="1" applyFont="0" applyFill="0" applyBorder="0" applyAlignment="0" applyProtection="0"/>
    <xf numFmtId="5" fontId="4" fillId="0" borderId="1" applyFont="0" applyFill="0" applyBorder="0" applyAlignment="0" applyProtection="0"/>
    <xf numFmtId="165" fontId="4" fillId="0" borderId="1" applyFont="0" applyFill="0" applyBorder="0" applyAlignment="0" applyProtection="0"/>
    <xf numFmtId="42" fontId="4" fillId="0" borderId="1" applyFont="0" applyFill="0" applyBorder="0" applyAlignment="0" applyProtection="0"/>
    <xf numFmtId="165" fontId="4" fillId="0" borderId="1" applyFont="0" applyFill="0" applyBorder="0" applyAlignment="0" applyProtection="0"/>
    <xf numFmtId="184" fontId="4" fillId="0" borderId="1" applyFont="0" applyFill="0" applyBorder="0" applyAlignment="0" applyProtection="0"/>
    <xf numFmtId="184" fontId="4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85" fontId="2" fillId="0" borderId="1" applyFont="0" applyFill="0" applyBorder="0" applyAlignment="0" applyProtection="0"/>
    <xf numFmtId="165" fontId="4" fillId="0" borderId="1" applyFont="0" applyFill="0" applyBorder="0" applyAlignment="0" applyProtection="0"/>
    <xf numFmtId="165" fontId="2" fillId="0" borderId="1" applyFont="0" applyFill="0" applyBorder="0" applyAlignment="0" applyProtection="0"/>
    <xf numFmtId="167" fontId="11" fillId="0" borderId="1" applyFont="0" applyFill="0" applyBorder="0" applyAlignment="0" applyProtection="0"/>
    <xf numFmtId="167" fontId="4" fillId="0" borderId="1" applyFont="0" applyFill="0" applyBorder="0" applyAlignment="0" applyProtection="0"/>
    <xf numFmtId="186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86" fontId="4" fillId="0" borderId="1" applyFont="0" applyFill="0" applyBorder="0" applyAlignment="0" applyProtection="0"/>
    <xf numFmtId="182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67" fontId="11" fillId="0" borderId="1" applyFont="0" applyFill="0" applyBorder="0" applyAlignment="0" applyProtection="0"/>
    <xf numFmtId="44" fontId="4" fillId="0" borderId="1" applyFont="0" applyFill="0" applyBorder="0" applyAlignment="0" applyProtection="0"/>
    <xf numFmtId="187" fontId="4" fillId="0" borderId="1" applyFont="0" applyFill="0" applyBorder="0" applyAlignment="0" applyProtection="0"/>
    <xf numFmtId="0" fontId="36" fillId="0" borderId="1"/>
    <xf numFmtId="0" fontId="6" fillId="0" borderId="1"/>
    <xf numFmtId="0" fontId="6" fillId="0" borderId="18"/>
    <xf numFmtId="0" fontId="36" fillId="0" borderId="18"/>
    <xf numFmtId="0" fontId="4" fillId="0" borderId="1" applyFont="0" applyFill="0" applyBorder="0" applyAlignment="0" applyProtection="0"/>
    <xf numFmtId="179" fontId="4" fillId="0" borderId="1">
      <protection locked="0"/>
    </xf>
    <xf numFmtId="179" fontId="4" fillId="0" borderId="1">
      <protection locked="0"/>
    </xf>
    <xf numFmtId="179" fontId="4" fillId="0" borderId="1">
      <protection locked="0"/>
    </xf>
    <xf numFmtId="179" fontId="4" fillId="0" borderId="1">
      <protection locked="0"/>
    </xf>
    <xf numFmtId="179" fontId="4" fillId="0" borderId="1">
      <protection locked="0"/>
    </xf>
    <xf numFmtId="0" fontId="4" fillId="0" borderId="1" applyFont="0" applyFill="0" applyBorder="0" applyAlignment="0" applyProtection="0"/>
    <xf numFmtId="0" fontId="41" fillId="0" borderId="1"/>
    <xf numFmtId="0" fontId="42" fillId="0" borderId="1"/>
    <xf numFmtId="188" fontId="36" fillId="0" borderId="1" applyFill="0" applyBorder="0">
      <alignment horizontal="left" vertical="top" wrapText="1"/>
      <protection locked="0"/>
    </xf>
    <xf numFmtId="0" fontId="41" fillId="0" borderId="18"/>
    <xf numFmtId="0" fontId="42" fillId="0" borderId="19"/>
    <xf numFmtId="0" fontId="41" fillId="0" borderId="18"/>
    <xf numFmtId="0" fontId="41" fillId="0" borderId="18"/>
    <xf numFmtId="0" fontId="42" fillId="0" borderId="19"/>
    <xf numFmtId="0" fontId="41" fillId="0" borderId="18"/>
    <xf numFmtId="0" fontId="43" fillId="24" borderId="1" applyNumberFormat="0" applyBorder="0" applyAlignment="0" applyProtection="0"/>
    <xf numFmtId="0" fontId="43" fillId="25" borderId="1" applyNumberFormat="0" applyBorder="0" applyAlignment="0" applyProtection="0"/>
    <xf numFmtId="0" fontId="43" fillId="25" borderId="1" applyNumberFormat="0" applyBorder="0" applyAlignment="0" applyProtection="0"/>
    <xf numFmtId="0" fontId="44" fillId="26" borderId="1"/>
    <xf numFmtId="0" fontId="45" fillId="0" borderId="1" applyNumberFormat="0" applyAlignment="0">
      <alignment horizontal="left"/>
    </xf>
    <xf numFmtId="189" fontId="4" fillId="0" borderId="1" applyFont="0" applyFill="0" applyBorder="0" applyAlignment="0" applyProtection="0"/>
    <xf numFmtId="0" fontId="46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0" fontId="5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0" fontId="48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0" fontId="48" fillId="0" borderId="1">
      <protection locked="0"/>
    </xf>
    <xf numFmtId="2" fontId="4" fillId="0" borderId="1" applyFont="0" applyFill="0" applyBorder="0" applyAlignment="0" applyProtection="0"/>
    <xf numFmtId="180" fontId="4" fillId="0" borderId="1">
      <protection locked="0"/>
    </xf>
    <xf numFmtId="180" fontId="4" fillId="0" borderId="1">
      <protection locked="0"/>
    </xf>
    <xf numFmtId="180" fontId="4" fillId="0" borderId="1">
      <protection locked="0"/>
    </xf>
    <xf numFmtId="180" fontId="4" fillId="0" borderId="1">
      <protection locked="0"/>
    </xf>
    <xf numFmtId="180" fontId="4" fillId="0" borderId="1">
      <protection locked="0"/>
    </xf>
    <xf numFmtId="2" fontId="4" fillId="0" borderId="1" applyFont="0" applyFill="0" applyBorder="0" applyAlignment="0" applyProtection="0"/>
    <xf numFmtId="0" fontId="49" fillId="0" borderId="20"/>
    <xf numFmtId="0" fontId="49" fillId="0" borderId="21"/>
    <xf numFmtId="0" fontId="49" fillId="0" borderId="21"/>
    <xf numFmtId="0" fontId="49" fillId="0" borderId="20"/>
    <xf numFmtId="0" fontId="49" fillId="0" borderId="18"/>
    <xf numFmtId="0" fontId="49" fillId="0" borderId="19"/>
    <xf numFmtId="0" fontId="49" fillId="0" borderId="18"/>
    <xf numFmtId="0" fontId="49" fillId="27" borderId="19"/>
    <xf numFmtId="0" fontId="49" fillId="27" borderId="18"/>
    <xf numFmtId="0" fontId="49" fillId="27" borderId="18"/>
    <xf numFmtId="0" fontId="50" fillId="4" borderId="1" applyNumberFormat="0" applyBorder="0" applyAlignment="0" applyProtection="0"/>
    <xf numFmtId="0" fontId="51" fillId="4" borderId="1" applyNumberFormat="0" applyBorder="0" applyAlignment="0" applyProtection="0"/>
    <xf numFmtId="0" fontId="51" fillId="4" borderId="1" applyNumberFormat="0" applyBorder="0" applyAlignment="0" applyProtection="0"/>
    <xf numFmtId="0" fontId="51" fillId="4" borderId="1" applyNumberFormat="0" applyBorder="0" applyAlignment="0" applyProtection="0"/>
    <xf numFmtId="38" fontId="52" fillId="28" borderId="1" applyNumberFormat="0" applyBorder="0" applyAlignment="0" applyProtection="0"/>
    <xf numFmtId="0" fontId="53" fillId="0" borderId="22" applyNumberFormat="0" applyAlignment="0" applyProtection="0">
      <alignment horizontal="left" vertical="center"/>
    </xf>
    <xf numFmtId="0" fontId="53" fillId="0" borderId="23">
      <alignment horizontal="left" vertical="center"/>
    </xf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5" fillId="0" borderId="24" applyNumberFormat="0" applyFill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6" fillId="0" borderId="25" applyNumberFormat="0" applyFill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7" fillId="0" borderId="26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57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170" fontId="59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70" fontId="59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0" fontId="60" fillId="0" borderId="27">
      <alignment horizontal="center"/>
    </xf>
    <xf numFmtId="0" fontId="60" fillId="0" borderId="1">
      <alignment horizontal="center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10" fontId="52" fillId="29" borderId="28" applyNumberFormat="0" applyBorder="0" applyAlignment="0" applyProtection="0"/>
    <xf numFmtId="10" fontId="52" fillId="29" borderId="28" applyNumberFormat="0" applyBorder="0" applyAlignment="0" applyProtection="0"/>
    <xf numFmtId="0" fontId="62" fillId="7" borderId="7" applyNumberFormat="0" applyAlignment="0" applyProtection="0"/>
    <xf numFmtId="0" fontId="63" fillId="7" borderId="7" applyNumberFormat="0" applyAlignment="0" applyProtection="0"/>
    <xf numFmtId="0" fontId="63" fillId="7" borderId="7" applyNumberFormat="0" applyAlignment="0" applyProtection="0"/>
    <xf numFmtId="0" fontId="63" fillId="7" borderId="7" applyNumberFormat="0" applyAlignment="0" applyProtection="0"/>
    <xf numFmtId="0" fontId="64" fillId="30" borderId="18"/>
    <xf numFmtId="0" fontId="65" fillId="30" borderId="18"/>
    <xf numFmtId="0" fontId="66" fillId="0" borderId="29" applyNumberFormat="0" applyFill="0" applyAlignment="0" applyProtection="0"/>
    <xf numFmtId="0" fontId="67" fillId="0" borderId="29" applyNumberFormat="0" applyFill="0" applyAlignment="0" applyProtection="0"/>
    <xf numFmtId="0" fontId="67" fillId="0" borderId="29" applyNumberFormat="0" applyFill="0" applyAlignment="0" applyProtection="0"/>
    <xf numFmtId="0" fontId="67" fillId="0" borderId="29" applyNumberFormat="0" applyFill="0" applyAlignment="0" applyProtection="0"/>
    <xf numFmtId="0" fontId="68" fillId="0" borderId="30">
      <alignment horizontal="center"/>
    </xf>
    <xf numFmtId="191" fontId="69" fillId="0" borderId="1"/>
    <xf numFmtId="0" fontId="68" fillId="0" borderId="30">
      <alignment horizontal="center"/>
    </xf>
    <xf numFmtId="0" fontId="68" fillId="0" borderId="30">
      <alignment horizontal="center"/>
    </xf>
    <xf numFmtId="0" fontId="68" fillId="0" borderId="31">
      <alignment horizontal="center"/>
    </xf>
    <xf numFmtId="0" fontId="68" fillId="0" borderId="31">
      <alignment horizontal="center"/>
    </xf>
    <xf numFmtId="0" fontId="68" fillId="0" borderId="31">
      <alignment horizontal="center"/>
    </xf>
    <xf numFmtId="0" fontId="68" fillId="0" borderId="31">
      <alignment horizontal="center"/>
    </xf>
    <xf numFmtId="0" fontId="68" fillId="0" borderId="30">
      <alignment horizontal="center"/>
    </xf>
    <xf numFmtId="38" fontId="70" fillId="0" borderId="1" applyFont="0" applyFill="0" applyBorder="0" applyAlignment="0" applyProtection="0"/>
    <xf numFmtId="40" fontId="70" fillId="0" borderId="1" applyFont="0" applyFill="0" applyBorder="0" applyAlignment="0" applyProtection="0"/>
    <xf numFmtId="192" fontId="70" fillId="0" borderId="1" applyFont="0" applyFill="0" applyBorder="0" applyAlignment="0" applyProtection="0"/>
    <xf numFmtId="193" fontId="70" fillId="0" borderId="1" applyFont="0" applyFill="0" applyBorder="0" applyAlignment="0" applyProtection="0"/>
    <xf numFmtId="0" fontId="71" fillId="31" borderId="1" applyNumberFormat="0" applyBorder="0" applyAlignment="0" applyProtection="0"/>
    <xf numFmtId="0" fontId="72" fillId="31" borderId="1" applyNumberFormat="0" applyBorder="0" applyAlignment="0" applyProtection="0"/>
    <xf numFmtId="0" fontId="72" fillId="31" borderId="1" applyNumberFormat="0" applyBorder="0" applyAlignment="0" applyProtection="0"/>
    <xf numFmtId="0" fontId="72" fillId="31" borderId="1" applyNumberFormat="0" applyBorder="0" applyAlignment="0" applyProtection="0"/>
    <xf numFmtId="194" fontId="73" fillId="0" borderId="1"/>
    <xf numFmtId="176" fontId="74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1" fontId="75" fillId="0" borderId="28"/>
    <xf numFmtId="0" fontId="76" fillId="0" borderId="1" applyNumberFormat="0" applyAlignment="0"/>
    <xf numFmtId="195" fontId="4" fillId="0" borderId="1"/>
    <xf numFmtId="0" fontId="4" fillId="0" borderId="1"/>
    <xf numFmtId="0" fontId="32" fillId="0" borderId="1"/>
    <xf numFmtId="0" fontId="32" fillId="0" borderId="1"/>
    <xf numFmtId="0" fontId="4" fillId="0" borderId="1" applyProtection="0"/>
    <xf numFmtId="196" fontId="41" fillId="0" borderId="1"/>
    <xf numFmtId="195" fontId="4" fillId="0" borderId="1"/>
    <xf numFmtId="0" fontId="4" fillId="0" borderId="1"/>
    <xf numFmtId="0" fontId="4" fillId="0" borderId="1"/>
    <xf numFmtId="0" fontId="4" fillId="0" borderId="1"/>
    <xf numFmtId="195" fontId="4" fillId="0" borderId="1"/>
    <xf numFmtId="0" fontId="4" fillId="0" borderId="1"/>
    <xf numFmtId="0" fontId="4" fillId="0" borderId="1"/>
    <xf numFmtId="0" fontId="4" fillId="0" borderId="1"/>
    <xf numFmtId="195" fontId="4" fillId="0" borderId="1"/>
    <xf numFmtId="0" fontId="34" fillId="0" borderId="1"/>
    <xf numFmtId="197" fontId="41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32" fillId="0" borderId="1"/>
    <xf numFmtId="0" fontId="29" fillId="0" borderId="1"/>
    <xf numFmtId="0" fontId="32" fillId="0" borderId="1"/>
    <xf numFmtId="0" fontId="29" fillId="0" borderId="1"/>
    <xf numFmtId="0" fontId="4" fillId="0" borderId="1"/>
    <xf numFmtId="0" fontId="33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1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" fillId="0" borderId="1"/>
    <xf numFmtId="0" fontId="4" fillId="0" borderId="1"/>
    <xf numFmtId="0" fontId="4" fillId="0" borderId="1"/>
    <xf numFmtId="0" fontId="4" fillId="0" borderId="1"/>
    <xf numFmtId="0" fontId="32" fillId="0" borderId="1"/>
    <xf numFmtId="0" fontId="32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9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77" fillId="0" borderId="1"/>
    <xf numFmtId="0" fontId="4" fillId="0" borderId="1"/>
    <xf numFmtId="0" fontId="4" fillId="0" borderId="1"/>
    <xf numFmtId="0" fontId="78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3" fillId="0" borderId="1"/>
    <xf numFmtId="0" fontId="4" fillId="0" borderId="1"/>
    <xf numFmtId="0" fontId="4" fillId="0" borderId="1"/>
    <xf numFmtId="0" fontId="32" fillId="0" borderId="1"/>
    <xf numFmtId="0" fontId="4" fillId="0" borderId="1"/>
    <xf numFmtId="0" fontId="3" fillId="0" borderId="1"/>
    <xf numFmtId="0" fontId="4" fillId="0" borderId="1"/>
    <xf numFmtId="0" fontId="4" fillId="0" borderId="1"/>
    <xf numFmtId="0" fontId="4" fillId="0" borderId="1"/>
    <xf numFmtId="0" fontId="32" fillId="0" borderId="1"/>
    <xf numFmtId="0" fontId="2" fillId="0" borderId="1"/>
    <xf numFmtId="198" fontId="4" fillId="0" borderId="1"/>
    <xf numFmtId="167" fontId="4" fillId="0" borderId="1"/>
    <xf numFmtId="0" fontId="23" fillId="0" borderId="1"/>
    <xf numFmtId="0" fontId="4" fillId="0" borderId="1"/>
    <xf numFmtId="0" fontId="32" fillId="0" borderId="1"/>
    <xf numFmtId="181" fontId="4" fillId="0" borderId="1"/>
    <xf numFmtId="0" fontId="4" fillId="0" borderId="1"/>
    <xf numFmtId="194" fontId="4" fillId="0" borderId="1"/>
    <xf numFmtId="0" fontId="4" fillId="0" borderId="1"/>
    <xf numFmtId="0" fontId="79" fillId="32" borderId="1"/>
    <xf numFmtId="0" fontId="2" fillId="0" borderId="1"/>
    <xf numFmtId="0" fontId="2" fillId="0" borderId="1"/>
    <xf numFmtId="0" fontId="80" fillId="0" borderId="1"/>
    <xf numFmtId="0" fontId="2" fillId="0" borderId="1"/>
    <xf numFmtId="0" fontId="4" fillId="0" borderId="1"/>
    <xf numFmtId="0" fontId="81" fillId="0" borderId="1" applyNumberFormat="0" applyFill="0" applyBorder="0" applyProtection="0">
      <alignment horizontal="left" vertical="top" wrapText="1"/>
    </xf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3" fillId="0" borderId="1"/>
    <xf numFmtId="0" fontId="4" fillId="0" borderId="1"/>
    <xf numFmtId="0" fontId="4" fillId="0" borderId="1"/>
    <xf numFmtId="0" fontId="32" fillId="0" borderId="1"/>
    <xf numFmtId="0" fontId="4" fillId="0" borderId="1"/>
    <xf numFmtId="0" fontId="2" fillId="0" borderId="1"/>
    <xf numFmtId="0" fontId="4" fillId="0" borderId="1"/>
    <xf numFmtId="0" fontId="4" fillId="0" borderId="1"/>
    <xf numFmtId="0" fontId="32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195" fontId="4" fillId="0" borderId="1"/>
    <xf numFmtId="0" fontId="14" fillId="0" borderId="1"/>
    <xf numFmtId="199" fontId="4" fillId="0" borderId="1"/>
    <xf numFmtId="0" fontId="23" fillId="0" borderId="1"/>
    <xf numFmtId="167" fontId="4" fillId="0" borderId="1"/>
    <xf numFmtId="167" fontId="4" fillId="0" borderId="1"/>
    <xf numFmtId="167" fontId="4" fillId="0" borderId="1"/>
    <xf numFmtId="198" fontId="4" fillId="0" borderId="1"/>
    <xf numFmtId="167" fontId="4" fillId="0" borderId="1"/>
    <xf numFmtId="167" fontId="4" fillId="0" borderId="1"/>
    <xf numFmtId="167" fontId="4" fillId="0" borderId="1"/>
    <xf numFmtId="41" fontId="4" fillId="0" borderId="1"/>
    <xf numFmtId="0" fontId="41" fillId="0" borderId="1"/>
    <xf numFmtId="167" fontId="4" fillId="0" borderId="1"/>
    <xf numFmtId="0" fontId="4" fillId="0" borderId="1"/>
    <xf numFmtId="41" fontId="4" fillId="0" borderId="1"/>
    <xf numFmtId="198" fontId="4" fillId="0" borderId="1"/>
    <xf numFmtId="181" fontId="4" fillId="0" borderId="1"/>
    <xf numFmtId="181" fontId="4" fillId="0" borderId="1"/>
    <xf numFmtId="200" fontId="4" fillId="0" borderId="1"/>
    <xf numFmtId="177" fontId="4" fillId="0" borderId="1"/>
    <xf numFmtId="198" fontId="4" fillId="0" borderId="1"/>
    <xf numFmtId="199" fontId="4" fillId="0" borderId="1"/>
    <xf numFmtId="200" fontId="4" fillId="0" borderId="1"/>
    <xf numFmtId="41" fontId="4" fillId="0" borderId="1"/>
    <xf numFmtId="199" fontId="4" fillId="0" borderId="1"/>
    <xf numFmtId="41" fontId="4" fillId="0" borderId="1"/>
    <xf numFmtId="199" fontId="4" fillId="0" borderId="1"/>
    <xf numFmtId="198" fontId="4" fillId="0" borderId="1"/>
    <xf numFmtId="199" fontId="4" fillId="0" borderId="1"/>
    <xf numFmtId="199" fontId="4" fillId="0" borderId="1"/>
    <xf numFmtId="199" fontId="4" fillId="0" borderId="1"/>
    <xf numFmtId="199" fontId="4" fillId="0" borderId="1"/>
    <xf numFmtId="199" fontId="4" fillId="0" borderId="1"/>
    <xf numFmtId="199" fontId="4" fillId="0" borderId="1"/>
    <xf numFmtId="198" fontId="4" fillId="0" borderId="1"/>
    <xf numFmtId="0" fontId="4" fillId="0" borderId="1"/>
    <xf numFmtId="41" fontId="4" fillId="0" borderId="1"/>
    <xf numFmtId="177" fontId="4" fillId="0" borderId="1"/>
    <xf numFmtId="198" fontId="4" fillId="0" borderId="1"/>
    <xf numFmtId="167" fontId="4" fillId="0" borderId="1"/>
    <xf numFmtId="167" fontId="4" fillId="0" borderId="1"/>
    <xf numFmtId="167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200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67" fontId="4" fillId="0" borderId="1"/>
    <xf numFmtId="167" fontId="4" fillId="0" borderId="1"/>
    <xf numFmtId="198" fontId="4" fillId="0" borderId="1"/>
    <xf numFmtId="167" fontId="4" fillId="0" borderId="1"/>
    <xf numFmtId="167" fontId="4" fillId="0" borderId="1"/>
    <xf numFmtId="0" fontId="4" fillId="0" borderId="1"/>
    <xf numFmtId="0" fontId="4" fillId="0" borderId="1"/>
    <xf numFmtId="195" fontId="4" fillId="0" borderId="1"/>
    <xf numFmtId="0" fontId="4" fillId="0" borderId="1"/>
    <xf numFmtId="0" fontId="41" fillId="0" borderId="1"/>
    <xf numFmtId="0" fontId="32" fillId="0" borderId="1"/>
    <xf numFmtId="0" fontId="32" fillId="0" borderId="1"/>
    <xf numFmtId="0" fontId="82" fillId="0" borderId="1"/>
    <xf numFmtId="0" fontId="41" fillId="0" borderId="1"/>
    <xf numFmtId="195" fontId="4" fillId="0" borderId="1"/>
    <xf numFmtId="0" fontId="4" fillId="0" borderId="1"/>
    <xf numFmtId="0" fontId="41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32" fillId="0" borderId="1"/>
    <xf numFmtId="201" fontId="41" fillId="0" borderId="1"/>
    <xf numFmtId="195" fontId="4" fillId="0" borderId="1"/>
    <xf numFmtId="0" fontId="4" fillId="0" borderId="1"/>
    <xf numFmtId="202" fontId="83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32" fillId="0" borderId="1"/>
    <xf numFmtId="0" fontId="29" fillId="0" borderId="1"/>
    <xf numFmtId="195" fontId="4" fillId="0" borderId="1"/>
    <xf numFmtId="0" fontId="2" fillId="0" borderId="1"/>
    <xf numFmtId="202" fontId="83" fillId="0" borderId="1"/>
    <xf numFmtId="0" fontId="2" fillId="0" borderId="1"/>
    <xf numFmtId="0" fontId="37" fillId="0" borderId="1"/>
    <xf numFmtId="0" fontId="37" fillId="0" borderId="1"/>
    <xf numFmtId="0" fontId="37" fillId="0" borderId="1"/>
    <xf numFmtId="0" fontId="4" fillId="33" borderId="32" applyNumberFormat="0" applyFont="0" applyAlignment="0" applyProtection="0"/>
    <xf numFmtId="0" fontId="11" fillId="33" borderId="32" applyNumberFormat="0" applyFont="0" applyAlignment="0" applyProtection="0"/>
    <xf numFmtId="0" fontId="11" fillId="33" borderId="32" applyNumberFormat="0" applyFont="0" applyAlignment="0" applyProtection="0"/>
    <xf numFmtId="0" fontId="11" fillId="33" borderId="32" applyNumberFormat="0" applyFont="0" applyAlignment="0" applyProtection="0"/>
    <xf numFmtId="0" fontId="84" fillId="21" borderId="33" applyNumberFormat="0" applyAlignment="0" applyProtection="0"/>
    <xf numFmtId="0" fontId="85" fillId="21" borderId="33" applyNumberFormat="0" applyAlignment="0" applyProtection="0"/>
    <xf numFmtId="0" fontId="85" fillId="21" borderId="33" applyNumberFormat="0" applyAlignment="0" applyProtection="0"/>
    <xf numFmtId="0" fontId="85" fillId="21" borderId="33" applyNumberFormat="0" applyAlignment="0" applyProtection="0"/>
    <xf numFmtId="14" fontId="16" fillId="0" borderId="1">
      <alignment horizontal="center" wrapText="1"/>
      <protection locked="0"/>
    </xf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36" fillId="0" borderId="1" applyFill="0" applyBorder="0" applyAlignment="0" applyProtection="0"/>
    <xf numFmtId="9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11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29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70" fillId="0" borderId="34" applyNumberFormat="0" applyBorder="0"/>
    <xf numFmtId="39" fontId="86" fillId="34" borderId="18"/>
    <xf numFmtId="0" fontId="37" fillId="0" borderId="1"/>
    <xf numFmtId="0" fontId="4" fillId="0" borderId="1"/>
    <xf numFmtId="203" fontId="4" fillId="35" borderId="28">
      <alignment horizontal="center" vertical="center" shrinkToFit="1"/>
    </xf>
    <xf numFmtId="0" fontId="87" fillId="36" borderId="1" applyNumberFormat="0" applyFont="0" applyBorder="0" applyAlignment="0">
      <alignment horizontal="center"/>
    </xf>
    <xf numFmtId="0" fontId="36" fillId="0" borderId="1"/>
    <xf numFmtId="0" fontId="6" fillId="0" borderId="1"/>
    <xf numFmtId="0" fontId="41" fillId="0" borderId="1"/>
    <xf numFmtId="0" fontId="42" fillId="0" borderId="1"/>
    <xf numFmtId="204" fontId="4" fillId="0" borderId="1" applyNumberFormat="0" applyFill="0" applyBorder="0" applyAlignment="0" applyProtection="0">
      <alignment horizontal="left"/>
    </xf>
    <xf numFmtId="0" fontId="37" fillId="0" borderId="1"/>
    <xf numFmtId="0" fontId="52" fillId="0" borderId="1">
      <alignment vertical="top"/>
    </xf>
    <xf numFmtId="0" fontId="52" fillId="0" borderId="1">
      <alignment vertical="top"/>
    </xf>
    <xf numFmtId="0" fontId="87" fillId="1" borderId="23" applyNumberFormat="0" applyFont="0" applyAlignment="0">
      <alignment horizontal="center"/>
    </xf>
    <xf numFmtId="0" fontId="88" fillId="0" borderId="1" applyNumberFormat="0" applyFill="0" applyBorder="0" applyAlignment="0" applyProtection="0"/>
    <xf numFmtId="0" fontId="89" fillId="0" borderId="1" applyNumberFormat="0" applyFill="0" applyBorder="0" applyAlignment="0">
      <alignment horizontal="center"/>
    </xf>
    <xf numFmtId="40" fontId="90" fillId="0" borderId="1" applyBorder="0">
      <alignment horizontal="right"/>
    </xf>
    <xf numFmtId="188" fontId="36" fillId="0" borderId="1">
      <protection locked="0"/>
    </xf>
    <xf numFmtId="0" fontId="36" fillId="0" borderId="18"/>
    <xf numFmtId="0" fontId="36" fillId="0" borderId="18"/>
    <xf numFmtId="0" fontId="6" fillId="0" borderId="18"/>
    <xf numFmtId="0" fontId="4" fillId="0" borderId="1"/>
    <xf numFmtId="0" fontId="37" fillId="0" borderId="1"/>
    <xf numFmtId="0" fontId="91" fillId="37" borderId="1"/>
    <xf numFmtId="0" fontId="92" fillId="37" borderId="1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94" fillId="0" borderId="36" applyNumberForma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64" fillId="0" borderId="37"/>
    <xf numFmtId="0" fontId="65" fillId="0" borderId="37"/>
    <xf numFmtId="0" fontId="65" fillId="0" borderId="37"/>
    <xf numFmtId="0" fontId="65" fillId="0" borderId="37"/>
    <xf numFmtId="0" fontId="64" fillId="0" borderId="18"/>
    <xf numFmtId="0" fontId="65" fillId="0" borderId="18"/>
    <xf numFmtId="0" fontId="65" fillId="0" borderId="18"/>
    <xf numFmtId="188" fontId="36" fillId="0" borderId="1">
      <alignment horizontal="center"/>
      <protection locked="0"/>
    </xf>
    <xf numFmtId="0" fontId="95" fillId="0" borderId="1"/>
    <xf numFmtId="0" fontId="96" fillId="0" borderId="1">
      <alignment vertical="top"/>
    </xf>
    <xf numFmtId="0" fontId="97" fillId="0" borderId="1">
      <alignment vertical="top"/>
    </xf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98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205" fontId="34" fillId="0" borderId="1">
      <alignment horizontal="center" vertical="top"/>
    </xf>
    <xf numFmtId="206" fontId="34" fillId="0" borderId="38" applyBorder="0" applyAlignment="0">
      <alignment horizontal="center"/>
    </xf>
    <xf numFmtId="206" fontId="34" fillId="0" borderId="38" applyBorder="0" applyAlignment="0">
      <alignment horizontal="center"/>
    </xf>
    <xf numFmtId="207" fontId="34" fillId="0" borderId="38" applyBorder="0" applyAlignment="0">
      <alignment horizontal="center"/>
    </xf>
    <xf numFmtId="207" fontId="34" fillId="0" borderId="38" applyBorder="0" applyAlignment="0">
      <alignment horizontal="center"/>
    </xf>
    <xf numFmtId="208" fontId="34" fillId="0" borderId="39" applyFill="0" applyBorder="0" applyAlignment="0"/>
    <xf numFmtId="209" fontId="100" fillId="38" borderId="40" applyFill="0" applyBorder="0"/>
    <xf numFmtId="210" fontId="34" fillId="28" borderId="30">
      <alignment horizontal="center"/>
    </xf>
    <xf numFmtId="210" fontId="34" fillId="28" borderId="30">
      <alignment horizontal="center"/>
    </xf>
    <xf numFmtId="211" fontId="34" fillId="0" borderId="28" applyFill="0" applyBorder="0"/>
    <xf numFmtId="211" fontId="34" fillId="0" borderId="28" applyFill="0" applyBorder="0"/>
    <xf numFmtId="212" fontId="34" fillId="0" borderId="1" applyFill="0" applyBorder="0" applyAlignment="0"/>
    <xf numFmtId="213" fontId="34" fillId="0" borderId="41" applyBorder="0">
      <alignment vertical="center"/>
    </xf>
    <xf numFmtId="213" fontId="34" fillId="0" borderId="41" applyBorder="0">
      <alignment vertical="center"/>
    </xf>
    <xf numFmtId="212" fontId="34" fillId="0" borderId="42" applyFill="0" applyBorder="0">
      <alignment vertical="center"/>
    </xf>
    <xf numFmtId="214" fontId="34" fillId="0" borderId="38" applyBorder="0">
      <alignment horizontal="center" vertical="top"/>
    </xf>
    <xf numFmtId="214" fontId="34" fillId="0" borderId="38" applyBorder="0">
      <alignment horizontal="center" vertical="top"/>
    </xf>
    <xf numFmtId="215" fontId="34" fillId="0" borderId="1" applyFill="0" applyBorder="0" applyAlignment="0"/>
    <xf numFmtId="216" fontId="34" fillId="0" borderId="43" applyBorder="0">
      <alignment horizontal="center"/>
    </xf>
    <xf numFmtId="167" fontId="34" fillId="0" borderId="4" applyBorder="0" applyAlignment="0" applyProtection="0">
      <alignment horizontal="center"/>
    </xf>
    <xf numFmtId="167" fontId="34" fillId="0" borderId="4" applyBorder="0" applyAlignment="0" applyProtection="0">
      <alignment horizontal="center"/>
    </xf>
    <xf numFmtId="217" fontId="101" fillId="0" borderId="1" applyFill="0" applyBorder="0" applyAlignment="0" applyProtection="0"/>
    <xf numFmtId="218" fontId="14" fillId="0" borderId="1" applyFont="0" applyFill="0" applyBorder="0" applyAlignment="0" applyProtection="0"/>
    <xf numFmtId="219" fontId="102" fillId="28" borderId="44" applyFill="0" applyBorder="0"/>
    <xf numFmtId="220" fontId="102" fillId="28" borderId="44" applyFill="0" applyBorder="0"/>
    <xf numFmtId="221" fontId="34" fillId="0" borderId="1" applyFill="0" applyBorder="0" applyAlignment="0"/>
    <xf numFmtId="222" fontId="34" fillId="0" borderId="1" applyFill="0" applyBorder="0" applyAlignment="0"/>
    <xf numFmtId="223" fontId="34" fillId="0" borderId="1"/>
    <xf numFmtId="223" fontId="34" fillId="0" borderId="45" applyBorder="0">
      <alignment vertical="center"/>
    </xf>
    <xf numFmtId="221" fontId="102" fillId="28" borderId="46" applyFill="0" applyBorder="0"/>
    <xf numFmtId="221" fontId="102" fillId="28" borderId="46" applyFill="0" applyBorder="0"/>
    <xf numFmtId="224" fontId="102" fillId="28" borderId="46" applyFill="0" applyBorder="0"/>
    <xf numFmtId="224" fontId="102" fillId="28" borderId="46" applyFill="0" applyBorder="0"/>
    <xf numFmtId="225" fontId="34" fillId="0" borderId="1" applyFill="0" applyBorder="0" applyAlignment="0" applyProtection="0"/>
    <xf numFmtId="226" fontId="34" fillId="0" borderId="1"/>
    <xf numFmtId="222" fontId="34" fillId="0" borderId="1" applyFill="0" applyBorder="0" applyAlignment="0" applyProtection="0"/>
    <xf numFmtId="227" fontId="34" fillId="0" borderId="5" applyFont="0" applyBorder="0">
      <alignment vertical="center"/>
    </xf>
    <xf numFmtId="227" fontId="34" fillId="0" borderId="5" applyFont="0" applyBorder="0">
      <alignment vertical="center"/>
    </xf>
    <xf numFmtId="228" fontId="34" fillId="0" borderId="1" applyBorder="0">
      <alignment vertical="center"/>
    </xf>
    <xf numFmtId="229" fontId="34" fillId="0" borderId="1" applyFill="0" applyBorder="0" applyAlignment="0"/>
    <xf numFmtId="230" fontId="34" fillId="0" borderId="1" applyFill="0" applyBorder="0">
      <alignment vertical="center"/>
    </xf>
    <xf numFmtId="212" fontId="34" fillId="0" borderId="39" applyFill="0" applyBorder="0" applyAlignment="0">
      <alignment vertical="top"/>
    </xf>
    <xf numFmtId="231" fontId="34" fillId="0" borderId="1" applyFill="0" applyBorder="0" applyAlignment="0"/>
    <xf numFmtId="205" fontId="34" fillId="28" borderId="4">
      <alignment horizontal="center"/>
    </xf>
    <xf numFmtId="205" fontId="34" fillId="28" borderId="4">
      <alignment horizontal="center"/>
    </xf>
    <xf numFmtId="232" fontId="34" fillId="0" borderId="1" applyFill="0" applyBorder="0" applyProtection="0">
      <alignment horizontal="center"/>
    </xf>
    <xf numFmtId="232" fontId="34" fillId="0" borderId="1" applyFill="0" applyBorder="0" applyProtection="0">
      <alignment horizontal="center"/>
    </xf>
    <xf numFmtId="233" fontId="34" fillId="0" borderId="1">
      <alignment horizontal="center" vertical="top"/>
    </xf>
    <xf numFmtId="233" fontId="103" fillId="0" borderId="1">
      <alignment horizontal="center" vertical="top"/>
    </xf>
    <xf numFmtId="234" fontId="34" fillId="0" borderId="47" applyBorder="0">
      <alignment horizontal="centerContinuous" vertical="center"/>
    </xf>
    <xf numFmtId="235" fontId="103" fillId="0" borderId="1" applyFill="0" applyBorder="0">
      <alignment horizontal="centerContinuous" vertical="center"/>
    </xf>
    <xf numFmtId="234" fontId="34" fillId="0" borderId="48" applyBorder="0">
      <alignment horizontal="center" vertical="top"/>
    </xf>
    <xf numFmtId="236" fontId="34" fillId="0" borderId="30" applyFill="0" applyBorder="0" applyAlignment="0" applyProtection="0"/>
    <xf numFmtId="236" fontId="34" fillId="0" borderId="30" applyFill="0" applyBorder="0" applyAlignment="0" applyProtection="0"/>
    <xf numFmtId="237" fontId="34" fillId="0" borderId="1" applyFill="0" applyBorder="0" applyAlignment="0"/>
    <xf numFmtId="238" fontId="34" fillId="0" borderId="39" applyFill="0" applyBorder="0" applyAlignment="0" applyProtection="0"/>
    <xf numFmtId="239" fontId="34" fillId="0" borderId="1" applyFill="0" applyBorder="0" applyAlignment="0" applyProtection="0"/>
    <xf numFmtId="165" fontId="34" fillId="0" borderId="1" applyFill="0" applyBorder="0" applyAlignment="0"/>
    <xf numFmtId="240" fontId="34" fillId="0" borderId="4" applyBorder="0" applyAlignment="0"/>
    <xf numFmtId="241" fontId="34" fillId="0" borderId="1"/>
    <xf numFmtId="242" fontId="34" fillId="0" borderId="1" applyFill="0" applyBorder="0" applyAlignment="0" applyProtection="0"/>
    <xf numFmtId="243" fontId="34" fillId="0" borderId="1"/>
    <xf numFmtId="244" fontId="34" fillId="0" borderId="1" applyFill="0" applyBorder="0" applyAlignment="0"/>
    <xf numFmtId="0" fontId="34" fillId="0" borderId="1">
      <alignment horizontal="justify" wrapText="1"/>
    </xf>
    <xf numFmtId="0" fontId="34" fillId="0" borderId="1" applyFont="0" applyFill="0" applyBorder="0">
      <alignment horizontal="left" wrapText="1" indent="1"/>
    </xf>
    <xf numFmtId="0" fontId="34" fillId="0" borderId="1" applyFont="0" applyFill="0" applyBorder="0">
      <alignment horizontal="left" vertical="center" wrapText="1"/>
    </xf>
    <xf numFmtId="0" fontId="101" fillId="0" borderId="1">
      <alignment horizontal="centerContinuous"/>
    </xf>
    <xf numFmtId="0" fontId="34" fillId="0" borderId="1">
      <alignment horizontal="centerContinuous"/>
    </xf>
    <xf numFmtId="0" fontId="34" fillId="0" borderId="1" applyFill="0" applyBorder="0">
      <alignment vertical="top" wrapText="1"/>
    </xf>
    <xf numFmtId="0" fontId="34" fillId="0" borderId="1" applyFont="0" applyFill="0" applyBorder="0">
      <alignment horizontal="center" vertical="top" wrapText="1"/>
    </xf>
    <xf numFmtId="0" fontId="34" fillId="0" borderId="1" applyFont="0" applyFill="0" applyBorder="0">
      <alignment vertical="top"/>
    </xf>
    <xf numFmtId="0" fontId="34" fillId="0" borderId="1">
      <alignment horizontal="justify" vertical="top" wrapText="1"/>
    </xf>
    <xf numFmtId="0" fontId="34" fillId="0" borderId="49" applyFill="0" applyBorder="0">
      <alignment horizontal="justify" vertical="center" wrapText="1"/>
    </xf>
    <xf numFmtId="0" fontId="103" fillId="0" borderId="1">
      <alignment horizontal="justify" vertical="top" wrapText="1"/>
    </xf>
    <xf numFmtId="245" fontId="34" fillId="0" borderId="1" applyFont="0" applyFill="0" applyBorder="0"/>
    <xf numFmtId="41" fontId="104" fillId="0" borderId="1" applyFont="0" applyFill="0" applyBorder="0" applyAlignment="0" applyProtection="0"/>
    <xf numFmtId="43" fontId="104" fillId="0" borderId="1" applyFont="0" applyFill="0" applyBorder="0" applyAlignment="0" applyProtection="0"/>
    <xf numFmtId="198" fontId="104" fillId="0" borderId="1" applyFont="0" applyFill="0" applyBorder="0" applyAlignment="0" applyProtection="0"/>
    <xf numFmtId="177" fontId="104" fillId="0" borderId="1" applyFont="0" applyFill="0" applyBorder="0" applyAlignment="0" applyProtection="0"/>
    <xf numFmtId="0" fontId="104" fillId="0" borderId="1"/>
    <xf numFmtId="40" fontId="105" fillId="0" borderId="1" applyFont="0" applyFill="0" applyBorder="0" applyAlignment="0" applyProtection="0"/>
    <xf numFmtId="38" fontId="105" fillId="0" borderId="1" applyFont="0" applyFill="0" applyBorder="0" applyAlignment="0" applyProtection="0"/>
    <xf numFmtId="0" fontId="105" fillId="0" borderId="1" applyFont="0" applyFill="0" applyBorder="0" applyAlignment="0" applyProtection="0"/>
    <xf numFmtId="0" fontId="105" fillId="0" borderId="1" applyFont="0" applyFill="0" applyBorder="0" applyAlignment="0" applyProtection="0"/>
    <xf numFmtId="10" fontId="4" fillId="0" borderId="1" applyFont="0" applyFill="0" applyBorder="0" applyAlignment="0" applyProtection="0"/>
    <xf numFmtId="0" fontId="106" fillId="0" borderId="1"/>
    <xf numFmtId="181" fontId="4" fillId="0" borderId="1" applyFont="0" applyFill="0" applyBorder="0" applyAlignment="0" applyProtection="0"/>
    <xf numFmtId="199" fontId="4" fillId="0" borderId="1" applyFont="0" applyFill="0" applyBorder="0" applyAlignment="0" applyProtection="0"/>
    <xf numFmtId="246" fontId="107" fillId="0" borderId="1" applyFont="0" applyFill="0" applyBorder="0" applyAlignment="0" applyProtection="0"/>
    <xf numFmtId="200" fontId="107" fillId="0" borderId="1" applyFont="0" applyFill="0" applyBorder="0" applyAlignment="0" applyProtection="0"/>
    <xf numFmtId="0" fontId="108" fillId="0" borderId="1"/>
    <xf numFmtId="0" fontId="104" fillId="0" borderId="1"/>
    <xf numFmtId="41" fontId="104" fillId="0" borderId="1" applyFont="0" applyFill="0" applyBorder="0" applyAlignment="0" applyProtection="0"/>
    <xf numFmtId="43" fontId="104" fillId="0" borderId="1" applyFont="0" applyFill="0" applyBorder="0" applyAlignment="0" applyProtection="0"/>
    <xf numFmtId="0" fontId="109" fillId="0" borderId="1"/>
    <xf numFmtId="198" fontId="104" fillId="0" borderId="1" applyFont="0" applyFill="0" applyBorder="0" applyAlignment="0" applyProtection="0"/>
    <xf numFmtId="198" fontId="109" fillId="0" borderId="1" applyFont="0" applyFill="0" applyBorder="0" applyAlignment="0" applyProtection="0"/>
    <xf numFmtId="177" fontId="104" fillId="0" borderId="1" applyFont="0" applyFill="0" applyBorder="0" applyAlignment="0" applyProtection="0"/>
    <xf numFmtId="0" fontId="3" fillId="0" borderId="1"/>
    <xf numFmtId="0" fontId="3" fillId="0" borderId="1"/>
    <xf numFmtId="9" fontId="32" fillId="0" borderId="1" applyFont="0" applyFill="0" applyBorder="0" applyAlignment="0" applyProtection="0"/>
    <xf numFmtId="0" fontId="4" fillId="0" borderId="1"/>
    <xf numFmtId="0" fontId="1" fillId="33" borderId="1" applyNumberFormat="0" applyBorder="0" applyAlignment="0" applyProtection="0"/>
    <xf numFmtId="0" fontId="1" fillId="47" borderId="1" applyNumberFormat="0" applyBorder="0" applyAlignment="0" applyProtection="0"/>
    <xf numFmtId="0" fontId="11" fillId="2" borderId="1" applyNumberFormat="0" applyBorder="0" applyAlignment="0" applyProtection="0"/>
    <xf numFmtId="0" fontId="11" fillId="2" borderId="1" applyNumberFormat="0" applyBorder="0" applyAlignment="0" applyProtection="0"/>
    <xf numFmtId="0" fontId="1" fillId="7" borderId="1" applyNumberFormat="0" applyBorder="0" applyAlignment="0" applyProtection="0"/>
    <xf numFmtId="0" fontId="1" fillId="51" borderId="1" applyNumberFormat="0" applyBorder="0" applyAlignment="0" applyProtection="0"/>
    <xf numFmtId="0" fontId="11" fillId="3" borderId="1" applyNumberFormat="0" applyBorder="0" applyAlignment="0" applyProtection="0"/>
    <xf numFmtId="0" fontId="11" fillId="3" borderId="1" applyNumberFormat="0" applyBorder="0" applyAlignment="0" applyProtection="0"/>
    <xf numFmtId="0" fontId="1" fillId="31" borderId="1" applyNumberFormat="0" applyBorder="0" applyAlignment="0" applyProtection="0"/>
    <xf numFmtId="0" fontId="1" fillId="55" borderId="1" applyNumberFormat="0" applyBorder="0" applyAlignment="0" applyProtection="0"/>
    <xf numFmtId="0" fontId="11" fillId="4" borderId="1" applyNumberFormat="0" applyBorder="0" applyAlignment="0" applyProtection="0"/>
    <xf numFmtId="0" fontId="11" fillId="4" borderId="1" applyNumberFormat="0" applyBorder="0" applyAlignment="0" applyProtection="0"/>
    <xf numFmtId="0" fontId="1" fillId="33" borderId="1" applyNumberFormat="0" applyBorder="0" applyAlignment="0" applyProtection="0"/>
    <xf numFmtId="0" fontId="1" fillId="59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" fillId="63" borderId="1" applyNumberFormat="0" applyBorder="0" applyAlignment="0" applyProtection="0"/>
    <xf numFmtId="0" fontId="11" fillId="6" borderId="1" applyNumberFormat="0" applyBorder="0" applyAlignment="0" applyProtection="0"/>
    <xf numFmtId="0" fontId="11" fillId="6" borderId="1" applyNumberFormat="0" applyBorder="0" applyAlignment="0" applyProtection="0"/>
    <xf numFmtId="0" fontId="1" fillId="67" borderId="1" applyNumberFormat="0" applyBorder="0" applyAlignment="0" applyProtection="0"/>
    <xf numFmtId="0" fontId="11" fillId="7" borderId="1" applyNumberFormat="0" applyBorder="0" applyAlignment="0" applyProtection="0"/>
    <xf numFmtId="0" fontId="11" fillId="7" borderId="1" applyNumberFormat="0" applyBorder="0" applyAlignment="0" applyProtection="0"/>
    <xf numFmtId="0" fontId="1" fillId="21" borderId="1" applyNumberFormat="0" applyBorder="0" applyAlignment="0" applyProtection="0"/>
    <xf numFmtId="0" fontId="1" fillId="4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" fillId="52" borderId="1" applyNumberFormat="0" applyBorder="0" applyAlignment="0" applyProtection="0"/>
    <xf numFmtId="0" fontId="11" fillId="9" borderId="1" applyNumberFormat="0" applyBorder="0" applyAlignment="0" applyProtection="0"/>
    <xf numFmtId="0" fontId="11" fillId="9" borderId="1" applyNumberFormat="0" applyBorder="0" applyAlignment="0" applyProtection="0"/>
    <xf numFmtId="0" fontId="1" fillId="31" borderId="1" applyNumberFormat="0" applyBorder="0" applyAlignment="0" applyProtection="0"/>
    <xf numFmtId="0" fontId="1" fillId="56" borderId="1" applyNumberFormat="0" applyBorder="0" applyAlignment="0" applyProtection="0"/>
    <xf numFmtId="0" fontId="11" fillId="10" borderId="1" applyNumberFormat="0" applyBorder="0" applyAlignment="0" applyProtection="0"/>
    <xf numFmtId="0" fontId="11" fillId="10" borderId="1" applyNumberFormat="0" applyBorder="0" applyAlignment="0" applyProtection="0"/>
    <xf numFmtId="0" fontId="1" fillId="21" borderId="1" applyNumberFormat="0" applyBorder="0" applyAlignment="0" applyProtection="0"/>
    <xf numFmtId="0" fontId="1" fillId="60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" fillId="64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" fillId="7" borderId="1" applyNumberFormat="0" applyBorder="0" applyAlignment="0" applyProtection="0"/>
    <xf numFmtId="0" fontId="1" fillId="68" borderId="1" applyNumberFormat="0" applyBorder="0" applyAlignment="0" applyProtection="0"/>
    <xf numFmtId="0" fontId="11" fillId="11" borderId="1" applyNumberFormat="0" applyBorder="0" applyAlignment="0" applyProtection="0"/>
    <xf numFmtId="0" fontId="11" fillId="11" borderId="1" applyNumberFormat="0" applyBorder="0" applyAlignment="0" applyProtection="0"/>
    <xf numFmtId="0" fontId="124" fillId="14" borderId="1" applyNumberFormat="0" applyBorder="0" applyAlignment="0" applyProtection="0"/>
    <xf numFmtId="0" fontId="124" fillId="49" borderId="1" applyNumberFormat="0" applyBorder="0" applyAlignment="0" applyProtection="0"/>
    <xf numFmtId="0" fontId="13" fillId="12" borderId="1" applyNumberFormat="0" applyBorder="0" applyAlignment="0" applyProtection="0"/>
    <xf numFmtId="0" fontId="13" fillId="12" borderId="1" applyNumberFormat="0" applyBorder="0" applyAlignment="0" applyProtection="0"/>
    <xf numFmtId="0" fontId="124" fillId="53" borderId="1" applyNumberFormat="0" applyBorder="0" applyAlignment="0" applyProtection="0"/>
    <xf numFmtId="0" fontId="13" fillId="9" borderId="1" applyNumberFormat="0" applyBorder="0" applyAlignment="0" applyProtection="0"/>
    <xf numFmtId="0" fontId="13" fillId="9" borderId="1" applyNumberFormat="0" applyBorder="0" applyAlignment="0" applyProtection="0"/>
    <xf numFmtId="0" fontId="124" fillId="31" borderId="1" applyNumberFormat="0" applyBorder="0" applyAlignment="0" applyProtection="0"/>
    <xf numFmtId="0" fontId="124" fillId="57" borderId="1" applyNumberFormat="0" applyBorder="0" applyAlignment="0" applyProtection="0"/>
    <xf numFmtId="0" fontId="13" fillId="10" borderId="1" applyNumberFormat="0" applyBorder="0" applyAlignment="0" applyProtection="0"/>
    <xf numFmtId="0" fontId="13" fillId="10" borderId="1" applyNumberFormat="0" applyBorder="0" applyAlignment="0" applyProtection="0"/>
    <xf numFmtId="0" fontId="124" fillId="21" borderId="1" applyNumberFormat="0" applyBorder="0" applyAlignment="0" applyProtection="0"/>
    <xf numFmtId="0" fontId="124" fillId="61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24" fillId="65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24" fillId="7" borderId="1" applyNumberFormat="0" applyBorder="0" applyAlignment="0" applyProtection="0"/>
    <xf numFmtId="0" fontId="124" fillId="69" borderId="1" applyNumberFormat="0" applyBorder="0" applyAlignment="0" applyProtection="0"/>
    <xf numFmtId="0" fontId="13" fillId="15" borderId="1" applyNumberFormat="0" applyBorder="0" applyAlignment="0" applyProtection="0"/>
    <xf numFmtId="0" fontId="13" fillId="15" borderId="1" applyNumberFormat="0" applyBorder="0" applyAlignment="0" applyProtection="0"/>
    <xf numFmtId="0" fontId="124" fillId="14" borderId="1" applyNumberFormat="0" applyBorder="0" applyAlignment="0" applyProtection="0"/>
    <xf numFmtId="0" fontId="124" fillId="46" borderId="1" applyNumberFormat="0" applyBorder="0" applyAlignment="0" applyProtection="0"/>
    <xf numFmtId="0" fontId="13" fillId="16" borderId="1" applyNumberFormat="0" applyBorder="0" applyAlignment="0" applyProtection="0"/>
    <xf numFmtId="0" fontId="13" fillId="16" borderId="1" applyNumberFormat="0" applyBorder="0" applyAlignment="0" applyProtection="0"/>
    <xf numFmtId="0" fontId="124" fillId="50" borderId="1" applyNumberFormat="0" applyBorder="0" applyAlignment="0" applyProtection="0"/>
    <xf numFmtId="0" fontId="13" fillId="17" borderId="1" applyNumberFormat="0" applyBorder="0" applyAlignment="0" applyProtection="0"/>
    <xf numFmtId="0" fontId="13" fillId="17" borderId="1" applyNumberFormat="0" applyBorder="0" applyAlignment="0" applyProtection="0"/>
    <xf numFmtId="0" fontId="124" fillId="54" borderId="1" applyNumberFormat="0" applyBorder="0" applyAlignment="0" applyProtection="0"/>
    <xf numFmtId="0" fontId="13" fillId="18" borderId="1" applyNumberFormat="0" applyBorder="0" applyAlignment="0" applyProtection="0"/>
    <xf numFmtId="0" fontId="13" fillId="18" borderId="1" applyNumberFormat="0" applyBorder="0" applyAlignment="0" applyProtection="0"/>
    <xf numFmtId="0" fontId="124" fillId="70" borderId="1" applyNumberFormat="0" applyBorder="0" applyAlignment="0" applyProtection="0"/>
    <xf numFmtId="0" fontId="124" fillId="58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24" fillId="62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24" fillId="66" borderId="1" applyNumberFormat="0" applyBorder="0" applyAlignment="0" applyProtection="0"/>
    <xf numFmtId="0" fontId="13" fillId="19" borderId="1" applyNumberFormat="0" applyBorder="0" applyAlignment="0" applyProtection="0"/>
    <xf numFmtId="0" fontId="13" fillId="19" borderId="1" applyNumberFormat="0" applyBorder="0" applyAlignment="0" applyProtection="0"/>
    <xf numFmtId="49" fontId="4" fillId="0" borderId="1" applyNumberFormat="0" applyFont="0" applyAlignment="0">
      <alignment horizontal="centerContinuous"/>
    </xf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0" fontId="114" fillId="40" borderId="1" applyNumberFormat="0" applyBorder="0" applyAlignment="0" applyProtection="0"/>
    <xf numFmtId="0" fontId="20" fillId="3" borderId="1" applyNumberFormat="0" applyBorder="0" applyAlignment="0" applyProtection="0"/>
    <xf numFmtId="0" fontId="20" fillId="3" borderId="1" applyNumberFormat="0" applyBorder="0" applyAlignment="0" applyProtection="0"/>
    <xf numFmtId="247" fontId="4" fillId="0" borderId="1" applyFill="0" applyBorder="0" applyAlignment="0"/>
    <xf numFmtId="0" fontId="118" fillId="33" borderId="54" applyNumberFormat="0" applyAlignment="0" applyProtection="0"/>
    <xf numFmtId="0" fontId="118" fillId="43" borderId="54" applyNumberFormat="0" applyAlignment="0" applyProtection="0"/>
    <xf numFmtId="0" fontId="25" fillId="21" borderId="7" applyNumberFormat="0" applyAlignment="0" applyProtection="0"/>
    <xf numFmtId="0" fontId="25" fillId="21" borderId="7" applyNumberFormat="0" applyAlignment="0" applyProtection="0"/>
    <xf numFmtId="0" fontId="120" fillId="44" borderId="57" applyNumberFormat="0" applyAlignment="0" applyProtection="0"/>
    <xf numFmtId="0" fontId="27" fillId="23" borderId="16" applyNumberFormat="0" applyAlignment="0" applyProtection="0"/>
    <xf numFmtId="0" fontId="27" fillId="23" borderId="16" applyNumberFormat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11" fillId="0" borderId="1" applyFont="0" applyFill="0" applyBorder="0" applyAlignment="0" applyProtection="0"/>
    <xf numFmtId="166" fontId="11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126" fillId="0" borderId="1" applyFont="0" applyFill="0" applyBorder="0" applyAlignment="0" applyProtection="0"/>
    <xf numFmtId="41" fontId="1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1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1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32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248" fontId="4" fillId="0" borderId="1" applyFont="0" applyFill="0" applyBorder="0" applyAlignment="0" applyProtection="0"/>
    <xf numFmtId="41" fontId="14" fillId="0" borderId="1" applyFont="0" applyFill="0" applyBorder="0" applyAlignment="0" applyProtection="0"/>
    <xf numFmtId="248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3" fontId="11" fillId="0" borderId="1" applyFont="0" applyFill="0" applyBorder="0" applyAlignment="0" applyProtection="0"/>
    <xf numFmtId="43" fontId="127" fillId="0" borderId="1" applyFont="0" applyFill="0" applyBorder="0" applyAlignment="0" applyProtection="0"/>
    <xf numFmtId="43" fontId="127" fillId="0" borderId="1" applyFont="0" applyFill="0" applyBorder="0" applyAlignment="0" applyProtection="0"/>
    <xf numFmtId="249" fontId="4" fillId="0" borderId="1" applyFill="0" applyBorder="0" applyAlignment="0" applyProtection="0"/>
    <xf numFmtId="44" fontId="4" fillId="0" borderId="1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81" fillId="0" borderId="1" applyFont="0" applyFill="0" applyBorder="0" applyAlignment="0" applyProtection="0"/>
    <xf numFmtId="168" fontId="32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168" fontId="4" fillId="0" borderId="1"/>
    <xf numFmtId="249" fontId="4" fillId="0" borderId="1" applyFill="0" applyBorder="0" applyAlignment="0" applyProtection="0"/>
    <xf numFmtId="249" fontId="4" fillId="0" borderId="1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4" fillId="0" borderId="1"/>
    <xf numFmtId="168" fontId="14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168" fontId="4" fillId="0" borderId="1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168" fontId="4" fillId="0" borderId="1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32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29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250" fontId="4" fillId="0" borderId="1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4" fontId="4" fillId="0" borderId="1" applyFill="0" applyBorder="0" applyAlignment="0" applyProtection="0"/>
    <xf numFmtId="43" fontId="14" fillId="0" borderId="1" applyFont="0" applyFill="0" applyBorder="0" applyAlignment="0" applyProtection="0"/>
    <xf numFmtId="44" fontId="4" fillId="0" borderId="1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/>
    <xf numFmtId="166" fontId="4" fillId="0" borderId="1" applyFont="0" applyFill="0" applyBorder="0" applyAlignment="0" applyProtection="0">
      <alignment vertical="center"/>
    </xf>
    <xf numFmtId="3" fontId="76" fillId="0" borderId="1" applyFont="0" applyFill="0" applyBorder="0" applyAlignment="0" applyProtection="0"/>
    <xf numFmtId="3" fontId="4" fillId="0" borderId="1" applyFont="0" applyFill="0" applyBorder="0" applyAlignment="0" applyProtection="0"/>
    <xf numFmtId="3" fontId="76" fillId="0" borderId="1" applyFont="0" applyFill="0" applyBorder="0" applyAlignment="0" applyProtection="0"/>
    <xf numFmtId="3" fontId="4" fillId="0" borderId="1" applyFont="0" applyFill="0" applyBorder="0" applyAlignment="0" applyProtection="0"/>
    <xf numFmtId="165" fontId="4" fillId="0" borderId="1" applyFont="0" applyFill="0" applyBorder="0" applyAlignment="0" applyProtection="0"/>
    <xf numFmtId="165" fontId="4" fillId="0" borderId="1" applyFont="0" applyFill="0" applyBorder="0" applyAlignment="0" applyProtection="0"/>
    <xf numFmtId="251" fontId="4" fillId="0" borderId="1" applyFont="0" applyFill="0" applyBorder="0" applyAlignment="0"/>
    <xf numFmtId="251" fontId="4" fillId="0" borderId="1" applyFont="0" applyFill="0" applyBorder="0" applyAlignment="0"/>
    <xf numFmtId="193" fontId="4" fillId="0" borderId="1" applyFont="0" applyFill="0" applyBorder="0" applyAlignment="0"/>
    <xf numFmtId="193" fontId="4" fillId="0" borderId="1" applyFont="0" applyFill="0" applyBorder="0" applyAlignment="0"/>
    <xf numFmtId="169" fontId="14" fillId="0" borderId="1" applyFont="0" applyFill="0" applyBorder="0" applyAlignment="0" applyProtection="0"/>
    <xf numFmtId="44" fontId="4" fillId="0" borderId="1" applyFont="0" applyFill="0" applyBorder="0" applyAlignment="0" applyProtection="0"/>
    <xf numFmtId="44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87" fontId="76" fillId="0" borderId="1" applyFont="0" applyFill="0" applyBorder="0" applyAlignment="0" applyProtection="0"/>
    <xf numFmtId="187" fontId="4" fillId="0" borderId="1" applyFont="0" applyFill="0" applyBorder="0" applyAlignment="0" applyProtection="0"/>
    <xf numFmtId="187" fontId="76" fillId="0" borderId="1" applyFont="0" applyFill="0" applyBorder="0" applyAlignment="0" applyProtection="0"/>
    <xf numFmtId="187" fontId="4" fillId="0" borderId="1" applyFont="0" applyFill="0" applyBorder="0" applyAlignment="0" applyProtection="0"/>
    <xf numFmtId="15" fontId="128" fillId="0" borderId="1" applyFill="0" applyBorder="0" applyAlignment="0"/>
    <xf numFmtId="252" fontId="129" fillId="29" borderId="1" applyFont="0" applyFill="0" applyBorder="0" applyAlignment="0" applyProtection="0"/>
    <xf numFmtId="252" fontId="130" fillId="29" borderId="1" applyFont="0" applyFill="0" applyBorder="0" applyAlignment="0" applyProtection="0"/>
    <xf numFmtId="252" fontId="129" fillId="29" borderId="6" applyFont="0" applyFill="0" applyBorder="0" applyAlignment="0" applyProtection="0"/>
    <xf numFmtId="252" fontId="130" fillId="29" borderId="6" applyFont="0" applyFill="0" applyBorder="0" applyAlignment="0" applyProtection="0"/>
    <xf numFmtId="17" fontId="128" fillId="0" borderId="1" applyFill="0" applyBorder="0">
      <alignment horizontal="right"/>
    </xf>
    <xf numFmtId="0" fontId="76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76" fillId="0" borderId="1" applyFont="0" applyFill="0" applyBorder="0" applyAlignment="0" applyProtection="0"/>
    <xf numFmtId="0" fontId="76" fillId="0" borderId="1" applyFont="0" applyFill="0" applyBorder="0" applyAlignment="0" applyProtection="0"/>
    <xf numFmtId="0" fontId="8" fillId="0" borderId="1">
      <protection locked="0"/>
    </xf>
    <xf numFmtId="253" fontId="4" fillId="0" borderId="1" applyFont="0" applyFill="0" applyBorder="0" applyAlignment="0" applyProtection="0"/>
    <xf numFmtId="254" fontId="4" fillId="0" borderId="1" applyFont="0" applyFill="0" applyBorder="0" applyAlignment="0" applyProtection="0"/>
    <xf numFmtId="0" fontId="44" fillId="37" borderId="1"/>
    <xf numFmtId="189" fontId="4" fillId="0" borderId="1" applyFont="0" applyFill="0" applyBorder="0" applyAlignment="0" applyProtection="0"/>
    <xf numFmtId="255" fontId="29" fillId="0" borderId="1"/>
    <xf numFmtId="0" fontId="131" fillId="0" borderId="1" applyNumberFormat="0" applyFill="0" applyBorder="0" applyAlignment="0" applyProtection="0"/>
    <xf numFmtId="0" fontId="29" fillId="0" borderId="1"/>
    <xf numFmtId="0" fontId="122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39" fontId="132" fillId="0" borderId="63">
      <alignment vertical="center"/>
    </xf>
    <xf numFmtId="256" fontId="129" fillId="29" borderId="1" applyFont="0" applyFill="0" applyBorder="0" applyAlignment="0"/>
    <xf numFmtId="256" fontId="130" fillId="29" borderId="1" applyFont="0" applyFill="0" applyBorder="0" applyAlignment="0"/>
    <xf numFmtId="2" fontId="76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76" fillId="0" borderId="1" applyFont="0" applyFill="0" applyBorder="0" applyAlignment="0" applyProtection="0"/>
    <xf numFmtId="2" fontId="76" fillId="0" borderId="1" applyFont="0" applyFill="0" applyBorder="0" applyAlignment="0" applyProtection="0"/>
    <xf numFmtId="0" fontId="8" fillId="0" borderId="1">
      <protection locked="0"/>
    </xf>
    <xf numFmtId="0" fontId="113" fillId="39" borderId="1" applyNumberFormat="0" applyBorder="0" applyAlignment="0" applyProtection="0"/>
    <xf numFmtId="0" fontId="51" fillId="4" borderId="1" applyNumberFormat="0" applyBorder="0" applyAlignment="0" applyProtection="0"/>
    <xf numFmtId="0" fontId="51" fillId="4" borderId="1" applyNumberFormat="0" applyBorder="0" applyAlignment="0" applyProtection="0"/>
    <xf numFmtId="0" fontId="133" fillId="0" borderId="64" applyNumberFormat="0" applyFill="0" applyAlignment="0" applyProtection="0"/>
    <xf numFmtId="0" fontId="110" fillId="0" borderId="51" applyNumberFormat="0" applyFill="0" applyAlignment="0" applyProtection="0"/>
    <xf numFmtId="0" fontId="134" fillId="0" borderId="52" applyNumberFormat="0" applyFill="0" applyAlignment="0" applyProtection="0"/>
    <xf numFmtId="0" fontId="111" fillId="0" borderId="52" applyNumberFormat="0" applyFill="0" applyAlignment="0" applyProtection="0"/>
    <xf numFmtId="0" fontId="135" fillId="0" borderId="65" applyNumberFormat="0" applyFill="0" applyAlignment="0" applyProtection="0"/>
    <xf numFmtId="0" fontId="112" fillId="0" borderId="53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135" fillId="0" borderId="1" applyNumberFormat="0" applyFill="0" applyBorder="0" applyAlignment="0" applyProtection="0"/>
    <xf numFmtId="0" fontId="112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0" fontId="136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116" fillId="42" borderId="54" applyNumberFormat="0" applyAlignment="0" applyProtection="0"/>
    <xf numFmtId="0" fontId="63" fillId="7" borderId="7" applyNumberFormat="0" applyAlignment="0" applyProtection="0"/>
    <xf numFmtId="0" fontId="63" fillId="7" borderId="7" applyNumberFormat="0" applyAlignment="0" applyProtection="0"/>
    <xf numFmtId="193" fontId="52" fillId="29" borderId="1" applyFont="0" applyBorder="0" applyAlignment="0" applyProtection="0">
      <protection locked="0"/>
    </xf>
    <xf numFmtId="15" fontId="52" fillId="29" borderId="1" applyFont="0" applyBorder="0" applyAlignment="0" applyProtection="0">
      <protection locked="0"/>
    </xf>
    <xf numFmtId="256" fontId="129" fillId="29" borderId="1" applyFont="0" applyBorder="0" applyAlignment="0">
      <protection locked="0"/>
    </xf>
    <xf numFmtId="256" fontId="130" fillId="29" borderId="1" applyFont="0" applyBorder="0" applyAlignment="0">
      <protection locked="0"/>
    </xf>
    <xf numFmtId="38" fontId="52" fillId="29" borderId="1">
      <protection locked="0"/>
    </xf>
    <xf numFmtId="257" fontId="129" fillId="29" borderId="1" applyFont="0" applyBorder="0" applyAlignment="0">
      <protection locked="0"/>
    </xf>
    <xf numFmtId="10" fontId="52" fillId="29" borderId="1">
      <protection locked="0"/>
    </xf>
    <xf numFmtId="257" fontId="130" fillId="29" borderId="1" applyFont="0" applyBorder="0" applyAlignment="0">
      <protection locked="0"/>
    </xf>
    <xf numFmtId="257" fontId="130" fillId="29" borderId="1" applyFont="0" applyBorder="0" applyAlignment="0">
      <protection locked="0"/>
    </xf>
    <xf numFmtId="257" fontId="130" fillId="29" borderId="1" applyFont="0" applyBorder="0" applyAlignment="0">
      <protection locked="0"/>
    </xf>
    <xf numFmtId="257" fontId="130" fillId="29" borderId="1" applyFont="0" applyBorder="0" applyAlignment="0">
      <protection locked="0"/>
    </xf>
    <xf numFmtId="258" fontId="52" fillId="29" borderId="1" applyFont="0" applyBorder="0" applyAlignment="0">
      <protection locked="0"/>
    </xf>
    <xf numFmtId="259" fontId="137" fillId="29" borderId="1" applyNumberFormat="0" applyBorder="0" applyAlignment="0">
      <protection locked="0"/>
    </xf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11" fillId="0" borderId="1" applyFont="0" applyFill="0" applyBorder="0" applyAlignment="0" applyProtection="0"/>
    <xf numFmtId="41" fontId="11" fillId="0" borderId="1" applyFont="0" applyFill="0" applyBorder="0" applyAlignment="0" applyProtection="0"/>
    <xf numFmtId="41" fontId="11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0" fontId="119" fillId="0" borderId="56" applyNumberFormat="0" applyFill="0" applyAlignment="0" applyProtection="0"/>
    <xf numFmtId="0" fontId="67" fillId="0" borderId="29" applyNumberFormat="0" applyFill="0" applyAlignment="0" applyProtection="0"/>
    <xf numFmtId="0" fontId="67" fillId="0" borderId="29" applyNumberFormat="0" applyFill="0" applyAlignment="0" applyProtection="0"/>
    <xf numFmtId="0" fontId="14" fillId="0" borderId="1"/>
    <xf numFmtId="0" fontId="23" fillId="0" borderId="1"/>
    <xf numFmtId="260" fontId="4" fillId="0" borderId="1" applyFont="0" applyFill="0" applyBorder="0" applyAlignment="0" applyProtection="0"/>
    <xf numFmtId="261" fontId="4" fillId="0" borderId="1" applyFont="0" applyFill="0" applyBorder="0" applyAlignment="0" applyProtection="0"/>
    <xf numFmtId="185" fontId="4" fillId="0" borderId="1" applyFont="0" applyFill="0" applyBorder="0" applyAlignment="0" applyProtection="0"/>
    <xf numFmtId="186" fontId="4" fillId="0" borderId="1" applyFont="0" applyFill="0" applyBorder="0" applyAlignment="0" applyProtection="0"/>
    <xf numFmtId="262" fontId="129" fillId="28" borderId="1" applyFont="0" applyBorder="0" applyAlignment="0" applyProtection="0">
      <alignment horizontal="right"/>
      <protection hidden="1"/>
    </xf>
    <xf numFmtId="262" fontId="130" fillId="28" borderId="1" applyFont="0" applyBorder="0" applyAlignment="0" applyProtection="0">
      <alignment horizontal="right"/>
      <protection hidden="1"/>
    </xf>
    <xf numFmtId="0" fontId="115" fillId="41" borderId="1" applyNumberFormat="0" applyBorder="0" applyAlignment="0" applyProtection="0"/>
    <xf numFmtId="0" fontId="72" fillId="31" borderId="1" applyNumberFormat="0" applyBorder="0" applyAlignment="0" applyProtection="0"/>
    <xf numFmtId="0" fontId="72" fillId="31" borderId="1" applyNumberFormat="0" applyBorder="0" applyAlignment="0" applyProtection="0"/>
    <xf numFmtId="49" fontId="138" fillId="0" borderId="66" applyFont="0" applyBorder="0" applyAlignment="0">
      <alignment vertical="center"/>
    </xf>
    <xf numFmtId="38" fontId="52" fillId="0" borderId="1" applyFont="0" applyFill="0" applyBorder="0" applyAlignment="0"/>
    <xf numFmtId="259" fontId="4" fillId="0" borderId="1" applyFont="0" applyFill="0" applyBorder="0" applyAlignment="0"/>
    <xf numFmtId="259" fontId="4" fillId="0" borderId="1" applyFont="0" applyFill="0" applyBorder="0" applyAlignment="0"/>
    <xf numFmtId="40" fontId="52" fillId="0" borderId="1" applyFont="0" applyFill="0" applyBorder="0" applyAlignment="0"/>
    <xf numFmtId="180" fontId="52" fillId="0" borderId="1" applyFont="0" applyFill="0" applyBorder="0" applyAlignment="0"/>
    <xf numFmtId="0" fontId="4" fillId="0" borderId="1"/>
    <xf numFmtId="0" fontId="4" fillId="0" borderId="1" applyProtection="0"/>
    <xf numFmtId="0" fontId="32" fillId="0" borderId="1"/>
    <xf numFmtId="0" fontId="75" fillId="0" borderId="1"/>
    <xf numFmtId="0" fontId="139" fillId="0" borderId="1"/>
    <xf numFmtId="0" fontId="70" fillId="0" borderId="1"/>
    <xf numFmtId="0" fontId="4" fillId="0" borderId="1"/>
    <xf numFmtId="201" fontId="41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70" fillId="0" borderId="1"/>
    <xf numFmtId="0" fontId="139" fillId="0" borderId="1"/>
    <xf numFmtId="0" fontId="4" fillId="0" borderId="1"/>
    <xf numFmtId="187" fontId="41" fillId="0" borderId="1"/>
    <xf numFmtId="0" fontId="29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4" fillId="0" borderId="1"/>
    <xf numFmtId="0" fontId="11" fillId="0" borderId="1"/>
    <xf numFmtId="0" fontId="14" fillId="0" borderId="1"/>
    <xf numFmtId="0" fontId="14" fillId="0" borderId="1"/>
    <xf numFmtId="0" fontId="4" fillId="0" borderId="1" applyProtection="0"/>
    <xf numFmtId="0" fontId="4" fillId="0" borderId="1"/>
    <xf numFmtId="0" fontId="14" fillId="0" borderId="1"/>
    <xf numFmtId="0" fontId="4" fillId="0" borderId="1"/>
    <xf numFmtId="0" fontId="14" fillId="0" borderId="1"/>
    <xf numFmtId="0" fontId="82" fillId="0" borderId="1"/>
    <xf numFmtId="0" fontId="14" fillId="0" borderId="1"/>
    <xf numFmtId="0" fontId="82" fillId="0" borderId="1"/>
    <xf numFmtId="0" fontId="14" fillId="0" borderId="1"/>
    <xf numFmtId="0" fontId="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263" fontId="41" fillId="0" borderId="1"/>
    <xf numFmtId="0" fontId="29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 applyProtection="0"/>
    <xf numFmtId="0" fontId="4" fillId="0" borderId="1"/>
    <xf numFmtId="0" fontId="81" fillId="0" borderId="1" applyNumberFormat="0" applyFill="0" applyBorder="0" applyProtection="0">
      <alignment horizontal="left" vertical="top" wrapText="1"/>
    </xf>
    <xf numFmtId="0" fontId="140" fillId="0" borderId="1"/>
    <xf numFmtId="0" fontId="4" fillId="0" borderId="1"/>
    <xf numFmtId="0" fontId="125" fillId="0" borderId="1"/>
    <xf numFmtId="0" fontId="4" fillId="0" borderId="1"/>
    <xf numFmtId="0" fontId="4" fillId="0" borderId="1"/>
    <xf numFmtId="0" fontId="4" fillId="0" borderId="1"/>
    <xf numFmtId="0" fontId="139" fillId="0" borderId="1"/>
    <xf numFmtId="0" fontId="4" fillId="0" borderId="1"/>
    <xf numFmtId="0" fontId="4" fillId="0" borderId="1"/>
    <xf numFmtId="0" fontId="4" fillId="0" borderId="1"/>
    <xf numFmtId="0" fontId="29" fillId="0" borderId="1"/>
    <xf numFmtId="0" fontId="32" fillId="0" borderId="1"/>
    <xf numFmtId="0" fontId="29" fillId="0" borderId="1"/>
    <xf numFmtId="0" fontId="29" fillId="0" borderId="1"/>
    <xf numFmtId="0" fontId="32" fillId="0" borderId="1"/>
    <xf numFmtId="0" fontId="29" fillId="0" borderId="1"/>
    <xf numFmtId="0" fontId="29" fillId="0" borderId="1"/>
    <xf numFmtId="0" fontId="32" fillId="0" borderId="1"/>
    <xf numFmtId="0" fontId="4" fillId="0" borderId="1"/>
    <xf numFmtId="0" fontId="4" fillId="0" borderId="1" applyFont="0" applyFill="0"/>
    <xf numFmtId="0" fontId="81" fillId="0" borderId="1" applyNumberFormat="0" applyFill="0" applyBorder="0" applyProtection="0">
      <alignment horizontal="left" vertical="top" wrapText="1"/>
    </xf>
    <xf numFmtId="0" fontId="81" fillId="0" borderId="1" applyNumberFormat="0" applyFill="0" applyBorder="0" applyProtection="0">
      <alignment horizontal="left" vertical="top" wrapText="1"/>
    </xf>
    <xf numFmtId="0" fontId="4" fillId="0" borderId="1"/>
    <xf numFmtId="0" fontId="29" fillId="0" borderId="1"/>
    <xf numFmtId="0" fontId="32" fillId="0" borderId="1"/>
    <xf numFmtId="250" fontId="41" fillId="0" borderId="1"/>
    <xf numFmtId="0" fontId="11" fillId="0" borderId="1"/>
    <xf numFmtId="0" fontId="4" fillId="0" borderId="1"/>
    <xf numFmtId="0" fontId="29" fillId="0" borderId="1"/>
    <xf numFmtId="0" fontId="29" fillId="0" borderId="1"/>
    <xf numFmtId="0" fontId="29" fillId="0" borderId="1"/>
    <xf numFmtId="259" fontId="128" fillId="0" borderId="1" applyNumberFormat="0" applyFill="0" applyBorder="0" applyAlignment="0" applyProtection="0"/>
    <xf numFmtId="264" fontId="129" fillId="0" borderId="1" applyFont="0" applyFill="0" applyBorder="0" applyAlignment="0" applyProtection="0"/>
    <xf numFmtId="264" fontId="130" fillId="0" borderId="1" applyFont="0" applyFill="0" applyBorder="0" applyAlignment="0" applyProtection="0"/>
    <xf numFmtId="0" fontId="141" fillId="71" borderId="67" applyBorder="0">
      <alignment horizontal="center" vertical="justify"/>
    </xf>
    <xf numFmtId="0" fontId="11" fillId="31" borderId="58" applyNumberFormat="0" applyFont="0" applyAlignment="0" applyProtection="0"/>
    <xf numFmtId="0" fontId="11" fillId="31" borderId="58" applyNumberFormat="0" applyFont="0" applyAlignment="0" applyProtection="0"/>
    <xf numFmtId="0" fontId="4" fillId="33" borderId="32" applyNumberFormat="0" applyFont="0" applyAlignment="0" applyProtection="0"/>
    <xf numFmtId="0" fontId="1" fillId="45" borderId="58" applyNumberFormat="0" applyFont="0" applyAlignment="0" applyProtection="0"/>
    <xf numFmtId="0" fontId="4" fillId="33" borderId="32" applyNumberFormat="0" applyFont="0" applyAlignment="0" applyProtection="0"/>
    <xf numFmtId="0" fontId="14" fillId="33" borderId="32" applyNumberFormat="0" applyFont="0" applyAlignment="0" applyProtection="0"/>
    <xf numFmtId="265" fontId="4" fillId="0" borderId="1" applyFont="0" applyFill="0" applyBorder="0" applyAlignment="0" applyProtection="0"/>
    <xf numFmtId="265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0" fontId="117" fillId="33" borderId="55" applyNumberFormat="0" applyAlignment="0" applyProtection="0"/>
    <xf numFmtId="0" fontId="117" fillId="43" borderId="55" applyNumberFormat="0" applyAlignment="0" applyProtection="0"/>
    <xf numFmtId="0" fontId="85" fillId="21" borderId="33" applyNumberFormat="0" applyAlignment="0" applyProtection="0"/>
    <xf numFmtId="0" fontId="85" fillId="21" borderId="33" applyNumberFormat="0" applyAlignment="0" applyProtection="0"/>
    <xf numFmtId="266" fontId="4" fillId="0" borderId="1"/>
    <xf numFmtId="266" fontId="4" fillId="0" borderId="1"/>
    <xf numFmtId="267" fontId="129" fillId="0" borderId="1" applyFont="0" applyFill="0" applyBorder="0" applyAlignment="0"/>
    <xf numFmtId="267" fontId="130" fillId="0" borderId="1" applyFont="0" applyFill="0" applyBorder="0" applyAlignment="0"/>
    <xf numFmtId="257" fontId="129" fillId="0" borderId="1" applyFont="0" applyFill="0" applyBorder="0" applyAlignment="0"/>
    <xf numFmtId="257" fontId="130" fillId="0" borderId="1" applyFont="0" applyFill="0" applyBorder="0" applyAlignment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29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268" fontId="4" fillId="0" borderId="1" applyFont="0" applyFill="0" applyBorder="0" applyAlignment="0" applyProtection="0"/>
    <xf numFmtId="268" fontId="4" fillId="0" borderId="1" applyFont="0" applyFill="0" applyBorder="0" applyAlignment="0" applyProtection="0"/>
    <xf numFmtId="259" fontId="142" fillId="0" borderId="1" applyNumberFormat="0" applyFill="0" applyBorder="0" applyAlignment="0" applyProtection="0">
      <alignment horizontal="left"/>
    </xf>
    <xf numFmtId="0" fontId="70" fillId="0" borderId="1"/>
    <xf numFmtId="259" fontId="52" fillId="72" borderId="1" applyNumberFormat="0" applyFont="0" applyBorder="0" applyAlignment="0">
      <protection hidden="1"/>
    </xf>
    <xf numFmtId="0" fontId="143" fillId="0" borderId="1"/>
    <xf numFmtId="0" fontId="144" fillId="0" borderId="1"/>
    <xf numFmtId="0" fontId="4" fillId="0" borderId="1"/>
    <xf numFmtId="259" fontId="4" fillId="73" borderId="1" applyNumberFormat="0" applyFont="0" applyBorder="0" applyAlignment="0" applyProtection="0"/>
    <xf numFmtId="259" fontId="4" fillId="73" borderId="1" applyNumberFormat="0" applyFont="0" applyBorder="0" applyAlignment="0" applyProtection="0"/>
    <xf numFmtId="269" fontId="4" fillId="0" borderId="1" applyFill="0" applyBorder="0" applyAlignment="0" applyProtection="0">
      <alignment horizontal="right"/>
    </xf>
    <xf numFmtId="269" fontId="4" fillId="0" borderId="1" applyFill="0" applyBorder="0" applyAlignment="0" applyProtection="0">
      <alignment horizontal="right"/>
    </xf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145" fillId="0" borderId="1" applyNumberFormat="0" applyFill="0" applyBorder="0" applyAlignment="0" applyProtection="0"/>
    <xf numFmtId="0" fontId="145" fillId="0" borderId="1" applyNumberFormat="0" applyFill="0" applyBorder="0" applyAlignment="0" applyProtection="0"/>
    <xf numFmtId="0" fontId="145" fillId="0" borderId="1" applyNumberFormat="0" applyFill="0" applyBorder="0" applyAlignment="0" applyProtection="0"/>
    <xf numFmtId="0" fontId="145" fillId="0" borderId="1" applyNumberFormat="0" applyFill="0" applyBorder="0" applyAlignment="0" applyProtection="0"/>
    <xf numFmtId="0" fontId="146" fillId="0" borderId="1" applyNumberFormat="0" applyFill="0" applyBorder="0" applyAlignment="0" applyProtection="0"/>
    <xf numFmtId="0" fontId="147" fillId="0" borderId="1" applyNumberFormat="0" applyFill="0" applyBorder="0" applyAlignment="0" applyProtection="0"/>
    <xf numFmtId="0" fontId="148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147" fillId="0" borderId="1" applyNumberFormat="0" applyFill="0" applyBorder="0" applyAlignment="0" applyProtection="0"/>
    <xf numFmtId="0" fontId="147" fillId="0" borderId="1" applyNumberFormat="0" applyFill="0" applyBorder="0" applyAlignment="0" applyProtection="0"/>
    <xf numFmtId="0" fontId="147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123" fillId="0" borderId="68" applyNumberFormat="0" applyFill="0" applyAlignment="0" applyProtection="0"/>
    <xf numFmtId="0" fontId="123" fillId="0" borderId="59" applyNumberFormat="0" applyFill="0" applyAlignment="0" applyProtection="0"/>
    <xf numFmtId="270" fontId="4" fillId="0" borderId="1" applyFont="0" applyFill="0" applyBorder="0" applyAlignment="0" applyProtection="0"/>
    <xf numFmtId="271" fontId="4" fillId="0" borderId="1" applyFont="0" applyFill="0" applyBorder="0" applyAlignment="0" applyProtection="0"/>
    <xf numFmtId="0" fontId="121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259" fontId="149" fillId="0" borderId="1" applyNumberFormat="0" applyFill="0" applyBorder="0" applyAlignment="0" applyProtection="0"/>
    <xf numFmtId="0" fontId="150" fillId="0" borderId="1"/>
    <xf numFmtId="0" fontId="3" fillId="0" borderId="1"/>
    <xf numFmtId="41" fontId="3" fillId="0" borderId="1" applyFont="0" applyFill="0" applyBorder="0" applyAlignment="0" applyProtection="0"/>
    <xf numFmtId="0" fontId="4" fillId="0" borderId="1"/>
    <xf numFmtId="165" fontId="3" fillId="0" borderId="1" applyFont="0" applyFill="0" applyBorder="0" applyAlignment="0" applyProtection="0"/>
  </cellStyleXfs>
  <cellXfs count="91">
    <xf numFmtId="0" fontId="0" fillId="0" borderId="0" xfId="0"/>
    <xf numFmtId="0" fontId="3" fillId="0" borderId="1" xfId="1" applyAlignment="1">
      <alignment vertical="center"/>
    </xf>
    <xf numFmtId="0" fontId="155" fillId="0" borderId="60" xfId="1" applyFont="1" applyBorder="1" applyAlignment="1">
      <alignment horizontal="center" vertical="center"/>
    </xf>
    <xf numFmtId="0" fontId="155" fillId="0" borderId="60" xfId="1" applyFont="1" applyBorder="1" applyAlignment="1">
      <alignment horizontal="left" vertical="center"/>
    </xf>
    <xf numFmtId="0" fontId="156" fillId="74" borderId="60" xfId="1" applyFont="1" applyFill="1" applyBorder="1" applyAlignment="1">
      <alignment horizontal="center" vertical="center"/>
    </xf>
    <xf numFmtId="0" fontId="156" fillId="74" borderId="60" xfId="1" applyFont="1" applyFill="1" applyBorder="1" applyAlignment="1">
      <alignment horizontal="left" vertical="center"/>
    </xf>
    <xf numFmtId="0" fontId="157" fillId="74" borderId="60" xfId="1" applyFont="1" applyFill="1" applyBorder="1" applyAlignment="1">
      <alignment horizontal="center" vertical="center"/>
    </xf>
    <xf numFmtId="0" fontId="157" fillId="74" borderId="60" xfId="1" applyFont="1" applyFill="1" applyBorder="1" applyAlignment="1">
      <alignment horizontal="left" vertical="center"/>
    </xf>
    <xf numFmtId="0" fontId="156" fillId="0" borderId="60" xfId="1" applyFont="1" applyBorder="1" applyAlignment="1">
      <alignment horizontal="center" vertical="center"/>
    </xf>
    <xf numFmtId="0" fontId="156" fillId="0" borderId="60" xfId="1" applyFont="1" applyBorder="1" applyAlignment="1">
      <alignment horizontal="left" vertical="center"/>
    </xf>
    <xf numFmtId="165" fontId="156" fillId="0" borderId="60" xfId="2060" applyFont="1" applyBorder="1" applyAlignment="1">
      <alignment horizontal="left" vertical="center"/>
    </xf>
    <xf numFmtId="165" fontId="0" fillId="0" borderId="1" xfId="2060" applyFont="1" applyAlignment="1">
      <alignment vertical="center"/>
    </xf>
    <xf numFmtId="0" fontId="157" fillId="0" borderId="60" xfId="1" applyFont="1" applyBorder="1" applyAlignment="1">
      <alignment horizontal="left" vertical="center"/>
    </xf>
    <xf numFmtId="0" fontId="157" fillId="0" borderId="60" xfId="1" applyFont="1" applyBorder="1" applyAlignment="1">
      <alignment horizontal="center" vertical="center"/>
    </xf>
    <xf numFmtId="165" fontId="156" fillId="74" borderId="60" xfId="2060" applyFont="1" applyFill="1" applyBorder="1" applyAlignment="1">
      <alignment horizontal="left" vertical="center"/>
    </xf>
    <xf numFmtId="0" fontId="156" fillId="0" borderId="60" xfId="1" applyFont="1" applyBorder="1" applyAlignment="1">
      <alignment horizontal="center" vertical="center" wrapText="1"/>
    </xf>
    <xf numFmtId="0" fontId="156" fillId="0" borderId="60" xfId="1" applyFont="1" applyBorder="1" applyAlignment="1">
      <alignment horizontal="left" vertical="center" wrapText="1"/>
    </xf>
    <xf numFmtId="165" fontId="156" fillId="0" borderId="60" xfId="2060" applyFont="1" applyFill="1" applyBorder="1" applyAlignment="1">
      <alignment horizontal="left" vertical="center"/>
    </xf>
    <xf numFmtId="0" fontId="158" fillId="0" borderId="1" xfId="1" applyFont="1" applyAlignment="1">
      <alignment horizontal="center" vertical="center"/>
    </xf>
    <xf numFmtId="0" fontId="3" fillId="0" borderId="1" xfId="1" applyAlignment="1">
      <alignment horizontal="left" vertical="center"/>
    </xf>
    <xf numFmtId="0" fontId="3" fillId="0" borderId="1" xfId="1" applyAlignment="1">
      <alignment horizontal="center" vertical="center"/>
    </xf>
    <xf numFmtId="0" fontId="151" fillId="0" borderId="1" xfId="1" applyFont="1" applyAlignment="1">
      <alignment vertical="center"/>
    </xf>
    <xf numFmtId="0" fontId="151" fillId="75" borderId="69" xfId="1" applyFont="1" applyFill="1" applyBorder="1" applyAlignment="1">
      <alignment vertical="center"/>
    </xf>
    <xf numFmtId="0" fontId="151" fillId="75" borderId="50" xfId="1" applyFont="1" applyFill="1" applyBorder="1" applyAlignment="1">
      <alignment vertical="center"/>
    </xf>
    <xf numFmtId="0" fontId="151" fillId="0" borderId="69" xfId="1" applyFont="1" applyBorder="1" applyAlignment="1">
      <alignment horizontal="center" vertical="center"/>
    </xf>
    <xf numFmtId="0" fontId="151" fillId="0" borderId="69" xfId="1" applyFont="1" applyBorder="1" applyAlignment="1">
      <alignment vertical="center"/>
    </xf>
    <xf numFmtId="0" fontId="152" fillId="0" borderId="1" xfId="1" applyFont="1" applyAlignment="1">
      <alignment horizontal="center" vertical="center"/>
    </xf>
    <xf numFmtId="0" fontId="152" fillId="0" borderId="60" xfId="1" applyFont="1" applyBorder="1" applyAlignment="1">
      <alignment horizontal="left" vertical="center"/>
    </xf>
    <xf numFmtId="0" fontId="151" fillId="0" borderId="60" xfId="1" applyFont="1" applyBorder="1" applyAlignment="1">
      <alignment horizontal="left" vertical="center"/>
    </xf>
    <xf numFmtId="0" fontId="152" fillId="0" borderId="60" xfId="1" applyFont="1" applyBorder="1" applyAlignment="1">
      <alignment horizontal="center" vertical="center"/>
    </xf>
    <xf numFmtId="165" fontId="152" fillId="0" borderId="60" xfId="2060" applyFont="1" applyBorder="1" applyAlignment="1">
      <alignment horizontal="left" vertical="center"/>
    </xf>
    <xf numFmtId="241" fontId="152" fillId="0" borderId="60" xfId="2060" applyNumberFormat="1" applyFont="1" applyBorder="1" applyAlignment="1">
      <alignment horizontal="left" vertical="center"/>
    </xf>
    <xf numFmtId="241" fontId="152" fillId="0" borderId="60" xfId="1" applyNumberFormat="1" applyFont="1" applyBorder="1" applyAlignment="1">
      <alignment horizontal="left" vertical="center"/>
    </xf>
    <xf numFmtId="0" fontId="152" fillId="0" borderId="60" xfId="1" applyFont="1" applyBorder="1" applyAlignment="1">
      <alignment horizontal="right" vertical="center"/>
    </xf>
    <xf numFmtId="0" fontId="152" fillId="0" borderId="61" xfId="1" applyFont="1" applyBorder="1" applyAlignment="1">
      <alignment vertical="center"/>
    </xf>
    <xf numFmtId="0" fontId="152" fillId="0" borderId="62" xfId="1" applyFont="1" applyBorder="1" applyAlignment="1">
      <alignment vertical="center"/>
    </xf>
    <xf numFmtId="167" fontId="152" fillId="0" borderId="60" xfId="1" applyNumberFormat="1" applyFont="1" applyBorder="1" applyAlignment="1">
      <alignment horizontal="left" vertical="center"/>
    </xf>
    <xf numFmtId="0" fontId="152" fillId="0" borderId="2" xfId="1" applyFont="1" applyBorder="1" applyAlignment="1">
      <alignment horizontal="center" vertical="center"/>
    </xf>
    <xf numFmtId="0" fontId="151" fillId="0" borderId="1" xfId="1" applyFont="1" applyAlignment="1">
      <alignment horizontal="center" vertical="center"/>
    </xf>
    <xf numFmtId="0" fontId="152" fillId="0" borderId="1" xfId="1" applyFont="1" applyAlignment="1">
      <alignment horizontal="left" vertical="center"/>
    </xf>
    <xf numFmtId="0" fontId="151" fillId="0" borderId="1" xfId="1" applyFont="1" applyAlignment="1">
      <alignment horizontal="left" vertical="center"/>
    </xf>
    <xf numFmtId="0" fontId="152" fillId="0" borderId="1" xfId="1" applyFont="1" applyAlignment="1">
      <alignment horizontal="right" vertical="center"/>
    </xf>
    <xf numFmtId="167" fontId="152" fillId="0" borderId="1" xfId="1" applyNumberFormat="1" applyFont="1" applyAlignment="1">
      <alignment horizontal="left" vertical="center"/>
    </xf>
    <xf numFmtId="241" fontId="151" fillId="0" borderId="1" xfId="1" applyNumberFormat="1" applyFont="1" applyAlignment="1">
      <alignment vertical="center"/>
    </xf>
    <xf numFmtId="0" fontId="152" fillId="0" borderId="1" xfId="1" applyFont="1" applyAlignment="1">
      <alignment vertical="center"/>
    </xf>
    <xf numFmtId="241" fontId="152" fillId="0" borderId="60" xfId="1" applyNumberFormat="1" applyFont="1" applyBorder="1" applyAlignment="1">
      <alignment horizontal="right" vertical="center"/>
    </xf>
    <xf numFmtId="0" fontId="152" fillId="76" borderId="2" xfId="1" applyFont="1" applyFill="1" applyBorder="1" applyAlignment="1">
      <alignment horizontal="center" vertical="center"/>
    </xf>
    <xf numFmtId="0" fontId="152" fillId="0" borderId="70" xfId="1" applyFont="1" applyBorder="1" applyAlignment="1">
      <alignment horizontal="right" vertical="center"/>
    </xf>
    <xf numFmtId="167" fontId="152" fillId="0" borderId="70" xfId="1" applyNumberFormat="1" applyFont="1" applyBorder="1" applyAlignment="1">
      <alignment horizontal="left" vertical="center"/>
    </xf>
    <xf numFmtId="0" fontId="152" fillId="0" borderId="60" xfId="1" applyFont="1" applyBorder="1" applyAlignment="1">
      <alignment vertical="center"/>
    </xf>
    <xf numFmtId="0" fontId="152" fillId="0" borderId="60" xfId="1" applyFont="1" applyBorder="1" applyAlignment="1">
      <alignment horizontal="left" vertical="top"/>
    </xf>
    <xf numFmtId="0" fontId="152" fillId="0" borderId="60" xfId="1" applyFont="1" applyBorder="1" applyAlignment="1">
      <alignment vertical="top"/>
    </xf>
    <xf numFmtId="247" fontId="152" fillId="0" borderId="60" xfId="1" applyNumberFormat="1" applyFont="1" applyBorder="1" applyAlignment="1">
      <alignment horizontal="left" vertical="center"/>
    </xf>
    <xf numFmtId="1" fontId="152" fillId="0" borderId="60" xfId="2060" applyNumberFormat="1" applyFont="1" applyBorder="1" applyAlignment="1">
      <alignment horizontal="left" vertical="center"/>
    </xf>
    <xf numFmtId="0" fontId="161" fillId="0" borderId="1" xfId="1" applyFont="1"/>
    <xf numFmtId="0" fontId="162" fillId="0" borderId="60" xfId="1" applyFont="1" applyBorder="1" applyAlignment="1">
      <alignment horizontal="left" vertical="top" wrapText="1"/>
    </xf>
    <xf numFmtId="0" fontId="162" fillId="0" borderId="60" xfId="1" applyFont="1" applyBorder="1" applyAlignment="1">
      <alignment horizontal="center" vertical="top" wrapText="1"/>
    </xf>
    <xf numFmtId="0" fontId="163" fillId="0" borderId="60" xfId="1" applyFont="1" applyBorder="1" applyAlignment="1">
      <alignment horizontal="center" vertical="center"/>
    </xf>
    <xf numFmtId="0" fontId="164" fillId="0" borderId="1" xfId="1" applyFont="1" applyAlignment="1">
      <alignment vertical="center"/>
    </xf>
    <xf numFmtId="0" fontId="163" fillId="0" borderId="60" xfId="1" applyFont="1" applyBorder="1" applyAlignment="1">
      <alignment horizontal="left" vertical="center"/>
    </xf>
    <xf numFmtId="0" fontId="163" fillId="0" borderId="60" xfId="1" applyFont="1" applyBorder="1" applyAlignment="1">
      <alignment horizontal="right" vertical="center"/>
    </xf>
    <xf numFmtId="165" fontId="163" fillId="0" borderId="60" xfId="2060" applyFont="1" applyBorder="1" applyAlignment="1">
      <alignment horizontal="right" vertical="center"/>
    </xf>
    <xf numFmtId="0" fontId="161" fillId="0" borderId="1" xfId="1" applyFont="1" applyAlignment="1">
      <alignment horizontal="center"/>
    </xf>
    <xf numFmtId="0" fontId="161" fillId="0" borderId="1" xfId="1" applyFont="1" applyAlignment="1">
      <alignment horizontal="right"/>
    </xf>
    <xf numFmtId="0" fontId="166" fillId="0" borderId="1" xfId="1" applyFont="1" applyAlignment="1">
      <alignment vertical="center"/>
    </xf>
    <xf numFmtId="0" fontId="167" fillId="0" borderId="60" xfId="1" applyFont="1" applyBorder="1" applyAlignment="1">
      <alignment horizontal="center" vertical="center"/>
    </xf>
    <xf numFmtId="0" fontId="167" fillId="0" borderId="60" xfId="1" applyFont="1" applyBorder="1" applyAlignment="1">
      <alignment horizontal="right" vertical="center"/>
    </xf>
    <xf numFmtId="0" fontId="167" fillId="0" borderId="60" xfId="1" applyFont="1" applyBorder="1" applyAlignment="1">
      <alignment horizontal="left" vertical="center"/>
    </xf>
    <xf numFmtId="0" fontId="167" fillId="77" borderId="60" xfId="1" applyFont="1" applyFill="1" applyBorder="1" applyAlignment="1">
      <alignment horizontal="center" vertical="center"/>
    </xf>
    <xf numFmtId="0" fontId="166" fillId="77" borderId="60" xfId="1" applyFont="1" applyFill="1" applyBorder="1" applyAlignment="1">
      <alignment horizontal="center" vertical="center"/>
    </xf>
    <xf numFmtId="0" fontId="167" fillId="77" borderId="60" xfId="1" applyFont="1" applyFill="1" applyBorder="1" applyAlignment="1">
      <alignment horizontal="left" vertical="center"/>
    </xf>
    <xf numFmtId="0" fontId="166" fillId="77" borderId="60" xfId="1" applyFont="1" applyFill="1" applyBorder="1" applyAlignment="1">
      <alignment horizontal="right" vertical="center"/>
    </xf>
    <xf numFmtId="0" fontId="166" fillId="77" borderId="60" xfId="1" applyFont="1" applyFill="1" applyBorder="1" applyAlignment="1">
      <alignment horizontal="left" vertical="center"/>
    </xf>
    <xf numFmtId="165" fontId="167" fillId="0" borderId="60" xfId="2060" applyFont="1" applyBorder="1" applyAlignment="1">
      <alignment horizontal="right" vertical="center"/>
    </xf>
    <xf numFmtId="0" fontId="166" fillId="0" borderId="60" xfId="1" applyFont="1" applyBorder="1" applyAlignment="1">
      <alignment horizontal="left" vertical="center"/>
    </xf>
    <xf numFmtId="3" fontId="166" fillId="0" borderId="1" xfId="1" applyNumberFormat="1" applyFont="1" applyAlignment="1">
      <alignment vertical="center"/>
    </xf>
    <xf numFmtId="0" fontId="166" fillId="0" borderId="60" xfId="1" applyFont="1" applyBorder="1" applyAlignment="1">
      <alignment horizontal="center" vertical="center"/>
    </xf>
    <xf numFmtId="165" fontId="167" fillId="77" borderId="60" xfId="2060" applyFont="1" applyFill="1" applyBorder="1" applyAlignment="1">
      <alignment horizontal="right" vertical="center"/>
    </xf>
    <xf numFmtId="165" fontId="166" fillId="0" borderId="1" xfId="1" applyNumberFormat="1" applyFont="1" applyAlignment="1">
      <alignment vertical="center"/>
    </xf>
    <xf numFmtId="0" fontId="166" fillId="0" borderId="1" xfId="2060" applyNumberFormat="1" applyFont="1" applyAlignment="1">
      <alignment vertical="center"/>
    </xf>
    <xf numFmtId="165" fontId="166" fillId="0" borderId="1" xfId="2060" applyFont="1" applyAlignment="1">
      <alignment vertical="center"/>
    </xf>
    <xf numFmtId="0" fontId="166" fillId="0" borderId="1" xfId="1" applyFont="1" applyAlignment="1">
      <alignment horizontal="center" vertical="center"/>
    </xf>
    <xf numFmtId="0" fontId="166" fillId="0" borderId="1" xfId="1" applyFont="1" applyAlignment="1">
      <alignment horizontal="right" vertical="center"/>
    </xf>
    <xf numFmtId="0" fontId="153" fillId="0" borderId="1" xfId="1" applyFont="1" applyAlignment="1">
      <alignment horizontal="center" vertical="center" wrapText="1"/>
    </xf>
    <xf numFmtId="0" fontId="154" fillId="0" borderId="61" xfId="1" applyFont="1" applyBorder="1" applyAlignment="1">
      <alignment horizontal="center" vertical="center"/>
    </xf>
    <xf numFmtId="0" fontId="154" fillId="0" borderId="3" xfId="1" applyFont="1" applyBorder="1" applyAlignment="1">
      <alignment horizontal="center" vertical="center"/>
    </xf>
    <xf numFmtId="0" fontId="154" fillId="0" borderId="62" xfId="1" applyFont="1" applyBorder="1" applyAlignment="1">
      <alignment horizontal="center" vertical="center"/>
    </xf>
    <xf numFmtId="0" fontId="159" fillId="0" borderId="1" xfId="1" applyFont="1" applyAlignment="1">
      <alignment horizontal="center" vertical="center" wrapText="1"/>
    </xf>
    <xf numFmtId="0" fontId="152" fillId="0" borderId="60" xfId="1" applyFont="1" applyBorder="1" applyAlignment="1">
      <alignment horizontal="left" vertical="center"/>
    </xf>
    <xf numFmtId="0" fontId="160" fillId="0" borderId="1" xfId="1" applyFont="1" applyAlignment="1">
      <alignment horizontal="center" vertical="center" wrapText="1"/>
    </xf>
    <xf numFmtId="0" fontId="165" fillId="0" borderId="1" xfId="1" applyFont="1" applyAlignment="1">
      <alignment horizontal="center" vertical="center" wrapText="1"/>
    </xf>
  </cellXfs>
  <cellStyles count="2061">
    <cellStyle name="‚" xfId="4" xr:uid="{00000000-0005-0000-0000-000000000000}"/>
    <cellStyle name="„" xfId="5" xr:uid="{00000000-0005-0000-0000-000001000000}"/>
    <cellStyle name="…" xfId="6" xr:uid="{00000000-0005-0000-0000-000002000000}"/>
    <cellStyle name="†" xfId="7" xr:uid="{00000000-0005-0000-0000-000003000000}"/>
    <cellStyle name="‡" xfId="8" xr:uid="{00000000-0005-0000-0000-000004000000}"/>
    <cellStyle name="‡ - Style1" xfId="9" xr:uid="{00000000-0005-0000-0000-000005000000}"/>
    <cellStyle name="‡_BOOK1" xfId="10" xr:uid="{00000000-0005-0000-0000-000006000000}"/>
    <cellStyle name="‡_BOOK1 2" xfId="11" xr:uid="{00000000-0005-0000-0000-000007000000}"/>
    <cellStyle name="‡_BOOK1 3" xfId="12" xr:uid="{00000000-0005-0000-0000-000008000000}"/>
    <cellStyle name="‡_Dok. Penawaran 3R (BAT.KSA-3) TBS" xfId="13" xr:uid="{00000000-0005-0000-0000-000009000000}"/>
    <cellStyle name="‡_PLDT" xfId="14" xr:uid="{00000000-0005-0000-0000-00000A000000}"/>
    <cellStyle name="‡_RAB. MLG.KSA-1" xfId="15" xr:uid="{00000000-0005-0000-0000-00000B000000}"/>
    <cellStyle name="‡_STA- - Style2" xfId="16" xr:uid="{00000000-0005-0000-0000-00000C000000}"/>
    <cellStyle name="‡_STA-DRP" xfId="17" xr:uid="{00000000-0005-0000-0000-00000D000000}"/>
    <cellStyle name="‡_STA-DRP_BOOK1" xfId="18" xr:uid="{00000000-0005-0000-0000-00000E000000}"/>
    <cellStyle name="‡_STA-DRP_BOOK1 2" xfId="19" xr:uid="{00000000-0005-0000-0000-00000F000000}"/>
    <cellStyle name="‡_STA-DRP_BOOK1 3" xfId="20" xr:uid="{00000000-0005-0000-0000-000010000000}"/>
    <cellStyle name="‡_STA-DRP_Dok. Penawaran 3R (BAT.KSA-3) TBS" xfId="21" xr:uid="{00000000-0005-0000-0000-000011000000}"/>
    <cellStyle name="‡_STA-DRP_RAB. MLG.KSA-1" xfId="22" xr:uid="{00000000-0005-0000-0000-000012000000}"/>
    <cellStyle name="" xfId="23" xr:uid="{00000000-0005-0000-0000-000013000000}"/>
    <cellStyle name="0,0_x000d__x000a_NA_x000d__x000a_ 2" xfId="24" xr:uid="{00000000-0005-0000-0000-000015000000}"/>
    <cellStyle name="0,0_x000d__x000a_NA_x000d__x000a_ 2 2" xfId="25" xr:uid="{00000000-0005-0000-0000-000016000000}"/>
    <cellStyle name="¹éºÐÀ²_±âÅ¸" xfId="26" xr:uid="{00000000-0005-0000-0000-000017000000}"/>
    <cellStyle name="20% - Accent1 2" xfId="27" xr:uid="{00000000-0005-0000-0000-000018000000}"/>
    <cellStyle name="20% - Accent1 2 2" xfId="28" xr:uid="{00000000-0005-0000-0000-000019000000}"/>
    <cellStyle name="20% - Accent1 3" xfId="29" xr:uid="{00000000-0005-0000-0000-00001A000000}"/>
    <cellStyle name="20% - Accent1 3 2" xfId="1483" xr:uid="{00000000-0005-0000-0000-00001B000000}"/>
    <cellStyle name="20% - Accent1 4" xfId="30" xr:uid="{00000000-0005-0000-0000-00001C000000}"/>
    <cellStyle name="20% - Accent1 4 2" xfId="1484" xr:uid="{00000000-0005-0000-0000-00001D000000}"/>
    <cellStyle name="20% - Accent1 5" xfId="1485" xr:uid="{00000000-0005-0000-0000-00001E000000}"/>
    <cellStyle name="20% - Accent1 6" xfId="1486" xr:uid="{00000000-0005-0000-0000-00001F000000}"/>
    <cellStyle name="20% - Accent2 2" xfId="31" xr:uid="{00000000-0005-0000-0000-000020000000}"/>
    <cellStyle name="20% - Accent2 2 2" xfId="32" xr:uid="{00000000-0005-0000-0000-000021000000}"/>
    <cellStyle name="20% - Accent2 3" xfId="33" xr:uid="{00000000-0005-0000-0000-000022000000}"/>
    <cellStyle name="20% - Accent2 3 2" xfId="1487" xr:uid="{00000000-0005-0000-0000-000023000000}"/>
    <cellStyle name="20% - Accent2 4" xfId="34" xr:uid="{00000000-0005-0000-0000-000024000000}"/>
    <cellStyle name="20% - Accent2 4 2" xfId="1488" xr:uid="{00000000-0005-0000-0000-000025000000}"/>
    <cellStyle name="20% - Accent2 5" xfId="1489" xr:uid="{00000000-0005-0000-0000-000026000000}"/>
    <cellStyle name="20% - Accent2 6" xfId="1490" xr:uid="{00000000-0005-0000-0000-000027000000}"/>
    <cellStyle name="20% - Accent3 2" xfId="35" xr:uid="{00000000-0005-0000-0000-000028000000}"/>
    <cellStyle name="20% - Accent3 2 2" xfId="36" xr:uid="{00000000-0005-0000-0000-000029000000}"/>
    <cellStyle name="20% - Accent3 3" xfId="37" xr:uid="{00000000-0005-0000-0000-00002A000000}"/>
    <cellStyle name="20% - Accent3 3 2" xfId="1491" xr:uid="{00000000-0005-0000-0000-00002B000000}"/>
    <cellStyle name="20% - Accent3 4" xfId="38" xr:uid="{00000000-0005-0000-0000-00002C000000}"/>
    <cellStyle name="20% - Accent3 4 2" xfId="1492" xr:uid="{00000000-0005-0000-0000-00002D000000}"/>
    <cellStyle name="20% - Accent3 5" xfId="1493" xr:uid="{00000000-0005-0000-0000-00002E000000}"/>
    <cellStyle name="20% - Accent3 6" xfId="1494" xr:uid="{00000000-0005-0000-0000-00002F000000}"/>
    <cellStyle name="20% - Accent4 2" xfId="39" xr:uid="{00000000-0005-0000-0000-000030000000}"/>
    <cellStyle name="20% - Accent4 2 2" xfId="40" xr:uid="{00000000-0005-0000-0000-000031000000}"/>
    <cellStyle name="20% - Accent4 3" xfId="41" xr:uid="{00000000-0005-0000-0000-000032000000}"/>
    <cellStyle name="20% - Accent4 3 2" xfId="1495" xr:uid="{00000000-0005-0000-0000-000033000000}"/>
    <cellStyle name="20% - Accent4 4" xfId="42" xr:uid="{00000000-0005-0000-0000-000034000000}"/>
    <cellStyle name="20% - Accent4 4 2" xfId="1496" xr:uid="{00000000-0005-0000-0000-000035000000}"/>
    <cellStyle name="20% - Accent4 5" xfId="1497" xr:uid="{00000000-0005-0000-0000-000036000000}"/>
    <cellStyle name="20% - Accent4 6" xfId="1498" xr:uid="{00000000-0005-0000-0000-000037000000}"/>
    <cellStyle name="20% - Accent5 2" xfId="43" xr:uid="{00000000-0005-0000-0000-000038000000}"/>
    <cellStyle name="20% - Accent5 2 2" xfId="44" xr:uid="{00000000-0005-0000-0000-000039000000}"/>
    <cellStyle name="20% - Accent5 3" xfId="45" xr:uid="{00000000-0005-0000-0000-00003A000000}"/>
    <cellStyle name="20% - Accent5 3 2" xfId="1499" xr:uid="{00000000-0005-0000-0000-00003B000000}"/>
    <cellStyle name="20% - Accent5 4" xfId="46" xr:uid="{00000000-0005-0000-0000-00003C000000}"/>
    <cellStyle name="20% - Accent5 5" xfId="1500" xr:uid="{00000000-0005-0000-0000-00003D000000}"/>
    <cellStyle name="20% - Accent5 6" xfId="1501" xr:uid="{00000000-0005-0000-0000-00003E000000}"/>
    <cellStyle name="20% - Accent6 2" xfId="47" xr:uid="{00000000-0005-0000-0000-00003F000000}"/>
    <cellStyle name="20% - Accent6 2 2" xfId="48" xr:uid="{00000000-0005-0000-0000-000040000000}"/>
    <cellStyle name="20% - Accent6 3" xfId="49" xr:uid="{00000000-0005-0000-0000-000041000000}"/>
    <cellStyle name="20% - Accent6 3 2" xfId="1502" xr:uid="{00000000-0005-0000-0000-000042000000}"/>
    <cellStyle name="20% - Accent6 4" xfId="50" xr:uid="{00000000-0005-0000-0000-000043000000}"/>
    <cellStyle name="20% - Accent6 5" xfId="1503" xr:uid="{00000000-0005-0000-0000-000044000000}"/>
    <cellStyle name="20% - Accent6 6" xfId="1504" xr:uid="{00000000-0005-0000-0000-000045000000}"/>
    <cellStyle name="40% - Accent1 2" xfId="51" xr:uid="{00000000-0005-0000-0000-000046000000}"/>
    <cellStyle name="40% - Accent1 2 2" xfId="52" xr:uid="{00000000-0005-0000-0000-000047000000}"/>
    <cellStyle name="40% - Accent1 3" xfId="53" xr:uid="{00000000-0005-0000-0000-000048000000}"/>
    <cellStyle name="40% - Accent1 3 2" xfId="1505" xr:uid="{00000000-0005-0000-0000-000049000000}"/>
    <cellStyle name="40% - Accent1 4" xfId="54" xr:uid="{00000000-0005-0000-0000-00004A000000}"/>
    <cellStyle name="40% - Accent1 4 2" xfId="1506" xr:uid="{00000000-0005-0000-0000-00004B000000}"/>
    <cellStyle name="40% - Accent1 5" xfId="1507" xr:uid="{00000000-0005-0000-0000-00004C000000}"/>
    <cellStyle name="40% - Accent1 6" xfId="1508" xr:uid="{00000000-0005-0000-0000-00004D000000}"/>
    <cellStyle name="40% - Accent2 2" xfId="55" xr:uid="{00000000-0005-0000-0000-00004E000000}"/>
    <cellStyle name="40% - Accent2 2 2" xfId="56" xr:uid="{00000000-0005-0000-0000-00004F000000}"/>
    <cellStyle name="40% - Accent2 3" xfId="57" xr:uid="{00000000-0005-0000-0000-000050000000}"/>
    <cellStyle name="40% - Accent2 3 2" xfId="1509" xr:uid="{00000000-0005-0000-0000-000051000000}"/>
    <cellStyle name="40% - Accent2 4" xfId="58" xr:uid="{00000000-0005-0000-0000-000052000000}"/>
    <cellStyle name="40% - Accent2 5" xfId="1510" xr:uid="{00000000-0005-0000-0000-000053000000}"/>
    <cellStyle name="40% - Accent2 6" xfId="1511" xr:uid="{00000000-0005-0000-0000-000054000000}"/>
    <cellStyle name="40% - Accent3 2" xfId="59" xr:uid="{00000000-0005-0000-0000-000055000000}"/>
    <cellStyle name="40% - Accent3 2 2" xfId="60" xr:uid="{00000000-0005-0000-0000-000056000000}"/>
    <cellStyle name="40% - Accent3 3" xfId="61" xr:uid="{00000000-0005-0000-0000-000057000000}"/>
    <cellStyle name="40% - Accent3 3 2" xfId="1512" xr:uid="{00000000-0005-0000-0000-000058000000}"/>
    <cellStyle name="40% - Accent3 4" xfId="62" xr:uid="{00000000-0005-0000-0000-000059000000}"/>
    <cellStyle name="40% - Accent3 4 2" xfId="1513" xr:uid="{00000000-0005-0000-0000-00005A000000}"/>
    <cellStyle name="40% - Accent3 5" xfId="1514" xr:uid="{00000000-0005-0000-0000-00005B000000}"/>
    <cellStyle name="40% - Accent3 6" xfId="1515" xr:uid="{00000000-0005-0000-0000-00005C000000}"/>
    <cellStyle name="40% - Accent4 2" xfId="63" xr:uid="{00000000-0005-0000-0000-00005D000000}"/>
    <cellStyle name="40% - Accent4 2 2" xfId="64" xr:uid="{00000000-0005-0000-0000-00005E000000}"/>
    <cellStyle name="40% - Accent4 3" xfId="65" xr:uid="{00000000-0005-0000-0000-00005F000000}"/>
    <cellStyle name="40% - Accent4 3 2" xfId="1516" xr:uid="{00000000-0005-0000-0000-000060000000}"/>
    <cellStyle name="40% - Accent4 4" xfId="66" xr:uid="{00000000-0005-0000-0000-000061000000}"/>
    <cellStyle name="40% - Accent4 4 2" xfId="1517" xr:uid="{00000000-0005-0000-0000-000062000000}"/>
    <cellStyle name="40% - Accent4 5" xfId="1518" xr:uid="{00000000-0005-0000-0000-000063000000}"/>
    <cellStyle name="40% - Accent4 6" xfId="1519" xr:uid="{00000000-0005-0000-0000-000064000000}"/>
    <cellStyle name="40% - Accent5 2" xfId="67" xr:uid="{00000000-0005-0000-0000-000065000000}"/>
    <cellStyle name="40% - Accent5 2 2" xfId="68" xr:uid="{00000000-0005-0000-0000-000066000000}"/>
    <cellStyle name="40% - Accent5 3" xfId="69" xr:uid="{00000000-0005-0000-0000-000067000000}"/>
    <cellStyle name="40% - Accent5 3 2" xfId="1520" xr:uid="{00000000-0005-0000-0000-000068000000}"/>
    <cellStyle name="40% - Accent5 4" xfId="70" xr:uid="{00000000-0005-0000-0000-000069000000}"/>
    <cellStyle name="40% - Accent5 5" xfId="1521" xr:uid="{00000000-0005-0000-0000-00006A000000}"/>
    <cellStyle name="40% - Accent5 6" xfId="1522" xr:uid="{00000000-0005-0000-0000-00006B000000}"/>
    <cellStyle name="40% - Accent6 2" xfId="71" xr:uid="{00000000-0005-0000-0000-00006C000000}"/>
    <cellStyle name="40% - Accent6 2 2" xfId="72" xr:uid="{00000000-0005-0000-0000-00006D000000}"/>
    <cellStyle name="40% - Accent6 3" xfId="73" xr:uid="{00000000-0005-0000-0000-00006E000000}"/>
    <cellStyle name="40% - Accent6 3 2" xfId="1523" xr:uid="{00000000-0005-0000-0000-00006F000000}"/>
    <cellStyle name="40% - Accent6 4" xfId="74" xr:uid="{00000000-0005-0000-0000-000070000000}"/>
    <cellStyle name="40% - Accent6 4 2" xfId="1524" xr:uid="{00000000-0005-0000-0000-000071000000}"/>
    <cellStyle name="40% - Accent6 5" xfId="1525" xr:uid="{00000000-0005-0000-0000-000072000000}"/>
    <cellStyle name="40% - Accent6 6" xfId="1526" xr:uid="{00000000-0005-0000-0000-000073000000}"/>
    <cellStyle name="60% - Accent1 2" xfId="75" xr:uid="{00000000-0005-0000-0000-000074000000}"/>
    <cellStyle name="60% - Accent1 2 2" xfId="76" xr:uid="{00000000-0005-0000-0000-000075000000}"/>
    <cellStyle name="60% - Accent1 3" xfId="77" xr:uid="{00000000-0005-0000-0000-000076000000}"/>
    <cellStyle name="60% - Accent1 3 2" xfId="1527" xr:uid="{00000000-0005-0000-0000-000077000000}"/>
    <cellStyle name="60% - Accent1 4" xfId="78" xr:uid="{00000000-0005-0000-0000-000078000000}"/>
    <cellStyle name="60% - Accent1 4 2" xfId="1528" xr:uid="{00000000-0005-0000-0000-000079000000}"/>
    <cellStyle name="60% - Accent1 5" xfId="1529" xr:uid="{00000000-0005-0000-0000-00007A000000}"/>
    <cellStyle name="60% - Accent1 6" xfId="1530" xr:uid="{00000000-0005-0000-0000-00007B000000}"/>
    <cellStyle name="60% - Accent2 2" xfId="79" xr:uid="{00000000-0005-0000-0000-00007C000000}"/>
    <cellStyle name="60% - Accent2 2 2" xfId="80" xr:uid="{00000000-0005-0000-0000-00007D000000}"/>
    <cellStyle name="60% - Accent2 3" xfId="81" xr:uid="{00000000-0005-0000-0000-00007E000000}"/>
    <cellStyle name="60% - Accent2 3 2" xfId="1531" xr:uid="{00000000-0005-0000-0000-00007F000000}"/>
    <cellStyle name="60% - Accent2 4" xfId="82" xr:uid="{00000000-0005-0000-0000-000080000000}"/>
    <cellStyle name="60% - Accent2 5" xfId="1532" xr:uid="{00000000-0005-0000-0000-000081000000}"/>
    <cellStyle name="60% - Accent2 6" xfId="1533" xr:uid="{00000000-0005-0000-0000-000082000000}"/>
    <cellStyle name="60% - Accent3 2" xfId="83" xr:uid="{00000000-0005-0000-0000-000083000000}"/>
    <cellStyle name="60% - Accent3 2 2" xfId="84" xr:uid="{00000000-0005-0000-0000-000084000000}"/>
    <cellStyle name="60% - Accent3 3" xfId="85" xr:uid="{00000000-0005-0000-0000-000085000000}"/>
    <cellStyle name="60% - Accent3 3 2" xfId="1534" xr:uid="{00000000-0005-0000-0000-000086000000}"/>
    <cellStyle name="60% - Accent3 4" xfId="86" xr:uid="{00000000-0005-0000-0000-000087000000}"/>
    <cellStyle name="60% - Accent3 4 2" xfId="1535" xr:uid="{00000000-0005-0000-0000-000088000000}"/>
    <cellStyle name="60% - Accent3 5" xfId="1536" xr:uid="{00000000-0005-0000-0000-000089000000}"/>
    <cellStyle name="60% - Accent3 6" xfId="1537" xr:uid="{00000000-0005-0000-0000-00008A000000}"/>
    <cellStyle name="60% - Accent4 2" xfId="87" xr:uid="{00000000-0005-0000-0000-00008B000000}"/>
    <cellStyle name="60% - Accent4 2 2" xfId="88" xr:uid="{00000000-0005-0000-0000-00008C000000}"/>
    <cellStyle name="60% - Accent4 3" xfId="89" xr:uid="{00000000-0005-0000-0000-00008D000000}"/>
    <cellStyle name="60% - Accent4 3 2" xfId="1538" xr:uid="{00000000-0005-0000-0000-00008E000000}"/>
    <cellStyle name="60% - Accent4 4" xfId="90" xr:uid="{00000000-0005-0000-0000-00008F000000}"/>
    <cellStyle name="60% - Accent4 4 2" xfId="1539" xr:uid="{00000000-0005-0000-0000-000090000000}"/>
    <cellStyle name="60% - Accent4 5" xfId="1540" xr:uid="{00000000-0005-0000-0000-000091000000}"/>
    <cellStyle name="60% - Accent4 6" xfId="1541" xr:uid="{00000000-0005-0000-0000-000092000000}"/>
    <cellStyle name="60% - Accent5 2" xfId="91" xr:uid="{00000000-0005-0000-0000-000093000000}"/>
    <cellStyle name="60% - Accent5 2 2" xfId="92" xr:uid="{00000000-0005-0000-0000-000094000000}"/>
    <cellStyle name="60% - Accent5 3" xfId="93" xr:uid="{00000000-0005-0000-0000-000095000000}"/>
    <cellStyle name="60% - Accent5 3 2" xfId="1542" xr:uid="{00000000-0005-0000-0000-000096000000}"/>
    <cellStyle name="60% - Accent5 4" xfId="94" xr:uid="{00000000-0005-0000-0000-000097000000}"/>
    <cellStyle name="60% - Accent5 5" xfId="1543" xr:uid="{00000000-0005-0000-0000-000098000000}"/>
    <cellStyle name="60% - Accent5 6" xfId="1544" xr:uid="{00000000-0005-0000-0000-000099000000}"/>
    <cellStyle name="60% - Accent6 2" xfId="95" xr:uid="{00000000-0005-0000-0000-00009A000000}"/>
    <cellStyle name="60% - Accent6 2 2" xfId="96" xr:uid="{00000000-0005-0000-0000-00009B000000}"/>
    <cellStyle name="60% - Accent6 3" xfId="97" xr:uid="{00000000-0005-0000-0000-00009C000000}"/>
    <cellStyle name="60% - Accent6 3 2" xfId="1545" xr:uid="{00000000-0005-0000-0000-00009D000000}"/>
    <cellStyle name="60% - Accent6 4" xfId="98" xr:uid="{00000000-0005-0000-0000-00009E000000}"/>
    <cellStyle name="60% - Accent6 4 2" xfId="1546" xr:uid="{00000000-0005-0000-0000-00009F000000}"/>
    <cellStyle name="60% - Accent6 5" xfId="1547" xr:uid="{00000000-0005-0000-0000-0000A0000000}"/>
    <cellStyle name="60% - Accent6 6" xfId="1548" xr:uid="{00000000-0005-0000-0000-0000A1000000}"/>
    <cellStyle name="Accent1 2" xfId="99" xr:uid="{00000000-0005-0000-0000-0000A2000000}"/>
    <cellStyle name="Accent1 2 2" xfId="100" xr:uid="{00000000-0005-0000-0000-0000A3000000}"/>
    <cellStyle name="Accent1 3" xfId="101" xr:uid="{00000000-0005-0000-0000-0000A4000000}"/>
    <cellStyle name="Accent1 3 2" xfId="1549" xr:uid="{00000000-0005-0000-0000-0000A5000000}"/>
    <cellStyle name="Accent1 4" xfId="102" xr:uid="{00000000-0005-0000-0000-0000A6000000}"/>
    <cellStyle name="Accent1 4 2" xfId="1550" xr:uid="{00000000-0005-0000-0000-0000A7000000}"/>
    <cellStyle name="Accent1 5" xfId="1551" xr:uid="{00000000-0005-0000-0000-0000A8000000}"/>
    <cellStyle name="Accent1 6" xfId="1552" xr:uid="{00000000-0005-0000-0000-0000A9000000}"/>
    <cellStyle name="Accent2 2" xfId="103" xr:uid="{00000000-0005-0000-0000-0000AA000000}"/>
    <cellStyle name="Accent2 2 2" xfId="104" xr:uid="{00000000-0005-0000-0000-0000AB000000}"/>
    <cellStyle name="Accent2 3" xfId="105" xr:uid="{00000000-0005-0000-0000-0000AC000000}"/>
    <cellStyle name="Accent2 3 2" xfId="1553" xr:uid="{00000000-0005-0000-0000-0000AD000000}"/>
    <cellStyle name="Accent2 4" xfId="106" xr:uid="{00000000-0005-0000-0000-0000AE000000}"/>
    <cellStyle name="Accent2 5" xfId="1554" xr:uid="{00000000-0005-0000-0000-0000AF000000}"/>
    <cellStyle name="Accent2 6" xfId="1555" xr:uid="{00000000-0005-0000-0000-0000B0000000}"/>
    <cellStyle name="Accent3 2" xfId="107" xr:uid="{00000000-0005-0000-0000-0000B1000000}"/>
    <cellStyle name="Accent3 2 2" xfId="108" xr:uid="{00000000-0005-0000-0000-0000B2000000}"/>
    <cellStyle name="Accent3 3" xfId="109" xr:uid="{00000000-0005-0000-0000-0000B3000000}"/>
    <cellStyle name="Accent3 3 2" xfId="1556" xr:uid="{00000000-0005-0000-0000-0000B4000000}"/>
    <cellStyle name="Accent3 4" xfId="110" xr:uid="{00000000-0005-0000-0000-0000B5000000}"/>
    <cellStyle name="Accent3 5" xfId="1557" xr:uid="{00000000-0005-0000-0000-0000B6000000}"/>
    <cellStyle name="Accent3 6" xfId="1558" xr:uid="{00000000-0005-0000-0000-0000B7000000}"/>
    <cellStyle name="Accent4 2" xfId="111" xr:uid="{00000000-0005-0000-0000-0000B8000000}"/>
    <cellStyle name="Accent4 2 2" xfId="112" xr:uid="{00000000-0005-0000-0000-0000B9000000}"/>
    <cellStyle name="Accent4 3" xfId="113" xr:uid="{00000000-0005-0000-0000-0000BA000000}"/>
    <cellStyle name="Accent4 3 2" xfId="1559" xr:uid="{00000000-0005-0000-0000-0000BB000000}"/>
    <cellStyle name="Accent4 4" xfId="114" xr:uid="{00000000-0005-0000-0000-0000BC000000}"/>
    <cellStyle name="Accent4 4 2" xfId="1560" xr:uid="{00000000-0005-0000-0000-0000BD000000}"/>
    <cellStyle name="Accent4 5" xfId="1561" xr:uid="{00000000-0005-0000-0000-0000BE000000}"/>
    <cellStyle name="Accent4 6" xfId="1562" xr:uid="{00000000-0005-0000-0000-0000BF000000}"/>
    <cellStyle name="Accent5 2" xfId="115" xr:uid="{00000000-0005-0000-0000-0000C0000000}"/>
    <cellStyle name="Accent5 2 2" xfId="116" xr:uid="{00000000-0005-0000-0000-0000C1000000}"/>
    <cellStyle name="Accent5 3" xfId="117" xr:uid="{00000000-0005-0000-0000-0000C2000000}"/>
    <cellStyle name="Accent5 3 2" xfId="1563" xr:uid="{00000000-0005-0000-0000-0000C3000000}"/>
    <cellStyle name="Accent5 4" xfId="118" xr:uid="{00000000-0005-0000-0000-0000C4000000}"/>
    <cellStyle name="Accent5 5" xfId="1564" xr:uid="{00000000-0005-0000-0000-0000C5000000}"/>
    <cellStyle name="Accent5 6" xfId="1565" xr:uid="{00000000-0005-0000-0000-0000C6000000}"/>
    <cellStyle name="Accent6 2" xfId="119" xr:uid="{00000000-0005-0000-0000-0000C7000000}"/>
    <cellStyle name="Accent6 2 2" xfId="120" xr:uid="{00000000-0005-0000-0000-0000C8000000}"/>
    <cellStyle name="Accent6 3" xfId="121" xr:uid="{00000000-0005-0000-0000-0000C9000000}"/>
    <cellStyle name="Accent6 3 2" xfId="1566" xr:uid="{00000000-0005-0000-0000-0000CA000000}"/>
    <cellStyle name="Accent6 4" xfId="122" xr:uid="{00000000-0005-0000-0000-0000CB000000}"/>
    <cellStyle name="Accent6 5" xfId="1567" xr:uid="{00000000-0005-0000-0000-0000CC000000}"/>
    <cellStyle name="Accent6 6" xfId="1568" xr:uid="{00000000-0005-0000-0000-0000CD000000}"/>
    <cellStyle name="ÅëÈ­ [0]_±âÅ¸" xfId="123" xr:uid="{00000000-0005-0000-0000-0000CE000000}"/>
    <cellStyle name="AeE­ [0]_INQUIRY ¿?¾÷AßAø " xfId="124" xr:uid="{00000000-0005-0000-0000-0000CF000000}"/>
    <cellStyle name="ÅëÈ­_±âÅ¸" xfId="125" xr:uid="{00000000-0005-0000-0000-0000D0000000}"/>
    <cellStyle name="AeE­_INQUIRY ¿?¾÷AßAø " xfId="126" xr:uid="{00000000-0005-0000-0000-0000D1000000}"/>
    <cellStyle name="AKU" xfId="1569" xr:uid="{00000000-0005-0000-0000-0000D2000000}"/>
    <cellStyle name="args.style" xfId="127" xr:uid="{00000000-0005-0000-0000-0000D3000000}"/>
    <cellStyle name="ÄÞ¸¶ [0]_±âÅ¸" xfId="128" xr:uid="{00000000-0005-0000-0000-0000D4000000}"/>
    <cellStyle name="AÞ¸¶ [0]_INQUIRY ¿?¾÷AßAø " xfId="129" xr:uid="{00000000-0005-0000-0000-0000D5000000}"/>
    <cellStyle name="ÄÞ¸¶_±âÅ¸" xfId="130" xr:uid="{00000000-0005-0000-0000-0000D6000000}"/>
    <cellStyle name="AÞ¸¶_INQUIRY ¿?¾÷AßAø " xfId="131" xr:uid="{00000000-0005-0000-0000-0000D7000000}"/>
    <cellStyle name="AutoFormat Options" xfId="1570" xr:uid="{00000000-0005-0000-0000-0000D8000000}"/>
    <cellStyle name="AutoFormat Options 2" xfId="1571" xr:uid="{00000000-0005-0000-0000-0000D9000000}"/>
    <cellStyle name="AutoFormat Options 3" xfId="1572" xr:uid="{00000000-0005-0000-0000-0000DA000000}"/>
    <cellStyle name="b" xfId="132" xr:uid="{00000000-0005-0000-0000-0000DB000000}"/>
    <cellStyle name="Background" xfId="133" xr:uid="{00000000-0005-0000-0000-0000DC000000}"/>
    <cellStyle name="Bad 2" xfId="134" xr:uid="{00000000-0005-0000-0000-0000DD000000}"/>
    <cellStyle name="Bad 2 2" xfId="135" xr:uid="{00000000-0005-0000-0000-0000DE000000}"/>
    <cellStyle name="Bad 3" xfId="136" xr:uid="{00000000-0005-0000-0000-0000DF000000}"/>
    <cellStyle name="Bad 3 2" xfId="1573" xr:uid="{00000000-0005-0000-0000-0000E0000000}"/>
    <cellStyle name="Bad 4" xfId="137" xr:uid="{00000000-0005-0000-0000-0000E1000000}"/>
    <cellStyle name="Bad 5" xfId="1574" xr:uid="{00000000-0005-0000-0000-0000E2000000}"/>
    <cellStyle name="Bad 6" xfId="1575" xr:uid="{00000000-0005-0000-0000-0000E3000000}"/>
    <cellStyle name="bol" xfId="138" xr:uid="{00000000-0005-0000-0000-0000E4000000}"/>
    <cellStyle name="Bol 1" xfId="139" xr:uid="{00000000-0005-0000-0000-0000E5000000}"/>
    <cellStyle name="bol_08 - 2143 - E - AHS - 090617" xfId="140" xr:uid="{00000000-0005-0000-0000-0000E6000000}"/>
    <cellStyle name="bol1" xfId="141" xr:uid="{00000000-0005-0000-0000-0000E7000000}"/>
    <cellStyle name="C?AØ_¿?¾÷CoE² " xfId="142" xr:uid="{00000000-0005-0000-0000-0000E8000000}"/>
    <cellStyle name="Ç¥ÁØ_¿¬°£´©°è¿¹»ó" xfId="143" xr:uid="{00000000-0005-0000-0000-0000E9000000}"/>
    <cellStyle name="C￥AØ_¿μ¾÷CoE² " xfId="144" xr:uid="{00000000-0005-0000-0000-0000EA000000}"/>
    <cellStyle name="C4" xfId="145" xr:uid="{00000000-0005-0000-0000-0000EB000000}"/>
    <cellStyle name="Calc Currency (0)" xfId="146" xr:uid="{00000000-0005-0000-0000-0000EC000000}"/>
    <cellStyle name="Calc Currency (0) 2" xfId="1576" xr:uid="{00000000-0005-0000-0000-0000ED000000}"/>
    <cellStyle name="Calculation 2" xfId="147" xr:uid="{00000000-0005-0000-0000-0000EE000000}"/>
    <cellStyle name="Calculation 2 2" xfId="148" xr:uid="{00000000-0005-0000-0000-0000EF000000}"/>
    <cellStyle name="Calculation 3" xfId="149" xr:uid="{00000000-0005-0000-0000-0000F0000000}"/>
    <cellStyle name="Calculation 3 2" xfId="1577" xr:uid="{00000000-0005-0000-0000-0000F1000000}"/>
    <cellStyle name="Calculation 4" xfId="150" xr:uid="{00000000-0005-0000-0000-0000F2000000}"/>
    <cellStyle name="Calculation 4 2" xfId="1578" xr:uid="{00000000-0005-0000-0000-0000F3000000}"/>
    <cellStyle name="Calculation 5" xfId="1579" xr:uid="{00000000-0005-0000-0000-0000F4000000}"/>
    <cellStyle name="Calculation 6" xfId="1580" xr:uid="{00000000-0005-0000-0000-0000F5000000}"/>
    <cellStyle name="Card" xfId="151" xr:uid="{00000000-0005-0000-0000-0000F6000000}"/>
    <cellStyle name="Card 2" xfId="152" xr:uid="{00000000-0005-0000-0000-0000F7000000}"/>
    <cellStyle name="Card B" xfId="153" xr:uid="{00000000-0005-0000-0000-0000F8000000}"/>
    <cellStyle name="Card B 2" xfId="154" xr:uid="{00000000-0005-0000-0000-0000F9000000}"/>
    <cellStyle name="Card BL" xfId="155" xr:uid="{00000000-0005-0000-0000-0000FA000000}"/>
    <cellStyle name="Card BL 2" xfId="156" xr:uid="{00000000-0005-0000-0000-0000FB000000}"/>
    <cellStyle name="Card BR" xfId="157" xr:uid="{00000000-0005-0000-0000-0000FC000000}"/>
    <cellStyle name="Card BR 2" xfId="158" xr:uid="{00000000-0005-0000-0000-0000FD000000}"/>
    <cellStyle name="Card L" xfId="159" xr:uid="{00000000-0005-0000-0000-0000FE000000}"/>
    <cellStyle name="Card L 2" xfId="160" xr:uid="{00000000-0005-0000-0000-0000FF000000}"/>
    <cellStyle name="Card R" xfId="161" xr:uid="{00000000-0005-0000-0000-000000010000}"/>
    <cellStyle name="Card R 2" xfId="162" xr:uid="{00000000-0005-0000-0000-000001010000}"/>
    <cellStyle name="Card T" xfId="163" xr:uid="{00000000-0005-0000-0000-000002010000}"/>
    <cellStyle name="Card T 2" xfId="164" xr:uid="{00000000-0005-0000-0000-000003010000}"/>
    <cellStyle name="Card T 2 2" xfId="165" xr:uid="{00000000-0005-0000-0000-000004010000}"/>
    <cellStyle name="Card T 2 3" xfId="166" xr:uid="{00000000-0005-0000-0000-000005010000}"/>
    <cellStyle name="Card T 2 4" xfId="167" xr:uid="{00000000-0005-0000-0000-000006010000}"/>
    <cellStyle name="Card T 3" xfId="168" xr:uid="{00000000-0005-0000-0000-000007010000}"/>
    <cellStyle name="Card T 4" xfId="169" xr:uid="{00000000-0005-0000-0000-000008010000}"/>
    <cellStyle name="Card T 5" xfId="170" xr:uid="{00000000-0005-0000-0000-000009010000}"/>
    <cellStyle name="Card TL" xfId="171" xr:uid="{00000000-0005-0000-0000-00000A010000}"/>
    <cellStyle name="Card TL 2" xfId="172" xr:uid="{00000000-0005-0000-0000-00000B010000}"/>
    <cellStyle name="Card TL 2 2" xfId="173" xr:uid="{00000000-0005-0000-0000-00000C010000}"/>
    <cellStyle name="Card TL 2 3" xfId="174" xr:uid="{00000000-0005-0000-0000-00000D010000}"/>
    <cellStyle name="Card TL 2 4" xfId="175" xr:uid="{00000000-0005-0000-0000-00000E010000}"/>
    <cellStyle name="Card TL 3" xfId="176" xr:uid="{00000000-0005-0000-0000-00000F010000}"/>
    <cellStyle name="Card TL 4" xfId="177" xr:uid="{00000000-0005-0000-0000-000010010000}"/>
    <cellStyle name="Card TL 5" xfId="178" xr:uid="{00000000-0005-0000-0000-000011010000}"/>
    <cellStyle name="Card TR" xfId="179" xr:uid="{00000000-0005-0000-0000-000012010000}"/>
    <cellStyle name="Card TR 2" xfId="180" xr:uid="{00000000-0005-0000-0000-000013010000}"/>
    <cellStyle name="Card TR 2 2" xfId="181" xr:uid="{00000000-0005-0000-0000-000014010000}"/>
    <cellStyle name="Card TR 2 3" xfId="182" xr:uid="{00000000-0005-0000-0000-000015010000}"/>
    <cellStyle name="Card TR 2 4" xfId="183" xr:uid="{00000000-0005-0000-0000-000016010000}"/>
    <cellStyle name="Card TR 3" xfId="184" xr:uid="{00000000-0005-0000-0000-000017010000}"/>
    <cellStyle name="Card TR 4" xfId="185" xr:uid="{00000000-0005-0000-0000-000018010000}"/>
    <cellStyle name="Card TR 5" xfId="186" xr:uid="{00000000-0005-0000-0000-000019010000}"/>
    <cellStyle name="Card_rab dak pengairan 2007 2" xfId="187" xr:uid="{00000000-0005-0000-0000-00001A010000}"/>
    <cellStyle name="Check Cell 2" xfId="188" xr:uid="{00000000-0005-0000-0000-00001B010000}"/>
    <cellStyle name="Check Cell 2 2" xfId="189" xr:uid="{00000000-0005-0000-0000-00001C010000}"/>
    <cellStyle name="Check Cell 3" xfId="190" xr:uid="{00000000-0005-0000-0000-00001D010000}"/>
    <cellStyle name="Check Cell 3 2" xfId="1581" xr:uid="{00000000-0005-0000-0000-00001E010000}"/>
    <cellStyle name="Check Cell 4" xfId="191" xr:uid="{00000000-0005-0000-0000-00001F010000}"/>
    <cellStyle name="Check Cell 5" xfId="1582" xr:uid="{00000000-0005-0000-0000-000020010000}"/>
    <cellStyle name="Check Cell 6" xfId="1583" xr:uid="{00000000-0005-0000-0000-000021010000}"/>
    <cellStyle name="Column Header" xfId="192" xr:uid="{00000000-0005-0000-0000-000022010000}"/>
    <cellStyle name="Column Header 2" xfId="193" xr:uid="{00000000-0005-0000-0000-000023010000}"/>
    <cellStyle name="Column Header 2 2" xfId="194" xr:uid="{00000000-0005-0000-0000-000024010000}"/>
    <cellStyle name="Column Header 2 3" xfId="195" xr:uid="{00000000-0005-0000-0000-000025010000}"/>
    <cellStyle name="Column Header 2 4" xfId="196" xr:uid="{00000000-0005-0000-0000-000026010000}"/>
    <cellStyle name="Column Header 3" xfId="197" xr:uid="{00000000-0005-0000-0000-000027010000}"/>
    <cellStyle name="Column Header 4" xfId="198" xr:uid="{00000000-0005-0000-0000-000028010000}"/>
    <cellStyle name="Column Header 5" xfId="199" xr:uid="{00000000-0005-0000-0000-000029010000}"/>
    <cellStyle name="Comma  - Style1" xfId="200" xr:uid="{00000000-0005-0000-0000-00002A010000}"/>
    <cellStyle name="Comma  - Style2" xfId="201" xr:uid="{00000000-0005-0000-0000-00002B010000}"/>
    <cellStyle name="Comma  - Style3" xfId="202" xr:uid="{00000000-0005-0000-0000-00002C010000}"/>
    <cellStyle name="Comma  - Style4" xfId="203" xr:uid="{00000000-0005-0000-0000-00002D010000}"/>
    <cellStyle name="Comma  - Style5" xfId="204" xr:uid="{00000000-0005-0000-0000-00002E010000}"/>
    <cellStyle name="Comma  - Style6" xfId="205" xr:uid="{00000000-0005-0000-0000-00002F010000}"/>
    <cellStyle name="Comma  - Style7" xfId="206" xr:uid="{00000000-0005-0000-0000-000030010000}"/>
    <cellStyle name="Comma  - Style8" xfId="207" xr:uid="{00000000-0005-0000-0000-000031010000}"/>
    <cellStyle name="Comma [0] 10" xfId="208" xr:uid="{00000000-0005-0000-0000-000033010000}"/>
    <cellStyle name="Comma [0] 10 10" xfId="1584" xr:uid="{00000000-0005-0000-0000-000034010000}"/>
    <cellStyle name="Comma [0] 10 10 3" xfId="1585" xr:uid="{00000000-0005-0000-0000-000035010000}"/>
    <cellStyle name="Comma [0] 10 2" xfId="209" xr:uid="{00000000-0005-0000-0000-000036010000}"/>
    <cellStyle name="Comma [0] 10 2 2" xfId="210" xr:uid="{00000000-0005-0000-0000-000037010000}"/>
    <cellStyle name="Comma [0] 10 2 2 2" xfId="1586" xr:uid="{00000000-0005-0000-0000-000038010000}"/>
    <cellStyle name="Comma [0] 10 2 3" xfId="211" xr:uid="{00000000-0005-0000-0000-000039010000}"/>
    <cellStyle name="Comma [0] 10 2 4" xfId="1587" xr:uid="{00000000-0005-0000-0000-00003A010000}"/>
    <cellStyle name="Comma [0] 10 3" xfId="212" xr:uid="{00000000-0005-0000-0000-00003B010000}"/>
    <cellStyle name="Comma [0] 10 3 2" xfId="213" xr:uid="{00000000-0005-0000-0000-00003C010000}"/>
    <cellStyle name="Comma [0] 10 3 3" xfId="214" xr:uid="{00000000-0005-0000-0000-00003D010000}"/>
    <cellStyle name="Comma [0] 10 4" xfId="215" xr:uid="{00000000-0005-0000-0000-00003E010000}"/>
    <cellStyle name="Comma [0] 10 4 2" xfId="216" xr:uid="{00000000-0005-0000-0000-00003F010000}"/>
    <cellStyle name="Comma [0] 10 5" xfId="217" xr:uid="{00000000-0005-0000-0000-000040010000}"/>
    <cellStyle name="Comma [0] 10 6" xfId="218" xr:uid="{00000000-0005-0000-0000-000041010000}"/>
    <cellStyle name="Comma [0] 10 7" xfId="219" xr:uid="{00000000-0005-0000-0000-000042010000}"/>
    <cellStyle name="Comma [0] 10_01. ANALIS SNI NGAWI KUSEN" xfId="220" xr:uid="{00000000-0005-0000-0000-000043010000}"/>
    <cellStyle name="Comma [0] 11" xfId="221" xr:uid="{00000000-0005-0000-0000-000044010000}"/>
    <cellStyle name="Comma [0] 11 2" xfId="222" xr:uid="{00000000-0005-0000-0000-000045010000}"/>
    <cellStyle name="Comma [0] 11 2 2" xfId="223" xr:uid="{00000000-0005-0000-0000-000046010000}"/>
    <cellStyle name="Comma [0] 11 2 3" xfId="224" xr:uid="{00000000-0005-0000-0000-000047010000}"/>
    <cellStyle name="Comma [0] 11 3" xfId="225" xr:uid="{00000000-0005-0000-0000-000048010000}"/>
    <cellStyle name="Comma [0] 11 3 2" xfId="226" xr:uid="{00000000-0005-0000-0000-000049010000}"/>
    <cellStyle name="Comma [0] 11 4" xfId="227" xr:uid="{00000000-0005-0000-0000-00004A010000}"/>
    <cellStyle name="Comma [0] 12" xfId="228" xr:uid="{00000000-0005-0000-0000-00004B010000}"/>
    <cellStyle name="Comma [0] 12 2" xfId="229" xr:uid="{00000000-0005-0000-0000-00004C010000}"/>
    <cellStyle name="Comma [0] 12 2 2" xfId="230" xr:uid="{00000000-0005-0000-0000-00004D010000}"/>
    <cellStyle name="Comma [0] 12 2 3" xfId="1588" xr:uid="{00000000-0005-0000-0000-00004E010000}"/>
    <cellStyle name="Comma [0] 12 3" xfId="231" xr:uid="{00000000-0005-0000-0000-00004F010000}"/>
    <cellStyle name="Comma [0] 12 4" xfId="1589" xr:uid="{00000000-0005-0000-0000-000050010000}"/>
    <cellStyle name="Comma [0] 12 5" xfId="1590" xr:uid="{00000000-0005-0000-0000-000051010000}"/>
    <cellStyle name="Comma [0] 12_EE PASAR MIMBAAN PRINT" xfId="1591" xr:uid="{00000000-0005-0000-0000-000052010000}"/>
    <cellStyle name="Comma [0] 13" xfId="232" xr:uid="{00000000-0005-0000-0000-000053010000}"/>
    <cellStyle name="Comma [0] 13 2" xfId="233" xr:uid="{00000000-0005-0000-0000-000054010000}"/>
    <cellStyle name="Comma [0] 13 2 2" xfId="234" xr:uid="{00000000-0005-0000-0000-000055010000}"/>
    <cellStyle name="Comma [0] 13 3" xfId="235" xr:uid="{00000000-0005-0000-0000-000056010000}"/>
    <cellStyle name="Comma [0] 13 3 2" xfId="236" xr:uid="{00000000-0005-0000-0000-000057010000}"/>
    <cellStyle name="Comma [0] 13 4" xfId="237" xr:uid="{00000000-0005-0000-0000-000058010000}"/>
    <cellStyle name="Comma [0] 13 4 2" xfId="238" xr:uid="{00000000-0005-0000-0000-000059010000}"/>
    <cellStyle name="Comma [0] 13 5" xfId="239" xr:uid="{00000000-0005-0000-0000-00005A010000}"/>
    <cellStyle name="Comma [0] 13 6" xfId="240" xr:uid="{00000000-0005-0000-0000-00005B010000}"/>
    <cellStyle name="Comma [0] 13 6 2" xfId="241" xr:uid="{00000000-0005-0000-0000-00005C010000}"/>
    <cellStyle name="Comma [0] 13 7" xfId="242" xr:uid="{00000000-0005-0000-0000-00005D010000}"/>
    <cellStyle name="Comma [0] 14" xfId="243" xr:uid="{00000000-0005-0000-0000-00005E010000}"/>
    <cellStyle name="Comma [0] 14 2" xfId="244" xr:uid="{00000000-0005-0000-0000-00005F010000}"/>
    <cellStyle name="Comma [0] 15" xfId="245" xr:uid="{00000000-0005-0000-0000-000060010000}"/>
    <cellStyle name="Comma [0] 15 2" xfId="246" xr:uid="{00000000-0005-0000-0000-000061010000}"/>
    <cellStyle name="Comma [0] 15 3" xfId="247" xr:uid="{00000000-0005-0000-0000-000062010000}"/>
    <cellStyle name="Comma [0] 16" xfId="248" xr:uid="{00000000-0005-0000-0000-000063010000}"/>
    <cellStyle name="Comma [0] 16 10" xfId="249" xr:uid="{00000000-0005-0000-0000-000064010000}"/>
    <cellStyle name="Comma [0] 16 2" xfId="250" xr:uid="{00000000-0005-0000-0000-000065010000}"/>
    <cellStyle name="Comma [0] 16 2 2" xfId="251" xr:uid="{00000000-0005-0000-0000-000066010000}"/>
    <cellStyle name="Comma [0] 16 3" xfId="252" xr:uid="{00000000-0005-0000-0000-000067010000}"/>
    <cellStyle name="Comma [0] 16 3 2" xfId="253" xr:uid="{00000000-0005-0000-0000-000068010000}"/>
    <cellStyle name="Comma [0] 16 4" xfId="254" xr:uid="{00000000-0005-0000-0000-000069010000}"/>
    <cellStyle name="Comma [0] 16 4 2" xfId="255" xr:uid="{00000000-0005-0000-0000-00006A010000}"/>
    <cellStyle name="Comma [0] 16 5" xfId="256" xr:uid="{00000000-0005-0000-0000-00006B010000}"/>
    <cellStyle name="Comma [0] 16 6" xfId="257" xr:uid="{00000000-0005-0000-0000-00006C010000}"/>
    <cellStyle name="Comma [0] 16 7" xfId="258" xr:uid="{00000000-0005-0000-0000-00006D010000}"/>
    <cellStyle name="Comma [0] 16 8" xfId="259" xr:uid="{00000000-0005-0000-0000-00006E010000}"/>
    <cellStyle name="Comma [0] 16 9" xfId="260" xr:uid="{00000000-0005-0000-0000-00006F010000}"/>
    <cellStyle name="Comma [0] 17" xfId="261" xr:uid="{00000000-0005-0000-0000-000070010000}"/>
    <cellStyle name="Comma [0] 17 10" xfId="262" xr:uid="{00000000-0005-0000-0000-000071010000}"/>
    <cellStyle name="Comma [0] 17 2" xfId="263" xr:uid="{00000000-0005-0000-0000-000072010000}"/>
    <cellStyle name="Comma [0] 17 2 2" xfId="264" xr:uid="{00000000-0005-0000-0000-000073010000}"/>
    <cellStyle name="Comma [0] 17 3" xfId="265" xr:uid="{00000000-0005-0000-0000-000074010000}"/>
    <cellStyle name="Comma [0] 17 3 2" xfId="266" xr:uid="{00000000-0005-0000-0000-000075010000}"/>
    <cellStyle name="Comma [0] 17 4" xfId="267" xr:uid="{00000000-0005-0000-0000-000076010000}"/>
    <cellStyle name="Comma [0] 17 4 2" xfId="268" xr:uid="{00000000-0005-0000-0000-000077010000}"/>
    <cellStyle name="Comma [0] 17 5" xfId="269" xr:uid="{00000000-0005-0000-0000-000078010000}"/>
    <cellStyle name="Comma [0] 17 6" xfId="270" xr:uid="{00000000-0005-0000-0000-000079010000}"/>
    <cellStyle name="Comma [0] 17 7" xfId="271" xr:uid="{00000000-0005-0000-0000-00007A010000}"/>
    <cellStyle name="Comma [0] 17 8" xfId="272" xr:uid="{00000000-0005-0000-0000-00007B010000}"/>
    <cellStyle name="Comma [0] 17 9" xfId="273" xr:uid="{00000000-0005-0000-0000-00007C010000}"/>
    <cellStyle name="Comma [0] 18" xfId="274" xr:uid="{00000000-0005-0000-0000-00007D010000}"/>
    <cellStyle name="Comma [0] 18 10" xfId="275" xr:uid="{00000000-0005-0000-0000-00007E010000}"/>
    <cellStyle name="Comma [0] 18 2" xfId="276" xr:uid="{00000000-0005-0000-0000-00007F010000}"/>
    <cellStyle name="Comma [0] 18 2 2" xfId="277" xr:uid="{00000000-0005-0000-0000-000080010000}"/>
    <cellStyle name="Comma [0] 18 3" xfId="278" xr:uid="{00000000-0005-0000-0000-000081010000}"/>
    <cellStyle name="Comma [0] 18 3 2" xfId="279" xr:uid="{00000000-0005-0000-0000-000082010000}"/>
    <cellStyle name="Comma [0] 18 4" xfId="280" xr:uid="{00000000-0005-0000-0000-000083010000}"/>
    <cellStyle name="Comma [0] 18 4 2" xfId="281" xr:uid="{00000000-0005-0000-0000-000084010000}"/>
    <cellStyle name="Comma [0] 18 5" xfId="282" xr:uid="{00000000-0005-0000-0000-000085010000}"/>
    <cellStyle name="Comma [0] 18 6" xfId="283" xr:uid="{00000000-0005-0000-0000-000086010000}"/>
    <cellStyle name="Comma [0] 18 7" xfId="284" xr:uid="{00000000-0005-0000-0000-000087010000}"/>
    <cellStyle name="Comma [0] 18 8" xfId="285" xr:uid="{00000000-0005-0000-0000-000088010000}"/>
    <cellStyle name="Comma [0] 18 9" xfId="286" xr:uid="{00000000-0005-0000-0000-000089010000}"/>
    <cellStyle name="Comma [0] 19" xfId="287" xr:uid="{00000000-0005-0000-0000-00008A010000}"/>
    <cellStyle name="Comma [0] 19 10" xfId="288" xr:uid="{00000000-0005-0000-0000-00008B010000}"/>
    <cellStyle name="Comma [0] 19 2" xfId="289" xr:uid="{00000000-0005-0000-0000-00008C010000}"/>
    <cellStyle name="Comma [0] 19 2 2" xfId="290" xr:uid="{00000000-0005-0000-0000-00008D010000}"/>
    <cellStyle name="Comma [0] 19 3" xfId="291" xr:uid="{00000000-0005-0000-0000-00008E010000}"/>
    <cellStyle name="Comma [0] 19 3 2" xfId="292" xr:uid="{00000000-0005-0000-0000-00008F010000}"/>
    <cellStyle name="Comma [0] 19 4" xfId="293" xr:uid="{00000000-0005-0000-0000-000090010000}"/>
    <cellStyle name="Comma [0] 19 4 2" xfId="294" xr:uid="{00000000-0005-0000-0000-000091010000}"/>
    <cellStyle name="Comma [0] 19 5" xfId="295" xr:uid="{00000000-0005-0000-0000-000092010000}"/>
    <cellStyle name="Comma [0] 19 6" xfId="296" xr:uid="{00000000-0005-0000-0000-000093010000}"/>
    <cellStyle name="Comma [0] 19 7" xfId="297" xr:uid="{00000000-0005-0000-0000-000094010000}"/>
    <cellStyle name="Comma [0] 19 8" xfId="298" xr:uid="{00000000-0005-0000-0000-000095010000}"/>
    <cellStyle name="Comma [0] 19 9" xfId="299" xr:uid="{00000000-0005-0000-0000-000096010000}"/>
    <cellStyle name="Comma [0] 2" xfId="3" xr:uid="{00000000-0005-0000-0000-000097010000}"/>
    <cellStyle name="Comma [0] 2 10" xfId="300" xr:uid="{00000000-0005-0000-0000-000098010000}"/>
    <cellStyle name="Comma [0] 2 10 2" xfId="301" xr:uid="{00000000-0005-0000-0000-000099010000}"/>
    <cellStyle name="Comma [0] 2 11" xfId="302" xr:uid="{00000000-0005-0000-0000-00009A010000}"/>
    <cellStyle name="Comma [0] 2 12" xfId="303" xr:uid="{00000000-0005-0000-0000-00009B010000}"/>
    <cellStyle name="Comma [0] 2 13" xfId="304" xr:uid="{00000000-0005-0000-0000-00009C010000}"/>
    <cellStyle name="Comma [0] 2 14" xfId="305" xr:uid="{00000000-0005-0000-0000-00009D010000}"/>
    <cellStyle name="Comma [0] 2 15" xfId="306" xr:uid="{00000000-0005-0000-0000-00009E010000}"/>
    <cellStyle name="Comma [0] 2 16" xfId="307" xr:uid="{00000000-0005-0000-0000-00009F010000}"/>
    <cellStyle name="Comma [0] 2 17" xfId="308" xr:uid="{00000000-0005-0000-0000-0000A0010000}"/>
    <cellStyle name="Comma [0] 2 18" xfId="309" xr:uid="{00000000-0005-0000-0000-0000A1010000}"/>
    <cellStyle name="Comma [0] 2 19" xfId="310" xr:uid="{00000000-0005-0000-0000-0000A2010000}"/>
    <cellStyle name="Comma [0] 2 2" xfId="311" xr:uid="{00000000-0005-0000-0000-0000A3010000}"/>
    <cellStyle name="Comma [0] 2 2 2" xfId="312" xr:uid="{00000000-0005-0000-0000-0000A4010000}"/>
    <cellStyle name="Comma [0] 2 2 2 2" xfId="313" xr:uid="{00000000-0005-0000-0000-0000A5010000}"/>
    <cellStyle name="Comma [0] 2 2 2 2 2" xfId="314" xr:uid="{00000000-0005-0000-0000-0000A6010000}"/>
    <cellStyle name="Comma [0] 2 2 2 3" xfId="315" xr:uid="{00000000-0005-0000-0000-0000A7010000}"/>
    <cellStyle name="Comma [0] 2 2 2 4" xfId="1592" xr:uid="{00000000-0005-0000-0000-0000A8010000}"/>
    <cellStyle name="Comma [0] 2 2 2 5" xfId="1593" xr:uid="{00000000-0005-0000-0000-0000A9010000}"/>
    <cellStyle name="Comma [0] 2 2 3" xfId="316" xr:uid="{00000000-0005-0000-0000-0000AA010000}"/>
    <cellStyle name="Comma [0] 2 2 3 2" xfId="317" xr:uid="{00000000-0005-0000-0000-0000AB010000}"/>
    <cellStyle name="Comma [0] 2 2 3 3" xfId="1594" xr:uid="{00000000-0005-0000-0000-0000AC010000}"/>
    <cellStyle name="Comma [0] 2 2 4" xfId="318" xr:uid="{00000000-0005-0000-0000-0000AD010000}"/>
    <cellStyle name="Comma [0] 2 2_MASTER ANALISA" xfId="319" xr:uid="{00000000-0005-0000-0000-0000AE010000}"/>
    <cellStyle name="Comma [0] 2 20" xfId="320" xr:uid="{00000000-0005-0000-0000-0000AF010000}"/>
    <cellStyle name="Comma [0] 2 21" xfId="321" xr:uid="{00000000-0005-0000-0000-0000B0010000}"/>
    <cellStyle name="Comma [0] 2 22" xfId="322" xr:uid="{00000000-0005-0000-0000-0000B1010000}"/>
    <cellStyle name="Comma [0] 2 23" xfId="323" xr:uid="{00000000-0005-0000-0000-0000B2010000}"/>
    <cellStyle name="Comma [0] 2 24" xfId="324" xr:uid="{00000000-0005-0000-0000-0000B3010000}"/>
    <cellStyle name="Comma [0] 2 25" xfId="325" xr:uid="{00000000-0005-0000-0000-0000B4010000}"/>
    <cellStyle name="Comma [0] 2 26" xfId="326" xr:uid="{00000000-0005-0000-0000-0000B5010000}"/>
    <cellStyle name="Comma [0] 2 27" xfId="327" xr:uid="{00000000-0005-0000-0000-0000B6010000}"/>
    <cellStyle name="Comma [0] 2 28" xfId="328" xr:uid="{00000000-0005-0000-0000-0000B7010000}"/>
    <cellStyle name="Comma [0] 2 3" xfId="329" xr:uid="{00000000-0005-0000-0000-0000B8010000}"/>
    <cellStyle name="Comma [0] 2 3 2" xfId="330" xr:uid="{00000000-0005-0000-0000-0000B9010000}"/>
    <cellStyle name="Comma [0] 2 3 2 2" xfId="1595" xr:uid="{00000000-0005-0000-0000-0000BA010000}"/>
    <cellStyle name="Comma [0] 2 3 2 3" xfId="1596" xr:uid="{00000000-0005-0000-0000-0000BB010000}"/>
    <cellStyle name="Comma [0] 2 3 2 4" xfId="1597" xr:uid="{00000000-0005-0000-0000-0000BC010000}"/>
    <cellStyle name="Comma [0] 2 3 3" xfId="1598" xr:uid="{00000000-0005-0000-0000-0000BD010000}"/>
    <cellStyle name="Comma [0] 2 3 3 2" xfId="1599" xr:uid="{00000000-0005-0000-0000-0000BE010000}"/>
    <cellStyle name="Comma [0] 2 3 4" xfId="1600" xr:uid="{00000000-0005-0000-0000-0000BF010000}"/>
    <cellStyle name="Comma [0] 2 3_E-E MAN 1.3 scedule CEK ROUND" xfId="1601" xr:uid="{00000000-0005-0000-0000-0000C0010000}"/>
    <cellStyle name="Comma [0] 2 4" xfId="331" xr:uid="{00000000-0005-0000-0000-0000C1010000}"/>
    <cellStyle name="Comma [0] 2 4 2" xfId="332" xr:uid="{00000000-0005-0000-0000-0000C2010000}"/>
    <cellStyle name="Comma [0] 2 4 3" xfId="333" xr:uid="{00000000-0005-0000-0000-0000C3010000}"/>
    <cellStyle name="Comma [0] 2 4 4" xfId="1602" xr:uid="{00000000-0005-0000-0000-0000C4010000}"/>
    <cellStyle name="Comma [0] 2 4 5" xfId="1603" xr:uid="{00000000-0005-0000-0000-0000C5010000}"/>
    <cellStyle name="Comma [0] 2 5" xfId="334" xr:uid="{00000000-0005-0000-0000-0000C6010000}"/>
    <cellStyle name="Comma [0] 2 5 2" xfId="335" xr:uid="{00000000-0005-0000-0000-0000C7010000}"/>
    <cellStyle name="Comma [0] 2 5 3" xfId="1604" xr:uid="{00000000-0005-0000-0000-0000C8010000}"/>
    <cellStyle name="Comma [0] 2 5 4" xfId="1605" xr:uid="{00000000-0005-0000-0000-0000C9010000}"/>
    <cellStyle name="Comma [0] 2 6" xfId="336" xr:uid="{00000000-0005-0000-0000-0000CA010000}"/>
    <cellStyle name="Comma [0] 2 6 2" xfId="1606" xr:uid="{00000000-0005-0000-0000-0000CB010000}"/>
    <cellStyle name="Comma [0] 2 6 3" xfId="1607" xr:uid="{00000000-0005-0000-0000-0000CC010000}"/>
    <cellStyle name="Comma [0] 2 6 4" xfId="1608" xr:uid="{00000000-0005-0000-0000-0000CD010000}"/>
    <cellStyle name="Comma [0] 2 7" xfId="337" xr:uid="{00000000-0005-0000-0000-0000CE010000}"/>
    <cellStyle name="Comma [0] 2 7 2" xfId="1609" xr:uid="{00000000-0005-0000-0000-0000CF010000}"/>
    <cellStyle name="Comma [0] 2 7 3" xfId="1610" xr:uid="{00000000-0005-0000-0000-0000D0010000}"/>
    <cellStyle name="Comma [0] 2 7 4" xfId="1611" xr:uid="{00000000-0005-0000-0000-0000D1010000}"/>
    <cellStyle name="Comma [0] 2 8" xfId="338" xr:uid="{00000000-0005-0000-0000-0000D2010000}"/>
    <cellStyle name="Comma [0] 2 8 2" xfId="339" xr:uid="{00000000-0005-0000-0000-0000D3010000}"/>
    <cellStyle name="Comma [0] 2 8 3" xfId="340" xr:uid="{00000000-0005-0000-0000-0000D4010000}"/>
    <cellStyle name="Comma [0] 2 8 4" xfId="1612" xr:uid="{00000000-0005-0000-0000-0000D5010000}"/>
    <cellStyle name="Comma [0] 2 9" xfId="341" xr:uid="{00000000-0005-0000-0000-0000D6010000}"/>
    <cellStyle name="Comma [0] 2_00. ANALISA SNI VER. PU KDR. 29 NOV 07 OE" xfId="342" xr:uid="{00000000-0005-0000-0000-0000D7010000}"/>
    <cellStyle name="Comma [0] 20" xfId="343" xr:uid="{00000000-0005-0000-0000-0000D8010000}"/>
    <cellStyle name="Comma [0] 20 10" xfId="344" xr:uid="{00000000-0005-0000-0000-0000D9010000}"/>
    <cellStyle name="Comma [0] 20 11" xfId="345" xr:uid="{00000000-0005-0000-0000-0000DA010000}"/>
    <cellStyle name="Comma [0] 20 2" xfId="346" xr:uid="{00000000-0005-0000-0000-0000DB010000}"/>
    <cellStyle name="Comma [0] 20 2 2" xfId="347" xr:uid="{00000000-0005-0000-0000-0000DC010000}"/>
    <cellStyle name="Comma [0] 20 3" xfId="348" xr:uid="{00000000-0005-0000-0000-0000DD010000}"/>
    <cellStyle name="Comma [0] 20 3 2" xfId="349" xr:uid="{00000000-0005-0000-0000-0000DE010000}"/>
    <cellStyle name="Comma [0] 20 4" xfId="350" xr:uid="{00000000-0005-0000-0000-0000DF010000}"/>
    <cellStyle name="Comma [0] 20 4 2" xfId="351" xr:uid="{00000000-0005-0000-0000-0000E0010000}"/>
    <cellStyle name="Comma [0] 20 5" xfId="352" xr:uid="{00000000-0005-0000-0000-0000E1010000}"/>
    <cellStyle name="Comma [0] 20 6" xfId="353" xr:uid="{00000000-0005-0000-0000-0000E2010000}"/>
    <cellStyle name="Comma [0] 20 7" xfId="354" xr:uid="{00000000-0005-0000-0000-0000E3010000}"/>
    <cellStyle name="Comma [0] 20 8" xfId="355" xr:uid="{00000000-0005-0000-0000-0000E4010000}"/>
    <cellStyle name="Comma [0] 20 9" xfId="356" xr:uid="{00000000-0005-0000-0000-0000E5010000}"/>
    <cellStyle name="Comma [0] 21" xfId="357" xr:uid="{00000000-0005-0000-0000-0000E6010000}"/>
    <cellStyle name="Comma [0] 22" xfId="358" xr:uid="{00000000-0005-0000-0000-0000E7010000}"/>
    <cellStyle name="Comma [0] 22 2" xfId="359" xr:uid="{00000000-0005-0000-0000-0000E8010000}"/>
    <cellStyle name="Comma [0] 23" xfId="360" xr:uid="{00000000-0005-0000-0000-0000E9010000}"/>
    <cellStyle name="Comma [0] 23 10" xfId="361" xr:uid="{00000000-0005-0000-0000-0000EA010000}"/>
    <cellStyle name="Comma [0] 23 2" xfId="362" xr:uid="{00000000-0005-0000-0000-0000EB010000}"/>
    <cellStyle name="Comma [0] 23 2 2" xfId="363" xr:uid="{00000000-0005-0000-0000-0000EC010000}"/>
    <cellStyle name="Comma [0] 23 3" xfId="364" xr:uid="{00000000-0005-0000-0000-0000ED010000}"/>
    <cellStyle name="Comma [0] 23 3 2" xfId="365" xr:uid="{00000000-0005-0000-0000-0000EE010000}"/>
    <cellStyle name="Comma [0] 23 4" xfId="366" xr:uid="{00000000-0005-0000-0000-0000EF010000}"/>
    <cellStyle name="Comma [0] 23 4 2" xfId="367" xr:uid="{00000000-0005-0000-0000-0000F0010000}"/>
    <cellStyle name="Comma [0] 23 5" xfId="368" xr:uid="{00000000-0005-0000-0000-0000F1010000}"/>
    <cellStyle name="Comma [0] 23 6" xfId="369" xr:uid="{00000000-0005-0000-0000-0000F2010000}"/>
    <cellStyle name="Comma [0] 23 7" xfId="370" xr:uid="{00000000-0005-0000-0000-0000F3010000}"/>
    <cellStyle name="Comma [0] 23 8" xfId="371" xr:uid="{00000000-0005-0000-0000-0000F4010000}"/>
    <cellStyle name="Comma [0] 23 9" xfId="372" xr:uid="{00000000-0005-0000-0000-0000F5010000}"/>
    <cellStyle name="Comma [0] 24" xfId="373" xr:uid="{00000000-0005-0000-0000-0000F6010000}"/>
    <cellStyle name="Comma [0] 25" xfId="374" xr:uid="{00000000-0005-0000-0000-0000F7010000}"/>
    <cellStyle name="Comma [0] 26" xfId="375" xr:uid="{00000000-0005-0000-0000-0000F8010000}"/>
    <cellStyle name="Comma [0] 27" xfId="376" xr:uid="{00000000-0005-0000-0000-0000F9010000}"/>
    <cellStyle name="Comma [0] 28" xfId="377" xr:uid="{00000000-0005-0000-0000-0000FA010000}"/>
    <cellStyle name="Comma [0] 29" xfId="378" xr:uid="{00000000-0005-0000-0000-0000FB010000}"/>
    <cellStyle name="Comma [0] 29 2" xfId="379" xr:uid="{00000000-0005-0000-0000-0000FC010000}"/>
    <cellStyle name="Comma [0] 3" xfId="380" xr:uid="{00000000-0005-0000-0000-0000FD010000}"/>
    <cellStyle name="Comma [0] 3 10" xfId="381" xr:uid="{00000000-0005-0000-0000-0000FE010000}"/>
    <cellStyle name="Comma [0] 3 11" xfId="382" xr:uid="{00000000-0005-0000-0000-0000FF010000}"/>
    <cellStyle name="Comma [0] 3 12" xfId="383" xr:uid="{00000000-0005-0000-0000-000000020000}"/>
    <cellStyle name="Comma [0] 3 13" xfId="384" xr:uid="{00000000-0005-0000-0000-000001020000}"/>
    <cellStyle name="Comma [0] 3 14" xfId="385" xr:uid="{00000000-0005-0000-0000-000002020000}"/>
    <cellStyle name="Comma [0] 3 15" xfId="386" xr:uid="{00000000-0005-0000-0000-000003020000}"/>
    <cellStyle name="Comma [0] 3 2" xfId="387" xr:uid="{00000000-0005-0000-0000-000004020000}"/>
    <cellStyle name="Comma [0] 3 2 2" xfId="388" xr:uid="{00000000-0005-0000-0000-000005020000}"/>
    <cellStyle name="Comma [0] 3 2 3" xfId="389" xr:uid="{00000000-0005-0000-0000-000006020000}"/>
    <cellStyle name="Comma [0] 3 2 3 2" xfId="390" xr:uid="{00000000-0005-0000-0000-000007020000}"/>
    <cellStyle name="Comma [0] 3 2 4" xfId="1613" xr:uid="{00000000-0005-0000-0000-000008020000}"/>
    <cellStyle name="Comma [0] 3 2 5" xfId="1614" xr:uid="{00000000-0005-0000-0000-000009020000}"/>
    <cellStyle name="Comma [0] 3 3" xfId="391" xr:uid="{00000000-0005-0000-0000-00000A020000}"/>
    <cellStyle name="Comma [0] 3 3 2" xfId="1615" xr:uid="{00000000-0005-0000-0000-00000B020000}"/>
    <cellStyle name="Comma [0] 3 3 3" xfId="1616" xr:uid="{00000000-0005-0000-0000-00000C020000}"/>
    <cellStyle name="Comma [0] 3 3 4" xfId="1617" xr:uid="{00000000-0005-0000-0000-00000D020000}"/>
    <cellStyle name="Comma [0] 3 4" xfId="392" xr:uid="{00000000-0005-0000-0000-00000E020000}"/>
    <cellStyle name="Comma [0] 3 4 2" xfId="1618" xr:uid="{00000000-0005-0000-0000-00000F020000}"/>
    <cellStyle name="Comma [0] 3 4 3" xfId="1619" xr:uid="{00000000-0005-0000-0000-000010020000}"/>
    <cellStyle name="Comma [0] 3 5" xfId="393" xr:uid="{00000000-0005-0000-0000-000011020000}"/>
    <cellStyle name="Comma [0] 3 6" xfId="394" xr:uid="{00000000-0005-0000-0000-000012020000}"/>
    <cellStyle name="Comma [0] 3 7" xfId="395" xr:uid="{00000000-0005-0000-0000-000013020000}"/>
    <cellStyle name="Comma [0] 3 8" xfId="396" xr:uid="{00000000-0005-0000-0000-000014020000}"/>
    <cellStyle name="Comma [0] 3 9" xfId="397" xr:uid="{00000000-0005-0000-0000-000015020000}"/>
    <cellStyle name="Comma [0] 30" xfId="398" xr:uid="{00000000-0005-0000-0000-000016020000}"/>
    <cellStyle name="Comma [0] 31" xfId="399" xr:uid="{00000000-0005-0000-0000-000017020000}"/>
    <cellStyle name="Comma [0] 31 2" xfId="400" xr:uid="{00000000-0005-0000-0000-000018020000}"/>
    <cellStyle name="Comma [0] 32" xfId="401" xr:uid="{00000000-0005-0000-0000-000019020000}"/>
    <cellStyle name="Comma [0] 33" xfId="402" xr:uid="{00000000-0005-0000-0000-00001A020000}"/>
    <cellStyle name="Comma [0] 34" xfId="403" xr:uid="{00000000-0005-0000-0000-00001B020000}"/>
    <cellStyle name="Comma [0] 35" xfId="404" xr:uid="{00000000-0005-0000-0000-00001C020000}"/>
    <cellStyle name="Comma [0] 36" xfId="405" xr:uid="{00000000-0005-0000-0000-00001D020000}"/>
    <cellStyle name="Comma [0] 37" xfId="406" xr:uid="{00000000-0005-0000-0000-00001E020000}"/>
    <cellStyle name="Comma [0] 38" xfId="2058" xr:uid="{00000000-0005-0000-0000-00001F020000}"/>
    <cellStyle name="Comma [0] 39" xfId="407" xr:uid="{00000000-0005-0000-0000-000020020000}"/>
    <cellStyle name="Comma [0] 4" xfId="408" xr:uid="{00000000-0005-0000-0000-000021020000}"/>
    <cellStyle name="Comma [0] 4 10" xfId="409" xr:uid="{00000000-0005-0000-0000-000022020000}"/>
    <cellStyle name="Comma [0] 4 2" xfId="410" xr:uid="{00000000-0005-0000-0000-000023020000}"/>
    <cellStyle name="Comma [0] 4 2 2" xfId="411" xr:uid="{00000000-0005-0000-0000-000024020000}"/>
    <cellStyle name="Comma [0] 4 2 3" xfId="1620" xr:uid="{00000000-0005-0000-0000-000025020000}"/>
    <cellStyle name="Comma [0] 4 2 4" xfId="1621" xr:uid="{00000000-0005-0000-0000-000026020000}"/>
    <cellStyle name="Comma [0] 4 2 5" xfId="1622" xr:uid="{00000000-0005-0000-0000-000027020000}"/>
    <cellStyle name="Comma [0] 4 3" xfId="412" xr:uid="{00000000-0005-0000-0000-000028020000}"/>
    <cellStyle name="Comma [0] 4 3 2" xfId="1623" xr:uid="{00000000-0005-0000-0000-000029020000}"/>
    <cellStyle name="Comma [0] 4 3 3" xfId="1624" xr:uid="{00000000-0005-0000-0000-00002A020000}"/>
    <cellStyle name="Comma [0] 4 4" xfId="413" xr:uid="{00000000-0005-0000-0000-00002B020000}"/>
    <cellStyle name="Comma [0] 4 4 2" xfId="1625" xr:uid="{00000000-0005-0000-0000-00002C020000}"/>
    <cellStyle name="Comma [0] 4 4 3" xfId="1626" xr:uid="{00000000-0005-0000-0000-00002D020000}"/>
    <cellStyle name="Comma [0] 4 5" xfId="414" xr:uid="{00000000-0005-0000-0000-00002E020000}"/>
    <cellStyle name="Comma [0] 4 6" xfId="415" xr:uid="{00000000-0005-0000-0000-00002F020000}"/>
    <cellStyle name="Comma [0] 4 7" xfId="416" xr:uid="{00000000-0005-0000-0000-000030020000}"/>
    <cellStyle name="Comma [0] 4 8" xfId="417" xr:uid="{00000000-0005-0000-0000-000031020000}"/>
    <cellStyle name="Comma [0] 4 9" xfId="418" xr:uid="{00000000-0005-0000-0000-000032020000}"/>
    <cellStyle name="Comma [0] 42" xfId="419" xr:uid="{00000000-0005-0000-0000-000033020000}"/>
    <cellStyle name="Comma [0] 42 2" xfId="420" xr:uid="{00000000-0005-0000-0000-000034020000}"/>
    <cellStyle name="Comma [0] 5" xfId="421" xr:uid="{00000000-0005-0000-0000-000035020000}"/>
    <cellStyle name="Comma [0] 5 2" xfId="422" xr:uid="{00000000-0005-0000-0000-000036020000}"/>
    <cellStyle name="Comma [0] 5 2 10" xfId="423" xr:uid="{00000000-0005-0000-0000-000037020000}"/>
    <cellStyle name="Comma [0] 5 2 11" xfId="424" xr:uid="{00000000-0005-0000-0000-000038020000}"/>
    <cellStyle name="Comma [0] 5 2 12" xfId="425" xr:uid="{00000000-0005-0000-0000-000039020000}"/>
    <cellStyle name="Comma [0] 5 2 2" xfId="426" xr:uid="{00000000-0005-0000-0000-00003A020000}"/>
    <cellStyle name="Comma [0] 5 2 2 2" xfId="427" xr:uid="{00000000-0005-0000-0000-00003B020000}"/>
    <cellStyle name="Comma [0] 5 2 3" xfId="428" xr:uid="{00000000-0005-0000-0000-00003C020000}"/>
    <cellStyle name="Comma [0] 5 2 3 2" xfId="429" xr:uid="{00000000-0005-0000-0000-00003D020000}"/>
    <cellStyle name="Comma [0] 5 2 4" xfId="430" xr:uid="{00000000-0005-0000-0000-00003E020000}"/>
    <cellStyle name="Comma [0] 5 2 4 2" xfId="431" xr:uid="{00000000-0005-0000-0000-00003F020000}"/>
    <cellStyle name="Comma [0] 5 2 5" xfId="432" xr:uid="{00000000-0005-0000-0000-000040020000}"/>
    <cellStyle name="Comma [0] 5 2 5 2" xfId="433" xr:uid="{00000000-0005-0000-0000-000041020000}"/>
    <cellStyle name="Comma [0] 5 2 6" xfId="434" xr:uid="{00000000-0005-0000-0000-000042020000}"/>
    <cellStyle name="Comma [0] 5 2 7" xfId="435" xr:uid="{00000000-0005-0000-0000-000043020000}"/>
    <cellStyle name="Comma [0] 5 2 8" xfId="436" xr:uid="{00000000-0005-0000-0000-000044020000}"/>
    <cellStyle name="Comma [0] 5 2 9" xfId="437" xr:uid="{00000000-0005-0000-0000-000045020000}"/>
    <cellStyle name="Comma [0] 5 3" xfId="438" xr:uid="{00000000-0005-0000-0000-000046020000}"/>
    <cellStyle name="Comma [0] 5 3 2" xfId="1627" xr:uid="{00000000-0005-0000-0000-000047020000}"/>
    <cellStyle name="Comma [0] 5 3 3" xfId="1628" xr:uid="{00000000-0005-0000-0000-000048020000}"/>
    <cellStyle name="Comma [0] 5 4" xfId="439" xr:uid="{00000000-0005-0000-0000-000049020000}"/>
    <cellStyle name="Comma [0] 5 5" xfId="440" xr:uid="{00000000-0005-0000-0000-00004A020000}"/>
    <cellStyle name="Comma [0] 5 6" xfId="441" xr:uid="{00000000-0005-0000-0000-00004B020000}"/>
    <cellStyle name="Comma [0] 5 7" xfId="442" xr:uid="{00000000-0005-0000-0000-00004C020000}"/>
    <cellStyle name="Comma [0] 6" xfId="443" xr:uid="{00000000-0005-0000-0000-00004D020000}"/>
    <cellStyle name="Comma [0] 6 10" xfId="444" xr:uid="{00000000-0005-0000-0000-00004E020000}"/>
    <cellStyle name="Comma [0] 6 11" xfId="445" xr:uid="{00000000-0005-0000-0000-00004F020000}"/>
    <cellStyle name="Comma [0] 6 12" xfId="446" xr:uid="{00000000-0005-0000-0000-000050020000}"/>
    <cellStyle name="Comma [0] 6 13" xfId="447" xr:uid="{00000000-0005-0000-0000-000051020000}"/>
    <cellStyle name="Comma [0] 6 14" xfId="448" xr:uid="{00000000-0005-0000-0000-000052020000}"/>
    <cellStyle name="Comma [0] 6 15" xfId="449" xr:uid="{00000000-0005-0000-0000-000053020000}"/>
    <cellStyle name="Comma [0] 6 16" xfId="450" xr:uid="{00000000-0005-0000-0000-000054020000}"/>
    <cellStyle name="Comma [0] 6 17" xfId="451" xr:uid="{00000000-0005-0000-0000-000055020000}"/>
    <cellStyle name="Comma [0] 6 18" xfId="452" xr:uid="{00000000-0005-0000-0000-000056020000}"/>
    <cellStyle name="Comma [0] 6 2" xfId="453" xr:uid="{00000000-0005-0000-0000-000057020000}"/>
    <cellStyle name="Comma [0] 6 2 2" xfId="454" xr:uid="{00000000-0005-0000-0000-000058020000}"/>
    <cellStyle name="Comma [0] 6 2 2 2" xfId="1629" xr:uid="{00000000-0005-0000-0000-000059020000}"/>
    <cellStyle name="Comma [0] 6 2 2 3" xfId="1630" xr:uid="{00000000-0005-0000-0000-00005A020000}"/>
    <cellStyle name="Comma [0] 6 2 3" xfId="455" xr:uid="{00000000-0005-0000-0000-00005B020000}"/>
    <cellStyle name="Comma [0] 6 2 3 2" xfId="1631" xr:uid="{00000000-0005-0000-0000-00005C020000}"/>
    <cellStyle name="Comma [0] 6 2 3 3" xfId="1632" xr:uid="{00000000-0005-0000-0000-00005D020000}"/>
    <cellStyle name="Comma [0] 6 2 4" xfId="1633" xr:uid="{00000000-0005-0000-0000-00005E020000}"/>
    <cellStyle name="Comma [0] 6 2 5" xfId="1634" xr:uid="{00000000-0005-0000-0000-00005F020000}"/>
    <cellStyle name="Comma [0] 6 2 6" xfId="1635" xr:uid="{00000000-0005-0000-0000-000060020000}"/>
    <cellStyle name="Comma [0] 6 3" xfId="456" xr:uid="{00000000-0005-0000-0000-000061020000}"/>
    <cellStyle name="Comma [0] 6 3 2" xfId="457" xr:uid="{00000000-0005-0000-0000-000062020000}"/>
    <cellStyle name="Comma [0] 6 3 3" xfId="1636" xr:uid="{00000000-0005-0000-0000-000063020000}"/>
    <cellStyle name="Comma [0] 6 4" xfId="458" xr:uid="{00000000-0005-0000-0000-000064020000}"/>
    <cellStyle name="Comma [0] 6 4 2" xfId="459" xr:uid="{00000000-0005-0000-0000-000065020000}"/>
    <cellStyle name="Comma [0] 6 4 3" xfId="1637" xr:uid="{00000000-0005-0000-0000-000066020000}"/>
    <cellStyle name="Comma [0] 6 5" xfId="460" xr:uid="{00000000-0005-0000-0000-000067020000}"/>
    <cellStyle name="Comma [0] 6 5 2" xfId="461" xr:uid="{00000000-0005-0000-0000-000068020000}"/>
    <cellStyle name="Comma [0] 6 5 3" xfId="1638" xr:uid="{00000000-0005-0000-0000-000069020000}"/>
    <cellStyle name="Comma [0] 6 6" xfId="462" xr:uid="{00000000-0005-0000-0000-00006A020000}"/>
    <cellStyle name="Comma [0] 6 7" xfId="463" xr:uid="{00000000-0005-0000-0000-00006B020000}"/>
    <cellStyle name="Comma [0] 6 7 2" xfId="1639" xr:uid="{00000000-0005-0000-0000-00006C020000}"/>
    <cellStyle name="Comma [0] 6 8" xfId="464" xr:uid="{00000000-0005-0000-0000-00006D020000}"/>
    <cellStyle name="Comma [0] 6 9" xfId="465" xr:uid="{00000000-0005-0000-0000-00006E020000}"/>
    <cellStyle name="Comma [0] 7" xfId="466" xr:uid="{00000000-0005-0000-0000-00006F020000}"/>
    <cellStyle name="Comma [0] 7 10" xfId="467" xr:uid="{00000000-0005-0000-0000-000070020000}"/>
    <cellStyle name="Comma [0] 7 2" xfId="468" xr:uid="{00000000-0005-0000-0000-000071020000}"/>
    <cellStyle name="Comma [0] 7 2 2" xfId="469" xr:uid="{00000000-0005-0000-0000-000072020000}"/>
    <cellStyle name="Comma [0] 7 2 3" xfId="1640" xr:uid="{00000000-0005-0000-0000-000073020000}"/>
    <cellStyle name="Comma [0] 7 2 4" xfId="1641" xr:uid="{00000000-0005-0000-0000-000074020000}"/>
    <cellStyle name="Comma [0] 7 2 5" xfId="1642" xr:uid="{00000000-0005-0000-0000-000075020000}"/>
    <cellStyle name="Comma [0] 7 3" xfId="470" xr:uid="{00000000-0005-0000-0000-000076020000}"/>
    <cellStyle name="Comma [0] 7 3 2" xfId="471" xr:uid="{00000000-0005-0000-0000-000077020000}"/>
    <cellStyle name="Comma [0] 7 3 3" xfId="472" xr:uid="{00000000-0005-0000-0000-000078020000}"/>
    <cellStyle name="Comma [0] 7 3 4" xfId="1643" xr:uid="{00000000-0005-0000-0000-000079020000}"/>
    <cellStyle name="Comma [0] 7 4" xfId="473" xr:uid="{00000000-0005-0000-0000-00007A020000}"/>
    <cellStyle name="Comma [0] 7 4 2" xfId="474" xr:uid="{00000000-0005-0000-0000-00007B020000}"/>
    <cellStyle name="Comma [0] 7 5" xfId="475" xr:uid="{00000000-0005-0000-0000-00007C020000}"/>
    <cellStyle name="Comma [0] 7 6" xfId="476" xr:uid="{00000000-0005-0000-0000-00007D020000}"/>
    <cellStyle name="Comma [0] 7 7" xfId="477" xr:uid="{00000000-0005-0000-0000-00007E020000}"/>
    <cellStyle name="Comma [0] 7 8" xfId="478" xr:uid="{00000000-0005-0000-0000-00007F020000}"/>
    <cellStyle name="Comma [0] 7 9" xfId="479" xr:uid="{00000000-0005-0000-0000-000080020000}"/>
    <cellStyle name="Comma [0] 8" xfId="480" xr:uid="{00000000-0005-0000-0000-000081020000}"/>
    <cellStyle name="Comma [0] 8 2" xfId="481" xr:uid="{00000000-0005-0000-0000-000082020000}"/>
    <cellStyle name="Comma [0] 8 2 2" xfId="482" xr:uid="{00000000-0005-0000-0000-000083020000}"/>
    <cellStyle name="Comma [0] 8 2 3" xfId="483" xr:uid="{00000000-0005-0000-0000-000084020000}"/>
    <cellStyle name="Comma [0] 8 2 4" xfId="1644" xr:uid="{00000000-0005-0000-0000-000085020000}"/>
    <cellStyle name="Comma [0] 8 2 5" xfId="1645" xr:uid="{00000000-0005-0000-0000-000086020000}"/>
    <cellStyle name="Comma [0] 8 3" xfId="484" xr:uid="{00000000-0005-0000-0000-000087020000}"/>
    <cellStyle name="Comma [0] 8 3 2" xfId="485" xr:uid="{00000000-0005-0000-0000-000088020000}"/>
    <cellStyle name="Comma [0] 8 4" xfId="486" xr:uid="{00000000-0005-0000-0000-000089020000}"/>
    <cellStyle name="Comma [0] 8 4 2" xfId="1646" xr:uid="{00000000-0005-0000-0000-00008A020000}"/>
    <cellStyle name="Comma [0] 8 5" xfId="1647" xr:uid="{00000000-0005-0000-0000-00008B020000}"/>
    <cellStyle name="Comma [0] 8 6" xfId="1648" xr:uid="{00000000-0005-0000-0000-00008C020000}"/>
    <cellStyle name="Comma [0] 8 7" xfId="1649" xr:uid="{00000000-0005-0000-0000-00008D020000}"/>
    <cellStyle name="Comma [0] 8_E-E MAN 1.3 scedule CEK ROUND" xfId="1650" xr:uid="{00000000-0005-0000-0000-00008E020000}"/>
    <cellStyle name="Comma [0] 9" xfId="487" xr:uid="{00000000-0005-0000-0000-00008F020000}"/>
    <cellStyle name="Comma [0] 9 2" xfId="488" xr:uid="{00000000-0005-0000-0000-000090020000}"/>
    <cellStyle name="Comma [0] 9 2 2" xfId="1651" xr:uid="{00000000-0005-0000-0000-000091020000}"/>
    <cellStyle name="Comma [0] 9 2 2 2" xfId="1652" xr:uid="{00000000-0005-0000-0000-000092020000}"/>
    <cellStyle name="Comma [0] 9 2 3" xfId="1653" xr:uid="{00000000-0005-0000-0000-000093020000}"/>
    <cellStyle name="Comma [0] 9 3" xfId="489" xr:uid="{00000000-0005-0000-0000-000094020000}"/>
    <cellStyle name="Comma [0] 9 3 2" xfId="490" xr:uid="{00000000-0005-0000-0000-000095020000}"/>
    <cellStyle name="Comma [0] 9 3 3" xfId="491" xr:uid="{00000000-0005-0000-0000-000096020000}"/>
    <cellStyle name="Comma [0] 9 4" xfId="492" xr:uid="{00000000-0005-0000-0000-000097020000}"/>
    <cellStyle name="Comma [0] 9 4 2" xfId="1654" xr:uid="{00000000-0005-0000-0000-000098020000}"/>
    <cellStyle name="Comma [0] 9 5" xfId="493" xr:uid="{00000000-0005-0000-0000-000099020000}"/>
    <cellStyle name="Comma [0] 9 6" xfId="494" xr:uid="{00000000-0005-0000-0000-00009A020000}"/>
    <cellStyle name="Comma [0] 9_01. ANALIS SNI NGAWI KUSEN" xfId="495" xr:uid="{00000000-0005-0000-0000-00009B020000}"/>
    <cellStyle name="Comma [3]" xfId="496" xr:uid="{00000000-0005-0000-0000-00009C020000}"/>
    <cellStyle name="Comma 10" xfId="497" xr:uid="{00000000-0005-0000-0000-00009D020000}"/>
    <cellStyle name="Comma 10 10" xfId="498" xr:uid="{00000000-0005-0000-0000-00009E020000}"/>
    <cellStyle name="Comma 10 11" xfId="499" xr:uid="{00000000-0005-0000-0000-00009F020000}"/>
    <cellStyle name="Comma 10 2" xfId="500" xr:uid="{00000000-0005-0000-0000-0000A0020000}"/>
    <cellStyle name="Comma 10 2 2" xfId="501" xr:uid="{00000000-0005-0000-0000-0000A1020000}"/>
    <cellStyle name="Comma 10 2 2 2" xfId="502" xr:uid="{00000000-0005-0000-0000-0000A2020000}"/>
    <cellStyle name="Comma 10 2 2 3" xfId="503" xr:uid="{00000000-0005-0000-0000-0000A3020000}"/>
    <cellStyle name="Comma 10 2 3" xfId="504" xr:uid="{00000000-0005-0000-0000-0000A4020000}"/>
    <cellStyle name="Comma 10 2 3 2" xfId="505" xr:uid="{00000000-0005-0000-0000-0000A5020000}"/>
    <cellStyle name="Comma 10 2 4" xfId="506" xr:uid="{00000000-0005-0000-0000-0000A6020000}"/>
    <cellStyle name="Comma 10 2 5" xfId="507" xr:uid="{00000000-0005-0000-0000-0000A7020000}"/>
    <cellStyle name="Comma 10 2 6" xfId="508" xr:uid="{00000000-0005-0000-0000-0000A8020000}"/>
    <cellStyle name="Comma 10 2 7" xfId="509" xr:uid="{00000000-0005-0000-0000-0000A9020000}"/>
    <cellStyle name="Comma 10 2 8" xfId="510" xr:uid="{00000000-0005-0000-0000-0000AA020000}"/>
    <cellStyle name="Comma 10 3" xfId="511" xr:uid="{00000000-0005-0000-0000-0000AB020000}"/>
    <cellStyle name="Comma 10 3 2" xfId="512" xr:uid="{00000000-0005-0000-0000-0000AC020000}"/>
    <cellStyle name="Comma 10 4" xfId="513" xr:uid="{00000000-0005-0000-0000-0000AD020000}"/>
    <cellStyle name="Comma 10 4 2" xfId="514" xr:uid="{00000000-0005-0000-0000-0000AE020000}"/>
    <cellStyle name="Comma 10 5" xfId="515" xr:uid="{00000000-0005-0000-0000-0000AF020000}"/>
    <cellStyle name="Comma 10 6" xfId="516" xr:uid="{00000000-0005-0000-0000-0000B0020000}"/>
    <cellStyle name="Comma 10 7" xfId="517" xr:uid="{00000000-0005-0000-0000-0000B1020000}"/>
    <cellStyle name="Comma 10 8" xfId="518" xr:uid="{00000000-0005-0000-0000-0000B2020000}"/>
    <cellStyle name="Comma 10 9" xfId="519" xr:uid="{00000000-0005-0000-0000-0000B3020000}"/>
    <cellStyle name="Comma 10_E-E MAN 1.3 scedule CEK ROUND" xfId="1655" xr:uid="{00000000-0005-0000-0000-0000B4020000}"/>
    <cellStyle name="Comma 11" xfId="520" xr:uid="{00000000-0005-0000-0000-0000B5020000}"/>
    <cellStyle name="Comma 11 10" xfId="521" xr:uid="{00000000-0005-0000-0000-0000B6020000}"/>
    <cellStyle name="Comma 11 11" xfId="522" xr:uid="{00000000-0005-0000-0000-0000B7020000}"/>
    <cellStyle name="Comma 11 2" xfId="523" xr:uid="{00000000-0005-0000-0000-0000B8020000}"/>
    <cellStyle name="Comma 11 2 2" xfId="524" xr:uid="{00000000-0005-0000-0000-0000B9020000}"/>
    <cellStyle name="Comma 11 2 3" xfId="1656" xr:uid="{00000000-0005-0000-0000-0000BA020000}"/>
    <cellStyle name="Comma 11 2 4" xfId="1657" xr:uid="{00000000-0005-0000-0000-0000BB020000}"/>
    <cellStyle name="Comma 11 3" xfId="525" xr:uid="{00000000-0005-0000-0000-0000BC020000}"/>
    <cellStyle name="Comma 11 3 2" xfId="526" xr:uid="{00000000-0005-0000-0000-0000BD020000}"/>
    <cellStyle name="Comma 11 4" xfId="527" xr:uid="{00000000-0005-0000-0000-0000BE020000}"/>
    <cellStyle name="Comma 11 4 2" xfId="528" xr:uid="{00000000-0005-0000-0000-0000BF020000}"/>
    <cellStyle name="Comma 11 5" xfId="529" xr:uid="{00000000-0005-0000-0000-0000C0020000}"/>
    <cellStyle name="Comma 11 6" xfId="530" xr:uid="{00000000-0005-0000-0000-0000C1020000}"/>
    <cellStyle name="Comma 11 7" xfId="531" xr:uid="{00000000-0005-0000-0000-0000C2020000}"/>
    <cellStyle name="Comma 11 8" xfId="532" xr:uid="{00000000-0005-0000-0000-0000C3020000}"/>
    <cellStyle name="Comma 11 9" xfId="533" xr:uid="{00000000-0005-0000-0000-0000C4020000}"/>
    <cellStyle name="Comma 11_EE PASAR MIMBAAN PRINT" xfId="1658" xr:uid="{00000000-0005-0000-0000-0000C5020000}"/>
    <cellStyle name="Comma 12" xfId="534" xr:uid="{00000000-0005-0000-0000-0000C6020000}"/>
    <cellStyle name="Comma 12 10" xfId="535" xr:uid="{00000000-0005-0000-0000-0000C7020000}"/>
    <cellStyle name="Comma 12 2" xfId="536" xr:uid="{00000000-0005-0000-0000-0000C8020000}"/>
    <cellStyle name="Comma 12 2 2" xfId="537" xr:uid="{00000000-0005-0000-0000-0000C9020000}"/>
    <cellStyle name="Comma 12 3" xfId="538" xr:uid="{00000000-0005-0000-0000-0000CA020000}"/>
    <cellStyle name="Comma 12 3 2" xfId="539" xr:uid="{00000000-0005-0000-0000-0000CB020000}"/>
    <cellStyle name="Comma 12 3 3" xfId="540" xr:uid="{00000000-0005-0000-0000-0000CC020000}"/>
    <cellStyle name="Comma 12 4" xfId="541" xr:uid="{00000000-0005-0000-0000-0000CD020000}"/>
    <cellStyle name="Comma 12 4 2" xfId="542" xr:uid="{00000000-0005-0000-0000-0000CE020000}"/>
    <cellStyle name="Comma 12 5" xfId="543" xr:uid="{00000000-0005-0000-0000-0000CF020000}"/>
    <cellStyle name="Comma 12 6" xfId="544" xr:uid="{00000000-0005-0000-0000-0000D0020000}"/>
    <cellStyle name="Comma 12 7" xfId="545" xr:uid="{00000000-0005-0000-0000-0000D1020000}"/>
    <cellStyle name="Comma 12 8" xfId="546" xr:uid="{00000000-0005-0000-0000-0000D2020000}"/>
    <cellStyle name="Comma 12 9" xfId="547" xr:uid="{00000000-0005-0000-0000-0000D3020000}"/>
    <cellStyle name="Comma 12_E-E LAB. MINI" xfId="1659" xr:uid="{00000000-0005-0000-0000-0000D4020000}"/>
    <cellStyle name="Comma 13" xfId="548" xr:uid="{00000000-0005-0000-0000-0000D5020000}"/>
    <cellStyle name="Comma 13 10" xfId="549" xr:uid="{00000000-0005-0000-0000-0000D6020000}"/>
    <cellStyle name="Comma 13 2" xfId="550" xr:uid="{00000000-0005-0000-0000-0000D7020000}"/>
    <cellStyle name="Comma 13 2 2" xfId="551" xr:uid="{00000000-0005-0000-0000-0000D8020000}"/>
    <cellStyle name="Comma 13 2 3" xfId="552" xr:uid="{00000000-0005-0000-0000-0000D9020000}"/>
    <cellStyle name="Comma 13 3" xfId="553" xr:uid="{00000000-0005-0000-0000-0000DA020000}"/>
    <cellStyle name="Comma 13 3 2" xfId="554" xr:uid="{00000000-0005-0000-0000-0000DB020000}"/>
    <cellStyle name="Comma 13 4" xfId="555" xr:uid="{00000000-0005-0000-0000-0000DC020000}"/>
    <cellStyle name="Comma 13 4 2" xfId="556" xr:uid="{00000000-0005-0000-0000-0000DD020000}"/>
    <cellStyle name="Comma 13 5" xfId="557" xr:uid="{00000000-0005-0000-0000-0000DE020000}"/>
    <cellStyle name="Comma 13 6" xfId="558" xr:uid="{00000000-0005-0000-0000-0000DF020000}"/>
    <cellStyle name="Comma 13 7" xfId="559" xr:uid="{00000000-0005-0000-0000-0000E0020000}"/>
    <cellStyle name="Comma 13 8" xfId="560" xr:uid="{00000000-0005-0000-0000-0000E1020000}"/>
    <cellStyle name="Comma 13 9" xfId="561" xr:uid="{00000000-0005-0000-0000-0000E2020000}"/>
    <cellStyle name="Comma 14" xfId="562" xr:uid="{00000000-0005-0000-0000-0000E3020000}"/>
    <cellStyle name="Comma 14 10" xfId="563" xr:uid="{00000000-0005-0000-0000-0000E4020000}"/>
    <cellStyle name="Comma 14 11" xfId="564" xr:uid="{00000000-0005-0000-0000-0000E5020000}"/>
    <cellStyle name="Comma 14 2" xfId="565" xr:uid="{00000000-0005-0000-0000-0000E6020000}"/>
    <cellStyle name="Comma 14 2 2" xfId="566" xr:uid="{00000000-0005-0000-0000-0000E7020000}"/>
    <cellStyle name="Comma 14 3" xfId="567" xr:uid="{00000000-0005-0000-0000-0000E8020000}"/>
    <cellStyle name="Comma 14 3 2" xfId="568" xr:uid="{00000000-0005-0000-0000-0000E9020000}"/>
    <cellStyle name="Comma 14 4" xfId="569" xr:uid="{00000000-0005-0000-0000-0000EA020000}"/>
    <cellStyle name="Comma 14 4 2" xfId="570" xr:uid="{00000000-0005-0000-0000-0000EB020000}"/>
    <cellStyle name="Comma 14 5" xfId="571" xr:uid="{00000000-0005-0000-0000-0000EC020000}"/>
    <cellStyle name="Comma 14 6" xfId="572" xr:uid="{00000000-0005-0000-0000-0000ED020000}"/>
    <cellStyle name="Comma 14 7" xfId="573" xr:uid="{00000000-0005-0000-0000-0000EE020000}"/>
    <cellStyle name="Comma 14 8" xfId="574" xr:uid="{00000000-0005-0000-0000-0000EF020000}"/>
    <cellStyle name="Comma 14 9" xfId="575" xr:uid="{00000000-0005-0000-0000-0000F0020000}"/>
    <cellStyle name="Comma 15" xfId="576" xr:uid="{00000000-0005-0000-0000-0000F1020000}"/>
    <cellStyle name="Comma 15 2" xfId="577" xr:uid="{00000000-0005-0000-0000-0000F2020000}"/>
    <cellStyle name="Comma 15 2 2" xfId="578" xr:uid="{00000000-0005-0000-0000-0000F3020000}"/>
    <cellStyle name="Comma 15 2 3" xfId="1660" xr:uid="{00000000-0005-0000-0000-0000F4020000}"/>
    <cellStyle name="Comma 15 3" xfId="579" xr:uid="{00000000-0005-0000-0000-0000F5020000}"/>
    <cellStyle name="Comma 15 4" xfId="1661" xr:uid="{00000000-0005-0000-0000-0000F6020000}"/>
    <cellStyle name="Comma 15 5" xfId="1662" xr:uid="{00000000-0005-0000-0000-0000F7020000}"/>
    <cellStyle name="Comma 15 6" xfId="1663" xr:uid="{00000000-0005-0000-0000-0000F8020000}"/>
    <cellStyle name="Comma 16" xfId="580" xr:uid="{00000000-0005-0000-0000-0000F9020000}"/>
    <cellStyle name="Comma 16 2" xfId="581" xr:uid="{00000000-0005-0000-0000-0000FA020000}"/>
    <cellStyle name="Comma 16 2 2" xfId="582" xr:uid="{00000000-0005-0000-0000-0000FB020000}"/>
    <cellStyle name="Comma 16 2 2 2" xfId="583" xr:uid="{00000000-0005-0000-0000-0000FC020000}"/>
    <cellStyle name="Comma 16 2 3" xfId="584" xr:uid="{00000000-0005-0000-0000-0000FD020000}"/>
    <cellStyle name="Comma 16 2 4" xfId="585" xr:uid="{00000000-0005-0000-0000-0000FE020000}"/>
    <cellStyle name="Comma 16 2 5" xfId="586" xr:uid="{00000000-0005-0000-0000-0000FF020000}"/>
    <cellStyle name="Comma 16 2 6" xfId="587" xr:uid="{00000000-0005-0000-0000-000000030000}"/>
    <cellStyle name="Comma 16 3" xfId="588" xr:uid="{00000000-0005-0000-0000-000001030000}"/>
    <cellStyle name="Comma 17" xfId="589" xr:uid="{00000000-0005-0000-0000-000002030000}"/>
    <cellStyle name="Comma 17 2" xfId="590" xr:uid="{00000000-0005-0000-0000-000003030000}"/>
    <cellStyle name="Comma 17 3" xfId="591" xr:uid="{00000000-0005-0000-0000-000004030000}"/>
    <cellStyle name="Comma 18" xfId="592" xr:uid="{00000000-0005-0000-0000-000005030000}"/>
    <cellStyle name="Comma 18 2" xfId="593" xr:uid="{00000000-0005-0000-0000-000006030000}"/>
    <cellStyle name="Comma 18 2 2" xfId="594" xr:uid="{00000000-0005-0000-0000-000007030000}"/>
    <cellStyle name="Comma 18 3" xfId="595" xr:uid="{00000000-0005-0000-0000-000008030000}"/>
    <cellStyle name="Comma 19" xfId="596" xr:uid="{00000000-0005-0000-0000-000009030000}"/>
    <cellStyle name="Comma 19 2" xfId="597" xr:uid="{00000000-0005-0000-0000-00000A030000}"/>
    <cellStyle name="Comma 2" xfId="598" xr:uid="{00000000-0005-0000-0000-00000B030000}"/>
    <cellStyle name="Comma 2 10" xfId="599" xr:uid="{00000000-0005-0000-0000-00000C030000}"/>
    <cellStyle name="Comma 2 10 2" xfId="1664" xr:uid="{00000000-0005-0000-0000-00000D030000}"/>
    <cellStyle name="Comma 2 10 3" xfId="1665" xr:uid="{00000000-0005-0000-0000-00000E030000}"/>
    <cellStyle name="Comma 2 10 4" xfId="1666" xr:uid="{00000000-0005-0000-0000-00000F030000}"/>
    <cellStyle name="Comma 2 11" xfId="600" xr:uid="{00000000-0005-0000-0000-000010030000}"/>
    <cellStyle name="Comma 2 11 2" xfId="1667" xr:uid="{00000000-0005-0000-0000-000011030000}"/>
    <cellStyle name="Comma 2 11 3" xfId="1668" xr:uid="{00000000-0005-0000-0000-000012030000}"/>
    <cellStyle name="Comma 2 11 4" xfId="1669" xr:uid="{00000000-0005-0000-0000-000013030000}"/>
    <cellStyle name="Comma 2 12" xfId="601" xr:uid="{00000000-0005-0000-0000-000014030000}"/>
    <cellStyle name="Comma 2 12 2" xfId="1670" xr:uid="{00000000-0005-0000-0000-000015030000}"/>
    <cellStyle name="Comma 2 12 3" xfId="1671" xr:uid="{00000000-0005-0000-0000-000016030000}"/>
    <cellStyle name="Comma 2 12 4" xfId="1672" xr:uid="{00000000-0005-0000-0000-000017030000}"/>
    <cellStyle name="Comma 2 13" xfId="602" xr:uid="{00000000-0005-0000-0000-000018030000}"/>
    <cellStyle name="Comma 2 13 2" xfId="1673" xr:uid="{00000000-0005-0000-0000-000019030000}"/>
    <cellStyle name="Comma 2 13 3" xfId="1674" xr:uid="{00000000-0005-0000-0000-00001A030000}"/>
    <cellStyle name="Comma 2 13 4" xfId="1675" xr:uid="{00000000-0005-0000-0000-00001B030000}"/>
    <cellStyle name="Comma 2 14" xfId="603" xr:uid="{00000000-0005-0000-0000-00001C030000}"/>
    <cellStyle name="Comma 2 15" xfId="604" xr:uid="{00000000-0005-0000-0000-00001D030000}"/>
    <cellStyle name="Comma 2 16" xfId="605" xr:uid="{00000000-0005-0000-0000-00001E030000}"/>
    <cellStyle name="Comma 2 2" xfId="606" xr:uid="{00000000-0005-0000-0000-00001F030000}"/>
    <cellStyle name="Comma 2 2 2" xfId="607" xr:uid="{00000000-0005-0000-0000-000020030000}"/>
    <cellStyle name="Comma 2 2 2 2" xfId="608" xr:uid="{00000000-0005-0000-0000-000021030000}"/>
    <cellStyle name="Comma 2 2 2 3" xfId="609" xr:uid="{00000000-0005-0000-0000-000022030000}"/>
    <cellStyle name="Comma 2 2 2 4" xfId="610" xr:uid="{00000000-0005-0000-0000-000023030000}"/>
    <cellStyle name="Comma 2 2 3" xfId="611" xr:uid="{00000000-0005-0000-0000-000024030000}"/>
    <cellStyle name="Comma 2 2 3 2" xfId="612" xr:uid="{00000000-0005-0000-0000-000025030000}"/>
    <cellStyle name="Comma 2 2 3 3" xfId="1676" xr:uid="{00000000-0005-0000-0000-000026030000}"/>
    <cellStyle name="Comma 2 2 4" xfId="613" xr:uid="{00000000-0005-0000-0000-000027030000}"/>
    <cellStyle name="Comma 2 2 5" xfId="614" xr:uid="{00000000-0005-0000-0000-000028030000}"/>
    <cellStyle name="Comma 2 2 6" xfId="615" xr:uid="{00000000-0005-0000-0000-000029030000}"/>
    <cellStyle name="Comma 2 2_analisa" xfId="616" xr:uid="{00000000-0005-0000-0000-00002A030000}"/>
    <cellStyle name="Comma 2 3" xfId="617" xr:uid="{00000000-0005-0000-0000-00002B030000}"/>
    <cellStyle name="Comma 2 3 2" xfId="618" xr:uid="{00000000-0005-0000-0000-00002C030000}"/>
    <cellStyle name="Comma 2 3 2 2" xfId="619" xr:uid="{00000000-0005-0000-0000-00002D030000}"/>
    <cellStyle name="Comma 2 3 3" xfId="620" xr:uid="{00000000-0005-0000-0000-00002E030000}"/>
    <cellStyle name="Comma 2 3 4" xfId="1677" xr:uid="{00000000-0005-0000-0000-00002F030000}"/>
    <cellStyle name="Comma 2 3 5" xfId="1678" xr:uid="{00000000-0005-0000-0000-000030030000}"/>
    <cellStyle name="Comma 2 4" xfId="621" xr:uid="{00000000-0005-0000-0000-000031030000}"/>
    <cellStyle name="Comma 2 4 2" xfId="622" xr:uid="{00000000-0005-0000-0000-000032030000}"/>
    <cellStyle name="Comma 2 4 3" xfId="1679" xr:uid="{00000000-0005-0000-0000-000033030000}"/>
    <cellStyle name="Comma 2 4 4" xfId="1680" xr:uid="{00000000-0005-0000-0000-000034030000}"/>
    <cellStyle name="Comma 2 5" xfId="623" xr:uid="{00000000-0005-0000-0000-000035030000}"/>
    <cellStyle name="Comma 2 5 2" xfId="1681" xr:uid="{00000000-0005-0000-0000-000036030000}"/>
    <cellStyle name="Comma 2 5 3" xfId="1682" xr:uid="{00000000-0005-0000-0000-000037030000}"/>
    <cellStyle name="Comma 2 5 3 2" xfId="1683" xr:uid="{00000000-0005-0000-0000-000038030000}"/>
    <cellStyle name="Comma 2 5 3 2 2" xfId="1684" xr:uid="{00000000-0005-0000-0000-000039030000}"/>
    <cellStyle name="Comma 2 5 3 2 3" xfId="1685" xr:uid="{00000000-0005-0000-0000-00003A030000}"/>
    <cellStyle name="Comma 2 5 3 2 4" xfId="1686" xr:uid="{00000000-0005-0000-0000-00003B030000}"/>
    <cellStyle name="Comma 2 5 4" xfId="1687" xr:uid="{00000000-0005-0000-0000-00003C030000}"/>
    <cellStyle name="Comma 2 6" xfId="624" xr:uid="{00000000-0005-0000-0000-00003D030000}"/>
    <cellStyle name="Comma 2 6 2" xfId="1688" xr:uid="{00000000-0005-0000-0000-00003E030000}"/>
    <cellStyle name="Comma 2 6 3" xfId="1689" xr:uid="{00000000-0005-0000-0000-00003F030000}"/>
    <cellStyle name="Comma 2 6 4" xfId="1690" xr:uid="{00000000-0005-0000-0000-000040030000}"/>
    <cellStyle name="Comma 2 7" xfId="625" xr:uid="{00000000-0005-0000-0000-000041030000}"/>
    <cellStyle name="Comma 2 7 2" xfId="1691" xr:uid="{00000000-0005-0000-0000-000042030000}"/>
    <cellStyle name="Comma 2 7 3" xfId="1692" xr:uid="{00000000-0005-0000-0000-000043030000}"/>
    <cellStyle name="Comma 2 7 4" xfId="1693" xr:uid="{00000000-0005-0000-0000-000044030000}"/>
    <cellStyle name="Comma 2 8" xfId="626" xr:uid="{00000000-0005-0000-0000-000045030000}"/>
    <cellStyle name="Comma 2 8 2" xfId="627" xr:uid="{00000000-0005-0000-0000-000046030000}"/>
    <cellStyle name="Comma 2 8 3" xfId="628" xr:uid="{00000000-0005-0000-0000-000047030000}"/>
    <cellStyle name="Comma 2 8 4" xfId="1694" xr:uid="{00000000-0005-0000-0000-000048030000}"/>
    <cellStyle name="Comma 2 9" xfId="629" xr:uid="{00000000-0005-0000-0000-000049030000}"/>
    <cellStyle name="Comma 2 9 2" xfId="1695" xr:uid="{00000000-0005-0000-0000-00004A030000}"/>
    <cellStyle name="Comma 2 9 3" xfId="1696" xr:uid="{00000000-0005-0000-0000-00004B030000}"/>
    <cellStyle name="Comma 2 9 4" xfId="1697" xr:uid="{00000000-0005-0000-0000-00004C030000}"/>
    <cellStyle name="Comma 2_00. ANALISA SNI VER. PU KDR. 29 NOV 07 OE" xfId="630" xr:uid="{00000000-0005-0000-0000-00004D030000}"/>
    <cellStyle name="Comma 20" xfId="631" xr:uid="{00000000-0005-0000-0000-00004E030000}"/>
    <cellStyle name="Comma 21" xfId="632" xr:uid="{00000000-0005-0000-0000-00004F030000}"/>
    <cellStyle name="Comma 22" xfId="633" xr:uid="{00000000-0005-0000-0000-000050030000}"/>
    <cellStyle name="Comma 23" xfId="634" xr:uid="{00000000-0005-0000-0000-000051030000}"/>
    <cellStyle name="Comma 24" xfId="635" xr:uid="{00000000-0005-0000-0000-000052030000}"/>
    <cellStyle name="Comma 25" xfId="636" xr:uid="{00000000-0005-0000-0000-000053030000}"/>
    <cellStyle name="Comma 26" xfId="637" xr:uid="{00000000-0005-0000-0000-000054030000}"/>
    <cellStyle name="Comma 26 2" xfId="638" xr:uid="{00000000-0005-0000-0000-000055030000}"/>
    <cellStyle name="Comma 27" xfId="639" xr:uid="{00000000-0005-0000-0000-000056030000}"/>
    <cellStyle name="Comma 28" xfId="640" xr:uid="{00000000-0005-0000-0000-000057030000}"/>
    <cellStyle name="Comma 28 2" xfId="641" xr:uid="{00000000-0005-0000-0000-000058030000}"/>
    <cellStyle name="Comma 29" xfId="642" xr:uid="{00000000-0005-0000-0000-000059030000}"/>
    <cellStyle name="Comma 3" xfId="643" xr:uid="{00000000-0005-0000-0000-00005A030000}"/>
    <cellStyle name="Comma 3 10" xfId="644" xr:uid="{00000000-0005-0000-0000-00005B030000}"/>
    <cellStyle name="Comma 3 2" xfId="645" xr:uid="{00000000-0005-0000-0000-00005C030000}"/>
    <cellStyle name="Comma 3 2 2" xfId="646" xr:uid="{00000000-0005-0000-0000-00005D030000}"/>
    <cellStyle name="Comma 3 2 2 2" xfId="1698" xr:uid="{00000000-0005-0000-0000-00005E030000}"/>
    <cellStyle name="Comma 3 2 2 2 2" xfId="1699" xr:uid="{00000000-0005-0000-0000-00005F030000}"/>
    <cellStyle name="Comma 3 2 2 2 3" xfId="1700" xr:uid="{00000000-0005-0000-0000-000060030000}"/>
    <cellStyle name="Comma 3 2 2 3" xfId="1701" xr:uid="{00000000-0005-0000-0000-000061030000}"/>
    <cellStyle name="Comma 3 2 2 3 2" xfId="1702" xr:uid="{00000000-0005-0000-0000-000062030000}"/>
    <cellStyle name="Comma 3 2 2 3 3" xfId="1703" xr:uid="{00000000-0005-0000-0000-000063030000}"/>
    <cellStyle name="Comma 3 2 2 4" xfId="1704" xr:uid="{00000000-0005-0000-0000-000064030000}"/>
    <cellStyle name="Comma 3 2 3" xfId="647" xr:uid="{00000000-0005-0000-0000-000065030000}"/>
    <cellStyle name="Comma 3 2 3 2" xfId="1705" xr:uid="{00000000-0005-0000-0000-000066030000}"/>
    <cellStyle name="Comma 3 2 3 3" xfId="1706" xr:uid="{00000000-0005-0000-0000-000067030000}"/>
    <cellStyle name="Comma 3 2 4" xfId="1707" xr:uid="{00000000-0005-0000-0000-000068030000}"/>
    <cellStyle name="Comma 3 2 4 2" xfId="1708" xr:uid="{00000000-0005-0000-0000-000069030000}"/>
    <cellStyle name="Comma 3 2 4 3" xfId="1709" xr:uid="{00000000-0005-0000-0000-00006A030000}"/>
    <cellStyle name="Comma 3 2 5" xfId="1710" xr:uid="{00000000-0005-0000-0000-00006B030000}"/>
    <cellStyle name="Comma 3 2_LM KARANG SEMANDING 1 BARU" xfId="1711" xr:uid="{00000000-0005-0000-0000-00006C030000}"/>
    <cellStyle name="Comma 3 3" xfId="648" xr:uid="{00000000-0005-0000-0000-00006D030000}"/>
    <cellStyle name="Comma 3 3 2" xfId="1712" xr:uid="{00000000-0005-0000-0000-00006E030000}"/>
    <cellStyle name="Comma 3 3 3" xfId="1713" xr:uid="{00000000-0005-0000-0000-00006F030000}"/>
    <cellStyle name="Comma 3 3 4" xfId="1714" xr:uid="{00000000-0005-0000-0000-000070030000}"/>
    <cellStyle name="Comma 3 4" xfId="649" xr:uid="{00000000-0005-0000-0000-000071030000}"/>
    <cellStyle name="Comma 3 4 2" xfId="1715" xr:uid="{00000000-0005-0000-0000-000072030000}"/>
    <cellStyle name="Comma 3 4 3" xfId="1716" xr:uid="{00000000-0005-0000-0000-000073030000}"/>
    <cellStyle name="Comma 3 4 4" xfId="1717" xr:uid="{00000000-0005-0000-0000-000074030000}"/>
    <cellStyle name="Comma 3 5" xfId="650" xr:uid="{00000000-0005-0000-0000-000075030000}"/>
    <cellStyle name="Comma 3 6" xfId="651" xr:uid="{00000000-0005-0000-0000-000076030000}"/>
    <cellStyle name="Comma 3 7" xfId="652" xr:uid="{00000000-0005-0000-0000-000077030000}"/>
    <cellStyle name="Comma 3 8" xfId="653" xr:uid="{00000000-0005-0000-0000-000078030000}"/>
    <cellStyle name="Comma 3 9" xfId="654" xr:uid="{00000000-0005-0000-0000-000079030000}"/>
    <cellStyle name="Comma 3_LM KARANG SEMANDING 1 BARU" xfId="1718" xr:uid="{00000000-0005-0000-0000-00007A030000}"/>
    <cellStyle name="Comma 30" xfId="655" xr:uid="{00000000-0005-0000-0000-00007B030000}"/>
    <cellStyle name="Comma 31" xfId="656" xr:uid="{00000000-0005-0000-0000-00007C030000}"/>
    <cellStyle name="Comma 313" xfId="1719" xr:uid="{00000000-0005-0000-0000-00007D030000}"/>
    <cellStyle name="Comma 313 2" xfId="1720" xr:uid="{00000000-0005-0000-0000-00007E030000}"/>
    <cellStyle name="Comma 313 3" xfId="1721" xr:uid="{00000000-0005-0000-0000-00007F030000}"/>
    <cellStyle name="Comma 32" xfId="657" xr:uid="{00000000-0005-0000-0000-000080030000}"/>
    <cellStyle name="Comma 33" xfId="658" xr:uid="{00000000-0005-0000-0000-000081030000}"/>
    <cellStyle name="Comma 33 2" xfId="1722" xr:uid="{00000000-0005-0000-0000-000082030000}"/>
    <cellStyle name="Comma 34" xfId="659" xr:uid="{00000000-0005-0000-0000-000083030000}"/>
    <cellStyle name="Comma 35" xfId="660" xr:uid="{00000000-0005-0000-0000-000084030000}"/>
    <cellStyle name="Comma 36" xfId="661" xr:uid="{00000000-0005-0000-0000-000085030000}"/>
    <cellStyle name="Comma 37" xfId="662" xr:uid="{00000000-0005-0000-0000-000086030000}"/>
    <cellStyle name="Comma 38" xfId="663" xr:uid="{00000000-0005-0000-0000-000087030000}"/>
    <cellStyle name="Comma 39" xfId="1723" xr:uid="{00000000-0005-0000-0000-000088030000}"/>
    <cellStyle name="Comma 4" xfId="664" xr:uid="{00000000-0005-0000-0000-000089030000}"/>
    <cellStyle name="Comma 4 2" xfId="665" xr:uid="{00000000-0005-0000-0000-00008A030000}"/>
    <cellStyle name="Comma 4 2 2" xfId="666" xr:uid="{00000000-0005-0000-0000-00008B030000}"/>
    <cellStyle name="Comma 4 2 2 2" xfId="1724" xr:uid="{00000000-0005-0000-0000-00008C030000}"/>
    <cellStyle name="Comma 4 2 2 3" xfId="1725" xr:uid="{00000000-0005-0000-0000-00008D030000}"/>
    <cellStyle name="Comma 4 2 3" xfId="1726" xr:uid="{00000000-0005-0000-0000-00008E030000}"/>
    <cellStyle name="Comma 4 2 4" xfId="1727" xr:uid="{00000000-0005-0000-0000-00008F030000}"/>
    <cellStyle name="Comma 4 2 5" xfId="1728" xr:uid="{00000000-0005-0000-0000-000090030000}"/>
    <cellStyle name="Comma 4 2_E-E MAN 1.3 scedule CEK ROUND" xfId="1729" xr:uid="{00000000-0005-0000-0000-000091030000}"/>
    <cellStyle name="Comma 4 3" xfId="667" xr:uid="{00000000-0005-0000-0000-000092030000}"/>
    <cellStyle name="Comma 4 3 2" xfId="668" xr:uid="{00000000-0005-0000-0000-000093030000}"/>
    <cellStyle name="Comma 4 3 2 2" xfId="669" xr:uid="{00000000-0005-0000-0000-000094030000}"/>
    <cellStyle name="Comma 4 3 3" xfId="670" xr:uid="{00000000-0005-0000-0000-000095030000}"/>
    <cellStyle name="Comma 4 3 4" xfId="671" xr:uid="{00000000-0005-0000-0000-000096030000}"/>
    <cellStyle name="Comma 4 4" xfId="672" xr:uid="{00000000-0005-0000-0000-000097030000}"/>
    <cellStyle name="Comma 4 4 2" xfId="673" xr:uid="{00000000-0005-0000-0000-000098030000}"/>
    <cellStyle name="Comma 4 4 3" xfId="1730" xr:uid="{00000000-0005-0000-0000-000099030000}"/>
    <cellStyle name="Comma 4 4 3 2" xfId="1731" xr:uid="{00000000-0005-0000-0000-00009A030000}"/>
    <cellStyle name="Comma 4 4 4" xfId="1732" xr:uid="{00000000-0005-0000-0000-00009B030000}"/>
    <cellStyle name="Comma 4 5" xfId="674" xr:uid="{00000000-0005-0000-0000-00009C030000}"/>
    <cellStyle name="Comma 4 6" xfId="675" xr:uid="{00000000-0005-0000-0000-00009D030000}"/>
    <cellStyle name="Comma 4_BACK UP DATA" xfId="1733" xr:uid="{00000000-0005-0000-0000-00009E030000}"/>
    <cellStyle name="Comma 40" xfId="1734" xr:uid="{00000000-0005-0000-0000-00009F030000}"/>
    <cellStyle name="Comma 41" xfId="1735" xr:uid="{00000000-0005-0000-0000-0000A0030000}"/>
    <cellStyle name="Comma 5" xfId="676" xr:uid="{00000000-0005-0000-0000-0000A1030000}"/>
    <cellStyle name="Comma 5 10" xfId="677" xr:uid="{00000000-0005-0000-0000-0000A2030000}"/>
    <cellStyle name="Comma 5 11" xfId="678" xr:uid="{00000000-0005-0000-0000-0000A3030000}"/>
    <cellStyle name="Comma 5 12" xfId="679" xr:uid="{00000000-0005-0000-0000-0000A4030000}"/>
    <cellStyle name="Comma 5 13" xfId="680" xr:uid="{00000000-0005-0000-0000-0000A5030000}"/>
    <cellStyle name="Comma 5 14" xfId="681" xr:uid="{00000000-0005-0000-0000-0000A6030000}"/>
    <cellStyle name="Comma 5 14 2" xfId="682" xr:uid="{00000000-0005-0000-0000-0000A7030000}"/>
    <cellStyle name="Comma 5 14 3" xfId="683" xr:uid="{00000000-0005-0000-0000-0000A8030000}"/>
    <cellStyle name="Comma 5 15" xfId="684" xr:uid="{00000000-0005-0000-0000-0000A9030000}"/>
    <cellStyle name="Comma 5 15 2" xfId="685" xr:uid="{00000000-0005-0000-0000-0000AA030000}"/>
    <cellStyle name="Comma 5 16" xfId="686" xr:uid="{00000000-0005-0000-0000-0000AB030000}"/>
    <cellStyle name="Comma 5 17" xfId="687" xr:uid="{00000000-0005-0000-0000-0000AC030000}"/>
    <cellStyle name="Comma 5 2" xfId="688" xr:uid="{00000000-0005-0000-0000-0000AD030000}"/>
    <cellStyle name="Comma 5 2 2" xfId="689" xr:uid="{00000000-0005-0000-0000-0000AE030000}"/>
    <cellStyle name="Comma 5 2 2 2" xfId="690" xr:uid="{00000000-0005-0000-0000-0000AF030000}"/>
    <cellStyle name="Comma 5 2 3" xfId="691" xr:uid="{00000000-0005-0000-0000-0000B0030000}"/>
    <cellStyle name="Comma 5 2 3 2" xfId="692" xr:uid="{00000000-0005-0000-0000-0000B1030000}"/>
    <cellStyle name="Comma 5 2 3 2 2" xfId="693" xr:uid="{00000000-0005-0000-0000-0000B2030000}"/>
    <cellStyle name="Comma 5 2 4" xfId="1736" xr:uid="{00000000-0005-0000-0000-0000B3030000}"/>
    <cellStyle name="Comma 5 3" xfId="694" xr:uid="{00000000-0005-0000-0000-0000B4030000}"/>
    <cellStyle name="Comma 5 3 2" xfId="1737" xr:uid="{00000000-0005-0000-0000-0000B5030000}"/>
    <cellStyle name="Comma 5 3 3" xfId="1738" xr:uid="{00000000-0005-0000-0000-0000B6030000}"/>
    <cellStyle name="Comma 5 4" xfId="695" xr:uid="{00000000-0005-0000-0000-0000B7030000}"/>
    <cellStyle name="Comma 5 5" xfId="696" xr:uid="{00000000-0005-0000-0000-0000B8030000}"/>
    <cellStyle name="Comma 5 6" xfId="697" xr:uid="{00000000-0005-0000-0000-0000B9030000}"/>
    <cellStyle name="Comma 5 7" xfId="698" xr:uid="{00000000-0005-0000-0000-0000BA030000}"/>
    <cellStyle name="Comma 5 8" xfId="699" xr:uid="{00000000-0005-0000-0000-0000BB030000}"/>
    <cellStyle name="Comma 5 9" xfId="700" xr:uid="{00000000-0005-0000-0000-0000BC030000}"/>
    <cellStyle name="Comma 5_BACK UP DATA" xfId="1739" xr:uid="{00000000-0005-0000-0000-0000BD030000}"/>
    <cellStyle name="Comma 6" xfId="701" xr:uid="{00000000-0005-0000-0000-0000BE030000}"/>
    <cellStyle name="Comma 6 10" xfId="1740" xr:uid="{00000000-0005-0000-0000-0000BF030000}"/>
    <cellStyle name="Comma 6 2" xfId="702" xr:uid="{00000000-0005-0000-0000-0000C0030000}"/>
    <cellStyle name="Comma 6 2 2" xfId="1741" xr:uid="{00000000-0005-0000-0000-0000C1030000}"/>
    <cellStyle name="Comma 6 2 3" xfId="1742" xr:uid="{00000000-0005-0000-0000-0000C2030000}"/>
    <cellStyle name="Comma 6 2 4" xfId="1743" xr:uid="{00000000-0005-0000-0000-0000C3030000}"/>
    <cellStyle name="Comma 6 2 5" xfId="1744" xr:uid="{00000000-0005-0000-0000-0000C4030000}"/>
    <cellStyle name="Comma 6 3" xfId="703" xr:uid="{00000000-0005-0000-0000-0000C5030000}"/>
    <cellStyle name="Comma 6 3 2" xfId="1745" xr:uid="{00000000-0005-0000-0000-0000C6030000}"/>
    <cellStyle name="Comma 6 3 3" xfId="1746" xr:uid="{00000000-0005-0000-0000-0000C7030000}"/>
    <cellStyle name="Comma 6 3 4" xfId="1747" xr:uid="{00000000-0005-0000-0000-0000C8030000}"/>
    <cellStyle name="Comma 6 3 5" xfId="1748" xr:uid="{00000000-0005-0000-0000-0000C9030000}"/>
    <cellStyle name="Comma 6 4" xfId="1749" xr:uid="{00000000-0005-0000-0000-0000CA030000}"/>
    <cellStyle name="Comma 6 4 2" xfId="1750" xr:uid="{00000000-0005-0000-0000-0000CB030000}"/>
    <cellStyle name="Comma 6 4 3" xfId="1751" xr:uid="{00000000-0005-0000-0000-0000CC030000}"/>
    <cellStyle name="Comma 6 5" xfId="1752" xr:uid="{00000000-0005-0000-0000-0000CD030000}"/>
    <cellStyle name="Comma 6 5 2" xfId="1753" xr:uid="{00000000-0005-0000-0000-0000CE030000}"/>
    <cellStyle name="Comma 6 5 3" xfId="1754" xr:uid="{00000000-0005-0000-0000-0000CF030000}"/>
    <cellStyle name="Comma 6 6" xfId="1755" xr:uid="{00000000-0005-0000-0000-0000D0030000}"/>
    <cellStyle name="Comma 6 7" xfId="1756" xr:uid="{00000000-0005-0000-0000-0000D1030000}"/>
    <cellStyle name="Comma 6 7 2" xfId="1757" xr:uid="{00000000-0005-0000-0000-0000D2030000}"/>
    <cellStyle name="Comma 6 8" xfId="1758" xr:uid="{00000000-0005-0000-0000-0000D3030000}"/>
    <cellStyle name="Comma 6 9" xfId="1759" xr:uid="{00000000-0005-0000-0000-0000D4030000}"/>
    <cellStyle name="Comma 7" xfId="704" xr:uid="{00000000-0005-0000-0000-0000D5030000}"/>
    <cellStyle name="Comma 7 10" xfId="705" xr:uid="{00000000-0005-0000-0000-0000D6030000}"/>
    <cellStyle name="Comma 7 2" xfId="706" xr:uid="{00000000-0005-0000-0000-0000D7030000}"/>
    <cellStyle name="Comma 7 2 2" xfId="707" xr:uid="{00000000-0005-0000-0000-0000D8030000}"/>
    <cellStyle name="Comma 7 2 3" xfId="708" xr:uid="{00000000-0005-0000-0000-0000D9030000}"/>
    <cellStyle name="Comma 7 3" xfId="709" xr:uid="{00000000-0005-0000-0000-0000DA030000}"/>
    <cellStyle name="Comma 7 3 2" xfId="710" xr:uid="{00000000-0005-0000-0000-0000DB030000}"/>
    <cellStyle name="Comma 7 4" xfId="711" xr:uid="{00000000-0005-0000-0000-0000DC030000}"/>
    <cellStyle name="Comma 7 4 2" xfId="712" xr:uid="{00000000-0005-0000-0000-0000DD030000}"/>
    <cellStyle name="Comma 7 4 3" xfId="1760" xr:uid="{00000000-0005-0000-0000-0000DE030000}"/>
    <cellStyle name="Comma 7 5" xfId="713" xr:uid="{00000000-0005-0000-0000-0000DF030000}"/>
    <cellStyle name="Comma 7 6" xfId="714" xr:uid="{00000000-0005-0000-0000-0000E0030000}"/>
    <cellStyle name="Comma 7 7" xfId="715" xr:uid="{00000000-0005-0000-0000-0000E1030000}"/>
    <cellStyle name="Comma 7 8" xfId="716" xr:uid="{00000000-0005-0000-0000-0000E2030000}"/>
    <cellStyle name="Comma 7 9" xfId="717" xr:uid="{00000000-0005-0000-0000-0000E3030000}"/>
    <cellStyle name="Comma 7_E-E MAN 1.3 scedule CEK ROUND" xfId="1761" xr:uid="{00000000-0005-0000-0000-0000E4030000}"/>
    <cellStyle name="Comma 8" xfId="718" xr:uid="{00000000-0005-0000-0000-0000E5030000}"/>
    <cellStyle name="Comma 8 10" xfId="719" xr:uid="{00000000-0005-0000-0000-0000E6030000}"/>
    <cellStyle name="Comma 8 11" xfId="1762" xr:uid="{00000000-0005-0000-0000-0000E7030000}"/>
    <cellStyle name="Comma 8 2" xfId="720" xr:uid="{00000000-0005-0000-0000-0000E8030000}"/>
    <cellStyle name="Comma 8 2 2" xfId="721" xr:uid="{00000000-0005-0000-0000-0000E9030000}"/>
    <cellStyle name="Comma 8 2 2 2" xfId="1763" xr:uid="{00000000-0005-0000-0000-0000EA030000}"/>
    <cellStyle name="Comma 8 2 2 3" xfId="1764" xr:uid="{00000000-0005-0000-0000-0000EB030000}"/>
    <cellStyle name="Comma 8 2 2 4" xfId="1765" xr:uid="{00000000-0005-0000-0000-0000EC030000}"/>
    <cellStyle name="Comma 8 2 3" xfId="1766" xr:uid="{00000000-0005-0000-0000-0000ED030000}"/>
    <cellStyle name="Comma 8 2 4" xfId="1767" xr:uid="{00000000-0005-0000-0000-0000EE030000}"/>
    <cellStyle name="Comma 8 2 5" xfId="1768" xr:uid="{00000000-0005-0000-0000-0000EF030000}"/>
    <cellStyle name="Comma 8 2 6" xfId="1769" xr:uid="{00000000-0005-0000-0000-0000F0030000}"/>
    <cellStyle name="Comma 8 2_E-E MAN 1.3 scedule CEK ROUND" xfId="1770" xr:uid="{00000000-0005-0000-0000-0000F1030000}"/>
    <cellStyle name="Comma 8 3" xfId="722" xr:uid="{00000000-0005-0000-0000-0000F2030000}"/>
    <cellStyle name="Comma 8 3 2" xfId="723" xr:uid="{00000000-0005-0000-0000-0000F3030000}"/>
    <cellStyle name="Comma 8 3 3" xfId="724" xr:uid="{00000000-0005-0000-0000-0000F4030000}"/>
    <cellStyle name="Comma 8 4" xfId="725" xr:uid="{00000000-0005-0000-0000-0000F5030000}"/>
    <cellStyle name="Comma 8 4 2" xfId="726" xr:uid="{00000000-0005-0000-0000-0000F6030000}"/>
    <cellStyle name="Comma 8 5" xfId="727" xr:uid="{00000000-0005-0000-0000-0000F7030000}"/>
    <cellStyle name="Comma 8 6" xfId="728" xr:uid="{00000000-0005-0000-0000-0000F8030000}"/>
    <cellStyle name="Comma 8 7" xfId="729" xr:uid="{00000000-0005-0000-0000-0000F9030000}"/>
    <cellStyle name="Comma 8 8" xfId="730" xr:uid="{00000000-0005-0000-0000-0000FA030000}"/>
    <cellStyle name="Comma 8 9" xfId="731" xr:uid="{00000000-0005-0000-0000-0000FB030000}"/>
    <cellStyle name="Comma 8_E-E MAN 1.3 scedule CEK ROUND" xfId="1771" xr:uid="{00000000-0005-0000-0000-0000FC030000}"/>
    <cellStyle name="Comma 9" xfId="732" xr:uid="{00000000-0005-0000-0000-0000FD030000}"/>
    <cellStyle name="Comma 9 10" xfId="733" xr:uid="{00000000-0005-0000-0000-0000FE030000}"/>
    <cellStyle name="Comma 9 11" xfId="734" xr:uid="{00000000-0005-0000-0000-0000FF030000}"/>
    <cellStyle name="Comma 9 2" xfId="735" xr:uid="{00000000-0005-0000-0000-000000040000}"/>
    <cellStyle name="Comma 9 2 2" xfId="736" xr:uid="{00000000-0005-0000-0000-000001040000}"/>
    <cellStyle name="Comma 9 2 2 2" xfId="737" xr:uid="{00000000-0005-0000-0000-000002040000}"/>
    <cellStyle name="Comma 9 2 3" xfId="738" xr:uid="{00000000-0005-0000-0000-000003040000}"/>
    <cellStyle name="Comma 9 2 4" xfId="1772" xr:uid="{00000000-0005-0000-0000-000004040000}"/>
    <cellStyle name="Comma 9 2 5" xfId="1773" xr:uid="{00000000-0005-0000-0000-000005040000}"/>
    <cellStyle name="Comma 9 3" xfId="739" xr:uid="{00000000-0005-0000-0000-000006040000}"/>
    <cellStyle name="Comma 9 3 2" xfId="740" xr:uid="{00000000-0005-0000-0000-000007040000}"/>
    <cellStyle name="Comma 9 4" xfId="741" xr:uid="{00000000-0005-0000-0000-000008040000}"/>
    <cellStyle name="Comma 9 4 2" xfId="742" xr:uid="{00000000-0005-0000-0000-000009040000}"/>
    <cellStyle name="Comma 9 5" xfId="743" xr:uid="{00000000-0005-0000-0000-00000A040000}"/>
    <cellStyle name="Comma 9 6" xfId="744" xr:uid="{00000000-0005-0000-0000-00000B040000}"/>
    <cellStyle name="Comma 9 7" xfId="745" xr:uid="{00000000-0005-0000-0000-00000C040000}"/>
    <cellStyle name="Comma 9 8" xfId="746" xr:uid="{00000000-0005-0000-0000-00000D040000}"/>
    <cellStyle name="Comma 9 9" xfId="747" xr:uid="{00000000-0005-0000-0000-00000E040000}"/>
    <cellStyle name="Comma 9_BACK UP DATA" xfId="1774" xr:uid="{00000000-0005-0000-0000-00000F040000}"/>
    <cellStyle name="Comma[0]_ASRAMA PTR." xfId="1775" xr:uid="{00000000-0005-0000-0000-000010040000}"/>
    <cellStyle name="Comma0" xfId="748" xr:uid="{00000000-0005-0000-0000-000011040000}"/>
    <cellStyle name="Comma0 2" xfId="1776" xr:uid="{00000000-0005-0000-0000-000012040000}"/>
    <cellStyle name="Comma0 3" xfId="1777" xr:uid="{00000000-0005-0000-0000-000013040000}"/>
    <cellStyle name="Comma0 4" xfId="1778" xr:uid="{00000000-0005-0000-0000-000014040000}"/>
    <cellStyle name="Comma0 5" xfId="1779" xr:uid="{00000000-0005-0000-0000-000015040000}"/>
    <cellStyle name="Copied" xfId="749" xr:uid="{00000000-0005-0000-0000-000016040000}"/>
    <cellStyle name="Currency [0] 2" xfId="750" xr:uid="{00000000-0005-0000-0000-000017040000}"/>
    <cellStyle name="Currency [0] 2 2" xfId="751" xr:uid="{00000000-0005-0000-0000-000018040000}"/>
    <cellStyle name="Currency [0] 2 2 2" xfId="752" xr:uid="{00000000-0005-0000-0000-000019040000}"/>
    <cellStyle name="Currency [0] 2 3" xfId="753" xr:uid="{00000000-0005-0000-0000-00001A040000}"/>
    <cellStyle name="Currency [0] 2 4" xfId="754" xr:uid="{00000000-0005-0000-0000-00001B040000}"/>
    <cellStyle name="Currency [0] 2 5" xfId="1780" xr:uid="{00000000-0005-0000-0000-00001C040000}"/>
    <cellStyle name="Currency [0] 2 6" xfId="1781" xr:uid="{00000000-0005-0000-0000-00001D040000}"/>
    <cellStyle name="Currency [0] 3" xfId="755" xr:uid="{00000000-0005-0000-0000-00001E040000}"/>
    <cellStyle name="Currency [0] 3 2" xfId="756" xr:uid="{00000000-0005-0000-0000-00001F040000}"/>
    <cellStyle name="Currency [0] 3 2 2" xfId="757" xr:uid="{00000000-0005-0000-0000-000020040000}"/>
    <cellStyle name="Currency [0] 3 3" xfId="758" xr:uid="{00000000-0005-0000-0000-000021040000}"/>
    <cellStyle name="Currency [0] 3 4" xfId="759" xr:uid="{00000000-0005-0000-0000-000022040000}"/>
    <cellStyle name="Currency [0] 3 5" xfId="760" xr:uid="{00000000-0005-0000-0000-000023040000}"/>
    <cellStyle name="Currency [0] 3 6" xfId="761" xr:uid="{00000000-0005-0000-0000-000024040000}"/>
    <cellStyle name="Currency [0] 3 7" xfId="762" xr:uid="{00000000-0005-0000-0000-000025040000}"/>
    <cellStyle name="Currency [0] 3 8" xfId="763" xr:uid="{00000000-0005-0000-0000-000026040000}"/>
    <cellStyle name="Currency [0] 3 9" xfId="764" xr:uid="{00000000-0005-0000-0000-000027040000}"/>
    <cellStyle name="Currency [0] 4" xfId="765" xr:uid="{00000000-0005-0000-0000-000028040000}"/>
    <cellStyle name="Currency [0] 5" xfId="766" xr:uid="{00000000-0005-0000-0000-000029040000}"/>
    <cellStyle name="Currency [0] 6" xfId="2060" xr:uid="{119D4407-F98B-4DC1-984E-BF4DD7F44771}"/>
    <cellStyle name="Currency [1]" xfId="1782" xr:uid="{00000000-0005-0000-0000-00002A040000}"/>
    <cellStyle name="Currency [1] 2" xfId="1783" xr:uid="{00000000-0005-0000-0000-00002B040000}"/>
    <cellStyle name="Currency [2]" xfId="1784" xr:uid="{00000000-0005-0000-0000-00002C040000}"/>
    <cellStyle name="Currency [2] 2" xfId="1785" xr:uid="{00000000-0005-0000-0000-00002D040000}"/>
    <cellStyle name="Currency 2" xfId="767" xr:uid="{00000000-0005-0000-0000-00002E040000}"/>
    <cellStyle name="Currency 2 2" xfId="768" xr:uid="{00000000-0005-0000-0000-00002F040000}"/>
    <cellStyle name="Currency 2 2 2" xfId="769" xr:uid="{00000000-0005-0000-0000-000030040000}"/>
    <cellStyle name="Currency 2 3" xfId="770" xr:uid="{00000000-0005-0000-0000-000031040000}"/>
    <cellStyle name="Currency 2 4" xfId="771" xr:uid="{00000000-0005-0000-0000-000032040000}"/>
    <cellStyle name="Currency 2_E-E LAB. MINI" xfId="1786" xr:uid="{00000000-0005-0000-0000-000033040000}"/>
    <cellStyle name="Currency 3" xfId="772" xr:uid="{00000000-0005-0000-0000-000034040000}"/>
    <cellStyle name="Currency 3 2" xfId="773" xr:uid="{00000000-0005-0000-0000-000035040000}"/>
    <cellStyle name="Currency 3 2 2" xfId="1787" xr:uid="{00000000-0005-0000-0000-000036040000}"/>
    <cellStyle name="Currency 3 2 3" xfId="1788" xr:uid="{00000000-0005-0000-0000-000037040000}"/>
    <cellStyle name="Currency 3 2 4" xfId="1789" xr:uid="{00000000-0005-0000-0000-000038040000}"/>
    <cellStyle name="Currency 3 3" xfId="774" xr:uid="{00000000-0005-0000-0000-000039040000}"/>
    <cellStyle name="Currency 3_BACK UP DATA" xfId="1790" xr:uid="{00000000-0005-0000-0000-00003A040000}"/>
    <cellStyle name="Currency 4" xfId="775" xr:uid="{00000000-0005-0000-0000-00003B040000}"/>
    <cellStyle name="Currency 5" xfId="776" xr:uid="{00000000-0005-0000-0000-00003C040000}"/>
    <cellStyle name="Currency0" xfId="777" xr:uid="{00000000-0005-0000-0000-00003D040000}"/>
    <cellStyle name="Currency0 2" xfId="1791" xr:uid="{00000000-0005-0000-0000-00003E040000}"/>
    <cellStyle name="Currency0 3" xfId="1792" xr:uid="{00000000-0005-0000-0000-00003F040000}"/>
    <cellStyle name="Currency0 4" xfId="1793" xr:uid="{00000000-0005-0000-0000-000040040000}"/>
    <cellStyle name="Currency0 5" xfId="1794" xr:uid="{00000000-0005-0000-0000-000041040000}"/>
    <cellStyle name="Custom - Style1" xfId="778" xr:uid="{00000000-0005-0000-0000-000042040000}"/>
    <cellStyle name="Custom - Style8" xfId="779" xr:uid="{00000000-0005-0000-0000-000043040000}"/>
    <cellStyle name="Data   - Style2" xfId="780" xr:uid="{00000000-0005-0000-0000-000044040000}"/>
    <cellStyle name="Data   - Style2 2" xfId="781" xr:uid="{00000000-0005-0000-0000-000045040000}"/>
    <cellStyle name="Date" xfId="782" xr:uid="{00000000-0005-0000-0000-000046040000}"/>
    <cellStyle name="Date [d-mmm-yy]" xfId="1795" xr:uid="{00000000-0005-0000-0000-000047040000}"/>
    <cellStyle name="Date [mm-d-yy]" xfId="1796" xr:uid="{00000000-0005-0000-0000-000048040000}"/>
    <cellStyle name="Date [mm-d-yy] 2" xfId="1797" xr:uid="{00000000-0005-0000-0000-000049040000}"/>
    <cellStyle name="Date [mm-d-yyyy]" xfId="1798" xr:uid="{00000000-0005-0000-0000-00004A040000}"/>
    <cellStyle name="Date [mm-d-yyyy] 2" xfId="1799" xr:uid="{00000000-0005-0000-0000-00004B040000}"/>
    <cellStyle name="Date [mmm-yy]" xfId="1800" xr:uid="{00000000-0005-0000-0000-00004C040000}"/>
    <cellStyle name="Date 10" xfId="1801" xr:uid="{00000000-0005-0000-0000-00004D040000}"/>
    <cellStyle name="Date 11" xfId="1802" xr:uid="{00000000-0005-0000-0000-00004E040000}"/>
    <cellStyle name="Date 12" xfId="1803" xr:uid="{00000000-0005-0000-0000-00004F040000}"/>
    <cellStyle name="Date 13" xfId="1804" xr:uid="{00000000-0005-0000-0000-000050040000}"/>
    <cellStyle name="Date 14" xfId="1805" xr:uid="{00000000-0005-0000-0000-000051040000}"/>
    <cellStyle name="Date 15" xfId="1806" xr:uid="{00000000-0005-0000-0000-000052040000}"/>
    <cellStyle name="Date 2" xfId="783" xr:uid="{00000000-0005-0000-0000-000053040000}"/>
    <cellStyle name="Date 3" xfId="784" xr:uid="{00000000-0005-0000-0000-000054040000}"/>
    <cellStyle name="Date 4" xfId="785" xr:uid="{00000000-0005-0000-0000-000055040000}"/>
    <cellStyle name="Date 5" xfId="786" xr:uid="{00000000-0005-0000-0000-000056040000}"/>
    <cellStyle name="Date 6" xfId="787" xr:uid="{00000000-0005-0000-0000-000057040000}"/>
    <cellStyle name="Date 7" xfId="788" xr:uid="{00000000-0005-0000-0000-000058040000}"/>
    <cellStyle name="Date 8" xfId="1807" xr:uid="{00000000-0005-0000-0000-000059040000}"/>
    <cellStyle name="Date 9" xfId="1808" xr:uid="{00000000-0005-0000-0000-00005A040000}"/>
    <cellStyle name="Date_BACK UP DATA" xfId="1809" xr:uid="{00000000-0005-0000-0000-00005B040000}"/>
    <cellStyle name="Define your own named style" xfId="789" xr:uid="{00000000-0005-0000-0000-00005C040000}"/>
    <cellStyle name="Define your own named style 2" xfId="790" xr:uid="{00000000-0005-0000-0000-00005D040000}"/>
    <cellStyle name="Description" xfId="791" xr:uid="{00000000-0005-0000-0000-00005E040000}"/>
    <cellStyle name="Dezimal [0]_Central Install 6-up" xfId="1810" xr:uid="{00000000-0005-0000-0000-00005F040000}"/>
    <cellStyle name="Dezimal_Central Install 6-up" xfId="1811" xr:uid="{00000000-0005-0000-0000-000060040000}"/>
    <cellStyle name="Draw lines around data in range" xfId="792" xr:uid="{00000000-0005-0000-0000-000061040000}"/>
    <cellStyle name="Draw lines around data in range 2" xfId="793" xr:uid="{00000000-0005-0000-0000-000062040000}"/>
    <cellStyle name="Draw lines around data in range 3" xfId="794" xr:uid="{00000000-0005-0000-0000-000063040000}"/>
    <cellStyle name="Draw shadow and lines within range" xfId="795" xr:uid="{00000000-0005-0000-0000-000064040000}"/>
    <cellStyle name="Draw shadow and lines within range 2" xfId="796" xr:uid="{00000000-0005-0000-0000-000065040000}"/>
    <cellStyle name="Draw shadow and lines within range 3" xfId="797" xr:uid="{00000000-0005-0000-0000-000066040000}"/>
    <cellStyle name="Emphasis 1" xfId="798" xr:uid="{00000000-0005-0000-0000-000067040000}"/>
    <cellStyle name="Emphasis 2" xfId="799" xr:uid="{00000000-0005-0000-0000-000068040000}"/>
    <cellStyle name="Emphasis 3" xfId="800" xr:uid="{00000000-0005-0000-0000-000069040000}"/>
    <cellStyle name="Enlarge title text, yellow on blue" xfId="801" xr:uid="{00000000-0005-0000-0000-00006A040000}"/>
    <cellStyle name="Enlarge title text, yellow on blue 2" xfId="1812" xr:uid="{00000000-0005-0000-0000-00006B040000}"/>
    <cellStyle name="Entered" xfId="802" xr:uid="{00000000-0005-0000-0000-00006C040000}"/>
    <cellStyle name="Euro" xfId="803" xr:uid="{00000000-0005-0000-0000-00006D040000}"/>
    <cellStyle name="Euro 2" xfId="1813" xr:uid="{00000000-0005-0000-0000-00006E040000}"/>
    <cellStyle name="Excel Built-in Comma" xfId="1814" xr:uid="{00000000-0005-0000-0000-00006F040000}"/>
    <cellStyle name="Excel Built-in Comma [0]" xfId="1815" xr:uid="{00000000-0005-0000-0000-000070040000}"/>
    <cellStyle name="Excel Built-in Normal" xfId="1816" xr:uid="{00000000-0005-0000-0000-000071040000}"/>
    <cellStyle name="Explanatory Text 2" xfId="804" xr:uid="{00000000-0005-0000-0000-000072040000}"/>
    <cellStyle name="Explanatory Text 2 2" xfId="805" xr:uid="{00000000-0005-0000-0000-000073040000}"/>
    <cellStyle name="Explanatory Text 3" xfId="806" xr:uid="{00000000-0005-0000-0000-000074040000}"/>
    <cellStyle name="Explanatory Text 3 2" xfId="1817" xr:uid="{00000000-0005-0000-0000-000075040000}"/>
    <cellStyle name="Explanatory Text 4" xfId="807" xr:uid="{00000000-0005-0000-0000-000076040000}"/>
    <cellStyle name="Explanatory Text 5" xfId="1818" xr:uid="{00000000-0005-0000-0000-000077040000}"/>
    <cellStyle name="Explanatory Text 6" xfId="1819" xr:uid="{00000000-0005-0000-0000-000078040000}"/>
    <cellStyle name="ƒ" xfId="808" xr:uid="{00000000-0005-0000-0000-000079040000}"/>
    <cellStyle name="F.22-I" xfId="1820" xr:uid="{00000000-0005-0000-0000-00007A040000}"/>
    <cellStyle name="F2" xfId="809" xr:uid="{00000000-0005-0000-0000-00007B040000}"/>
    <cellStyle name="F3" xfId="810" xr:uid="{00000000-0005-0000-0000-00007C040000}"/>
    <cellStyle name="F4" xfId="811" xr:uid="{00000000-0005-0000-0000-00007D040000}"/>
    <cellStyle name="F5" xfId="812" xr:uid="{00000000-0005-0000-0000-00007E040000}"/>
    <cellStyle name="F6" xfId="813" xr:uid="{00000000-0005-0000-0000-00007F040000}"/>
    <cellStyle name="F7" xfId="814" xr:uid="{00000000-0005-0000-0000-000080040000}"/>
    <cellStyle name="F8" xfId="815" xr:uid="{00000000-0005-0000-0000-000081040000}"/>
    <cellStyle name="Fixed" xfId="816" xr:uid="{00000000-0005-0000-0000-000082040000}"/>
    <cellStyle name="Fixed [0]" xfId="1821" xr:uid="{00000000-0005-0000-0000-000083040000}"/>
    <cellStyle name="Fixed [0] 2" xfId="1822" xr:uid="{00000000-0005-0000-0000-000084040000}"/>
    <cellStyle name="Fixed 10" xfId="1823" xr:uid="{00000000-0005-0000-0000-000085040000}"/>
    <cellStyle name="Fixed 11" xfId="1824" xr:uid="{00000000-0005-0000-0000-000086040000}"/>
    <cellStyle name="Fixed 12" xfId="1825" xr:uid="{00000000-0005-0000-0000-000087040000}"/>
    <cellStyle name="Fixed 13" xfId="1826" xr:uid="{00000000-0005-0000-0000-000088040000}"/>
    <cellStyle name="Fixed 14" xfId="1827" xr:uid="{00000000-0005-0000-0000-000089040000}"/>
    <cellStyle name="Fixed 15" xfId="1828" xr:uid="{00000000-0005-0000-0000-00008A040000}"/>
    <cellStyle name="Fixed 2" xfId="817" xr:uid="{00000000-0005-0000-0000-00008B040000}"/>
    <cellStyle name="Fixed 3" xfId="818" xr:uid="{00000000-0005-0000-0000-00008C040000}"/>
    <cellStyle name="Fixed 4" xfId="819" xr:uid="{00000000-0005-0000-0000-00008D040000}"/>
    <cellStyle name="Fixed 5" xfId="820" xr:uid="{00000000-0005-0000-0000-00008E040000}"/>
    <cellStyle name="Fixed 6" xfId="821" xr:uid="{00000000-0005-0000-0000-00008F040000}"/>
    <cellStyle name="Fixed 7" xfId="822" xr:uid="{00000000-0005-0000-0000-000090040000}"/>
    <cellStyle name="Fixed 8" xfId="1829" xr:uid="{00000000-0005-0000-0000-000091040000}"/>
    <cellStyle name="Fixed 9" xfId="1830" xr:uid="{00000000-0005-0000-0000-000092040000}"/>
    <cellStyle name="Fixed_BACK UP DATA" xfId="1831" xr:uid="{00000000-0005-0000-0000-000093040000}"/>
    <cellStyle name="Format a column of totals" xfId="823" xr:uid="{00000000-0005-0000-0000-000094040000}"/>
    <cellStyle name="Format a column of totals 2" xfId="824" xr:uid="{00000000-0005-0000-0000-000095040000}"/>
    <cellStyle name="Format a column of totals 3" xfId="825" xr:uid="{00000000-0005-0000-0000-000096040000}"/>
    <cellStyle name="Format a column of totals 4" xfId="826" xr:uid="{00000000-0005-0000-0000-000097040000}"/>
    <cellStyle name="Format a row of totals" xfId="827" xr:uid="{00000000-0005-0000-0000-000098040000}"/>
    <cellStyle name="Format a row of totals 2" xfId="828" xr:uid="{00000000-0005-0000-0000-000099040000}"/>
    <cellStyle name="Format a row of totals 3" xfId="829" xr:uid="{00000000-0005-0000-0000-00009A040000}"/>
    <cellStyle name="Format text as bold, black on yello" xfId="830" xr:uid="{00000000-0005-0000-0000-00009B040000}"/>
    <cellStyle name="Format text as bold, black on yellow" xfId="831" xr:uid="{00000000-0005-0000-0000-00009C040000}"/>
    <cellStyle name="Format text as bold, black on yellow 2" xfId="832" xr:uid="{00000000-0005-0000-0000-00009D040000}"/>
    <cellStyle name="Good 2" xfId="833" xr:uid="{00000000-0005-0000-0000-00009E040000}"/>
    <cellStyle name="Good 2 2" xfId="834" xr:uid="{00000000-0005-0000-0000-00009F040000}"/>
    <cellStyle name="Good 3" xfId="835" xr:uid="{00000000-0005-0000-0000-0000A0040000}"/>
    <cellStyle name="Good 3 2" xfId="1832" xr:uid="{00000000-0005-0000-0000-0000A1040000}"/>
    <cellStyle name="Good 4" xfId="836" xr:uid="{00000000-0005-0000-0000-0000A2040000}"/>
    <cellStyle name="Good 5" xfId="1833" xr:uid="{00000000-0005-0000-0000-0000A3040000}"/>
    <cellStyle name="Good 6" xfId="1834" xr:uid="{00000000-0005-0000-0000-0000A4040000}"/>
    <cellStyle name="Grey" xfId="837" xr:uid="{00000000-0005-0000-0000-0000A5040000}"/>
    <cellStyle name="Header1" xfId="838" xr:uid="{00000000-0005-0000-0000-0000A6040000}"/>
    <cellStyle name="Header2" xfId="839" xr:uid="{00000000-0005-0000-0000-0000A7040000}"/>
    <cellStyle name="Heading 1 10" xfId="840" xr:uid="{00000000-0005-0000-0000-0000A8040000}"/>
    <cellStyle name="Heading 1 11" xfId="841" xr:uid="{00000000-0005-0000-0000-0000A9040000}"/>
    <cellStyle name="Heading 1 12" xfId="842" xr:uid="{00000000-0005-0000-0000-0000AA040000}"/>
    <cellStyle name="Heading 1 13" xfId="843" xr:uid="{00000000-0005-0000-0000-0000AB040000}"/>
    <cellStyle name="Heading 1 14" xfId="844" xr:uid="{00000000-0005-0000-0000-0000AC040000}"/>
    <cellStyle name="Heading 1 14 2" xfId="845" xr:uid="{00000000-0005-0000-0000-0000AD040000}"/>
    <cellStyle name="Heading 1 15" xfId="846" xr:uid="{00000000-0005-0000-0000-0000AE040000}"/>
    <cellStyle name="Heading 1 16" xfId="847" xr:uid="{00000000-0005-0000-0000-0000AF040000}"/>
    <cellStyle name="Heading 1 17" xfId="848" xr:uid="{00000000-0005-0000-0000-0000B0040000}"/>
    <cellStyle name="Heading 1 18" xfId="849" xr:uid="{00000000-0005-0000-0000-0000B1040000}"/>
    <cellStyle name="Heading 1 19" xfId="850" xr:uid="{00000000-0005-0000-0000-0000B2040000}"/>
    <cellStyle name="Heading 1 2" xfId="851" xr:uid="{00000000-0005-0000-0000-0000B3040000}"/>
    <cellStyle name="Heading 1 20" xfId="852" xr:uid="{00000000-0005-0000-0000-0000B4040000}"/>
    <cellStyle name="Heading 1 21" xfId="853" xr:uid="{00000000-0005-0000-0000-0000B5040000}"/>
    <cellStyle name="Heading 1 22" xfId="854" xr:uid="{00000000-0005-0000-0000-0000B6040000}"/>
    <cellStyle name="Heading 1 3" xfId="855" xr:uid="{00000000-0005-0000-0000-0000B7040000}"/>
    <cellStyle name="Heading 1 3 2" xfId="1835" xr:uid="{00000000-0005-0000-0000-0000B8040000}"/>
    <cellStyle name="Heading 1 4" xfId="856" xr:uid="{00000000-0005-0000-0000-0000B9040000}"/>
    <cellStyle name="Heading 1 4 2" xfId="1836" xr:uid="{00000000-0005-0000-0000-0000BA040000}"/>
    <cellStyle name="Heading 1 5" xfId="857" xr:uid="{00000000-0005-0000-0000-0000BB040000}"/>
    <cellStyle name="Heading 1 6" xfId="858" xr:uid="{00000000-0005-0000-0000-0000BC040000}"/>
    <cellStyle name="Heading 1 7" xfId="859" xr:uid="{00000000-0005-0000-0000-0000BD040000}"/>
    <cellStyle name="Heading 1 8" xfId="860" xr:uid="{00000000-0005-0000-0000-0000BE040000}"/>
    <cellStyle name="Heading 1 9" xfId="861" xr:uid="{00000000-0005-0000-0000-0000BF040000}"/>
    <cellStyle name="Heading 2 10" xfId="862" xr:uid="{00000000-0005-0000-0000-0000C0040000}"/>
    <cellStyle name="Heading 2 11" xfId="863" xr:uid="{00000000-0005-0000-0000-0000C1040000}"/>
    <cellStyle name="Heading 2 12" xfId="864" xr:uid="{00000000-0005-0000-0000-0000C2040000}"/>
    <cellStyle name="Heading 2 13" xfId="865" xr:uid="{00000000-0005-0000-0000-0000C3040000}"/>
    <cellStyle name="Heading 2 14" xfId="866" xr:uid="{00000000-0005-0000-0000-0000C4040000}"/>
    <cellStyle name="Heading 2 14 2" xfId="867" xr:uid="{00000000-0005-0000-0000-0000C5040000}"/>
    <cellStyle name="Heading 2 15" xfId="868" xr:uid="{00000000-0005-0000-0000-0000C6040000}"/>
    <cellStyle name="Heading 2 16" xfId="869" xr:uid="{00000000-0005-0000-0000-0000C7040000}"/>
    <cellStyle name="Heading 2 17" xfId="870" xr:uid="{00000000-0005-0000-0000-0000C8040000}"/>
    <cellStyle name="Heading 2 18" xfId="871" xr:uid="{00000000-0005-0000-0000-0000C9040000}"/>
    <cellStyle name="Heading 2 19" xfId="872" xr:uid="{00000000-0005-0000-0000-0000CA040000}"/>
    <cellStyle name="Heading 2 2" xfId="873" xr:uid="{00000000-0005-0000-0000-0000CB040000}"/>
    <cellStyle name="Heading 2 20" xfId="874" xr:uid="{00000000-0005-0000-0000-0000CC040000}"/>
    <cellStyle name="Heading 2 21" xfId="875" xr:uid="{00000000-0005-0000-0000-0000CD040000}"/>
    <cellStyle name="Heading 2 22" xfId="876" xr:uid="{00000000-0005-0000-0000-0000CE040000}"/>
    <cellStyle name="Heading 2 3" xfId="877" xr:uid="{00000000-0005-0000-0000-0000CF040000}"/>
    <cellStyle name="Heading 2 3 2" xfId="1837" xr:uid="{00000000-0005-0000-0000-0000D0040000}"/>
    <cellStyle name="Heading 2 4" xfId="878" xr:uid="{00000000-0005-0000-0000-0000D1040000}"/>
    <cellStyle name="Heading 2 4 2" xfId="1838" xr:uid="{00000000-0005-0000-0000-0000D2040000}"/>
    <cellStyle name="Heading 2 5" xfId="879" xr:uid="{00000000-0005-0000-0000-0000D3040000}"/>
    <cellStyle name="Heading 2 6" xfId="880" xr:uid="{00000000-0005-0000-0000-0000D4040000}"/>
    <cellStyle name="Heading 2 7" xfId="881" xr:uid="{00000000-0005-0000-0000-0000D5040000}"/>
    <cellStyle name="Heading 2 8" xfId="882" xr:uid="{00000000-0005-0000-0000-0000D6040000}"/>
    <cellStyle name="Heading 2 9" xfId="883" xr:uid="{00000000-0005-0000-0000-0000D7040000}"/>
    <cellStyle name="Heading 3 2" xfId="884" xr:uid="{00000000-0005-0000-0000-0000D8040000}"/>
    <cellStyle name="Heading 3 2 2" xfId="885" xr:uid="{00000000-0005-0000-0000-0000D9040000}"/>
    <cellStyle name="Heading 3 3" xfId="886" xr:uid="{00000000-0005-0000-0000-0000DA040000}"/>
    <cellStyle name="Heading 3 3 2" xfId="1839" xr:uid="{00000000-0005-0000-0000-0000DB040000}"/>
    <cellStyle name="Heading 3 4" xfId="887" xr:uid="{00000000-0005-0000-0000-0000DC040000}"/>
    <cellStyle name="Heading 3 4 2" xfId="1840" xr:uid="{00000000-0005-0000-0000-0000DD040000}"/>
    <cellStyle name="Heading 3 5" xfId="1841" xr:uid="{00000000-0005-0000-0000-0000DE040000}"/>
    <cellStyle name="Heading 3 6" xfId="1842" xr:uid="{00000000-0005-0000-0000-0000DF040000}"/>
    <cellStyle name="Heading 4 2" xfId="888" xr:uid="{00000000-0005-0000-0000-0000E0040000}"/>
    <cellStyle name="Heading 4 2 2" xfId="889" xr:uid="{00000000-0005-0000-0000-0000E1040000}"/>
    <cellStyle name="Heading 4 3" xfId="890" xr:uid="{00000000-0005-0000-0000-0000E2040000}"/>
    <cellStyle name="Heading 4 3 2" xfId="1843" xr:uid="{00000000-0005-0000-0000-0000E3040000}"/>
    <cellStyle name="Heading 4 4" xfId="891" xr:uid="{00000000-0005-0000-0000-0000E4040000}"/>
    <cellStyle name="Heading 4 4 2" xfId="1844" xr:uid="{00000000-0005-0000-0000-0000E5040000}"/>
    <cellStyle name="Heading 4 5" xfId="1845" xr:uid="{00000000-0005-0000-0000-0000E6040000}"/>
    <cellStyle name="Heading 4 6" xfId="1846" xr:uid="{00000000-0005-0000-0000-0000E7040000}"/>
    <cellStyle name="Heading1" xfId="892" xr:uid="{00000000-0005-0000-0000-0000E8040000}"/>
    <cellStyle name="Heading1 2" xfId="893" xr:uid="{00000000-0005-0000-0000-0000E9040000}"/>
    <cellStyle name="Heading1 3" xfId="894" xr:uid="{00000000-0005-0000-0000-0000EA040000}"/>
    <cellStyle name="Heading1 4" xfId="895" xr:uid="{00000000-0005-0000-0000-0000EB040000}"/>
    <cellStyle name="Heading1 5" xfId="896" xr:uid="{00000000-0005-0000-0000-0000EC040000}"/>
    <cellStyle name="Heading1 6" xfId="897" xr:uid="{00000000-0005-0000-0000-0000ED040000}"/>
    <cellStyle name="Heading2" xfId="898" xr:uid="{00000000-0005-0000-0000-0000EE040000}"/>
    <cellStyle name="Heading2 2" xfId="899" xr:uid="{00000000-0005-0000-0000-0000EF040000}"/>
    <cellStyle name="Heading2 3" xfId="900" xr:uid="{00000000-0005-0000-0000-0000F0040000}"/>
    <cellStyle name="Heading2 4" xfId="901" xr:uid="{00000000-0005-0000-0000-0000F1040000}"/>
    <cellStyle name="Heading2 5" xfId="902" xr:uid="{00000000-0005-0000-0000-0000F2040000}"/>
    <cellStyle name="Heading2 6" xfId="903" xr:uid="{00000000-0005-0000-0000-0000F3040000}"/>
    <cellStyle name="HEADINGS" xfId="904" xr:uid="{00000000-0005-0000-0000-0000F4040000}"/>
    <cellStyle name="HEADINGSTOP" xfId="905" xr:uid="{00000000-0005-0000-0000-0000F5040000}"/>
    <cellStyle name="Hyperlink 2" xfId="906" xr:uid="{00000000-0005-0000-0000-0000F6040000}"/>
    <cellStyle name="Hyperlink 2 2" xfId="907" xr:uid="{00000000-0005-0000-0000-0000F7040000}"/>
    <cellStyle name="Hyperlink 2 3" xfId="908" xr:uid="{00000000-0005-0000-0000-0000F8040000}"/>
    <cellStyle name="Hyperlink 2 4" xfId="909" xr:uid="{00000000-0005-0000-0000-0000F9040000}"/>
    <cellStyle name="Hyperlink 2 5" xfId="910" xr:uid="{00000000-0005-0000-0000-0000FA040000}"/>
    <cellStyle name="Hyperlink 2 6" xfId="911" xr:uid="{00000000-0005-0000-0000-0000FB040000}"/>
    <cellStyle name="Hyperlink 2_EE PASAR MIMBAAN PRINT" xfId="1847" xr:uid="{00000000-0005-0000-0000-0000FC040000}"/>
    <cellStyle name="Hyperlink 3" xfId="1848" xr:uid="{00000000-0005-0000-0000-0000FD040000}"/>
    <cellStyle name="Input [yellow]" xfId="912" xr:uid="{00000000-0005-0000-0000-0000FE040000}"/>
    <cellStyle name="Input [yellow] 2" xfId="913" xr:uid="{00000000-0005-0000-0000-0000FF040000}"/>
    <cellStyle name="Input 2" xfId="914" xr:uid="{00000000-0005-0000-0000-000000050000}"/>
    <cellStyle name="Input 2 2" xfId="915" xr:uid="{00000000-0005-0000-0000-000001050000}"/>
    <cellStyle name="Input 3" xfId="916" xr:uid="{00000000-0005-0000-0000-000002050000}"/>
    <cellStyle name="Input 3 2" xfId="1849" xr:uid="{00000000-0005-0000-0000-000003050000}"/>
    <cellStyle name="Input 4" xfId="917" xr:uid="{00000000-0005-0000-0000-000004050000}"/>
    <cellStyle name="Input 5" xfId="1850" xr:uid="{00000000-0005-0000-0000-000005050000}"/>
    <cellStyle name="Input 6" xfId="1851" xr:uid="{00000000-0005-0000-0000-000006050000}"/>
    <cellStyle name="Input Currency" xfId="1852" xr:uid="{00000000-0005-0000-0000-000007050000}"/>
    <cellStyle name="Input Date" xfId="1853" xr:uid="{00000000-0005-0000-0000-000008050000}"/>
    <cellStyle name="Input Fixed [0]" xfId="1854" xr:uid="{00000000-0005-0000-0000-000009050000}"/>
    <cellStyle name="Input Fixed [0] 2" xfId="1855" xr:uid="{00000000-0005-0000-0000-00000A050000}"/>
    <cellStyle name="Input Normal" xfId="1856" xr:uid="{00000000-0005-0000-0000-00000B050000}"/>
    <cellStyle name="Input Percent" xfId="1857" xr:uid="{00000000-0005-0000-0000-00000C050000}"/>
    <cellStyle name="Input Percent [2]" xfId="1858" xr:uid="{00000000-0005-0000-0000-00000D050000}"/>
    <cellStyle name="Input Percent 2" xfId="1859" xr:uid="{00000000-0005-0000-0000-00000E050000}"/>
    <cellStyle name="Input Percent 3" xfId="1860" xr:uid="{00000000-0005-0000-0000-00000F050000}"/>
    <cellStyle name="Input Percent 4" xfId="1861" xr:uid="{00000000-0005-0000-0000-000010050000}"/>
    <cellStyle name="Input Percent 5" xfId="1862" xr:uid="{00000000-0005-0000-0000-000011050000}"/>
    <cellStyle name="Input Percent_CM-OP44" xfId="1863" xr:uid="{00000000-0005-0000-0000-000012050000}"/>
    <cellStyle name="Input Titles" xfId="1864" xr:uid="{00000000-0005-0000-0000-000013050000}"/>
    <cellStyle name="Koma [0] 2" xfId="1865" xr:uid="{00000000-0005-0000-0000-000014050000}"/>
    <cellStyle name="Koma [0] 2 2" xfId="1866" xr:uid="{00000000-0005-0000-0000-000015050000}"/>
    <cellStyle name="Koma [0] 2 3" xfId="1867" xr:uid="{00000000-0005-0000-0000-000016050000}"/>
    <cellStyle name="Koma [0] 3" xfId="1868" xr:uid="{00000000-0005-0000-0000-000017050000}"/>
    <cellStyle name="Koma [0] 3 2" xfId="1869" xr:uid="{00000000-0005-0000-0000-000018050000}"/>
    <cellStyle name="Koma [0] 3 3" xfId="1870" xr:uid="{00000000-0005-0000-0000-000019050000}"/>
    <cellStyle name="Koma 2" xfId="1871" xr:uid="{00000000-0005-0000-0000-00001A050000}"/>
    <cellStyle name="Koma 2 2" xfId="1872" xr:uid="{00000000-0005-0000-0000-00001B050000}"/>
    <cellStyle name="Koma 2 3" xfId="1873" xr:uid="{00000000-0005-0000-0000-00001C050000}"/>
    <cellStyle name="Labels - Style3" xfId="918" xr:uid="{00000000-0005-0000-0000-00001D050000}"/>
    <cellStyle name="Labels - Style3 2" xfId="919" xr:uid="{00000000-0005-0000-0000-00001E050000}"/>
    <cellStyle name="Linked Cell 2" xfId="920" xr:uid="{00000000-0005-0000-0000-00001F050000}"/>
    <cellStyle name="Linked Cell 2 2" xfId="921" xr:uid="{00000000-0005-0000-0000-000020050000}"/>
    <cellStyle name="Linked Cell 3" xfId="922" xr:uid="{00000000-0005-0000-0000-000021050000}"/>
    <cellStyle name="Linked Cell 3 2" xfId="1874" xr:uid="{00000000-0005-0000-0000-000022050000}"/>
    <cellStyle name="Linked Cell 4" xfId="923" xr:uid="{00000000-0005-0000-0000-000023050000}"/>
    <cellStyle name="Linked Cell 5" xfId="1875" xr:uid="{00000000-0005-0000-0000-000024050000}"/>
    <cellStyle name="Linked Cell 6" xfId="1876" xr:uid="{00000000-0005-0000-0000-000025050000}"/>
    <cellStyle name="m" xfId="924" xr:uid="{00000000-0005-0000-0000-000026050000}"/>
    <cellStyle name="m_02 COAL HANDLING FACILITY (12 JUNI 2007)" xfId="925" xr:uid="{00000000-0005-0000-0000-000027050000}"/>
    <cellStyle name="m_2183-ASEM-IFC-091029" xfId="926" xr:uid="{00000000-0005-0000-0000-000028050000}"/>
    <cellStyle name="m_2183-RAB-ARS-THP1-090901_asem-REVCS" xfId="927" xr:uid="{00000000-0005-0000-0000-000029050000}"/>
    <cellStyle name="m_Loc_43 SDN Ujung Padang Rev B Mdl G1-E-M 071205" xfId="928" xr:uid="{00000000-0005-0000-0000-00002A050000}"/>
    <cellStyle name="m_Loc_43 SDN Ujung Padang Rev B Mdl G1-E-M 071205_2183-ASEM-IFC-091029" xfId="929" xr:uid="{00000000-0005-0000-0000-00002B050000}"/>
    <cellStyle name="m_Loc_43 SDN Ujung Padang Rev B Mdl G1-E-M 071205_2183-RAB-ARS-THP1-090901_asem-REVCS" xfId="930" xr:uid="{00000000-0005-0000-0000-00002C050000}"/>
    <cellStyle name="m_Loc_43 SDN Ujung Padang Rev B Mdl G1-E-M 071205_RAB-AHS - E - 091030 Kirim" xfId="931" xr:uid="{00000000-0005-0000-0000-00002D050000}"/>
    <cellStyle name="m_RAB-AHS - E - 091030 Kirim" xfId="932" xr:uid="{00000000-0005-0000-0000-00002E050000}"/>
    <cellStyle name="Majann3900" xfId="1877" xr:uid="{00000000-0005-0000-0000-00002F050000}"/>
    <cellStyle name="Majannang SC, Culvert Sta. 3+900" xfId="1878" xr:uid="{00000000-0005-0000-0000-000030050000}"/>
    <cellStyle name="Millares [0]_laroux" xfId="1879" xr:uid="{00000000-0005-0000-0000-000031050000}"/>
    <cellStyle name="Millares_laroux" xfId="1880" xr:uid="{00000000-0005-0000-0000-000032050000}"/>
    <cellStyle name="Milliers [0]_AR1194" xfId="933" xr:uid="{00000000-0005-0000-0000-000033050000}"/>
    <cellStyle name="Milliers_AR1194" xfId="934" xr:uid="{00000000-0005-0000-0000-000034050000}"/>
    <cellStyle name="Moneda [0]_laroux" xfId="1881" xr:uid="{00000000-0005-0000-0000-000035050000}"/>
    <cellStyle name="Moneda_laroux" xfId="1882" xr:uid="{00000000-0005-0000-0000-000036050000}"/>
    <cellStyle name="Monétaire [0]_AR1194" xfId="935" xr:uid="{00000000-0005-0000-0000-000037050000}"/>
    <cellStyle name="Monétaire_AR1194" xfId="936" xr:uid="{00000000-0005-0000-0000-000038050000}"/>
    <cellStyle name="NA is zero" xfId="1883" xr:uid="{00000000-0005-0000-0000-000039050000}"/>
    <cellStyle name="NA is zero 2" xfId="1884" xr:uid="{00000000-0005-0000-0000-00003A050000}"/>
    <cellStyle name="Neutral 2" xfId="937" xr:uid="{00000000-0005-0000-0000-00003B050000}"/>
    <cellStyle name="Neutral 2 2" xfId="938" xr:uid="{00000000-0005-0000-0000-00003C050000}"/>
    <cellStyle name="Neutral 3" xfId="939" xr:uid="{00000000-0005-0000-0000-00003D050000}"/>
    <cellStyle name="Neutral 3 2" xfId="1885" xr:uid="{00000000-0005-0000-0000-00003E050000}"/>
    <cellStyle name="Neutral 4" xfId="940" xr:uid="{00000000-0005-0000-0000-00003F050000}"/>
    <cellStyle name="Neutral 5" xfId="1886" xr:uid="{00000000-0005-0000-0000-000040050000}"/>
    <cellStyle name="Neutral 6" xfId="1887" xr:uid="{00000000-0005-0000-0000-000041050000}"/>
    <cellStyle name="nilai" xfId="1888" xr:uid="{00000000-0005-0000-0000-000042050000}"/>
    <cellStyle name="Normal" xfId="0" builtinId="0"/>
    <cellStyle name="Normal - Style1" xfId="941" xr:uid="{00000000-0005-0000-0000-000044050000}"/>
    <cellStyle name="Normal - Style1 2" xfId="942" xr:uid="{00000000-0005-0000-0000-000045050000}"/>
    <cellStyle name="Normal - Style2" xfId="943" xr:uid="{00000000-0005-0000-0000-000046050000}"/>
    <cellStyle name="Normal - Style2 2" xfId="944" xr:uid="{00000000-0005-0000-0000-000047050000}"/>
    <cellStyle name="Normal - Style3" xfId="945" xr:uid="{00000000-0005-0000-0000-000048050000}"/>
    <cellStyle name="Normal - Style3 2" xfId="946" xr:uid="{00000000-0005-0000-0000-000049050000}"/>
    <cellStyle name="Normal - Style4" xfId="947" xr:uid="{00000000-0005-0000-0000-00004A050000}"/>
    <cellStyle name="Normal - Style4 2" xfId="948" xr:uid="{00000000-0005-0000-0000-00004B050000}"/>
    <cellStyle name="Normal - Style5" xfId="949" xr:uid="{00000000-0005-0000-0000-00004C050000}"/>
    <cellStyle name="Normal - Style5 2" xfId="950" xr:uid="{00000000-0005-0000-0000-00004D050000}"/>
    <cellStyle name="Normal - Style6" xfId="951" xr:uid="{00000000-0005-0000-0000-00004E050000}"/>
    <cellStyle name="Normal - Style6 2" xfId="952" xr:uid="{00000000-0005-0000-0000-00004F050000}"/>
    <cellStyle name="Normal - Style7" xfId="953" xr:uid="{00000000-0005-0000-0000-000050050000}"/>
    <cellStyle name="Normal - Style7 2" xfId="954" xr:uid="{00000000-0005-0000-0000-000051050000}"/>
    <cellStyle name="Normal - Style8" xfId="955" xr:uid="{00000000-0005-0000-0000-000052050000}"/>
    <cellStyle name="Normal - Style8 2" xfId="956" xr:uid="{00000000-0005-0000-0000-000053050000}"/>
    <cellStyle name="Normal (1)" xfId="957" xr:uid="{00000000-0005-0000-0000-000054050000}"/>
    <cellStyle name="Normal [0]" xfId="1889" xr:uid="{00000000-0005-0000-0000-000055050000}"/>
    <cellStyle name="Normal [1]" xfId="1890" xr:uid="{00000000-0005-0000-0000-000056050000}"/>
    <cellStyle name="Normal [1] 2" xfId="1891" xr:uid="{00000000-0005-0000-0000-000057050000}"/>
    <cellStyle name="Normal [2]" xfId="1892" xr:uid="{00000000-0005-0000-0000-000058050000}"/>
    <cellStyle name="Normal [3]" xfId="1893" xr:uid="{00000000-0005-0000-0000-000059050000}"/>
    <cellStyle name="Normal 1" xfId="958" xr:uid="{00000000-0005-0000-0000-00005A050000}"/>
    <cellStyle name="Normal 10" xfId="959" xr:uid="{00000000-0005-0000-0000-00005B050000}"/>
    <cellStyle name="Normal 10 10" xfId="1894" xr:uid="{00000000-0005-0000-0000-00005C050000}"/>
    <cellStyle name="Normal 10 2" xfId="960" xr:uid="{00000000-0005-0000-0000-00005D050000}"/>
    <cellStyle name="Normal 10 2 2" xfId="961" xr:uid="{00000000-0005-0000-0000-00005E050000}"/>
    <cellStyle name="Normal 10 2 2 2" xfId="962" xr:uid="{00000000-0005-0000-0000-00005F050000}"/>
    <cellStyle name="Normal 10 3" xfId="963" xr:uid="{00000000-0005-0000-0000-000060050000}"/>
    <cellStyle name="Normal 10 4" xfId="964" xr:uid="{00000000-0005-0000-0000-000061050000}"/>
    <cellStyle name="Normal 10_EE KOLAM GUNDIL 2020.5 FINAL REV.3" xfId="1895" xr:uid="{00000000-0005-0000-0000-000062050000}"/>
    <cellStyle name="Normal 11" xfId="965" xr:uid="{00000000-0005-0000-0000-000063050000}"/>
    <cellStyle name="Normal 11 2" xfId="966" xr:uid="{00000000-0005-0000-0000-000064050000}"/>
    <cellStyle name="Normal 11 2 2" xfId="967" xr:uid="{00000000-0005-0000-0000-000065050000}"/>
    <cellStyle name="Normal 11 2 3" xfId="1896" xr:uid="{00000000-0005-0000-0000-000066050000}"/>
    <cellStyle name="Normal 11 3" xfId="968" xr:uid="{00000000-0005-0000-0000-000067050000}"/>
    <cellStyle name="Normal 11 3 2" xfId="1897" xr:uid="{00000000-0005-0000-0000-000068050000}"/>
    <cellStyle name="Normal 11 4" xfId="1898" xr:uid="{00000000-0005-0000-0000-000069050000}"/>
    <cellStyle name="Normal 11_2c. AHSP EDISI I 2019 Pengajuan Sk - Copy11" xfId="1899" xr:uid="{00000000-0005-0000-0000-00006A050000}"/>
    <cellStyle name="Normal 12" xfId="969" xr:uid="{00000000-0005-0000-0000-00006B050000}"/>
    <cellStyle name="Normal 12 2" xfId="970" xr:uid="{00000000-0005-0000-0000-00006C050000}"/>
    <cellStyle name="Normal 12 2 2" xfId="971" xr:uid="{00000000-0005-0000-0000-00006D050000}"/>
    <cellStyle name="Normal 12 3" xfId="972" xr:uid="{00000000-0005-0000-0000-00006E050000}"/>
    <cellStyle name="Normal 13" xfId="973" xr:uid="{00000000-0005-0000-0000-00006F050000}"/>
    <cellStyle name="Normal 13 2" xfId="974" xr:uid="{00000000-0005-0000-0000-000070050000}"/>
    <cellStyle name="Normal 13 3" xfId="975" xr:uid="{00000000-0005-0000-0000-000071050000}"/>
    <cellStyle name="Normal 13 4" xfId="976" xr:uid="{00000000-0005-0000-0000-000072050000}"/>
    <cellStyle name="Normal 14" xfId="2" xr:uid="{00000000-0005-0000-0000-000073050000}"/>
    <cellStyle name="Normal 14 2" xfId="977" xr:uid="{00000000-0005-0000-0000-000074050000}"/>
    <cellStyle name="Normal 14 4" xfId="978" xr:uid="{00000000-0005-0000-0000-000075050000}"/>
    <cellStyle name="Normal 15" xfId="979" xr:uid="{00000000-0005-0000-0000-000076050000}"/>
    <cellStyle name="Normal 15 2" xfId="1900" xr:uid="{00000000-0005-0000-0000-000077050000}"/>
    <cellStyle name="Normal 15 2 2" xfId="1901" xr:uid="{00000000-0005-0000-0000-000078050000}"/>
    <cellStyle name="Normal 15 2 3" xfId="1902" xr:uid="{00000000-0005-0000-0000-000079050000}"/>
    <cellStyle name="Normal 15 3" xfId="1903" xr:uid="{00000000-0005-0000-0000-00007A050000}"/>
    <cellStyle name="Normal 15 3 2" xfId="1904" xr:uid="{00000000-0005-0000-0000-00007B050000}"/>
    <cellStyle name="Normal 15 4" xfId="1905" xr:uid="{00000000-0005-0000-0000-00007C050000}"/>
    <cellStyle name="Normal 15_2c. AHSP EDISI I 2019 Pengajuan Sk - Copy11" xfId="1906" xr:uid="{00000000-0005-0000-0000-00007D050000}"/>
    <cellStyle name="Normal 16" xfId="980" xr:uid="{00000000-0005-0000-0000-00007E050000}"/>
    <cellStyle name="Normal 16 2" xfId="981" xr:uid="{00000000-0005-0000-0000-00007F050000}"/>
    <cellStyle name="Normal 16 3" xfId="982" xr:uid="{00000000-0005-0000-0000-000080050000}"/>
    <cellStyle name="Normal 16 4" xfId="1907" xr:uid="{00000000-0005-0000-0000-000081050000}"/>
    <cellStyle name="Normal 16_RAB Puger 1,5 M" xfId="983" xr:uid="{00000000-0005-0000-0000-000082050000}"/>
    <cellStyle name="Normal 17" xfId="984" xr:uid="{00000000-0005-0000-0000-000083050000}"/>
    <cellStyle name="Normal 17 2" xfId="985" xr:uid="{00000000-0005-0000-0000-000084050000}"/>
    <cellStyle name="Normal 17 3" xfId="1908" xr:uid="{00000000-0005-0000-0000-000085050000}"/>
    <cellStyle name="Normal 18" xfId="986" xr:uid="{00000000-0005-0000-0000-000086050000}"/>
    <cellStyle name="Normal 18 2" xfId="1909" xr:uid="{00000000-0005-0000-0000-000087050000}"/>
    <cellStyle name="Normal 19" xfId="987" xr:uid="{00000000-0005-0000-0000-000088050000}"/>
    <cellStyle name="Normal 19 2" xfId="1910" xr:uid="{00000000-0005-0000-0000-000089050000}"/>
    <cellStyle name="Normal 19 3" xfId="1911" xr:uid="{00000000-0005-0000-0000-00008A050000}"/>
    <cellStyle name="Normal 2" xfId="1" xr:uid="{00000000-0005-0000-0000-00008B050000}"/>
    <cellStyle name="Normal 2 10" xfId="988" xr:uid="{00000000-0005-0000-0000-00008C050000}"/>
    <cellStyle name="Normal 2 10 2" xfId="989" xr:uid="{00000000-0005-0000-0000-00008D050000}"/>
    <cellStyle name="Normal 2 10 2 2" xfId="2059" xr:uid="{DE8588EE-3F21-4C72-8F99-CBE3C3DE05DE}"/>
    <cellStyle name="Normal 2 11" xfId="990" xr:uid="{00000000-0005-0000-0000-00008E050000}"/>
    <cellStyle name="Normal 2 11 2" xfId="1912" xr:uid="{00000000-0005-0000-0000-00008F050000}"/>
    <cellStyle name="Normal 2 12" xfId="991" xr:uid="{00000000-0005-0000-0000-000090050000}"/>
    <cellStyle name="Normal 2 12 2" xfId="1913" xr:uid="{00000000-0005-0000-0000-000091050000}"/>
    <cellStyle name="Normal 2 13" xfId="992" xr:uid="{00000000-0005-0000-0000-000092050000}"/>
    <cellStyle name="Normal 2 13 2" xfId="1914" xr:uid="{00000000-0005-0000-0000-000093050000}"/>
    <cellStyle name="Normal 2 14" xfId="993" xr:uid="{00000000-0005-0000-0000-000094050000}"/>
    <cellStyle name="Normal 2 14 2" xfId="1915" xr:uid="{00000000-0005-0000-0000-000095050000}"/>
    <cellStyle name="Normal 2 15" xfId="994" xr:uid="{00000000-0005-0000-0000-000096050000}"/>
    <cellStyle name="Normal 2 16" xfId="995" xr:uid="{00000000-0005-0000-0000-000097050000}"/>
    <cellStyle name="Normal 2 17" xfId="996" xr:uid="{00000000-0005-0000-0000-000098050000}"/>
    <cellStyle name="Normal 2 18" xfId="997" xr:uid="{00000000-0005-0000-0000-000099050000}"/>
    <cellStyle name="Normal 2 19" xfId="998" xr:uid="{00000000-0005-0000-0000-00009A050000}"/>
    <cellStyle name="Normal 2 2" xfId="999" xr:uid="{00000000-0005-0000-0000-00009B050000}"/>
    <cellStyle name="Normal 2 2 10" xfId="1916" xr:uid="{00000000-0005-0000-0000-00009C050000}"/>
    <cellStyle name="Normal 2 2 10 2" xfId="1917" xr:uid="{00000000-0005-0000-0000-00009D050000}"/>
    <cellStyle name="Normal 2 2 11" xfId="1918" xr:uid="{00000000-0005-0000-0000-00009E050000}"/>
    <cellStyle name="Normal 2 2 11 2" xfId="1919" xr:uid="{00000000-0005-0000-0000-00009F050000}"/>
    <cellStyle name="Normal 2 2 12" xfId="1920" xr:uid="{00000000-0005-0000-0000-0000A0050000}"/>
    <cellStyle name="Normal 2 2 12 2" xfId="1921" xr:uid="{00000000-0005-0000-0000-0000A1050000}"/>
    <cellStyle name="Normal 2 2 13" xfId="1922" xr:uid="{00000000-0005-0000-0000-0000A2050000}"/>
    <cellStyle name="Normal 2 2 13 2" xfId="1923" xr:uid="{00000000-0005-0000-0000-0000A3050000}"/>
    <cellStyle name="Normal 2 2 14" xfId="1924" xr:uid="{00000000-0005-0000-0000-0000A4050000}"/>
    <cellStyle name="Normal 2 2 15" xfId="1000" xr:uid="{00000000-0005-0000-0000-0000A5050000}"/>
    <cellStyle name="Normal 2 2 2" xfId="1001" xr:uid="{00000000-0005-0000-0000-0000A6050000}"/>
    <cellStyle name="Normal 2 2 2 2" xfId="1002" xr:uid="{00000000-0005-0000-0000-0000A7050000}"/>
    <cellStyle name="Normal 2 2 2 2 2" xfId="1925" xr:uid="{00000000-0005-0000-0000-0000A8050000}"/>
    <cellStyle name="Normal 2 2 2 3" xfId="1926" xr:uid="{00000000-0005-0000-0000-0000A9050000}"/>
    <cellStyle name="Normal 2 2 2 4" xfId="1927" xr:uid="{00000000-0005-0000-0000-0000AA050000}"/>
    <cellStyle name="Normal 2 2 2 5" xfId="1928" xr:uid="{00000000-0005-0000-0000-0000AB050000}"/>
    <cellStyle name="Normal 2 2 2_BACK UP DATA" xfId="1929" xr:uid="{00000000-0005-0000-0000-0000AC050000}"/>
    <cellStyle name="Normal 2 2 3" xfId="1003" xr:uid="{00000000-0005-0000-0000-0000AD050000}"/>
    <cellStyle name="Normal 2 2 3 2" xfId="1930" xr:uid="{00000000-0005-0000-0000-0000AE050000}"/>
    <cellStyle name="Normal 2 2 3 3" xfId="1931" xr:uid="{00000000-0005-0000-0000-0000AF050000}"/>
    <cellStyle name="Normal 2 2 4" xfId="1932" xr:uid="{00000000-0005-0000-0000-0000B0050000}"/>
    <cellStyle name="Normal 2 2 4 2" xfId="1933" xr:uid="{00000000-0005-0000-0000-0000B1050000}"/>
    <cellStyle name="Normal 2 2 5" xfId="1934" xr:uid="{00000000-0005-0000-0000-0000B2050000}"/>
    <cellStyle name="Normal 2 2 5 2" xfId="1935" xr:uid="{00000000-0005-0000-0000-0000B3050000}"/>
    <cellStyle name="Normal 2 2 6" xfId="1936" xr:uid="{00000000-0005-0000-0000-0000B4050000}"/>
    <cellStyle name="Normal 2 2 6 2" xfId="1937" xr:uid="{00000000-0005-0000-0000-0000B5050000}"/>
    <cellStyle name="Normal 2 2 7" xfId="1938" xr:uid="{00000000-0005-0000-0000-0000B6050000}"/>
    <cellStyle name="Normal 2 2 7 2" xfId="1939" xr:uid="{00000000-0005-0000-0000-0000B7050000}"/>
    <cellStyle name="Normal 2 2 8" xfId="1940" xr:uid="{00000000-0005-0000-0000-0000B8050000}"/>
    <cellStyle name="Normal 2 2 8 2" xfId="1941" xr:uid="{00000000-0005-0000-0000-0000B9050000}"/>
    <cellStyle name="Normal 2 2 9" xfId="1942" xr:uid="{00000000-0005-0000-0000-0000BA050000}"/>
    <cellStyle name="Normal 2 2 9 2" xfId="1943" xr:uid="{00000000-0005-0000-0000-0000BB050000}"/>
    <cellStyle name="Normal 2 2_04. SITE DEVELOPMENT" xfId="1004" xr:uid="{00000000-0005-0000-0000-0000BC050000}"/>
    <cellStyle name="Normal 2 20" xfId="1005" xr:uid="{00000000-0005-0000-0000-0000BD050000}"/>
    <cellStyle name="Normal 2 21" xfId="1006" xr:uid="{00000000-0005-0000-0000-0000BE050000}"/>
    <cellStyle name="Normal 2 22" xfId="1007" xr:uid="{00000000-0005-0000-0000-0000BF050000}"/>
    <cellStyle name="Normal 2 23" xfId="1008" xr:uid="{00000000-0005-0000-0000-0000C0050000}"/>
    <cellStyle name="Normal 2 3" xfId="1009" xr:uid="{00000000-0005-0000-0000-0000C1050000}"/>
    <cellStyle name="Normal 2 3 2" xfId="1010" xr:uid="{00000000-0005-0000-0000-0000C2050000}"/>
    <cellStyle name="Normal 2 3 2 2" xfId="1011" xr:uid="{00000000-0005-0000-0000-0000C3050000}"/>
    <cellStyle name="Normal 2 3 3" xfId="1012" xr:uid="{00000000-0005-0000-0000-0000C4050000}"/>
    <cellStyle name="Normal 2 3 4" xfId="1013" xr:uid="{00000000-0005-0000-0000-0000C5050000}"/>
    <cellStyle name="Normal 2 3_04. SITE DEVELOPMENT" xfId="1014" xr:uid="{00000000-0005-0000-0000-0000C6050000}"/>
    <cellStyle name="Normal 2 4" xfId="1015" xr:uid="{00000000-0005-0000-0000-0000C7050000}"/>
    <cellStyle name="Normal 2 4 2" xfId="1016" xr:uid="{00000000-0005-0000-0000-0000C8050000}"/>
    <cellStyle name="Normal 2 4 3" xfId="1017" xr:uid="{00000000-0005-0000-0000-0000C9050000}"/>
    <cellStyle name="Normal 2 44" xfId="1944" xr:uid="{00000000-0005-0000-0000-0000CA050000}"/>
    <cellStyle name="Normal 2 5" xfId="1018" xr:uid="{00000000-0005-0000-0000-0000CB050000}"/>
    <cellStyle name="Normal 2 5 2" xfId="1019" xr:uid="{00000000-0005-0000-0000-0000CC050000}"/>
    <cellStyle name="Normal 2 5 2 3" xfId="1945" xr:uid="{00000000-0005-0000-0000-0000CD050000}"/>
    <cellStyle name="Normal 2 5 3" xfId="1020" xr:uid="{00000000-0005-0000-0000-0000CE050000}"/>
    <cellStyle name="Normal 2 5_EE KOLAM GUNDIL 2020.5 FINAL REV.3" xfId="1946" xr:uid="{00000000-0005-0000-0000-0000CF050000}"/>
    <cellStyle name="Normal 2 6" xfId="1021" xr:uid="{00000000-0005-0000-0000-0000D0050000}"/>
    <cellStyle name="Normal 2 6 2" xfId="1022" xr:uid="{00000000-0005-0000-0000-0000D1050000}"/>
    <cellStyle name="Normal 2 6 2 2" xfId="1023" xr:uid="{00000000-0005-0000-0000-0000D2050000}"/>
    <cellStyle name="Normal 2 7" xfId="1024" xr:uid="{00000000-0005-0000-0000-0000D3050000}"/>
    <cellStyle name="Normal 2 7 2" xfId="1947" xr:uid="{00000000-0005-0000-0000-0000D4050000}"/>
    <cellStyle name="Normal 2 8" xfId="1025" xr:uid="{00000000-0005-0000-0000-0000D5050000}"/>
    <cellStyle name="Normal 2 8 2" xfId="1948" xr:uid="{00000000-0005-0000-0000-0000D6050000}"/>
    <cellStyle name="Normal 2 9" xfId="1026" xr:uid="{00000000-0005-0000-0000-0000D7050000}"/>
    <cellStyle name="Normal 2 9 2" xfId="1949" xr:uid="{00000000-0005-0000-0000-0000D8050000}"/>
    <cellStyle name="Normal 2_0.Rab Analisa Biaya dan Peralatan Jafri Zam zam 2011 " xfId="1027" xr:uid="{00000000-0005-0000-0000-0000D9050000}"/>
    <cellStyle name="Normal 20" xfId="1028" xr:uid="{00000000-0005-0000-0000-0000DA050000}"/>
    <cellStyle name="Normal 20 2" xfId="1950" xr:uid="{00000000-0005-0000-0000-0000DB050000}"/>
    <cellStyle name="Normal 20 3" xfId="1951" xr:uid="{00000000-0005-0000-0000-0000DC050000}"/>
    <cellStyle name="Normal 200" xfId="1952" xr:uid="{00000000-0005-0000-0000-0000DD050000}"/>
    <cellStyle name="Normal 21" xfId="1029" xr:uid="{00000000-0005-0000-0000-0000DE050000}"/>
    <cellStyle name="Normal 21 2" xfId="1482" xr:uid="{00000000-0005-0000-0000-0000DF050000}"/>
    <cellStyle name="Normal 21 2 2" xfId="1953" xr:uid="{00000000-0005-0000-0000-0000E0050000}"/>
    <cellStyle name="Normal 22" xfId="1030" xr:uid="{00000000-0005-0000-0000-0000E1050000}"/>
    <cellStyle name="Normal 22 2" xfId="1031" xr:uid="{00000000-0005-0000-0000-0000E2050000}"/>
    <cellStyle name="Normal 22 2 2" xfId="1032" xr:uid="{00000000-0005-0000-0000-0000E3050000}"/>
    <cellStyle name="Normal 23" xfId="1033" xr:uid="{00000000-0005-0000-0000-0000E4050000}"/>
    <cellStyle name="Normal 23 2" xfId="1034" xr:uid="{00000000-0005-0000-0000-0000E5050000}"/>
    <cellStyle name="Normal 23 2 2" xfId="1954" xr:uid="{00000000-0005-0000-0000-0000E6050000}"/>
    <cellStyle name="Normal 24" xfId="1035" xr:uid="{00000000-0005-0000-0000-0000E7050000}"/>
    <cellStyle name="Normal 25" xfId="1036" xr:uid="{00000000-0005-0000-0000-0000E8050000}"/>
    <cellStyle name="Normal 25 2" xfId="1955" xr:uid="{00000000-0005-0000-0000-0000E9050000}"/>
    <cellStyle name="Normal 25 2 9" xfId="1956" xr:uid="{00000000-0005-0000-0000-0000EA050000}"/>
    <cellStyle name="Normal 26" xfId="1037" xr:uid="{00000000-0005-0000-0000-0000EB050000}"/>
    <cellStyle name="Normal 26 2" xfId="1957" xr:uid="{00000000-0005-0000-0000-0000EC050000}"/>
    <cellStyle name="Normal 27" xfId="1038" xr:uid="{00000000-0005-0000-0000-0000ED050000}"/>
    <cellStyle name="Normal 27 2" xfId="1958" xr:uid="{00000000-0005-0000-0000-0000EE050000}"/>
    <cellStyle name="Normal 27 3" xfId="1959" xr:uid="{00000000-0005-0000-0000-0000EF050000}"/>
    <cellStyle name="Normal 28" xfId="1039" xr:uid="{00000000-0005-0000-0000-0000F0050000}"/>
    <cellStyle name="Normal 28 2" xfId="1040" xr:uid="{00000000-0005-0000-0000-0000F1050000}"/>
    <cellStyle name="Normal 29" xfId="1041" xr:uid="{00000000-0005-0000-0000-0000F2050000}"/>
    <cellStyle name="Normal 29 2" xfId="1042" xr:uid="{00000000-0005-0000-0000-0000F3050000}"/>
    <cellStyle name="Normal 3" xfId="1043" xr:uid="{00000000-0005-0000-0000-0000F4050000}"/>
    <cellStyle name="Normal 3 2" xfId="1044" xr:uid="{00000000-0005-0000-0000-0000F5050000}"/>
    <cellStyle name="Normal 3 2 2" xfId="1045" xr:uid="{00000000-0005-0000-0000-0000F6050000}"/>
    <cellStyle name="Normal 3 2 3" xfId="1046" xr:uid="{00000000-0005-0000-0000-0000F7050000}"/>
    <cellStyle name="Normal 3 3" xfId="1047" xr:uid="{00000000-0005-0000-0000-0000F8050000}"/>
    <cellStyle name="Normal 3 3 2" xfId="1048" xr:uid="{00000000-0005-0000-0000-0000F9050000}"/>
    <cellStyle name="Normal 3 3 3" xfId="1049" xr:uid="{00000000-0005-0000-0000-0000FA050000}"/>
    <cellStyle name="Normal 3 3 4" xfId="1050" xr:uid="{00000000-0005-0000-0000-0000FB050000}"/>
    <cellStyle name="Normal 3 4" xfId="1051" xr:uid="{00000000-0005-0000-0000-0000FC050000}"/>
    <cellStyle name="Normal 3 4 2" xfId="1052" xr:uid="{00000000-0005-0000-0000-0000FD050000}"/>
    <cellStyle name="Normal 3 5" xfId="1053" xr:uid="{00000000-0005-0000-0000-0000FE050000}"/>
    <cellStyle name="Normal 3 5 2" xfId="1054" xr:uid="{00000000-0005-0000-0000-0000FF050000}"/>
    <cellStyle name="Normal 3 6" xfId="1055" xr:uid="{00000000-0005-0000-0000-000000060000}"/>
    <cellStyle name="Normal 3 6 2" xfId="1056" xr:uid="{00000000-0005-0000-0000-000001060000}"/>
    <cellStyle name="Normal 3 7" xfId="1057" xr:uid="{00000000-0005-0000-0000-000002060000}"/>
    <cellStyle name="Normal 3 7 2" xfId="1058" xr:uid="{00000000-0005-0000-0000-000003060000}"/>
    <cellStyle name="Normal 3 8" xfId="1059" xr:uid="{00000000-0005-0000-0000-000004060000}"/>
    <cellStyle name="Normal 3 8 2" xfId="1060" xr:uid="{00000000-0005-0000-0000-000005060000}"/>
    <cellStyle name="Normal 3 9" xfId="1061" xr:uid="{00000000-0005-0000-0000-000006060000}"/>
    <cellStyle name="Normal 3_00. ANALIS SNI EDISI REVISI_WLINGI ALL" xfId="1062" xr:uid="{00000000-0005-0000-0000-000007060000}"/>
    <cellStyle name="Normal 30" xfId="1063" xr:uid="{00000000-0005-0000-0000-000008060000}"/>
    <cellStyle name="Normal 30 2" xfId="1960" xr:uid="{00000000-0005-0000-0000-000009060000}"/>
    <cellStyle name="Normal 31" xfId="1064" xr:uid="{00000000-0005-0000-0000-00000A060000}"/>
    <cellStyle name="Normal 32" xfId="1065" xr:uid="{00000000-0005-0000-0000-00000B060000}"/>
    <cellStyle name="Normal 32 2" xfId="1961" xr:uid="{00000000-0005-0000-0000-00000C060000}"/>
    <cellStyle name="Normal 33" xfId="1066" xr:uid="{00000000-0005-0000-0000-00000D060000}"/>
    <cellStyle name="Normal 34" xfId="1067" xr:uid="{00000000-0005-0000-0000-00000E060000}"/>
    <cellStyle name="Normal 35" xfId="1068" xr:uid="{00000000-0005-0000-0000-00000F060000}"/>
    <cellStyle name="Normal 35 2" xfId="1962" xr:uid="{00000000-0005-0000-0000-000010060000}"/>
    <cellStyle name="Normal 35 3" xfId="1963" xr:uid="{00000000-0005-0000-0000-000011060000}"/>
    <cellStyle name="Normal 36" xfId="1069" xr:uid="{00000000-0005-0000-0000-000012060000}"/>
    <cellStyle name="Normal 37" xfId="1070" xr:uid="{00000000-0005-0000-0000-000013060000}"/>
    <cellStyle name="Normal 38" xfId="1479" xr:uid="{00000000-0005-0000-0000-000014060000}"/>
    <cellStyle name="Normal 39" xfId="1480" xr:uid="{00000000-0005-0000-0000-000015060000}"/>
    <cellStyle name="Normal 4" xfId="1071" xr:uid="{00000000-0005-0000-0000-000016060000}"/>
    <cellStyle name="Normal 4 10" xfId="1072" xr:uid="{00000000-0005-0000-0000-000017060000}"/>
    <cellStyle name="Normal 4 11" xfId="1073" xr:uid="{00000000-0005-0000-0000-000018060000}"/>
    <cellStyle name="Normal 4 12" xfId="1074" xr:uid="{00000000-0005-0000-0000-000019060000}"/>
    <cellStyle name="Normal 4 13" xfId="1075" xr:uid="{00000000-0005-0000-0000-00001A060000}"/>
    <cellStyle name="Normal 4 14" xfId="1076" xr:uid="{00000000-0005-0000-0000-00001B060000}"/>
    <cellStyle name="Normal 4 15" xfId="1077" xr:uid="{00000000-0005-0000-0000-00001C060000}"/>
    <cellStyle name="Normal 4 16" xfId="1078" xr:uid="{00000000-0005-0000-0000-00001D060000}"/>
    <cellStyle name="Normal 4 17" xfId="1079" xr:uid="{00000000-0005-0000-0000-00001E060000}"/>
    <cellStyle name="Normal 4 18" xfId="1080" xr:uid="{00000000-0005-0000-0000-00001F060000}"/>
    <cellStyle name="Normal 4 2" xfId="1081" xr:uid="{00000000-0005-0000-0000-000020060000}"/>
    <cellStyle name="Normal 4 2 2" xfId="1082" xr:uid="{00000000-0005-0000-0000-000021060000}"/>
    <cellStyle name="Normal 4 2 2 2" xfId="1083" xr:uid="{00000000-0005-0000-0000-000022060000}"/>
    <cellStyle name="Normal 4 2 3" xfId="1084" xr:uid="{00000000-0005-0000-0000-000023060000}"/>
    <cellStyle name="Normal 4 2 4" xfId="1085" xr:uid="{00000000-0005-0000-0000-000024060000}"/>
    <cellStyle name="Normal 4 3" xfId="1086" xr:uid="{00000000-0005-0000-0000-000025060000}"/>
    <cellStyle name="Normal 4 3 2" xfId="1964" xr:uid="{00000000-0005-0000-0000-000026060000}"/>
    <cellStyle name="Normal 4 3 2 2" xfId="1965" xr:uid="{00000000-0005-0000-0000-000027060000}"/>
    <cellStyle name="Normal 4 3 3" xfId="1966" xr:uid="{00000000-0005-0000-0000-000028060000}"/>
    <cellStyle name="Normal 4 3 4" xfId="1967" xr:uid="{00000000-0005-0000-0000-000029060000}"/>
    <cellStyle name="Normal 4 4" xfId="1087" xr:uid="{00000000-0005-0000-0000-00002A060000}"/>
    <cellStyle name="Normal 4 4 2" xfId="1088" xr:uid="{00000000-0005-0000-0000-00002B060000}"/>
    <cellStyle name="Normal 4 4 2 2" xfId="1968" xr:uid="{00000000-0005-0000-0000-00002C060000}"/>
    <cellStyle name="Normal 4 4 3" xfId="1969" xr:uid="{00000000-0005-0000-0000-00002D060000}"/>
    <cellStyle name="Normal 4 4 4" xfId="1970" xr:uid="{00000000-0005-0000-0000-00002E060000}"/>
    <cellStyle name="Normal 4 5" xfId="1089" xr:uid="{00000000-0005-0000-0000-00002F060000}"/>
    <cellStyle name="Normal 4 5 2" xfId="1971" xr:uid="{00000000-0005-0000-0000-000030060000}"/>
    <cellStyle name="Normal 4 6" xfId="1090" xr:uid="{00000000-0005-0000-0000-000031060000}"/>
    <cellStyle name="Normal 4 7" xfId="1091" xr:uid="{00000000-0005-0000-0000-000032060000}"/>
    <cellStyle name="Normal 4 8" xfId="1092" xr:uid="{00000000-0005-0000-0000-000033060000}"/>
    <cellStyle name="Normal 4 9" xfId="1093" xr:uid="{00000000-0005-0000-0000-000034060000}"/>
    <cellStyle name="Normal 4_01. RAB ME MTS PAKET MADIUN" xfId="1094" xr:uid="{00000000-0005-0000-0000-000035060000}"/>
    <cellStyle name="Normal 40" xfId="1972" xr:uid="{00000000-0005-0000-0000-000036060000}"/>
    <cellStyle name="Normal 41" xfId="1973" xr:uid="{00000000-0005-0000-0000-000037060000}"/>
    <cellStyle name="Normal 42" xfId="1974" xr:uid="{00000000-0005-0000-0000-000038060000}"/>
    <cellStyle name="Normal 43" xfId="1975" xr:uid="{00000000-0005-0000-0000-000039060000}"/>
    <cellStyle name="Normal 44" xfId="2057" xr:uid="{00000000-0005-0000-0000-00003A060000}"/>
    <cellStyle name="Normal 5" xfId="1095" xr:uid="{00000000-0005-0000-0000-00003B060000}"/>
    <cellStyle name="Normal 5 10" xfId="1096" xr:uid="{00000000-0005-0000-0000-00003C060000}"/>
    <cellStyle name="Normal 5 2" xfId="1097" xr:uid="{00000000-0005-0000-0000-00003D060000}"/>
    <cellStyle name="Normal 5 2 10" xfId="1098" xr:uid="{00000000-0005-0000-0000-00003E060000}"/>
    <cellStyle name="Normal 5 2 2" xfId="1099" xr:uid="{00000000-0005-0000-0000-00003F060000}"/>
    <cellStyle name="Normal 5 2 3" xfId="1100" xr:uid="{00000000-0005-0000-0000-000040060000}"/>
    <cellStyle name="Normal 5 2 4" xfId="1101" xr:uid="{00000000-0005-0000-0000-000041060000}"/>
    <cellStyle name="Normal 5 2 4 2" xfId="1102" xr:uid="{00000000-0005-0000-0000-000042060000}"/>
    <cellStyle name="Normal 5 2 5" xfId="1103" xr:uid="{00000000-0005-0000-0000-000043060000}"/>
    <cellStyle name="Normal 5 2 6" xfId="1104" xr:uid="{00000000-0005-0000-0000-000044060000}"/>
    <cellStyle name="Normal 5 2 7" xfId="1105" xr:uid="{00000000-0005-0000-0000-000045060000}"/>
    <cellStyle name="Normal 5 2 8" xfId="1106" xr:uid="{00000000-0005-0000-0000-000046060000}"/>
    <cellStyle name="Normal 5 2 9" xfId="1107" xr:uid="{00000000-0005-0000-0000-000047060000}"/>
    <cellStyle name="Normal 5 2_04. SITE DEVELOPMENT" xfId="1108" xr:uid="{00000000-0005-0000-0000-000048060000}"/>
    <cellStyle name="Normal 5 3" xfId="1109" xr:uid="{00000000-0005-0000-0000-000049060000}"/>
    <cellStyle name="Normal 5 3 2" xfId="1110" xr:uid="{00000000-0005-0000-0000-00004A060000}"/>
    <cellStyle name="Normal 5 3 2 2" xfId="1111" xr:uid="{00000000-0005-0000-0000-00004B060000}"/>
    <cellStyle name="Normal 5 3 2 2 10" xfId="1112" xr:uid="{00000000-0005-0000-0000-00004C060000}"/>
    <cellStyle name="Normal 5 3 2 2 10 2" xfId="1113" xr:uid="{00000000-0005-0000-0000-00004D060000}"/>
    <cellStyle name="Normal 5 3 2 2 12" xfId="1114" xr:uid="{00000000-0005-0000-0000-00004E060000}"/>
    <cellStyle name="Normal 5 3 2 2 12 2" xfId="1115" xr:uid="{00000000-0005-0000-0000-00004F060000}"/>
    <cellStyle name="Normal 5 3 2 2 2" xfId="1116" xr:uid="{00000000-0005-0000-0000-000050060000}"/>
    <cellStyle name="Normal 5 3 2 2 2 2" xfId="1117" xr:uid="{00000000-0005-0000-0000-000051060000}"/>
    <cellStyle name="Normal 5 3 2 2 2 3" xfId="1118" xr:uid="{00000000-0005-0000-0000-000052060000}"/>
    <cellStyle name="Normal 5 3 2 2 3" xfId="1119" xr:uid="{00000000-0005-0000-0000-000053060000}"/>
    <cellStyle name="Normal 5 3 2 2 3 2" xfId="1120" xr:uid="{00000000-0005-0000-0000-000054060000}"/>
    <cellStyle name="Normal 5 3 2 2 4" xfId="1121" xr:uid="{00000000-0005-0000-0000-000055060000}"/>
    <cellStyle name="Normal 5 3 2 2 4 2" xfId="1122" xr:uid="{00000000-0005-0000-0000-000056060000}"/>
    <cellStyle name="Normal 5 3 2 2 5" xfId="1123" xr:uid="{00000000-0005-0000-0000-000057060000}"/>
    <cellStyle name="Normal 5 3 2 2 5 2" xfId="1124" xr:uid="{00000000-0005-0000-0000-000058060000}"/>
    <cellStyle name="Normal 5 3 2 2 6" xfId="1125" xr:uid="{00000000-0005-0000-0000-000059060000}"/>
    <cellStyle name="Normal 5 3 2 2 6 2" xfId="1126" xr:uid="{00000000-0005-0000-0000-00005A060000}"/>
    <cellStyle name="Normal 5 3 2 2 7" xfId="1127" xr:uid="{00000000-0005-0000-0000-00005B060000}"/>
    <cellStyle name="Normal 5 3 2 2 8" xfId="1128" xr:uid="{00000000-0005-0000-0000-00005C060000}"/>
    <cellStyle name="Normal 5 3 2 2 9" xfId="1129" xr:uid="{00000000-0005-0000-0000-00005D060000}"/>
    <cellStyle name="Normal 5 3 2 2_A1. UNIT UTAMA" xfId="1130" xr:uid="{00000000-0005-0000-0000-00005E060000}"/>
    <cellStyle name="Normal 5 3 2_A1. UNIT UTAMA" xfId="1131" xr:uid="{00000000-0005-0000-0000-00005F060000}"/>
    <cellStyle name="Normal 5 3 3" xfId="1132" xr:uid="{00000000-0005-0000-0000-000060060000}"/>
    <cellStyle name="Normal 5 3 3 2" xfId="1133" xr:uid="{00000000-0005-0000-0000-000061060000}"/>
    <cellStyle name="Normal 5 3 3_A1. UNIT UTAMA" xfId="1134" xr:uid="{00000000-0005-0000-0000-000062060000}"/>
    <cellStyle name="Normal 5 3 4" xfId="1135" xr:uid="{00000000-0005-0000-0000-000063060000}"/>
    <cellStyle name="Normal 5 3_01. ANALIS SNI NGAWI KUSEN" xfId="1136" xr:uid="{00000000-0005-0000-0000-000064060000}"/>
    <cellStyle name="Normal 5 4" xfId="1137" xr:uid="{00000000-0005-0000-0000-000065060000}"/>
    <cellStyle name="Normal 5 4 10" xfId="1138" xr:uid="{00000000-0005-0000-0000-000066060000}"/>
    <cellStyle name="Normal 5 4 11" xfId="1139" xr:uid="{00000000-0005-0000-0000-000067060000}"/>
    <cellStyle name="Normal 5 4 12" xfId="1140" xr:uid="{00000000-0005-0000-0000-000068060000}"/>
    <cellStyle name="Normal 5 4 13" xfId="1141" xr:uid="{00000000-0005-0000-0000-000069060000}"/>
    <cellStyle name="Normal 5 4 2" xfId="1142" xr:uid="{00000000-0005-0000-0000-00006A060000}"/>
    <cellStyle name="Normal 5 4 2 2" xfId="1143" xr:uid="{00000000-0005-0000-0000-00006B060000}"/>
    <cellStyle name="Normal 5 4 3" xfId="1144" xr:uid="{00000000-0005-0000-0000-00006C060000}"/>
    <cellStyle name="Normal 5 4 4" xfId="1145" xr:uid="{00000000-0005-0000-0000-00006D060000}"/>
    <cellStyle name="Normal 5 4 5" xfId="1146" xr:uid="{00000000-0005-0000-0000-00006E060000}"/>
    <cellStyle name="Normal 5 4 6" xfId="1147" xr:uid="{00000000-0005-0000-0000-00006F060000}"/>
    <cellStyle name="Normal 5 4 7" xfId="1148" xr:uid="{00000000-0005-0000-0000-000070060000}"/>
    <cellStyle name="Normal 5 4 8" xfId="1149" xr:uid="{00000000-0005-0000-0000-000071060000}"/>
    <cellStyle name="Normal 5 4 9" xfId="1150" xr:uid="{00000000-0005-0000-0000-000072060000}"/>
    <cellStyle name="Normal 5 5" xfId="1151" xr:uid="{00000000-0005-0000-0000-000073060000}"/>
    <cellStyle name="Normal 5 6" xfId="1152" xr:uid="{00000000-0005-0000-0000-000074060000}"/>
    <cellStyle name="Normal 5 6 2" xfId="1153" xr:uid="{00000000-0005-0000-0000-000075060000}"/>
    <cellStyle name="Normal 5 7" xfId="1154" xr:uid="{00000000-0005-0000-0000-000076060000}"/>
    <cellStyle name="Normal 5 8" xfId="1155" xr:uid="{00000000-0005-0000-0000-000077060000}"/>
    <cellStyle name="Normal 5 9" xfId="1156" xr:uid="{00000000-0005-0000-0000-000078060000}"/>
    <cellStyle name="Normal 5_00. ANALIS SNI EDISI REVISI_WLINGI ALL" xfId="1157" xr:uid="{00000000-0005-0000-0000-000079060000}"/>
    <cellStyle name="Normal 53 2" xfId="1976" xr:uid="{00000000-0005-0000-0000-00007A060000}"/>
    <cellStyle name="Normal 6" xfId="1158" xr:uid="{00000000-0005-0000-0000-00007B060000}"/>
    <cellStyle name="Normal 6 2" xfId="1159" xr:uid="{00000000-0005-0000-0000-00007C060000}"/>
    <cellStyle name="Normal 6 2 2 2" xfId="1977" xr:uid="{00000000-0005-0000-0000-00007D060000}"/>
    <cellStyle name="Normal 6 3" xfId="1160" xr:uid="{00000000-0005-0000-0000-00007E060000}"/>
    <cellStyle name="Normal 6 3 2" xfId="1161" xr:uid="{00000000-0005-0000-0000-00007F060000}"/>
    <cellStyle name="Normal 6 4" xfId="1162" xr:uid="{00000000-0005-0000-0000-000080060000}"/>
    <cellStyle name="Normal 6 5" xfId="1163" xr:uid="{00000000-0005-0000-0000-000081060000}"/>
    <cellStyle name="Normal 6_01. ANALIS SNI NGAWI KUSEN" xfId="1164" xr:uid="{00000000-0005-0000-0000-000082060000}"/>
    <cellStyle name="Normal 69" xfId="1978" xr:uid="{00000000-0005-0000-0000-000083060000}"/>
    <cellStyle name="Normal 7" xfId="1165" xr:uid="{00000000-0005-0000-0000-000084060000}"/>
    <cellStyle name="Normal 7 2" xfId="1166" xr:uid="{00000000-0005-0000-0000-000085060000}"/>
    <cellStyle name="Normal 7 2 2" xfId="1979" xr:uid="{00000000-0005-0000-0000-000086060000}"/>
    <cellStyle name="Normal 7 2 3" xfId="1980" xr:uid="{00000000-0005-0000-0000-000087060000}"/>
    <cellStyle name="Normal 7 2_E-E LAB. MINI" xfId="1981" xr:uid="{00000000-0005-0000-0000-000088060000}"/>
    <cellStyle name="Normal 7 3" xfId="1167" xr:uid="{00000000-0005-0000-0000-000089060000}"/>
    <cellStyle name="Normal 7 4" xfId="1168" xr:uid="{00000000-0005-0000-0000-00008A060000}"/>
    <cellStyle name="Normal 7 5" xfId="1169" xr:uid="{00000000-0005-0000-0000-00008B060000}"/>
    <cellStyle name="Normal 7 6" xfId="1170" xr:uid="{00000000-0005-0000-0000-00008C060000}"/>
    <cellStyle name="Normal 7 7" xfId="1171" xr:uid="{00000000-0005-0000-0000-00008D060000}"/>
    <cellStyle name="Normal 7 8" xfId="1172" xr:uid="{00000000-0005-0000-0000-00008E060000}"/>
    <cellStyle name="Normal 7 9" xfId="1173" xr:uid="{00000000-0005-0000-0000-00008F060000}"/>
    <cellStyle name="Normal 7_2c. AHSP EDISI I 2019 Pengajuan Sk - Copy11" xfId="1982" xr:uid="{00000000-0005-0000-0000-000090060000}"/>
    <cellStyle name="Normal 8" xfId="1174" xr:uid="{00000000-0005-0000-0000-000091060000}"/>
    <cellStyle name="Normal 8 2" xfId="1175" xr:uid="{00000000-0005-0000-0000-000092060000}"/>
    <cellStyle name="Normal 8 2 2" xfId="1176" xr:uid="{00000000-0005-0000-0000-000093060000}"/>
    <cellStyle name="Normal 8 3" xfId="1177" xr:uid="{00000000-0005-0000-0000-000094060000}"/>
    <cellStyle name="Normal 8 3 2" xfId="1178" xr:uid="{00000000-0005-0000-0000-000095060000}"/>
    <cellStyle name="Normal 8 3 3" xfId="1179" xr:uid="{00000000-0005-0000-0000-000096060000}"/>
    <cellStyle name="Normal 8 4" xfId="1180" xr:uid="{00000000-0005-0000-0000-000097060000}"/>
    <cellStyle name="Normal 8 5" xfId="1181" xr:uid="{00000000-0005-0000-0000-000098060000}"/>
    <cellStyle name="Normal 8 6" xfId="1182" xr:uid="{00000000-0005-0000-0000-000099060000}"/>
    <cellStyle name="Normal 8 7" xfId="1183" xr:uid="{00000000-0005-0000-0000-00009A060000}"/>
    <cellStyle name="Normal 8_00. ANALISA  RS. NGAWI TAHAP II_250309" xfId="1184" xr:uid="{00000000-0005-0000-0000-00009B060000}"/>
    <cellStyle name="Normal 9" xfId="1185" xr:uid="{00000000-0005-0000-0000-00009C060000}"/>
    <cellStyle name="Normal 9 2" xfId="1186" xr:uid="{00000000-0005-0000-0000-00009D060000}"/>
    <cellStyle name="Normal 9 2 2" xfId="1187" xr:uid="{00000000-0005-0000-0000-00009E060000}"/>
    <cellStyle name="Normal 9 3" xfId="1188" xr:uid="{00000000-0005-0000-0000-00009F060000}"/>
    <cellStyle name="Normal 9_2c. AHSP EDISI I 2019 Pengajuan Sk - Copy11" xfId="1983" xr:uid="{00000000-0005-0000-0000-0000A0060000}"/>
    <cellStyle name="Normal 93" xfId="1984" xr:uid="{00000000-0005-0000-0000-0000A1060000}"/>
    <cellStyle name="Normal Bold" xfId="1985" xr:uid="{00000000-0005-0000-0000-0000A2060000}"/>
    <cellStyle name="Normal Pct" xfId="1986" xr:uid="{00000000-0005-0000-0000-0000A3060000}"/>
    <cellStyle name="Normal Pct 2" xfId="1987" xr:uid="{00000000-0005-0000-0000-0000A4060000}"/>
    <cellStyle name="Normal02" xfId="1988" xr:uid="{00000000-0005-0000-0000-0000A7060000}"/>
    <cellStyle name="Normal1" xfId="1189" xr:uid="{00000000-0005-0000-0000-0000A8060000}"/>
    <cellStyle name="Normal2" xfId="1190" xr:uid="{00000000-0005-0000-0000-0000A9060000}"/>
    <cellStyle name="Normal3" xfId="1191" xr:uid="{00000000-0005-0000-0000-0000AA060000}"/>
    <cellStyle name="Note 2" xfId="1192" xr:uid="{00000000-0005-0000-0000-0000AB060000}"/>
    <cellStyle name="Note 2 2" xfId="1193" xr:uid="{00000000-0005-0000-0000-0000AC060000}"/>
    <cellStyle name="Note 3" xfId="1194" xr:uid="{00000000-0005-0000-0000-0000AD060000}"/>
    <cellStyle name="Note 3 2" xfId="1989" xr:uid="{00000000-0005-0000-0000-0000AE060000}"/>
    <cellStyle name="Note 4" xfId="1195" xr:uid="{00000000-0005-0000-0000-0000AF060000}"/>
    <cellStyle name="Note 4 2" xfId="1990" xr:uid="{00000000-0005-0000-0000-0000B0060000}"/>
    <cellStyle name="Note 5" xfId="1991" xr:uid="{00000000-0005-0000-0000-0000B1060000}"/>
    <cellStyle name="Note 5 2" xfId="1992" xr:uid="{00000000-0005-0000-0000-0000B2060000}"/>
    <cellStyle name="Note 6" xfId="1993" xr:uid="{00000000-0005-0000-0000-0000B3060000}"/>
    <cellStyle name="Note 7" xfId="1994" xr:uid="{00000000-0005-0000-0000-0000B4060000}"/>
    <cellStyle name="NPPESalesPct" xfId="1995" xr:uid="{00000000-0005-0000-0000-0000B5060000}"/>
    <cellStyle name="NPPESalesPct 2" xfId="1996" xr:uid="{00000000-0005-0000-0000-0000B6060000}"/>
    <cellStyle name="NWI%S" xfId="1997" xr:uid="{00000000-0005-0000-0000-0000B7060000}"/>
    <cellStyle name="NWI%S 2" xfId="1998" xr:uid="{00000000-0005-0000-0000-0000B8060000}"/>
    <cellStyle name="NWI%S 3" xfId="1999" xr:uid="{00000000-0005-0000-0000-0000B9060000}"/>
    <cellStyle name="Output 2" xfId="1196" xr:uid="{00000000-0005-0000-0000-0000BA060000}"/>
    <cellStyle name="Output 2 2" xfId="1197" xr:uid="{00000000-0005-0000-0000-0000BB060000}"/>
    <cellStyle name="Output 3" xfId="1198" xr:uid="{00000000-0005-0000-0000-0000BC060000}"/>
    <cellStyle name="Output 3 2" xfId="2000" xr:uid="{00000000-0005-0000-0000-0000BD060000}"/>
    <cellStyle name="Output 4" xfId="1199" xr:uid="{00000000-0005-0000-0000-0000BE060000}"/>
    <cellStyle name="Output 4 2" xfId="2001" xr:uid="{00000000-0005-0000-0000-0000BF060000}"/>
    <cellStyle name="Output 5" xfId="2002" xr:uid="{00000000-0005-0000-0000-0000C0060000}"/>
    <cellStyle name="Output 6" xfId="2003" xr:uid="{00000000-0005-0000-0000-0000C1060000}"/>
    <cellStyle name="pc1" xfId="2004" xr:uid="{00000000-0005-0000-0000-0000C2060000}"/>
    <cellStyle name="pc1 2" xfId="2005" xr:uid="{00000000-0005-0000-0000-0000C3060000}"/>
    <cellStyle name="per.style" xfId="1200" xr:uid="{00000000-0005-0000-0000-0000C4060000}"/>
    <cellStyle name="Percent [0]" xfId="2006" xr:uid="{00000000-0005-0000-0000-0000C6060000}"/>
    <cellStyle name="Percent [0] 2" xfId="2007" xr:uid="{00000000-0005-0000-0000-0000C7060000}"/>
    <cellStyle name="Percent [1]" xfId="2008" xr:uid="{00000000-0005-0000-0000-0000C8060000}"/>
    <cellStyle name="Percent [1] 2" xfId="2009" xr:uid="{00000000-0005-0000-0000-0000C9060000}"/>
    <cellStyle name="Percent [2]" xfId="1201" xr:uid="{00000000-0005-0000-0000-0000CA060000}"/>
    <cellStyle name="Percent [2] 2" xfId="1202" xr:uid="{00000000-0005-0000-0000-0000CB060000}"/>
    <cellStyle name="Percent [2] 3" xfId="1203" xr:uid="{00000000-0005-0000-0000-0000CC060000}"/>
    <cellStyle name="Percent [2] 4" xfId="1204" xr:uid="{00000000-0005-0000-0000-0000CD060000}"/>
    <cellStyle name="Percent [2] 5" xfId="1205" xr:uid="{00000000-0005-0000-0000-0000CE060000}"/>
    <cellStyle name="Percent [2] 6" xfId="1206" xr:uid="{00000000-0005-0000-0000-0000CF060000}"/>
    <cellStyle name="Percent 10" xfId="2010" xr:uid="{00000000-0005-0000-0000-0000D0060000}"/>
    <cellStyle name="Percent 2" xfId="1207" xr:uid="{00000000-0005-0000-0000-0000D1060000}"/>
    <cellStyle name="Percent 2 2" xfId="1208" xr:uid="{00000000-0005-0000-0000-0000D2060000}"/>
    <cellStyle name="Percent 2 2 2" xfId="1209" xr:uid="{00000000-0005-0000-0000-0000D3060000}"/>
    <cellStyle name="Percent 2 3" xfId="1210" xr:uid="{00000000-0005-0000-0000-0000D4060000}"/>
    <cellStyle name="Percent 2 3 2" xfId="1211" xr:uid="{00000000-0005-0000-0000-0000D5060000}"/>
    <cellStyle name="Percent 2 4" xfId="1212" xr:uid="{00000000-0005-0000-0000-0000D6060000}"/>
    <cellStyle name="Percent 2 5" xfId="1213" xr:uid="{00000000-0005-0000-0000-0000D7060000}"/>
    <cellStyle name="Percent 2 6" xfId="1214" xr:uid="{00000000-0005-0000-0000-0000D8060000}"/>
    <cellStyle name="Percent 2 7" xfId="1215" xr:uid="{00000000-0005-0000-0000-0000D9060000}"/>
    <cellStyle name="Percent 2 8" xfId="1216" xr:uid="{00000000-0005-0000-0000-0000DA060000}"/>
    <cellStyle name="Percent 2 9" xfId="1217" xr:uid="{00000000-0005-0000-0000-0000DB060000}"/>
    <cellStyle name="Percent 3" xfId="1218" xr:uid="{00000000-0005-0000-0000-0000DC060000}"/>
    <cellStyle name="Percent 3 2" xfId="1219" xr:uid="{00000000-0005-0000-0000-0000DD060000}"/>
    <cellStyle name="Percent 3 3" xfId="2011" xr:uid="{00000000-0005-0000-0000-0000DE060000}"/>
    <cellStyle name="Percent 4" xfId="1220" xr:uid="{00000000-0005-0000-0000-0000DF060000}"/>
    <cellStyle name="Percent 4 2" xfId="1221" xr:uid="{00000000-0005-0000-0000-0000E0060000}"/>
    <cellStyle name="Percent 4 3" xfId="2012" xr:uid="{00000000-0005-0000-0000-0000E1060000}"/>
    <cellStyle name="Percent 5" xfId="1222" xr:uid="{00000000-0005-0000-0000-0000E2060000}"/>
    <cellStyle name="Percent 5 2" xfId="1223" xr:uid="{00000000-0005-0000-0000-0000E3060000}"/>
    <cellStyle name="Percent 5 3" xfId="2013" xr:uid="{00000000-0005-0000-0000-0000E4060000}"/>
    <cellStyle name="Percent 5 4" xfId="2014" xr:uid="{00000000-0005-0000-0000-0000E5060000}"/>
    <cellStyle name="Percent 6" xfId="1224" xr:uid="{00000000-0005-0000-0000-0000E6060000}"/>
    <cellStyle name="Percent 7" xfId="1225" xr:uid="{00000000-0005-0000-0000-0000E7060000}"/>
    <cellStyle name="Percent 8" xfId="1226" xr:uid="{00000000-0005-0000-0000-0000E8060000}"/>
    <cellStyle name="Percent 8 2" xfId="2015" xr:uid="{00000000-0005-0000-0000-0000E9060000}"/>
    <cellStyle name="Percent 9" xfId="1481" xr:uid="{00000000-0005-0000-0000-0000EA060000}"/>
    <cellStyle name="PERCENTAGE" xfId="1227" xr:uid="{00000000-0005-0000-0000-0000EB060000}"/>
    <cellStyle name="PercentSales" xfId="2016" xr:uid="{00000000-0005-0000-0000-0000EC060000}"/>
    <cellStyle name="PercentSales 2" xfId="2017" xr:uid="{00000000-0005-0000-0000-0000ED060000}"/>
    <cellStyle name="pound_mu" xfId="1228" xr:uid="{00000000-0005-0000-0000-0000EE060000}"/>
    <cellStyle name="Quantité" xfId="1229" xr:uid="{00000000-0005-0000-0000-0000EF060000}"/>
    <cellStyle name="radika" xfId="1230" xr:uid="{00000000-0005-0000-0000-0000F0060000}"/>
    <cellStyle name="radikal" xfId="1231" xr:uid="{00000000-0005-0000-0000-0000F1060000}"/>
    <cellStyle name="Red font" xfId="2018" xr:uid="{00000000-0005-0000-0000-0000F2060000}"/>
    <cellStyle name="regstoresfromspecstores" xfId="1232" xr:uid="{00000000-0005-0000-0000-0000F3060000}"/>
    <cellStyle name="Reset  - Style4" xfId="1233" xr:uid="{00000000-0005-0000-0000-0000F4060000}"/>
    <cellStyle name="Reset  - Style7" xfId="1234" xr:uid="{00000000-0005-0000-0000-0000F5060000}"/>
    <cellStyle name="Reset range style to defaults" xfId="1235" xr:uid="{00000000-0005-0000-0000-0000F6060000}"/>
    <cellStyle name="Reset range style to defaults 2" xfId="1236" xr:uid="{00000000-0005-0000-0000-0000F7060000}"/>
    <cellStyle name="RevList" xfId="1237" xr:uid="{00000000-0005-0000-0000-0000F8060000}"/>
    <cellStyle name="S/Titre" xfId="1238" xr:uid="{00000000-0005-0000-0000-0000F9060000}"/>
    <cellStyle name="S1" xfId="1239" xr:uid="{00000000-0005-0000-0000-0000FA060000}"/>
    <cellStyle name="S1 2" xfId="1240" xr:uid="{00000000-0005-0000-0000-0000FB060000}"/>
    <cellStyle name="SHADEDSTORES" xfId="1241" xr:uid="{00000000-0005-0000-0000-0000FC060000}"/>
    <cellStyle name="Sheet Title" xfId="1242" xr:uid="{00000000-0005-0000-0000-0000FD060000}"/>
    <cellStyle name="specstores" xfId="1243" xr:uid="{00000000-0005-0000-0000-0000FE060000}"/>
    <cellStyle name="Standard_SCCSUM06.XLS" xfId="2019" xr:uid="{00000000-0005-0000-0000-0000FF060000}"/>
    <cellStyle name="Strange" xfId="2020" xr:uid="{00000000-0005-0000-0000-000000070000}"/>
    <cellStyle name="STYL1 - Style1" xfId="2021" xr:uid="{00000000-0005-0000-0000-000001070000}"/>
    <cellStyle name="Style 1" xfId="2022" xr:uid="{00000000-0005-0000-0000-000002070000}"/>
    <cellStyle name="Style 1 2" xfId="2023" xr:uid="{00000000-0005-0000-0000-000003070000}"/>
    <cellStyle name="Subtotal" xfId="1244" xr:uid="{00000000-0005-0000-0000-000004070000}"/>
    <cellStyle name="sum" xfId="1245" xr:uid="{00000000-0005-0000-0000-000005070000}"/>
    <cellStyle name="Table  - Style5" xfId="1246" xr:uid="{00000000-0005-0000-0000-000006070000}"/>
    <cellStyle name="Table  - Style5 2" xfId="1247" xr:uid="{00000000-0005-0000-0000-000007070000}"/>
    <cellStyle name="Table  - Style6" xfId="1248" xr:uid="{00000000-0005-0000-0000-000008070000}"/>
    <cellStyle name="Test [green]" xfId="2024" xr:uid="{00000000-0005-0000-0000-000009070000}"/>
    <cellStyle name="Test [green] 2" xfId="2025" xr:uid="{00000000-0005-0000-0000-00000A070000}"/>
    <cellStyle name="TFCF" xfId="2026" xr:uid="{00000000-0005-0000-0000-00000B070000}"/>
    <cellStyle name="TFCF 2" xfId="2027" xr:uid="{00000000-0005-0000-0000-00000C070000}"/>
    <cellStyle name="þ_x001d_ð+&amp;„ý›&amp;}ý_x000b__x0008__x0011__x000b_å_x000b__x0007__x0001__x0001_" xfId="1249" xr:uid="{00000000-0005-0000-0000-00000D070000}"/>
    <cellStyle name="þ_x001d_ð+&amp;„ý›&amp;}ý_x000b__x0008__x0011__x000b_å_x000b__x0007__x0001__x0001_?_x0002_ÿÿÿÿÿÿÿÿÿÿÿÿÿÿÿ_x0001_(_x0002_{_x000c_???ˆ_x001e_ÿÿÿÿ????_x0007_???????????????Í!Ë??????????           ?????           ?????????_x000d_?????????????????????????????????????????????????????????????????????????????????????????????????????????????????????" xfId="1250" xr:uid="{00000000-0005-0000-0000-00000E070000}"/>
    <cellStyle name="Title  - Style1" xfId="1251" xr:uid="{00000000-0005-0000-0000-00000F070000}"/>
    <cellStyle name="Title  - Style6" xfId="1252" xr:uid="{00000000-0005-0000-0000-000010070000}"/>
    <cellStyle name="Title 10" xfId="2028" xr:uid="{00000000-0005-0000-0000-000011070000}"/>
    <cellStyle name="Title 11" xfId="2029" xr:uid="{00000000-0005-0000-0000-000012070000}"/>
    <cellStyle name="Title 12" xfId="2030" xr:uid="{00000000-0005-0000-0000-000013070000}"/>
    <cellStyle name="Title 13" xfId="2031" xr:uid="{00000000-0005-0000-0000-000014070000}"/>
    <cellStyle name="Title 14" xfId="2032" xr:uid="{00000000-0005-0000-0000-000015070000}"/>
    <cellStyle name="Title 15" xfId="2033" xr:uid="{00000000-0005-0000-0000-000016070000}"/>
    <cellStyle name="Title 16" xfId="2034" xr:uid="{00000000-0005-0000-0000-000017070000}"/>
    <cellStyle name="Title 17" xfId="2035" xr:uid="{00000000-0005-0000-0000-000018070000}"/>
    <cellStyle name="Title 18" xfId="2036" xr:uid="{00000000-0005-0000-0000-000019070000}"/>
    <cellStyle name="Title 18 2" xfId="2037" xr:uid="{00000000-0005-0000-0000-00001A070000}"/>
    <cellStyle name="Title 19" xfId="2038" xr:uid="{00000000-0005-0000-0000-00001B070000}"/>
    <cellStyle name="Title 2" xfId="1253" xr:uid="{00000000-0005-0000-0000-00001C070000}"/>
    <cellStyle name="Title 20" xfId="2039" xr:uid="{00000000-0005-0000-0000-00001D070000}"/>
    <cellStyle name="Title 21" xfId="2040" xr:uid="{00000000-0005-0000-0000-00001E070000}"/>
    <cellStyle name="Title 22" xfId="2041" xr:uid="{00000000-0005-0000-0000-00001F070000}"/>
    <cellStyle name="Title 23" xfId="2042" xr:uid="{00000000-0005-0000-0000-000020070000}"/>
    <cellStyle name="Title 3" xfId="1254" xr:uid="{00000000-0005-0000-0000-000021070000}"/>
    <cellStyle name="Title 4" xfId="1255" xr:uid="{00000000-0005-0000-0000-000022070000}"/>
    <cellStyle name="Title 5" xfId="2043" xr:uid="{00000000-0005-0000-0000-000023070000}"/>
    <cellStyle name="Title 6" xfId="2044" xr:uid="{00000000-0005-0000-0000-000024070000}"/>
    <cellStyle name="Title 7" xfId="2045" xr:uid="{00000000-0005-0000-0000-000025070000}"/>
    <cellStyle name="Title 8" xfId="2046" xr:uid="{00000000-0005-0000-0000-000026070000}"/>
    <cellStyle name="Title 9" xfId="2047" xr:uid="{00000000-0005-0000-0000-000027070000}"/>
    <cellStyle name="Total 10" xfId="1256" xr:uid="{00000000-0005-0000-0000-000028070000}"/>
    <cellStyle name="Total 11" xfId="1257" xr:uid="{00000000-0005-0000-0000-000029070000}"/>
    <cellStyle name="Total 12" xfId="1258" xr:uid="{00000000-0005-0000-0000-00002A070000}"/>
    <cellStyle name="Total 13" xfId="1259" xr:uid="{00000000-0005-0000-0000-00002B070000}"/>
    <cellStyle name="Total 14" xfId="1260" xr:uid="{00000000-0005-0000-0000-00002C070000}"/>
    <cellStyle name="Total 14 2" xfId="1261" xr:uid="{00000000-0005-0000-0000-00002D070000}"/>
    <cellStyle name="Total 15" xfId="1262" xr:uid="{00000000-0005-0000-0000-00002E070000}"/>
    <cellStyle name="Total 16" xfId="1263" xr:uid="{00000000-0005-0000-0000-00002F070000}"/>
    <cellStyle name="Total 17" xfId="1264" xr:uid="{00000000-0005-0000-0000-000030070000}"/>
    <cellStyle name="Total 18" xfId="1265" xr:uid="{00000000-0005-0000-0000-000031070000}"/>
    <cellStyle name="Total 19" xfId="1266" xr:uid="{00000000-0005-0000-0000-000032070000}"/>
    <cellStyle name="Total 2" xfId="1267" xr:uid="{00000000-0005-0000-0000-000033070000}"/>
    <cellStyle name="Total 2 2" xfId="1268" xr:uid="{00000000-0005-0000-0000-000034070000}"/>
    <cellStyle name="Total 2 2 2" xfId="1269" xr:uid="{00000000-0005-0000-0000-000035070000}"/>
    <cellStyle name="Total 2 3" xfId="1270" xr:uid="{00000000-0005-0000-0000-000036070000}"/>
    <cellStyle name="Total 20" xfId="1271" xr:uid="{00000000-0005-0000-0000-000037070000}"/>
    <cellStyle name="Total 21" xfId="1272" xr:uid="{00000000-0005-0000-0000-000038070000}"/>
    <cellStyle name="Total 22" xfId="1273" xr:uid="{00000000-0005-0000-0000-000039070000}"/>
    <cellStyle name="Total 3" xfId="1274" xr:uid="{00000000-0005-0000-0000-00003A070000}"/>
    <cellStyle name="Total 3 2" xfId="2048" xr:uid="{00000000-0005-0000-0000-00003B070000}"/>
    <cellStyle name="Total 4" xfId="1275" xr:uid="{00000000-0005-0000-0000-00003C070000}"/>
    <cellStyle name="Total 4 2" xfId="2049" xr:uid="{00000000-0005-0000-0000-00003D070000}"/>
    <cellStyle name="Total 5" xfId="1276" xr:uid="{00000000-0005-0000-0000-00003E070000}"/>
    <cellStyle name="Total 6" xfId="1277" xr:uid="{00000000-0005-0000-0000-00003F070000}"/>
    <cellStyle name="Total 7" xfId="1278" xr:uid="{00000000-0005-0000-0000-000040070000}"/>
    <cellStyle name="Total 8" xfId="1279" xr:uid="{00000000-0005-0000-0000-000041070000}"/>
    <cellStyle name="Total 9" xfId="1280" xr:uid="{00000000-0005-0000-0000-000042070000}"/>
    <cellStyle name="TotCol - Style5" xfId="1281" xr:uid="{00000000-0005-0000-0000-000043070000}"/>
    <cellStyle name="TotCol - Style7" xfId="1282" xr:uid="{00000000-0005-0000-0000-000044070000}"/>
    <cellStyle name="TotCol - Style7 2" xfId="1283" xr:uid="{00000000-0005-0000-0000-000045070000}"/>
    <cellStyle name="TotCol - Style7 3" xfId="1284" xr:uid="{00000000-0005-0000-0000-000046070000}"/>
    <cellStyle name="TotRow - Style4" xfId="1285" xr:uid="{00000000-0005-0000-0000-000047070000}"/>
    <cellStyle name="TotRow - Style8" xfId="1286" xr:uid="{00000000-0005-0000-0000-000048070000}"/>
    <cellStyle name="TotRow - Style8 2" xfId="1287" xr:uid="{00000000-0005-0000-0000-000049070000}"/>
    <cellStyle name="Unit" xfId="1288" xr:uid="{00000000-0005-0000-0000-00004A070000}"/>
    <cellStyle name="User_Defined_A" xfId="1289" xr:uid="{00000000-0005-0000-0000-00004B070000}"/>
    <cellStyle name="UTW2" xfId="1290" xr:uid="{00000000-0005-0000-0000-00004C070000}"/>
    <cellStyle name="UTW3" xfId="1291" xr:uid="{00000000-0005-0000-0000-00004D070000}"/>
    <cellStyle name="v" xfId="1292" xr:uid="{00000000-0005-0000-0000-00004E070000}"/>
    <cellStyle name="v_(kontraktor) RAB-Kelayan-Lelang Ulang Reality on Project doni" xfId="1293" xr:uid="{00000000-0005-0000-0000-00004F070000}"/>
    <cellStyle name="v_0.Rab Analisa Biaya dan Peralatan Jafri Zam zam 2011 " xfId="1294" xr:uid="{00000000-0005-0000-0000-000050070000}"/>
    <cellStyle name="v_02.Analisa Peralatan HST-Sungai09" xfId="1295" xr:uid="{00000000-0005-0000-0000-000051070000}"/>
    <cellStyle name="v_02.Analisa Peralatan-Paket 9" xfId="1296" xr:uid="{00000000-0005-0000-0000-000052070000}"/>
    <cellStyle name="v_02.Analisa Peralatan-Paket 9 2" xfId="1297" xr:uid="{00000000-0005-0000-0000-000053070000}"/>
    <cellStyle name="v_02.Analisa Peralatan-Paket 9 3" xfId="1298" xr:uid="{00000000-0005-0000-0000-000054070000}"/>
    <cellStyle name="v_02.Analisa Peralatan-Paket 9 4" xfId="1299" xr:uid="{00000000-0005-0000-0000-000055070000}"/>
    <cellStyle name="v_02.Analisa Peralatan-Paket 9 5" xfId="1300" xr:uid="{00000000-0005-0000-0000-000056070000}"/>
    <cellStyle name="v_02.Analisa Peralatan-Paket 9 6" xfId="1301" xr:uid="{00000000-0005-0000-0000-000057070000}"/>
    <cellStyle name="v_02.Analisa Peralatan-Paket 9_0.Rab Analisa Biaya dan Peralatan Jafri Zam zam 2011 " xfId="1302" xr:uid="{00000000-0005-0000-0000-000058070000}"/>
    <cellStyle name="v_02.Analisa Peralatan-Paket 9_00 Tambak Hanyar dan Liang (ok) P Tri" xfId="1303" xr:uid="{00000000-0005-0000-0000-000059070000}"/>
    <cellStyle name="v_02.Analisa Peralatan-Paket 9_01 Back Up Quantity_2" xfId="1304" xr:uid="{00000000-0005-0000-0000-00005A070000}"/>
    <cellStyle name="v_02.Analisa Peralatan-Paket 9_01 Lelang Binuang 2013 - K-125 t.8 cm bujur print.xls OE" xfId="1305" xr:uid="{00000000-0005-0000-0000-00005B070000}"/>
    <cellStyle name="v_02.Analisa Peralatan-Paket 9_01 RAB" xfId="1306" xr:uid="{00000000-0005-0000-0000-00005C070000}"/>
    <cellStyle name="v_02.Analisa Peralatan-Paket 9_01 Rab Ds Halunuk" xfId="1307" xr:uid="{00000000-0005-0000-0000-00005D070000}"/>
    <cellStyle name="v_02.Analisa Peralatan-Paket 9_01 Rab Ds Halunuk1" xfId="1308" xr:uid="{00000000-0005-0000-0000-00005E070000}"/>
    <cellStyle name="v_02.Analisa Peralatan-Paket 9_01 RAB Polder Liang" xfId="1309" xr:uid="{00000000-0005-0000-0000-00005F070000}"/>
    <cellStyle name="v_02.Analisa Peralatan-Paket 9_01 RAB Tambak Hanyar" xfId="1310" xr:uid="{00000000-0005-0000-0000-000060070000}"/>
    <cellStyle name="v_02.Analisa Peralatan-Paket 9_02 BANJAR-Liang.Martapura" xfId="1311" xr:uid="{00000000-0005-0000-0000-000061070000}"/>
    <cellStyle name="v_02.Analisa Peralatan-Paket 9_02 Rab Jl Kesehatan" xfId="1312" xr:uid="{00000000-0005-0000-0000-000062070000}"/>
    <cellStyle name="v_02.Analisa Peralatan-Paket 9_02 RAB Polder Liang - part 2" xfId="1313" xr:uid="{00000000-0005-0000-0000-000063070000}"/>
    <cellStyle name="v_02.Analisa Peralatan-Paket 9_02 RAB Polder Liang - part 22" xfId="1314" xr:uid="{00000000-0005-0000-0000-000064070000}"/>
    <cellStyle name="v_02.Analisa Peralatan-Paket 9_02 RAB Tambak Hanyar - part 2" xfId="1315" xr:uid="{00000000-0005-0000-0000-000065070000}"/>
    <cellStyle name="v_02.Analisa Peralatan-Paket 9_02 Rencana Anggaran Biaya 1OE" xfId="1316" xr:uid="{00000000-0005-0000-0000-000066070000}"/>
    <cellStyle name="v_02.Analisa Peralatan-Paket 9_02 Rencana Anggaran Biaya lama" xfId="1317" xr:uid="{00000000-0005-0000-0000-000067070000}"/>
    <cellStyle name="v_02.Analisa Peralatan-Paket 9_02.Analisa Item Tambah TPA Malutu PT. PGJ" xfId="1318" xr:uid="{00000000-0005-0000-0000-000068070000}"/>
    <cellStyle name="v_02.Analisa Peralatan-Paket 9_02.Analisa Item Tambah TPA Tabing Rimbah" xfId="1319" xr:uid="{00000000-0005-0000-0000-000069070000}"/>
    <cellStyle name="v_02.Analisa Peralatan-Paket 9_02.Analisa Peralatan-HSU" xfId="1320" xr:uid="{00000000-0005-0000-0000-00006A070000}"/>
    <cellStyle name="v_02.Analisa Peralatan-Paket 9_02.Analisa Peralatan-Sungai09" xfId="1321" xr:uid="{00000000-0005-0000-0000-00006B070000}"/>
    <cellStyle name="v_02.Analisa Peralatan-Paket 9_04 RAB Polder Liang" xfId="1322" xr:uid="{00000000-0005-0000-0000-00006C070000}"/>
    <cellStyle name="v_02.Analisa Peralatan-Paket 9_05 RAB Tambak Hanyar" xfId="1323" xr:uid="{00000000-0005-0000-0000-00006D070000}"/>
    <cellStyle name="v_02.Analisa Peralatan-Paket 9_Kec. Awayan Paket 2" xfId="1324" xr:uid="{00000000-0005-0000-0000-00006E070000}"/>
    <cellStyle name="v_02.Analisa Peralatan-Paket 9_Kec. Batumandi" xfId="1325" xr:uid="{00000000-0005-0000-0000-00006F070000}"/>
    <cellStyle name="v_02.Analisa Peralatan-Paket 9_Kec. Batumandi BBK2" xfId="1326" xr:uid="{00000000-0005-0000-0000-000070070000}"/>
    <cellStyle name="v_02.Analisa Peralatan-Paket 9_Kec. Batumandi Paket 2 alt 2" xfId="1327" xr:uid="{00000000-0005-0000-0000-000071070000}"/>
    <cellStyle name="v_02.Analisa Peralatan-Paket 9_QTY  DI Btlicin" xfId="1328" xr:uid="{00000000-0005-0000-0000-000072070000}"/>
    <cellStyle name="v_02.Analisa Peralatan-Paket 9_RAB  DI Batulicin 2" xfId="1329" xr:uid="{00000000-0005-0000-0000-000073070000}"/>
    <cellStyle name="v_02.Analisa Peralatan-Paket 9_RAB  DI Kinarum" xfId="1330" xr:uid="{00000000-0005-0000-0000-000074070000}"/>
    <cellStyle name="v_02.Analisa Peralatan-Paket 9_RAB DI Batulicin Hitungan" xfId="1331" xr:uid="{00000000-0005-0000-0000-000075070000}"/>
    <cellStyle name="v_02.Analisa Peralatan-Sungai09" xfId="1332" xr:uid="{00000000-0005-0000-0000-000076070000}"/>
    <cellStyle name="v_02.Analisa Peralatan-Sungai09 2" xfId="1333" xr:uid="{00000000-0005-0000-0000-000077070000}"/>
    <cellStyle name="v_02.Analisa Peralatan-Sungai09 3" xfId="1334" xr:uid="{00000000-0005-0000-0000-000078070000}"/>
    <cellStyle name="v_02.Analisa Peralatan-Sungai09 4" xfId="1335" xr:uid="{00000000-0005-0000-0000-000079070000}"/>
    <cellStyle name="v_02.Analisa Peralatan-Sungai09 5" xfId="1336" xr:uid="{00000000-0005-0000-0000-00007A070000}"/>
    <cellStyle name="v_02.Analisa Peralatan-Sungai09 6" xfId="1337" xr:uid="{00000000-0005-0000-0000-00007B070000}"/>
    <cellStyle name="v_02.Analisa Peralatan-Sungai09_00 Tambak Hanyar dan Liang (ok) P Tri" xfId="1338" xr:uid="{00000000-0005-0000-0000-00007C070000}"/>
    <cellStyle name="v_02.Analisa Peralatan-Sungai09_01 Back Up Quantity_2" xfId="1339" xr:uid="{00000000-0005-0000-0000-00007D070000}"/>
    <cellStyle name="v_02.Analisa Peralatan-Sungai09_01 Lelang Binuang 2013 - K-125 t.8 cm bujur print.xls OE" xfId="1340" xr:uid="{00000000-0005-0000-0000-00007E070000}"/>
    <cellStyle name="v_02.Analisa Peralatan-Sungai09_01 RAB" xfId="1341" xr:uid="{00000000-0005-0000-0000-00007F070000}"/>
    <cellStyle name="v_02.Analisa Peralatan-Sungai09_01 Rab Ds Halunuk" xfId="1342" xr:uid="{00000000-0005-0000-0000-000080070000}"/>
    <cellStyle name="v_02.Analisa Peralatan-Sungai09_01 Rab Ds Halunuk1" xfId="1343" xr:uid="{00000000-0005-0000-0000-000081070000}"/>
    <cellStyle name="v_02.Analisa Peralatan-Sungai09_01 RAB Polder Liang" xfId="1344" xr:uid="{00000000-0005-0000-0000-000082070000}"/>
    <cellStyle name="v_02.Analisa Peralatan-Sungai09_01 RAB Tambak Hanyar" xfId="1345" xr:uid="{00000000-0005-0000-0000-000083070000}"/>
    <cellStyle name="v_02.Analisa Peralatan-Sungai09_02 BANJAR-Liang.Martapura" xfId="1346" xr:uid="{00000000-0005-0000-0000-000084070000}"/>
    <cellStyle name="v_02.Analisa Peralatan-Sungai09_02 Rab Jl Kesehatan" xfId="1347" xr:uid="{00000000-0005-0000-0000-000085070000}"/>
    <cellStyle name="v_02.Analisa Peralatan-Sungai09_02 RAB Polder Liang - part 2" xfId="1348" xr:uid="{00000000-0005-0000-0000-000086070000}"/>
    <cellStyle name="v_02.Analisa Peralatan-Sungai09_02 RAB Polder Liang - part 22" xfId="1349" xr:uid="{00000000-0005-0000-0000-000087070000}"/>
    <cellStyle name="v_02.Analisa Peralatan-Sungai09_02 RAB Tambak Hanyar - part 2" xfId="1350" xr:uid="{00000000-0005-0000-0000-000088070000}"/>
    <cellStyle name="v_02.Analisa Peralatan-Sungai09_02 Rencana Anggaran Biaya 1OE" xfId="1351" xr:uid="{00000000-0005-0000-0000-000089070000}"/>
    <cellStyle name="v_02.Analisa Peralatan-Sungai09_02 Rencana Anggaran Biaya lama" xfId="1352" xr:uid="{00000000-0005-0000-0000-00008A070000}"/>
    <cellStyle name="v_02.Analisa Peralatan-Sungai09_02.Analisa Item Tambah TPA Malutu PT. PGJ" xfId="1353" xr:uid="{00000000-0005-0000-0000-00008B070000}"/>
    <cellStyle name="v_02.Analisa Peralatan-Sungai09_02.Analisa Item Tambah TPA Tabing Rimbah" xfId="1354" xr:uid="{00000000-0005-0000-0000-00008C070000}"/>
    <cellStyle name="v_02.Analisa Peralatan-Sungai09_04 RAB Polder Liang" xfId="1355" xr:uid="{00000000-0005-0000-0000-00008D070000}"/>
    <cellStyle name="v_02.Analisa Peralatan-Sungai09_05 RAB Tambak Hanyar" xfId="1356" xr:uid="{00000000-0005-0000-0000-00008E070000}"/>
    <cellStyle name="v_02.Analisa Peralatan-Sungai09_Kec. Awayan Paket 2" xfId="1357" xr:uid="{00000000-0005-0000-0000-00008F070000}"/>
    <cellStyle name="v_02.Analisa Peralatan-Sungai09_Kec. Batumandi" xfId="1358" xr:uid="{00000000-0005-0000-0000-000090070000}"/>
    <cellStyle name="v_02.Analisa Peralatan-Sungai09_Kec. Batumandi BBK2" xfId="1359" xr:uid="{00000000-0005-0000-0000-000091070000}"/>
    <cellStyle name="v_02.Analisa Peralatan-Sungai09_Kec. Batumandi Paket 2 alt 2" xfId="1360" xr:uid="{00000000-0005-0000-0000-000092070000}"/>
    <cellStyle name="v_02.Analisa Peralatan-Sungai09_QTY  DI Btlicin" xfId="1361" xr:uid="{00000000-0005-0000-0000-000093070000}"/>
    <cellStyle name="v_02.Analisa Peralatan-Sungai09_RAB  DI Batulicin 2" xfId="1362" xr:uid="{00000000-0005-0000-0000-000094070000}"/>
    <cellStyle name="v_02.Analisa Peralatan-Sungai09_RAB  DI Kinarum" xfId="1363" xr:uid="{00000000-0005-0000-0000-000095070000}"/>
    <cellStyle name="v_02.Analisa Peralatan-Sungai09_RAB DI Batulicin Hitungan" xfId="1364" xr:uid="{00000000-0005-0000-0000-000096070000}"/>
    <cellStyle name="v_03 Batakan pagu" xfId="1365" xr:uid="{00000000-0005-0000-0000-000097070000}"/>
    <cellStyle name="v_1.Rab Analisa Biaya dan Peralatan Belitung Revisi 2012" xfId="1366" xr:uid="{00000000-0005-0000-0000-000098070000}"/>
    <cellStyle name="v_1.Rab Analisa Biaya dan Peralatan Pengerukan Revisi 2013" xfId="1367" xr:uid="{00000000-0005-0000-0000-000099070000}"/>
    <cellStyle name="v_1.Rab Analisa Biaya dan Peralatan Pengerukan Revisi 2013 bambu" xfId="1368" xr:uid="{00000000-0005-0000-0000-00009A070000}"/>
    <cellStyle name="v_1.Rab Analisa Biaya dan Peralatan Pengerukan Revisi 2013 bambu revisi" xfId="1369" xr:uid="{00000000-0005-0000-0000-00009B070000}"/>
    <cellStyle name="v_1.Rab Analisa Biaya dan Peralatan Pengerukan Revisi 2013 OK pancang beton revisi" xfId="1370" xr:uid="{00000000-0005-0000-0000-00009C070000}"/>
    <cellStyle name="v_RAB  S. Kajang" xfId="1371" xr:uid="{00000000-0005-0000-0000-00009D070000}"/>
    <cellStyle name="v_RAB normalisasi HSU" xfId="1372" xr:uid="{00000000-0005-0000-0000-00009E070000}"/>
    <cellStyle name="v_RAB normalisasi HSU rev.2" xfId="1373" xr:uid="{00000000-0005-0000-0000-00009F070000}"/>
    <cellStyle name="v_RAB&amp;BOQ" xfId="1374" xr:uid="{00000000-0005-0000-0000-0000A0070000}"/>
    <cellStyle name="v_RAB&amp;BOQ1" xfId="1375" xr:uid="{00000000-0005-0000-0000-0000A1070000}"/>
    <cellStyle name="v_RAB-Kelayan" xfId="1376" xr:uid="{00000000-0005-0000-0000-0000A2070000}"/>
    <cellStyle name="Währung [0]_Central Install 6-up" xfId="2050" xr:uid="{00000000-0005-0000-0000-0000A3070000}"/>
    <cellStyle name="Währung_Central Install 6-up" xfId="2051" xr:uid="{00000000-0005-0000-0000-0000A4070000}"/>
    <cellStyle name="Warning Text 2" xfId="1377" xr:uid="{00000000-0005-0000-0000-0000A5070000}"/>
    <cellStyle name="Warning Text 2 2" xfId="1378" xr:uid="{00000000-0005-0000-0000-0000A6070000}"/>
    <cellStyle name="Warning Text 3" xfId="1379" xr:uid="{00000000-0005-0000-0000-0000A7070000}"/>
    <cellStyle name="Warning Text 3 2" xfId="2052" xr:uid="{00000000-0005-0000-0000-0000A8070000}"/>
    <cellStyle name="Warning Text 4" xfId="1380" xr:uid="{00000000-0005-0000-0000-0000A9070000}"/>
    <cellStyle name="Warning Text 5" xfId="2053" xr:uid="{00000000-0005-0000-0000-0000AA070000}"/>
    <cellStyle name="Warning Text 6" xfId="2054" xr:uid="{00000000-0005-0000-0000-0000AB070000}"/>
    <cellStyle name="White" xfId="2055" xr:uid="{00000000-0005-0000-0000-0000AC070000}"/>
    <cellStyle name="xAngkaKurung" xfId="1381" xr:uid="{00000000-0005-0000-0000-0000AD070000}"/>
    <cellStyle name="xAngkaNPersen" xfId="1382" xr:uid="{00000000-0005-0000-0000-0000AE070000}"/>
    <cellStyle name="xAngkaNPersen 2" xfId="1383" xr:uid="{00000000-0005-0000-0000-0000AF070000}"/>
    <cellStyle name="xAngkaNumerik" xfId="1384" xr:uid="{00000000-0005-0000-0000-0000B0070000}"/>
    <cellStyle name="xAngkaNumerik 2" xfId="1385" xr:uid="{00000000-0005-0000-0000-0000B1070000}"/>
    <cellStyle name="xCrop(%)" xfId="1386" xr:uid="{00000000-0005-0000-0000-0000B2070000}"/>
    <cellStyle name="xCrop(%)Hjas" xfId="1387" xr:uid="{00000000-0005-0000-0000-0000B3070000}"/>
    <cellStyle name="xCrop01(%)" xfId="1388" xr:uid="{00000000-0005-0000-0000-0000B4070000}"/>
    <cellStyle name="xCrop01(%) 2" xfId="1389" xr:uid="{00000000-0005-0000-0000-0000B5070000}"/>
    <cellStyle name="xCrop02(%)Spc" xfId="1390" xr:uid="{00000000-0005-0000-0000-0000B6070000}"/>
    <cellStyle name="xCrop02(%)Spc 2" xfId="1391" xr:uid="{00000000-0005-0000-0000-0000B7070000}"/>
    <cellStyle name="xCurNumerik(0)" xfId="1392" xr:uid="{00000000-0005-0000-0000-0000B8070000}"/>
    <cellStyle name="xCurNumerik(0)Blank" xfId="1393" xr:uid="{00000000-0005-0000-0000-0000B9070000}"/>
    <cellStyle name="xCurNumerik(0)Blank 2" xfId="1394" xr:uid="{00000000-0005-0000-0000-0000BA070000}"/>
    <cellStyle name="xCurNumerik(0)Cen1" xfId="1395" xr:uid="{00000000-0005-0000-0000-0000BB070000}"/>
    <cellStyle name="xCurNumerik(0)Centre" xfId="1396" xr:uid="{00000000-0005-0000-0000-0000BC070000}"/>
    <cellStyle name="xCurNumerik(0)Centre 2" xfId="1397" xr:uid="{00000000-0005-0000-0000-0000BD070000}"/>
    <cellStyle name="xCurNumerik(1)" xfId="1398" xr:uid="{00000000-0005-0000-0000-0000BE070000}"/>
    <cellStyle name="xCurNumerik(1)Nilai" xfId="1399" xr:uid="{00000000-0005-0000-0000-0000BF070000}"/>
    <cellStyle name="xCurNumerik(2)" xfId="1400" xr:uid="{00000000-0005-0000-0000-0000C0070000}"/>
    <cellStyle name="xCurNumerik(2) 2" xfId="1401" xr:uid="{00000000-0005-0000-0000-0000C1070000}"/>
    <cellStyle name="xCurNumerik(2)1" xfId="1402" xr:uid="{00000000-0005-0000-0000-0000C2070000}"/>
    <cellStyle name="xCurNumerik(3)" xfId="1403" xr:uid="{00000000-0005-0000-0000-0000C3070000}"/>
    <cellStyle name="xCurNumerik(3)Nol" xfId="1404" xr:uid="{00000000-0005-0000-0000-0000C4070000}"/>
    <cellStyle name="xCurNumerik(3)Nol1" xfId="1405" xr:uid="{00000000-0005-0000-0000-0000C5070000}"/>
    <cellStyle name="xCurNumNol(0)" xfId="1406" xr:uid="{00000000-0005-0000-0000-0000C6070000}"/>
    <cellStyle name="xCurNumNol(0) 2" xfId="1407" xr:uid="{00000000-0005-0000-0000-0000C7070000}"/>
    <cellStyle name="xCurNumNol(0)CO" xfId="1408" xr:uid="{00000000-0005-0000-0000-0000C8070000}"/>
    <cellStyle name="xCurNumNol(0)CO Center" xfId="1409" xr:uid="{00000000-0005-0000-0000-0000C9070000}"/>
    <cellStyle name="xCurNumNol(0)Nol" xfId="1410" xr:uid="{00000000-0005-0000-0000-0000CA070000}"/>
    <cellStyle name="xCurNumNol(0)Nol 2" xfId="1411" xr:uid="{00000000-0005-0000-0000-0000CB070000}"/>
    <cellStyle name="xCurNumNol(0)NolGHIPPA" xfId="1412" xr:uid="{00000000-0005-0000-0000-0000CC070000}"/>
    <cellStyle name="xCurNumNol(0)NolGHIPPA 2" xfId="1413" xr:uid="{00000000-0005-0000-0000-0000CD070000}"/>
    <cellStyle name="xCurNumNol(1)" xfId="1414" xr:uid="{00000000-0005-0000-0000-0000CE070000}"/>
    <cellStyle name="xCurNumNol(1)Tengah" xfId="1415" xr:uid="{00000000-0005-0000-0000-0000CF070000}"/>
    <cellStyle name="xCurNumNol(2)" xfId="1416" xr:uid="{00000000-0005-0000-0000-0000D0070000}"/>
    <cellStyle name="xCurNumNol(2)Blank" xfId="1417" xr:uid="{00000000-0005-0000-0000-0000D1070000}"/>
    <cellStyle name="xCurNumNol(2)Blank 2" xfId="1418" xr:uid="{00000000-0005-0000-0000-0000D2070000}"/>
    <cellStyle name="xCurNumNol(2)Center" xfId="1419" xr:uid="{00000000-0005-0000-0000-0000D3070000}"/>
    <cellStyle name="xCurNumNol(3)" xfId="1420" xr:uid="{00000000-0005-0000-0000-0000D4070000}"/>
    <cellStyle name="xCurNumNol(3)Blank" xfId="1421" xr:uid="{00000000-0005-0000-0000-0000D5070000}"/>
    <cellStyle name="xCurrency (0)" xfId="1422" xr:uid="{00000000-0005-0000-0000-0000D6070000}"/>
    <cellStyle name="xDate" xfId="1423" xr:uid="{00000000-0005-0000-0000-0000D7070000}"/>
    <cellStyle name="xKurung" xfId="1424" xr:uid="{00000000-0005-0000-0000-0000D8070000}"/>
    <cellStyle name="xKurung 2" xfId="1425" xr:uid="{00000000-0005-0000-0000-0000D9070000}"/>
    <cellStyle name="XNoTabel" xfId="1426" xr:uid="{00000000-0005-0000-0000-0000DA070000}"/>
    <cellStyle name="XNoTabel 2" xfId="1427" xr:uid="{00000000-0005-0000-0000-0000DB070000}"/>
    <cellStyle name="XNoTabel01" xfId="1428" xr:uid="{00000000-0005-0000-0000-0000DC070000}"/>
    <cellStyle name="XNoTabel0109" xfId="1429" xr:uid="{00000000-0005-0000-0000-0000DD070000}"/>
    <cellStyle name="XNoTabelCenter" xfId="1430" xr:uid="{00000000-0005-0000-0000-0000DE070000}"/>
    <cellStyle name="XNoTabelKurung" xfId="1431" xr:uid="{00000000-0005-0000-0000-0000DF070000}"/>
    <cellStyle name="XNoTabelTop" xfId="1432" xr:uid="{00000000-0005-0000-0000-0000E0070000}"/>
    <cellStyle name="xNumerik(0)" xfId="1433" xr:uid="{00000000-0005-0000-0000-0000E1070000}"/>
    <cellStyle name="xNumerik(0) 2" xfId="1434" xr:uid="{00000000-0005-0000-0000-0000E2070000}"/>
    <cellStyle name="xNumerik(1)" xfId="1435" xr:uid="{00000000-0005-0000-0000-0000E3070000}"/>
    <cellStyle name="xNumerik(2)" xfId="1436" xr:uid="{00000000-0005-0000-0000-0000E4070000}"/>
    <cellStyle name="xNumerik(3)" xfId="1437" xr:uid="{00000000-0005-0000-0000-0000E5070000}"/>
    <cellStyle name="xRpDuwit(0)" xfId="1438" xr:uid="{00000000-0005-0000-0000-0000E6070000}"/>
    <cellStyle name="xRpDuwit(0)Tambah" xfId="1439" xr:uid="{00000000-0005-0000-0000-0000E7070000}"/>
    <cellStyle name="xRpDuwit(2)" xfId="1440" xr:uid="{00000000-0005-0000-0000-0000E8070000}"/>
    <cellStyle name="xSamaDengan" xfId="1441" xr:uid="{00000000-0005-0000-0000-0000E9070000}"/>
    <cellStyle name="xT_Buah" xfId="1442" xr:uid="{00000000-0005-0000-0000-0000EA070000}"/>
    <cellStyle name="xText Titik" xfId="1443" xr:uid="{00000000-0005-0000-0000-0000EB070000}"/>
    <cellStyle name="xTextBanjir" xfId="1444" xr:uid="{00000000-0005-0000-0000-0000EC070000}"/>
    <cellStyle name="xTextBanjir1" xfId="1445" xr:uid="{00000000-0005-0000-0000-0000ED070000}"/>
    <cellStyle name="xTextBanjir2" xfId="1446" xr:uid="{00000000-0005-0000-0000-0000EE070000}"/>
    <cellStyle name="xTextCenter" xfId="1447" xr:uid="{00000000-0005-0000-0000-0000EF070000}"/>
    <cellStyle name="xTextCenterBiasa" xfId="1448" xr:uid="{00000000-0005-0000-0000-0000F0070000}"/>
    <cellStyle name="XTextCo1" xfId="1449" xr:uid="{00000000-0005-0000-0000-0000F1070000}"/>
    <cellStyle name="XTextCo2" xfId="1450" xr:uid="{00000000-0005-0000-0000-0000F2070000}"/>
    <cellStyle name="xTextCo3" xfId="1451" xr:uid="{00000000-0005-0000-0000-0000F3070000}"/>
    <cellStyle name="XTextKontrak" xfId="1452" xr:uid="{00000000-0005-0000-0000-0000F4070000}"/>
    <cellStyle name="XTextKontrak01" xfId="1453" xr:uid="{00000000-0005-0000-0000-0000F5070000}"/>
    <cellStyle name="XTextKontrak09" xfId="1454" xr:uid="{00000000-0005-0000-0000-0000F6070000}"/>
    <cellStyle name="xTextTitikDua" xfId="1455" xr:uid="{00000000-0005-0000-0000-0000F7070000}"/>
    <cellStyle name="เครื่องหมายจุลภาค [0]_N1222H#" xfId="1456" xr:uid="{00000000-0005-0000-0000-0000F8070000}"/>
    <cellStyle name="เครื่องหมายจุลภาค_N1222H#" xfId="1457" xr:uid="{00000000-0005-0000-0000-0000F9070000}"/>
    <cellStyle name="เครื่องหมายสกุลเงิน [0]_N1222H#" xfId="1458" xr:uid="{00000000-0005-0000-0000-0000FA070000}"/>
    <cellStyle name="เครื่องหมายสกุลเงิน_N1222H#" xfId="1459" xr:uid="{00000000-0005-0000-0000-0000FB070000}"/>
    <cellStyle name="ปกติ_N1222H#" xfId="1460" xr:uid="{00000000-0005-0000-0000-0000FC070000}"/>
    <cellStyle name="똿뗦먛귟 [0.00]_PRODUCT DETAIL Q1" xfId="1461" xr:uid="{00000000-0005-0000-0000-0000FD070000}"/>
    <cellStyle name="똿뗦먛귟_PRODUCT DETAIL Q1" xfId="1462" xr:uid="{00000000-0005-0000-0000-0000FE070000}"/>
    <cellStyle name="믅됞 [0.00]_PRODUCT DETAIL Q1" xfId="1463" xr:uid="{00000000-0005-0000-0000-0000FF070000}"/>
    <cellStyle name="믅됞_PRODUCT DETAIL Q1" xfId="1464" xr:uid="{00000000-0005-0000-0000-000000080000}"/>
    <cellStyle name="백분율_HOBONG" xfId="1465" xr:uid="{00000000-0005-0000-0000-000001080000}"/>
    <cellStyle name="뷭?_BOOKSHIP" xfId="1466" xr:uid="{00000000-0005-0000-0000-000002080000}"/>
    <cellStyle name="콤마 [0]_1202" xfId="1467" xr:uid="{00000000-0005-0000-0000-000003080000}"/>
    <cellStyle name="콤마_1202" xfId="1468" xr:uid="{00000000-0005-0000-0000-000004080000}"/>
    <cellStyle name="통화 [0]_1202" xfId="1469" xr:uid="{00000000-0005-0000-0000-000005080000}"/>
    <cellStyle name="통화_1202" xfId="1470" xr:uid="{00000000-0005-0000-0000-000006080000}"/>
    <cellStyle name="표준_(정보부문)월별인원계획" xfId="1471" xr:uid="{00000000-0005-0000-0000-000007080000}"/>
    <cellStyle name="一般_17 JAN" xfId="1472" xr:uid="{00000000-0005-0000-0000-000008080000}"/>
    <cellStyle name="千分位[0]_17 JAN" xfId="1473" xr:uid="{00000000-0005-0000-0000-000009080000}"/>
    <cellStyle name="千分位_17 JAN" xfId="1474" xr:uid="{00000000-0005-0000-0000-00000A080000}"/>
    <cellStyle name="常规_Sheet1" xfId="1475" xr:uid="{00000000-0005-0000-0000-00000B080000}"/>
    <cellStyle name="標準_代価表" xfId="2056" xr:uid="{00000000-0005-0000-0000-00000C080000}"/>
    <cellStyle name="貨幣 [0]_17 JAN" xfId="1476" xr:uid="{00000000-0005-0000-0000-00000D080000}"/>
    <cellStyle name="貨幣[0]_pldt" xfId="1477" xr:uid="{00000000-0005-0000-0000-00000E080000}"/>
    <cellStyle name="貨幣_17 JAN" xfId="1478" xr:uid="{00000000-0005-0000-0000-00000F08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3.xml"/><Relationship Id="rId299" Type="http://schemas.openxmlformats.org/officeDocument/2006/relationships/externalLink" Target="externalLinks/externalLink295.xml"/><Relationship Id="rId21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59.xml"/><Relationship Id="rId159" Type="http://schemas.openxmlformats.org/officeDocument/2006/relationships/externalLink" Target="externalLinks/externalLink155.xml"/><Relationship Id="rId324" Type="http://schemas.openxmlformats.org/officeDocument/2006/relationships/externalLink" Target="externalLinks/externalLink320.xml"/><Relationship Id="rId366" Type="http://schemas.openxmlformats.org/officeDocument/2006/relationships/externalLink" Target="externalLinks/externalLink362.xml"/><Relationship Id="rId170" Type="http://schemas.openxmlformats.org/officeDocument/2006/relationships/externalLink" Target="externalLinks/externalLink166.xml"/><Relationship Id="rId226" Type="http://schemas.openxmlformats.org/officeDocument/2006/relationships/externalLink" Target="externalLinks/externalLink222.xml"/><Relationship Id="rId268" Type="http://schemas.openxmlformats.org/officeDocument/2006/relationships/externalLink" Target="externalLinks/externalLink264.xml"/><Relationship Id="rId32" Type="http://schemas.openxmlformats.org/officeDocument/2006/relationships/externalLink" Target="externalLinks/externalLink28.xml"/><Relationship Id="rId74" Type="http://schemas.openxmlformats.org/officeDocument/2006/relationships/externalLink" Target="externalLinks/externalLink70.xml"/><Relationship Id="rId128" Type="http://schemas.openxmlformats.org/officeDocument/2006/relationships/externalLink" Target="externalLinks/externalLink124.xml"/><Relationship Id="rId335" Type="http://schemas.openxmlformats.org/officeDocument/2006/relationships/externalLink" Target="externalLinks/externalLink331.xml"/><Relationship Id="rId377" Type="http://schemas.openxmlformats.org/officeDocument/2006/relationships/externalLink" Target="externalLinks/externalLink373.xml"/><Relationship Id="rId5" Type="http://schemas.openxmlformats.org/officeDocument/2006/relationships/externalLink" Target="externalLinks/externalLink1.xml"/><Relationship Id="rId181" Type="http://schemas.openxmlformats.org/officeDocument/2006/relationships/externalLink" Target="externalLinks/externalLink177.xml"/><Relationship Id="rId237" Type="http://schemas.openxmlformats.org/officeDocument/2006/relationships/externalLink" Target="externalLinks/externalLink233.xml"/><Relationship Id="rId402" Type="http://schemas.openxmlformats.org/officeDocument/2006/relationships/externalLink" Target="externalLinks/externalLink398.xml"/><Relationship Id="rId279" Type="http://schemas.openxmlformats.org/officeDocument/2006/relationships/externalLink" Target="externalLinks/externalLink275.xml"/><Relationship Id="rId43" Type="http://schemas.openxmlformats.org/officeDocument/2006/relationships/externalLink" Target="externalLinks/externalLink39.xml"/><Relationship Id="rId139" Type="http://schemas.openxmlformats.org/officeDocument/2006/relationships/externalLink" Target="externalLinks/externalLink135.xml"/><Relationship Id="rId290" Type="http://schemas.openxmlformats.org/officeDocument/2006/relationships/externalLink" Target="externalLinks/externalLink286.xml"/><Relationship Id="rId304" Type="http://schemas.openxmlformats.org/officeDocument/2006/relationships/externalLink" Target="externalLinks/externalLink300.xml"/><Relationship Id="rId346" Type="http://schemas.openxmlformats.org/officeDocument/2006/relationships/externalLink" Target="externalLinks/externalLink342.xml"/><Relationship Id="rId388" Type="http://schemas.openxmlformats.org/officeDocument/2006/relationships/externalLink" Target="externalLinks/externalLink384.xml"/><Relationship Id="rId85" Type="http://schemas.openxmlformats.org/officeDocument/2006/relationships/externalLink" Target="externalLinks/externalLink81.xml"/><Relationship Id="rId150" Type="http://schemas.openxmlformats.org/officeDocument/2006/relationships/externalLink" Target="externalLinks/externalLink146.xml"/><Relationship Id="rId192" Type="http://schemas.openxmlformats.org/officeDocument/2006/relationships/externalLink" Target="externalLinks/externalLink188.xml"/><Relationship Id="rId206" Type="http://schemas.openxmlformats.org/officeDocument/2006/relationships/externalLink" Target="externalLinks/externalLink202.xml"/><Relationship Id="rId248" Type="http://schemas.openxmlformats.org/officeDocument/2006/relationships/externalLink" Target="externalLinks/externalLink244.xml"/><Relationship Id="rId12" Type="http://schemas.openxmlformats.org/officeDocument/2006/relationships/externalLink" Target="externalLinks/externalLink8.xml"/><Relationship Id="rId108" Type="http://schemas.openxmlformats.org/officeDocument/2006/relationships/externalLink" Target="externalLinks/externalLink104.xml"/><Relationship Id="rId315" Type="http://schemas.openxmlformats.org/officeDocument/2006/relationships/externalLink" Target="externalLinks/externalLink311.xml"/><Relationship Id="rId357" Type="http://schemas.openxmlformats.org/officeDocument/2006/relationships/externalLink" Target="externalLinks/externalLink353.xml"/><Relationship Id="rId54" Type="http://schemas.openxmlformats.org/officeDocument/2006/relationships/externalLink" Target="externalLinks/externalLink50.xml"/><Relationship Id="rId96" Type="http://schemas.openxmlformats.org/officeDocument/2006/relationships/externalLink" Target="externalLinks/externalLink92.xml"/><Relationship Id="rId161" Type="http://schemas.openxmlformats.org/officeDocument/2006/relationships/externalLink" Target="externalLinks/externalLink157.xml"/><Relationship Id="rId217" Type="http://schemas.openxmlformats.org/officeDocument/2006/relationships/externalLink" Target="externalLinks/externalLink213.xml"/><Relationship Id="rId399" Type="http://schemas.openxmlformats.org/officeDocument/2006/relationships/externalLink" Target="externalLinks/externalLink395.xml"/><Relationship Id="rId259" Type="http://schemas.openxmlformats.org/officeDocument/2006/relationships/externalLink" Target="externalLinks/externalLink255.xml"/><Relationship Id="rId23" Type="http://schemas.openxmlformats.org/officeDocument/2006/relationships/externalLink" Target="externalLinks/externalLink19.xml"/><Relationship Id="rId119" Type="http://schemas.openxmlformats.org/officeDocument/2006/relationships/externalLink" Target="externalLinks/externalLink115.xml"/><Relationship Id="rId270" Type="http://schemas.openxmlformats.org/officeDocument/2006/relationships/externalLink" Target="externalLinks/externalLink266.xml"/><Relationship Id="rId326" Type="http://schemas.openxmlformats.org/officeDocument/2006/relationships/externalLink" Target="externalLinks/externalLink322.xml"/><Relationship Id="rId65" Type="http://schemas.openxmlformats.org/officeDocument/2006/relationships/externalLink" Target="externalLinks/externalLink61.xml"/><Relationship Id="rId130" Type="http://schemas.openxmlformats.org/officeDocument/2006/relationships/externalLink" Target="externalLinks/externalLink126.xml"/><Relationship Id="rId368" Type="http://schemas.openxmlformats.org/officeDocument/2006/relationships/externalLink" Target="externalLinks/externalLink364.xml"/><Relationship Id="rId172" Type="http://schemas.openxmlformats.org/officeDocument/2006/relationships/externalLink" Target="externalLinks/externalLink168.xml"/><Relationship Id="rId228" Type="http://schemas.openxmlformats.org/officeDocument/2006/relationships/externalLink" Target="externalLinks/externalLink224.xml"/><Relationship Id="rId281" Type="http://schemas.openxmlformats.org/officeDocument/2006/relationships/externalLink" Target="externalLinks/externalLink277.xml"/><Relationship Id="rId337" Type="http://schemas.openxmlformats.org/officeDocument/2006/relationships/externalLink" Target="externalLinks/externalLink333.xml"/><Relationship Id="rId34" Type="http://schemas.openxmlformats.org/officeDocument/2006/relationships/externalLink" Target="externalLinks/externalLink30.xml"/><Relationship Id="rId76" Type="http://schemas.openxmlformats.org/officeDocument/2006/relationships/externalLink" Target="externalLinks/externalLink72.xml"/><Relationship Id="rId141" Type="http://schemas.openxmlformats.org/officeDocument/2006/relationships/externalLink" Target="externalLinks/externalLink137.xml"/><Relationship Id="rId379" Type="http://schemas.openxmlformats.org/officeDocument/2006/relationships/externalLink" Target="externalLinks/externalLink375.xml"/><Relationship Id="rId7" Type="http://schemas.openxmlformats.org/officeDocument/2006/relationships/externalLink" Target="externalLinks/externalLink3.xml"/><Relationship Id="rId183" Type="http://schemas.openxmlformats.org/officeDocument/2006/relationships/externalLink" Target="externalLinks/externalLink179.xml"/><Relationship Id="rId239" Type="http://schemas.openxmlformats.org/officeDocument/2006/relationships/externalLink" Target="externalLinks/externalLink235.xml"/><Relationship Id="rId390" Type="http://schemas.openxmlformats.org/officeDocument/2006/relationships/externalLink" Target="externalLinks/externalLink386.xml"/><Relationship Id="rId404" Type="http://schemas.openxmlformats.org/officeDocument/2006/relationships/externalLink" Target="externalLinks/externalLink400.xml"/><Relationship Id="rId250" Type="http://schemas.openxmlformats.org/officeDocument/2006/relationships/externalLink" Target="externalLinks/externalLink246.xml"/><Relationship Id="rId292" Type="http://schemas.openxmlformats.org/officeDocument/2006/relationships/externalLink" Target="externalLinks/externalLink288.xml"/><Relationship Id="rId306" Type="http://schemas.openxmlformats.org/officeDocument/2006/relationships/externalLink" Target="externalLinks/externalLink302.xml"/><Relationship Id="rId45" Type="http://schemas.openxmlformats.org/officeDocument/2006/relationships/externalLink" Target="externalLinks/externalLink41.xml"/><Relationship Id="rId87" Type="http://schemas.openxmlformats.org/officeDocument/2006/relationships/externalLink" Target="externalLinks/externalLink83.xml"/><Relationship Id="rId110" Type="http://schemas.openxmlformats.org/officeDocument/2006/relationships/externalLink" Target="externalLinks/externalLink106.xml"/><Relationship Id="rId348" Type="http://schemas.openxmlformats.org/officeDocument/2006/relationships/externalLink" Target="externalLinks/externalLink344.xml"/><Relationship Id="rId152" Type="http://schemas.openxmlformats.org/officeDocument/2006/relationships/externalLink" Target="externalLinks/externalLink148.xml"/><Relationship Id="rId194" Type="http://schemas.openxmlformats.org/officeDocument/2006/relationships/externalLink" Target="externalLinks/externalLink190.xml"/><Relationship Id="rId208" Type="http://schemas.openxmlformats.org/officeDocument/2006/relationships/externalLink" Target="externalLinks/externalLink204.xml"/><Relationship Id="rId261" Type="http://schemas.openxmlformats.org/officeDocument/2006/relationships/externalLink" Target="externalLinks/externalLink257.xml"/><Relationship Id="rId14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52.xml"/><Relationship Id="rId317" Type="http://schemas.openxmlformats.org/officeDocument/2006/relationships/externalLink" Target="externalLinks/externalLink313.xml"/><Relationship Id="rId359" Type="http://schemas.openxmlformats.org/officeDocument/2006/relationships/externalLink" Target="externalLinks/externalLink355.xml"/><Relationship Id="rId98" Type="http://schemas.openxmlformats.org/officeDocument/2006/relationships/externalLink" Target="externalLinks/externalLink94.xml"/><Relationship Id="rId121" Type="http://schemas.openxmlformats.org/officeDocument/2006/relationships/externalLink" Target="externalLinks/externalLink117.xml"/><Relationship Id="rId163" Type="http://schemas.openxmlformats.org/officeDocument/2006/relationships/externalLink" Target="externalLinks/externalLink159.xml"/><Relationship Id="rId219" Type="http://schemas.openxmlformats.org/officeDocument/2006/relationships/externalLink" Target="externalLinks/externalLink215.xml"/><Relationship Id="rId370" Type="http://schemas.openxmlformats.org/officeDocument/2006/relationships/externalLink" Target="externalLinks/externalLink366.xml"/><Relationship Id="rId230" Type="http://schemas.openxmlformats.org/officeDocument/2006/relationships/externalLink" Target="externalLinks/externalLink226.xml"/><Relationship Id="rId25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63.xml"/><Relationship Id="rId272" Type="http://schemas.openxmlformats.org/officeDocument/2006/relationships/externalLink" Target="externalLinks/externalLink268.xml"/><Relationship Id="rId328" Type="http://schemas.openxmlformats.org/officeDocument/2006/relationships/externalLink" Target="externalLinks/externalLink324.xml"/><Relationship Id="rId132" Type="http://schemas.openxmlformats.org/officeDocument/2006/relationships/externalLink" Target="externalLinks/externalLink128.xml"/><Relationship Id="rId174" Type="http://schemas.openxmlformats.org/officeDocument/2006/relationships/externalLink" Target="externalLinks/externalLink170.xml"/><Relationship Id="rId381" Type="http://schemas.openxmlformats.org/officeDocument/2006/relationships/externalLink" Target="externalLinks/externalLink377.xml"/><Relationship Id="rId241" Type="http://schemas.openxmlformats.org/officeDocument/2006/relationships/externalLink" Target="externalLinks/externalLink237.xml"/><Relationship Id="rId36" Type="http://schemas.openxmlformats.org/officeDocument/2006/relationships/externalLink" Target="externalLinks/externalLink32.xml"/><Relationship Id="rId283" Type="http://schemas.openxmlformats.org/officeDocument/2006/relationships/externalLink" Target="externalLinks/externalLink279.xml"/><Relationship Id="rId339" Type="http://schemas.openxmlformats.org/officeDocument/2006/relationships/externalLink" Target="externalLinks/externalLink335.xml"/><Relationship Id="rId78" Type="http://schemas.openxmlformats.org/officeDocument/2006/relationships/externalLink" Target="externalLinks/externalLink74.xml"/><Relationship Id="rId101" Type="http://schemas.openxmlformats.org/officeDocument/2006/relationships/externalLink" Target="externalLinks/externalLink97.xml"/><Relationship Id="rId143" Type="http://schemas.openxmlformats.org/officeDocument/2006/relationships/externalLink" Target="externalLinks/externalLink139.xml"/><Relationship Id="rId185" Type="http://schemas.openxmlformats.org/officeDocument/2006/relationships/externalLink" Target="externalLinks/externalLink181.xml"/><Relationship Id="rId350" Type="http://schemas.openxmlformats.org/officeDocument/2006/relationships/externalLink" Target="externalLinks/externalLink346.xml"/><Relationship Id="rId406" Type="http://schemas.openxmlformats.org/officeDocument/2006/relationships/externalLink" Target="externalLinks/externalLink402.xml"/><Relationship Id="rId9" Type="http://schemas.openxmlformats.org/officeDocument/2006/relationships/externalLink" Target="externalLinks/externalLink5.xml"/><Relationship Id="rId210" Type="http://schemas.openxmlformats.org/officeDocument/2006/relationships/externalLink" Target="externalLinks/externalLink206.xml"/><Relationship Id="rId392" Type="http://schemas.openxmlformats.org/officeDocument/2006/relationships/externalLink" Target="externalLinks/externalLink388.xml"/><Relationship Id="rId252" Type="http://schemas.openxmlformats.org/officeDocument/2006/relationships/externalLink" Target="externalLinks/externalLink248.xml"/><Relationship Id="rId294" Type="http://schemas.openxmlformats.org/officeDocument/2006/relationships/externalLink" Target="externalLinks/externalLink290.xml"/><Relationship Id="rId308" Type="http://schemas.openxmlformats.org/officeDocument/2006/relationships/externalLink" Target="externalLinks/externalLink304.xml"/><Relationship Id="rId47" Type="http://schemas.openxmlformats.org/officeDocument/2006/relationships/externalLink" Target="externalLinks/externalLink43.xml"/><Relationship Id="rId89" Type="http://schemas.openxmlformats.org/officeDocument/2006/relationships/externalLink" Target="externalLinks/externalLink85.xml"/><Relationship Id="rId112" Type="http://schemas.openxmlformats.org/officeDocument/2006/relationships/externalLink" Target="externalLinks/externalLink108.xml"/><Relationship Id="rId154" Type="http://schemas.openxmlformats.org/officeDocument/2006/relationships/externalLink" Target="externalLinks/externalLink150.xml"/><Relationship Id="rId361" Type="http://schemas.openxmlformats.org/officeDocument/2006/relationships/externalLink" Target="externalLinks/externalLink357.xml"/><Relationship Id="rId196" Type="http://schemas.openxmlformats.org/officeDocument/2006/relationships/externalLink" Target="externalLinks/externalLink192.xml"/><Relationship Id="rId16" Type="http://schemas.openxmlformats.org/officeDocument/2006/relationships/externalLink" Target="externalLinks/externalLink12.xml"/><Relationship Id="rId221" Type="http://schemas.openxmlformats.org/officeDocument/2006/relationships/externalLink" Target="externalLinks/externalLink217.xml"/><Relationship Id="rId263" Type="http://schemas.openxmlformats.org/officeDocument/2006/relationships/externalLink" Target="externalLinks/externalLink259.xml"/><Relationship Id="rId319" Type="http://schemas.openxmlformats.org/officeDocument/2006/relationships/externalLink" Target="externalLinks/externalLink315.xml"/><Relationship Id="rId58" Type="http://schemas.openxmlformats.org/officeDocument/2006/relationships/externalLink" Target="externalLinks/externalLink54.xml"/><Relationship Id="rId123" Type="http://schemas.openxmlformats.org/officeDocument/2006/relationships/externalLink" Target="externalLinks/externalLink119.xml"/><Relationship Id="rId330" Type="http://schemas.openxmlformats.org/officeDocument/2006/relationships/externalLink" Target="externalLinks/externalLink326.xml"/><Relationship Id="rId165" Type="http://schemas.openxmlformats.org/officeDocument/2006/relationships/externalLink" Target="externalLinks/externalLink161.xml"/><Relationship Id="rId372" Type="http://schemas.openxmlformats.org/officeDocument/2006/relationships/externalLink" Target="externalLinks/externalLink368.xml"/><Relationship Id="rId232" Type="http://schemas.openxmlformats.org/officeDocument/2006/relationships/externalLink" Target="externalLinks/externalLink228.xml"/><Relationship Id="rId274" Type="http://schemas.openxmlformats.org/officeDocument/2006/relationships/externalLink" Target="externalLinks/externalLink270.xml"/><Relationship Id="rId27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65.xml"/><Relationship Id="rId113" Type="http://schemas.openxmlformats.org/officeDocument/2006/relationships/externalLink" Target="externalLinks/externalLink109.xml"/><Relationship Id="rId134" Type="http://schemas.openxmlformats.org/officeDocument/2006/relationships/externalLink" Target="externalLinks/externalLink130.xml"/><Relationship Id="rId320" Type="http://schemas.openxmlformats.org/officeDocument/2006/relationships/externalLink" Target="externalLinks/externalLink316.xml"/><Relationship Id="rId80" Type="http://schemas.openxmlformats.org/officeDocument/2006/relationships/externalLink" Target="externalLinks/externalLink76.xml"/><Relationship Id="rId155" Type="http://schemas.openxmlformats.org/officeDocument/2006/relationships/externalLink" Target="externalLinks/externalLink151.xml"/><Relationship Id="rId176" Type="http://schemas.openxmlformats.org/officeDocument/2006/relationships/externalLink" Target="externalLinks/externalLink172.xml"/><Relationship Id="rId197" Type="http://schemas.openxmlformats.org/officeDocument/2006/relationships/externalLink" Target="externalLinks/externalLink193.xml"/><Relationship Id="rId341" Type="http://schemas.openxmlformats.org/officeDocument/2006/relationships/externalLink" Target="externalLinks/externalLink337.xml"/><Relationship Id="rId362" Type="http://schemas.openxmlformats.org/officeDocument/2006/relationships/externalLink" Target="externalLinks/externalLink358.xml"/><Relationship Id="rId383" Type="http://schemas.openxmlformats.org/officeDocument/2006/relationships/externalLink" Target="externalLinks/externalLink379.xml"/><Relationship Id="rId201" Type="http://schemas.openxmlformats.org/officeDocument/2006/relationships/externalLink" Target="externalLinks/externalLink197.xml"/><Relationship Id="rId222" Type="http://schemas.openxmlformats.org/officeDocument/2006/relationships/externalLink" Target="externalLinks/externalLink218.xml"/><Relationship Id="rId243" Type="http://schemas.openxmlformats.org/officeDocument/2006/relationships/externalLink" Target="externalLinks/externalLink239.xml"/><Relationship Id="rId264" Type="http://schemas.openxmlformats.org/officeDocument/2006/relationships/externalLink" Target="externalLinks/externalLink260.xml"/><Relationship Id="rId285" Type="http://schemas.openxmlformats.org/officeDocument/2006/relationships/externalLink" Target="externalLinks/externalLink281.xml"/><Relationship Id="rId17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55.xml"/><Relationship Id="rId103" Type="http://schemas.openxmlformats.org/officeDocument/2006/relationships/externalLink" Target="externalLinks/externalLink99.xml"/><Relationship Id="rId124" Type="http://schemas.openxmlformats.org/officeDocument/2006/relationships/externalLink" Target="externalLinks/externalLink120.xml"/><Relationship Id="rId310" Type="http://schemas.openxmlformats.org/officeDocument/2006/relationships/externalLink" Target="externalLinks/externalLink306.xml"/><Relationship Id="rId70" Type="http://schemas.openxmlformats.org/officeDocument/2006/relationships/externalLink" Target="externalLinks/externalLink66.xml"/><Relationship Id="rId91" Type="http://schemas.openxmlformats.org/officeDocument/2006/relationships/externalLink" Target="externalLinks/externalLink87.xml"/><Relationship Id="rId145" Type="http://schemas.openxmlformats.org/officeDocument/2006/relationships/externalLink" Target="externalLinks/externalLink141.xml"/><Relationship Id="rId166" Type="http://schemas.openxmlformats.org/officeDocument/2006/relationships/externalLink" Target="externalLinks/externalLink162.xml"/><Relationship Id="rId187" Type="http://schemas.openxmlformats.org/officeDocument/2006/relationships/externalLink" Target="externalLinks/externalLink183.xml"/><Relationship Id="rId331" Type="http://schemas.openxmlformats.org/officeDocument/2006/relationships/externalLink" Target="externalLinks/externalLink327.xml"/><Relationship Id="rId352" Type="http://schemas.openxmlformats.org/officeDocument/2006/relationships/externalLink" Target="externalLinks/externalLink348.xml"/><Relationship Id="rId373" Type="http://schemas.openxmlformats.org/officeDocument/2006/relationships/externalLink" Target="externalLinks/externalLink369.xml"/><Relationship Id="rId394" Type="http://schemas.openxmlformats.org/officeDocument/2006/relationships/externalLink" Target="externalLinks/externalLink390.xml"/><Relationship Id="rId408" Type="http://schemas.openxmlformats.org/officeDocument/2006/relationships/externalLink" Target="externalLinks/externalLink404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8.xml"/><Relationship Id="rId233" Type="http://schemas.openxmlformats.org/officeDocument/2006/relationships/externalLink" Target="externalLinks/externalLink229.xml"/><Relationship Id="rId254" Type="http://schemas.openxmlformats.org/officeDocument/2006/relationships/externalLink" Target="externalLinks/externalLink250.xml"/><Relationship Id="rId28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45.xml"/><Relationship Id="rId114" Type="http://schemas.openxmlformats.org/officeDocument/2006/relationships/externalLink" Target="externalLinks/externalLink110.xml"/><Relationship Id="rId275" Type="http://schemas.openxmlformats.org/officeDocument/2006/relationships/externalLink" Target="externalLinks/externalLink271.xml"/><Relationship Id="rId296" Type="http://schemas.openxmlformats.org/officeDocument/2006/relationships/externalLink" Target="externalLinks/externalLink292.xml"/><Relationship Id="rId300" Type="http://schemas.openxmlformats.org/officeDocument/2006/relationships/externalLink" Target="externalLinks/externalLink296.xml"/><Relationship Id="rId60" Type="http://schemas.openxmlformats.org/officeDocument/2006/relationships/externalLink" Target="externalLinks/externalLink56.xml"/><Relationship Id="rId81" Type="http://schemas.openxmlformats.org/officeDocument/2006/relationships/externalLink" Target="externalLinks/externalLink77.xml"/><Relationship Id="rId135" Type="http://schemas.openxmlformats.org/officeDocument/2006/relationships/externalLink" Target="externalLinks/externalLink131.xml"/><Relationship Id="rId156" Type="http://schemas.openxmlformats.org/officeDocument/2006/relationships/externalLink" Target="externalLinks/externalLink152.xml"/><Relationship Id="rId177" Type="http://schemas.openxmlformats.org/officeDocument/2006/relationships/externalLink" Target="externalLinks/externalLink173.xml"/><Relationship Id="rId198" Type="http://schemas.openxmlformats.org/officeDocument/2006/relationships/externalLink" Target="externalLinks/externalLink194.xml"/><Relationship Id="rId321" Type="http://schemas.openxmlformats.org/officeDocument/2006/relationships/externalLink" Target="externalLinks/externalLink317.xml"/><Relationship Id="rId342" Type="http://schemas.openxmlformats.org/officeDocument/2006/relationships/externalLink" Target="externalLinks/externalLink338.xml"/><Relationship Id="rId363" Type="http://schemas.openxmlformats.org/officeDocument/2006/relationships/externalLink" Target="externalLinks/externalLink359.xml"/><Relationship Id="rId384" Type="http://schemas.openxmlformats.org/officeDocument/2006/relationships/externalLink" Target="externalLinks/externalLink380.xml"/><Relationship Id="rId202" Type="http://schemas.openxmlformats.org/officeDocument/2006/relationships/externalLink" Target="externalLinks/externalLink198.xml"/><Relationship Id="rId223" Type="http://schemas.openxmlformats.org/officeDocument/2006/relationships/externalLink" Target="externalLinks/externalLink219.xml"/><Relationship Id="rId244" Type="http://schemas.openxmlformats.org/officeDocument/2006/relationships/externalLink" Target="externalLinks/externalLink240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265" Type="http://schemas.openxmlformats.org/officeDocument/2006/relationships/externalLink" Target="externalLinks/externalLink261.xml"/><Relationship Id="rId286" Type="http://schemas.openxmlformats.org/officeDocument/2006/relationships/externalLink" Target="externalLinks/externalLink282.xml"/><Relationship Id="rId50" Type="http://schemas.openxmlformats.org/officeDocument/2006/relationships/externalLink" Target="externalLinks/externalLink46.xml"/><Relationship Id="rId104" Type="http://schemas.openxmlformats.org/officeDocument/2006/relationships/externalLink" Target="externalLinks/externalLink100.xml"/><Relationship Id="rId125" Type="http://schemas.openxmlformats.org/officeDocument/2006/relationships/externalLink" Target="externalLinks/externalLink121.xml"/><Relationship Id="rId146" Type="http://schemas.openxmlformats.org/officeDocument/2006/relationships/externalLink" Target="externalLinks/externalLink142.xml"/><Relationship Id="rId167" Type="http://schemas.openxmlformats.org/officeDocument/2006/relationships/externalLink" Target="externalLinks/externalLink163.xml"/><Relationship Id="rId188" Type="http://schemas.openxmlformats.org/officeDocument/2006/relationships/externalLink" Target="externalLinks/externalLink184.xml"/><Relationship Id="rId311" Type="http://schemas.openxmlformats.org/officeDocument/2006/relationships/externalLink" Target="externalLinks/externalLink307.xml"/><Relationship Id="rId332" Type="http://schemas.openxmlformats.org/officeDocument/2006/relationships/externalLink" Target="externalLinks/externalLink328.xml"/><Relationship Id="rId353" Type="http://schemas.openxmlformats.org/officeDocument/2006/relationships/externalLink" Target="externalLinks/externalLink349.xml"/><Relationship Id="rId374" Type="http://schemas.openxmlformats.org/officeDocument/2006/relationships/externalLink" Target="externalLinks/externalLink370.xml"/><Relationship Id="rId395" Type="http://schemas.openxmlformats.org/officeDocument/2006/relationships/externalLink" Target="externalLinks/externalLink391.xml"/><Relationship Id="rId409" Type="http://schemas.openxmlformats.org/officeDocument/2006/relationships/theme" Target="theme/theme1.xml"/><Relationship Id="rId71" Type="http://schemas.openxmlformats.org/officeDocument/2006/relationships/externalLink" Target="externalLinks/externalLink67.xml"/><Relationship Id="rId92" Type="http://schemas.openxmlformats.org/officeDocument/2006/relationships/externalLink" Target="externalLinks/externalLink88.xml"/><Relationship Id="rId213" Type="http://schemas.openxmlformats.org/officeDocument/2006/relationships/externalLink" Target="externalLinks/externalLink209.xml"/><Relationship Id="rId234" Type="http://schemas.openxmlformats.org/officeDocument/2006/relationships/externalLink" Target="externalLinks/externalLink23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55" Type="http://schemas.openxmlformats.org/officeDocument/2006/relationships/externalLink" Target="externalLinks/externalLink251.xml"/><Relationship Id="rId276" Type="http://schemas.openxmlformats.org/officeDocument/2006/relationships/externalLink" Target="externalLinks/externalLink272.xml"/><Relationship Id="rId297" Type="http://schemas.openxmlformats.org/officeDocument/2006/relationships/externalLink" Target="externalLinks/externalLink293.xml"/><Relationship Id="rId40" Type="http://schemas.openxmlformats.org/officeDocument/2006/relationships/externalLink" Target="externalLinks/externalLink36.xml"/><Relationship Id="rId115" Type="http://schemas.openxmlformats.org/officeDocument/2006/relationships/externalLink" Target="externalLinks/externalLink111.xml"/><Relationship Id="rId136" Type="http://schemas.openxmlformats.org/officeDocument/2006/relationships/externalLink" Target="externalLinks/externalLink132.xml"/><Relationship Id="rId157" Type="http://schemas.openxmlformats.org/officeDocument/2006/relationships/externalLink" Target="externalLinks/externalLink153.xml"/><Relationship Id="rId178" Type="http://schemas.openxmlformats.org/officeDocument/2006/relationships/externalLink" Target="externalLinks/externalLink174.xml"/><Relationship Id="rId301" Type="http://schemas.openxmlformats.org/officeDocument/2006/relationships/externalLink" Target="externalLinks/externalLink297.xml"/><Relationship Id="rId322" Type="http://schemas.openxmlformats.org/officeDocument/2006/relationships/externalLink" Target="externalLinks/externalLink318.xml"/><Relationship Id="rId343" Type="http://schemas.openxmlformats.org/officeDocument/2006/relationships/externalLink" Target="externalLinks/externalLink339.xml"/><Relationship Id="rId364" Type="http://schemas.openxmlformats.org/officeDocument/2006/relationships/externalLink" Target="externalLinks/externalLink360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9" Type="http://schemas.openxmlformats.org/officeDocument/2006/relationships/externalLink" Target="externalLinks/externalLink195.xml"/><Relationship Id="rId203" Type="http://schemas.openxmlformats.org/officeDocument/2006/relationships/externalLink" Target="externalLinks/externalLink199.xml"/><Relationship Id="rId385" Type="http://schemas.openxmlformats.org/officeDocument/2006/relationships/externalLink" Target="externalLinks/externalLink381.xml"/><Relationship Id="rId19" Type="http://schemas.openxmlformats.org/officeDocument/2006/relationships/externalLink" Target="externalLinks/externalLink15.xml"/><Relationship Id="rId224" Type="http://schemas.openxmlformats.org/officeDocument/2006/relationships/externalLink" Target="externalLinks/externalLink220.xml"/><Relationship Id="rId245" Type="http://schemas.openxmlformats.org/officeDocument/2006/relationships/externalLink" Target="externalLinks/externalLink241.xml"/><Relationship Id="rId266" Type="http://schemas.openxmlformats.org/officeDocument/2006/relationships/externalLink" Target="externalLinks/externalLink262.xml"/><Relationship Id="rId287" Type="http://schemas.openxmlformats.org/officeDocument/2006/relationships/externalLink" Target="externalLinks/externalLink283.xml"/><Relationship Id="rId410" Type="http://schemas.openxmlformats.org/officeDocument/2006/relationships/styles" Target="styles.xml"/><Relationship Id="rId30" Type="http://schemas.openxmlformats.org/officeDocument/2006/relationships/externalLink" Target="externalLinks/externalLink26.xml"/><Relationship Id="rId105" Type="http://schemas.openxmlformats.org/officeDocument/2006/relationships/externalLink" Target="externalLinks/externalLink101.xml"/><Relationship Id="rId126" Type="http://schemas.openxmlformats.org/officeDocument/2006/relationships/externalLink" Target="externalLinks/externalLink122.xml"/><Relationship Id="rId147" Type="http://schemas.openxmlformats.org/officeDocument/2006/relationships/externalLink" Target="externalLinks/externalLink143.xml"/><Relationship Id="rId168" Type="http://schemas.openxmlformats.org/officeDocument/2006/relationships/externalLink" Target="externalLinks/externalLink164.xml"/><Relationship Id="rId312" Type="http://schemas.openxmlformats.org/officeDocument/2006/relationships/externalLink" Target="externalLinks/externalLink308.xml"/><Relationship Id="rId333" Type="http://schemas.openxmlformats.org/officeDocument/2006/relationships/externalLink" Target="externalLinks/externalLink329.xml"/><Relationship Id="rId354" Type="http://schemas.openxmlformats.org/officeDocument/2006/relationships/externalLink" Target="externalLinks/externalLink350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93" Type="http://schemas.openxmlformats.org/officeDocument/2006/relationships/externalLink" Target="externalLinks/externalLink89.xml"/><Relationship Id="rId189" Type="http://schemas.openxmlformats.org/officeDocument/2006/relationships/externalLink" Target="externalLinks/externalLink185.xml"/><Relationship Id="rId375" Type="http://schemas.openxmlformats.org/officeDocument/2006/relationships/externalLink" Target="externalLinks/externalLink371.xml"/><Relationship Id="rId396" Type="http://schemas.openxmlformats.org/officeDocument/2006/relationships/externalLink" Target="externalLinks/externalLink392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10.xml"/><Relationship Id="rId235" Type="http://schemas.openxmlformats.org/officeDocument/2006/relationships/externalLink" Target="externalLinks/externalLink231.xml"/><Relationship Id="rId256" Type="http://schemas.openxmlformats.org/officeDocument/2006/relationships/externalLink" Target="externalLinks/externalLink252.xml"/><Relationship Id="rId277" Type="http://schemas.openxmlformats.org/officeDocument/2006/relationships/externalLink" Target="externalLinks/externalLink273.xml"/><Relationship Id="rId298" Type="http://schemas.openxmlformats.org/officeDocument/2006/relationships/externalLink" Target="externalLinks/externalLink294.xml"/><Relationship Id="rId400" Type="http://schemas.openxmlformats.org/officeDocument/2006/relationships/externalLink" Target="externalLinks/externalLink396.xml"/><Relationship Id="rId116" Type="http://schemas.openxmlformats.org/officeDocument/2006/relationships/externalLink" Target="externalLinks/externalLink112.xml"/><Relationship Id="rId137" Type="http://schemas.openxmlformats.org/officeDocument/2006/relationships/externalLink" Target="externalLinks/externalLink133.xml"/><Relationship Id="rId158" Type="http://schemas.openxmlformats.org/officeDocument/2006/relationships/externalLink" Target="externalLinks/externalLink154.xml"/><Relationship Id="rId302" Type="http://schemas.openxmlformats.org/officeDocument/2006/relationships/externalLink" Target="externalLinks/externalLink298.xml"/><Relationship Id="rId323" Type="http://schemas.openxmlformats.org/officeDocument/2006/relationships/externalLink" Target="externalLinks/externalLink319.xml"/><Relationship Id="rId344" Type="http://schemas.openxmlformats.org/officeDocument/2006/relationships/externalLink" Target="externalLinks/externalLink340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79.xml"/><Relationship Id="rId179" Type="http://schemas.openxmlformats.org/officeDocument/2006/relationships/externalLink" Target="externalLinks/externalLink175.xml"/><Relationship Id="rId365" Type="http://schemas.openxmlformats.org/officeDocument/2006/relationships/externalLink" Target="externalLinks/externalLink361.xml"/><Relationship Id="rId386" Type="http://schemas.openxmlformats.org/officeDocument/2006/relationships/externalLink" Target="externalLinks/externalLink382.xml"/><Relationship Id="rId190" Type="http://schemas.openxmlformats.org/officeDocument/2006/relationships/externalLink" Target="externalLinks/externalLink186.xml"/><Relationship Id="rId204" Type="http://schemas.openxmlformats.org/officeDocument/2006/relationships/externalLink" Target="externalLinks/externalLink200.xml"/><Relationship Id="rId225" Type="http://schemas.openxmlformats.org/officeDocument/2006/relationships/externalLink" Target="externalLinks/externalLink221.xml"/><Relationship Id="rId246" Type="http://schemas.openxmlformats.org/officeDocument/2006/relationships/externalLink" Target="externalLinks/externalLink242.xml"/><Relationship Id="rId267" Type="http://schemas.openxmlformats.org/officeDocument/2006/relationships/externalLink" Target="externalLinks/externalLink263.xml"/><Relationship Id="rId288" Type="http://schemas.openxmlformats.org/officeDocument/2006/relationships/externalLink" Target="externalLinks/externalLink284.xml"/><Relationship Id="rId411" Type="http://schemas.openxmlformats.org/officeDocument/2006/relationships/sharedStrings" Target="sharedStrings.xml"/><Relationship Id="rId106" Type="http://schemas.openxmlformats.org/officeDocument/2006/relationships/externalLink" Target="externalLinks/externalLink102.xml"/><Relationship Id="rId127" Type="http://schemas.openxmlformats.org/officeDocument/2006/relationships/externalLink" Target="externalLinks/externalLink123.xml"/><Relationship Id="rId313" Type="http://schemas.openxmlformats.org/officeDocument/2006/relationships/externalLink" Target="externalLinks/externalLink309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69.xml"/><Relationship Id="rId94" Type="http://schemas.openxmlformats.org/officeDocument/2006/relationships/externalLink" Target="externalLinks/externalLink90.xml"/><Relationship Id="rId148" Type="http://schemas.openxmlformats.org/officeDocument/2006/relationships/externalLink" Target="externalLinks/externalLink144.xml"/><Relationship Id="rId169" Type="http://schemas.openxmlformats.org/officeDocument/2006/relationships/externalLink" Target="externalLinks/externalLink165.xml"/><Relationship Id="rId334" Type="http://schemas.openxmlformats.org/officeDocument/2006/relationships/externalLink" Target="externalLinks/externalLink330.xml"/><Relationship Id="rId355" Type="http://schemas.openxmlformats.org/officeDocument/2006/relationships/externalLink" Target="externalLinks/externalLink351.xml"/><Relationship Id="rId376" Type="http://schemas.openxmlformats.org/officeDocument/2006/relationships/externalLink" Target="externalLinks/externalLink372.xml"/><Relationship Id="rId397" Type="http://schemas.openxmlformats.org/officeDocument/2006/relationships/externalLink" Target="externalLinks/externalLink393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6.xml"/><Relationship Id="rId215" Type="http://schemas.openxmlformats.org/officeDocument/2006/relationships/externalLink" Target="externalLinks/externalLink211.xml"/><Relationship Id="rId236" Type="http://schemas.openxmlformats.org/officeDocument/2006/relationships/externalLink" Target="externalLinks/externalLink232.xml"/><Relationship Id="rId257" Type="http://schemas.openxmlformats.org/officeDocument/2006/relationships/externalLink" Target="externalLinks/externalLink253.xml"/><Relationship Id="rId278" Type="http://schemas.openxmlformats.org/officeDocument/2006/relationships/externalLink" Target="externalLinks/externalLink274.xml"/><Relationship Id="rId401" Type="http://schemas.openxmlformats.org/officeDocument/2006/relationships/externalLink" Target="externalLinks/externalLink397.xml"/><Relationship Id="rId303" Type="http://schemas.openxmlformats.org/officeDocument/2006/relationships/externalLink" Target="externalLinks/externalLink299.xml"/><Relationship Id="rId42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80.xml"/><Relationship Id="rId138" Type="http://schemas.openxmlformats.org/officeDocument/2006/relationships/externalLink" Target="externalLinks/externalLink134.xml"/><Relationship Id="rId345" Type="http://schemas.openxmlformats.org/officeDocument/2006/relationships/externalLink" Target="externalLinks/externalLink341.xml"/><Relationship Id="rId387" Type="http://schemas.openxmlformats.org/officeDocument/2006/relationships/externalLink" Target="externalLinks/externalLink383.xml"/><Relationship Id="rId191" Type="http://schemas.openxmlformats.org/officeDocument/2006/relationships/externalLink" Target="externalLinks/externalLink187.xml"/><Relationship Id="rId205" Type="http://schemas.openxmlformats.org/officeDocument/2006/relationships/externalLink" Target="externalLinks/externalLink201.xml"/><Relationship Id="rId247" Type="http://schemas.openxmlformats.org/officeDocument/2006/relationships/externalLink" Target="externalLinks/externalLink243.xml"/><Relationship Id="rId412" Type="http://schemas.openxmlformats.org/officeDocument/2006/relationships/calcChain" Target="calcChain.xml"/><Relationship Id="rId107" Type="http://schemas.openxmlformats.org/officeDocument/2006/relationships/externalLink" Target="externalLinks/externalLink103.xml"/><Relationship Id="rId289" Type="http://schemas.openxmlformats.org/officeDocument/2006/relationships/externalLink" Target="externalLinks/externalLink285.xml"/><Relationship Id="rId11" Type="http://schemas.openxmlformats.org/officeDocument/2006/relationships/externalLink" Target="externalLinks/externalLink7.xml"/><Relationship Id="rId53" Type="http://schemas.openxmlformats.org/officeDocument/2006/relationships/externalLink" Target="externalLinks/externalLink49.xml"/><Relationship Id="rId149" Type="http://schemas.openxmlformats.org/officeDocument/2006/relationships/externalLink" Target="externalLinks/externalLink145.xml"/><Relationship Id="rId314" Type="http://schemas.openxmlformats.org/officeDocument/2006/relationships/externalLink" Target="externalLinks/externalLink310.xml"/><Relationship Id="rId356" Type="http://schemas.openxmlformats.org/officeDocument/2006/relationships/externalLink" Target="externalLinks/externalLink352.xml"/><Relationship Id="rId398" Type="http://schemas.openxmlformats.org/officeDocument/2006/relationships/externalLink" Target="externalLinks/externalLink394.xml"/><Relationship Id="rId95" Type="http://schemas.openxmlformats.org/officeDocument/2006/relationships/externalLink" Target="externalLinks/externalLink91.xml"/><Relationship Id="rId160" Type="http://schemas.openxmlformats.org/officeDocument/2006/relationships/externalLink" Target="externalLinks/externalLink156.xml"/><Relationship Id="rId216" Type="http://schemas.openxmlformats.org/officeDocument/2006/relationships/externalLink" Target="externalLinks/externalLink212.xml"/><Relationship Id="rId258" Type="http://schemas.openxmlformats.org/officeDocument/2006/relationships/externalLink" Target="externalLinks/externalLink254.xml"/><Relationship Id="rId22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60.xml"/><Relationship Id="rId118" Type="http://schemas.openxmlformats.org/officeDocument/2006/relationships/externalLink" Target="externalLinks/externalLink114.xml"/><Relationship Id="rId325" Type="http://schemas.openxmlformats.org/officeDocument/2006/relationships/externalLink" Target="externalLinks/externalLink321.xml"/><Relationship Id="rId367" Type="http://schemas.openxmlformats.org/officeDocument/2006/relationships/externalLink" Target="externalLinks/externalLink363.xml"/><Relationship Id="rId171" Type="http://schemas.openxmlformats.org/officeDocument/2006/relationships/externalLink" Target="externalLinks/externalLink167.xml"/><Relationship Id="rId227" Type="http://schemas.openxmlformats.org/officeDocument/2006/relationships/externalLink" Target="externalLinks/externalLink223.xml"/><Relationship Id="rId269" Type="http://schemas.openxmlformats.org/officeDocument/2006/relationships/externalLink" Target="externalLinks/externalLink265.xml"/><Relationship Id="rId33" Type="http://schemas.openxmlformats.org/officeDocument/2006/relationships/externalLink" Target="externalLinks/externalLink29.xml"/><Relationship Id="rId129" Type="http://schemas.openxmlformats.org/officeDocument/2006/relationships/externalLink" Target="externalLinks/externalLink125.xml"/><Relationship Id="rId280" Type="http://schemas.openxmlformats.org/officeDocument/2006/relationships/externalLink" Target="externalLinks/externalLink276.xml"/><Relationship Id="rId336" Type="http://schemas.openxmlformats.org/officeDocument/2006/relationships/externalLink" Target="externalLinks/externalLink332.xml"/><Relationship Id="rId75" Type="http://schemas.openxmlformats.org/officeDocument/2006/relationships/externalLink" Target="externalLinks/externalLink71.xml"/><Relationship Id="rId140" Type="http://schemas.openxmlformats.org/officeDocument/2006/relationships/externalLink" Target="externalLinks/externalLink136.xml"/><Relationship Id="rId182" Type="http://schemas.openxmlformats.org/officeDocument/2006/relationships/externalLink" Target="externalLinks/externalLink178.xml"/><Relationship Id="rId378" Type="http://schemas.openxmlformats.org/officeDocument/2006/relationships/externalLink" Target="externalLinks/externalLink374.xml"/><Relationship Id="rId403" Type="http://schemas.openxmlformats.org/officeDocument/2006/relationships/externalLink" Target="externalLinks/externalLink399.xml"/><Relationship Id="rId6" Type="http://schemas.openxmlformats.org/officeDocument/2006/relationships/externalLink" Target="externalLinks/externalLink2.xml"/><Relationship Id="rId238" Type="http://schemas.openxmlformats.org/officeDocument/2006/relationships/externalLink" Target="externalLinks/externalLink234.xml"/><Relationship Id="rId291" Type="http://schemas.openxmlformats.org/officeDocument/2006/relationships/externalLink" Target="externalLinks/externalLink287.xml"/><Relationship Id="rId305" Type="http://schemas.openxmlformats.org/officeDocument/2006/relationships/externalLink" Target="externalLinks/externalLink301.xml"/><Relationship Id="rId347" Type="http://schemas.openxmlformats.org/officeDocument/2006/relationships/externalLink" Target="externalLinks/externalLink343.xml"/><Relationship Id="rId44" Type="http://schemas.openxmlformats.org/officeDocument/2006/relationships/externalLink" Target="externalLinks/externalLink40.xml"/><Relationship Id="rId86" Type="http://schemas.openxmlformats.org/officeDocument/2006/relationships/externalLink" Target="externalLinks/externalLink82.xml"/><Relationship Id="rId151" Type="http://schemas.openxmlformats.org/officeDocument/2006/relationships/externalLink" Target="externalLinks/externalLink147.xml"/><Relationship Id="rId389" Type="http://schemas.openxmlformats.org/officeDocument/2006/relationships/externalLink" Target="externalLinks/externalLink385.xml"/><Relationship Id="rId193" Type="http://schemas.openxmlformats.org/officeDocument/2006/relationships/externalLink" Target="externalLinks/externalLink189.xml"/><Relationship Id="rId207" Type="http://schemas.openxmlformats.org/officeDocument/2006/relationships/externalLink" Target="externalLinks/externalLink203.xml"/><Relationship Id="rId249" Type="http://schemas.openxmlformats.org/officeDocument/2006/relationships/externalLink" Target="externalLinks/externalLink245.xml"/><Relationship Id="rId13" Type="http://schemas.openxmlformats.org/officeDocument/2006/relationships/externalLink" Target="externalLinks/externalLink9.xml"/><Relationship Id="rId109" Type="http://schemas.openxmlformats.org/officeDocument/2006/relationships/externalLink" Target="externalLinks/externalLink105.xml"/><Relationship Id="rId260" Type="http://schemas.openxmlformats.org/officeDocument/2006/relationships/externalLink" Target="externalLinks/externalLink256.xml"/><Relationship Id="rId316" Type="http://schemas.openxmlformats.org/officeDocument/2006/relationships/externalLink" Target="externalLinks/externalLink312.xml"/><Relationship Id="rId55" Type="http://schemas.openxmlformats.org/officeDocument/2006/relationships/externalLink" Target="externalLinks/externalLink51.xml"/><Relationship Id="rId97" Type="http://schemas.openxmlformats.org/officeDocument/2006/relationships/externalLink" Target="externalLinks/externalLink93.xml"/><Relationship Id="rId120" Type="http://schemas.openxmlformats.org/officeDocument/2006/relationships/externalLink" Target="externalLinks/externalLink116.xml"/><Relationship Id="rId358" Type="http://schemas.openxmlformats.org/officeDocument/2006/relationships/externalLink" Target="externalLinks/externalLink354.xml"/><Relationship Id="rId162" Type="http://schemas.openxmlformats.org/officeDocument/2006/relationships/externalLink" Target="externalLinks/externalLink158.xml"/><Relationship Id="rId218" Type="http://schemas.openxmlformats.org/officeDocument/2006/relationships/externalLink" Target="externalLinks/externalLink214.xml"/><Relationship Id="rId271" Type="http://schemas.openxmlformats.org/officeDocument/2006/relationships/externalLink" Target="externalLinks/externalLink267.xml"/><Relationship Id="rId24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62.xml"/><Relationship Id="rId131" Type="http://schemas.openxmlformats.org/officeDocument/2006/relationships/externalLink" Target="externalLinks/externalLink127.xml"/><Relationship Id="rId327" Type="http://schemas.openxmlformats.org/officeDocument/2006/relationships/externalLink" Target="externalLinks/externalLink323.xml"/><Relationship Id="rId369" Type="http://schemas.openxmlformats.org/officeDocument/2006/relationships/externalLink" Target="externalLinks/externalLink365.xml"/><Relationship Id="rId173" Type="http://schemas.openxmlformats.org/officeDocument/2006/relationships/externalLink" Target="externalLinks/externalLink169.xml"/><Relationship Id="rId229" Type="http://schemas.openxmlformats.org/officeDocument/2006/relationships/externalLink" Target="externalLinks/externalLink225.xml"/><Relationship Id="rId380" Type="http://schemas.openxmlformats.org/officeDocument/2006/relationships/externalLink" Target="externalLinks/externalLink376.xml"/><Relationship Id="rId240" Type="http://schemas.openxmlformats.org/officeDocument/2006/relationships/externalLink" Target="externalLinks/externalLink236.xml"/><Relationship Id="rId35" Type="http://schemas.openxmlformats.org/officeDocument/2006/relationships/externalLink" Target="externalLinks/externalLink31.xml"/><Relationship Id="rId77" Type="http://schemas.openxmlformats.org/officeDocument/2006/relationships/externalLink" Target="externalLinks/externalLink73.xml"/><Relationship Id="rId100" Type="http://schemas.openxmlformats.org/officeDocument/2006/relationships/externalLink" Target="externalLinks/externalLink96.xml"/><Relationship Id="rId282" Type="http://schemas.openxmlformats.org/officeDocument/2006/relationships/externalLink" Target="externalLinks/externalLink278.xml"/><Relationship Id="rId338" Type="http://schemas.openxmlformats.org/officeDocument/2006/relationships/externalLink" Target="externalLinks/externalLink334.xml"/><Relationship Id="rId8" Type="http://schemas.openxmlformats.org/officeDocument/2006/relationships/externalLink" Target="externalLinks/externalLink4.xml"/><Relationship Id="rId142" Type="http://schemas.openxmlformats.org/officeDocument/2006/relationships/externalLink" Target="externalLinks/externalLink138.xml"/><Relationship Id="rId184" Type="http://schemas.openxmlformats.org/officeDocument/2006/relationships/externalLink" Target="externalLinks/externalLink180.xml"/><Relationship Id="rId391" Type="http://schemas.openxmlformats.org/officeDocument/2006/relationships/externalLink" Target="externalLinks/externalLink387.xml"/><Relationship Id="rId405" Type="http://schemas.openxmlformats.org/officeDocument/2006/relationships/externalLink" Target="externalLinks/externalLink401.xml"/><Relationship Id="rId251" Type="http://schemas.openxmlformats.org/officeDocument/2006/relationships/externalLink" Target="externalLinks/externalLink247.xml"/><Relationship Id="rId46" Type="http://schemas.openxmlformats.org/officeDocument/2006/relationships/externalLink" Target="externalLinks/externalLink42.xml"/><Relationship Id="rId293" Type="http://schemas.openxmlformats.org/officeDocument/2006/relationships/externalLink" Target="externalLinks/externalLink289.xml"/><Relationship Id="rId307" Type="http://schemas.openxmlformats.org/officeDocument/2006/relationships/externalLink" Target="externalLinks/externalLink303.xml"/><Relationship Id="rId349" Type="http://schemas.openxmlformats.org/officeDocument/2006/relationships/externalLink" Target="externalLinks/externalLink345.xml"/><Relationship Id="rId88" Type="http://schemas.openxmlformats.org/officeDocument/2006/relationships/externalLink" Target="externalLinks/externalLink84.xml"/><Relationship Id="rId111" Type="http://schemas.openxmlformats.org/officeDocument/2006/relationships/externalLink" Target="externalLinks/externalLink107.xml"/><Relationship Id="rId153" Type="http://schemas.openxmlformats.org/officeDocument/2006/relationships/externalLink" Target="externalLinks/externalLink149.xml"/><Relationship Id="rId195" Type="http://schemas.openxmlformats.org/officeDocument/2006/relationships/externalLink" Target="externalLinks/externalLink191.xml"/><Relationship Id="rId209" Type="http://schemas.openxmlformats.org/officeDocument/2006/relationships/externalLink" Target="externalLinks/externalLink205.xml"/><Relationship Id="rId360" Type="http://schemas.openxmlformats.org/officeDocument/2006/relationships/externalLink" Target="externalLinks/externalLink356.xml"/><Relationship Id="rId220" Type="http://schemas.openxmlformats.org/officeDocument/2006/relationships/externalLink" Target="externalLinks/externalLink216.xml"/><Relationship Id="rId15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53.xml"/><Relationship Id="rId262" Type="http://schemas.openxmlformats.org/officeDocument/2006/relationships/externalLink" Target="externalLinks/externalLink258.xml"/><Relationship Id="rId318" Type="http://schemas.openxmlformats.org/officeDocument/2006/relationships/externalLink" Target="externalLinks/externalLink314.xml"/><Relationship Id="rId99" Type="http://schemas.openxmlformats.org/officeDocument/2006/relationships/externalLink" Target="externalLinks/externalLink95.xml"/><Relationship Id="rId122" Type="http://schemas.openxmlformats.org/officeDocument/2006/relationships/externalLink" Target="externalLinks/externalLink118.xml"/><Relationship Id="rId164" Type="http://schemas.openxmlformats.org/officeDocument/2006/relationships/externalLink" Target="externalLinks/externalLink160.xml"/><Relationship Id="rId371" Type="http://schemas.openxmlformats.org/officeDocument/2006/relationships/externalLink" Target="externalLinks/externalLink367.xml"/><Relationship Id="rId26" Type="http://schemas.openxmlformats.org/officeDocument/2006/relationships/externalLink" Target="externalLinks/externalLink22.xml"/><Relationship Id="rId231" Type="http://schemas.openxmlformats.org/officeDocument/2006/relationships/externalLink" Target="externalLinks/externalLink227.xml"/><Relationship Id="rId273" Type="http://schemas.openxmlformats.org/officeDocument/2006/relationships/externalLink" Target="externalLinks/externalLink269.xml"/><Relationship Id="rId329" Type="http://schemas.openxmlformats.org/officeDocument/2006/relationships/externalLink" Target="externalLinks/externalLink325.xml"/><Relationship Id="rId68" Type="http://schemas.openxmlformats.org/officeDocument/2006/relationships/externalLink" Target="externalLinks/externalLink64.xml"/><Relationship Id="rId133" Type="http://schemas.openxmlformats.org/officeDocument/2006/relationships/externalLink" Target="externalLinks/externalLink129.xml"/><Relationship Id="rId175" Type="http://schemas.openxmlformats.org/officeDocument/2006/relationships/externalLink" Target="externalLinks/externalLink171.xml"/><Relationship Id="rId340" Type="http://schemas.openxmlformats.org/officeDocument/2006/relationships/externalLink" Target="externalLinks/externalLink336.xml"/><Relationship Id="rId200" Type="http://schemas.openxmlformats.org/officeDocument/2006/relationships/externalLink" Target="externalLinks/externalLink196.xml"/><Relationship Id="rId382" Type="http://schemas.openxmlformats.org/officeDocument/2006/relationships/externalLink" Target="externalLinks/externalLink378.xml"/><Relationship Id="rId242" Type="http://schemas.openxmlformats.org/officeDocument/2006/relationships/externalLink" Target="externalLinks/externalLink238.xml"/><Relationship Id="rId284" Type="http://schemas.openxmlformats.org/officeDocument/2006/relationships/externalLink" Target="externalLinks/externalLink280.xml"/><Relationship Id="rId37" Type="http://schemas.openxmlformats.org/officeDocument/2006/relationships/externalLink" Target="externalLinks/externalLink33.xml"/><Relationship Id="rId79" Type="http://schemas.openxmlformats.org/officeDocument/2006/relationships/externalLink" Target="externalLinks/externalLink75.xml"/><Relationship Id="rId102" Type="http://schemas.openxmlformats.org/officeDocument/2006/relationships/externalLink" Target="externalLinks/externalLink98.xml"/><Relationship Id="rId144" Type="http://schemas.openxmlformats.org/officeDocument/2006/relationships/externalLink" Target="externalLinks/externalLink140.xml"/><Relationship Id="rId90" Type="http://schemas.openxmlformats.org/officeDocument/2006/relationships/externalLink" Target="externalLinks/externalLink86.xml"/><Relationship Id="rId186" Type="http://schemas.openxmlformats.org/officeDocument/2006/relationships/externalLink" Target="externalLinks/externalLink182.xml"/><Relationship Id="rId351" Type="http://schemas.openxmlformats.org/officeDocument/2006/relationships/externalLink" Target="externalLinks/externalLink347.xml"/><Relationship Id="rId393" Type="http://schemas.openxmlformats.org/officeDocument/2006/relationships/externalLink" Target="externalLinks/externalLink389.xml"/><Relationship Id="rId407" Type="http://schemas.openxmlformats.org/officeDocument/2006/relationships/externalLink" Target="externalLinks/externalLink403.xml"/><Relationship Id="rId211" Type="http://schemas.openxmlformats.org/officeDocument/2006/relationships/externalLink" Target="externalLinks/externalLink207.xml"/><Relationship Id="rId253" Type="http://schemas.openxmlformats.org/officeDocument/2006/relationships/externalLink" Target="externalLinks/externalLink249.xml"/><Relationship Id="rId295" Type="http://schemas.openxmlformats.org/officeDocument/2006/relationships/externalLink" Target="externalLinks/externalLink291.xml"/><Relationship Id="rId309" Type="http://schemas.openxmlformats.org/officeDocument/2006/relationships/externalLink" Target="externalLinks/externalLink30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1\My%20Documents%20on%20teknik1\My%20Documents\2004\Tender\AGUS\data-data\Kali%20Marmoyo%20A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826ABE5\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'Data\AJIZ\data%20pavilion\AZIZ%202012\Folder%20FT\Copy%20of%20unej\New%20Folder%20(2)\STAIN%2009\LAPORAN%20MINGGUAN%20NW\DATA-2\Mada\Pro&amp;Pro\AnGedO&amp;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titin\2002\LK\titin\2002\LK\data\yeye\rev\bdw\Bdw-Kh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Ateng/Lap.%20Survey%20S.Suko/RAB%20S%20SUKO1%20liz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Roaming/Microsoft/Excel/AHS%20SPEC_Pemel_Kinerja%20Jembatan_0401201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2003\S%20U%20R%20A%20B%20A%20Y%20A\PAJAK\TCR%2002\MADIUN%20'02\GROSIR\RAB%20GROSIR%20'02%20(ALTERNATIF%201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oan%20(d)/DODIK/PROYEK%202011/SITUBONDO/GUDANG%20AGRO/RAB%20GUDANG%20AGRO/WINDOWS/Desktop/AGUNG%20EXAKTA/AGUNG%20JULIANTOKO/CIPTA%20KARYA/DIKNAS-versi.2004.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ime\PROYEK%202011\My%20Documents\Ateng\Lap.%20Survey%20S.Suko\RAB%20S%20SUKO1%20liz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MADIUN%20'02\GROSIR\RAB%20GROSIR%20'02%20(ALTERNATIF%2011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CP/-CONTOH%20PEKERJAAN/AHS%20SPE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ainul/AppData/Roaming/Microsoft/Excel/AHS%20Pemel.Prev-SS_HD_rev1_15Okt1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2\(D)%20DATA\My%20Documents\DATA%20LELANG\CV.%20PADUSIKU%20RATNA%20UTAMA\BINA%20MARGA\RAB%20JALAN%20P.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2\(D)%20DATA\FILE%2006\F.i.l.e\2005\FISIK\BM\(01)%20BM-JMB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2\(D)%20DATA\FILE%2006\FISIK\BM\Kabupaten\(17)%20Gan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DIK\PROYEK%202011\SITUBONDO\GUDANG%20AGRO\RAB%20GUDANG%20AGRO\WINDOWS\Desktop\AGUNG%20EXAKTA\AGUNG%20JULIANTOKO\CIPTA%20KARYA\DIKNAS-versi.2004.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1328BE\DIKNAS-versi.2004.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ojok%20dibuka/tahun%202013/SITUBONDO/Workshop%20listrik%20(stb)/Proyek%20Gedung%20BLK/PROYEK%20BLK/juned/mASJID/WINDOWS/Desktop/AGUNG%20EXAKTA/AGUNG%20JULIANTOKO/CIPTA%20KARYA/DIKNAS-versi.2004.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Documents%20and%20Settings/Administrator/My%20Documents/DATA%20CAMPURAN-2005/My%20Documents/Rutin%20Iful/Paket%203/paket%203/SIRING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@PROJECT/02%20Perencanaan%20Bronjong%20Kandangan%20(2013)/02%20RAB/2008/Pengairan/Pengairan%202008/EE%20RAB%20Pengairan%202008%20Rizal/Normalisasi%20Sungai%2024.14/Kebun%20Pasar%20Ikan%20Not%20oke/1-BOQ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51C3CA0\T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49B4264\1-BOQ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Ikien/DAB/Pkt4-Gg%20Baldes/Pnwrn%20Pkt-4/PAKET%204-JL.%20Gg.%20Balde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Hizbthon/2010/BANJARMASIN%20UTARA/pemko-Jan%2020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Data%20Pecah\RAB%20Ds%20Sambirejo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adi%20susetyo/ASKES%20BJM/askes%20bjm/2007/jalan%20tpa%20basirih/1-BOQ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CC97C48\4-QUARRY.WK4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WORKAHOLIC/PROYEKNISME%20$$$/2011/(kontraktor)%20RAB-Kelayan-Lelang%20Ulang%20Reality%20on%20Project%20doni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oan%20(d)/2013/DINAS%20CIPTA%20KARYA/PERENCANAAN%20JALAN%20LINGKUNGAN%202013/DOKUMEN%20PERENCANAAN%202013/dari%20pak%20nur/CV.%20PILARS%20KONSULTAN/RAB/Kelurahan%20imbaan%20(Belakang%20Diknas)%20Kec.%20Panji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3ACCC641\A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AKA\Data%20DAK%202013\RAB\bitahan%20udul%20-%20Tapin%20(ok)\WORKAHOLIC\PROYEKNISME%20$$$\2011\(kontraktor)%20RAB-Kelayan-Lelang%20Ulang%20Reality%20on%20Project%20don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slamet%20(d)\Data\Proyek%20Data\A%20.Slmt\contoh\SNI.Berat.04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PENYUSUNAN%20HSP%20SITUBONDO%202020.FINAL.FINAL/Bidang%20Binamarga/MASTER%20LINK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2008/Pengairan/Pengairan%202008/EE%20RAB%20Pengairan%202008%20Rizal/Normalisasi%20Sungai%2024.14/Kebun%20Pasar%20Ikan%20Not%20oke/1-BOQ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CWSHP\kota%20pagu\RAB%20Kota%20Pagu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2\(D)%20DATA\BQ\OH\Ars%20Struk%20BJBR%20(050206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CP/Lumajang/LUMAJANG%202015/B/RAB%20JEMBATAN%20BANDARAN/RAB_TRENGGALEK-BTS.%20PACITA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B%20I%20N%20A%20%20%20M%20A%20R%20G%20A/BINA%20MARGA/2018/1.%20MASTER%20ANALIS/ANALIS%20EE%202018/ANALIS%20UTK%20DISEBAR%202018/WILAYAH%20BESUKI/ANLIS%20%20K%20DAU%202016%20TW%201%20WIL%20SITUBONDO.%20KOTA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PEKERJAAN/Gambar/PROYEK%202020/PUPR/PAKET%207/Kecamatan%20Sukosari/Peningkatan%20Kondisi%20Jalan%20Poros%20Dsn%20Krajan%20Selatan%20Desa%20Pecalongan/RAB%20Jl%20Poros%20Dsn%20Krajan%20Selatan%20Desa%20Pecalongan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5B1D62A\4-QUARRY.WK4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1-%20Try%20Kantor/0-Data%202013/DAK/Ikien/DAB/Pkt4-Gg%20Baldes/Pnwrn%20Pkt-4/PAKET%204-JL.%20Gg.%20Balde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1-%20Try%20Kantor/0-Data%202013/DAK/Hizbthon/2010/BANJARMASIN%20UTARA/pemko-Jan%20201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4C58EB5\DIKNAS-versi.2004.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1-%20Try%20Kantor/0-Data%202013/DAK/WORKAHOLIC/PROYEKNISME%20$$$/2011/(kontraktor)%20RAB-Kelayan-Lelang%20Ulang%20Reality%20on%20Project%20doni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1-%20Try%20Kantor/0-Data%202013/DAK/adi%20susetyo/ASKES%20BJM/askes%20bjm/2007/jalan%20tpa%20basirih/1-BOQ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Estimasi%20Biaya/Jembatan%20Cigarun%20Tanjung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inistrasi\d\Rab2005\DPR%20GRESIK\DPRD%20ku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B%20I%20N%20A%20%20%20M%20A%20R%20G%20A/BINA%20MARGA/2018/1.%20MASTER%20ANALIS/ANALIS%20EE%202018/ANALIS%20UTK%20DISEBAR%202018/WILAYAH%20BESUKI/2.%20ANALIS%20EI%20AHS%20ver%204.0%202017%20WIL.%20BESUKI%20%20KOTA%20REVISI%203%20201888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MY%20WORK%20(EKO)\PAMSIMAS%202013-2014\DRAFT%20RKM\RAB%20Ds%20Suban%20Aya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data%20(d)\DATA\Proyek\2007\Penawaran\Penawaran\REHABILITASI\P.R%201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Startup" Target="MY%20DOCS/TA%202003/TANGGULANGIN/OE%20TANGGULANGIN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KEGIATAN%202011/IPAL%20SAWOJAJAR/SPAB%20200%20KK%20KEL.SAWOJAJAR-ainu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783334E\SPAB%20KAWASAN%20A%20KEL.SAWOJAJAR%20(170211)-REVISI%20AINUN-kembali%20ke%20200%20DIDELL%20(180211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Q%20Permata%20Senayan%2009%20Juni%202003%20R1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titip/S%20A%20R/ARSIP%20SAR.%20oke%20lengkap%202008/A.%20PEMBANGUNAN%20GEDUNG%20KANTOR%20720%20M2%20+%20RESQUER%20126%20M2/5.%20RAB/schadule%20Print_O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LELANG%20JABUNG\OE%20PANTURA%20JBT%20JABU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LELANG%20ROHANA\OE%20PANTURA%20JBT%20ROHANA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%20pekerjaan%202011\rab%20umum%202011\1Data%20Project\1DATA%20CIPTA%20PRIMA\2%20DATA%20PENGAWASAN\2009%20pawas\DIKNAS\DAK%202009\SD%20BORANG%202%20-%20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arek%20kantor\CO2\SDN%20KEDURUS\B.Q_LANTAI%20KERAMIK-FAKULTAS%20HUKUM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FILE%2006/FISIK/BM/Kabupaten/(17)%20Ganie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waedingin/tankmod-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Victor/LOCALS~1/Temp/DOCUME~1/Victor/LOCALS~1/Temp/2001/AMBASADOR/BQ-10%20MECH%2010-11-20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ntec-sumicon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Wiwied\Milir%20-%20Wates\gading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F.i.l.e/2005/FISIK/BM/(01)%20BM-JMB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jabar_uta/Buku_C/Bab_VI/SCH%20-%202.5%20TPG%20for%20Steel%20Tower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A12B9BB\A.%20PEMBANGUNAN%20GEDUNG%20KANTOR%20720%20M2%20+%20RESQU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7D7E6FB\SD%20BORANG%202%20-%20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tra-febri\data%20(d)\DATA-DATA\ITS\KERETA%20API\SONDIR-FRICTON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IKASERVER/dataproyek/FS%20BENG/d-dien/02-hidrologi/02-01-hujan%20rancangan/CH_RANC_GONGGANG-1XLS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srv\ME%20Database\A%20Project\VARIOUS-FILE\FORMAT_BQ\AFORM-BQR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2300E74\d-ch-sumberbendo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-5\mth-LIII\TAHAP-IV\KRS\ANA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wnloads/MIZUN%20property/PROYEK_SUNGAI%20CIREBON/Perhitungan_Faiz/My%20Documents/Michoen/Indra%20Karya/Kedung%20brubus/01-01-hujan/d-ch-sumberbendo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dATA_kOE\ARSIP\Master\buku%20pinter\97%20STudIos\BUCK%20UP-ANALISA\2-DIV-II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JALAN%202010%20EE\METODE%20&amp;%20ANALISA\2-DIV-III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0.%20Daftar%20Harga%202010%20Ron/Analisa%20rencana%20Jadi%202010/K%20SNI%20Jalan%202010/1.%20Analisa%20K%20SNI%202010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in%20gin\BTP\BTP%209%20X%2015%20240408\2004\F.S%20Jalan%20Sukabumi\EE%20Sukabumi\Metode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PPN\dokumen%20pgr%20kppn\rab\pagar%20kppn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ado-gado-2/RAB-SIDEMEN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LELANG%20APBD%202013\HPS%20(konstruksi)%20FINAL\My%20Documents\Wilteng\Pogram\2013\Analisa%20CTRB%20dan%20CMRFB\HPS%20BAWEN-PRINGSURAT-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_1\data%20(d)\datalinda\My%20Documents\GRAMEDIA\BQ-TB-PKB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puter9\D\DWI%20R\PEMBAHASAN%20PROYEK\PONCOL\RAP%20PONCOL%2014%2003%2007%20%20(1051%20M)\RAB%20%20BLOK%20~%20B_PRASARANA_PU_PAS_Harsat_SK.MEI%2022-05-06_Baru_44000_28-02-2007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asu\USULAN%20BIAYA%20RUMAH%20KETINTANG%20TIMMUR%20PTT%20REV1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MY%20WORK%20(EKO)\PAMSIMAS%202013-2014\DRAFT%20RKM\RAB%20Ds%20Sambirejo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Q\OH\Ars%20Struk%20BJBR%20(050206)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PNPM-MP/PNPM-MP%202010/3.%20Alur%20Tahapan/11.%20RAB%20Desain/Referensi/RAB%20BARU/Fisik/Jalan%20Aspal%202009%20purut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UWK_1\Pen02R4\RAB02UWK_S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0.%20Daftar%20Harga%202010/K%20SNI%20Jalan%202010/Analisa%20K%20SNI%202009%20(%2010%20-%202%20-%202009%20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Roaming/Microsoft/Excel/AHS%20Spek.Pemel.Kinerja%20%20Jembatan_(meeting91216)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Documents%20and%20Settings\Data-Irwan\Data_Excell_Gempol-Pandaan\Abutment1-Gempol%20IC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tode\D\INDAH\Proyek\Sumber%20Jaya\Hotel%20Nuansa\ME%20Hotel%20Nuansa(new)%20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Yadi\Operational%20Managment\Proyek\RAB\Sari%20Bunga%20Bakung\RAB-Pematangan%20dan%20Saluran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ncakiri\D\Bayeman\OE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microsoft.com/office/2006/relationships/xlExternalLinkPath/xlPathMissing" Target="5-Analisa%20Peralatan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BQ-PS&amp;A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PROJEK%20SUNCONS/07.%20MALANG/03.%20PASAR%20COMBORAN/ESTIMASI/EE%20PASAR%20COMBORAN_30102010/00.%20ANALISA%20SNI%20KOTA%20MALANG%20FIX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microsoft.com/office/2006/relationships/xlExternalLinkPath/xlPathMissing" Target="EE%20+%20BQ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2005%20Dick/2005/evaluasi%20dan%20koreksi%20perikanan/evaluasi%20dan%20koreksi%20perikanan/Proyek/THN%202004/MASJID/RAB%20MASJID%20HAUR%20GADING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9C43099\RAB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P%20MADIUN%20'02\GROSIR\RAB%20GROSIR%20'02%20(REAL%20COST%209)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DEWE/PT%20BINA%20KARSA/RAB/RAB%20sma%20tri%20karya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DEWE\PT%20BINA%20KARSA\RAB\RAB%20sma%20tri%20karya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emailan%20ke%20P%20Candra/email%20%20tgl%2022%203%202016%20rev%2014%203%202017/RAB%20MALUTU%20edit%2013-4-2017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OG_RAB_JEMBATAN\PROG%20RAB%20JEMBATAN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PROYEK%202011/12.%20New%20IPLT%20Kapuas/CAD%20IPLT%2012012012/Rab%20IPLT%20120112/RAB%20Bengkel%20dan%20Parkir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1\D\TCR%2002\P%20MADIUN%20'02\GROSIR\RAB%20GROSIR%20'02%20(REAL%20COST%209)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Qs\Tender%202008\My%20Documents\BQ\Maya%20Ubud\Contract\Main%20building\BQ\MAYA-UBUD-II\BOQ%20MAYA%20UBUD%20-%20MAIN%20BUILDING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/Yoko%20Yogiswara/01%20PUPR/02%20KERJAAN/03%20OLAH%20DATA/01%20USULAN%202021/01.%202015/7.%20MC/DATA/Aries/Tempat%20Edit/Contoh/1EVALUASI%20PENUNJUKAN%202009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LELANG/master%20DOKUMEN%20BIAYA%20JALAN%20LENGKAP%202007%20FREE%20ANALISA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-WIN2000\DIV-Proyek\PROYEK\TH-1996\9611\EVA\EVA-ARS&amp;PLB-1\EVALUASI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if%20Candra%20Wibowo/OneDrive/Desktop/DAK%202018/SDN%20PENANG%2003/1.TAKOLA%20SMP/SMP%20N%202%20CERMEE/R.A.B/file:/Tarkim2/datadony/DATA%20PERENCANAAN/oen/Perencanaan%202006/Analis/ANALIS%20BM%202006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CCO/CCO%20APUNG%20T.INTANG/P3JK%20BUL%202001/PENAWARAN/BULUNGAN/p2jk-03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Temp/ADD%2001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Ikaserver/h/BLEGA/flood/CH-ranc-B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MADIUN%20'02\GROSIR\RAB%20GROSIR%20'02%20(ALTERNATIF%2010)%201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ROJECT/SUT%20BOJONEGORO/RAB%20KARANTINA%20JOGYA/RAB%20PRODUCT/Analis%20ME%20090906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nton\MANTOON%20(D)\PROJECT\SUT%20BOJONEGORO\RAB%20KARANTINA%20JOGYA\RAB%20PRODUCT\Analis%20ME%20090906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slamet%20(d)\Program%20Data\Data%20Proyek\Proyek%20-2005\Kontraktor\Wonogiri\Tirtomoyo\Copy%20of%20Wonogiri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ta_nt1\bq\BQ\99-952\SEKONGKANG\E20-02Guest%20House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PAT-I%20NTB%20(RAB%20OE%20-%20File)/1.Rab-SREPAK-12%20Jan%2009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WINDOWS/TEMP/RAB1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/PAK%20-%202018/DATA-2/Mada/Pro&amp;Pro/AnGedO&amp;P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ijudin\D\PROYEK%202005\Penawaran\RKB%20SMK\1.%20RKB%20SMK2%20PM%20a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4LTREV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-2\Mada\Pro&amp;Pro\AnGedO&amp;P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3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18347E4\02.%20peningkatan%20saluran%20gunung%20sari%20sd%20balong%20KLARIFIKASI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ardisk%20Sata%20Internal%2030092014\Work\Enger%20Design%202014\3.%20BALAI%20PELATIHAN%20KERJA\Workshop%20bersama%20A2\LAMA\Jembatan%20Baja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olok%202008\data_excel\irg_ujunggunung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olok%202008\data_excel\Tahun%202007%20SPM\irg_BDR%20DALAM%20KAB%20SOLOK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MsImAS%20TeAM%20E%202009\TEKNIK\1.TaRAtAk%20jARaNG\Design%20of%20Taratak%20Jarang\Padang\new%20RKM_Tembok%20solok%202008\data%202%20_%20teknik%20tembok%20solok%202008\revisi%20RAB_tembok%20solok%202008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BOJONEGORO%20OK\TAWAR%203\turun%2010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PROJECT%202005/pemkot%20tahap%205/BINA%20MARGA/DOKUMEN%20BIAYA%20JALAN%20lengkap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y%20Documents\Pak%20Iwan\LAP.STRUKTUR\DOC.%20RAB\RAB.CIBUBUR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mp-35qspik0q9g\TOTO%20DATA\DATA%202006\ANJUNGAN%20TRANS\RAB\rab%20anjungan\RENCANA%20BIAYA\DATA%202006\ANJUNGAN%20TRANS\RAB\Rab%20EE%20LP%20Kota%20agung\Rab%20EE%20LP%20K%20Agung%20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Pribadi\Data~Syakir\PENDOPO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metode%20revisi%20ok%20%20pacitan\rab%20rusdi%202011\LAPORAN%20up%20progres%201\DATA\PROYEK\PPSDR\PENAWARN\PNCR\RAB-PNC1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ziz\C\EDDY%20PURWONO\PAMUJI\TCR%2002\P%20MADIUN%20'02\GROSIR\RAB%20GROSIR%20'02%20(REAL%20COST%209)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ziz\C\KUNCORO%20ARDI%20N\ANDIK\2005\TCR%2002\P%20MADIUN%20'02\GROSIR\RAB%20GROSIR%20'02%20(REAL%20COST%209)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Tender\Jalan%20lintas%20timur%20SUMSEL\File%20Jalintim%20Grand%20final%20alt-1\Software%20Lbk.%20Siberuk\OE-EE\3-DIV10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Software\OE-EE\3-DIV10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@PROJECT/02%20Perencanaan%20Bronjong%20Kandangan%20(2013)/02%20RAB/02%20RAB%20revisi%201/02%20Rab%20Jambu%20Hilir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p-yanto\DataCp%20(D)\2DATA%20ANEKA%20BARU\Data%20Penawaran\Th'2009\1PEMEL%20BERKALA\Pkt%2026%20ddpan%20watukarung%20lilik\Pkt%2026%20dadapan%20watukarung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Data02\_Est\Gedung\Bangkln\2005\00\TRANSIT-JALAN-PAKET-I&amp;II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nawaranke.PU.EdisiAkhir.Rev.1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FLASDISK/DATA%20ALI/PENAWARAN/PAVING%20STONE/DEWE/PT%20BINA%20KARSA/RAB/RAB%20sma%20tri%20karya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FLASDISK/DATA%20ALI/PENAWARAN/PAVING%20STONE/DEWE/PT%20BINA%20KARSA/RAB/RAB%20sma%20tri%20karya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453B02\Jl.%20Menganti-Kepatihan%20KMJ.A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-6\TPA-2001\OE\ALAT-KRS.xlw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DATA%20ALI/PENAWARAN/PAVING%20STONE/DEWE/PT%20BINA%20KARSA/RAB/RAB%20sma%20tri%20karya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data%20hindro%201/penawaran/kupang%208/rab1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data%20hindro%201\penawaran\kupang%208\rab1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data%20hindro%201/penawaran/kupang%208/rab1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DEWE/PT%20BINA%20KARSA/RAB/RAB%20sma%20tri%20karya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ur\d\PROYEK%202006\PUTARAN%202\SDN%20MARGOREJO%20V\KURNIA%20ABADI%2020%25\My%20Documents\2%20GUDANG%20DAN%20KM_TERBARU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11\k\My%20Documents\Bangtelindo\MSC%20Telkomsel\BQ%20Telkomsel%20Meruya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ilik\(d)%20data\Program%20Data\Data%20Proyek\Proyek%20-2005\Penawaran\Wonogiri\Tirtomoyo\Wonogiri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asu\RAB%20PUSK%20BANYU%20URIP%20anti%20baja%20version%201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CO\CCO%20APUNG%20T.INTANG\P3JK%20BUL%202001\PENAWARAN\BULUNGAN\p2jk-03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du\dadu%20D\LAPORAN%20CIANJUR\Laporan%20progress\Laporan%20Bulan-1\Data%20Laptop\FILE%20(G)\Proyek%202008\2008%20Bapusda\LEBEL%201\rAB%20&amp;%20bQ\Rab%20PaMdK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-dedy\namaku%20pras\PROYEK\proyek\Th-2002\0208\bq-ruko\final-wkc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Roaming/Microsoft/Excel/peningkatan/Legundi%20-%20Bts.Kab.Mojokerto%20(Link.138)%2042M/BAB7@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OE/OE%20GEDUNG/OE%20Gd%20Kesehatan/RAB%20revisi%20kes.%202006-ok%20terakhir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ITA_NT1\BQ\BQ\00-0001\AHS-ARS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My%20Documents/B.Q_LANTAI%20KERAMIK-FAKULTAS%20HUKUM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My%20Documents\B.Q_LANTAI%20KERAMIK-FAKULTAS%20HUKUM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PEKERJAAN\PAK%20BILLY\Paket-Pekerjaan\BAGIAN%20PEMERINTAHAN\PEMBANGUNAN%20KANTOR%20KEL.%20GADING%20-%200301.0001.017\kel_moro_100%2525_OK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FA2C135\kel_moro_100%2525_OK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PEKERJAAN\PAK%20BILLY\Paket-Pekerjaan\BAGIAN%20PEMERINTAHAN\PEMBANGUNAN%20KANTOR%20KEL.%20GADING%20-%200301.0001.017\kel_moro_100%252525_OK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ROYEK/IWAN/iWANCS/KANTOR%20LT.III/ENG.KMK/MASTER%20RAP/1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Ryan/Ryan/d/Fahry/Lokal%20Disk%20(D)/Contoh/EE%20PUSKESMAS%20benjeng%20pagar%20tri%20IV%20rev%2020140422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Data%20C/BACKUP/SNVT=06/ANALISA%20SNIkosongan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ign-1\Data%20(D)\ANTOK%202007\HPS-2006\Jalan-Polda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DN%20Kab.%20HSU.%201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s4\DINAS%20PU%20(D)\DATA-2\Mada\Pro&amp;Pro\AnGedO&amp;P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metode%20revisi%20ok%20%20pacitan\rab%20rusdi%202011\LAPORAN%20up%20progres%201\windra%20wy\Telagawaja\PAKET%20I%20Thp%201.baliB-4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slamet%20(d)\Data\Proyek%20Data\Proyek%20-2006\Konsultan\Perencanaan\Din.Pariwisata\pariwisa%20Revisi\Parkir%20Goa%20Gong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HPS%20(OE)%20-%20Panitia%20Tender%20TA-2009/Analisa%20BWS%202009/ANALISA%20BWS%202009%20Lombok%20(Isgusba)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5EF4B8E\(AKL)%20Tanggul%20Citanduy%20Kn-Kr%20Paket-II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arek%20kantor\CO2\SDN%20KEDURUS\2%20GUDANG%20DAN%20KM_TERBARU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My%20Documents/2%20GUDANG%20DAN%20KM_TERBARU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My%20Documents\2%20GUDANG%20DAN%20KM_TERBARU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if%20Candra%20Wibowo/OneDrive/Desktop/DAK%202018/SDN%20PENANG%2003/1.TAKOLA%20SMP/SMP%20N%202%20CERMEE/R.A.B/file:/Tarkim2/datadony/RAB%20PRIAGUNG%201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Hardisk%20Sata%20Internal%2030092014\Work\Enger%20Design%202015\RAP%20KEJAKSAAN\RAP%20KEJAKSAAN%20OK.xlsx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ANALISA%202017%20PU/My%20Documents/DATA%20KANTOR/MS-EXCEL/DATA/Ms%20-%20Excel/PAB_TAMANAN_1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-1\D\AGUS%20SASMITO,%20ST\PROJECT%202004\P%20MADIUN\P%20%20RSUD%20THP%20IV\RSUD%20MAD%20ME%20MASTER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ROYEK-PROYEK/0006_NGAWI/SUB%20TERMINAL%20NGAWI/TEKNIS/PERHITUNGAN/DOK.%20LELANG/EE_NGRAMBE_POTONG_2.3%20M/01.%20ANALIS_SNI_NGRAMBE_111207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microsoft.com/office/2006/relationships/xlExternalLinkPath/xlStartup" Target="07%20FISIK/1-PENGAIRAN/(PDAM)%20PT-PD%20MULYA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6D785FA\AGU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m-ali\DATAKU%20(D)\CIPTA%20PRIMA\DATA%20PERENCANAAN\Drw.%202010\PAK%20HASTO\Dokumen%20Tender\Tender%20Irigasi%20Jatim\Tender%20Jalan%20Karang%20Anyar%20-%20Cemoro%20Sewu,%20Jateng\Tender%20Jalan%20Karang%20Anyar%20-%20Cemoro%20Sewu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project%202006/BP2IPS/RAP%20GEDUNG%20ASRAMA%20Lt.3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GEDUNG\pelayaran\Pen\BoQ%20BP2IP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F5DC484\jalan%20masuk_%20iwan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inistrasi\d\Rab2005\DIKNAS%20GRESIK%20LAMA%20tdak%20dipakai\DIKNAS%20GRESIK%20MURNI%20%202005\Kawisanyar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nalisa%20Martapura-R3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1\D\BUARI\PROYEK%202003\PAJAK\TCR%2002\P%20MADIUN%20'02\GROSIR\RAB%20GROSIR%20'02%20(REAL%20COST%209)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%202009/PAKET_13_P2JJ%20JATIM/ENGINEER'S%20ESTIMATE/JARIT-PUGER-GLENMORE/@/Sam_new/data%20(d)/JATIM/JATIM%202009/METRO/DR.SOETOMO%20CS/Sutomo%20Revisi%20(10-9-2009)/MANUNGKU%20(F)/Agustus/BAB%202/2.5.6%20MC%20Tongo%20Juli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UNIVERSITAS%20MUHAMMADIYAH/VOL+RAB%20UMMUH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ur\d\PROYEK%202006\PUTARAN%202\SDN%20MARGOREJO%20V\KURNIA%20ABADI%2020%252525\UNIVERSITAS%20MUHAMMADIYAH\VOL+RAB%20UMMUH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KEGIATAN%202010/Jasa%20konstruksi/AMANDEMEN/amandemen%20n%20MC%200%20-TLG.P-1/Nabila%20Rey%20Doc/PENDAFTARAN/PENDAFTARAN%202010/PLP%20P%20MARHADI/WIYUNG/TPA%20Pasuruan%20Revisi%2098,7%25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GEDUNG\UWK_1\PenMarA\BQ-UWK_SA0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2\(D)%20DATA\PRAS\BJNEGORO\1894\gedung%20a,b,c,d,e,f\Rab%20Verifikasi%20Harga\Pemb.%20RSUD%20Bojonegoro%20F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Removable%20Disk%20(F)/RAB-%20PAGAR%20NGGALEK/rab-ok/5.%20RAB/(Print)%20RAB_rev2%20-%20IWAN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1\D\TCR%2002\P%20MADIUN\RSUD\TAHAP%20I\RSUD%20Mad%202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.23\d\Users\lenovo%20G450\Documents\RAB%20Batu%20pat3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TENDER%20ULANG/USAHA-KOTA2006/14%20OE%20PLP-2006-Selesai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TITIP/lily's%20nitip/PROJECT/SUT%20BOJONEGORO/RAB%20KARANTINA%20JOGYA/RAB%20PRODUCT/Analis%20ME%20090906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ilik\(d)%20data\CIPTA%20PRIMA\PROYEK%202006\Perencanaan\SMA%20SUDIMORO\mebel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DPRD/RAB%20Jalan(asl)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3CCD788D\(PRINT)RAB%20rev1%20lagi%20deh..oke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tode\D\INDAH\Proyek\Sumber%20Jaya\Hotel%20Tarakan%20Plaza\Rosnia\Proyek\Sumber%20Jaya\Madiun\RSUD%20Madiun-me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1\My%20Documents%20on%20teknik1\My%20Documents\2004\Tender\AGUS\data-data\jemb%20karang-besuki%20mlg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4\User%20Documents\Documents%20and%20Settings\Soebagyo\Favorites\My%20Documents\jembatan%20anyar\Jembatan%20Cipaingan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37AA546A\jerowaru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F5DC484\jalan%20masuk_%20iwan30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oan%20(d)/02_PERENCANAAN/2013/DINAS%20CIPTA%20KARYA/BIDANG%20TATA%20RUANG/DESA%20TANJUNG%20KAMAL%20PONPES%20SALAFIYAH%20AL-ASY'ARIYAH/DATA-2/Mada/Pro&amp;Pro/AnGedO&amp;P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1-%20Try%20Kantor/0-Data%202014/@HSPK_Materi%20AHSP%202013%20Bidang%20Pekerjaan%20Umum/AHSP-pasar%20senin-2013%20LITBANG%20edit.xlsx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GUSDUR/ANALIS/NEW-ANALIS-2004/NEW-ANALIS-2004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~~TAHUN%202006/PERKERASAN%20ASPAL/LAHAN%20PARKIR%20PEMDA/analis%20bm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/Setelah%20September%202012/PAHS%202012%20Lumajang/AHS%20Fix%20Pebruari%202013/AHS%20WIL%201%20KHUSU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3342B222\DOKUMEN%20BIAYA%20JALAN%20lengkap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DOCUME~1/ISHAK/LOCALS~1/Temp/Rar$DI00.234/OE%20Pemagaran%20Kantor%20Tempat%20Kerja%202006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-%20DATA%20PROYEK\data%202\Tahun%202007%20HR\irg_IRIGASI%20LAMPASI,50%20KOTA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ardisk%20Sata%20Internal%2030092014\Work\Enger%20Design%202014\3.%20BALAI%20PELATIHAN%20KERJA\Workshop%20bersama%20A2\LAMA\Documents%20and%20Settings\ADM.TEKNIK\My%20Documents\My%20Documents\de-files\tender\GORBali\GORbali4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ITATS/ESTIMASI/RAB%20,ANALISA,BAHAN,UPAH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ITATS\ESTIMASI\RAB%20,ANALISA,BAHAN,UPAH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Kota%20Madya%20B.%20Lampung/EE%20DAK%20Kesehatan%202006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MY%20WORK%20(EKO)\PAMSIMAS%202013-2014\DRAFT%20RKM\RAB%20Pungguk%20Lalang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GEDUNG\RSUD%20TAMBAKREJO\Pen_Final\Kejati\BQ-KEJAKSAAN%20(THP-IPen)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File%20Erwin/RAB%20Usulan%20Bappeda/RAB/Administrasi/DUP%202004abc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ku\lap%20ged.%20PU%202011\excel\new%20pbb2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slamet%20(d)\Data\Proyek%20Data\Proyek%20-2006\Konsultan\Perencanaan\Din.Pariwisata\pariwisa%20Revisi\Kontraktor\Surabaya\paacitan\Kas-2\1.WM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/RRDP%202016/HIT.%20BTS%20KAB%20BLITAR-BALEKAMBANG/KEDUNGSALAM-%20BTS.KAB.%20BLITAR(JOLOSUTRO)/BOQ%20DED%20JLSJ%20Balekambang-Kedungsalam1.xlsx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A022-N2\Construction\WORKS\6787\civil\final\option\6787CWFASE2CASE2_00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2.Analisa%20-%20K%20Master%20(17.01.06)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GUSDUR/ANALIS/NEW-ANALIS-2004/!DATA/ABU/JEMBATAN/RAB-JEMB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ALIS%20-2006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Perencanaan%20dan%20Eval%20Program/2012/RAB-SATKER/ANALISA%202008/ANALISA%20K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FLASDISK/DATA%20ALI/PENAWARAN/PAVING%20STONE/DEWE/PT%20BINA%20KARSA/RAB/RAB%20sma%20tri%20karya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FLASDISK\DATA%20ALI\PENAWARAN\PAVING%20STONE\DEWE\PT%20BINA%20KARSA\RAB\RAB%20sma%20tri%20karya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PAHS2006/Copy%20of%20PAHS2006%20R2%20draft(MIS)new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u2ng\Nu2nG\Nu2nG\NISSAN%20BSD%20Tender\NISSAN%20BSD%20PI\BQ_TIMAHR1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%20KANTOR\MS-EXCEL\DATA\Ms%20-%20Excel\PAB_TAMANAN_1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Xpwindows7\d\E%20V%20A%20L%20U%20A%20S%20I\Aritmatik\KOTA\MANDING%20amt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Wiwied\Milir%20-%20Wates\seturan\pembangunan2003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oan%20(d)/DATA-2/Mada/Pro&amp;Pro/AnGedO&amp;P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Divisi%202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Divisi%203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Divisi%204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Divisi%205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PAT-I%20NTB%20(RAB%20OE%20-%20File)/Rab-serepak-PDAM-REVISI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Astrid/Panitia2003/Panitia2003/Ana-2003%20ABTPIPA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E/OE%202005/OE%20Jalan%202005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Penawaran%20Lelang%202005/A.4.1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ncons_1\FILE_1%20(D)\BIG%20PROJECT%202\PRODUCT%20PERENCANAAN\LUMAJANG\SEKOLAH%20UNGGULAN\PRODUCT%20ESTIMATOR\RAB%20FIXS%20DESIGN%20REVIEW\RAB%20SUT%2019%2004%2006\RAB%20SUT%2020%2004%2006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223BAE6\Suncon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71ECEAA\SPP%20KEUANGAN%20TA%202007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nalisa%20Martapura-06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ROYEK%20-%20PROYEK/0007_PATI/JALAN%20LINGKAR_PATI/TEKNIS/DED/DED%20OK/DED%20REV%203%2010%2007/EE%202%20OKT%2007%20SALAH/EE%20UBAH%20ANALIS&amp;VOL%2001%20OKT%202007.c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-1\d\Youdie%202004\BPG\29%20jUNI%2004\BUARI\PROYEK%202003\PAJAK\TCR%2002\P%20MADIUN%20'02\GROSIR\RAB%20GROSIR%20'02%20(REAL%20COST%209)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1\My%20Documents%20on%20teknik1\My%20Documents\2004\Ibnu\My%20Documents\ibnu\Penawaran%20Apbd%202004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4\User%20Documents\Documents%20and%20Settings\User\My%20Documents\Arek-arek%20Teknik\Youngki%20File\Tender\Jembatan\NGULING%20BNR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ur\d\PROYEK%202006\PUTARAN%202\SDN%20MARGOREJO%20V\KURNIA%20ABADI%2020%25\Documents%20and%20Settings\adr\My%20Documents\NUR%20(F)\AINUR\SDN%20PACAR%20KELING%20VII\RAB%20PACAR%20KELING%20VII%20edit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Eko%20Setijo%20Purnomo\My%20Documents\Dokumen%20Kerja\TPA%20Sungai%202\Lap%20Kediri\RAB\CONTOH%20RAB\bab2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2\(D)%20DATA\AGUS%20JAMAL\DOCUMENT%20Administrasi%20proyek\data%20base%20bahan\dari%20PP%20UGM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/TAUFIK%202013/PUSKESMAS%20CERME%202013/EE%20Puskesmas%20CERME%20kusen%20LT%202%20Lubang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EKERJAAN\Tpa\from%20PU\TPA%20PPLP%202011\TPA%20SUNGAI%20DUA\rab\RAB%20TPA%20TELANG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tode\D\Rosnia\Proyek\Sumber%20Jaya\Madiun\RSUD%20Madiun-me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/DESIGN%20PASAR%20RAKYAT%20EMEA%202021/RAB%20PEMBANGUNAN%20PASAR%20RAKYAT%20EMEA.xlsx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KEGIATAN%202010/Jasa%20konstruksi/AMANDEMEN/amandemen%20n%20MC%200%20-TLG.P-1/Nabila%20Rey%20Doc/PENDAFTARAN/PENDAFTARAN%202010/PLP%20P%20MARHADI/PacitanAnyar%20gak%20pake%20railing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aan/Bina%20Marga/KAMIS%20HPS/Sedang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jo\D\PROYEK\diknas%20ENVIRO%20Tahap.4\MASTER\PASAR\PASAR%20FINAL\DRIYOREJO\01.RAB%20PS%20.DRIYO%20REV1%20PAKE%20STROUS%202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m-ali\DATAKU%20(D)\CIPTA%20PRIMA\DATA%20PERENCANAAN\Drw.%202010\PASAR%20MINOLYO%20-%201%20MC%20100%20revisi%20akhir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%202009/PAKET_13_P2JJ%20JATIM/ENGINEER'S%20ESTIMATE/JARIT-PUGER-GLENMORE/@/Sam_new/data%20(d)/JATIM/JATIM%202009/METRO/DR.SOETOMO%20CS/Sutomo%20Revisi%20(10-9-2009)/Master2/TENDER%20PENAWARAN/baru/PENAWARAN-BAKA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KEGIATAN%202010/Jasa%20konstruksi/AMANDEMEN/amandemen%20n%20MC%200%20-TLG.P-1/Nabila%20Rey%20Doc/PENDAFTARAN/PENDAFTARAN%202010/PLP%20P%20MARHADI/WIYUNG/TPA%20PROBOLINGGO-ok%20rev%2097,5%251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ORRA1\Project%2000&amp;02\02\06\bq\bq-est\m&amp;e\Tata%20Udara\Daf-1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/Ikaserver/h/DD%20Kd%20Brubus/d-kd%20brubus/d-01-hidrologi/01-01-hujan/d-ch-sumberbendo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data%20cipta%20prima\1.Data%20Cipta%20Prima\2009\Dinas%20Tanaman%20Pangan\Swakola\Borang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Documents%20and%20Settings\Axioo_Pico\Local%20Settings\Temp\Bak%20Sampah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9E0EFF0B\DOKUMEN%20BIAYA%20JALAN%20lengkap%20IMER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Documents%20and%20Settings/Administrator/My%20Documents/BAGONG-BM/JLN-P12-M-II-%20PT.%20SINAR%20KARYA%20MARATA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'Data\AJIZ\data%20pavilion\AZIZ%202012\Folder%20FT\Copy%20of%20unej\backup\TAWAR-KEMBANGSAMBI-LAPEN-1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KTOP1\Data\Data\2011\CIPTA%20KARYA%2011\CURAH%20TATAL\tWR%20DESA%20KESAMBIRAMPAK%20LAPEN-1b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paket%207/pbu%20hulu%20-%20pdanu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ABU/P2jd-p2jkk/DURP-MP2001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4.%20Saluran%20WANTILAN/BM%20Analis/pelampitan_ee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KOTA%20MADYA%202005/JALAN%20-%20P2P/RAB%20P2P/Analisa%20BM-2006-V1995%20Terpakai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GEDUNG\RSUD%20TAMBAKREJO\Pen_Final\BQ-TAMBAKREJO%20(PEN)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Work\B@D_BOY$%20(G)\RAP\RAP%20CK(Ngaglik)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GEDUNG\UWK_1\PenMarA\RAB02UWK_SA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WINDOWS/TEMP/RAB%20RUANG%20SARANA%20KP-TA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AppData\Local\Temp\_AZTMP3_\bq%20rehab%20gd%20serbaguna%20REV%20OK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WINDOWS/TEMP/RAB%20GEDUNG%20A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lamet\data%20cipta%20prima\DATA%20KEGIATAN\2008\Data\Pertanian\TANI\JI%20Cokmbg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pai\windows%20(c)\My%20Documents\COKO\TELOKLEMA\peterongan%202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metode%20revisi%20ok%20%20pacitan\rab%20rusdi%202011\LAPORAN%20up%20progres%201\Tjok%20Bagus\kintamani\telagawaja\rab&amp;analisaekonomi\RAB-WAJA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'Data\AJIZ\data%20pavilion\AZIZ%202012\Folder%20FT\Copy%20of%20unej\DATA-2\Mada\Pro&amp;Pro\AnGedO&amp;P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microsoft.com/office/2006/relationships/xlExternalLinkPath/xlStartup" Target="KEGIATAN%20TAHUN%202006/PJ%20Konsultan/10%20-%20Jaras/OE-EE%20JARING%20ASMARA/Nyuu/Yg%20baroe/Dahlia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royek%202008/Matra%20Cipta/perencanaan/SAR/Pagar%20sar%20sby/(PRINT)Rab%20+%20paving%20pemadatan_Oke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TERMINAL%20TlogoWaru%20MALANG/GOR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-1\d\AGUS%20SASMITO,%20ST\PROJECT%202005\P%20MADIUN\SMA%20UNGGULAN\RAB%20SMU%20UNGGULAN%20TENDER%20MASTER\GOR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4\User%20Documents\Ari\Penawaran%20BRANTAS\Pembuatan%20Groundsill,%20Parapet%20TPAI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pai\windows%20(c)\Documents%20and%20Settings\Zeus%20Personal\My%20Documents\Suramadu%20Sisi%20Madura%20(TPAI)-Rev-2%20ok%20TPAI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Documents%20and%20Settings/user/My%20Documents/MINGGUAN/mingguan/K1%20PUSAKA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asu\USULAN%20BIAYA%20RUMAH%20KETINTANG%20TIMMUR%20PTT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%20Hendri\DATA\RAB%20ME%20pasar%20blitar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dokumen/pak%20sulkan/USULAN%20BIAYA%20&amp;%20SCHEDULE%20PT.%20SAS%20linked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WINDOWS/TEMP/RAB%20GEDUNG%20ELEKTRO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KEGIATAN%202010/Jasa%20konstruksi/AMANDEMEN/amandemen%20n%20MC%200%20-TLG.P-1/Nabila%20Rey%20Doc/PENDAFTARAN/PENDAFTARAN%202010/PLP%20P%20MARHADI/WIYUNG/Sampah%20Tulungagung.ok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EKERJAAN\Tpa\from%20PU\TPA%20PPLP%202011\TPA%20SUNGAI%20DUA\rab\EDIT%20RAB%20TPA%20SUNGAI%20(28-02-11)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Q\05-1719\Proses\Mekanikal\RAB-Mek-Bita-Etika%20(16-05-06)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/widy/Lap%20bulan%20Juli/MTs-SA/GUBUG%20ALMUNIR/Proposal%20Teknis/RAB%20GUBUG%20AL%20MUNIR-pasirian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tul\~KAB%20BANJAR\Perenc.%20Jl.%20Pemukiman%202002\RAB\Analisa%20Martapura-R3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44D4F9D\HS%20WIL%20BM.2.Janjangwulung.aries.xls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ASURUAN/EE%20MCK%2050%20jt%20Pasuruan.xls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y%20Documents/Usa/KMS03/Analisa-KMS%20-Kembangjepun.xls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C595FC1\ANALISA%20K%20VERSI%20PU%20LUMAJANG.xl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4R50_PROJECT/TUKUM%20LUMAJANG/ANALISA%20K/ANALISA%20K%20VERSI%20PU%20LUMAJANG.xls" TargetMode="External"/></Relationships>
</file>

<file path=xl/externalLinks/_rels/externalLink3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MsImAS%20TeAM%20E%202009\TEKNIK\1.TaRAtAk%20jARaNG\Design%20of%20Taratak%20Jarang\Padang\Desain%20TJ%20revisi.xlsx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PBD1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Documents%20and%20Settings/Technisi/Start%20Menu/swa%202008%20Tam/PO%202008%20T.AGUNG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-1\D\AGUS%20SASMITO,%20ST\PROJECT%202004\P%20MADIUN\P%20%20RSUD%20THP%20IV\Copy%20of%20RSUD%20Mad%20THP%20IVE.xls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@PROJECT\09%20Perencanaan%20Bu%20yayah%202013\04%20Perencanaan%20DAK%20Tapin%202013\TIMB.xls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Users/emy/Desktop/LAPORAN%20KONTRAKTOR%20GRESIK/IBNU/DAPET%20JOMBANG%20DELIK/MC%200/Proyek/SP3082%20Hero%20PIM/020201%20HERO%20PIM%20R2.xls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Documents%20and%20Settings/Bina%20Marga/My%20Documents/GUSDUR/ANALIS/NEW-ANALIS/NEW-ANALIS-2006-bensin-naik-dak.xls" TargetMode="External"/></Relationships>
</file>

<file path=xl/externalLinks/_rels/externalLink32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PERTANIAN/RAB/02.Analisa%20-%20K%20Master%20(17.01.06).xls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My%20Documents/RAISE/PARITBESAR.xls" TargetMode="External"/></Relationships>
</file>

<file path=xl/externalLinks/_rels/externalLink33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Contoh%20Analisa%20Jemb.xls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YEK%20ALI%202008/GEDUNG/SDN%20BULAK%20BANTENG%20LOR%20I/XSDN%20Bulak%20Banteng%20I_ADY.xls" TargetMode="External"/></Relationships>
</file>

<file path=xl/externalLinks/_rels/externalLink3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Wiwied\Milir%20-%20Wates\sedayu.xls" TargetMode="External"/></Relationships>
</file>

<file path=xl/externalLinks/_rels/externalLink33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KEGIATAN%202010/Jasa%20konstruksi/AMANDEMEN/amandemen%20n%20MC%200%20-TLG.P-1/2009/Sampah/TPA%20PROBOLINGGO-ok%20rev%2097,5%251.xls" TargetMode="External"/></Relationships>
</file>

<file path=xl/externalLinks/_rels/externalLink3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d\D\gunungsari\ALL%20ABOUT%20gunung%20sari.xls" TargetMode="External"/></Relationships>
</file>

<file path=xl/externalLinks/_rels/externalLink3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1\D\HENDRI\PROYEK%202004\Madiun\RSUD%20Mad%20THP%20IVd.xls" TargetMode="External"/></Relationships>
</file>

<file path=xl/externalLinks/_rels/externalLink3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7467A07\DOKUMEN%20LELANG%20PUTAT%20GEDE%20MAHAKARYA.xls" TargetMode="External"/></Relationships>
</file>

<file path=xl/externalLinks/_rels/externalLink3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1\D\BUARI\PROYEK%202003\PAJAK\TCR%2002\MADIUN%20'02\GROSIR\RAB%20GROSIR%20'02%20(ALTERNATIF%2010)%201.xls" TargetMode="External"/></Relationships>
</file>

<file path=xl/externalLinks/_rels/externalLink3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inistrasi\d\Rab2005\DIKNAS%20GRESIK\An%20Gresik%20Utara.xls" TargetMode="External"/></Relationships>
</file>

<file path=xl/externalLinks/_rels/externalLink3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3\D\TERMINAL%20TlogoWaru%20MALANG\GOR.xls" TargetMode="External"/></Relationships>
</file>

<file path=xl/externalLinks/_rels/externalLink3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Rumdis%201,2,3,&amp;4.xls" TargetMode="External"/></Relationships>
</file>

<file path=xl/externalLinks/_rels/externalLink3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ucia\share_ls\My%20Documents\Proyek\310801Pabrik%20PT%20Rehau.xls" TargetMode="External"/></Relationships>
</file>

<file path=xl/externalLinks/_rels/externalLink34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ADVISORY%202011/@LELANG%20SIAP/LELANG%20TAHAP%20I/02.%20Leces,Tiris,%20Tonggas(kab.probolinggo).xls" TargetMode="External"/></Relationships>
</file>

<file path=xl/externalLinks/_rels/externalLink34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CCO/CCO%20APUNG%20T.INTANG/P3JK%20BUL%202001/PENAWARAN/BULUNGAN/p2jk-02.xls" TargetMode="External"/></Relationships>
</file>

<file path=xl/externalLinks/_rels/externalLink3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4\User%20Documents\Documents%20and%20Settings\User\My%20Documents\Arek-arek%20Teknik\Ibnu\JLU%20PROBL'2004.xls" TargetMode="External"/></Relationships>
</file>

<file path=xl/externalLinks/_rels/externalLink3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Q\07-2003\REF\RAB_%20ARSITEKTUR_FINAL_OK_R1.xls" TargetMode="External"/></Relationships>
</file>

<file path=xl/externalLinks/_rels/externalLink3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ilik\(d)%20data\1DATA%20PROYEK\1DATA%20ANEKA%20BARU\Th'2005\Gerdutaskin%20Tegalombo\1taskin%20PJ.xls" TargetMode="External"/></Relationships>
</file>

<file path=xl/externalLinks/_rels/externalLink3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.1\medishare\DATAKU\Analisa%202008%20-%20Master\Analis%20SNI%20Tahun%202007%20versi%20nunk.xls" TargetMode="External"/></Relationships>
</file>

<file path=xl/externalLinks/_rels/externalLink349.xml.rels><?xml version="1.0" encoding="UTF-8" standalone="yes"?>
<Relationships xmlns="http://schemas.openxmlformats.org/package/2006/relationships"><Relationship Id="rId1" Type="http://schemas.openxmlformats.org/officeDocument/2006/relationships/externalLinkPath" Target="/Ikaserver/h/DD%20Kd%20Brubus/d-kd%20brubus/d-01-hidrologi/01-04-Evapotranspirasi/d-Penman%20Kedungbrubus.XLS" TargetMode="External"/></Relationships>
</file>

<file path=xl/externalLinks/_rels/externalLink35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Users/emy/Desktop/LAPORAN%20KONTRAKTOR%20GRESIK/IBNU/DAPET%20JOMBANG%20DELIK/MC%200/PENAWARAN%20TAHAP%20II%20PU%20BINA%20MARGA/RERE%20FILE/TENDER/CONTOH/Jan2008Ajikuning1.xls" TargetMode="External"/></Relationships>
</file>

<file path=xl/externalLinks/_rels/externalLink3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1\My%20Documents%20on%20teknik1\Documents%20and%20Settings\Public%20Teknik\My%20Documents\Youngki%20File\Tender\Jalan\Jalan%20Srono-Muncar.xls" TargetMode="External"/></Relationships>
</file>

<file path=xl/externalLinks/_rels/externalLink352.xml.rels><?xml version="1.0" encoding="UTF-8" standalone="yes"?>
<Relationships xmlns="http://schemas.openxmlformats.org/package/2006/relationships"><Relationship Id="rId1" Type="http://schemas.microsoft.com/office/2006/relationships/xlExternalLinkPath/xlStartup" Target="KEGIATAN%20TAHUN%202006/PJ%20Konsultan/10%20-%20Jaras/OE-EE%20JARING%20ASMARA/Proyek%20Tahun%202002/PENAWARAN%202002/JEMB%20akses%20POLTABES%20I.xls" TargetMode="External"/></Relationships>
</file>

<file path=xl/externalLinks/_rels/externalLink35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perhitungan%20kesek/Documents%20and%20Settings/user/My%20Documents/LAP%20HARGA%20SAT/ANL%20HARGA%20SATUAN/EXCEL-PAHS/PANDUAN%20BQ/EE%20FO%20Pamanukan/3-DIV3." TargetMode="External"/></Relationships>
</file>

<file path=xl/externalLinks/_rels/externalLink354.xml.rels><?xml version="1.0" encoding="UTF-8" standalone="yes"?>
<Relationships xmlns="http://schemas.openxmlformats.org/package/2006/relationships"><Relationship Id="rId1" Type="http://schemas.openxmlformats.org/officeDocument/2006/relationships/externalLinkPath" Target="/Yoko%20Yogiswara/01%20PUPR/02%20KERJAAN/03%20OLAH%20DATA/01%20USULAN%202021/01.%202015/7.%20MC/Documents%20and%20Settings/Bedjat%20Community/My%20Documents/master%20evaluasi%20pemilihan-benard.xls" TargetMode="External"/></Relationships>
</file>

<file path=xl/externalLinks/_rels/externalLink35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Documents%20and%20Settings/intel/Application%20Data/Microsoft/Excel/Lap%20mingguan_bw%20tutup%2012.xls" TargetMode="External"/></Relationships>
</file>

<file path=xl/externalLinks/_rels/externalLink35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ROYEK/IWAN/iWANCS/asli/Data%20Andre/P%20Setyobudi/Pesapen/MC%20NOL'e%20Pesapen.xls" TargetMode="External"/></Relationships>
</file>

<file path=xl/externalLinks/_rels/externalLink357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y%20Documents/Usa/KMS03/Analisa-KMS-JalurUtama.xls" TargetMode="External"/></Relationships>
</file>

<file path=xl/externalLinks/_rels/externalLink3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ahya\yahya_share\My%20Documents\Proyek\SP%20Pasar%20Baru-Bandung\Proyek\SP%20Sport%20Center%20Gading%20Serpong\120601Sport%20Center.xls" TargetMode="External"/></Relationships>
</file>

<file path=xl/externalLinks/_rels/externalLink3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e5-mail.eudoramail.lycos.com/datalinda/My%20Documents/GRAMEDIA/BQ-TB-PKB.xls" TargetMode="External"/></Relationships>
</file>

<file path=xl/externalLinks/_rels/externalLink3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6E8441B\Jratunseluna3_titip.xls" TargetMode="External"/></Relationships>
</file>

<file path=xl/externalLinks/_rels/externalLink36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Penawaran%20Lelang%202005/B.72.3.XLS" TargetMode="External"/></Relationships>
</file>

<file path=xl/externalLinks/_rels/externalLink362.xml.rels><?xml version="1.0" encoding="UTF-8" standalone="yes"?>
<Relationships xmlns="http://schemas.openxmlformats.org/package/2006/relationships"><Relationship Id="rId1" Type="http://schemas.openxmlformats.org/officeDocument/2006/relationships/externalLinkPath" Target="/MTs-SA/RAB%20PONPES%20AL%20A'DHAMI%20SUMENEP%20Klarifikasi.xls" TargetMode="External"/></Relationships>
</file>

<file path=xl/externalLinks/_rels/externalLink3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Q\06-1925\Proses\Sipil%20-%20Struktur\Revisi%20A%20(12%20JUNI%202007)\00-0001\AHS-ARS.xls" TargetMode="External"/></Relationships>
</file>

<file path=xl/externalLinks/_rels/externalLink36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@PROJECT/2012/SPAM-KEDIRI_KAB-2012/IKK-PUNCU/RAB/RAB%20IKK%20PUNCU%20revisi%206%20jan%202013.xls" TargetMode="External"/></Relationships>
</file>

<file path=xl/externalLinks/_rels/externalLink36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project%202007/surabaya%20Eproc%20tahap%20XII/My%20Documents/ROKHIM/RAB/ANALISA%20HSP%20VERSI%20PERMUKIMAN" TargetMode="External"/></Relationships>
</file>

<file path=xl/externalLinks/_rels/externalLink36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ITATS/ESTIMASI/RAB%20,ANALISA,BAHAN,UPAH.xls" TargetMode="External"/></Relationships>
</file>

<file path=xl/externalLinks/_rels/externalLink367.xml.rels><?xml version="1.0" encoding="UTF-8" standalone="yes"?>
<Relationships xmlns="http://schemas.openxmlformats.org/package/2006/relationships"><Relationship Id="rId1" Type="http://schemas.openxmlformats.org/officeDocument/2006/relationships/externalLinkPath" Target="/MIZUN%20property/PROYEK_SUNGAI%20CIREBON/Perhitungan_Faiz/My%20Documents/Michoen/Indra%20Karya/Kedung%20brubus/01-01-hujan/d-ch-sumberbendo.xls" TargetMode="External"/></Relationships>
</file>

<file path=xl/externalLinks/_rels/externalLink36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if%20Candra%20Wibowo/OneDrive/Desktop/DAK%202018/SDN%20PENANG%2003/1.TAKOLA%20SMP/SMP%20N%202%20CERMEE/R.A.B/file:/Tarkim1/d/Pindahan%20Tarkim2/dhe_oen/2006/GSG/RAB%20GSG%202006.xls" TargetMode="External"/></Relationships>
</file>

<file path=xl/externalLinks/_rels/externalLink3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ATA-2\Mada\Pro&amp;Pro\AnGedO&amp;P.xls" TargetMode="External"/></Relationships>
</file>

<file path=xl/externalLinks/_rels/externalLink3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-win2000\div-proyek\PROYEK\TH-2003\0321\BQ\SAME\BQ-01.XLS" TargetMode="External"/></Relationships>
</file>

<file path=xl/externalLinks/_rels/externalLink37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MKOT%20SBY/GEDUNG%20KEBERSIHAN%20DAN%20GUDANG/analisa%20terbaru.1.XLS" TargetMode="External"/></Relationships>
</file>

<file path=xl/externalLinks/_rels/externalLink3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EDDY-PRINT\OK\KENDENG%20LEMBU\HALO-HALO%20KL\Jembatan_Kendeng%20Lembu.XLS" TargetMode="External"/></Relationships>
</file>

<file path=xl/externalLinks/_rels/externalLink37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if%20Candra%20Wibowo/OneDrive/Desktop/DAK%202018/SDN%20PENANG%2003/1.TAKOLA%20SMP/SMP%20N%202%20CERMEE/R.A.B/KONSEP%20PROGRAM/RAB%20MoRA/RAB%20MTs%20Cianjur/rab1.xls" TargetMode="External"/></Relationships>
</file>

<file path=xl/externalLinks/_rels/externalLink374.xml.rels><?xml version="1.0" encoding="UTF-8" standalone="yes"?>
<Relationships xmlns="http://schemas.openxmlformats.org/package/2006/relationships"><Relationship Id="rId1" Type="http://schemas.openxmlformats.org/officeDocument/2006/relationships/externalLinkPath" Target="/KA%20-%2040/MTs-SA/GUBUG%20ALMUNIR/Proposal%20Teknis/RAB%20GUBUG%20AL%20MUNIR-pasirian.xls" TargetMode="External"/></Relationships>
</file>

<file path=xl/externalLinks/_rels/externalLink37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music/2008/gading%208/adata/DEWE/PT%20BINA%20KARSA/RAB/RAB%20sma%20tri%20karya.xls" TargetMode="External"/></Relationships>
</file>

<file path=xl/externalLinks/_rels/externalLink3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\pc\PROYEK%20ALI%202008\GEDUNG\SDN%20BULAK%20BANTENG%20LOR%20I\adata\DEWE\PT%20BINA%20KARSA\RAB\RAB%20sma%20tri%20karya.xls" TargetMode="External"/></Relationships>
</file>

<file path=xl/externalLinks/_rels/externalLink377.xml.rels><?xml version="1.0" encoding="UTF-8" standalone="yes"?>
<Relationships xmlns="http://schemas.openxmlformats.org/package/2006/relationships"><Relationship Id="rId1" Type="http://schemas.openxmlformats.org/officeDocument/2006/relationships/externalLinkPath" Target="/KA%20-%2040/Minggu%20X%20(31%20sd%2006%20September%202008)/MTs-SA/GUBUG%20ALMUNIR/Proposal%20Teknis/RAB%20GUBUG%20AL%20MUNIR-pasirian.xls" TargetMode="External"/></Relationships>
</file>

<file path=xl/externalLinks/_rels/externalLink378.xml.rels><?xml version="1.0" encoding="UTF-8" standalone="yes"?>
<Relationships xmlns="http://schemas.openxmlformats.org/package/2006/relationships"><Relationship Id="rId1" Type="http://schemas.openxmlformats.org/officeDocument/2006/relationships/externalLinkPath" Target="/MTs-SA/GUBUG%20ALMUNIR/Proposal%20Teknis/RAB%20GUBUG%20AL%20MUNIR-pasirian.xls" TargetMode="External"/></Relationships>
</file>

<file path=xl/externalLinks/_rels/externalLink3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tikno-1\d\AGUS%20SASMITO,%20ST\PROJECT%202005\P%20MADIUN\SMA%20UNGGULAN\RAB%20SMU%20UNGGULAN%20TENDER%20MASTER\Kembali%20ke%20ANALISA%20SNI%20-%202005%20KOREKSI%207-6-'05%20diprint%20(Aag).xls" TargetMode="External"/></Relationships>
</file>

<file path=xl/externalLinks/_rels/externalLink38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l%20Pek%20kusen%20_%20plafond%20&amp;%20partisi.xls" TargetMode="External"/></Relationships>
</file>

<file path=xl/externalLinks/_rels/externalLink3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NPM%20PISEW%20SINDANG%20DATARAN%202012\Lain%20Lain%20Perencanaan\PSAB%20Lebong\1.%20TIK%20SIRONG\5.%20RAB\Rab%20Penwaran%202008\Arsip%20RAB\STAIN%202006\RAB%20Jalan%20STAIN%20REVISI%20TGL,%207%20NOP.%202006%20Oke.2.xls" TargetMode="External"/></Relationships>
</file>

<file path=xl/externalLinks/_rels/externalLink3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knik4\User%20Documents\Documents%20and%20Settings\User\My%20Documents\Arek-arek%20Teknik\Agus%20Suwandi\NGANJUK-KDR-Bts.BLITAR.xls" TargetMode="External"/></Relationships>
</file>

<file path=xl/externalLinks/_rels/externalLink38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BPS%20MADIUN_130310/laptop/kumpulan%20RAB/Data/OE%20Fisisk%202006/Anl-2006Ktr/My%20Documents/PL/Rab%20Yos%20Sudarso.xls" TargetMode="External"/></Relationships>
</file>

<file path=xl/externalLinks/_rels/externalLink384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E/Minti/Perencanaan%202016/Analis%20E1%20%202016%20Maret%2029.xls" TargetMode="External"/></Relationships>
</file>

<file path=xl/externalLinks/_rels/externalLink385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ROYEK/IWAN/iWANCS/asli/Data%20Andre/P%20Setyobudi/Pucangan%207/MC_Nol%20pucangan%207.xls" TargetMode="External"/></Relationships>
</file>

<file path=xl/externalLinks/_rels/externalLink3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metode%20revisi%20ok%20%20pacitan\rab%20rusdi%202011\tangga%20kantor%20pemda.xls" TargetMode="External"/></Relationships>
</file>

<file path=xl/externalLinks/_rels/externalLink3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m-ali\DATAKU%20(D)\CIPTA%20PRIMA\DATA%20PERENCANAAN\Drw.%202010\Dokumen%20Penawaran\Tender%20Pengairan\PAKET%20PONOROGO.xls" TargetMode="External"/></Relationships>
</file>

<file path=xl/externalLinks/_rels/externalLink3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71029B2\DOKUMEN%20PENAWRAN%20PTROKIMIO%20M&amp;E.xls" TargetMode="External"/></Relationships>
</file>

<file path=xl/externalLinks/_rels/externalLink389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ato/Tulungagung/2009/ato/Probolinggo/2009/Probolinggo%202009%20SNI.xls" TargetMode="External"/></Relationships>
</file>

<file path=xl/externalLinks/_rels/externalLink39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HADINEO/KANTOR/2015/RSD%20BALUNG/SISCA%20PROJECT/new/RABagropolitan%20seroja2006.xls" TargetMode="External"/></Relationships>
</file>

<file path=xl/externalLinks/_rels/externalLink3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ilik\(d)%20data\Data\Proyek%20Data\A%20.Slmt\contoh\SNI.Berat.04.xls" TargetMode="External"/></Relationships>
</file>

<file path=xl/externalLinks/_rels/externalLink392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@PROJECT/02%20Perencanaan%20Bronjong%20Kandangan%20(2013)/02%20RAB/CCO/CCO%20APUNG%20T.INTANG/P3JK%20BUL%202001/PENAWARAN/BULUNGAN/p2jk-03.xls" TargetMode="External"/></Relationships>
</file>

<file path=xl/externalLinks/_rels/externalLink393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FLASDISK/DEWE/PT%20BINA%20KARSA/RAB/RAB%20sma%20tri%20karya.xls" TargetMode="External"/></Relationships>
</file>

<file path=xl/externalLinks/_rels/externalLink3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UWK_1\Pen02R4\BQ-UWK_SA0.XLS" TargetMode="External"/></Relationships>
</file>

<file path=xl/externalLinks/_rels/externalLink3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akin\d\ZAKINNNNNNN\BP2IP%20THP-2%20REVISI%2017-02-09\ESTIMATE\GEDUNG\MALANG\EKO_DGI2.xls" TargetMode="External"/></Relationships>
</file>

<file path=xl/externalLinks/_rels/externalLink396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001-Pitap/11%20RAB%20konsultan%20OE%20(29%20April%202013)/02%20RAB%20Tambak%20Hanyar%20-%20fix%20tgl%2017%20maret%20ok.xls" TargetMode="External"/></Relationships>
</file>

<file path=xl/externalLinks/_rels/externalLink3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Owner\My%20Documents\RAB_DARI%20P'ABDURRAHMAN_8%20SEPTEMBER%202007\RAB_GABUNGAN%20TOTAL_8%20SEPTEMBER%202007_PUSDIKLAT\RAB_STRUKTUR_FINAL_OK.xls" TargetMode="External"/></Relationships>
</file>

<file path=xl/externalLinks/_rels/externalLink398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RONY/4T3N6/TAHUN%202012/SECRET%202012/OK%20RAB/Tahap%201/pengadaan%20air%20bersih/WINDOWS/TEMP/Medokan%20Ayu/01.%20Peningkatan%20saluran%20medokan%20Ayu.xls" TargetMode="External"/></Relationships>
</file>

<file path=xl/externalLinks/_rels/externalLink3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perindag%202012\rab%20air.xls" TargetMode="External"/></Relationships>
</file>

<file path=xl/externalLinks/_rels/externalLink400.xml.rels><?xml version="1.0" encoding="UTF-8" standalone="yes"?>
<Relationships xmlns="http://schemas.openxmlformats.org/package/2006/relationships"><Relationship Id="rId1" Type="http://schemas.openxmlformats.org/officeDocument/2006/relationships/externalLinkPath" Target="/BIAZ%20ANGGA/HARGA%20SATUAN%20LUMAJANG/02%20-%20SOFTWARE/AHS%20SPEC%20DES%202006.xls" TargetMode="External"/></Relationships>
</file>

<file path=xl/externalLinks/_rels/externalLink401.xml.rels><?xml version="1.0" encoding="UTF-8" standalone="yes"?>
<Relationships xmlns="http://schemas.openxmlformats.org/package/2006/relationships"><Relationship Id="rId1" Type="http://schemas.openxmlformats.org/officeDocument/2006/relationships/externalLinkPath" Target="/GOENG%20'PROJECT'/2020/PUPR/GOENG%20'PANGKALAN'/2017/BONDOWOSO/DIKNAS/NEW%20RAB%20RSU%20GAMBIRAN/00.%20ANALISA%20SNI%20VER.%20PU%20KDR.%20AGT2008%20(PJ).xls" TargetMode="External"/></Relationships>
</file>

<file path=xl/externalLinks/_rels/externalLink4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ta\C\F_TEJA%20ROBERT\AGUS%20WIJAYA\DWI%20R%202%20JUNI%202006%20FILE%20FIX\TMNL%20TLOGAWARU%2029%20JAN%20'07\BUKU%204\TRMNL%20TLOGOWARU%2029%20JAN%20'07%20(%20ANYAR%20).xls" TargetMode="External"/></Relationships>
</file>

<file path=xl/externalLinks/_rels/externalLink40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YEK/ALFIAN/Users/emy/Desktop/LAPORAN%20KONTRAKTOR%20GRESIK/IBNU/DAPET%20JOMBANG%20DELIK/MC%200/Tawar%20Jalan/Tawar%20Jalan%20Mt.Ajan-Kute/1-BOQ.xls" TargetMode="External"/></Relationships>
</file>

<file path=xl/externalLinks/_rels/externalLink40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yek\2024\Kosan%20Gunbat\rab%20coba.xlsx" TargetMode="External"/><Relationship Id="rId1" Type="http://schemas.openxmlformats.org/officeDocument/2006/relationships/externalLinkPath" Target="/Proyek/2024/Kosan%20Gunbat/rab%20cob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e"/>
      <sheetName val="analisa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</sheetNames>
    <sheetDataSet>
      <sheetData sheetId="0">
        <row r="15">
          <cell r="S15" t="str">
            <v>- Besi siku</v>
          </cell>
        </row>
        <row r="16">
          <cell r="S16" t="str">
            <v>- besi kanal</v>
          </cell>
        </row>
        <row r="28">
          <cell r="S28" t="str">
            <v>- Besi bulat st 60</v>
          </cell>
        </row>
        <row r="29">
          <cell r="S29" t="str">
            <v>- B r o n z e</v>
          </cell>
        </row>
        <row r="30">
          <cell r="S30" t="str">
            <v>- Besi cor</v>
          </cell>
        </row>
        <row r="31">
          <cell r="S31" t="str">
            <v>- Baja cor</v>
          </cell>
        </row>
        <row r="66">
          <cell r="G66" t="str">
            <v xml:space="preserve"> </v>
          </cell>
          <cell r="I66">
            <v>61</v>
          </cell>
          <cell r="J66" t="str">
            <v>1 Kg besi beton dia 22 mm</v>
          </cell>
          <cell r="M66">
            <v>4500</v>
          </cell>
          <cell r="N66" t="str">
            <v xml:space="preserve"> </v>
          </cell>
        </row>
        <row r="67">
          <cell r="G67" t="str">
            <v xml:space="preserve"> </v>
          </cell>
          <cell r="I67">
            <v>62</v>
          </cell>
          <cell r="J67" t="str">
            <v>1 bh drug lager</v>
          </cell>
          <cell r="M67">
            <v>270000</v>
          </cell>
          <cell r="N67" t="str">
            <v xml:space="preserve"> </v>
          </cell>
        </row>
        <row r="68">
          <cell r="G68" t="str">
            <v xml:space="preserve"> </v>
          </cell>
          <cell r="I68">
            <v>63</v>
          </cell>
          <cell r="J68" t="str">
            <v>1 bh grendel</v>
          </cell>
          <cell r="M68">
            <v>4500</v>
          </cell>
          <cell r="N68" t="str">
            <v xml:space="preserve"> </v>
          </cell>
        </row>
        <row r="69">
          <cell r="G69" t="str">
            <v xml:space="preserve"> </v>
          </cell>
          <cell r="I69">
            <v>64</v>
          </cell>
          <cell r="J69" t="str">
            <v>1 m3  pasir urug</v>
          </cell>
          <cell r="M69">
            <v>18000</v>
          </cell>
          <cell r="N69" t="str">
            <v xml:space="preserve"> </v>
          </cell>
        </row>
        <row r="70">
          <cell r="E70">
            <v>17490</v>
          </cell>
          <cell r="G70" t="str">
            <v xml:space="preserve"> </v>
          </cell>
          <cell r="N70" t="str">
            <v xml:space="preserve"> </v>
          </cell>
        </row>
        <row r="71">
          <cell r="C71" t="str">
            <v xml:space="preserve">                  Prasarana , dll.</v>
          </cell>
          <cell r="E71">
            <v>0</v>
          </cell>
          <cell r="G71" t="str">
            <v xml:space="preserve"> </v>
          </cell>
          <cell r="N71" t="str">
            <v xml:space="preserve"> </v>
          </cell>
        </row>
        <row r="72">
          <cell r="E72" t="str">
            <v>-</v>
          </cell>
          <cell r="G72" t="str">
            <v xml:space="preserve"> </v>
          </cell>
          <cell r="N72" t="str">
            <v xml:space="preserve"> </v>
          </cell>
        </row>
        <row r="73">
          <cell r="C73" t="str">
            <v xml:space="preserve">                  Total</v>
          </cell>
          <cell r="E73">
            <v>17490</v>
          </cell>
          <cell r="G73" t="str">
            <v xml:space="preserve"> </v>
          </cell>
          <cell r="N73" t="str">
            <v xml:space="preserve"> </v>
          </cell>
        </row>
        <row r="74">
          <cell r="C74" t="str">
            <v xml:space="preserve">                  Total (dibulatkan)</v>
          </cell>
          <cell r="E74">
            <v>17490</v>
          </cell>
          <cell r="G74" t="str">
            <v xml:space="preserve"> </v>
          </cell>
          <cell r="N74" t="str">
            <v xml:space="preserve"> </v>
          </cell>
        </row>
        <row r="75">
          <cell r="G75" t="str">
            <v xml:space="preserve"> </v>
          </cell>
          <cell r="N75" t="str">
            <v xml:space="preserve"> </v>
          </cell>
        </row>
        <row r="76">
          <cell r="B76" t="str">
            <v>An A16</v>
          </cell>
          <cell r="C76" t="str">
            <v>1 M3 tanah diratakan, dihaluskan dan dipadatkan</v>
          </cell>
          <cell r="G76" t="str">
            <v xml:space="preserve"> </v>
          </cell>
          <cell r="N76" t="str">
            <v xml:space="preserve"> </v>
          </cell>
        </row>
        <row r="77">
          <cell r="C77" t="str">
            <v>0,25 Pekerja</v>
          </cell>
          <cell r="D77">
            <v>12500</v>
          </cell>
          <cell r="E77">
            <v>3125</v>
          </cell>
          <cell r="I77" t="str">
            <v xml:space="preserve">   Ir. MOHAMAD BASUKI,  MSi.</v>
          </cell>
          <cell r="K77" t="str">
            <v xml:space="preserve">                    Ir. SOEDARMADJI</v>
          </cell>
          <cell r="N77" t="str">
            <v xml:space="preserve"> </v>
          </cell>
        </row>
        <row r="78">
          <cell r="C78" t="str">
            <v>0,01 Mandor</v>
          </cell>
          <cell r="D78">
            <v>20000</v>
          </cell>
          <cell r="E78">
            <v>200</v>
          </cell>
          <cell r="I78" t="str">
            <v xml:space="preserve">             NIP. 510 033 700</v>
          </cell>
          <cell r="K78" t="str">
            <v xml:space="preserve">                      NIP. 510 037 863</v>
          </cell>
        </row>
        <row r="79">
          <cell r="E79" t="str">
            <v>-</v>
          </cell>
          <cell r="N79" t="str">
            <v xml:space="preserve"> </v>
          </cell>
        </row>
        <row r="80">
          <cell r="E80">
            <v>3325</v>
          </cell>
          <cell r="N80" t="str">
            <v xml:space="preserve"> </v>
          </cell>
        </row>
        <row r="81">
          <cell r="N81" t="str">
            <v xml:space="preserve"> </v>
          </cell>
        </row>
        <row r="82">
          <cell r="C82" t="str">
            <v>1 M3 Timbunan, tanah dari bekas galian</v>
          </cell>
        </row>
        <row r="83">
          <cell r="C83" t="str">
            <v>An A16 ( Pemadatan )</v>
          </cell>
          <cell r="E83">
            <v>3325</v>
          </cell>
        </row>
        <row r="84">
          <cell r="C84" t="str">
            <v xml:space="preserve">                  Prasarana , dll.</v>
          </cell>
          <cell r="E84">
            <v>0</v>
          </cell>
        </row>
        <row r="85">
          <cell r="E85" t="str">
            <v>-</v>
          </cell>
          <cell r="I85" t="str">
            <v>DAFTAR  :  HARGA SATUAN</v>
          </cell>
        </row>
        <row r="86">
          <cell r="C86" t="str">
            <v xml:space="preserve">                  Total</v>
          </cell>
          <cell r="E86">
            <v>3325</v>
          </cell>
          <cell r="I86" t="str">
            <v>PEKERJAAN FASILITAS EKSPLOITASI</v>
          </cell>
        </row>
        <row r="87">
          <cell r="C87" t="str">
            <v xml:space="preserve">                  Total (dibulatkan)</v>
          </cell>
          <cell r="E87">
            <v>3320</v>
          </cell>
          <cell r="I87" t="str">
            <v>DPU. PENGAIRAN DAERAH  -  KABUPATEN SITUBONDO</v>
          </cell>
        </row>
        <row r="88">
          <cell r="I88" t="str">
            <v>Tahun anggaran 2001</v>
          </cell>
        </row>
        <row r="89">
          <cell r="C89" t="str">
            <v>1 M3 Timbunan, tanah dari luar (borrow area)</v>
          </cell>
          <cell r="I89" t="str">
            <v xml:space="preserve"> </v>
          </cell>
          <cell r="J89" t="str">
            <v xml:space="preserve"> </v>
          </cell>
          <cell r="K89" t="str">
            <v xml:space="preserve"> </v>
          </cell>
          <cell r="L89" t="str">
            <v xml:space="preserve"> </v>
          </cell>
          <cell r="M89" t="str">
            <v xml:space="preserve"> </v>
          </cell>
        </row>
        <row r="90">
          <cell r="C90" t="str">
            <v>1,2 M3 tanah urug</v>
          </cell>
          <cell r="E90">
            <v>21600</v>
          </cell>
          <cell r="I90" t="str">
            <v>No</v>
          </cell>
          <cell r="J90" t="str">
            <v>URAIAN  PEKERJAAN</v>
          </cell>
          <cell r="L90" t="str">
            <v>Sat.</v>
          </cell>
          <cell r="M90" t="str">
            <v>Harga</v>
          </cell>
        </row>
        <row r="91">
          <cell r="C91" t="str">
            <v>An A16 ( Pemadatan )</v>
          </cell>
          <cell r="E91">
            <v>3325</v>
          </cell>
          <cell r="M91" t="str">
            <v>Satuan</v>
          </cell>
        </row>
        <row r="92">
          <cell r="E92" t="str">
            <v>-</v>
          </cell>
          <cell r="I92" t="str">
            <v xml:space="preserve"> </v>
          </cell>
          <cell r="J92" t="str">
            <v xml:space="preserve"> </v>
          </cell>
          <cell r="K92" t="str">
            <v xml:space="preserve"> </v>
          </cell>
          <cell r="L92" t="str">
            <v xml:space="preserve"> </v>
          </cell>
          <cell r="M92" t="str">
            <v xml:space="preserve"> </v>
          </cell>
        </row>
        <row r="93">
          <cell r="E93">
            <v>24925</v>
          </cell>
          <cell r="I93" t="str">
            <v xml:space="preserve"> 1</v>
          </cell>
          <cell r="J93" t="str">
            <v>Timbunan tanah dari galian</v>
          </cell>
          <cell r="L93" t="str">
            <v xml:space="preserve"> M3</v>
          </cell>
          <cell r="M93">
            <v>3320</v>
          </cell>
        </row>
        <row r="94">
          <cell r="C94" t="str">
            <v xml:space="preserve">                  Prasarana , dll.</v>
          </cell>
          <cell r="E94">
            <v>0</v>
          </cell>
          <cell r="I94" t="str">
            <v xml:space="preserve"> 2</v>
          </cell>
          <cell r="J94" t="str">
            <v>Timbunan tanah dari luar</v>
          </cell>
          <cell r="L94" t="str">
            <v xml:space="preserve"> M3</v>
          </cell>
          <cell r="M94">
            <v>24920</v>
          </cell>
        </row>
        <row r="95">
          <cell r="E95" t="str">
            <v>-</v>
          </cell>
          <cell r="I95" t="str">
            <v xml:space="preserve"> 3</v>
          </cell>
          <cell r="J95" t="str">
            <v>Galian, tn untuk timbunan</v>
          </cell>
          <cell r="L95" t="str">
            <v xml:space="preserve"> M3</v>
          </cell>
          <cell r="M95">
            <v>17490</v>
          </cell>
        </row>
        <row r="96">
          <cell r="C96" t="str">
            <v xml:space="preserve">                  Total</v>
          </cell>
          <cell r="E96">
            <v>24925</v>
          </cell>
          <cell r="I96" t="str">
            <v xml:space="preserve"> 4</v>
          </cell>
          <cell r="J96" t="str">
            <v>Galian,tn dibuang keluar</v>
          </cell>
          <cell r="L96" t="str">
            <v xml:space="preserve"> M3</v>
          </cell>
          <cell r="M96">
            <v>17490</v>
          </cell>
        </row>
        <row r="97">
          <cell r="C97" t="str">
            <v xml:space="preserve">                  Total (dibulatkan)</v>
          </cell>
          <cell r="E97">
            <v>24920</v>
          </cell>
          <cell r="I97" t="str">
            <v xml:space="preserve"> 5</v>
          </cell>
          <cell r="J97" t="str">
            <v>Gebalan rumput</v>
          </cell>
          <cell r="L97" t="str">
            <v xml:space="preserve"> M2</v>
          </cell>
          <cell r="M97">
            <v>3770</v>
          </cell>
        </row>
        <row r="98">
          <cell r="I98" t="str">
            <v xml:space="preserve"> 6</v>
          </cell>
          <cell r="J98" t="str">
            <v>Bongkaran pasangan</v>
          </cell>
          <cell r="L98" t="str">
            <v xml:space="preserve"> M3</v>
          </cell>
          <cell r="M98">
            <v>58000</v>
          </cell>
        </row>
        <row r="99">
          <cell r="B99" t="str">
            <v>An B1</v>
          </cell>
          <cell r="C99" t="str">
            <v>1 M2 Gebalan rumput</v>
          </cell>
          <cell r="I99" t="str">
            <v xml:space="preserve"> 7</v>
          </cell>
          <cell r="J99" t="str">
            <v>Urugan pasir dibwh pondasi</v>
          </cell>
          <cell r="L99" t="str">
            <v xml:space="preserve"> M3</v>
          </cell>
          <cell r="M99">
            <v>25550</v>
          </cell>
        </row>
        <row r="100">
          <cell r="C100" t="str">
            <v>0,15 Pekerja</v>
          </cell>
          <cell r="D100">
            <v>12500</v>
          </cell>
          <cell r="E100">
            <v>1875</v>
          </cell>
          <cell r="I100" t="str">
            <v xml:space="preserve"> 8</v>
          </cell>
          <cell r="J100" t="str">
            <v>Urugan puddel</v>
          </cell>
          <cell r="L100" t="str">
            <v xml:space="preserve"> M3</v>
          </cell>
          <cell r="M100">
            <v>42860</v>
          </cell>
        </row>
        <row r="101">
          <cell r="C101" t="str">
            <v>0,01 Mandor</v>
          </cell>
          <cell r="D101">
            <v>20000</v>
          </cell>
          <cell r="E101">
            <v>200</v>
          </cell>
          <cell r="I101" t="str">
            <v xml:space="preserve"> 9</v>
          </cell>
          <cell r="J101" t="str">
            <v>Pas batu 1Kp : 1Sm : 1Ps</v>
          </cell>
          <cell r="L101" t="str">
            <v xml:space="preserve"> M3</v>
          </cell>
          <cell r="M101">
            <v>171560</v>
          </cell>
        </row>
        <row r="102">
          <cell r="C102" t="str">
            <v>0,1 x An A7</v>
          </cell>
          <cell r="E102">
            <v>1704.5454545454545</v>
          </cell>
          <cell r="I102" t="str">
            <v>10</v>
          </cell>
          <cell r="J102" t="str">
            <v>Pas bata 1Kp : 1Sm :2 Ps</v>
          </cell>
          <cell r="L102" t="str">
            <v xml:space="preserve"> M3</v>
          </cell>
          <cell r="M102">
            <v>211930</v>
          </cell>
        </row>
        <row r="103">
          <cell r="E103" t="str">
            <v>-</v>
          </cell>
          <cell r="I103" t="str">
            <v>11</v>
          </cell>
          <cell r="J103" t="str">
            <v>Pas bata 1Pc : 4Ps</v>
          </cell>
          <cell r="L103" t="str">
            <v xml:space="preserve"> M3</v>
          </cell>
          <cell r="M103">
            <v>243940</v>
          </cell>
        </row>
        <row r="104">
          <cell r="E104">
            <v>3779.5454545454545</v>
          </cell>
          <cell r="I104" t="str">
            <v>12</v>
          </cell>
          <cell r="J104" t="str">
            <v>Pas trasraam 1Pc : 2 Ps</v>
          </cell>
          <cell r="L104" t="str">
            <v xml:space="preserve"> M3</v>
          </cell>
          <cell r="M104">
            <v>283190</v>
          </cell>
        </row>
        <row r="105">
          <cell r="C105" t="str">
            <v xml:space="preserve">                  Prasarana , dll.</v>
          </cell>
          <cell r="E105">
            <v>0</v>
          </cell>
          <cell r="I105" t="str">
            <v>13</v>
          </cell>
          <cell r="J105" t="str">
            <v>Plesteran 1Kp : 1Sm : 2 Ps</v>
          </cell>
          <cell r="L105" t="str">
            <v xml:space="preserve"> M2</v>
          </cell>
          <cell r="M105">
            <v>9610</v>
          </cell>
        </row>
        <row r="106">
          <cell r="E106" t="str">
            <v>-</v>
          </cell>
          <cell r="I106" t="str">
            <v>14</v>
          </cell>
          <cell r="J106" t="str">
            <v>Plesteran 1:3 tebal 2cm</v>
          </cell>
          <cell r="L106" t="str">
            <v xml:space="preserve"> M2</v>
          </cell>
          <cell r="M106">
            <v>18880</v>
          </cell>
        </row>
        <row r="107">
          <cell r="C107" t="str">
            <v xml:space="preserve">                  Total</v>
          </cell>
          <cell r="E107">
            <v>3779.5454545454545</v>
          </cell>
          <cell r="I107" t="str">
            <v>15</v>
          </cell>
          <cell r="J107" t="str">
            <v>Beton bertulang B1/K125</v>
          </cell>
          <cell r="L107" t="str">
            <v xml:space="preserve"> M3</v>
          </cell>
          <cell r="M107">
            <v>1837600</v>
          </cell>
        </row>
        <row r="108">
          <cell r="C108" t="str">
            <v xml:space="preserve">                  Total (dibulatkan)</v>
          </cell>
          <cell r="E108">
            <v>3770</v>
          </cell>
          <cell r="I108" t="str">
            <v>16</v>
          </cell>
          <cell r="J108" t="str">
            <v>Pas tegel Abu abu  1PC : 1Kp : 2Ps</v>
          </cell>
          <cell r="L108" t="str">
            <v xml:space="preserve"> M2</v>
          </cell>
          <cell r="M108">
            <v>27760</v>
          </cell>
        </row>
        <row r="109">
          <cell r="I109" t="str">
            <v>17</v>
          </cell>
          <cell r="J109" t="str">
            <v>Pas tegel porselin 1PC : 3Ps</v>
          </cell>
          <cell r="L109" t="str">
            <v xml:space="preserve"> M2</v>
          </cell>
          <cell r="M109">
            <v>50100</v>
          </cell>
        </row>
        <row r="110">
          <cell r="B110" t="str">
            <v>An L3</v>
          </cell>
          <cell r="C110" t="str">
            <v>1 M3 bongkaran pasangan batu</v>
          </cell>
          <cell r="I110" t="str">
            <v>18</v>
          </cell>
          <cell r="J110" t="str">
            <v>Pas. tegel kramik</v>
          </cell>
          <cell r="L110" t="str">
            <v xml:space="preserve"> M2</v>
          </cell>
          <cell r="M110">
            <v>66450</v>
          </cell>
        </row>
        <row r="111">
          <cell r="C111" t="str">
            <v>4 Pekerja</v>
          </cell>
          <cell r="D111">
            <v>12500</v>
          </cell>
          <cell r="E111">
            <v>50000</v>
          </cell>
          <cell r="I111" t="str">
            <v>19</v>
          </cell>
          <cell r="J111" t="str">
            <v>Mengapur dinding (3 kali)</v>
          </cell>
          <cell r="L111" t="str">
            <v xml:space="preserve"> M2</v>
          </cell>
          <cell r="M111">
            <v>1290</v>
          </cell>
        </row>
        <row r="112">
          <cell r="C112" t="str">
            <v>0,4 Mandor</v>
          </cell>
          <cell r="D112">
            <v>20000</v>
          </cell>
          <cell r="E112">
            <v>8000</v>
          </cell>
          <cell r="I112" t="str">
            <v>20</v>
          </cell>
          <cell r="J112" t="str">
            <v>Mengecat dinding (3 kali)</v>
          </cell>
          <cell r="L112" t="str">
            <v xml:space="preserve"> M2</v>
          </cell>
          <cell r="M112">
            <v>7530</v>
          </cell>
        </row>
        <row r="113">
          <cell r="E113" t="str">
            <v>-</v>
          </cell>
          <cell r="I113" t="str">
            <v>21</v>
          </cell>
          <cell r="J113" t="str">
            <v>Kerangka kuda2</v>
          </cell>
          <cell r="L113" t="str">
            <v xml:space="preserve"> M3</v>
          </cell>
          <cell r="M113">
            <v>2029800</v>
          </cell>
        </row>
        <row r="114">
          <cell r="E114">
            <v>58000</v>
          </cell>
          <cell r="I114" t="str">
            <v>22</v>
          </cell>
          <cell r="J114" t="str">
            <v>Kosen pintu/jendela</v>
          </cell>
          <cell r="L114" t="str">
            <v xml:space="preserve"> M3</v>
          </cell>
          <cell r="M114">
            <v>3210000</v>
          </cell>
        </row>
        <row r="115">
          <cell r="C115" t="str">
            <v xml:space="preserve">                  Prasarana , dll.</v>
          </cell>
          <cell r="E115">
            <v>0</v>
          </cell>
          <cell r="I115" t="str">
            <v>23</v>
          </cell>
          <cell r="J115" t="str">
            <v>Daun jendela kaca</v>
          </cell>
          <cell r="L115" t="str">
            <v xml:space="preserve"> M2</v>
          </cell>
          <cell r="M115">
            <v>87350</v>
          </cell>
        </row>
        <row r="116">
          <cell r="E116" t="str">
            <v>-</v>
          </cell>
          <cell r="I116" t="str">
            <v>24</v>
          </cell>
          <cell r="J116" t="str">
            <v>Daun pintu lapis triplex</v>
          </cell>
          <cell r="L116" t="str">
            <v xml:space="preserve"> M2</v>
          </cell>
          <cell r="M116">
            <v>97700</v>
          </cell>
        </row>
        <row r="117">
          <cell r="C117" t="str">
            <v xml:space="preserve">                  Total</v>
          </cell>
          <cell r="E117">
            <v>58000</v>
          </cell>
          <cell r="I117" t="str">
            <v>25</v>
          </cell>
          <cell r="J117" t="str">
            <v>Lisplank</v>
          </cell>
          <cell r="L117" t="str">
            <v xml:space="preserve"> M2</v>
          </cell>
          <cell r="M117">
            <v>52950</v>
          </cell>
        </row>
        <row r="118">
          <cell r="C118" t="str">
            <v xml:space="preserve">                  Total (dibulatkan)</v>
          </cell>
          <cell r="E118">
            <v>58000</v>
          </cell>
          <cell r="I118" t="str">
            <v>26</v>
          </cell>
          <cell r="J118" t="str">
            <v>Memasang usuk/reng</v>
          </cell>
          <cell r="L118" t="str">
            <v xml:space="preserve"> M2</v>
          </cell>
          <cell r="M118">
            <v>18970</v>
          </cell>
        </row>
        <row r="119">
          <cell r="I119" t="str">
            <v>27</v>
          </cell>
          <cell r="J119" t="str">
            <v>Memasang genting biasa</v>
          </cell>
          <cell r="L119" t="str">
            <v xml:space="preserve"> M2</v>
          </cell>
          <cell r="M119">
            <v>12200</v>
          </cell>
        </row>
        <row r="120">
          <cell r="B120" t="str">
            <v>An L3</v>
          </cell>
          <cell r="C120" t="str">
            <v>1 M3 Urugan pasir dibawah pondasi/lantai</v>
          </cell>
          <cell r="I120" t="str">
            <v>28</v>
          </cell>
          <cell r="J120" t="str">
            <v>Memasang genting wuwung/bubung</v>
          </cell>
          <cell r="L120" t="str">
            <v>M</v>
          </cell>
          <cell r="M120">
            <v>21950</v>
          </cell>
        </row>
        <row r="121">
          <cell r="C121" t="str">
            <v>1,2 M3 Pasir urug</v>
          </cell>
          <cell r="D121">
            <v>18000</v>
          </cell>
          <cell r="E121">
            <v>21600</v>
          </cell>
          <cell r="I121" t="str">
            <v>29</v>
          </cell>
          <cell r="J121" t="str">
            <v>Menggosok, dempul, cat dasar</v>
          </cell>
          <cell r="L121" t="str">
            <v xml:space="preserve"> M2</v>
          </cell>
          <cell r="M121">
            <v>20040</v>
          </cell>
        </row>
        <row r="122">
          <cell r="C122" t="str">
            <v>0,3 Pekerja</v>
          </cell>
          <cell r="D122">
            <v>12500</v>
          </cell>
          <cell r="E122">
            <v>3750</v>
          </cell>
          <cell r="I122" t="str">
            <v>30</v>
          </cell>
          <cell r="J122" t="str">
            <v>Memasang talang</v>
          </cell>
          <cell r="L122" t="str">
            <v xml:space="preserve"> M</v>
          </cell>
          <cell r="M122">
            <v>29310</v>
          </cell>
        </row>
        <row r="123">
          <cell r="C123" t="str">
            <v>0,01 Mandor</v>
          </cell>
          <cell r="D123">
            <v>20000</v>
          </cell>
          <cell r="E123">
            <v>200</v>
          </cell>
          <cell r="I123" t="str">
            <v>31</v>
          </cell>
          <cell r="J123" t="str">
            <v>Memasang genteng kr pilang</v>
          </cell>
          <cell r="L123" t="str">
            <v xml:space="preserve"> M2</v>
          </cell>
          <cell r="M123">
            <v>39700</v>
          </cell>
        </row>
        <row r="124">
          <cell r="E124" t="str">
            <v>-</v>
          </cell>
          <cell r="I124" t="str">
            <v>32</v>
          </cell>
          <cell r="J124" t="str">
            <v>Memasang eternit</v>
          </cell>
          <cell r="L124" t="str">
            <v xml:space="preserve"> M2</v>
          </cell>
          <cell r="M124">
            <v>21580</v>
          </cell>
        </row>
        <row r="125">
          <cell r="E125">
            <v>25550</v>
          </cell>
          <cell r="I125" t="str">
            <v>33</v>
          </cell>
          <cell r="J125" t="str">
            <v>Memasang sesek</v>
          </cell>
          <cell r="L125" t="str">
            <v xml:space="preserve"> M2</v>
          </cell>
          <cell r="M125">
            <v>22210</v>
          </cell>
        </row>
        <row r="126">
          <cell r="C126" t="str">
            <v xml:space="preserve">                  Prasarana , dll.</v>
          </cell>
          <cell r="E126">
            <v>0</v>
          </cell>
          <cell r="I126" t="str">
            <v>34</v>
          </cell>
          <cell r="J126" t="str">
            <v>Memasang asbes gelombang</v>
          </cell>
          <cell r="L126" t="str">
            <v xml:space="preserve"> M2</v>
          </cell>
          <cell r="M126">
            <v>37450</v>
          </cell>
        </row>
        <row r="127">
          <cell r="E127" t="str">
            <v>-</v>
          </cell>
          <cell r="I127" t="str">
            <v>35</v>
          </cell>
          <cell r="J127" t="str">
            <v>Teer kayu</v>
          </cell>
          <cell r="L127" t="str">
            <v xml:space="preserve"> M2</v>
          </cell>
          <cell r="M127">
            <v>1420</v>
          </cell>
        </row>
        <row r="128">
          <cell r="I128" t="str">
            <v>36</v>
          </cell>
          <cell r="J128" t="str">
            <v>Menyediakan/memas.pintu pagar</v>
          </cell>
          <cell r="L128" t="str">
            <v xml:space="preserve"> M2</v>
          </cell>
          <cell r="M128">
            <v>0</v>
          </cell>
        </row>
        <row r="129">
          <cell r="C129" t="str">
            <v xml:space="preserve">                  Total (dibulatkan)</v>
          </cell>
          <cell r="E129">
            <v>25550</v>
          </cell>
        </row>
        <row r="131">
          <cell r="B131" t="str">
            <v>An A20</v>
          </cell>
          <cell r="C131" t="str">
            <v>1 M3 Urugan puddel</v>
          </cell>
        </row>
        <row r="132">
          <cell r="C132" t="str">
            <v>0,33 M3 tanah lempung</v>
          </cell>
          <cell r="D132">
            <v>15000</v>
          </cell>
          <cell r="E132">
            <v>4950</v>
          </cell>
          <cell r="K132" t="str">
            <v>Situbondo,  12  Maret  2001</v>
          </cell>
        </row>
        <row r="133">
          <cell r="C133" t="str">
            <v>0,66 M3 Pasir urug</v>
          </cell>
          <cell r="D133">
            <v>16000</v>
          </cell>
          <cell r="E133">
            <v>10560</v>
          </cell>
          <cell r="I133" t="str">
            <v>Mengetahui/Menyetujui  :</v>
          </cell>
        </row>
        <row r="134">
          <cell r="C134" t="str">
            <v>0,04 M3 Kapur</v>
          </cell>
          <cell r="D134">
            <v>140000</v>
          </cell>
          <cell r="E134">
            <v>5600</v>
          </cell>
          <cell r="I134" t="str">
            <v>Kepala Dinas PU. Pengairan Daerah</v>
          </cell>
          <cell r="K134" t="str">
            <v>Kasi Operasi dan Pemeliharaan</v>
          </cell>
        </row>
        <row r="135">
          <cell r="C135" t="str">
            <v>1,5 Pekerja</v>
          </cell>
          <cell r="D135">
            <v>12500</v>
          </cell>
          <cell r="E135">
            <v>18750</v>
          </cell>
          <cell r="I135" t="str">
            <v>Kabupaten Situbondo</v>
          </cell>
          <cell r="K135" t="str">
            <v>DPU Pengairan Daerah Kab. Situbondo</v>
          </cell>
        </row>
        <row r="136">
          <cell r="C136" t="str">
            <v>0,15 Mandor</v>
          </cell>
          <cell r="D136">
            <v>20000</v>
          </cell>
          <cell r="E136">
            <v>3000</v>
          </cell>
        </row>
        <row r="137">
          <cell r="E137" t="str">
            <v>-</v>
          </cell>
        </row>
        <row r="138">
          <cell r="E138">
            <v>42860</v>
          </cell>
        </row>
        <row r="139">
          <cell r="C139" t="str">
            <v xml:space="preserve">                  Prasarana  ,dll.</v>
          </cell>
          <cell r="E139">
            <v>0</v>
          </cell>
        </row>
        <row r="140">
          <cell r="E140" t="str">
            <v>-</v>
          </cell>
        </row>
        <row r="141">
          <cell r="C141" t="str">
            <v xml:space="preserve">                  Total</v>
          </cell>
          <cell r="E141">
            <v>42860</v>
          </cell>
          <cell r="I141" t="str">
            <v>Ir. MOHAMAD BASUKI,  MSi.</v>
          </cell>
          <cell r="K141" t="str">
            <v>Ir. SOEDARMADJI</v>
          </cell>
        </row>
        <row r="142">
          <cell r="C142" t="str">
            <v xml:space="preserve">                  Total (dibulatkan)</v>
          </cell>
          <cell r="E142">
            <v>42860</v>
          </cell>
          <cell r="I142" t="str">
            <v>NIP. 510 033 700</v>
          </cell>
          <cell r="K142" t="str">
            <v>NIP. 510 037 863</v>
          </cell>
        </row>
        <row r="144">
          <cell r="B144" t="str">
            <v>An G32a</v>
          </cell>
          <cell r="C144" t="str">
            <v>1 M3 Pasangan pondasi (batu belah) 1Kp : 1Sm : 1Ps</v>
          </cell>
        </row>
        <row r="145">
          <cell r="C145" t="str">
            <v>1,2 M3 Batu belah</v>
          </cell>
          <cell r="D145">
            <v>36000</v>
          </cell>
          <cell r="E145">
            <v>43200</v>
          </cell>
        </row>
        <row r="146">
          <cell r="C146" t="str">
            <v>0,229 M3 Kapur</v>
          </cell>
          <cell r="D146">
            <v>140000</v>
          </cell>
          <cell r="E146">
            <v>32060</v>
          </cell>
        </row>
        <row r="147">
          <cell r="C147" t="str">
            <v>0,229 M3 Semen merah</v>
          </cell>
          <cell r="D147">
            <v>77000</v>
          </cell>
          <cell r="E147">
            <v>17633</v>
          </cell>
        </row>
        <row r="148">
          <cell r="C148" t="str">
            <v>0,229 M3 Pasir</v>
          </cell>
          <cell r="D148">
            <v>26500</v>
          </cell>
          <cell r="E148">
            <v>6068.5</v>
          </cell>
        </row>
        <row r="149">
          <cell r="C149" t="str">
            <v>1,2 Tukang</v>
          </cell>
          <cell r="D149">
            <v>18000</v>
          </cell>
          <cell r="E149">
            <v>21600</v>
          </cell>
        </row>
        <row r="150">
          <cell r="C150" t="str">
            <v>0,12 Kepala tukang</v>
          </cell>
          <cell r="D150">
            <v>20000</v>
          </cell>
          <cell r="E150">
            <v>2400</v>
          </cell>
        </row>
        <row r="151">
          <cell r="C151" t="str">
            <v>3,6 Pekerja</v>
          </cell>
          <cell r="D151">
            <v>12500</v>
          </cell>
          <cell r="E151">
            <v>45000</v>
          </cell>
        </row>
        <row r="152">
          <cell r="C152" t="str">
            <v>0,18 Mandor</v>
          </cell>
          <cell r="D152">
            <v>20000</v>
          </cell>
          <cell r="E152">
            <v>3600</v>
          </cell>
        </row>
        <row r="153">
          <cell r="E153" t="str">
            <v>-</v>
          </cell>
        </row>
        <row r="154">
          <cell r="E154">
            <v>171561.5</v>
          </cell>
        </row>
        <row r="155">
          <cell r="C155" t="str">
            <v xml:space="preserve">                  Prasarana  ,dll.</v>
          </cell>
          <cell r="E155">
            <v>0</v>
          </cell>
        </row>
        <row r="156">
          <cell r="E156" t="str">
            <v>-</v>
          </cell>
        </row>
        <row r="157">
          <cell r="C157" t="str">
            <v xml:space="preserve">                  Total</v>
          </cell>
          <cell r="E157">
            <v>171561.5</v>
          </cell>
        </row>
        <row r="158">
          <cell r="C158" t="str">
            <v xml:space="preserve">                  Total (dibulatkan)</v>
          </cell>
          <cell r="E158">
            <v>171560</v>
          </cell>
        </row>
        <row r="168">
          <cell r="B168" t="str">
            <v>An G33</v>
          </cell>
          <cell r="C168" t="str">
            <v>1 M3 Pasangan batu merah  1Kp : 1Sm : 2Ps</v>
          </cell>
        </row>
        <row r="169">
          <cell r="C169" t="str">
            <v>500 biji Batu merah</v>
          </cell>
          <cell r="D169">
            <v>170</v>
          </cell>
          <cell r="E169">
            <v>85000</v>
          </cell>
        </row>
        <row r="170">
          <cell r="C170" t="str">
            <v>0,134 M3 Kapur</v>
          </cell>
          <cell r="D170">
            <v>140000</v>
          </cell>
          <cell r="E170">
            <v>18760</v>
          </cell>
        </row>
        <row r="171">
          <cell r="C171" t="str">
            <v>0,134 M3 Semen merah</v>
          </cell>
          <cell r="D171">
            <v>77000</v>
          </cell>
          <cell r="E171">
            <v>10318</v>
          </cell>
        </row>
        <row r="172">
          <cell r="C172" t="str">
            <v>0,268 M3 Pasir</v>
          </cell>
          <cell r="D172">
            <v>26500</v>
          </cell>
          <cell r="E172">
            <v>7102</v>
          </cell>
        </row>
        <row r="173">
          <cell r="C173" t="str">
            <v>1,5 Tukang</v>
          </cell>
          <cell r="D173">
            <v>18000</v>
          </cell>
          <cell r="E173">
            <v>27000</v>
          </cell>
        </row>
        <row r="174">
          <cell r="C174" t="str">
            <v>0,15 Kepala tukang</v>
          </cell>
          <cell r="D174">
            <v>20000</v>
          </cell>
          <cell r="E174">
            <v>3000</v>
          </cell>
        </row>
        <row r="175">
          <cell r="C175" t="str">
            <v>4,5 Pekerja</v>
          </cell>
          <cell r="D175">
            <v>12500</v>
          </cell>
          <cell r="E175">
            <v>56250</v>
          </cell>
        </row>
        <row r="176">
          <cell r="C176" t="str">
            <v>0,225 Mandor</v>
          </cell>
          <cell r="D176">
            <v>20000</v>
          </cell>
          <cell r="E176">
            <v>4500</v>
          </cell>
        </row>
        <row r="177">
          <cell r="E177" t="str">
            <v>-</v>
          </cell>
        </row>
        <row r="178">
          <cell r="E178">
            <v>211930</v>
          </cell>
        </row>
        <row r="179">
          <cell r="C179" t="str">
            <v xml:space="preserve">                  Prasarana  ,dll.</v>
          </cell>
          <cell r="E179">
            <v>0</v>
          </cell>
        </row>
        <row r="180">
          <cell r="E180" t="str">
            <v>-</v>
          </cell>
        </row>
        <row r="181">
          <cell r="C181" t="str">
            <v xml:space="preserve">                  Total</v>
          </cell>
          <cell r="E181">
            <v>211930</v>
          </cell>
        </row>
        <row r="182">
          <cell r="C182" t="str">
            <v xml:space="preserve">                  Total (dibulatkan)</v>
          </cell>
          <cell r="E182">
            <v>211930</v>
          </cell>
        </row>
        <row r="185">
          <cell r="B185" t="str">
            <v>An G33h</v>
          </cell>
          <cell r="C185" t="str">
            <v>1 M3 Pasangan batu merah  1Pc : 4Ps</v>
          </cell>
        </row>
        <row r="186">
          <cell r="C186" t="str">
            <v>450 biji Batu merah</v>
          </cell>
          <cell r="D186">
            <v>170</v>
          </cell>
          <cell r="E186">
            <v>76500</v>
          </cell>
        </row>
        <row r="187">
          <cell r="C187" t="str">
            <v>2,536 zak PC</v>
          </cell>
          <cell r="D187">
            <v>26000</v>
          </cell>
          <cell r="E187">
            <v>65936</v>
          </cell>
          <cell r="F187" t="str">
            <v xml:space="preserve"> </v>
          </cell>
        </row>
        <row r="188">
          <cell r="C188" t="str">
            <v>0,406 M3 Pasir</v>
          </cell>
          <cell r="D188">
            <v>26500</v>
          </cell>
          <cell r="E188">
            <v>10759</v>
          </cell>
        </row>
        <row r="189">
          <cell r="C189" t="str">
            <v>1,5 Tukang</v>
          </cell>
          <cell r="D189">
            <v>18000</v>
          </cell>
          <cell r="E189">
            <v>27000</v>
          </cell>
        </row>
        <row r="190">
          <cell r="C190" t="str">
            <v>0,15 Kepala tukang</v>
          </cell>
          <cell r="D190">
            <v>20000</v>
          </cell>
          <cell r="E190">
            <v>3000</v>
          </cell>
        </row>
        <row r="191">
          <cell r="C191" t="str">
            <v>4,5 Pekerja</v>
          </cell>
          <cell r="D191">
            <v>12500</v>
          </cell>
          <cell r="E191">
            <v>56250</v>
          </cell>
        </row>
        <row r="192">
          <cell r="C192" t="str">
            <v>0,225 Mandor</v>
          </cell>
          <cell r="D192">
            <v>20000</v>
          </cell>
          <cell r="E192">
            <v>4500</v>
          </cell>
        </row>
        <row r="193">
          <cell r="E193" t="str">
            <v>-</v>
          </cell>
        </row>
        <row r="194">
          <cell r="E194">
            <v>243945</v>
          </cell>
        </row>
        <row r="195">
          <cell r="C195" t="str">
            <v xml:space="preserve">                  Prasarana  ,dll.</v>
          </cell>
          <cell r="E195">
            <v>0</v>
          </cell>
        </row>
        <row r="196">
          <cell r="E196" t="str">
            <v>-</v>
          </cell>
        </row>
        <row r="197">
          <cell r="C197" t="str">
            <v xml:space="preserve">                  Total</v>
          </cell>
          <cell r="E197">
            <v>243945</v>
          </cell>
        </row>
        <row r="198">
          <cell r="C198" t="str">
            <v xml:space="preserve">                  Total (dibulatkan)</v>
          </cell>
          <cell r="E198">
            <v>243940</v>
          </cell>
        </row>
        <row r="201">
          <cell r="B201" t="str">
            <v>An G33m</v>
          </cell>
          <cell r="C201" t="str">
            <v>1 M3 Pasangan trasraam  1Pc : 2Ps</v>
          </cell>
        </row>
        <row r="202">
          <cell r="C202" t="str">
            <v>450 biji Batu merah</v>
          </cell>
          <cell r="D202">
            <v>170</v>
          </cell>
          <cell r="E202">
            <v>76500</v>
          </cell>
        </row>
        <row r="203">
          <cell r="C203" t="str">
            <v>4,12 zak PC</v>
          </cell>
          <cell r="D203">
            <v>26000</v>
          </cell>
          <cell r="E203">
            <v>107120</v>
          </cell>
          <cell r="F203" t="str">
            <v xml:space="preserve"> </v>
          </cell>
        </row>
        <row r="204">
          <cell r="C204" t="str">
            <v>0,333 M3 Pasir</v>
          </cell>
          <cell r="D204">
            <v>26500</v>
          </cell>
          <cell r="E204">
            <v>8824.5</v>
          </cell>
        </row>
        <row r="205">
          <cell r="C205" t="str">
            <v>1,5 Tukang</v>
          </cell>
          <cell r="D205">
            <v>18000</v>
          </cell>
          <cell r="E205">
            <v>27000</v>
          </cell>
        </row>
        <row r="206">
          <cell r="C206" t="str">
            <v>0,15 Kepala tukang</v>
          </cell>
          <cell r="D206">
            <v>20000</v>
          </cell>
          <cell r="E206">
            <v>3000</v>
          </cell>
        </row>
        <row r="207">
          <cell r="C207" t="str">
            <v>4,5 Pekerja</v>
          </cell>
          <cell r="D207">
            <v>12500</v>
          </cell>
          <cell r="E207">
            <v>56250</v>
          </cell>
        </row>
        <row r="208">
          <cell r="C208" t="str">
            <v>0,225 Mandor</v>
          </cell>
          <cell r="D208">
            <v>20000</v>
          </cell>
          <cell r="E208">
            <v>4500</v>
          </cell>
        </row>
        <row r="209">
          <cell r="E209" t="str">
            <v>-</v>
          </cell>
        </row>
        <row r="210">
          <cell r="E210">
            <v>283194.5</v>
          </cell>
        </row>
        <row r="211">
          <cell r="C211" t="str">
            <v xml:space="preserve">                  Prasarana  ,dll.</v>
          </cell>
          <cell r="E211">
            <v>0</v>
          </cell>
        </row>
        <row r="212">
          <cell r="E212" t="str">
            <v>-</v>
          </cell>
        </row>
        <row r="213">
          <cell r="C213" t="str">
            <v xml:space="preserve">                  Total</v>
          </cell>
          <cell r="E213">
            <v>283194.5</v>
          </cell>
        </row>
        <row r="214">
          <cell r="C214" t="str">
            <v xml:space="preserve">                  Total (dibulatkan)</v>
          </cell>
          <cell r="E214">
            <v>283190</v>
          </cell>
        </row>
        <row r="216">
          <cell r="B216" t="str">
            <v>An G50</v>
          </cell>
          <cell r="C216" t="str">
            <v>1 M2 Plesteran tembok camp 1Kp : 1Sm : 2Ps</v>
          </cell>
        </row>
        <row r="217">
          <cell r="C217" t="str">
            <v>0,0045 M3 Kapur</v>
          </cell>
          <cell r="D217">
            <v>140000</v>
          </cell>
          <cell r="E217">
            <v>630.00000000000011</v>
          </cell>
        </row>
        <row r="218">
          <cell r="C218" t="str">
            <v>0,0045 M3 Semen merah</v>
          </cell>
          <cell r="D218">
            <v>77000</v>
          </cell>
          <cell r="E218">
            <v>346.50000000000006</v>
          </cell>
        </row>
        <row r="219">
          <cell r="C219" t="str">
            <v>0,009 M3 Pasir</v>
          </cell>
          <cell r="D219">
            <v>26500</v>
          </cell>
          <cell r="E219">
            <v>238.50000000000003</v>
          </cell>
        </row>
        <row r="220">
          <cell r="C220" t="str">
            <v>0,15 Tukang</v>
          </cell>
          <cell r="D220">
            <v>18000</v>
          </cell>
          <cell r="E220">
            <v>2700</v>
          </cell>
        </row>
        <row r="221">
          <cell r="C221" t="str">
            <v>0,015 Kepala tukang</v>
          </cell>
          <cell r="D221">
            <v>20000</v>
          </cell>
          <cell r="E221">
            <v>300</v>
          </cell>
        </row>
        <row r="222">
          <cell r="C222" t="str">
            <v>0,4 Pekerja</v>
          </cell>
          <cell r="D222">
            <v>12500</v>
          </cell>
          <cell r="E222">
            <v>5000</v>
          </cell>
        </row>
        <row r="223">
          <cell r="C223" t="str">
            <v>0,02 Mandor</v>
          </cell>
          <cell r="D223">
            <v>20000</v>
          </cell>
          <cell r="E223">
            <v>400</v>
          </cell>
        </row>
        <row r="224">
          <cell r="E224" t="str">
            <v>-</v>
          </cell>
        </row>
        <row r="225">
          <cell r="E225">
            <v>9615</v>
          </cell>
        </row>
        <row r="226">
          <cell r="C226" t="str">
            <v xml:space="preserve">                  Prasarana  ,dll.</v>
          </cell>
          <cell r="E226">
            <v>0</v>
          </cell>
          <cell r="G226" t="str">
            <v xml:space="preserve"> </v>
          </cell>
        </row>
        <row r="227">
          <cell r="E227" t="str">
            <v>-</v>
          </cell>
        </row>
        <row r="228">
          <cell r="C228" t="str">
            <v xml:space="preserve">                  Total</v>
          </cell>
          <cell r="E228">
            <v>9615</v>
          </cell>
        </row>
        <row r="229">
          <cell r="C229" t="str">
            <v xml:space="preserve">                  Total (dibulatkan)</v>
          </cell>
          <cell r="E229">
            <v>9610</v>
          </cell>
        </row>
        <row r="231">
          <cell r="B231" t="str">
            <v>An Supl</v>
          </cell>
          <cell r="C231" t="str">
            <v>1 M2 Pasangan lantai tegel abu-abu camp 1Kp : 1Sm : 2Ps</v>
          </cell>
        </row>
        <row r="232">
          <cell r="B232" t="str">
            <v>III</v>
          </cell>
          <cell r="C232" t="str">
            <v xml:space="preserve">1 M2  Tegel Abu abu </v>
          </cell>
          <cell r="D232">
            <v>12500</v>
          </cell>
          <cell r="E232">
            <v>12500</v>
          </cell>
        </row>
        <row r="233">
          <cell r="C233" t="str">
            <v>0,013 M3 Semen merah</v>
          </cell>
          <cell r="D233">
            <v>77000</v>
          </cell>
          <cell r="E233">
            <v>1001.0000000000001</v>
          </cell>
        </row>
        <row r="234">
          <cell r="C234" t="str">
            <v>0,013 M3 Kapur</v>
          </cell>
          <cell r="D234">
            <v>140000</v>
          </cell>
          <cell r="E234">
            <v>1820.0000000000002</v>
          </cell>
        </row>
        <row r="235">
          <cell r="C235" t="str">
            <v>0,026 M3 Pasir</v>
          </cell>
          <cell r="D235">
            <v>26500</v>
          </cell>
          <cell r="E235">
            <v>689.00000000000011</v>
          </cell>
        </row>
        <row r="236">
          <cell r="C236" t="str">
            <v>0,25  Tukang</v>
          </cell>
          <cell r="D236">
            <v>18000</v>
          </cell>
          <cell r="E236">
            <v>4500</v>
          </cell>
        </row>
        <row r="237">
          <cell r="C237" t="str">
            <v>0,025 Kepala tukang</v>
          </cell>
          <cell r="D237">
            <v>20000</v>
          </cell>
          <cell r="E237">
            <v>500</v>
          </cell>
        </row>
        <row r="238">
          <cell r="C238" t="str">
            <v>0,5   Pekerja</v>
          </cell>
          <cell r="D238">
            <v>12500</v>
          </cell>
          <cell r="E238">
            <v>6250</v>
          </cell>
        </row>
        <row r="239">
          <cell r="C239" t="str">
            <v>0,025 Mandor</v>
          </cell>
          <cell r="D239">
            <v>20000</v>
          </cell>
          <cell r="E239">
            <v>500</v>
          </cell>
        </row>
        <row r="240">
          <cell r="E240" t="str">
            <v>-</v>
          </cell>
        </row>
        <row r="241">
          <cell r="E241">
            <v>27760</v>
          </cell>
        </row>
        <row r="242">
          <cell r="C242" t="str">
            <v xml:space="preserve">                  Prasarana  ,dll.</v>
          </cell>
          <cell r="E242">
            <v>0</v>
          </cell>
        </row>
        <row r="243">
          <cell r="E243" t="str">
            <v>-</v>
          </cell>
        </row>
        <row r="244">
          <cell r="C244" t="str">
            <v xml:space="preserve">                  Total</v>
          </cell>
          <cell r="E244">
            <v>27760</v>
          </cell>
        </row>
        <row r="245">
          <cell r="C245" t="str">
            <v xml:space="preserve">                  Total (dibulatkan)</v>
          </cell>
          <cell r="E245">
            <v>27760</v>
          </cell>
        </row>
        <row r="266">
          <cell r="B266" t="str">
            <v>An G53</v>
          </cell>
          <cell r="C266" t="str">
            <v>100 M2 Mengapur dinding (3 kali)</v>
          </cell>
        </row>
        <row r="267">
          <cell r="C267" t="str">
            <v xml:space="preserve">0,35  M3  Kapur      </v>
          </cell>
          <cell r="D267">
            <v>140000</v>
          </cell>
          <cell r="E267">
            <v>49000.000000000007</v>
          </cell>
        </row>
        <row r="268">
          <cell r="C268" t="str">
            <v>0,25 Tukang</v>
          </cell>
          <cell r="D268">
            <v>18000</v>
          </cell>
          <cell r="E268">
            <v>4500</v>
          </cell>
        </row>
        <row r="269">
          <cell r="C269" t="str">
            <v>0,05 Kepala tukang</v>
          </cell>
          <cell r="D269">
            <v>20000</v>
          </cell>
          <cell r="E269">
            <v>1000</v>
          </cell>
        </row>
        <row r="270">
          <cell r="C270" t="str">
            <v>6   Pekerja</v>
          </cell>
          <cell r="D270">
            <v>12500</v>
          </cell>
          <cell r="E270">
            <v>75000</v>
          </cell>
        </row>
        <row r="271">
          <cell r="E271" t="str">
            <v>-</v>
          </cell>
        </row>
        <row r="272">
          <cell r="E272">
            <v>129500</v>
          </cell>
        </row>
        <row r="273">
          <cell r="C273" t="str">
            <v>Jadi mengapur 1 M2 (x 1/100)</v>
          </cell>
          <cell r="E273">
            <v>1295</v>
          </cell>
        </row>
        <row r="274">
          <cell r="C274" t="str">
            <v xml:space="preserve">                  Prasarana  ,dll.</v>
          </cell>
          <cell r="E274">
            <v>0</v>
          </cell>
        </row>
        <row r="275">
          <cell r="E275" t="str">
            <v>-</v>
          </cell>
        </row>
        <row r="276">
          <cell r="C276" t="str">
            <v xml:space="preserve">                  Total</v>
          </cell>
          <cell r="E276">
            <v>1295</v>
          </cell>
        </row>
        <row r="277">
          <cell r="C277" t="str">
            <v xml:space="preserve">                  Total (dibulatkan)</v>
          </cell>
          <cell r="E277">
            <v>1290</v>
          </cell>
        </row>
        <row r="280">
          <cell r="B280" t="str">
            <v>An G53a</v>
          </cell>
          <cell r="C280" t="str">
            <v>10 M2 Mengecat dinding (3 kali)</v>
          </cell>
        </row>
        <row r="281">
          <cell r="C281" t="str">
            <v xml:space="preserve">2,50  Kg  Cat tembok </v>
          </cell>
          <cell r="D281">
            <v>7800</v>
          </cell>
          <cell r="E281">
            <v>19500</v>
          </cell>
        </row>
        <row r="282">
          <cell r="C282" t="str">
            <v xml:space="preserve">2,20  Kg  Plamir  </v>
          </cell>
          <cell r="D282">
            <v>10400</v>
          </cell>
          <cell r="E282">
            <v>22880.000000000004</v>
          </cell>
        </row>
        <row r="283">
          <cell r="C283" t="str">
            <v>1,15 Tukang</v>
          </cell>
          <cell r="D283">
            <v>18000</v>
          </cell>
          <cell r="E283">
            <v>20700.000000000004</v>
          </cell>
        </row>
        <row r="284">
          <cell r="C284" t="str">
            <v>0,115 Kepala tukang</v>
          </cell>
          <cell r="D284">
            <v>20000</v>
          </cell>
          <cell r="E284">
            <v>2300</v>
          </cell>
        </row>
        <row r="285">
          <cell r="C285" t="str">
            <v>0,5 Pekerja</v>
          </cell>
          <cell r="D285">
            <v>12500</v>
          </cell>
          <cell r="E285">
            <v>6250</v>
          </cell>
        </row>
        <row r="286">
          <cell r="C286" t="str">
            <v>1,50 Lb. Kertas gosok</v>
          </cell>
          <cell r="D286">
            <v>2500</v>
          </cell>
          <cell r="E286">
            <v>3750</v>
          </cell>
        </row>
        <row r="287">
          <cell r="E287" t="str">
            <v>-</v>
          </cell>
        </row>
        <row r="288">
          <cell r="E288">
            <v>75380</v>
          </cell>
        </row>
        <row r="289">
          <cell r="C289" t="str">
            <v>Jadi mengecat dinding 1 M2 (x 1/10)</v>
          </cell>
          <cell r="E289">
            <v>7538</v>
          </cell>
        </row>
        <row r="290">
          <cell r="C290" t="str">
            <v xml:space="preserve">                  Prasarana  ,dll.</v>
          </cell>
          <cell r="E290">
            <v>0</v>
          </cell>
        </row>
        <row r="291">
          <cell r="E291" t="str">
            <v>-</v>
          </cell>
        </row>
        <row r="292">
          <cell r="C292" t="str">
            <v xml:space="preserve">                  Total</v>
          </cell>
          <cell r="E292">
            <v>7538</v>
          </cell>
        </row>
        <row r="293">
          <cell r="C293" t="str">
            <v xml:space="preserve">                  Total (dibulatkan)</v>
          </cell>
          <cell r="E293">
            <v>7530</v>
          </cell>
        </row>
        <row r="295">
          <cell r="B295" t="str">
            <v>An F22</v>
          </cell>
          <cell r="C295" t="str">
            <v xml:space="preserve">1 M3 Pekerjaan Kerangka kuda kuda  </v>
          </cell>
        </row>
        <row r="296">
          <cell r="C296" t="str">
            <v>1,1 M3 Meranti</v>
          </cell>
          <cell r="D296">
            <v>1310750</v>
          </cell>
          <cell r="E296">
            <v>1441825</v>
          </cell>
        </row>
        <row r="297">
          <cell r="C297" t="str">
            <v>24 Tukang kayu</v>
          </cell>
          <cell r="D297">
            <v>18000</v>
          </cell>
          <cell r="E297">
            <v>432000</v>
          </cell>
        </row>
        <row r="298">
          <cell r="C298" t="str">
            <v>2,4 Kepala tukang</v>
          </cell>
          <cell r="D298">
            <v>20000</v>
          </cell>
          <cell r="E298">
            <v>48000</v>
          </cell>
        </row>
        <row r="299">
          <cell r="C299" t="str">
            <v>8 Pekerja</v>
          </cell>
          <cell r="D299">
            <v>12500</v>
          </cell>
          <cell r="E299">
            <v>100000</v>
          </cell>
        </row>
        <row r="300">
          <cell r="C300" t="str">
            <v>0,4 Mandor</v>
          </cell>
          <cell r="D300">
            <v>20000</v>
          </cell>
          <cell r="E300">
            <v>8000</v>
          </cell>
        </row>
        <row r="301">
          <cell r="E301" t="str">
            <v>-</v>
          </cell>
        </row>
        <row r="302">
          <cell r="E302">
            <v>2029825</v>
          </cell>
        </row>
        <row r="337">
          <cell r="B337" t="str">
            <v>An F36</v>
          </cell>
          <cell r="C337" t="str">
            <v>1 M2 Pekerjaan daun pintu lapis triplex</v>
          </cell>
        </row>
        <row r="338">
          <cell r="C338" t="str">
            <v>1 lb triplex</v>
          </cell>
          <cell r="D338">
            <v>31550</v>
          </cell>
          <cell r="E338">
            <v>31550</v>
          </cell>
        </row>
        <row r="339">
          <cell r="C339" t="str">
            <v>0,012 M3 kruing / meranti</v>
          </cell>
          <cell r="D339">
            <v>1400000</v>
          </cell>
          <cell r="E339">
            <v>16800</v>
          </cell>
        </row>
        <row r="340">
          <cell r="C340" t="str">
            <v>2 Tukang kayu</v>
          </cell>
          <cell r="D340">
            <v>18000</v>
          </cell>
          <cell r="E340">
            <v>36000</v>
          </cell>
        </row>
        <row r="341">
          <cell r="C341" t="str">
            <v>0,2 Kepala tukang</v>
          </cell>
          <cell r="D341">
            <v>20000</v>
          </cell>
          <cell r="E341">
            <v>4000</v>
          </cell>
        </row>
        <row r="342">
          <cell r="C342" t="str">
            <v>0,7 Pekerja</v>
          </cell>
          <cell r="D342">
            <v>12500</v>
          </cell>
          <cell r="E342">
            <v>8750</v>
          </cell>
        </row>
        <row r="343">
          <cell r="C343" t="str">
            <v>0,03 Mandor</v>
          </cell>
          <cell r="D343">
            <v>20000</v>
          </cell>
          <cell r="E343">
            <v>600</v>
          </cell>
        </row>
        <row r="344">
          <cell r="E344" t="str">
            <v>-</v>
          </cell>
        </row>
        <row r="345">
          <cell r="E345">
            <v>97700</v>
          </cell>
        </row>
        <row r="346">
          <cell r="C346" t="str">
            <v xml:space="preserve">                  Prasarana  ,dll.</v>
          </cell>
          <cell r="E346">
            <v>0</v>
          </cell>
        </row>
        <row r="347">
          <cell r="E347" t="str">
            <v>-</v>
          </cell>
        </row>
        <row r="348">
          <cell r="C348" t="str">
            <v xml:space="preserve">                  Total</v>
          </cell>
          <cell r="E348">
            <v>97700</v>
          </cell>
        </row>
        <row r="349">
          <cell r="C349" t="str">
            <v xml:space="preserve">                  Total (dibulatkan)</v>
          </cell>
          <cell r="E349">
            <v>97700</v>
          </cell>
        </row>
        <row r="351">
          <cell r="P351">
            <v>6305000</v>
          </cell>
        </row>
        <row r="352">
          <cell r="B352" t="str">
            <v>An F21</v>
          </cell>
          <cell r="C352" t="str">
            <v>1 M2 Pekerjaan papan lisplank</v>
          </cell>
          <cell r="P352">
            <v>2101666.6666666665</v>
          </cell>
        </row>
        <row r="353">
          <cell r="C353" t="str">
            <v>0.10 kg Paku</v>
          </cell>
          <cell r="D353">
            <v>7500</v>
          </cell>
          <cell r="E353">
            <v>750</v>
          </cell>
        </row>
        <row r="354">
          <cell r="C354" t="str">
            <v>0,013 M3 Kayu kamper</v>
          </cell>
          <cell r="D354">
            <v>2300000</v>
          </cell>
          <cell r="E354">
            <v>29900.000000000004</v>
          </cell>
        </row>
        <row r="355">
          <cell r="C355" t="str">
            <v>0,8 Tukang kayu</v>
          </cell>
          <cell r="D355">
            <v>18000</v>
          </cell>
          <cell r="E355">
            <v>14400</v>
          </cell>
        </row>
        <row r="356">
          <cell r="C356" t="str">
            <v>0,08 Kepala tukang</v>
          </cell>
          <cell r="D356">
            <v>20000</v>
          </cell>
          <cell r="E356">
            <v>1600</v>
          </cell>
        </row>
        <row r="357">
          <cell r="C357" t="str">
            <v>0,28 Pekerja</v>
          </cell>
          <cell r="D357">
            <v>12500</v>
          </cell>
          <cell r="E357">
            <v>3500.0000000000005</v>
          </cell>
        </row>
        <row r="358">
          <cell r="C358" t="str">
            <v>0,14 Mandor</v>
          </cell>
          <cell r="D358">
            <v>20000</v>
          </cell>
          <cell r="E358">
            <v>2800.0000000000005</v>
          </cell>
        </row>
        <row r="359">
          <cell r="E359" t="str">
            <v>-</v>
          </cell>
        </row>
        <row r="360">
          <cell r="E360">
            <v>52950</v>
          </cell>
        </row>
        <row r="361">
          <cell r="C361" t="str">
            <v xml:space="preserve">                  Prasarana  ,dll.</v>
          </cell>
          <cell r="E361">
            <v>0</v>
          </cell>
        </row>
        <row r="362">
          <cell r="E362" t="str">
            <v>-</v>
          </cell>
        </row>
        <row r="397">
          <cell r="B397" t="str">
            <v>An H6</v>
          </cell>
          <cell r="C397" t="str">
            <v>1 M2 Memasang genting bubungan/wuwung</v>
          </cell>
        </row>
        <row r="398">
          <cell r="C398" t="str">
            <v>5 buah Genting bubungan</v>
          </cell>
          <cell r="D398">
            <v>1700</v>
          </cell>
          <cell r="E398">
            <v>8500</v>
          </cell>
        </row>
        <row r="399">
          <cell r="C399" t="str">
            <v>0,015 M3 Kapur</v>
          </cell>
          <cell r="D399">
            <v>140000</v>
          </cell>
          <cell r="E399">
            <v>2100</v>
          </cell>
        </row>
        <row r="400">
          <cell r="C400" t="str">
            <v>0,015 M3 Semen merah</v>
          </cell>
          <cell r="D400">
            <v>77000</v>
          </cell>
          <cell r="E400">
            <v>1155</v>
          </cell>
        </row>
        <row r="401">
          <cell r="C401" t="str">
            <v>0,03 M3 Pasir</v>
          </cell>
          <cell r="D401">
            <v>26500</v>
          </cell>
          <cell r="E401">
            <v>795.00000000000011</v>
          </cell>
        </row>
        <row r="402">
          <cell r="C402" t="str">
            <v>0,2 Tukang</v>
          </cell>
          <cell r="D402">
            <v>18000</v>
          </cell>
          <cell r="E402">
            <v>3600</v>
          </cell>
        </row>
        <row r="403">
          <cell r="C403" t="str">
            <v>0,02 Kepala tukang</v>
          </cell>
          <cell r="D403">
            <v>20000</v>
          </cell>
          <cell r="E403">
            <v>400</v>
          </cell>
        </row>
        <row r="404">
          <cell r="C404" t="str">
            <v>0,4 Pekerja</v>
          </cell>
          <cell r="D404">
            <v>12500</v>
          </cell>
          <cell r="E404">
            <v>5000</v>
          </cell>
        </row>
        <row r="405">
          <cell r="C405" t="str">
            <v>0,02 Mandor</v>
          </cell>
          <cell r="D405">
            <v>20000</v>
          </cell>
          <cell r="E405">
            <v>400</v>
          </cell>
        </row>
        <row r="406">
          <cell r="E406" t="str">
            <v>-</v>
          </cell>
        </row>
        <row r="407">
          <cell r="E407">
            <v>21950</v>
          </cell>
        </row>
        <row r="408">
          <cell r="C408" t="str">
            <v xml:space="preserve">                  Prasarana  ,dll.</v>
          </cell>
          <cell r="E408">
            <v>0</v>
          </cell>
        </row>
        <row r="409">
          <cell r="E409" t="str">
            <v>-</v>
          </cell>
        </row>
        <row r="410">
          <cell r="C410" t="str">
            <v xml:space="preserve">                  Total</v>
          </cell>
          <cell r="E410">
            <v>21950</v>
          </cell>
        </row>
        <row r="411">
          <cell r="C411" t="str">
            <v xml:space="preserve">                  Total (dibulatkan)</v>
          </cell>
          <cell r="E411">
            <v>21950</v>
          </cell>
        </row>
        <row r="414">
          <cell r="B414" t="str">
            <v>An G41</v>
          </cell>
          <cell r="C414" t="str">
            <v>1 M3 beton tumbuk campuran 1 Pc : 2 Ps : 3 Kr</v>
          </cell>
        </row>
        <row r="415">
          <cell r="C415" t="str">
            <v>0,82 M3 kerikil</v>
          </cell>
          <cell r="D415">
            <v>70000</v>
          </cell>
          <cell r="E415">
            <v>57400.000000000007</v>
          </cell>
        </row>
        <row r="416">
          <cell r="C416" t="str">
            <v>6,8 zak Pc</v>
          </cell>
          <cell r="D416">
            <v>26000</v>
          </cell>
          <cell r="E416">
            <v>176800</v>
          </cell>
          <cell r="F416">
            <v>6.8000000000000007</v>
          </cell>
        </row>
        <row r="417">
          <cell r="C417" t="str">
            <v>0,54 M3 Pasir</v>
          </cell>
          <cell r="D417">
            <v>26500</v>
          </cell>
          <cell r="E417">
            <v>14310.000000000002</v>
          </cell>
        </row>
        <row r="418">
          <cell r="C418" t="str">
            <v>1 Tukang</v>
          </cell>
          <cell r="D418">
            <v>18000</v>
          </cell>
          <cell r="E418">
            <v>18000</v>
          </cell>
        </row>
        <row r="419">
          <cell r="C419" t="str">
            <v>0,1 Kepala tukang</v>
          </cell>
          <cell r="D419">
            <v>20000</v>
          </cell>
          <cell r="E419">
            <v>2000</v>
          </cell>
        </row>
        <row r="420">
          <cell r="C420" t="str">
            <v>6 Pekerja</v>
          </cell>
          <cell r="D420">
            <v>12500</v>
          </cell>
          <cell r="E420">
            <v>75000</v>
          </cell>
        </row>
        <row r="421">
          <cell r="C421" t="str">
            <v>0,3 Mandor</v>
          </cell>
          <cell r="D421">
            <v>20000</v>
          </cell>
          <cell r="E421">
            <v>6000</v>
          </cell>
        </row>
        <row r="422">
          <cell r="E422" t="str">
            <v>-</v>
          </cell>
        </row>
        <row r="423">
          <cell r="E423">
            <v>349510</v>
          </cell>
        </row>
        <row r="426">
          <cell r="B426" t="str">
            <v>An I2</v>
          </cell>
          <cell r="C426" t="str">
            <v>Upah 100 kg pembesian</v>
          </cell>
        </row>
        <row r="427">
          <cell r="C427" t="str">
            <v>9 Tukang besi</v>
          </cell>
          <cell r="D427">
            <v>18000</v>
          </cell>
          <cell r="E427">
            <v>162000</v>
          </cell>
        </row>
        <row r="428">
          <cell r="C428" t="str">
            <v>3 Kepala tukang</v>
          </cell>
          <cell r="D428">
            <v>20000</v>
          </cell>
          <cell r="E428">
            <v>60000</v>
          </cell>
        </row>
        <row r="429">
          <cell r="C429" t="str">
            <v>9 Pekerja</v>
          </cell>
          <cell r="D429">
            <v>12500</v>
          </cell>
          <cell r="E429">
            <v>112500</v>
          </cell>
        </row>
        <row r="430">
          <cell r="E430" t="str">
            <v>-</v>
          </cell>
        </row>
        <row r="431">
          <cell r="C431" t="str">
            <v xml:space="preserve">                         Sub total</v>
          </cell>
          <cell r="E431">
            <v>334500</v>
          </cell>
        </row>
        <row r="432">
          <cell r="C432" t="str">
            <v>upah 125 Kg = 3/4 x 1,25 x sub total</v>
          </cell>
          <cell r="E432">
            <v>313593.75</v>
          </cell>
        </row>
        <row r="433">
          <cell r="C433" t="str">
            <v>137,5 kg besi beton</v>
          </cell>
          <cell r="D433">
            <v>4000</v>
          </cell>
          <cell r="E433">
            <v>550000</v>
          </cell>
        </row>
        <row r="434">
          <cell r="C434" t="str">
            <v>2,5 kg  kawat beton</v>
          </cell>
          <cell r="D434">
            <v>7000</v>
          </cell>
          <cell r="E434">
            <v>17500</v>
          </cell>
        </row>
        <row r="435">
          <cell r="E435" t="str">
            <v>-</v>
          </cell>
        </row>
        <row r="436">
          <cell r="E436">
            <v>881093.75</v>
          </cell>
        </row>
        <row r="437">
          <cell r="B437" t="str">
            <v>An F8</v>
          </cell>
          <cell r="C437" t="str">
            <v>1 M2 bekisting</v>
          </cell>
        </row>
        <row r="438">
          <cell r="C438" t="str">
            <v>0,61 Tukang</v>
          </cell>
          <cell r="D438">
            <v>18000</v>
          </cell>
          <cell r="E438">
            <v>10980</v>
          </cell>
        </row>
        <row r="439">
          <cell r="C439" t="str">
            <v>0,05 Kepala tukang</v>
          </cell>
          <cell r="D439">
            <v>20000</v>
          </cell>
          <cell r="E439">
            <v>1000</v>
          </cell>
        </row>
        <row r="440">
          <cell r="C440" t="str">
            <v>0,2 Pekerja</v>
          </cell>
          <cell r="D440">
            <v>12500</v>
          </cell>
          <cell r="E440">
            <v>2500</v>
          </cell>
        </row>
        <row r="441">
          <cell r="C441" t="str">
            <v>0,011 Mandor</v>
          </cell>
          <cell r="D441">
            <v>20000</v>
          </cell>
          <cell r="E441">
            <v>220</v>
          </cell>
        </row>
        <row r="442">
          <cell r="E442" t="str">
            <v>-</v>
          </cell>
        </row>
        <row r="443">
          <cell r="C443" t="str">
            <v xml:space="preserve">                         Sub total</v>
          </cell>
          <cell r="E443">
            <v>14700</v>
          </cell>
        </row>
        <row r="444">
          <cell r="C444" t="str">
            <v>bekisting unt. 1 M3 beton (10 x)</v>
          </cell>
          <cell r="E444">
            <v>147000</v>
          </cell>
        </row>
        <row r="445">
          <cell r="C445" t="str">
            <v>4 kg paku</v>
          </cell>
          <cell r="D445">
            <v>7500</v>
          </cell>
          <cell r="E445">
            <v>30000</v>
          </cell>
        </row>
        <row r="446">
          <cell r="C446" t="str">
            <v>0,4 M3 kayu bekisting</v>
          </cell>
          <cell r="D446">
            <v>950000</v>
          </cell>
          <cell r="E446">
            <v>380000</v>
          </cell>
        </row>
        <row r="447">
          <cell r="C447" t="str">
            <v>4 Pekerja</v>
          </cell>
          <cell r="D447">
            <v>12500</v>
          </cell>
          <cell r="E447">
            <v>50000</v>
          </cell>
        </row>
        <row r="448">
          <cell r="E448" t="str">
            <v>-</v>
          </cell>
        </row>
        <row r="449">
          <cell r="E449">
            <v>607000</v>
          </cell>
        </row>
        <row r="450">
          <cell r="C450" t="str">
            <v>Jadi 1 M3 beton bertulang campuran 1 Pc : 2 Ps : 3 Kr</v>
          </cell>
        </row>
        <row r="451">
          <cell r="C451" t="str">
            <v>An G41</v>
          </cell>
          <cell r="E451">
            <v>349510</v>
          </cell>
        </row>
        <row r="452">
          <cell r="C452" t="str">
            <v>An I2</v>
          </cell>
          <cell r="E452">
            <v>881093.75</v>
          </cell>
        </row>
        <row r="453">
          <cell r="C453" t="str">
            <v>An F8</v>
          </cell>
          <cell r="E453">
            <v>607000</v>
          </cell>
        </row>
        <row r="454">
          <cell r="E454" t="str">
            <v>-</v>
          </cell>
        </row>
        <row r="455">
          <cell r="E455">
            <v>1837603.75</v>
          </cell>
        </row>
        <row r="456">
          <cell r="C456" t="str">
            <v xml:space="preserve">                  Prasarana  ,dll.</v>
          </cell>
          <cell r="E456">
            <v>0</v>
          </cell>
        </row>
        <row r="457">
          <cell r="E457" t="str">
            <v>-</v>
          </cell>
        </row>
        <row r="458">
          <cell r="C458" t="str">
            <v xml:space="preserve">                  Total</v>
          </cell>
          <cell r="E458">
            <v>1837603.75</v>
          </cell>
        </row>
        <row r="459">
          <cell r="C459" t="str">
            <v xml:space="preserve">                  Total (dibulatkan)</v>
          </cell>
          <cell r="E459">
            <v>1837600</v>
          </cell>
        </row>
        <row r="462">
          <cell r="B462" t="str">
            <v xml:space="preserve"> -----&gt;</v>
          </cell>
          <cell r="C462" t="str">
            <v xml:space="preserve">  -  8  -</v>
          </cell>
        </row>
        <row r="464">
          <cell r="B464" t="str">
            <v>An-Sup  Pekerjaan talang tiap-tiap 10 M</v>
          </cell>
        </row>
        <row r="465">
          <cell r="C465" t="str">
            <v>2,625 lbr seng BWG</v>
          </cell>
          <cell r="D465">
            <v>45000</v>
          </cell>
          <cell r="E465">
            <v>118125</v>
          </cell>
        </row>
        <row r="466">
          <cell r="C466" t="str">
            <v>250 bh paku sumbat</v>
          </cell>
          <cell r="D466">
            <v>255</v>
          </cell>
          <cell r="E466">
            <v>63750</v>
          </cell>
        </row>
        <row r="467">
          <cell r="C467" t="str">
            <v>4,0  Tukang</v>
          </cell>
          <cell r="D467">
            <v>18000</v>
          </cell>
          <cell r="E467">
            <v>72000</v>
          </cell>
        </row>
        <row r="468">
          <cell r="C468" t="str">
            <v>0,40 Kepala tukang</v>
          </cell>
          <cell r="D468">
            <v>20000</v>
          </cell>
          <cell r="E468">
            <v>8000</v>
          </cell>
        </row>
        <row r="469">
          <cell r="C469" t="str">
            <v>2,5 Pekerja</v>
          </cell>
          <cell r="D469">
            <v>12500</v>
          </cell>
          <cell r="E469">
            <v>31250</v>
          </cell>
        </row>
        <row r="470">
          <cell r="E470" t="str">
            <v>-</v>
          </cell>
        </row>
        <row r="471">
          <cell r="E471">
            <v>293125</v>
          </cell>
        </row>
        <row r="472">
          <cell r="C472" t="str">
            <v xml:space="preserve">                  Prasarana  ,dll.</v>
          </cell>
          <cell r="E472">
            <v>0</v>
          </cell>
        </row>
        <row r="473">
          <cell r="E473" t="str">
            <v>-</v>
          </cell>
        </row>
        <row r="474">
          <cell r="C474" t="str">
            <v xml:space="preserve">                  Total</v>
          </cell>
          <cell r="E474">
            <v>293125</v>
          </cell>
        </row>
        <row r="475">
          <cell r="C475" t="str">
            <v>Harga tiap 1 M</v>
          </cell>
          <cell r="E475">
            <v>29312.5</v>
          </cell>
        </row>
        <row r="477">
          <cell r="C477" t="str">
            <v xml:space="preserve">                  Total (dibulatkan)</v>
          </cell>
          <cell r="E477">
            <v>29310</v>
          </cell>
        </row>
        <row r="479">
          <cell r="B479" t="str">
            <v xml:space="preserve">An-K 35  </v>
          </cell>
          <cell r="C479" t="str">
            <v>1 M2 kayu di teer 2 X</v>
          </cell>
        </row>
        <row r="480">
          <cell r="C480" t="str">
            <v>0,35 Kg teer</v>
          </cell>
          <cell r="D480">
            <v>3425</v>
          </cell>
          <cell r="E480">
            <v>1198.7500000000002</v>
          </cell>
        </row>
        <row r="481">
          <cell r="C481" t="str">
            <v>0,1 Pekerja</v>
          </cell>
          <cell r="D481">
            <v>12500</v>
          </cell>
          <cell r="E481">
            <v>125</v>
          </cell>
        </row>
        <row r="482">
          <cell r="C482" t="str">
            <v>0,005 Mandor</v>
          </cell>
          <cell r="D482">
            <v>20000</v>
          </cell>
          <cell r="E482">
            <v>100</v>
          </cell>
        </row>
        <row r="484">
          <cell r="E484" t="str">
            <v>-</v>
          </cell>
        </row>
        <row r="485">
          <cell r="E485">
            <v>1423.7500000000002</v>
          </cell>
        </row>
        <row r="486">
          <cell r="C486" t="str">
            <v xml:space="preserve">                  Prasarana  ,dll.</v>
          </cell>
          <cell r="E486">
            <v>0</v>
          </cell>
        </row>
        <row r="487">
          <cell r="E487" t="str">
            <v>-</v>
          </cell>
        </row>
        <row r="488">
          <cell r="C488" t="str">
            <v xml:space="preserve">                  Total</v>
          </cell>
          <cell r="E488">
            <v>1423.7500000000002</v>
          </cell>
        </row>
        <row r="489">
          <cell r="C489" t="str">
            <v xml:space="preserve">                  Total (dibulatkan)</v>
          </cell>
          <cell r="E489">
            <v>1420</v>
          </cell>
        </row>
        <row r="491">
          <cell r="B491" t="str">
            <v>An-H.2</v>
          </cell>
          <cell r="C491" t="str">
            <v>1 M2 memasang genteng karang pilang</v>
          </cell>
        </row>
        <row r="492">
          <cell r="C492" t="str">
            <v>25 bh genteng</v>
          </cell>
          <cell r="D492">
            <v>1400</v>
          </cell>
          <cell r="E492">
            <v>35000</v>
          </cell>
        </row>
        <row r="493">
          <cell r="C493" t="str">
            <v xml:space="preserve">0,10 Tukang </v>
          </cell>
          <cell r="D493">
            <v>18000</v>
          </cell>
          <cell r="E493">
            <v>1800</v>
          </cell>
        </row>
        <row r="494">
          <cell r="C494" t="str">
            <v>0,01 Kepala tukang</v>
          </cell>
          <cell r="D494">
            <v>20000</v>
          </cell>
          <cell r="E494">
            <v>200</v>
          </cell>
        </row>
        <row r="495">
          <cell r="C495" t="str">
            <v>0.20 Pekerja</v>
          </cell>
          <cell r="D495">
            <v>12500</v>
          </cell>
          <cell r="E495">
            <v>2500</v>
          </cell>
        </row>
        <row r="496">
          <cell r="C496" t="str">
            <v>0,01 Mandor</v>
          </cell>
          <cell r="D496">
            <v>20000</v>
          </cell>
          <cell r="E496">
            <v>200</v>
          </cell>
        </row>
        <row r="497">
          <cell r="E497" t="str">
            <v>-</v>
          </cell>
        </row>
        <row r="498">
          <cell r="E498">
            <v>39700</v>
          </cell>
        </row>
        <row r="499">
          <cell r="C499" t="str">
            <v xml:space="preserve">                  Prasarana  ,dll.</v>
          </cell>
          <cell r="E499">
            <v>0</v>
          </cell>
        </row>
        <row r="500">
          <cell r="E500" t="str">
            <v>-</v>
          </cell>
        </row>
        <row r="501">
          <cell r="C501" t="str">
            <v xml:space="preserve">                  Total</v>
          </cell>
          <cell r="E501">
            <v>39700</v>
          </cell>
        </row>
        <row r="502">
          <cell r="C502" t="str">
            <v xml:space="preserve">                  Total (dibulatkan)</v>
          </cell>
          <cell r="E502">
            <v>39700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LK"/>
      <sheetName val="Cover SPK  (2)"/>
      <sheetName val="Cover_SPK__(2)3"/>
      <sheetName val="Cover_SPK__(2)2"/>
      <sheetName val="Cover_SPK__(2)"/>
      <sheetName val="datsek_APBD1"/>
      <sheetName val="Upah_APBD1"/>
      <sheetName val="Peralatan_(1)"/>
      <sheetName val="Peralatan_(2)"/>
      <sheetName val="Analisa"/>
      <sheetName val="ANALISA_GEDUNG_new"/>
      <sheetName val="harga_2013"/>
      <sheetName val="RAB"/>
      <sheetName val="Currency_Rate1"/>
      <sheetName val="bahan"/>
      <sheetName val="5-ALAT(1)"/>
      <sheetName val="5-ALAT_(2)"/>
      <sheetName val="4-Basic_Price"/>
      <sheetName val="dftr_harga"/>
      <sheetName val="harga"/>
      <sheetName val="Daftar_Harga"/>
      <sheetName val="hrg__sat_pek"/>
      <sheetName val="Lap_BAHAN"/>
      <sheetName val="HG_BM"/>
      <sheetName val="ANA"/>
      <sheetName val="ANL-C2"/>
      <sheetName val="bahan_"/>
      <sheetName val="bkn-pns"/>
      <sheetName val="ALAT"/>
      <sheetName val="ANALIS_2010"/>
      <sheetName val="ANALISA_OK"/>
      <sheetName val="DAF-HARGA"/>
      <sheetName val="RAB_m"/>
      <sheetName val="bobot"/>
      <sheetName val="harga_2008"/>
      <sheetName val="DAT_KUI"/>
      <sheetName val="ANALISA_GEDUNG"/>
      <sheetName val="BHN"/>
      <sheetName val="Daftar_Harga_Sat__"/>
      <sheetName val="harga_ANALISA"/>
      <sheetName val="Sheet2"/>
      <sheetName val="progress"/>
      <sheetName val="bidang"/>
      <sheetName val="rab_4"/>
      <sheetName val="REKAP"/>
      <sheetName val="HM_MEK_"/>
      <sheetName val="HB"/>
      <sheetName val="DATA-MASUKAN"/>
      <sheetName val="BOW"/>
      <sheetName val="Factor"/>
      <sheetName val="HS"/>
      <sheetName val="harsat"/>
      <sheetName val="SDM"/>
      <sheetName val="7_1(3)"/>
      <sheetName val="antek"/>
      <sheetName val="ANALIS_BOW"/>
      <sheetName val="break"/>
      <sheetName val="DATA_BASE"/>
      <sheetName val="DAT_CV_PT"/>
      <sheetName val="DAT_proyek"/>
      <sheetName val="daf_24_rkb-rpl"/>
      <sheetName val="DAT"/>
      <sheetName val="Sheet1"/>
      <sheetName val="data_APBD2"/>
      <sheetName val="DAT_BASE"/>
      <sheetName val="Kuantitas_Harga_0"/>
      <sheetName val="DATA"/>
      <sheetName val="REKAP_ANALISA"/>
      <sheetName val="ap1"/>
      <sheetName val="Data_kwi"/>
      <sheetName val="DATA_kui"/>
      <sheetName val="DAFTAR_PENGAWAS"/>
      <sheetName val="BahanK"/>
      <sheetName val="DATA_fAKTUR"/>
      <sheetName val="Analis_E_"/>
      <sheetName val="MAPP"/>
      <sheetName val="dekor"/>
      <sheetName val="boq"/>
      <sheetName val="usaid"/>
      <sheetName val="KOR-10"/>
      <sheetName val="KOR-8"/>
      <sheetName val="KOR-9"/>
      <sheetName val="D_sek"/>
      <sheetName val="DATA_SCOL"/>
      <sheetName val="DATA_SEKOLAH"/>
      <sheetName val="Data_OWN"/>
      <sheetName val="basic"/>
      <sheetName val="ANALIS-E"/>
      <sheetName val="data_Asli"/>
      <sheetName val="5-Peralatan"/>
      <sheetName val="Kas_UMUM"/>
      <sheetName val="3-DIV2"/>
      <sheetName val="3-DIV3"/>
      <sheetName val="3-DIV4"/>
      <sheetName val="3-DIV5"/>
      <sheetName val="REKAP_RAB"/>
      <sheetName val="Stand1"/>
      <sheetName val="an_utara"/>
      <sheetName val="AN-C5"/>
      <sheetName val="Bulanan_Bahan"/>
      <sheetName val="ANA_JALAN_2009"/>
      <sheetName val="Dft_Hrg_Upah&amp;Bhn"/>
      <sheetName val="harga_2012"/>
      <sheetName val="daftar_bahan"/>
      <sheetName val="an_selatan"/>
      <sheetName val="an_tengah"/>
      <sheetName val="anal"/>
      <sheetName val="RAB_Jembatan"/>
      <sheetName val="REKAP_JEMB"/>
      <sheetName val="map"/>
      <sheetName val="RAB_Pening_JLN"/>
      <sheetName val="ANALIS-K"/>
      <sheetName val="Daftar_Upah"/>
      <sheetName val="StanE"/>
      <sheetName val="RAB_ME"/>
      <sheetName val="rekap_(2)"/>
      <sheetName val="Divisi1"/>
      <sheetName val="LAP-1"/>
      <sheetName val="LAP-2"/>
      <sheetName val="LAP-3"/>
      <sheetName val="LAP-4"/>
      <sheetName val="LAP-5"/>
      <sheetName val="LAP-6"/>
      <sheetName val="Kurs"/>
      <sheetName val="Harian"/>
      <sheetName val="data_DAK"/>
      <sheetName val="INFO"/>
      <sheetName val="ANALISA_BARU_40_M"/>
      <sheetName val="PAGU"/>
      <sheetName val="sTAND"/>
      <sheetName val="UMUM-PU"/>
      <sheetName val="total"/>
      <sheetName val="NP"/>
      <sheetName val="DATA_BASE1"/>
      <sheetName val="harga_2009_"/>
      <sheetName val="UPAH"/>
      <sheetName val="61006"/>
      <sheetName val="61004"/>
      <sheetName val="MATERIAL_ANALISA"/>
      <sheetName val="dATA_Bahan"/>
      <sheetName val="Rekapitulasi"/>
      <sheetName val="ADD"/>
      <sheetName val="RAB_Pemelih_JLN"/>
      <sheetName val="REKAP_AN"/>
      <sheetName val="Currency_Rate"/>
      <sheetName val="RAB_Tot"/>
      <sheetName val="Data-KOTAK"/>
      <sheetName val="Rincian_RAB_CCO"/>
      <sheetName val="Data_sek_2007"/>
      <sheetName val="SekMod_2"/>
      <sheetName val="sliprt"/>
      <sheetName val="surat"/>
      <sheetName val="Sur_Tawar"/>
      <sheetName val="harga_material"/>
      <sheetName val="DAF_UP_BHN"/>
      <sheetName val="REKAP_Nov"/>
      <sheetName val="anal-2"/>
      <sheetName val="vol_pek"/>
      <sheetName val="dt_rumdin"/>
      <sheetName val="Dat_KM"/>
      <sheetName val="Cover_SPK__(2)1"/>
      <sheetName val="Cover_SPK__(2)4"/>
      <sheetName val="Cover_SPK__(2)5"/>
      <sheetName val="BELANJA"/>
      <sheetName val="desa kecamatan"/>
      <sheetName val="HARI"/>
      <sheetName val="DATABASE"/>
      <sheetName val="BM ALL 2020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.SAT"/>
      <sheetName val="Baru"/>
      <sheetName val="RAB"/>
      <sheetName val="NewRAB"/>
      <sheetName val="DAF.HRG"/>
      <sheetName val="REKAPITULASI"/>
      <sheetName val="TANDON"/>
      <sheetName val="PENG. PIPA DAN ACCRS"/>
      <sheetName val="BPT"/>
      <sheetName val="PEL. SUNGAI DAN JEMB."/>
      <sheetName val="ANALISA"/>
      <sheetName val="RINCIAN"/>
      <sheetName val="Harga Sat"/>
    </sheetNames>
    <sheetDataSet>
      <sheetData sheetId="0"/>
      <sheetData sheetId="1"/>
      <sheetData sheetId="2"/>
      <sheetData sheetId="3"/>
      <sheetData sheetId="4">
        <row r="15">
          <cell r="Y15">
            <v>116630.38008333334</v>
          </cell>
        </row>
        <row r="17">
          <cell r="W17">
            <v>22000</v>
          </cell>
          <cell r="Y17">
            <v>55243.783416666665</v>
          </cell>
        </row>
        <row r="18">
          <cell r="W18">
            <v>15500</v>
          </cell>
        </row>
        <row r="19">
          <cell r="W19">
            <v>7500</v>
          </cell>
        </row>
        <row r="22">
          <cell r="Y22">
            <v>112713.8</v>
          </cell>
        </row>
        <row r="23">
          <cell r="Y23">
            <v>80469.399999999994</v>
          </cell>
        </row>
        <row r="24">
          <cell r="W24">
            <v>64500</v>
          </cell>
          <cell r="Y24">
            <v>77469.399999999994</v>
          </cell>
        </row>
        <row r="30">
          <cell r="Y30">
            <v>69969.399999999994</v>
          </cell>
        </row>
        <row r="31">
          <cell r="Y31">
            <v>50969.4</v>
          </cell>
        </row>
        <row r="34">
          <cell r="Y34">
            <v>95213.8</v>
          </cell>
        </row>
        <row r="35">
          <cell r="Y35">
            <v>69969.399999999994</v>
          </cell>
        </row>
        <row r="36">
          <cell r="Y36">
            <v>50369.4</v>
          </cell>
        </row>
        <row r="38">
          <cell r="I38">
            <v>3800</v>
          </cell>
        </row>
        <row r="39">
          <cell r="Y39">
            <v>341708.2</v>
          </cell>
        </row>
        <row r="40">
          <cell r="Y40">
            <v>116213.8</v>
          </cell>
        </row>
        <row r="43">
          <cell r="I43">
            <v>41000</v>
          </cell>
        </row>
        <row r="44">
          <cell r="Y44">
            <v>291708.2</v>
          </cell>
        </row>
        <row r="52">
          <cell r="Y52">
            <v>255672.04674999998</v>
          </cell>
        </row>
        <row r="54">
          <cell r="Y54">
            <v>86785.45008333333</v>
          </cell>
        </row>
        <row r="55">
          <cell r="Y55">
            <v>73416.837249999997</v>
          </cell>
        </row>
        <row r="56">
          <cell r="Y56">
            <v>51989.692500000005</v>
          </cell>
        </row>
        <row r="58">
          <cell r="Y58">
            <v>493208.2</v>
          </cell>
        </row>
        <row r="59">
          <cell r="Y59">
            <v>427708.2</v>
          </cell>
        </row>
        <row r="60">
          <cell r="Y60">
            <v>214713.8</v>
          </cell>
        </row>
        <row r="73">
          <cell r="Y73">
            <v>328208.2</v>
          </cell>
        </row>
        <row r="74">
          <cell r="Y74">
            <v>140713.79999999999</v>
          </cell>
        </row>
        <row r="75">
          <cell r="Y75">
            <v>106969.4</v>
          </cell>
        </row>
        <row r="76">
          <cell r="Y76">
            <v>293208.2</v>
          </cell>
        </row>
        <row r="80">
          <cell r="Y80">
            <v>1251751.125</v>
          </cell>
        </row>
        <row r="81">
          <cell r="Y81">
            <v>435451.75</v>
          </cell>
        </row>
        <row r="82">
          <cell r="Y82">
            <v>366520.7</v>
          </cell>
        </row>
        <row r="86">
          <cell r="Y86">
            <v>73708.2</v>
          </cell>
        </row>
        <row r="87">
          <cell r="Y87">
            <v>41713.800000000003</v>
          </cell>
        </row>
        <row r="88">
          <cell r="Y88">
            <v>29969.4</v>
          </cell>
        </row>
        <row r="90">
          <cell r="Y90">
            <v>108708.2</v>
          </cell>
        </row>
        <row r="96">
          <cell r="Y96">
            <v>122998.825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BOQ"/>
      <sheetName val="Skh.2.10.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0">
          <cell r="H30">
            <v>8.7249999999999996</v>
          </cell>
        </row>
      </sheetData>
      <sheetData sheetId="10" refreshError="1"/>
      <sheetData sheetId="11">
        <row r="8">
          <cell r="D8" t="str">
            <v>(L01)</v>
          </cell>
          <cell r="F8">
            <v>10714.285714285714</v>
          </cell>
        </row>
        <row r="9">
          <cell r="F9">
            <v>12857.142857142857</v>
          </cell>
        </row>
        <row r="10">
          <cell r="F10">
            <v>14285.714285714286</v>
          </cell>
        </row>
        <row r="67">
          <cell r="F67">
            <v>133300</v>
          </cell>
        </row>
        <row r="71">
          <cell r="F71">
            <v>3250000</v>
          </cell>
        </row>
        <row r="91">
          <cell r="F91">
            <v>7600</v>
          </cell>
        </row>
        <row r="99">
          <cell r="F99">
            <v>203100</v>
          </cell>
        </row>
      </sheetData>
      <sheetData sheetId="12" refreshError="1"/>
      <sheetData sheetId="13" refreshError="1"/>
      <sheetData sheetId="14">
        <row r="12">
          <cell r="AW12">
            <v>129840.02259588665</v>
          </cell>
        </row>
        <row r="13">
          <cell r="AW13">
            <v>70800.052204761902</v>
          </cell>
        </row>
        <row r="16">
          <cell r="AW16">
            <v>346160.02259588661</v>
          </cell>
        </row>
        <row r="17">
          <cell r="AW17">
            <v>251312.02259588664</v>
          </cell>
        </row>
        <row r="30">
          <cell r="AW30">
            <v>196400.02259588664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  <sheetName val="catatan"/>
      <sheetName val="ren. ming"/>
      <sheetName val="master coba"/>
      <sheetName val="%fisik"/>
      <sheetName val="Currency Rate"/>
      <sheetName val="HIT_VOL_BAJA"/>
      <sheetName val="HB_"/>
      <sheetName val="BANGUNAN_UTAMA1"/>
      <sheetName val="INSTALASI_ME_2"/>
      <sheetName val="POS_JAGA"/>
      <sheetName val="KM&amp;WC_musolla"/>
      <sheetName val="KM&amp;WC_3_bh"/>
      <sheetName val="PAGAR_DEPAN"/>
      <sheetName val="PAGAR_SAMP_&amp;_BEL"/>
      <sheetName val="DEPO_SAMPAH"/>
      <sheetName val="REKAP_(2)"/>
      <sheetName val="INSTALASI_ME_KIOS"/>
      <sheetName val="LOS_LESEHAN"/>
      <sheetName val="KIOS_SAMPING"/>
      <sheetName val="ren__ming"/>
      <sheetName val="master_coba"/>
      <sheetName val="Currency_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i 2"/>
      <sheetName val="Vol."/>
      <sheetName val="Begisting 1"/>
      <sheetName val="Begisting 2"/>
      <sheetName val="Besi 1"/>
      <sheetName val="Bhn&amp;cover"/>
      <sheetName val="Mob&amp;Demob"/>
      <sheetName val="RAB"/>
      <sheetName val="Rekap"/>
      <sheetName val="TOTAL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.HRG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  <sheetName val="Analisa ME (2)"/>
      <sheetName val="HRG BHN"/>
      <sheetName val="Analisa  BOW"/>
      <sheetName val="Basic Price"/>
      <sheetName val="harga dasar"/>
      <sheetName val="Peralatan"/>
      <sheetName val="5-ALAT(1)"/>
      <sheetName val="4-Basic Price"/>
      <sheetName val="NEG02"/>
      <sheetName val="RAB"/>
      <sheetName val="harga satuan"/>
      <sheetName val="bacap analisa"/>
      <sheetName val="kop"/>
      <sheetName val="time-schedule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Harga"/>
      <sheetName val="HRG BAHAN &amp; UPAH okk"/>
      <sheetName val="Analis Kusen okk"/>
      <sheetName val="A"/>
      <sheetName val="Harga Satuan Bahan"/>
      <sheetName val="PIN-SOR"/>
      <sheetName val="Peralatan (2)"/>
      <sheetName val="NP"/>
      <sheetName val="Daf-Har-Pening"/>
      <sheetName val="FAK"/>
      <sheetName val="DIV-3"/>
      <sheetName val="DIV-7"/>
      <sheetName val="Isolasi Luar Dalam"/>
      <sheetName val="Isolasi Luar"/>
      <sheetName val="PERSIAPAN"/>
      <sheetName val="Hrg Sat"/>
      <sheetName val="HIT_VOL_BAJA"/>
      <sheetName val="HB_"/>
      <sheetName val="BANGUNAN_UTAMA1"/>
      <sheetName val="INSTALASI_ME_2"/>
      <sheetName val="POS_JAGA"/>
      <sheetName val="KM&amp;WC_musolla"/>
      <sheetName val="KM&amp;WC_3_bh"/>
      <sheetName val="PAGAR_DEPAN"/>
      <sheetName val="PAGAR_SAMP_&amp;_BEL"/>
      <sheetName val="DEPO_SAMPAH"/>
      <sheetName val="REKAP_(2)"/>
      <sheetName val="INSTALASI_ME_KIOS"/>
      <sheetName val="LOS_LESEHAN"/>
      <sheetName val="KIOS_SAMPING"/>
      <sheetName val="RAB_ME"/>
      <sheetName val="HB"/>
      <sheetName val="Harga_Bahan_&amp;_Upah"/>
      <sheetName val="Bahan&amp;Upah"/>
      <sheetName val="Mob"/>
      <sheetName val="SKEDUL"/>
      <sheetName val="harsat"/>
      <sheetName val="anal"/>
      <sheetName val="PPC"/>
      <sheetName val="TOWN"/>
      <sheetName val="Ref"/>
      <sheetName val="STR"/>
      <sheetName val="srtberkas"/>
      <sheetName val="UPAH"/>
      <sheetName val="Daf Harga"/>
      <sheetName val="Bill"/>
      <sheetName val="Rekap Bill"/>
      <sheetName val="An_ Harga"/>
      <sheetName val="SELISIH HARGA"/>
      <sheetName val="meth hsl nego"/>
      <sheetName val="Cover"/>
      <sheetName val="SAT-BHN"/>
      <sheetName val="MAPP"/>
      <sheetName val="Hargamat"/>
      <sheetName val="Als Struk"/>
      <sheetName val="an. struktur"/>
      <sheetName val="Elektrikal"/>
      <sheetName val="duct"/>
      <sheetName val="Material"/>
      <sheetName val="rek det 1-3"/>
      <sheetName val="An.Ars"/>
      <sheetName val="Daftmat"/>
      <sheetName val="Dashboard"/>
      <sheetName val="Rekap Direct Cost"/>
      <sheetName val="database-emp"/>
      <sheetName val="Sheet3"/>
      <sheetName val="Sheet1"/>
      <sheetName val="Engine"/>
      <sheetName val="umum"/>
      <sheetName val="Eng_Hrs"/>
      <sheetName val="H Sat"/>
      <sheetName val="Markup"/>
      <sheetName val="DATA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Kuantitas &amp; Harga"/>
      <sheetName val="Rekap Biaya"/>
      <sheetName val="BAG-2"/>
      <sheetName val="Waste"/>
      <sheetName val="GAS"/>
      <sheetName val="AHU FCU"/>
      <sheetName val="FM-200"/>
      <sheetName val="Ducting"/>
      <sheetName val="IT"/>
      <sheetName val="TLP"/>
      <sheetName val="TRAY-EC"/>
      <sheetName val="list"/>
      <sheetName val="RAB MT HARYONO "/>
      <sheetName val="analisa Mob."/>
      <sheetName val="2.1"/>
      <sheetName val="bahan+upah"/>
      <sheetName val="DAF.HRG"/>
      <sheetName val="Sat-Rap"/>
      <sheetName val="ANALISA 2"/>
      <sheetName val="UPAH&amp;BAHAN"/>
      <sheetName val="har.sat.B"/>
      <sheetName val="Analisa Harga Satuan"/>
      <sheetName val="SAP"/>
      <sheetName val="Urai _Resap pengikat"/>
      <sheetName val="nama PT."/>
      <sheetName val="Anls"/>
      <sheetName val="anal_hs"/>
      <sheetName val="HIT_VOL_BAJA1"/>
      <sheetName val="HB_1"/>
      <sheetName val="BANGUNAN_UTAMA11"/>
      <sheetName val="INSTALASI_ME_21"/>
      <sheetName val="POS_JAGA1"/>
      <sheetName val="KM&amp;WC_musolla1"/>
      <sheetName val="KM&amp;WC_3_bh1"/>
      <sheetName val="PAGAR_DEPAN1"/>
      <sheetName val="PAGAR_SAMP_&amp;_BEL1"/>
      <sheetName val="DEPO_SAMPAH1"/>
      <sheetName val="REKAP_(2)1"/>
      <sheetName val="INSTALASI_ME_KIOS1"/>
      <sheetName val="LOS_LESEHAN1"/>
      <sheetName val="KIOS_SAMPING1"/>
      <sheetName val="hrgbahan"/>
      <sheetName val="Analisa_E"/>
      <sheetName val="Bahan"/>
      <sheetName val="INPUT"/>
      <sheetName val="dayvol WEDI"/>
      <sheetName val="dayvol adibarat"/>
      <sheetName val="ERET"/>
      <sheetName val="Morang"/>
      <sheetName val="Rkp B. UP"/>
      <sheetName val="5-Peralatan"/>
      <sheetName val="RAP"/>
      <sheetName val="Rekap. ME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lat"/>
      <sheetName val="Cover Daf-2"/>
      <sheetName val="Cover Daf_2"/>
      <sheetName val="ANALIS"/>
      <sheetName val="HRG BH"/>
      <sheetName val="RAB2"/>
      <sheetName val="H.Satuan"/>
      <sheetName val="HARGA MATERIAL"/>
      <sheetName val="Sumber Daya"/>
      <sheetName val="351BQMCN"/>
      <sheetName val="Div3"/>
      <sheetName val="BOQ-Indonesia"/>
      <sheetName val="Har Sat"/>
      <sheetName val="HRG BAHAN _ UPAH okk"/>
      <sheetName val="SEX"/>
      <sheetName val="Final"/>
      <sheetName val="Analisa Harga"/>
      <sheetName val="FAKTOR"/>
      <sheetName val="Fill this out first___"/>
      <sheetName val="BQ"/>
      <sheetName val="NET表"/>
      <sheetName val="概総括1"/>
      <sheetName val="BQ表"/>
      <sheetName val="HARGA ALAT"/>
      <sheetName val="plumbing"/>
      <sheetName val="AHS Marka"/>
      <sheetName val="SAT_BHN"/>
      <sheetName val="rekap1"/>
      <sheetName val="daf-3(OK)"/>
      <sheetName val="daf-7(OK)"/>
      <sheetName val="rumus"/>
      <sheetName val="Rekapitulasi"/>
      <sheetName val="REKAP ATAS"/>
      <sheetName val="ANAL ATAS"/>
      <sheetName val="R. SEWA"/>
      <sheetName val="Rincian"/>
      <sheetName val="REKAP. BAWAH"/>
      <sheetName val="ANAL. BAWAH"/>
      <sheetName val="REKAP. ATAS"/>
      <sheetName val="ANAL. ATAS"/>
      <sheetName val="Sheet2"/>
      <sheetName val="BEKAP DATA"/>
      <sheetName val="BEKAP PINTU"/>
      <sheetName val="#REF!"/>
      <sheetName val="KWNTY&amp;HARGA"/>
      <sheetName val="catatan"/>
      <sheetName val="ren. ming"/>
      <sheetName val="master coba"/>
      <sheetName val="%fisik"/>
      <sheetName val="Currency Rate"/>
      <sheetName val="datsek_APBD1"/>
      <sheetName val="KURVA_100%"/>
      <sheetName val="Vibro_Roller"/>
      <sheetName val="Daftar Kuantitas &amp; Harga"/>
      <sheetName val="bahan dan upah"/>
      <sheetName val="Jadual"/>
      <sheetName val="ESCON"/>
      <sheetName val="Huruf"/>
      <sheetName val="GRAND REKAP"/>
      <sheetName val="KUANTITAS"/>
      <sheetName val="PAS-BATU"/>
      <sheetName val="INFO"/>
      <sheetName val="EI-422"/>
      <sheetName val="DUTCH CONE"/>
      <sheetName val="anal Lamp 4a"/>
      <sheetName val="PT."/>
      <sheetName val="Sat Bah _ Up"/>
      <sheetName val="teknis 6.3a ( 2a )"/>
      <sheetName val="AHS 6.3a ( 2a )"/>
      <sheetName val="tul"/>
      <sheetName val="AHS"/>
      <sheetName val="S_DAYA"/>
      <sheetName val="Sat~Bahu"/>
      <sheetName val="anls alt"/>
      <sheetName val="Harga Bahan"/>
      <sheetName val="Basic P"/>
      <sheetName val="D2-1a"/>
      <sheetName val="EK-JAN-08"/>
      <sheetName val="boq"/>
      <sheetName val="Terbilang"/>
      <sheetName val="BAB6"/>
      <sheetName val="BAB7"/>
      <sheetName val="BAB8"/>
      <sheetName val="D7"/>
      <sheetName val="Mg I MEI"/>
      <sheetName val="Agregat Halus &amp; Kasar"/>
      <sheetName val="RAB ME"/>
      <sheetName val="LAL - PASAR PAGI "/>
      <sheetName val="Cash Flow bulanan"/>
      <sheetName val="Split"/>
      <sheetName val="Mitsubishi"/>
      <sheetName val="Upah "/>
      <sheetName val="HSD"/>
      <sheetName val="villa"/>
      <sheetName val="Daftar harga"/>
      <sheetName val="lab_eng"/>
      <sheetName val="lab"/>
      <sheetName val="mat"/>
      <sheetName val="harga_satuan"/>
      <sheetName val="bacap_analisa"/>
      <sheetName val="Rek.Analisa"/>
      <sheetName val="RAPlenk"/>
      <sheetName val="BAG_III"/>
      <sheetName val="Analisa K"/>
      <sheetName val="AnConW"/>
      <sheetName val="AnEarthW"/>
      <sheetName val="BAG_2"/>
      <sheetName val="APEK"/>
      <sheetName val="ASAT"/>
      <sheetName val="TJ1Q47"/>
      <sheetName val="HARGA SAT"/>
      <sheetName val="Pipe"/>
      <sheetName val="hrg sat1"/>
      <sheetName val="DIV.8"/>
      <sheetName val="DIV.3"/>
      <sheetName val="DIV.4"/>
      <sheetName val="DIV.5"/>
      <sheetName val="isian"/>
      <sheetName val="CH"/>
      <sheetName val="bahan upah"/>
      <sheetName val="Hrg Satuan"/>
      <sheetName val="RAB 1"/>
      <sheetName val="LOADDAT"/>
      <sheetName val="Perhitungan RAB"/>
      <sheetName val="TIE-INS"/>
      <sheetName val="AnalisaSIPIL RIIL"/>
      <sheetName val="U&amp;B"/>
      <sheetName val="TPI"/>
      <sheetName val="EK-JAN-2010"/>
      <sheetName val="schedule kurva s"/>
      <sheetName val="BasicPrice"/>
      <sheetName val="RAB KapukII"/>
      <sheetName val="DAF-2"/>
      <sheetName val="Sewa AlatBerat08"/>
      <sheetName val="H_Dasar"/>
      <sheetName val="Analisa pemkot"/>
      <sheetName val="HIT_VOL_BAJA2"/>
      <sheetName val="HB_2"/>
      <sheetName val="BANGUNAN_UTAMA12"/>
      <sheetName val="INSTALASI_ME_22"/>
      <sheetName val="POS_JAGA2"/>
      <sheetName val="KM&amp;WC_musolla2"/>
      <sheetName val="KM&amp;WC_3_bh2"/>
      <sheetName val="PAGAR_DEPAN2"/>
      <sheetName val="PAGAR_SAMP_&amp;_BEL2"/>
      <sheetName val="DEPO_SAMPAH2"/>
      <sheetName val="REKAP_(2)2"/>
      <sheetName val="INSTALASI_ME_KIOS2"/>
      <sheetName val="LOS_LESEHAN2"/>
      <sheetName val="KIOS_SAMPING2"/>
      <sheetName val="Analisa__BOW"/>
      <sheetName val="Basic_Price"/>
      <sheetName val="harga_dasar"/>
      <sheetName val="4-Basic_Price"/>
      <sheetName val="Peralatan_(2)"/>
      <sheetName val="HRG_BAHAN_&amp;_UPAH_okk"/>
      <sheetName val="Analis_Kusen_okk"/>
      <sheetName val="Isolasi_Luar_Dalam"/>
      <sheetName val="Isolasi_Luar"/>
      <sheetName val="Hrg_Sat"/>
      <sheetName val="Analisa_ME_(2)"/>
      <sheetName val="HRG_BHN"/>
      <sheetName val="DAF_HRG"/>
      <sheetName val="Harga_Satuan_Bahan"/>
      <sheetName val="Daf_Harga"/>
      <sheetName val="Rekap_Bill"/>
      <sheetName val="An__Harga"/>
      <sheetName val="har_sat_B"/>
      <sheetName val="ANALISA_2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Kuantitas_&amp;_Harga"/>
      <sheetName val="Rekap_Biaya"/>
      <sheetName val="tulang"/>
      <sheetName val="hit.BKMM"/>
      <sheetName val="AN-SNI"/>
      <sheetName val="EE-SNI"/>
      <sheetName val="UB-SNI"/>
      <sheetName val="anl-b7"/>
      <sheetName val="HS"/>
      <sheetName val="lam3c"/>
      <sheetName val="lam2"/>
      <sheetName val="par"/>
      <sheetName val="analisa SNI"/>
      <sheetName val="Cover1"/>
      <sheetName val="Pt"/>
      <sheetName val="Analisa Quarry"/>
      <sheetName val="Informasi"/>
      <sheetName val="AHSbj"/>
      <sheetName val="Analisa Terpakai"/>
      <sheetName val="sewa alat"/>
      <sheetName val="3-DIV2"/>
      <sheetName val="3-DIV5"/>
      <sheetName val="5-Analisa Peralatan"/>
      <sheetName val="Mtd_Pelak"/>
      <sheetName val="ANALISA PEK.UMUM"/>
      <sheetName val="ENC.14"/>
      <sheetName val="D &amp; W sizes"/>
      <sheetName val="dasar"/>
      <sheetName val="Harsat_marina"/>
      <sheetName val="PRICE"/>
      <sheetName val="BAHAN MEP"/>
      <sheetName val="BAG-III"/>
      <sheetName val="Harga HSPK"/>
      <sheetName val="TIME SCHEDULE"/>
      <sheetName val="manhour"/>
      <sheetName val="breakdown"/>
      <sheetName val="D-3"/>
      <sheetName val="Z"/>
      <sheetName val="Div2"/>
      <sheetName val="Harga Bahan &amp; Upah "/>
      <sheetName val="koef"/>
      <sheetName val="hardas"/>
      <sheetName val="own"/>
      <sheetName val="Prosentase"/>
      <sheetName val="Anl Print"/>
      <sheetName val="JADWAL BAHAN"/>
      <sheetName val="metode"/>
      <sheetName val="BQ1"/>
      <sheetName val="412src2"/>
      <sheetName val="412"/>
      <sheetName val="SELISIHKURSSOURCE"/>
      <sheetName val="bahan "/>
      <sheetName val="H_ Dasar"/>
      <sheetName val="AnalisaFas.O&amp;P"/>
      <sheetName val="Connections"/>
      <sheetName val="DWTables"/>
      <sheetName val="BRD"/>
      <sheetName val="Analisa STR"/>
      <sheetName val="Concrete"/>
      <sheetName val="ANALHASA"/>
      <sheetName val="ANAL_BOW"/>
      <sheetName val="ANL 2004"/>
      <sheetName val="ANALISAGATE"/>
      <sheetName val="analisa print"/>
      <sheetName val="5.2."/>
      <sheetName val="I_KAMAR"/>
      <sheetName val="IPL_SCHEDULE"/>
      <sheetName val="tifico"/>
      <sheetName val="PANELKAST"/>
      <sheetName val="ALAT-1"/>
      <sheetName val="BOQ lama"/>
      <sheetName val="ALAT1"/>
      <sheetName val="BASIC"/>
      <sheetName val="ALAT2"/>
      <sheetName val="D3"/>
      <sheetName val="ALAT DT"/>
      <sheetName val="ANALISA HARGA SAT."/>
      <sheetName val="SCHEDULE TENAGA"/>
      <sheetName val="CAPACITY"/>
      <sheetName val="Comb.Hot"/>
      <sheetName val="Data Pembukaan_1.1"/>
      <sheetName val="Insts"/>
      <sheetName val="ELEKTRIKAL GED C"/>
      <sheetName val="eqp"/>
      <sheetName val="Side channel"/>
      <sheetName val="jgn dihapus!"/>
      <sheetName val="HPP_19_"/>
      <sheetName val="Harga ME "/>
      <sheetName val="41,9&amp;36,3"/>
      <sheetName val="견적기준"/>
      <sheetName val="GVL"/>
      <sheetName val="HARVEST02"/>
      <sheetName val="Analisa Upah &amp; Bahan Plum"/>
      <sheetName val="FKT_PJK"/>
      <sheetName val="CORAT"/>
      <sheetName val="Master 1.0"/>
      <sheetName val="REQDELTA"/>
      <sheetName val="Inf."/>
      <sheetName val="Asumsi"/>
      <sheetName val="SPEC"/>
      <sheetName val="RAB GROSIR '02 (ALTERNATIF 11)"/>
      <sheetName val="Compare"/>
      <sheetName val="ANA"/>
      <sheetName val="Memb Schd"/>
      <sheetName val="ANALISA GRS TENGAH"/>
      <sheetName val="har-sat"/>
      <sheetName val="A.HARSAT ARS"/>
      <sheetName val="KUANT &amp; HRG"/>
      <sheetName val="D4"/>
      <sheetName val="Volume"/>
      <sheetName val="L-4 Rutin"/>
      <sheetName val="rab j17"/>
      <sheetName val="Pekerjaan Utama"/>
      <sheetName val="Lamp-2 (Analisa)"/>
      <sheetName val="D7(1)"/>
      <sheetName val="PEKERJAAN PERSIAPAN"/>
      <sheetName val="Ans Kom Precast"/>
      <sheetName val="PJ"/>
      <sheetName val="UPAH &amp; BHN"/>
      <sheetName val="anals tknik"/>
      <sheetName val="S_Suramadu"/>
      <sheetName val="2.Sorinangka Weir"/>
      <sheetName val="4.Irr.Struc.Work"/>
      <sheetName val="3.Irr.Canal Work"/>
      <sheetName val="6.Tertiary Work"/>
      <sheetName val="TS-Pelak"/>
      <sheetName val="18.Lateral Pipe"/>
      <sheetName val="14.Irr.Canal Work"/>
      <sheetName val="13.Nangakara Weir"/>
      <sheetName val="lm3"/>
      <sheetName val="lm4"/>
      <sheetName val="lm5"/>
      <sheetName val="lm6"/>
      <sheetName val="lm7"/>
      <sheetName val="lm8"/>
      <sheetName val="lm9"/>
      <sheetName val="lm1"/>
      <sheetName val="lm2"/>
      <sheetName val="VARIABL"/>
      <sheetName val="Up _ bhn"/>
      <sheetName val="Up &amp; bhn"/>
      <sheetName val="Daftar lamp. Pen."/>
      <sheetName val="upah bahan"/>
      <sheetName val="D5"/>
      <sheetName val="D6"/>
      <sheetName val="LBK1"/>
      <sheetName val="Anal Koef"/>
      <sheetName val="Sat"/>
      <sheetName val="Pas. Batu Gng"/>
      <sheetName val="Analisa HS"/>
      <sheetName val="HPS PC"/>
      <sheetName val="RAB J18 "/>
      <sheetName val="An. Beton"/>
      <sheetName val="Pol"/>
      <sheetName val="anaUTama"/>
      <sheetName val="AnaAlat"/>
      <sheetName val="anaMob"/>
      <sheetName val="61004"/>
      <sheetName val="61007"/>
      <sheetName val="61008"/>
      <sheetName val="analisa mek"/>
      <sheetName val="analisa el"/>
      <sheetName val="ovrhead"/>
      <sheetName val="idx-03"/>
      <sheetName val="igp-03"/>
      <sheetName val="Trial Paving"/>
      <sheetName val="resume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ANALISA S-Pek. Lain-Lain"/>
      <sheetName val="Basic Price - ALL"/>
      <sheetName val="HIT_VOL_BAJA4"/>
      <sheetName val="HB_4"/>
      <sheetName val="BANGUNAN_UTAMA14"/>
      <sheetName val="INSTALASI_ME_24"/>
      <sheetName val="POS_JAGA4"/>
      <sheetName val="KM&amp;WC_musolla4"/>
      <sheetName val="KM&amp;WC_3_bh4"/>
      <sheetName val="PAGAR_DEPAN4"/>
      <sheetName val="PAGAR_SAMP_&amp;_BEL4"/>
      <sheetName val="DEPO_SAMPAH4"/>
      <sheetName val="REKAP_(2)4"/>
      <sheetName val="INSTALASI_ME_KIOS4"/>
      <sheetName val="LOS_LESEHAN4"/>
      <sheetName val="KIOS_SAMPING4"/>
      <sheetName val="Analisa__BOW2"/>
      <sheetName val="Basic_Price2"/>
      <sheetName val="harga_dasar2"/>
      <sheetName val="4-Basic_Price2"/>
      <sheetName val="harga_satuan2"/>
      <sheetName val="bacap_analisa2"/>
      <sheetName val="HRG_BAHAN_&amp;_UPAH_okk2"/>
      <sheetName val="Analis_Kusen_okk2"/>
      <sheetName val="Harga_Satuan_Bahan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rg_Sat2"/>
      <sheetName val="Peralatan_(2)2"/>
      <sheetName val="Analisa_ME_(2)2"/>
      <sheetName val="HRG_BHN2"/>
      <sheetName val="Isolasi_Luar_Dalam2"/>
      <sheetName val="Isolasi_Luar2"/>
      <sheetName val="DAF_HRG2"/>
      <sheetName val="Daf_Harga2"/>
      <sheetName val="Rekap_Bill2"/>
      <sheetName val="An__Harga2"/>
      <sheetName val="Als_Struk1"/>
      <sheetName val="an__struktur1"/>
      <sheetName val="rek_det_1-31"/>
      <sheetName val="An_Ars1"/>
      <sheetName val="Rekap_Direct_Cost1"/>
      <sheetName val="ANALISA_22"/>
      <sheetName val="H_Sat1"/>
      <sheetName val="Kuantitas_&amp;_Harga2"/>
      <sheetName val="Rekap_Biaya2"/>
      <sheetName val="AHU_FCU1"/>
      <sheetName val="SELISIH_HARGA1"/>
      <sheetName val="meth_hsl_nego1"/>
      <sheetName val="analisa_Mob_1"/>
      <sheetName val="2_11"/>
      <sheetName val="har_sat_B2"/>
      <sheetName val="dayvol_WEDI1"/>
      <sheetName val="dayvol_adibarat1"/>
      <sheetName val="GRAND_REKAP1"/>
      <sheetName val="Analisa_Harga_Satuan1"/>
      <sheetName val="Urai__Resap_pengikat1"/>
      <sheetName val="nama_PT_1"/>
      <sheetName val="Daftar_Kuantitas_&amp;_Harga1"/>
      <sheetName val="bahan_dan_upah1"/>
      <sheetName val="Cover_Daf-21"/>
      <sheetName val="Cover_Daf_21"/>
      <sheetName val="AHS Aspal"/>
      <sheetName val="Reinforcement of Beam"/>
      <sheetName val="Cal_Slab_Admin"/>
      <sheetName val="Bhn"/>
      <sheetName val="LPMING1"/>
      <sheetName val="Bid-Tab"/>
      <sheetName val="PROGRESS"/>
      <sheetName val="m schedule"/>
      <sheetName val="PDMP"/>
      <sheetName val="PCE"/>
      <sheetName val="PRODUK"/>
      <sheetName val="TOOL-ME"/>
      <sheetName val="Bill_Qua"/>
      <sheetName val="DAF-1"/>
      <sheetName val="REKAP.VOLUME"/>
      <sheetName val="ANALISA "/>
      <sheetName val="Pekerjaan "/>
      <sheetName val="anl"/>
      <sheetName val="subkon"/>
    </sheetNames>
    <sheetDataSet>
      <sheetData sheetId="0" refreshError="1"/>
      <sheetData sheetId="1" refreshError="1">
        <row r="13">
          <cell r="F13">
            <v>14775</v>
          </cell>
        </row>
        <row r="23">
          <cell r="F23">
            <v>95000</v>
          </cell>
        </row>
        <row r="33">
          <cell r="F33">
            <v>3000000</v>
          </cell>
        </row>
        <row r="36">
          <cell r="F36">
            <v>1294680</v>
          </cell>
        </row>
        <row r="37">
          <cell r="F37">
            <v>1200000</v>
          </cell>
        </row>
        <row r="45">
          <cell r="F45">
            <v>135000</v>
          </cell>
        </row>
        <row r="48">
          <cell r="F48">
            <v>45000</v>
          </cell>
        </row>
        <row r="49">
          <cell r="F49">
            <v>55000</v>
          </cell>
        </row>
        <row r="50">
          <cell r="F50">
            <v>45000</v>
          </cell>
        </row>
        <row r="54">
          <cell r="F54">
            <v>2750</v>
          </cell>
        </row>
        <row r="55">
          <cell r="F55">
            <v>340000</v>
          </cell>
        </row>
        <row r="56">
          <cell r="F56">
            <v>17500</v>
          </cell>
        </row>
        <row r="65">
          <cell r="F65">
            <v>6500</v>
          </cell>
        </row>
        <row r="68">
          <cell r="F68">
            <v>600000</v>
          </cell>
        </row>
        <row r="69">
          <cell r="F69">
            <v>5500</v>
          </cell>
        </row>
        <row r="101">
          <cell r="F101">
            <v>25000</v>
          </cell>
        </row>
        <row r="104">
          <cell r="F104">
            <v>2500</v>
          </cell>
        </row>
        <row r="150">
          <cell r="F150">
            <v>200</v>
          </cell>
        </row>
        <row r="155">
          <cell r="F155">
            <v>174000</v>
          </cell>
        </row>
        <row r="156">
          <cell r="F156">
            <v>85000</v>
          </cell>
        </row>
        <row r="157">
          <cell r="F157">
            <v>17500</v>
          </cell>
        </row>
        <row r="159">
          <cell r="F159">
            <v>8400</v>
          </cell>
        </row>
        <row r="161">
          <cell r="F161">
            <v>54000</v>
          </cell>
        </row>
        <row r="162">
          <cell r="F162">
            <v>960</v>
          </cell>
        </row>
        <row r="163">
          <cell r="F163">
            <v>20000</v>
          </cell>
        </row>
        <row r="165">
          <cell r="F165">
            <v>40000</v>
          </cell>
        </row>
        <row r="166">
          <cell r="F166">
            <v>47000</v>
          </cell>
        </row>
        <row r="177">
          <cell r="F177">
            <v>45000</v>
          </cell>
        </row>
        <row r="178">
          <cell r="F178">
            <v>1500</v>
          </cell>
        </row>
        <row r="182">
          <cell r="F182">
            <v>7000</v>
          </cell>
        </row>
        <row r="183">
          <cell r="F183">
            <v>125000</v>
          </cell>
        </row>
        <row r="185">
          <cell r="F185">
            <v>200000</v>
          </cell>
        </row>
        <row r="186">
          <cell r="F186">
            <v>235000</v>
          </cell>
        </row>
        <row r="187">
          <cell r="F187">
            <v>775</v>
          </cell>
        </row>
        <row r="198">
          <cell r="F198">
            <v>27500</v>
          </cell>
        </row>
        <row r="201">
          <cell r="F201">
            <v>25000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>
        <row r="1">
          <cell r="A1">
            <v>501000000</v>
          </cell>
        </row>
      </sheetData>
      <sheetData sheetId="4">
        <row r="7">
          <cell r="G7" t="str">
            <v>: ………………………………………………</v>
          </cell>
        </row>
      </sheetData>
      <sheetData sheetId="5"/>
      <sheetData sheetId="6"/>
      <sheetData sheetId="7"/>
      <sheetData sheetId="8"/>
      <sheetData sheetId="9"/>
      <sheetData sheetId="10">
        <row r="19">
          <cell r="G19">
            <v>501000000</v>
          </cell>
        </row>
        <row r="37">
          <cell r="G37">
            <v>0</v>
          </cell>
        </row>
        <row r="60">
          <cell r="G60">
            <v>0</v>
          </cell>
        </row>
        <row r="73">
          <cell r="G73">
            <v>0</v>
          </cell>
        </row>
        <row r="86">
          <cell r="G86">
            <v>0</v>
          </cell>
        </row>
        <row r="124">
          <cell r="G124">
            <v>11</v>
          </cell>
        </row>
        <row r="225">
          <cell r="G225">
            <v>5500</v>
          </cell>
        </row>
        <row r="275">
          <cell r="G275">
            <v>0</v>
          </cell>
        </row>
        <row r="301">
          <cell r="G301">
            <v>0</v>
          </cell>
        </row>
        <row r="312">
          <cell r="G312">
            <v>0</v>
          </cell>
        </row>
      </sheetData>
      <sheetData sheetId="11">
        <row r="56">
          <cell r="L56" t="str">
            <v>Note: 1</v>
          </cell>
        </row>
      </sheetData>
      <sheetData sheetId="12"/>
      <sheetData sheetId="13"/>
      <sheetData sheetId="14"/>
      <sheetData sheetId="15"/>
      <sheetData sheetId="16"/>
      <sheetData sheetId="17">
        <row r="632">
          <cell r="U632">
            <v>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8">
          <cell r="D8" t="str">
            <v>(L01)</v>
          </cell>
        </row>
      </sheetData>
      <sheetData sheetId="27"/>
      <sheetData sheetId="28"/>
      <sheetData sheetId="29">
        <row r="8">
          <cell r="AR8" t="str">
            <v>E01</v>
          </cell>
        </row>
        <row r="9">
          <cell r="AW9">
            <v>0</v>
          </cell>
        </row>
        <row r="12">
          <cell r="AW12">
            <v>0</v>
          </cell>
        </row>
        <row r="13">
          <cell r="AW13">
            <v>0</v>
          </cell>
        </row>
        <row r="14">
          <cell r="AW14">
            <v>0</v>
          </cell>
        </row>
        <row r="15">
          <cell r="AW15">
            <v>0</v>
          </cell>
        </row>
        <row r="16">
          <cell r="AW16">
            <v>0</v>
          </cell>
        </row>
        <row r="17">
          <cell r="AW17">
            <v>0</v>
          </cell>
        </row>
        <row r="18">
          <cell r="AW18">
            <v>0</v>
          </cell>
        </row>
        <row r="20">
          <cell r="AW20">
            <v>0</v>
          </cell>
        </row>
        <row r="22">
          <cell r="AW22">
            <v>0</v>
          </cell>
        </row>
        <row r="23">
          <cell r="AW23">
            <v>0</v>
          </cell>
        </row>
        <row r="24">
          <cell r="AW24">
            <v>0</v>
          </cell>
        </row>
        <row r="30">
          <cell r="AW30">
            <v>0</v>
          </cell>
        </row>
        <row r="34">
          <cell r="AW34">
            <v>0</v>
          </cell>
        </row>
        <row r="36">
          <cell r="AW36">
            <v>0</v>
          </cell>
        </row>
        <row r="38">
          <cell r="AW38">
            <v>0</v>
          </cell>
        </row>
      </sheetData>
      <sheetData sheetId="30">
        <row r="10">
          <cell r="H10">
            <v>15</v>
          </cell>
        </row>
      </sheetData>
      <sheetData sheetId="31"/>
      <sheetData sheetId="32"/>
      <sheetData sheetId="33"/>
      <sheetData sheetId="3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Informasi"/>
      <sheetName val="4-Analisa Quarry"/>
      <sheetName val="4-formulir harga bahan"/>
      <sheetName val="Harga Dasar"/>
      <sheetName val="Sheet4"/>
      <sheetName val="Alat (1)"/>
      <sheetName val="Alat (2)"/>
      <sheetName val="Form Survey"/>
      <sheetName val="Sheet1"/>
      <sheetName val="Sheet2"/>
      <sheetName val="P"/>
      <sheetName val="U"/>
      <sheetName val="K"/>
      <sheetName val="W"/>
      <sheetName val="D"/>
      <sheetName val="F"/>
      <sheetName val="B"/>
      <sheetName val="St"/>
      <sheetName val="L"/>
      <sheetName val="Rincian"/>
      <sheetName val="REKAP"/>
      <sheetName val="Print AHS"/>
      <sheetName val="Sheet3"/>
    </sheetNames>
    <sheetDataSet>
      <sheetData sheetId="0" refreshError="1"/>
      <sheetData sheetId="1">
        <row r="7">
          <cell r="D7" t="str">
            <v>Kegiatan</v>
          </cell>
        </row>
      </sheetData>
      <sheetData sheetId="2" refreshError="1"/>
      <sheetData sheetId="3" refreshError="1"/>
      <sheetData sheetId="4">
        <row r="9">
          <cell r="F9">
            <v>65000</v>
          </cell>
        </row>
        <row r="10">
          <cell r="F10">
            <v>100000</v>
          </cell>
        </row>
        <row r="18">
          <cell r="F18">
            <v>100000</v>
          </cell>
        </row>
        <row r="38">
          <cell r="G38">
            <v>111.5</v>
          </cell>
        </row>
        <row r="39">
          <cell r="G39">
            <v>111.5</v>
          </cell>
        </row>
        <row r="56">
          <cell r="G56">
            <v>111.5</v>
          </cell>
        </row>
        <row r="63">
          <cell r="G63">
            <v>111.5</v>
          </cell>
        </row>
        <row r="76">
          <cell r="G76">
            <v>111.5</v>
          </cell>
        </row>
      </sheetData>
      <sheetData sheetId="5" refreshError="1"/>
      <sheetData sheetId="6">
        <row r="10">
          <cell r="AX10">
            <v>317849.6633035714</v>
          </cell>
        </row>
        <row r="12">
          <cell r="AX12">
            <v>231761.9449125714</v>
          </cell>
        </row>
        <row r="13">
          <cell r="AX13">
            <v>126332.76517857143</v>
          </cell>
        </row>
        <row r="15">
          <cell r="AX15">
            <v>289276.70580357144</v>
          </cell>
        </row>
        <row r="16">
          <cell r="AW16">
            <v>483435.2741593137</v>
          </cell>
        </row>
        <row r="17">
          <cell r="AW17">
            <v>598854.59589514462</v>
          </cell>
        </row>
        <row r="20">
          <cell r="AX20">
            <v>392632.58955357142</v>
          </cell>
        </row>
        <row r="24">
          <cell r="AX24">
            <v>328138.06736607145</v>
          </cell>
        </row>
        <row r="31">
          <cell r="AX31">
            <v>13525.610625000003</v>
          </cell>
        </row>
        <row r="32">
          <cell r="AX32">
            <v>8883.0237500000003</v>
          </cell>
        </row>
        <row r="33">
          <cell r="AX33">
            <v>76850.01062500001</v>
          </cell>
        </row>
        <row r="55">
          <cell r="AX55">
            <v>7938.0237500000003</v>
          </cell>
        </row>
        <row r="63">
          <cell r="AX63">
            <v>3191.25</v>
          </cell>
        </row>
        <row r="64">
          <cell r="AX64">
            <v>263735.11333333334</v>
          </cell>
        </row>
        <row r="65">
          <cell r="AX65">
            <v>4255</v>
          </cell>
        </row>
        <row r="66">
          <cell r="AX66">
            <v>127437</v>
          </cell>
        </row>
        <row r="67">
          <cell r="AX67">
            <v>7560.0237500000003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NP 7"/>
    </sheet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i 2"/>
      <sheetName val="Vol."/>
      <sheetName val="Begisting 1"/>
      <sheetName val="Begisting 2"/>
      <sheetName val="Besi 1"/>
      <sheetName val="Bhn&amp;cover"/>
      <sheetName val="Mob&amp;Demob"/>
      <sheetName val="RAB"/>
      <sheetName val="Rekap"/>
      <sheetName val="TOTAL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.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i 2"/>
      <sheetName val="Vol."/>
      <sheetName val="Begisting 1"/>
      <sheetName val="Begisting 2"/>
      <sheetName val="Besi 1"/>
      <sheetName val="Bhn&amp;cover"/>
      <sheetName val="Mob&amp;Demob"/>
      <sheetName val="RAB"/>
      <sheetName val="Rekap"/>
      <sheetName val="TOTAL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rab"/>
      <sheetName val="D.Upah&amp;bhn"/>
      <sheetName val="An.biaya"/>
      <sheetName val="Analisa"/>
      <sheetName val="M.Pekerjaan"/>
      <sheetName val="methode"/>
      <sheetName val="sched"/>
      <sheetName val="D.Pek.subkontrak"/>
      <sheetName val="Data Alat"/>
      <sheetName val="D.Kuantitas"/>
      <sheetName val="Form.an."/>
      <sheetName val="Upah&amp;Bahan"/>
      <sheetName val="jp"/>
      <sheetName val="D.P.yaran Utama"/>
      <sheetName val="Lamp.Surat"/>
      <sheetName val="D. Personalia"/>
      <sheetName val="D.Keb.AlatMin."/>
      <sheetName val="STR"/>
      <sheetName val="CONTRIBUSI"/>
      <sheetName val="REKAP"/>
      <sheetName val="PERSIAPAN"/>
      <sheetName val="ARS"/>
      <sheetName val="cover"/>
      <sheetName val="STR (TAMBAHAN)"/>
      <sheetName val="ARS (TAMBAHAN)"/>
      <sheetName val="DOWN GRADE"/>
      <sheetName val="PILING"/>
      <sheetName val="Pre-summary"/>
      <sheetName val="Pre-personnel"/>
      <sheetName val="Pre-equipment"/>
      <sheetName val="ANA"/>
      <sheetName val="ANA (submit)"/>
      <sheetName val="Sheet1"/>
      <sheetName val="KONF"/>
      <sheetName val="Usulan"/>
      <sheetName val="Schedulle"/>
      <sheetName val="penopa kudangan"/>
      <sheetName val="Div 1"/>
      <sheetName val="Lampiran B-6"/>
      <sheetName val="Div 2"/>
      <sheetName val="Div 3"/>
      <sheetName val="Div 4"/>
      <sheetName val="Div 5"/>
      <sheetName val="Div 6"/>
      <sheetName val="Div 7"/>
      <sheetName val="Div 8"/>
      <sheetName val="Div 10"/>
      <sheetName val="MoS"/>
      <sheetName val="Metode Pelaksanaan"/>
      <sheetName val="Satuan Dasar"/>
      <sheetName val="operasional alat"/>
      <sheetName val="MP Utama"/>
      <sheetName val="Volume"/>
      <sheetName val="boq"/>
      <sheetName val="Huruf"/>
      <sheetName val="Huruf (2)"/>
      <sheetName val="Anl  (2)"/>
      <sheetName val="Volume U-DITCH"/>
      <sheetName val="Volume Gorong-Gorong"/>
      <sheetName val="REKAP "/>
      <sheetName val="RAB "/>
      <sheetName val="Anl "/>
      <sheetName val="Bhn "/>
      <sheetName val="SCHEDULE"/>
      <sheetName val="KODE"/>
      <sheetName val="keb-BHN"/>
      <sheetName val="sche"/>
      <sheetName val="AHS"/>
      <sheetName val="Huruf OE"/>
      <sheetName val="hit galian"/>
      <sheetName val="vol Gor"/>
      <sheetName val="Vol Gorong 1"/>
      <sheetName val="Vol Gorong 2"/>
      <sheetName val="Sayap Gorong 2"/>
      <sheetName val="Vol Gorong 3"/>
      <sheetName val="Bhn  (2)"/>
      <sheetName val="hit Ki (2)"/>
      <sheetName val="Huruf EE"/>
      <sheetName val="Harsat"/>
      <sheetName val="BJNGR06"/>
      <sheetName val="analisa asli"/>
      <sheetName val="analisa SNI"/>
      <sheetName val="gedung F (Review)"/>
      <sheetName val="G. FARMASI (L)"/>
      <sheetName val="G. contoh"/>
      <sheetName val="G.LOUNDRY (H)"/>
      <sheetName val="Upah"/>
      <sheetName val="Analisa (2)"/>
      <sheetName val="Rekap Akhir"/>
      <sheetName val="Porsi"/>
      <sheetName val="COVER BAB"/>
      <sheetName val="PETA"/>
      <sheetName val="MPU"/>
      <sheetName val="UMUM"/>
      <sheetName val="DIV1"/>
      <sheetName val="DIV1A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QUARY"/>
      <sheetName val="ALAT1"/>
      <sheetName val="ALAT2"/>
      <sheetName val="AGGREGAT"/>
      <sheetName val="ming1"/>
      <sheetName val="ming2"/>
      <sheetName val="ming3"/>
      <sheetName val="ming4"/>
      <sheetName val="ming5"/>
      <sheetName val="BAHAN PACAR KELING VII"/>
      <sheetName val="HB "/>
      <sheetName val="BANGUNAN UTAMA"/>
      <sheetName val="INSTALASI ME "/>
      <sheetName val="KANTOR"/>
      <sheetName val="MUSHOLLA"/>
      <sheetName val="POS JAGA"/>
      <sheetName val="KM&amp;WC musolla"/>
      <sheetName val="KM&amp;WC 2bh"/>
      <sheetName val="KM&amp;WC 3 bh"/>
      <sheetName val="PAGAR DEPAN"/>
      <sheetName val="PAGAR SAMP &amp; BEL"/>
      <sheetName val="HALAMAN"/>
      <sheetName val="DEPO SAMPAH"/>
      <sheetName val="REKAP (2)"/>
      <sheetName val="LOS LESEHAN"/>
      <sheetName val="KIOS SAMPING"/>
      <sheetName val="INSTALASI ME KIOS"/>
      <sheetName val="HIT VOL BAJA"/>
      <sheetName val="BANGUNAN UTAMA1"/>
      <sheetName val="INSTALASI ME 2"/>
      <sheetName val="ANALISA ME"/>
      <sheetName val="A. Persiapan Tanah"/>
      <sheetName val="B Pondasi"/>
      <sheetName val="C. Struktur Utama"/>
      <sheetName val="D. Pekerjaan Dinding"/>
      <sheetName val="E. Pekerjaan Lantai"/>
      <sheetName val="F. Pekerjaan Atap"/>
      <sheetName val="G.Pekerjaan Finishing"/>
      <sheetName val="H. Pekerjaan Paving"/>
      <sheetName val="I. Perkerasan Jalan Raya"/>
      <sheetName val="J.Fasilitas Jalan"/>
      <sheetName val="K. Sarana PJU"/>
      <sheetName val="L.Taman"/>
      <sheetName val="M.Pemeliharaan Taman"/>
      <sheetName val="12 Kantor dan RT teko j"/>
      <sheetName val="08 Alat Besar"/>
      <sheetName val="09. Alat Angkutan"/>
      <sheetName val="10. Alat Bengkel &amp; Ukur"/>
      <sheetName val="11. Alat Pertanian"/>
      <sheetName val="12.01. Alat Kantor"/>
      <sheetName val="12.02. Alat Rumah Tangga "/>
      <sheetName val="12.03 Komputer "/>
      <sheetName val="12.3 Komputer teko h"/>
      <sheetName val="12.3 Komputer teko j"/>
      <sheetName val="12.02 Alat Rumah Tangga teko i"/>
      <sheetName val="14. Alat Kedokteran"/>
      <sheetName val="15. Alat Laboratorium "/>
      <sheetName val="16. Buku Perpustakaan "/>
      <sheetName val="17. Brg Brcorak Kebudayaan "/>
      <sheetName val="18. Hewan,Ternak, Tanaman "/>
      <sheetName val="19 Persenjataan"/>
      <sheetName val="20.01. Bhn Bangun &amp; Konstr "/>
      <sheetName val="20.02. Suku Cadang "/>
      <sheetName val="20.03 Alat Keg. Kantor "/>
      <sheetName val="20.04 Tak Habis Pakai"/>
      <sheetName val="20.05. Perpipaan "/>
      <sheetName val="20.06 Barang Bekas Pakai "/>
      <sheetName val="20.07 Pakaian Dinas Bekas "/>
      <sheetName val="20.08 Alat Kedokteran "/>
      <sheetName val="20.09 Obat-obatan  "/>
      <sheetName val="20.10 Makanan &amp; Minuman "/>
      <sheetName val="20.11Seragam "/>
      <sheetName val="21. Cetak &amp; Penggandaan"/>
      <sheetName val="22. B. Operasional Kegiatan"/>
      <sheetName val="23. Pemeliharaan &amp; Perbaikan"/>
      <sheetName val="23 Pemeliharaan dari ag"/>
      <sheetName val="23 Pemeliharaan teko i "/>
      <sheetName val="24. Sarana Lalu Lintas"/>
      <sheetName val="A"/>
      <sheetName val="RKP 2.5 M"/>
      <sheetName val="SUBRKP ARS"/>
      <sheetName val="rab ARS"/>
      <sheetName val="SUB REKAP ME"/>
      <sheetName val="rab ME"/>
      <sheetName val="bahan "/>
      <sheetName val="LENTUR"/>
      <sheetName val="GESER+TORSI"/>
      <sheetName val="BEGISTING"/>
      <sheetName val="VOL"/>
      <sheetName val="rab STR"/>
      <sheetName val="hit RAB STR-ARS"/>
      <sheetName val="TOTAL  KESELURUHAN"/>
      <sheetName val="REKAP1"/>
      <sheetName val="SUB RKP1"/>
      <sheetName val="Gedung1"/>
      <sheetName val="BAHAN"/>
      <sheetName val="S RKP msj"/>
      <sheetName val="RAB msj"/>
      <sheetName val="S RKP wdl"/>
      <sheetName val="RAB wdl"/>
      <sheetName val="LMPIR"/>
      <sheetName val="terbilang (2)"/>
      <sheetName val="terbilang"/>
      <sheetName val="REKAP TOTAL T.MATERIAL"/>
      <sheetName val="REKAB FINISHING"/>
      <sheetName val="REKAP RAB FINISHINGperlantai"/>
      <sheetName val="Harga Sanitasi"/>
      <sheetName val="Analisa Harga Satuan"/>
      <sheetName val="Sheet3"/>
      <sheetName val="SAmpul"/>
      <sheetName val="SPH"/>
      <sheetName val="Jadwal"/>
      <sheetName val="REKAP TOTAL TAHAP 1"/>
      <sheetName val="REKAP TAHAP 1 FINISHING"/>
      <sheetName val="TAHAP 1 FINISHING"/>
      <sheetName val="Analisa RAB Beton"/>
      <sheetName val="Daftar Harga"/>
      <sheetName val="Harga P"/>
      <sheetName val="Analisa P"/>
      <sheetName val="HB"/>
      <sheetName val="Recovered_Sheet1"/>
      <sheetName val="Lamp Penawaran"/>
      <sheetName val="Alat untuk proyek"/>
      <sheetName val="Surat"/>
      <sheetName val="BQ1"/>
      <sheetName val="HSD"/>
      <sheetName val="Skedul"/>
      <sheetName val="Metode pakai"/>
      <sheetName val="Alat pakai"/>
      <sheetName val="ALAT"/>
      <sheetName val="matapembayaranutama"/>
      <sheetName val="Kerjaan Sub Kon"/>
      <sheetName val="URUT"/>
      <sheetName val="Data Kontrak"/>
      <sheetName val="metode"/>
      <sheetName val="DISCLAIMER"/>
      <sheetName val="Rkap_new (2)"/>
      <sheetName val="MAJOR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EI-421(matseltc) "/>
      <sheetName val="EI-21"/>
      <sheetName val="EI-421 (B)"/>
      <sheetName val="EI-311"/>
      <sheetName val="EI-421(A)"/>
      <sheetName val="EI-511"/>
      <sheetName val="EI-611"/>
      <sheetName val="Sheet2"/>
      <sheetName val="EI-641"/>
      <sheetName val="EI-711"/>
      <sheetName val="EI-761"/>
      <sheetName val="EI-771"/>
      <sheetName val="EI-811"/>
      <sheetName val="EI-841"/>
      <sheetName val="D9"/>
      <sheetName val="EI-1011"/>
      <sheetName val="D10 Kuantitas"/>
      <sheetName val="EI-1017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EI-421(Delsem) alt1 "/>
      <sheetName val="EI-421(Delsem) alt 2"/>
      <sheetName val="EI-421(Delsem) alt 3"/>
      <sheetName val="EI-411"/>
      <sheetName val="EI-421(CTB)"/>
      <sheetName val="Rek. Total"/>
      <sheetName val="Rek. Masjid"/>
      <sheetName val="Rinc. Masjid"/>
      <sheetName val="rekap sound"/>
      <sheetName val="Rinc sound"/>
      <sheetName val="Rek. Tmp. Wudhu"/>
      <sheetName val="Rinc. Tmp Wudhu"/>
      <sheetName val="Rek.lansekap"/>
      <sheetName val="lansekap "/>
      <sheetName val="Rek. Lampu Taman"/>
      <sheetName val="Lampu Taman"/>
      <sheetName val="Rek. Jembatan"/>
      <sheetName val="Jembatan"/>
      <sheetName val="Rek. Pagar"/>
      <sheetName val="Pagar"/>
      <sheetName val="harga bahan"/>
      <sheetName val="Rek. Selasar"/>
      <sheetName val="Selasar"/>
      <sheetName val="Rek. Saluran"/>
      <sheetName val="Saluran "/>
      <sheetName val="analisa harga "/>
      <sheetName val="Pagar+Gapura"/>
      <sheetName val="Pintu Gerbang"/>
      <sheetName val="Besi 2"/>
      <sheetName val="Vol."/>
      <sheetName val="Begisting 1"/>
      <sheetName val="Begisting 2"/>
      <sheetName val="Besi 1"/>
      <sheetName val="Bhn&amp;cover"/>
      <sheetName val="Mob&amp;Demob"/>
      <sheetName val="TOTAL"/>
      <sheetName val="subkon"/>
      <sheetName val="anl"/>
      <sheetName val="BH_UP"/>
      <sheetName val="BH-UP"/>
      <sheetName val="ANALISA Ok"/>
      <sheetName val="ESAN I "/>
      <sheetName val="sumber sentong "/>
      <sheetName val="LEGUNDI 1"/>
      <sheetName val="SUKUN "/>
      <sheetName val=" BLO'AN"/>
      <sheetName val="DAM BLO'AN 1 "/>
      <sheetName val="Tools&amp;Consum"/>
      <sheetName val="Equip. Sch"/>
      <sheetName val="Labor"/>
      <sheetName val="H Satuan"/>
      <sheetName val="hrg sat"/>
      <sheetName val="uSUL-SUBKON (2)"/>
      <sheetName val="Rekap-kosongan"/>
      <sheetName val="Rab - Kosongan"/>
      <sheetName val="uSUL-SUBKON"/>
      <sheetName val="lmp-7"/>
      <sheetName val="Rekap-Rab"/>
      <sheetName val="ANALISA-1"/>
      <sheetName val="Metode-Anls"/>
      <sheetName val="Uraian Teknis"/>
      <sheetName val="sat.Up,Bh,Mtr"/>
      <sheetName val="ANALISA LUMP SUM"/>
      <sheetName val="jadwal-bahan"/>
      <sheetName val="jadwal-alat"/>
      <sheetName val="jadwal-pel"/>
      <sheetName val="mETODE-KLITIK"/>
      <sheetName val="ANALISA_1"/>
      <sheetName val="rab trikarya"/>
      <sheetName val="rekap trikarya"/>
      <sheetName val="rab trikarya bq"/>
      <sheetName val="rekap trikarya bq"/>
      <sheetName val="SCEDULE"/>
      <sheetName val="Main sche"/>
      <sheetName val="Bahan&amp; upah"/>
      <sheetName val="Sub. Rekap"/>
      <sheetName val="REKAP 1"/>
      <sheetName val="(1)"/>
      <sheetName val="UMM2"/>
      <sheetName val="BASC"/>
      <sheetName val="HSPK DINAS"/>
      <sheetName val="Summary"/>
      <sheetName val="HRG ALT PU"/>
      <sheetName val="ANLS PU "/>
      <sheetName val="ALT"/>
      <sheetName val="DIVI1"/>
      <sheetName val="DIVI2"/>
      <sheetName val="DIVI3"/>
      <sheetName val="DIVI4"/>
      <sheetName val="DIVI5"/>
      <sheetName val="DIVI6"/>
      <sheetName val="DIVI7"/>
      <sheetName val="DIVI8"/>
      <sheetName val="DIVI9"/>
      <sheetName val="DIVI10"/>
      <sheetName val="AGG"/>
      <sheetName val="analisa (3)"/>
      <sheetName val="analisa tdk di pkai"/>
      <sheetName val="HARGA "/>
      <sheetName val="analisa di pakai"/>
      <sheetName val="RAB SDN SUMBERWULUH I"/>
      <sheetName val="Rincian"/>
      <sheetName val="Rekapitulasi Total (2)"/>
      <sheetName val="analispraswil lengkap p bakti t"/>
      <sheetName val="BAHAN DAN UPAH sperti bank"/>
      <sheetName val="analis"/>
      <sheetName val="KANTOR PEMDA"/>
      <sheetName val="BAHAN UPAH"/>
      <sheetName val="RAB PEMDA"/>
      <sheetName val="RAB DIPONEGORO"/>
      <sheetName val="RAB ITWIL"/>
      <sheetName val="DAPUR+DOORLOOP"/>
      <sheetName val="HARGA RD,TGG,HSPK,KTK (4)"/>
      <sheetName val="HARGA RD,TGG,HSPK,KTK (3)"/>
      <sheetName val="HARGA RD,TGG,HSPK,KTK (2)"/>
      <sheetName val="HARGA RD,TGG,HSPK,KTK"/>
      <sheetName val="Survey  Upah 2006"/>
      <sheetName val="Survey Bahan 2006"/>
      <sheetName val="Rekap BA"/>
      <sheetName val="BH ATAS"/>
      <sheetName val="REKAP ATAS"/>
      <sheetName val="ANL. Atas"/>
      <sheetName val="Bahan dan Upah B"/>
      <sheetName val=" ANL. bw"/>
      <sheetName val="REKAP Bw"/>
      <sheetName val="ANALISA SNI  2005   ta (2)"/>
      <sheetName val="XXXXXXXXX"/>
      <sheetName val="Koordinat"/>
      <sheetName val="Piping"/>
      <sheetName val="Momen Tahan"/>
      <sheetName val="Momen Guling"/>
      <sheetName val="RKP"/>
      <sheetName val="Tbl Klm Olak"/>
      <sheetName val="Katong Lumpur"/>
      <sheetName val="data lain"/>
      <sheetName val="Kolam Olak"/>
      <sheetName val="Rab Aji Kuning "/>
      <sheetName val="Aji Kuning"/>
      <sheetName val="Lampiran 2a-2"/>
      <sheetName val="Div 9"/>
      <sheetName val="Asbuton"/>
      <sheetName val="alat operas"/>
      <sheetName val="UPV"/>
      <sheetName val="DHSB"/>
      <sheetName val="An B+"/>
      <sheetName val="An A+"/>
      <sheetName val="Analisa HSPK"/>
      <sheetName val="Tenaga&amp;Alat"/>
      <sheetName val="K-Anl"/>
      <sheetName val="OM"/>
      <sheetName val="Ph Alat"/>
      <sheetName val="Alat &amp; Person"/>
      <sheetName val="Amplop"/>
      <sheetName val="E1"/>
      <sheetName val="Cov"/>
      <sheetName val="OFF"/>
      <sheetName val="Anls"/>
      <sheetName val="AT"/>
      <sheetName val="Anl-Eq"/>
      <sheetName val="N-Kd"/>
      <sheetName val="MM"/>
      <sheetName val="Rencana Stars 2005"/>
      <sheetName val="DATA INDUK05"/>
      <sheetName val="I. 09.01 Taman "/>
      <sheetName val="I. 09.02 Pemeliharaan Taman"/>
      <sheetName val="I.09.03 Pemotongan Pohon"/>
      <sheetName val="I.09.04 Kebersihan "/>
      <sheetName val="11 Alat Pertanian"/>
      <sheetName val="12 ALAT KANTOR &amp; RUMAH TANGGA"/>
      <sheetName val="10 ALAT BENGKEL DAN ALAT UKUR"/>
      <sheetName val="18 HEWAN DAN TERNAK &amp; TANAMAN"/>
      <sheetName val="20 BRG PERSEDIAAN &amp;  BARANG P"/>
      <sheetName val="BIAYA OPERASIONAL KEGIATAN"/>
      <sheetName val="Rekap Totoal"/>
      <sheetName val="RAB 1"/>
      <sheetName val="R 1"/>
      <sheetName val="RAB 2"/>
      <sheetName val="R 2"/>
      <sheetName val="RAB 3"/>
      <sheetName val="R 3"/>
      <sheetName val="RAB 4"/>
      <sheetName val="R 4"/>
      <sheetName val="RAB 5"/>
      <sheetName val="R 5"/>
      <sheetName val="R 4 (2)"/>
      <sheetName val="Rekap 3 (2)"/>
      <sheetName val="R 3 (2)"/>
      <sheetName val="Kurva-S-5BULAN"/>
      <sheetName val="Kurva-S-6BULAN"/>
      <sheetName val="Rekap HSPK"/>
      <sheetName val="HARGA UPAH, BHN+ALAT"/>
      <sheetName val="R A B Dawar"/>
      <sheetName val="1.Harga Dasar"/>
      <sheetName val="5-ALAT"/>
      <sheetName val="Anl Alat"/>
      <sheetName val="Analisa Kemhut"/>
      <sheetName val="D1-Mobilisasi"/>
      <sheetName val="SYTLAAG"/>
      <sheetName val="Analisa Lain"/>
      <sheetName val="D2-Drainase"/>
      <sheetName val="D3-Tanah"/>
      <sheetName val="D4-Bahu Jalan"/>
      <sheetName val="D5-Agregat Apron"/>
      <sheetName val="D5-Agregat GSE"/>
      <sheetName val="D6-Aspal"/>
      <sheetName val="D6 ASBT"/>
      <sheetName val="D7-Struktur 1"/>
      <sheetName val="D7-Struktur 3"/>
      <sheetName val="Anls Lain"/>
      <sheetName val="D7-Struktur 3 (2)"/>
      <sheetName val="D7-Struktur 2"/>
      <sheetName val="D8-Pkj Miror 1"/>
      <sheetName val="D8-Marking"/>
      <sheetName val="D9-Pkj Harian"/>
      <sheetName val="D10 LS-Rutin"/>
      <sheetName val="D10 Analisa HSP"/>
      <sheetName val="REKAPAN HARGA SATUAN"/>
      <sheetName val="terbil"/>
      <sheetName val="aspal"/>
      <sheetName val="Volum"/>
      <sheetName val="Tulangan (KG)"/>
      <sheetName val="Perhitungan Daya"/>
      <sheetName val="VOL Box kanan "/>
      <sheetName val="VOL Box kiri"/>
      <sheetName val="Jadwal (Rekap)"/>
      <sheetName val="Jadwal (Kontrak)"/>
      <sheetName val="ANALISA "/>
      <sheetName val="VOL Box "/>
      <sheetName val="Jadwal (Rekap) (2)"/>
      <sheetName val="Upah&amp;Sewa"/>
      <sheetName val="VOL Box NEW "/>
      <sheetName val="RAB  NEW"/>
      <sheetName val="Jadwal (Rekap) NEW"/>
      <sheetName val="REKAP NEW "/>
      <sheetName val="Daf. Upah &amp; Bah"/>
      <sheetName val="Ana. hrg Sat. &amp; Hrg Bah "/>
      <sheetName val="Alat1-10"/>
      <sheetName val="Alat11-20"/>
      <sheetName val="Alat21-31"/>
      <sheetName val="rekap-alat"/>
      <sheetName val="Kayu Tangi II"/>
      <sheetName val="Kayu Tangi II."/>
      <sheetName val="Jl. Dahlia (pend. 2)"/>
      <sheetName val="Jl. Dahlia (pend. I)"/>
      <sheetName val="Jl. Arjuna Idsk"/>
      <sheetName val="Jl. Arjuna IIdsk"/>
      <sheetName val="Jl. ArjunaIIIdsk."/>
      <sheetName val="Jl. Arjuna VIIIdsk."/>
      <sheetName val="Jl. Dharma Sakti"/>
      <sheetName val="Jl. Komp. Bumi Ayu"/>
      <sheetName val="Jl. Garuda (3)"/>
      <sheetName val="Jl. Bumi Persada"/>
      <sheetName val="Jl. Dahlia Dalam"/>
      <sheetName val="Jl. Kayu Tangi II"/>
      <sheetName val="OE (2)"/>
      <sheetName val="Jl. Garuda (2)"/>
      <sheetName val="Jl. Garuda"/>
      <sheetName val="OE Suvervisi(Usulan Biaya)"/>
      <sheetName val="Sheet4"/>
      <sheetName val="EE"/>
      <sheetName val="OE"/>
      <sheetName val="Db. Jalan "/>
      <sheetName val="Db.Tit. Ulin(Jemb &amp; Jalan)"/>
      <sheetName val="RAB.Titian Ulin Jembatan"/>
      <sheetName val="Jl. Cempaka 14"/>
      <sheetName val="KAVER RAB"/>
      <sheetName val="BEKAP VOLUME"/>
      <sheetName val="hitung besi Tutup Gorong-2"/>
      <sheetName val="PELAT SAL."/>
      <sheetName val="Berat Besi U-Gutter"/>
      <sheetName val="#REF!"/>
      <sheetName val="Form-1"/>
      <sheetName val="Form-2"/>
      <sheetName val="Form-3.1"/>
      <sheetName val="Form-3.2"/>
      <sheetName val="Form 3.3"/>
      <sheetName val="Form-3.4"/>
      <sheetName val="Form-3.4.1"/>
      <sheetName val="Form-3.5"/>
      <sheetName val="Form-3.6"/>
      <sheetName val="Form-3.7"/>
      <sheetName val="Form-3.8"/>
      <sheetName val="Form-3.9"/>
      <sheetName val="Form-4.1"/>
      <sheetName val="Form-6.1"/>
      <sheetName val="Form-7.1"/>
      <sheetName val="Form-7.2"/>
      <sheetName val="Form-7.3"/>
      <sheetName val="Form-7.3b"/>
      <sheetName val="Form-7.3c"/>
      <sheetName val="Form-7.4"/>
      <sheetName val="Form-7.4a"/>
      <sheetName val="Form-7.5"/>
      <sheetName val="Form-7.6"/>
      <sheetName val="Form-7.7"/>
      <sheetName val="Form-7.8"/>
      <sheetName val="Form-7.9"/>
      <sheetName val="Form-7.10"/>
      <sheetName val="Form-8.1"/>
      <sheetName val="Form-8.2"/>
      <sheetName val="Form-8.3"/>
      <sheetName val="Form-8.4"/>
      <sheetName val="PLB"/>
      <sheetName val="FF"/>
      <sheetName val="VAC "/>
      <sheetName val="LIS"/>
      <sheetName val="EF "/>
      <sheetName val="TLP&amp;DATA "/>
      <sheetName val="SS&amp;MATV"/>
      <sheetName val="CCTV"/>
      <sheetName val="AHS- AC"/>
      <sheetName val="AHS-EE"/>
      <sheetName val="AHS-EL"/>
      <sheetName val="ahs-pipa"/>
      <sheetName val="ahs-Gate Valve "/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Summary "/>
      <sheetName val="Cover-OP"/>
      <sheetName val="Summary-op"/>
      <sheetName val="Rb"/>
      <sheetName val="PRELIMINARIES"/>
      <sheetName val="GONDOLA"/>
      <sheetName val="PEK.TAMBAH KURANG"/>
      <sheetName val="BIAYA CADANGAN"/>
      <sheetName val="REKAPITULASI AKHIR"/>
      <sheetName val="Current"/>
      <sheetName val="PERTANYAAN"/>
      <sheetName val="Ana duct"/>
      <sheetName val="Hsd Duct"/>
      <sheetName val="Grille"/>
      <sheetName val="DM"/>
      <sheetName val="BQ"/>
      <sheetName val="Pipe"/>
      <sheetName val="valve"/>
      <sheetName val="Data Hitungan"/>
      <sheetName val="Aks Pipa"/>
      <sheetName val="AC"/>
      <sheetName val="K.TambahAC"/>
      <sheetName val="FH"/>
      <sheetName val="K.TambahFH"/>
      <sheetName val="valve 16k"/>
      <sheetName val="ASS-PL"/>
      <sheetName val="Fitting"/>
      <sheetName val="0000"/>
      <sheetName val="1000"/>
      <sheetName val="ELEKTRIKAL"/>
      <sheetName val="Plumbing"/>
      <sheetName val="Dafmat"/>
      <sheetName val="Pompa"/>
      <sheetName val="Ven Fan"/>
      <sheetName val="valve-20k"/>
      <sheetName val="valve-10k"/>
      <sheetName val="MAIN"/>
      <sheetName val="BOLT-DATA"/>
      <sheetName val="BOLT"/>
      <sheetName val="MU"/>
      <sheetName val="Analisa Str+Ars"/>
      <sheetName val="Bhn cost"/>
      <sheetName val="Sub cost"/>
      <sheetName val="Sub"/>
      <sheetName val="Alat cost"/>
      <sheetName val="rap"/>
      <sheetName val="bhn"/>
      <sheetName val="spek"/>
      <sheetName val="altok"/>
      <sheetName val="bumok"/>
      <sheetName val="altprec"/>
      <sheetName val="bumprec"/>
      <sheetName val="I_KAMAR"/>
      <sheetName val="B - Norelec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bq-pl"/>
      <sheetName val="Acessoris"/>
      <sheetName val="Apartement"/>
      <sheetName val="MallAC"/>
      <sheetName val="Peghitungan"/>
      <sheetName val="MALL_K"/>
      <sheetName val="Item Tambahan"/>
      <sheetName val="APARTment_K"/>
      <sheetName val="Jembatan_K"/>
      <sheetName val="KOP"/>
      <sheetName val="Cover1"/>
      <sheetName val="GrandSum"/>
      <sheetName val="No.1"/>
      <sheetName val="No.2"/>
      <sheetName val="No.3"/>
      <sheetName val="No.4"/>
      <sheetName val="No.5"/>
      <sheetName val="No.6"/>
      <sheetName val="No.7"/>
      <sheetName val="No.8"/>
      <sheetName val="No.9"/>
      <sheetName val="No.10"/>
      <sheetName val="No.11"/>
      <sheetName val="No.12"/>
      <sheetName val="No.13"/>
      <sheetName val="No.14"/>
      <sheetName val="No.15"/>
      <sheetName val="No.16"/>
      <sheetName val="No.17"/>
      <sheetName val="No.18"/>
      <sheetName val="No.19"/>
      <sheetName val="No.20"/>
      <sheetName val="No.21"/>
      <sheetName val="No.22"/>
      <sheetName val="No.23"/>
      <sheetName val="No.24"/>
      <sheetName val="No.25"/>
      <sheetName val="No.26"/>
      <sheetName val="No.27"/>
      <sheetName val="No.28"/>
      <sheetName val="No.29"/>
      <sheetName val="No.30"/>
      <sheetName val="No.31"/>
      <sheetName val="No.32"/>
      <sheetName val="No.33"/>
      <sheetName val="No.34"/>
      <sheetName val="No.35"/>
      <sheetName val="Rek-Vol"/>
      <sheetName val="Daf. Isi An"/>
      <sheetName val="Ana Struk"/>
      <sheetName val="Ana Finish"/>
      <sheetName val="An sanitary"/>
      <sheetName val="Ana D&amp;W"/>
      <sheetName val="Prelim"/>
      <sheetName val="Hrg-Mat"/>
      <sheetName val="Mat&amp;Upah"/>
      <sheetName val="Grand_Sum"/>
      <sheetName val="Pre"/>
      <sheetName val="Twin Flip"/>
      <sheetName val="Roller Coaster"/>
      <sheetName val="Daf. Isi "/>
      <sheetName val="An-Str "/>
      <sheetName val="An-Finsh"/>
      <sheetName val="Hrg Besi"/>
      <sheetName val="Pipa Air.Hjn"/>
      <sheetName val="Tata Suara"/>
      <sheetName val="Titik kabel"/>
      <sheetName val="Tata Suara (2)"/>
      <sheetName val="Tata Suara (3)"/>
      <sheetName val="Tata Suara (4)"/>
      <sheetName val="COST SUMM"/>
      <sheetName val="prod"/>
      <sheetName val="Labor Cost"/>
      <sheetName val="Equipment"/>
      <sheetName val="consum"/>
      <sheetName val="tool"/>
      <sheetName val="hydro test"/>
      <sheetName val="salary"/>
      <sheetName val="DF-7"/>
      <sheetName val="DF-7 (2)"/>
      <sheetName val="DF-8"/>
      <sheetName val="Tsuara"/>
      <sheetName val="Tata Suara (5)"/>
      <sheetName val="Tata Suara (6)"/>
      <sheetName val="COVER2"/>
      <sheetName val="SUM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HarSAT-4"/>
      <sheetName val="hARSAT-3"/>
      <sheetName val="HarSAT-1"/>
      <sheetName val="RINC FIN T4  _3_"/>
      <sheetName val="pengalaman PRAS CIPTA"/>
      <sheetName val="pengalaman SOEHADI CIPTA"/>
      <sheetName val="Peralatan CIPTA"/>
      <sheetName val="PERSONEL plaksanaan CIPTA"/>
      <sheetName val="Peralatan ABDILLAH"/>
      <sheetName val="Peralatan widya"/>
      <sheetName val="penglm. timbul widya"/>
      <sheetName val="pengalaman dedy"/>
      <sheetName val="PERSONEL plaksanaan WIDYA"/>
      <sheetName val="pengalaman DODONG"/>
      <sheetName val="PERSONEL plaksanaan ABDILLAH"/>
      <sheetName val="pengalaman Mr. otek"/>
      <sheetName val="pengalamanMUH HADI ( JI@ING"/>
      <sheetName val="ANAL lump sum"/>
      <sheetName val="TS (2)"/>
      <sheetName val="TS bhan"/>
      <sheetName val="Spek (2)"/>
      <sheetName val="Met"/>
      <sheetName val="Peralatan"/>
      <sheetName val="PERSONEL (2)"/>
      <sheetName val="PERSONEL"/>
      <sheetName val="cov 0"/>
      <sheetName val="cov 100"/>
      <sheetName val="s"/>
      <sheetName val="mc 0"/>
      <sheetName val="mc 100"/>
      <sheetName val="REK VOL"/>
      <sheetName val="Pasangan"/>
      <sheetName val="PERHT. VOL PEK TNH "/>
      <sheetName val="Rekapitulasi"/>
      <sheetName val="RAB Pakai"/>
      <sheetName val="Volume Pekerjaan"/>
      <sheetName val="Vol. Galtim"/>
      <sheetName val="Perhit. Sloof"/>
      <sheetName val="Harga Upah dan Bahan"/>
      <sheetName val="Rekap Analisa"/>
      <sheetName val="bego"/>
      <sheetName val="Harga MJK"/>
      <sheetName val="HARGA"/>
      <sheetName val="ANALISA2"/>
      <sheetName val="PERUMKIM"/>
      <sheetName val="UPAH MARET"/>
      <sheetName val="U"/>
      <sheetName val="B"/>
      <sheetName val="Kuantitas _ Harga"/>
      <sheetName val="NP"/>
      <sheetName val="NP _2_"/>
      <sheetName val="KOEFISIEN TEKNIS"/>
      <sheetName val="D PERIKSA"/>
      <sheetName val="Estimate"/>
      <sheetName val="Uang Muka"/>
      <sheetName val="Schedule UM"/>
      <sheetName val="D4"/>
      <sheetName val="D6"/>
      <sheetName val="D7"/>
      <sheetName val="D8"/>
      <sheetName val="Harga S Dasar"/>
      <sheetName val="rutin"/>
      <sheetName val="10.1 (1)"/>
      <sheetName val="10.1 (2)"/>
      <sheetName val="10.1 (3)"/>
      <sheetName val="10.1 (4)"/>
      <sheetName val="10.1 (5)"/>
      <sheetName val="method"/>
      <sheetName val="."/>
      <sheetName val="000000"/>
      <sheetName val="100000"/>
      <sheetName val="GRAND REKAP"/>
      <sheetName val="Cashflow "/>
      <sheetName val="Rekap-RAP"/>
      <sheetName val="REKAP RAP-LANGSUNG"/>
      <sheetName val="SCHEDULE  UPAH"/>
      <sheetName val="SCHEDULE BAHAN"/>
      <sheetName val="SCHEDULE  ALAT"/>
      <sheetName val="SCHEDULE  SUBKON"/>
      <sheetName val="REALISASI BIAYA"/>
      <sheetName val="REKAP-ELEKTRIKAL"/>
      <sheetName val="REKAP MEKANIKAL"/>
      <sheetName val="REKAP-STRUKTUR"/>
      <sheetName val="REKAP-ARSITEKTUR"/>
      <sheetName val="Sheet5"/>
      <sheetName val="Sheet6"/>
      <sheetName val="Sheet7"/>
      <sheetName val="Sheet8"/>
      <sheetName val="Sheet9"/>
      <sheetName val="Sheet10"/>
      <sheetName val="Sheet11"/>
      <sheetName val="DRUP (ASLI)"/>
      <sheetName val="Pengesahan"/>
      <sheetName val="H.bh"/>
      <sheetName val="RUMUS HJS"/>
      <sheetName val="Analisa K3"/>
      <sheetName val="D2"/>
      <sheetName val="D3"/>
      <sheetName val="5.6(1)"/>
      <sheetName val="D5"/>
      <sheetName val="D7(1)"/>
      <sheetName val="D7(2)"/>
      <sheetName val="D7(3)"/>
      <sheetName val="D8(1)"/>
      <sheetName val="D8(2)"/>
      <sheetName val="basic price"/>
      <sheetName val="USULAN ALAT"/>
      <sheetName val="TS pus"/>
      <sheetName val="TS ged A"/>
      <sheetName val="TS ged B"/>
      <sheetName val="TS ged C"/>
      <sheetName val="TS BESAR"/>
      <sheetName val="quot"/>
      <sheetName val="siap"/>
      <sheetName val="36(30)"/>
      <sheetName val="36(15)"/>
      <sheetName val="36"/>
      <sheetName val="36(1)"/>
      <sheetName val="36(30..)"/>
      <sheetName val="1-RekHSP"/>
      <sheetName val="2-AHSP"/>
      <sheetName val="4-Bahan&amp;Upah"/>
      <sheetName val="3-SewaAlat"/>
      <sheetName val="5-Indeks CPI antar daerah"/>
      <sheetName val="36(2)"/>
      <sheetName val="RAB 38"/>
      <sheetName val="Daftar Isi"/>
      <sheetName val="4-Bahan&amp;Upah (ndak dipakai)"/>
      <sheetName val="Sec I ML"/>
      <sheetName val="LOKASI RIG Litbang"/>
      <sheetName val="TABEL"/>
      <sheetName val="B _ Norelec"/>
      <sheetName val="HS"/>
      <sheetName val="Slab"/>
      <sheetName val="Time"/>
      <sheetName val="Kolom"/>
      <sheetName val="Ramps"/>
      <sheetName val="Stairs"/>
      <sheetName val="HS (2)"/>
      <sheetName val="Slab (2)"/>
      <sheetName val="Lap Bul"/>
      <sheetName val="Isolasi Luar"/>
      <sheetName val="Isolasi Luar Dalam"/>
      <sheetName val="CAT_HRG"/>
      <sheetName val="DAFTAR NO_1_PRELIM"/>
      <sheetName val="DAFTAR NO_2 PEK_ ELEKTRIKAL"/>
      <sheetName val="Trafo &amp; Panel"/>
      <sheetName val="Kabel"/>
      <sheetName val="Lampu &amp; Saklar"/>
      <sheetName val="Inst. Elektrikal"/>
      <sheetName val="Kabel Ladder &amp; Tray"/>
      <sheetName val="DAFTAR NO_3 PENANGKAL PETIR"/>
      <sheetName val="DAFTAR NO_4 PEK_ FIRE ALARM"/>
      <sheetName val="Equip-Fire"/>
      <sheetName val="DAFTAR NO_5 PEK_ TELEPON"/>
      <sheetName val="Equip-Telp."/>
      <sheetName val="Inst. Elektronik"/>
      <sheetName val="DAFTAR NO_6 PEK_ TATA SUARA"/>
      <sheetName val="Equip-TS"/>
      <sheetName val="DAFTAR NO_7 PEK_ MATV"/>
      <sheetName val="Equip-MATV"/>
      <sheetName val="DAFTAR NO_8 PEK_ CCTV"/>
      <sheetName val="Equip-CCTV"/>
      <sheetName val="DAFTAR NO_9 PEK_ VIDEOPHONE"/>
      <sheetName val="Equip-Videophone"/>
      <sheetName val="DAFTAR NO_10 PEK_ ACCESS CONTRO"/>
      <sheetName val="Equip-Access"/>
      <sheetName val="DAFTAR NO_11 TAM-KUR"/>
      <sheetName val="Penjumlahan"/>
      <sheetName val="FINISHING"/>
      <sheetName val="DAF_1"/>
      <sheetName val="Preambul"/>
      <sheetName val="326CHEL"/>
      <sheetName val="Tambah Kurang"/>
      <sheetName val="analisa listrik"/>
      <sheetName val="Harga Satuan Bahan"/>
      <sheetName val="hrst upah"/>
      <sheetName val="analisa hrst elektrik"/>
      <sheetName val="cash flow"/>
      <sheetName val="Markup"/>
      <sheetName val="floor"/>
      <sheetName val="wall"/>
      <sheetName val="ceiling"/>
      <sheetName val="dw"/>
      <sheetName val="others"/>
      <sheetName val="index"/>
      <sheetName val="rate (3)"/>
      <sheetName val="rate"/>
      <sheetName val="rate (2)"/>
      <sheetName val="3"/>
      <sheetName val="4"/>
      <sheetName val="5"/>
      <sheetName val="unit rate"/>
      <sheetName val="Rek_Total "/>
      <sheetName val="Pers"/>
      <sheetName val="Penunjang"/>
      <sheetName val="rate asli"/>
      <sheetName val="material-upah"/>
      <sheetName val="SO"/>
      <sheetName val="Rek_Total-alt"/>
      <sheetName val="Str-alt"/>
      <sheetName val="BQ - Mushola"/>
      <sheetName val="quantity"/>
      <sheetName val="Bahan _2_"/>
      <sheetName val="index _2_"/>
      <sheetName val="CAT-HRG"/>
      <sheetName val="INFO"/>
      <sheetName val="CAT-HRG "/>
      <sheetName val="DAF- 4"/>
      <sheetName val="DAF-6"/>
      <sheetName val="DAF-7"/>
      <sheetName val="DAF-8"/>
      <sheetName val="DAF-9"/>
      <sheetName val="DAF-10"/>
      <sheetName val="DAF-11"/>
      <sheetName val="DAFT-12"/>
      <sheetName val="SC-FIN"/>
      <sheetName val="Spek Kusen"/>
      <sheetName val="Kusen"/>
      <sheetName val="AN-Prelim"/>
      <sheetName val="AN-M&amp;E"/>
      <sheetName val="BD"/>
      <sheetName val="Gross Area"/>
      <sheetName val="Vol-M&amp;E"/>
      <sheetName val="T-Sch"/>
      <sheetName val="Remark"/>
      <sheetName val="RUKAN"/>
      <sheetName val="BAG-2"/>
      <sheetName val="CAT_HRG "/>
      <sheetName val="GRAND TOTAL"/>
      <sheetName val="DAF_2"/>
      <sheetName val="DAF_3"/>
      <sheetName val="DAF_4"/>
      <sheetName val="DAF_5"/>
      <sheetName val="DAF_7"/>
      <sheetName val="EL"/>
      <sheetName val="P.Petir"/>
      <sheetName val="TS"/>
      <sheetName val="TLP"/>
      <sheetName val="IT"/>
      <sheetName val="MATV"/>
      <sheetName val="Std-Analisa"/>
      <sheetName val="FAK"/>
      <sheetName val="ren.bupati a"/>
      <sheetName val="rek-bup"/>
      <sheetName val="ren.hubbup"/>
      <sheetName val="rek-hub"/>
      <sheetName val="temu"/>
      <sheetName val="rek-temu"/>
      <sheetName val="pond"/>
      <sheetName val="rek-pond"/>
      <sheetName val="1-4"/>
      <sheetName val="rek1-4"/>
      <sheetName val="ANAL"/>
      <sheetName val="SAT"/>
      <sheetName val="landscp"/>
      <sheetName val="rek-landscp"/>
      <sheetName val="REK PRINT"/>
      <sheetName val="RAB PRINT"/>
      <sheetName val="Lingkup"/>
      <sheetName val="REK"/>
      <sheetName val="RAB CIMAHI"/>
      <sheetName val="8LT 12"/>
      <sheetName val="8LT PAK"/>
      <sheetName val="8LT SAR"/>
      <sheetName val="8LT TATA"/>
      <sheetName val="DSU1"/>
      <sheetName val="dsu2&amp;3"/>
      <sheetName val="DPKlah"/>
      <sheetName val="Direk II"/>
      <sheetName val="PTKP"/>
      <sheetName val="Rentilan"/>
      <sheetName val="rekap hasil usaha"/>
      <sheetName val="PMCS"/>
      <sheetName val="CCM"/>
      <sheetName val="PMBOK"/>
      <sheetName val="5R + ohsas"/>
      <sheetName val="ABC"/>
      <sheetName val="MonitorProy2 Dit II"/>
      <sheetName val="resume for 05"/>
      <sheetName val="mon.ews"/>
      <sheetName val="Res.dme"/>
      <sheetName val="Res.epc"/>
      <sheetName val="Scorecard"/>
      <sheetName val="perbandingan"/>
      <sheetName val="simhu05"/>
      <sheetName val="HRG (2)"/>
      <sheetName val="A4 (2)"/>
      <sheetName val="A4add"/>
      <sheetName val="COVTM3"/>
      <sheetName val="baop"/>
      <sheetName val="kwitansi"/>
      <sheetName val="lap (2)"/>
      <sheetName val="HRG"/>
      <sheetName val="lap"/>
      <sheetName val="lap 10"/>
      <sheetName val="lap 11"/>
      <sheetName val="lap 12"/>
      <sheetName val="lap 13"/>
      <sheetName val="lap 14"/>
      <sheetName val="lap 15"/>
      <sheetName val="Gal-ABC"/>
      <sheetName val="data"/>
      <sheetName val="BEKP"/>
      <sheetName val="gbr"/>
      <sheetName val="LK-BPh"/>
      <sheetName val="TRANS"/>
      <sheetName val="NO-LK"/>
      <sheetName val="RekapITULASI "/>
      <sheetName val="Rekap_Persiapan"/>
      <sheetName val="Rekap_Total Struktur"/>
      <sheetName val="PONDASI"/>
      <sheetName val="Rekap_Struktur Atas"/>
      <sheetName val="STRUKTUR ATAS"/>
      <sheetName val="Rekap_Struktur GWT, STP"/>
      <sheetName val="GWT, STP"/>
      <sheetName val="Grand Sumarry"/>
      <sheetName val="Rough CP Aceh Trade Mall"/>
      <sheetName val="Galian LW RV.01"/>
      <sheetName val="Rekap Pile Cap"/>
      <sheetName val="Rekap Pit Life"/>
      <sheetName val="Rekap Plat"/>
      <sheetName val="Rekap Balok"/>
      <sheetName val="Rekap Colom Rasio (190)"/>
      <sheetName val="Rekap Tangga"/>
      <sheetName val="Luas Bangnn poltek"/>
      <sheetName val="VOL BESI"/>
      <sheetName val="VOL CUT &amp; FILL"/>
      <sheetName val="VOL IRONMNGRY"/>
      <sheetName val="VOL BAK SAMPAH"/>
      <sheetName val="VOL-GUEST HOUSE,GENSET&amp;POSJAGA"/>
      <sheetName val="VOL STRUKTUR &amp; ARSITEKTUR "/>
      <sheetName val="Analisa jalan"/>
      <sheetName val="Analisa non standar"/>
      <sheetName val="Analisa Pintu"/>
      <sheetName val="Analisa Preliminary "/>
      <sheetName val="ASRAMA (C)"/>
      <sheetName val="REKTORAT (A)"/>
      <sheetName val="WORKSHOP (H)"/>
      <sheetName val="GENSET,POMPA &amp; GROUNDTANK (K)"/>
      <sheetName val="R.KOMPRESOR"/>
      <sheetName val="SITE"/>
      <sheetName val="harga sat.bhn"/>
      <sheetName val="analisa bhn&amp;upah"/>
      <sheetName val="listrik"/>
      <sheetName val="tt-suara"/>
      <sheetName val="telp"/>
      <sheetName val="tt-udr"/>
      <sheetName val="hdrant"/>
      <sheetName val="REKAP CIVIL &amp; ME"/>
      <sheetName val="Cover depan"/>
      <sheetName val="cover(PJML)"/>
      <sheetName val="Cover (1)"/>
      <sheetName val="Cover (2)"/>
      <sheetName val="Cover (3)"/>
      <sheetName val="COVER (4)"/>
      <sheetName val="Bag_1"/>
      <sheetName val="DAF_2 "/>
      <sheetName val="DAF_ 6"/>
      <sheetName val="DAFTAR 7"/>
      <sheetName val="DAFTAR_8"/>
      <sheetName val="DAFTAR_9"/>
      <sheetName val="DAFTAR_10"/>
      <sheetName val="DAFTAR_11"/>
      <sheetName val="Daf___"/>
      <sheetName val="Add ME"/>
      <sheetName val="LIST MATERIAL REV"/>
      <sheetName val="Bag_III"/>
      <sheetName val="Bag_IV"/>
      <sheetName val="CF"/>
      <sheetName val="DataTeknis1"/>
      <sheetName val="Luas Gedung1"/>
      <sheetName val="Rkp total full"/>
      <sheetName val="Rkp Lt-1 full"/>
      <sheetName val=" Lt-1 Full"/>
      <sheetName val="Rekap Lt-2"/>
      <sheetName val="Finishing Lt-2"/>
      <sheetName val="Rekap - Lt-3"/>
      <sheetName val="Finishing Lt-3 &amp; Atap"/>
      <sheetName val="Rekap -sarana luar"/>
      <sheetName val="Sarana Luar"/>
      <sheetName val="Harga Satuan"/>
      <sheetName val="AGENDA"/>
      <sheetName val="LUAS LANTAI"/>
      <sheetName val="REKAP ELEKTRIKAL"/>
      <sheetName val="TELEPON"/>
      <sheetName val="SOUND"/>
      <sheetName val="F ALARM"/>
      <sheetName val="BAS"/>
      <sheetName val="GENSET"/>
      <sheetName val="TRAFO"/>
      <sheetName val="ELEVATOR"/>
      <sheetName val="HYDRANT"/>
      <sheetName val="SPRINKLER"/>
      <sheetName val="JUMLAH(3)"/>
      <sheetName val="JUMLAH(2)"/>
      <sheetName val="D2.1-Cover"/>
      <sheetName val="D2.1"/>
      <sheetName val="D2.2-Cover"/>
      <sheetName val="D2.2"/>
      <sheetName val="D3.1-Cover(MALL&amp;PARK)"/>
      <sheetName val="D3.1"/>
      <sheetName val="D3.2-Cover(LANDS)"/>
      <sheetName val="D3.2"/>
      <sheetName val="D3.3-Cover(T-A)"/>
      <sheetName val="D3.3"/>
      <sheetName val="D3.4-Cover(T-B)"/>
      <sheetName val="D3.4"/>
      <sheetName val="D3.5-Cover(T-C)"/>
      <sheetName val="D3.5"/>
      <sheetName val="D.3.6-Cover.BAJA"/>
      <sheetName val="D3.6"/>
      <sheetName val="2"/>
      <sheetName val="2.1"/>
      <sheetName val="2.2"/>
      <sheetName val="2.3"/>
      <sheetName val="2.4"/>
      <sheetName val="2.5A"/>
      <sheetName val="2.5B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#REF"/>
      <sheetName val="Elekt"/>
      <sheetName val="SS"/>
      <sheetName val="Elv"/>
      <sheetName val="Traf&amp;Genst"/>
      <sheetName val="List"/>
      <sheetName val="DATA CENTER"/>
      <sheetName val="OFFICE 4 LT"/>
      <sheetName val="OFFICE 2 LT"/>
      <sheetName val="COV2.4 "/>
      <sheetName val="D2.4"/>
      <sheetName val="COV3.3"/>
      <sheetName val="COV4.3 "/>
      <sheetName val="D4.3 (TE)"/>
      <sheetName val="COV5.3"/>
      <sheetName val="D5.3 (TF) "/>
      <sheetName val="COV6.3"/>
      <sheetName val="D6.3 (TG)"/>
      <sheetName val="COV7.3"/>
      <sheetName val="D7.3 (TH)"/>
      <sheetName val="COV8.3"/>
      <sheetName val="D8.3 (TJ)"/>
      <sheetName val="COV9.3"/>
      <sheetName val="D9.3 (TK) "/>
      <sheetName val="COVER PLAFOND"/>
      <sheetName val="COVER BASEMEN"/>
      <sheetName val="D3.4.1"/>
      <sheetName val="COVER PODIUM"/>
      <sheetName val="D3.4.2"/>
      <sheetName val="COVER APARTEMEN"/>
      <sheetName val="D3.4.3"/>
      <sheetName val="COVER HOTEL"/>
      <sheetName val="D3.4.4"/>
      <sheetName val="COVER BOUTIQUE"/>
      <sheetName val="D3.4.5"/>
      <sheetName val="HRG BHN"/>
      <sheetName val="ANALS ARS"/>
      <sheetName val="ANALS KY"/>
      <sheetName val="ANALS ME"/>
      <sheetName val="E"/>
      <sheetName val="01A- RAB"/>
      <sheetName val="1A RKAB TTL"/>
      <sheetName val="01A- RAB (ars)"/>
      <sheetName val="Mandor"/>
      <sheetName val="HT"/>
      <sheetName val="SELASAR-2"/>
      <sheetName val="GT-2 "/>
      <sheetName val="me"/>
      <sheetName val="REKAP UTAMA"/>
      <sheetName val="STRUKTUR"/>
      <sheetName val="MEKANIKAL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Cashflow2x"/>
      <sheetName val="UM 10%"/>
      <sheetName val="Cashflow3x"/>
      <sheetName val="Cashflow perbl"/>
      <sheetName val="STR-ARS"/>
      <sheetName val="Cover Daf-2"/>
      <sheetName val="Cover Daf-2 (2)"/>
      <sheetName val="BQ Daf-2"/>
      <sheetName val="MISC"/>
      <sheetName val="BLN"/>
      <sheetName val="GSK"/>
      <sheetName val="pldt"/>
      <sheetName val="Rekapi"/>
      <sheetName val="Bul"/>
      <sheetName val="Subkont"/>
      <sheetName val="Upah1"/>
      <sheetName val="Bang A"/>
      <sheetName val="Bang B"/>
      <sheetName val="Sarana"/>
      <sheetName val="Asrama"/>
      <sheetName val="Utility"/>
      <sheetName val="Kamar"/>
      <sheetName val="Material"/>
      <sheetName val="Currency Rate"/>
      <sheetName val="DataTeknis"/>
      <sheetName val="Hit. zone"/>
      <sheetName val="Luas Gedung"/>
      <sheetName val="DataPersonil"/>
      <sheetName val="DataPersiapan"/>
      <sheetName val="DataToilet"/>
      <sheetName val="AnalisaScafolding"/>
      <sheetName val="DataShoring"/>
      <sheetName val="DataAlat"/>
      <sheetName val="Rinci alat"/>
      <sheetName val="Gaji"/>
      <sheetName val="ATK"/>
      <sheetName val="Perlengkapan ktr"/>
      <sheetName val="Bea Lap"/>
      <sheetName val="Lain2"/>
      <sheetName val="Safety_QC"/>
      <sheetName val="Asuransi"/>
      <sheetName val="Provisi"/>
      <sheetName val="Resiko Manajemen"/>
      <sheetName val="Termin "/>
      <sheetName val="Prelim versi Fidic davis langd"/>
      <sheetName val="TOTAL_MATERIAL"/>
      <sheetName val="DETAIL TOTAL MT'L"/>
      <sheetName val="INSUL&amp;PAINT"/>
      <sheetName val="DIA-INCH_CS&amp;SS"/>
      <sheetName val="WEIGHT"/>
      <sheetName val="Kell_Dind_"/>
      <sheetName val="Pintu Jendela"/>
      <sheetName val="Ana-prel"/>
      <sheetName val="326BQSMB"/>
      <sheetName val="326BQSCC"/>
      <sheetName val="326BQSCF"/>
      <sheetName val="Hargamat"/>
      <sheetName val="APPENDIX-G"/>
      <sheetName val="APPENDIX-G table 2"/>
      <sheetName val="RUMUS BEKISTING"/>
      <sheetName val="HIT BEKISTING"/>
      <sheetName val="FIRE FIGHTING"/>
      <sheetName val="COV_UTAMA"/>
      <sheetName val="PENJUMLAHAN TOTAL"/>
      <sheetName val="COV_ D1"/>
      <sheetName val="D1"/>
      <sheetName val="COV_ D5"/>
      <sheetName val="COV_ D5_1"/>
      <sheetName val="5_1"/>
      <sheetName val="COV_ D5_2"/>
      <sheetName val="D5_2"/>
      <sheetName val="COV_ D5_3"/>
      <sheetName val="D5_3"/>
      <sheetName val="COV_ D5_4"/>
      <sheetName val="D5_4"/>
      <sheetName val="COV_ D5_5"/>
      <sheetName val="5_5"/>
      <sheetName val="COV_ D5_6"/>
      <sheetName val="D5_6"/>
      <sheetName val="COV_ D5_7"/>
      <sheetName val="D5_7"/>
      <sheetName val="COV_ D5_8"/>
      <sheetName val="COV_ D6"/>
      <sheetName val="D_6"/>
      <sheetName val="COV_ D7"/>
      <sheetName val="D_7"/>
      <sheetName val="PLB-Basement 2.8.2-R1"/>
      <sheetName val="analisys"/>
      <sheetName val="unit_rate_works"/>
      <sheetName val="dewatering"/>
      <sheetName val="sparing"/>
      <sheetName val="ALT_MBT"/>
      <sheetName val="rekap_ana"/>
      <sheetName val="resume"/>
      <sheetName val="ALT_1"/>
      <sheetName val="Dashboard"/>
      <sheetName val="rekab"/>
      <sheetName val="rekab Point"/>
      <sheetName val="RAB POINT"/>
      <sheetName val="Ana Beton"/>
      <sheetName val="Ana Sanitair"/>
      <sheetName val="analisa Str"/>
      <sheetName val="HdSheet"/>
      <sheetName val="Deskrip"/>
      <sheetName val="Rasio"/>
      <sheetName val="luas"/>
      <sheetName val="BQ-1A"/>
      <sheetName val="K3"/>
      <sheetName val="eskal"/>
      <sheetName val="Dom "/>
      <sheetName val="Rasio (2)"/>
      <sheetName val="BQ_1A"/>
      <sheetName val="Cover_Luar"/>
      <sheetName val="PEKERJAAN PERSIAPAN"/>
      <sheetName val="LAIN-LAIN "/>
      <sheetName val="Catatan Harga"/>
      <sheetName val="PANEL TM "/>
      <sheetName val="KABEL TM "/>
      <sheetName val="PENTANAHAN"/>
      <sheetName val="KABEL LADDER"/>
      <sheetName val="add"/>
      <sheetName val="Archchg"/>
      <sheetName val="MEPchg"/>
      <sheetName val="MESpec"/>
      <sheetName val="r1"/>
      <sheetName val="b1a"/>
      <sheetName val="b1b"/>
      <sheetName val="b1c"/>
      <sheetName val="bl1"/>
      <sheetName val="sp1"/>
      <sheetName val="p1"/>
      <sheetName val="pa1"/>
      <sheetName val="pw1"/>
      <sheetName val="cf1"/>
      <sheetName val="r2"/>
      <sheetName val="s2"/>
      <sheetName val="b21"/>
      <sheetName val="b22"/>
      <sheetName val="sp2"/>
      <sheetName val="c2"/>
      <sheetName val="f2"/>
      <sheetName val="b2"/>
      <sheetName val="pa2"/>
      <sheetName val="pw2"/>
      <sheetName val="e2"/>
      <sheetName val="cf2"/>
      <sheetName val="bp2"/>
      <sheetName val="r3"/>
      <sheetName val="b3a"/>
      <sheetName val="b3b"/>
      <sheetName val="b3c"/>
      <sheetName val="b3d"/>
      <sheetName val="b3e"/>
      <sheetName val="j3"/>
      <sheetName val="sp3"/>
      <sheetName val="cd3"/>
      <sheetName val="o3"/>
      <sheetName val="pa3"/>
      <sheetName val="pw3"/>
      <sheetName val="e3"/>
      <sheetName val="cf3"/>
      <sheetName val="r4"/>
      <sheetName val="b4a"/>
      <sheetName val="b4b"/>
      <sheetName val="b4c"/>
      <sheetName val="db4"/>
      <sheetName val="j4"/>
      <sheetName val="sp4"/>
      <sheetName val="p4"/>
      <sheetName val="pa4"/>
      <sheetName val="pw4"/>
      <sheetName val="e4"/>
      <sheetName val="cf4"/>
      <sheetName val="b4"/>
      <sheetName val="r5"/>
      <sheetName val="b5a"/>
      <sheetName val="b5b"/>
      <sheetName val="b5c"/>
      <sheetName val="b5d"/>
      <sheetName val="j5"/>
      <sheetName val="sp5"/>
      <sheetName val="p5"/>
      <sheetName val="pa5"/>
      <sheetName val="pw5"/>
      <sheetName val="e5"/>
      <sheetName val="cf5"/>
      <sheetName val="bt5"/>
      <sheetName val="fp5"/>
      <sheetName val="boh"/>
      <sheetName val="s3"/>
      <sheetName val="bf3"/>
      <sheetName val="s4"/>
      <sheetName val="RAB GENDUT"/>
      <sheetName val="bobot"/>
      <sheetName val="Harga UPAH"/>
      <sheetName val="Harga Material "/>
      <sheetName val="ADD Harga"/>
      <sheetName val="Analisa Harga"/>
      <sheetName val="BREAK DOWN BARU"/>
      <sheetName val="bi-pp"/>
      <sheetName val="Fin-Report (2)"/>
      <sheetName val="faktur"/>
      <sheetName val="Fin-Report"/>
      <sheetName val="00000"/>
      <sheetName val="Rincian Pek Tambahan"/>
      <sheetName val="Daftar Item Pekerjaan"/>
      <sheetName val="A-PERS"/>
      <sheetName val="A-STR"/>
      <sheetName val="A-FIN"/>
      <sheetName val="A-BAJA"/>
      <sheetName val="A-KUSEN"/>
      <sheetName val="A-SANITAIR"/>
      <sheetName val="Master AHS"/>
      <sheetName val="ME RR1"/>
      <sheetName val="RST"/>
      <sheetName val="RR1 (EL)"/>
      <sheetName val="RR1 (AC)"/>
      <sheetName val="RR1 (PLB)"/>
      <sheetName val="ME RR2"/>
      <sheetName val="RR2 (EL)"/>
      <sheetName val="RR2 (AC)"/>
      <sheetName val="RR2 (PLB)"/>
      <sheetName val="ME RR3"/>
      <sheetName val="RR3 (EL)"/>
      <sheetName val="RR3 (AC)"/>
      <sheetName val="RR3 (PLB)"/>
      <sheetName val="ME RRK1"/>
      <sheetName val="RRK1 (EL)"/>
      <sheetName val="RRK1 (AC)"/>
      <sheetName val="RRK1 (PLB)"/>
      <sheetName val="ME RRK2"/>
      <sheetName val="RRK2 (EL)"/>
      <sheetName val="RRK2 (AC)"/>
      <sheetName val="RRK2 (PLB)"/>
      <sheetName val="ME RRK3"/>
      <sheetName val="RRK3 (EL)"/>
      <sheetName val="RRK3 (AC)"/>
      <sheetName val="RRK3 (PLB)"/>
      <sheetName val="ME RB1"/>
      <sheetName val="RB1 (EL)"/>
      <sheetName val="RB1 (AC)"/>
      <sheetName val="RB1 (PLB)"/>
      <sheetName val="ME RB2"/>
      <sheetName val="RB2 (EL)"/>
      <sheetName val="RB2 (AC)"/>
      <sheetName val="RB2 (PLB)"/>
      <sheetName val="ME RB3"/>
      <sheetName val="RB3 (EL)"/>
      <sheetName val="RB3 (AC)"/>
      <sheetName val="RB3 (PLB)"/>
      <sheetName val="REKAP_STRUKTUR_ALL"/>
      <sheetName val="REKAP_STRUKTUR"/>
      <sheetName val="RAB_PENDAHULUAN"/>
      <sheetName val="RAB_REKTORAT (A.)"/>
      <sheetName val="RAB_MASJID (D)"/>
      <sheetName val="RAB_PERPUSTAKAAN (E.)"/>
      <sheetName val="RAB_DEKANAT (G.)"/>
      <sheetName val="RAB_KELAS (F.1-4)"/>
      <sheetName val="RAB_POS JAGA (I)"/>
      <sheetName val="RAB_POS JAGA (J)"/>
      <sheetName val="RAB_RUANG M&amp;E (K&amp;L)"/>
      <sheetName val="AN.BETON P.JAGA"/>
      <sheetName val="DFT. HRG. UPAH &amp; MATERIAL"/>
      <sheetName val="ANALISIS BETON REKTORAT"/>
      <sheetName val="ANALISIS BETON DEKANAT"/>
      <sheetName val="ANLS_BETON_PERPUST."/>
      <sheetName val="ANLS_ BETON R. KELAS"/>
      <sheetName val="ANALISIS BETON MASJID."/>
      <sheetName val="ANLS_BETON R. M&amp;E"/>
      <sheetName val="ANALISA STR &amp; ARS.D"/>
      <sheetName val="An.Besi"/>
      <sheetName val="ANALISA-ARS-STR"/>
      <sheetName val="GRAND SUMMARY"/>
      <sheetName val="UNIT PRICE ANALISYS"/>
      <sheetName val="UNIT PRICE"/>
      <sheetName val="UNIT PRICE WAGE and MATERIAL"/>
      <sheetName val="3.1. ARCHITECTURE BUILDING"/>
      <sheetName val="ANLS.CONC.ARC. BUILD. (3.1.)"/>
      <sheetName val="3.3. CLASSROOM BUILDING"/>
      <sheetName val="ANLS.CONC.CLASSROOM BUILD.(3.3)"/>
      <sheetName val="3.2. CIVIL BUILDING"/>
      <sheetName val="SUMMARY COST STRUCTURE"/>
      <sheetName val="ANLS.CONC.CIVIL BUILD (3.2)"/>
      <sheetName val="3.4. BUILDING C.O.T."/>
      <sheetName val="ANL.CONC.C.O.T. BUILD (3.4)"/>
      <sheetName val="3.5. LIBRARY BUILDING"/>
      <sheetName val="ANLS.CONC.LIBRARY BUILD. (3.5)"/>
      <sheetName val="BORED FILLE"/>
      <sheetName val="mu rev"/>
      <sheetName val="overhead"/>
      <sheetName val="simak"/>
      <sheetName val="Met-Tek"/>
      <sheetName val="Sc Bahan"/>
      <sheetName val="Man Power"/>
      <sheetName val="O&amp;O-Alat"/>
      <sheetName val="Sc Alat"/>
      <sheetName val="RENC MUTU"/>
      <sheetName val="Jadwal (2)"/>
      <sheetName val="Personil"/>
      <sheetName val="Sch Person"/>
      <sheetName val="Daftar Alat"/>
      <sheetName val="Anal Mob"/>
      <sheetName val="Mob"/>
      <sheetName val="Pemel Rutin"/>
      <sheetName val="Subkontrak"/>
      <sheetName val="girder 1"/>
      <sheetName val="girder 2"/>
      <sheetName val="BGS"/>
      <sheetName val="Met-Tek (2)"/>
      <sheetName val="Horisontal"/>
      <sheetName val="REKAP III"/>
      <sheetName val="Est ME"/>
      <sheetName val="Lift &amp; Escalator"/>
      <sheetName val="Pareto"/>
      <sheetName val="BU"/>
      <sheetName val="G"/>
      <sheetName val="Alat (TC) (2)"/>
      <sheetName val="MU (2)"/>
      <sheetName val="Casflow (5)"/>
      <sheetName val="Casflow (4)"/>
      <sheetName val="Casflow (6)"/>
      <sheetName val="Casflow"/>
      <sheetName val="flow k3"/>
      <sheetName val="daftar brg lgs"/>
      <sheetName val="Prosedur Penagnanan K3"/>
      <sheetName val="ITP Material"/>
      <sheetName val="ITP Pekerjaan"/>
      <sheetName val="Daft WI"/>
      <sheetName val="daftar peralatan"/>
      <sheetName val="daftar gambar"/>
      <sheetName val="qulified personil"/>
      <sheetName val="lingkup pekerjaan"/>
      <sheetName val="hub iso dg prosedure"/>
      <sheetName val="Prosedur Koordinasi BARU"/>
      <sheetName val="Prosedur Koordinasi"/>
      <sheetName val="Identifikasi Barang"/>
      <sheetName val="STR ORGANISASI"/>
      <sheetName val="SO K3"/>
      <sheetName val="pendahuluan"/>
      <sheetName val="Target Mutu"/>
      <sheetName val="ringkasan spek"/>
      <sheetName val="Identifikasi rek. celaka"/>
      <sheetName val="Pokok Perhatian K3"/>
      <sheetName val="Data Instansi Terkait"/>
      <sheetName val="REF.ONLY"/>
      <sheetName val="****00"/>
      <sheetName val="LCATAL"/>
      <sheetName val="B1"/>
      <sheetName val="C1"/>
      <sheetName val="FG"/>
      <sheetName val="L"/>
      <sheetName val="REQDELTA"/>
      <sheetName val="Shorts"/>
      <sheetName val="TOT-General"/>
      <sheetName val="TOT-Elk"/>
      <sheetName val="E6"/>
      <sheetName val="E7"/>
      <sheetName val="E8"/>
      <sheetName val="E9"/>
      <sheetName val="E10"/>
      <sheetName val="E11"/>
      <sheetName val="E12"/>
      <sheetName val="TOT-Mek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Pek. Persiapan"/>
      <sheetName val="analisa rab"/>
      <sheetName val="bhn rab"/>
      <sheetName val="subcon"/>
      <sheetName val="Breakdown"/>
      <sheetName val="shearwall GA PAKE"/>
      <sheetName val="T-Ngga GA PAKE"/>
      <sheetName val="P-late GA PAKE"/>
      <sheetName val="K-lom GA PAKE"/>
      <sheetName val="B-lox GA PAKE"/>
      <sheetName val="Sloop GA PAKE"/>
      <sheetName val="PC GA PAKE"/>
      <sheetName val="PC"/>
      <sheetName val="Sloop"/>
      <sheetName val="B-lox"/>
      <sheetName val="K-lom"/>
      <sheetName val="P-late"/>
      <sheetName val="T-Ngga"/>
      <sheetName val="shearwall"/>
      <sheetName val="UPAH RIIL OK"/>
      <sheetName val="Material ALAM OK"/>
      <sheetName val="Material NON ALAM OK"/>
      <sheetName val="Analis Kusen ga pake"/>
      <sheetName val="Analis Kusen RIIL LANGSUNG 58%"/>
      <sheetName val="AnalisaSIPIL RIIL RAP"/>
      <sheetName val="REKAP BAHAN &amp; UPAH RIIL "/>
      <sheetName val="REKAP ALL !!!"/>
      <sheetName val="RKP IRNA"/>
      <sheetName val="RANGKUMAN REKAYASA"/>
      <sheetName val="Rab STR. IRNA.01"/>
      <sheetName val="Rab Arc IRNA.01"/>
      <sheetName val="Rab me IRNA.01"/>
      <sheetName val="Rab PLB IRNA.01"/>
      <sheetName val="Rab STR. IRNA.02"/>
      <sheetName val="Rab Arc IRNA.02"/>
      <sheetName val="Rab me IRNA.02"/>
      <sheetName val="Rab PLB IRNA.02"/>
      <sheetName val="Rab STR. IRNA.03 ga pake"/>
      <sheetName val="Rab Arc IRNA.03 ga pake"/>
      <sheetName val="Rab me IRNA.03 ga pake"/>
      <sheetName val="Rab PLB IRNA.03 ga pake"/>
      <sheetName val="Rab STR. ENTRANCE IRNA"/>
      <sheetName val="Rab Arc Entrance"/>
      <sheetName val="RAB. STR. MRI ga pake"/>
      <sheetName val="Rab Arc MRI ga pake"/>
      <sheetName val="Rab me MRI ga pake"/>
      <sheetName val="RAB MRI PLB ga pake"/>
      <sheetName val="RAB R. Jenazah ga pake"/>
      <sheetName val="RAB Doorloop"/>
      <sheetName val="RAB Inst. Genzet ga pake"/>
      <sheetName val="RAB INST. GAS.01 ga pake"/>
      <sheetName val="RAB INST. GAS.02 ga pake"/>
      <sheetName val="RAB INST. GAS.03 ga pake"/>
      <sheetName val="RAB sumur bor-NON STD ga pake"/>
      <sheetName val="RAB HIDRANT ga pake"/>
      <sheetName val="RAB Lancape"/>
      <sheetName val="RAB Atap Parkir ga pake"/>
      <sheetName val="RAB me Kawasan"/>
      <sheetName val="RAB Plumbing KSW"/>
      <sheetName val="RAB INST. GAS"/>
      <sheetName val="RAB IPAL"/>
      <sheetName val="REKAP TOTAAL"/>
      <sheetName val="RANGKUMAN PERUBAHAN"/>
      <sheetName val="FORM 1 TOTAL 100%"/>
      <sheetName val="FORM 1 TOTAL 65 % "/>
      <sheetName val="FORM 1 TOTAL 35 %"/>
      <sheetName val="ANA-9"/>
      <sheetName val="ANA-4"/>
      <sheetName val="hitung alat"/>
      <sheetName val="HITUNG"/>
      <sheetName val="sort"/>
      <sheetName val="S-KUASA"/>
      <sheetName val="PEN-NILAI"/>
      <sheetName val="Rekap Biaya"/>
      <sheetName val="Kuantitas &amp; Harga"/>
      <sheetName val="Kuantitas kencleng"/>
      <sheetName val="Mobilisasi HRS"/>
      <sheetName val="DHSD"/>
      <sheetName val="KONFIRMASI PLAN 6a"/>
      <sheetName val="lalulintas"/>
      <sheetName val="alat usul"/>
      <sheetName val="STAF"/>
      <sheetName val="DAFTAR GEL"/>
      <sheetName val="datakontrak"/>
      <sheetName val="DAFTARMPU"/>
      <sheetName val="lamp"/>
      <sheetName val="Agregat Halus &amp; Kasar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UPLIER"/>
      <sheetName val="alat usulan"/>
      <sheetName val="ARSITEKTUR"/>
      <sheetName val="GWT  STP"/>
      <sheetName val="PSU"/>
      <sheetName val="ana-precast"/>
      <sheetName val="SUB-KON"/>
      <sheetName val="KOMPONEN"/>
      <sheetName val="Kuda2"/>
      <sheetName val="Gording"/>
      <sheetName val="keramik"/>
      <sheetName val="Kebenaran"/>
      <sheetName val="biodata"/>
      <sheetName val="Atap"/>
      <sheetName val="beton"/>
      <sheetName val="Ad_123"/>
      <sheetName val="Duiker_ringan"/>
      <sheetName val="btn_Jepit"/>
      <sheetName val="ringan_exp"/>
      <sheetName val="Bek_Berat_plat"/>
      <sheetName val="Bek_berat_exp"/>
      <sheetName val="batu kali"/>
      <sheetName val="Plesteran"/>
      <sheetName val="SCH  (2)"/>
      <sheetName val="SCH "/>
      <sheetName val="Konfirm"/>
      <sheetName val="CH"/>
      <sheetName val="Lamp2"/>
      <sheetName val="Lamp.3"/>
      <sheetName val="SRT"/>
      <sheetName val="Meth "/>
      <sheetName val="HSD Bahan"/>
      <sheetName val="HSD Upah+Alat"/>
      <sheetName val="bab-02"/>
      <sheetName val="bab-03"/>
      <sheetName val="bab-05"/>
      <sheetName val="bab-06"/>
      <sheetName val="bab-07"/>
      <sheetName val="bab-08"/>
      <sheetName val="bab-11"/>
      <sheetName val="LN"/>
      <sheetName val="KOMP"/>
      <sheetName val="Peng."/>
      <sheetName val="Modal"/>
      <sheetName val="Sipil"/>
      <sheetName val="surat "/>
      <sheetName val="IND (2)"/>
      <sheetName val="CH Met Bab"/>
      <sheetName val="Ana. PU"/>
      <sheetName val="DPU"/>
      <sheetName val="Sub Kont"/>
      <sheetName val="k-300"/>
      <sheetName val="ac-wc"/>
      <sheetName val="tack"/>
      <sheetName val="ac-Bc"/>
      <sheetName val="Ind"/>
      <sheetName val="****01"/>
      <sheetName val="Breakdown Cost"/>
      <sheetName val="Consumable"/>
      <sheetName val="Mob-Demob"/>
      <sheetName val="Work Rate Analysis"/>
      <sheetName val="Mat. Unit Analysis"/>
      <sheetName val="QUARY (TDK DIPAKAI)"/>
      <sheetName val="ALAT2 (TDK DIPAKAI)"/>
      <sheetName val="Klas B0"/>
      <sheetName val="Analisa-Harsat"/>
      <sheetName val="MASTER"/>
      <sheetName val="MASTER 1"/>
      <sheetName val="MASTER 2"/>
      <sheetName val="DATA TO"/>
      <sheetName val="JAM TO"/>
      <sheetName val="DATA TB"/>
      <sheetName val="JAM TB"/>
      <sheetName val="DATA TH S1"/>
      <sheetName val="JAM TH S1"/>
      <sheetName val="DATA TH NON S1"/>
      <sheetName val="JAM TH NON S1"/>
      <sheetName val="SLIP TO"/>
      <sheetName val="SLIP TB"/>
      <sheetName val="SLIP TH S1"/>
      <sheetName val="Gop"/>
      <sheetName val="Laporan"/>
      <sheetName val="Kw1"/>
      <sheetName val="Mobilisasi (2)"/>
      <sheetName val="Mobilisasi_(2)"/>
      <sheetName val="Vibro_Roller"/>
      <sheetName val="pricing"/>
      <sheetName val="Data Lengkap"/>
      <sheetName val="dafis kual"/>
      <sheetName val="skat"/>
      <sheetName val="adm"/>
      <sheetName val="pengurus"/>
      <sheetName val="neraca 2014"/>
      <sheetName val="pengalaman"/>
      <sheetName val="sedang "/>
      <sheetName val="SKN Jalan"/>
      <sheetName val="mdl"/>
      <sheetName val="iso"/>
      <sheetName val="SKN"/>
      <sheetName val="Analysis"/>
      <sheetName val="SewAlat"/>
      <sheetName val="Produk"/>
      <sheetName val="SchA"/>
      <sheetName val="SchB"/>
      <sheetName val="SchC"/>
      <sheetName val="SchD"/>
      <sheetName val="KandLok"/>
      <sheetName val="Schedul"/>
      <sheetName val="daftar personil inti"/>
      <sheetName val="struktur organisasi"/>
      <sheetName val="SCHEDULE MATERIAL"/>
      <sheetName val="SCHEDULE ALAT"/>
      <sheetName val="labour sched"/>
      <sheetName val="BATAS"/>
      <sheetName val="surat  penawaran"/>
      <sheetName val="Basicprice"/>
      <sheetName val="Analisa Others"/>
      <sheetName val="Produk Alat"/>
      <sheetName val="Pontianak3"/>
      <sheetName val="PTK3-Compare"/>
      <sheetName val="Ulin-Bjm"/>
      <sheetName val="OVH "/>
      <sheetName val="Pasir Koral"/>
      <sheetName val="Panel"/>
      <sheetName val="OVH.Fab"/>
      <sheetName val="Anal. Pabrikasi"/>
      <sheetName val="Re 5"/>
      <sheetName val="Harga Mat "/>
      <sheetName val="IPA.5"/>
      <sheetName val="List.5"/>
      <sheetName val="Re 10"/>
      <sheetName val="10"/>
      <sheetName val="List.10"/>
      <sheetName val="Re 20 "/>
      <sheetName val="20"/>
      <sheetName val="Re Rev 20 "/>
      <sheetName val="20 Rev ssi gbr"/>
      <sheetName val="IPA.20"/>
      <sheetName val="List.20"/>
      <sheetName val="Re 30"/>
      <sheetName val="30"/>
      <sheetName val="List.30"/>
      <sheetName val="Re 40"/>
      <sheetName val="40"/>
      <sheetName val="Re 50"/>
      <sheetName val="50"/>
      <sheetName val="Mobile Puslitbang"/>
      <sheetName val="Ha"/>
      <sheetName val="Las"/>
      <sheetName val="Cat"/>
      <sheetName val="Anal.Fbrks"/>
      <sheetName val="HSD Fbrks"/>
      <sheetName val="Div.1"/>
      <sheetName val="Div.2"/>
      <sheetName val="Div.3"/>
      <sheetName val="Div.4"/>
      <sheetName val="Div.5"/>
      <sheetName val="Div.6"/>
      <sheetName val="Div.7"/>
      <sheetName val="Div.7(2)"/>
      <sheetName val="Div.8"/>
      <sheetName val="Div.9"/>
      <sheetName val="Div.10"/>
      <sheetName val="Div.10(2)"/>
      <sheetName val="Quarry"/>
      <sheetName val="AC-WC AsbP"/>
      <sheetName val="AC-WC AsbP (L)"/>
      <sheetName val="DC"/>
      <sheetName val="RAB-NEGO"/>
      <sheetName val="REKAP-NEGO"/>
      <sheetName val="TS - FHISIK"/>
      <sheetName val="Rek Mob"/>
      <sheetName val="C100-900"/>
      <sheetName val="IPA Workshop"/>
      <sheetName val="Alokasi Cab-WS"/>
      <sheetName val="Mark-up"/>
      <sheetName val="Har Sat"/>
      <sheetName val="Kurva s "/>
      <sheetName val="uraianaspal"/>
      <sheetName val="uraianII_VIII"/>
      <sheetName val="uraianIX"/>
      <sheetName val="UraianX"/>
      <sheetName val="kaputama"/>
      <sheetName val="PRODBAHAN"/>
      <sheetName val="satbahan"/>
      <sheetName val="satalat"/>
      <sheetName val="alat (2)"/>
      <sheetName val="upah (2)"/>
      <sheetName val="DivII"/>
      <sheetName val="DivIII"/>
      <sheetName val="DivIV"/>
      <sheetName val="DivV"/>
      <sheetName val="DivVI"/>
      <sheetName val="DivVII"/>
      <sheetName val="DivVIII"/>
      <sheetName val="divIX"/>
      <sheetName val="DivX"/>
      <sheetName val="REKTOT"/>
      <sheetName val="rekI"/>
      <sheetName val="bqI"/>
      <sheetName val="rek2"/>
      <sheetName val="bq2"/>
      <sheetName val="rek3"/>
      <sheetName val="bq3"/>
      <sheetName val="rek4"/>
      <sheetName val="bq4"/>
      <sheetName val="mobilisation"/>
      <sheetName val="mayor01"/>
      <sheetName val="minor"/>
      <sheetName val="rutin1"/>
      <sheetName val="metoda"/>
      <sheetName val="DivI"/>
      <sheetName val="Kurva s (3)"/>
      <sheetName val="XXXX"/>
      <sheetName val="IPA1"/>
      <sheetName val="Rekap 2,5"/>
      <sheetName val="IPA2,5"/>
      <sheetName val="Rekap 5"/>
      <sheetName val="IPA 5"/>
      <sheetName val="Rekap 10"/>
      <sheetName val="IPA10"/>
      <sheetName val="Rekap 30"/>
      <sheetName val="IPA30"/>
      <sheetName val="Rekap 40"/>
      <sheetName val="IPA40"/>
      <sheetName val="Rekap 50"/>
      <sheetName val="IPA50"/>
      <sheetName val="Rekap 20"/>
      <sheetName val="IPA20"/>
      <sheetName val="ponton"/>
      <sheetName val="BIAYA ERECTION"/>
      <sheetName val="Perhitungan.SD"/>
      <sheetName val="Perhitungan.SMP"/>
      <sheetName val="CashFlow"/>
      <sheetName val="Pekerjaan"/>
      <sheetName val="Jadwal Rev1"/>
      <sheetName val="METODE KERJA"/>
      <sheetName val="Pembesian"/>
      <sheetName val="Annex B - Bill of Material"/>
      <sheetName val="Gambar"/>
      <sheetName val="Rekap.IKK2008"/>
      <sheetName val="rekap total"/>
      <sheetName val="1"/>
      <sheetName val="Re 2,5"/>
      <sheetName val="2,5"/>
      <sheetName val="5.OLD"/>
      <sheetName val="20.OLD"/>
      <sheetName val="Re 30 praflk)"/>
      <sheetName val="30 pra Flok"/>
      <sheetName val="List.30 Rev"/>
      <sheetName val="List.50.Rev"/>
      <sheetName val="List.50"/>
      <sheetName val="GEL"/>
      <sheetName val="plant"/>
      <sheetName val="RES2&amp;3(POK)"/>
      <sheetName val="ICB2(POK)"/>
      <sheetName val="BOQ ICB2"/>
      <sheetName val="BLang"/>
      <sheetName val="BAlat"/>
      <sheetName val="Sched. TK"/>
      <sheetName val="OVH"/>
      <sheetName val="Hoist-El-SPart"/>
      <sheetName val="Rekapt"/>
      <sheetName val="ICB3(POK)"/>
      <sheetName val="BOQ ICB3"/>
      <sheetName val="SOC"/>
      <sheetName val="JadRinc"/>
      <sheetName val="B.Upah Singo"/>
      <sheetName val="B.AlatSingo"/>
      <sheetName val="B.BahanSingo"/>
      <sheetName val="B.Mobilisasi Singo"/>
      <sheetName val="B.SubKontraktorSingo"/>
      <sheetName val="RKABP"/>
      <sheetName val="Distr (2)"/>
      <sheetName val="Distr"/>
      <sheetName val="Rek.Upah"/>
      <sheetName val="Rinc.Upah"/>
      <sheetName val="Rek.Bahan"/>
      <sheetName val="Rinc.Bahan"/>
      <sheetName val="Rek.Alat"/>
      <sheetName val="Rinc.Alat"/>
      <sheetName val="Arus Kas"/>
      <sheetName val="Jad(2a)"/>
      <sheetName val="BQ (kt)"/>
      <sheetName val="DMPU(7)"/>
      <sheetName val="Anl-Mobil(3)"/>
      <sheetName val="Ur.Teknis"/>
      <sheetName val="METODE(12)"/>
      <sheetName val="Dft -Pek.Subkont(9)"/>
      <sheetName val="Komp-Crus&amp;AMP(6)"/>
      <sheetName val="Daft.Alat (8)"/>
      <sheetName val="Mos(5)"/>
      <sheetName val="Ur-Anl-II"/>
      <sheetName val="Job.Mix"/>
      <sheetName val="Anl-Pml(5)"/>
      <sheetName val="Ur.Agregat"/>
      <sheetName val="Dft-Hrg Dasar"/>
      <sheetName val="SpekBahan"/>
      <sheetName val="schedule tenaga kerja"/>
      <sheetName val="srt penawaran"/>
      <sheetName val="HARGA SAT"/>
      <sheetName val="PIPA"/>
      <sheetName val="Intake"/>
      <sheetName val="Res 50"/>
      <sheetName val="Bor"/>
      <sheetName val="Res 100"/>
      <sheetName val="Ana-pipa"/>
      <sheetName val="HU"/>
      <sheetName val="Harga pipa"/>
      <sheetName val="an-tanah"/>
      <sheetName val="an-struktur"/>
      <sheetName val="an-bron-lain"/>
      <sheetName val="an-koef"/>
      <sheetName val="an-persiapan"/>
      <sheetName val="Rek-Rab"/>
      <sheetName val="H-Sat"/>
      <sheetName val="HRG UP.BHN"/>
      <sheetName val="ANALISA ALAT"/>
      <sheetName val="DIV. 3"/>
      <sheetName val="Daftar stn qty "/>
      <sheetName val="REKAP BAHAN REALISASI"/>
      <sheetName val="REKAP BAHAN BOW"/>
      <sheetName val="BQ?"/>
      <sheetName val="NET?"/>
      <sheetName val="Pnl"/>
      <sheetName val="Ins Pnl"/>
      <sheetName val="Pen SK"/>
      <sheetName val="Ins Pen"/>
      <sheetName val="RKK"/>
      <sheetName val="Tel"/>
      <sheetName val="FA"/>
      <sheetName val="LAN"/>
      <sheetName val="RKL"/>
      <sheetName val="RK Kbl"/>
      <sheetName val="Pnl Pen Ptr"/>
      <sheetName val="TE TS FA LAN MATV"/>
      <sheetName val="bd pabx"/>
      <sheetName val="BQ blat"/>
      <sheetName val="Nego 2006"/>
      <sheetName val="Mark Up DK 1"/>
      <sheetName val="Mark Up C 8"/>
      <sheetName val="UPAH &amp; BAHAN"/>
      <sheetName val="BUL (2)"/>
      <sheetName val="RAPP (3)"/>
      <sheetName val="JAMINAN (2)"/>
      <sheetName val="TechniqueAnalys"/>
      <sheetName val="Ket"/>
      <sheetName val="APP"/>
      <sheetName val="RAB (2)"/>
      <sheetName val="Pemeliharaan"/>
      <sheetName val="OnSite"/>
      <sheetName val="Kap. Plant"/>
      <sheetName val="BUL&amp;BP"/>
      <sheetName val="TechniqueAnalys (2)"/>
      <sheetName val="Jobmix"/>
      <sheetName val="BP"/>
      <sheetName val="Rail"/>
      <sheetName val="Hauling"/>
      <sheetName val="Appendix12a"/>
      <sheetName val="Appendix12b"/>
      <sheetName val="AHSBAHAN"/>
      <sheetName val="AnalMobilisasi"/>
      <sheetName val="ListofHauling"/>
      <sheetName val="KOEFBAHAN"/>
      <sheetName val="Surat P"/>
      <sheetName val="Tenaga"/>
      <sheetName val="Personil Peralatan"/>
      <sheetName val="RAP PREHEATER  "/>
      <sheetName val="REKAP RAPI"/>
      <sheetName val="RAPI PERSIAPAN"/>
      <sheetName val="ANAL PERSIAPAN"/>
      <sheetName val="SEWA ALAT"/>
      <sheetName val="OPR ALAT"/>
      <sheetName val="BIAYA ALAT"/>
      <sheetName val="TOWER CRANE"/>
      <sheetName val="ALAT LAIN"/>
      <sheetName val="RAPI KILN "/>
      <sheetName val="RAPI PREHEATER "/>
      <sheetName val="ANAL RAPI"/>
      <sheetName val="BHN KILN"/>
      <sheetName val="UPAH KILN"/>
      <sheetName val="BHN PREHETER"/>
      <sheetName val="UPAH PREHETER"/>
      <sheetName val="ITEM PREHEATER"/>
      <sheetName val="ITEM PEK KILN"/>
      <sheetName val="4.SiloPabrik"/>
      <sheetName val="BOQ(1)"/>
      <sheetName val="Distribusi &amp; Harsat"/>
      <sheetName val="AHS1"/>
      <sheetName val="JAMINAN"/>
      <sheetName val="ANTEK"/>
      <sheetName val="SPESIFIKASI"/>
      <sheetName val="HARGADASAR"/>
      <sheetName val="PROJECT"/>
      <sheetName val="hrg_alat"/>
      <sheetName val="alat_utama"/>
      <sheetName val="Hrg Modif"/>
      <sheetName val="rms_huruf"/>
      <sheetName val="ANL LS"/>
      <sheetName val="QTY"/>
      <sheetName val="Pemby Utama"/>
      <sheetName val="LS MOB"/>
      <sheetName val="Hrg Dasar"/>
      <sheetName val="Kap Plant"/>
      <sheetName val="Lampiran"/>
      <sheetName val="DT Seleksi"/>
      <sheetName val="Daftar Simak"/>
      <sheetName val="Yg Disub"/>
      <sheetName val="SNI"/>
      <sheetName val="rab mesjid"/>
      <sheetName val="rab menara"/>
      <sheetName val="rab t4wudhu"/>
      <sheetName val="Daft.Sewa Alat"/>
      <sheetName val="analisa-K"/>
      <sheetName val="TNH"/>
      <sheetName val="FORM X COST"/>
      <sheetName val="SPL"/>
      <sheetName val="PENYUSUTAN"/>
      <sheetName val="Jalan"/>
      <sheetName val="Setapak"/>
      <sheetName val="Saluran"/>
      <sheetName val="Trotoar"/>
      <sheetName val="Duiker"/>
      <sheetName val="MCK"/>
      <sheetName val="Septic Tank"/>
      <sheetName val="Bill Of Quantit"/>
      <sheetName val="HargaBahan"/>
      <sheetName val="PERALATAN KERJA"/>
      <sheetName val="PROGRAM K3"/>
      <sheetName val="SITE EXPENSE"/>
      <sheetName val="MANAJ.LAP"/>
      <sheetName val="SRT-PENWR "/>
      <sheetName val="Upah_Bahan"/>
      <sheetName val="SURAT PENWAN"/>
      <sheetName val="Asumsi"/>
      <sheetName val="Analisa Quarry"/>
      <sheetName val="PerAlat"/>
      <sheetName val="Sheet1 (2)"/>
      <sheetName val="Hasil"/>
      <sheetName val="an_pintu"/>
      <sheetName val="Penwrn"/>
      <sheetName val="Scd_RAB"/>
      <sheetName val="draft sched"/>
      <sheetName val="1mingguanlap"/>
      <sheetName val="mas sch rev"/>
      <sheetName val="Scd_RAP"/>
      <sheetName val="Scd_Eva"/>
      <sheetName val="Evaluasi"/>
      <sheetName val="Tambang C"/>
      <sheetName val="clarfiks"/>
      <sheetName val="Daftar"/>
      <sheetName val="Ceklist"/>
      <sheetName val="ANALISA PANGKEP"/>
      <sheetName val="rab tot"/>
      <sheetName val="rab thp I"/>
      <sheetName val="LINK-MAST. BASIC PRICE"/>
      <sheetName val="chek list"/>
      <sheetName val="formulir"/>
      <sheetName val="KTA"/>
      <sheetName val="BIDANG"/>
      <sheetName val="Peernyataan Mengikuti"/>
      <sheetName val="ganti rugi"/>
      <sheetName val="KODE ETIK"/>
      <sheetName val="administrasi"/>
      <sheetName val="Landasan Hukum"/>
      <sheetName val="PENGURUS 01"/>
      <sheetName val="data keuangan"/>
      <sheetName val="BUKAN PEGAWAI"/>
      <sheetName val="NERACA K"/>
      <sheetName val="NERACA M"/>
      <sheetName val="NERACA"/>
      <sheetName val="Kemampuan Nyata"/>
      <sheetName val="data personalia"/>
      <sheetName val="Perny. Tenaga Ahli"/>
      <sheetName val="Riwayat Hidup"/>
      <sheetName val="pengalaman kerja"/>
      <sheetName val="Peralat "/>
      <sheetName val="lengkap"/>
      <sheetName val="pas photo"/>
      <sheetName val="buku induk"/>
      <sheetName val="Dt.Proyek"/>
      <sheetName val="RAPI"/>
      <sheetName val="RAPA"/>
      <sheetName val="AN.Bahan"/>
      <sheetName val="An. Hrg Sat."/>
      <sheetName val="form tender"/>
      <sheetName val="STR.ORGANISASI"/>
      <sheetName val="Title"/>
      <sheetName val="Price Persiapan dan Penunjang"/>
      <sheetName val="Price Diesel Generator"/>
      <sheetName val="Price Pengujian dan Camms"/>
      <sheetName val="Price Biaya Cadangan"/>
      <sheetName val="Price Rekapitulasi Akhir"/>
      <sheetName val="BQ.Persiapan dan  Penunjang"/>
      <sheetName val="BQ.Diesel Generator  "/>
      <sheetName val="BQ.Pengujian dan  Comms"/>
      <sheetName val="BQ.Pemeliharaan"/>
      <sheetName val="BQ.Biaya Cadangan"/>
      <sheetName val="BQ.Rekapitulasi  Akhir"/>
      <sheetName val="AN.BETON"/>
      <sheetName val="ANALISA STR &amp; ARS"/>
      <sheetName val="RAB_ASRAMA (7)"/>
      <sheetName val="DFT. HRG BHN &amp; UPAH"/>
      <sheetName val="DFT. HRG. SAT. PEK."/>
      <sheetName val="RAB.SEKRETARIAT (1)"/>
      <sheetName val="RAB_KELAS (2)"/>
      <sheetName val="RAB.LAB.BAHASA (3)"/>
      <sheetName val="RAB.PERPUSTAKAAN (4)"/>
      <sheetName val="RAB.AULA UTAMA (5)"/>
      <sheetName val="RAB.AULA SEDANG (6)"/>
      <sheetName val="RAB_R. MAKAN (8)"/>
      <sheetName val="RAB.GUEST HOUSE (9)"/>
      <sheetName val="RAB.BANG.M&amp;E (10)"/>
      <sheetName val="RAB.RMH JBT T.54 (11)"/>
      <sheetName val="RAB.RMH JABATAN T.70 (12)"/>
      <sheetName val="RAB.TENNIS (13.A)"/>
      <sheetName val="RAB_LAP. BASKET (13.B)"/>
      <sheetName val="RAB_LAP. VOLLEY (13.C)"/>
      <sheetName val="RAB.LAP.UPACARA (13.D)"/>
      <sheetName val="RAB.SPORT CLUB (14)"/>
      <sheetName val="RAB_MASJID (15)"/>
      <sheetName val="RAB.LOUNDRY (16)"/>
      <sheetName val="RAB_KANTIN (17)"/>
      <sheetName val="RAB.R.PENJAGA (18)"/>
      <sheetName val="RAB_POS JAGA (19.A)"/>
      <sheetName val="RAB_POS JAGA (19.B)"/>
      <sheetName val="RAB.GARASI (20)"/>
      <sheetName val="RAB.POLIKLINIK (21)"/>
      <sheetName val="RAB.GRUND TANK (22)"/>
      <sheetName val="RAB.SEPTIC TANK (22.A)"/>
      <sheetName val="RAB_SITE HALAMAN(23)"/>
      <sheetName val="RAB.OUTBOND(24)"/>
      <sheetName val="AHSP"/>
      <sheetName val="Anal-Grout!Back!Water"/>
      <sheetName val="AHSP'05"/>
      <sheetName val="ME_DOSEN"/>
      <sheetName val="S-Curve"/>
      <sheetName val="Log"/>
      <sheetName val="Perm. Test"/>
      <sheetName val="Galian 1"/>
      <sheetName val="Galian 2"/>
      <sheetName val="batu kosong"/>
      <sheetName val="pas. batu talud"/>
      <sheetName val="pipa pvc"/>
      <sheetName val="geotextile"/>
      <sheetName val="timbunan tanah"/>
      <sheetName val="SIRTU"/>
      <sheetName val="galian manual"/>
      <sheetName val="beton-K300"/>
      <sheetName val="beton-K175"/>
      <sheetName val="besi"/>
      <sheetName val="BEKISTING"/>
      <sheetName val="KERB"/>
      <sheetName val="GORONG-GORONG"/>
      <sheetName val="ANALISA HS"/>
      <sheetName val="ANALISA TEKNIK"/>
      <sheetName val="DAFTAR HARGA UPAH"/>
      <sheetName val="DAFTAR HARGA BAHAN"/>
      <sheetName val="DAFTAR HARGA ALAT"/>
      <sheetName val="BAGAN"/>
      <sheetName val="Rekap Mock"/>
      <sheetName val="di Areal Tambak"/>
      <sheetName val="WB-Tambak"/>
      <sheetName val="BQBAJA"/>
      <sheetName val="Persp"/>
      <sheetName val="Der"/>
      <sheetName val="Ter"/>
      <sheetName val="KTR"/>
      <sheetName val="Gudang"/>
      <sheetName val="gd 2"/>
      <sheetName val="Pos"/>
      <sheetName val="PW"/>
      <sheetName val="Air"/>
      <sheetName val="Infr"/>
      <sheetName val="DIV6.1"/>
      <sheetName val="DIV6.4"/>
      <sheetName val="DIV7.1"/>
      <sheetName val="DIV7.2"/>
      <sheetName val="DIV10.1"/>
      <sheetName val="DIV11"/>
      <sheetName val="Agregat"/>
      <sheetName val="Sc.P"/>
      <sheetName val="Da"/>
      <sheetName val="Dd"/>
      <sheetName val="Df"/>
      <sheetName val="MDM"/>
      <sheetName val="D7a"/>
      <sheetName val="D10"/>
      <sheetName val="D11"/>
      <sheetName val="An-Quarry"/>
      <sheetName val="Rekapitulasi H S P"/>
      <sheetName val="Harga Upah "/>
      <sheetName val="HSA &amp; PAB"/>
      <sheetName val="A H S P"/>
      <sheetName val="Rekapitulasi H S P (2)"/>
      <sheetName val="STANDARD ANALISA Harga Satuan P"/>
      <sheetName val="Anal_ Pancang"/>
      <sheetName val="Hps"/>
      <sheetName val="Sch"/>
      <sheetName val="sch alat"/>
      <sheetName val="Sch Personil"/>
      <sheetName val="Strtr Orgn"/>
      <sheetName val="Metode Batu"/>
      <sheetName val="Data Input"/>
      <sheetName val="Data Rumus"/>
      <sheetName val="Vol  bekist dan Stiger trestel"/>
      <sheetName val="Bekisting balok"/>
      <sheetName val="Stiger balok"/>
      <sheetName val="Transpor antar pulau"/>
      <sheetName val="Tes beton"/>
      <sheetName val="Vol Dudukan MB&amp;catWork"/>
      <sheetName val="Vol Bek&amp;stiger BD"/>
      <sheetName val="Vol Selimut"/>
      <sheetName val="Vol BESI TRESTEL"/>
      <sheetName val="Tgl Penawaran"/>
      <sheetName val="RAB Total 2006"/>
      <sheetName val="Harga Agg Di Kamal"/>
      <sheetName val="Harga Profil Di Kamal"/>
      <sheetName val="HARGA SAT KAMAL"/>
      <sheetName val="ANA K225 besi bekis trestel&amp;BD"/>
      <sheetName val="RAB Murni 2006"/>
      <sheetName val="REKAP MURNI"/>
      <sheetName val="Alat Bantu Cor&amp;Penyebrangan"/>
      <sheetName val="Ana selimut"/>
      <sheetName val="HArga Tiang pancang"/>
      <sheetName val="Met k225 besi bekis Tres&amp;BD"/>
      <sheetName val="BAHAN DASAR"/>
      <sheetName val="RAB total"/>
      <sheetName val="RAB 2006"/>
      <sheetName val="R A B"/>
      <sheetName val="ALATBERAT"/>
      <sheetName val="INDEK ALAT"/>
      <sheetName val="JADWAL ALAT"/>
      <sheetName val="SONIL"/>
      <sheetName val="TPI"/>
      <sheetName val=" Bekisting poer"/>
      <sheetName val="Stiger poer"/>
      <sheetName val="Bekistinr plat"/>
      <sheetName val="Stiger plat"/>
      <sheetName val="Landasan stiger"/>
      <sheetName val="Vender"/>
      <sheetName val="Biaya Pompa dan Mixer"/>
      <sheetName val="COVER OE"/>
      <sheetName val="REKAP OE"/>
      <sheetName val="RAB OE"/>
      <sheetName val="Analisa OE"/>
      <sheetName val="HARGA SAT KAMAL OE"/>
      <sheetName val="BETON RADY MIX"/>
      <sheetName val="FINAL"/>
      <sheetName val="DafIsi"/>
      <sheetName val="Bid"/>
      <sheetName val="DafAHS"/>
      <sheetName val="AHSAlat"/>
      <sheetName val="PRICE"/>
      <sheetName val="jadwal2"/>
      <sheetName val="hitkeb"/>
      <sheetName val="prodalat"/>
      <sheetName val="keb"/>
      <sheetName val="Harga S Dasar UNTUK DIISI"/>
      <sheetName val="Cover Balong"/>
      <sheetName val="Cover B.Urip"/>
      <sheetName val="Kop Add.Banyu U "/>
      <sheetName val="Add. III B.Urip"/>
      <sheetName val="Kop Add.Balong"/>
      <sheetName val="Add.Balong III"/>
      <sheetName val="TIMBUNAN"/>
      <sheetName val="GALIAN"/>
      <sheetName val="Huruf (3)"/>
      <sheetName val="ALS-TKNIK"/>
      <sheetName val="hsp"/>
      <sheetName val="R. MINGGU"/>
      <sheetName val="BILANGAN"/>
      <sheetName val="REKAP MC (Baru)"/>
      <sheetName val="REKAP MC"/>
      <sheetName val="MC UMUM"/>
      <sheetName val="MC DRAINASE"/>
      <sheetName val="MC TANAH"/>
      <sheetName val="MC PKBJ"/>
      <sheetName val="MC BTR"/>
      <sheetName val="MC PA"/>
      <sheetName val="MC STRKTR"/>
      <sheetName val="MC PKDPK"/>
      <sheetName val="TITIP"/>
      <sheetName val="REQUEST"/>
      <sheetName val="SCH ADD"/>
      <sheetName val="Break-Down"/>
      <sheetName val="HSPek 101-202"/>
      <sheetName val="HSPek 2xx"/>
      <sheetName val="HSPek 203-01"/>
      <sheetName val="HSPek 3xx"/>
      <sheetName val="HSPek 4xx"/>
      <sheetName val="HSPek 5xx"/>
      <sheetName val="HSPek 6xx-7xx"/>
      <sheetName val="HSPek 8xx"/>
      <sheetName val="HSBahanUmum"/>
      <sheetName val="HSBahanME"/>
      <sheetName val="HSPekerja"/>
      <sheetName val="HSAlat"/>
      <sheetName val="HS-SKGub"/>
      <sheetName val="Rekap-Konsultan"/>
      <sheetName val="RAB-Konsultan"/>
      <sheetName val="Rekap All"/>
      <sheetName val="reklamasi"/>
      <sheetName val="Trestle"/>
      <sheetName val="Dermaga"/>
      <sheetName val="Rek_All"/>
      <sheetName val="HSPek"/>
      <sheetName val="Rekap-Kons"/>
      <sheetName val="RAb-Kons"/>
      <sheetName val="Sat Rote"/>
      <sheetName val="01 Pondasi"/>
      <sheetName val="02 Beton"/>
      <sheetName val="03 WireMesh"/>
      <sheetName val="04 Lantai"/>
      <sheetName val="05 Dinding"/>
      <sheetName val="06 Ceiling 2"/>
      <sheetName val="06 Atap"/>
      <sheetName val="08 ListPlank"/>
      <sheetName val="09 Kusen"/>
      <sheetName val="10 Pot bunga"/>
      <sheetName val="11 Resume"/>
      <sheetName val="KONF PCMPR ASPAL"/>
      <sheetName val="KONF Pmcah bt"/>
      <sheetName val="SCHE BAHAN"/>
      <sheetName val=" Time Sched (2)"/>
      <sheetName val="SCHE ALAT"/>
      <sheetName val="sche tenaga"/>
      <sheetName val="UTAMA"/>
      <sheetName val="AN HRG SAT UTM"/>
      <sheetName val="Kuantitas &amp; Harga (2)"/>
      <sheetName val="1.2"/>
      <sheetName val="1.2(1)"/>
      <sheetName val="3.1"/>
      <sheetName val="4.2"/>
      <sheetName val="5.1"/>
      <sheetName val="6.1"/>
      <sheetName val="6.4(1)"/>
      <sheetName val="7.7(1)"/>
      <sheetName val="7.1(1)"/>
      <sheetName val="8.4"/>
      <sheetName val="8.1"/>
      <sheetName val="9.1"/>
      <sheetName val="A,B"/>
      <sheetName val="C,D,E"/>
      <sheetName val="H"/>
      <sheetName val="F 1"/>
      <sheetName val="F 2"/>
      <sheetName val="F 3"/>
      <sheetName val="F 4"/>
      <sheetName val="F 5"/>
      <sheetName val="F 6"/>
      <sheetName val="F 7"/>
      <sheetName val="F 8"/>
      <sheetName val="F 9"/>
      <sheetName val="F 10"/>
      <sheetName val="F 11"/>
      <sheetName val="F 12"/>
      <sheetName val="F 13,14,15"/>
      <sheetName val="F 16"/>
      <sheetName val="F 17"/>
      <sheetName val="F 18"/>
      <sheetName val="F 19"/>
      <sheetName val="F 20"/>
      <sheetName val="F 21"/>
      <sheetName val="Anal.  K"/>
      <sheetName val="Analisa  BOW"/>
      <sheetName val="Koperasi.OK"/>
      <sheetName val="bahan XX"/>
      <sheetName val="ANL &amp; BU XX"/>
      <sheetName val="A (3) XX"/>
      <sheetName val="JADWAL MOBILI"/>
      <sheetName val="BC - TENAGA"/>
      <sheetName val="BC - BAHAN"/>
      <sheetName val="BC - ALAT"/>
      <sheetName val="NET-WORK  2"/>
      <sheetName val="NET-WORK"/>
      <sheetName val="R.BOQ"/>
      <sheetName val="REKAP 2007"/>
      <sheetName val="TKDN"/>
      <sheetName val="RAB 2007"/>
      <sheetName val="HSP UPAH&amp;BAHAN"/>
      <sheetName val="HSP UPAH&amp;BAHAN1"/>
      <sheetName val="2.2(1)"/>
      <sheetName val="2.2(1)."/>
      <sheetName val="7.4"/>
      <sheetName val="7.2"/>
      <sheetName val="7.1 (1)"/>
      <sheetName val="5.2(1)"/>
      <sheetName val="4.1(3)"/>
      <sheetName val="3.2 (1)"/>
      <sheetName val="3.2 (2)"/>
      <sheetName val="3.1 (1)"/>
      <sheetName val="Jw.Pelk."/>
      <sheetName val="H.Sat"/>
      <sheetName val="A.B.Angkut"/>
      <sheetName val="Ur.Anl. H.bahan MOS"/>
      <sheetName val="A.Alat"/>
      <sheetName val="Metode Pelk."/>
      <sheetName val="Bgan Alir"/>
      <sheetName val="Struk.Org"/>
      <sheetName val="Sampul (5)"/>
      <sheetName val="Sampul (4)"/>
      <sheetName val="Sampul (3)"/>
      <sheetName val="Sampul (2)"/>
      <sheetName val="DAFTAR TANYA"/>
      <sheetName val="ANRAP"/>
      <sheetName val="UBAS"/>
      <sheetName val="upah dll"/>
      <sheetName val="REKAP RAP"/>
      <sheetName val="Mob,demob"/>
      <sheetName val="CFLOW"/>
      <sheetName val="RABT"/>
      <sheetName val="Subkontraktor"/>
      <sheetName val="Upah Kerja"/>
      <sheetName val="Ana. STR"/>
      <sheetName val="PENJ_TOTAL"/>
      <sheetName val="Elek.List"/>
      <sheetName val="BQ_Listrik"/>
      <sheetName val="Daftar Material"/>
      <sheetName val="XXXXXXXX0"/>
      <sheetName val="XXXXXXXX1"/>
      <sheetName val="XXXXXXXX2"/>
      <sheetName val="XXXXXXXX3"/>
      <sheetName val="XXXXXXXX4"/>
      <sheetName val="XXXXXXXX5"/>
      <sheetName val="XXXXXXXX6"/>
      <sheetName val="XXXXXXXX7"/>
      <sheetName val="XXXXXXXX8"/>
      <sheetName val="XXXXXXXX9"/>
      <sheetName val="XXXXXXXXA"/>
      <sheetName val="XXXXXXXXB"/>
      <sheetName val="XXXXXXXXC"/>
      <sheetName val="XXXXXXXXD"/>
      <sheetName val="XXXXXXXXE"/>
      <sheetName val="INDEKS"/>
      <sheetName val="JABATAN"/>
      <sheetName val="TOWER D"/>
      <sheetName val="TOWER E"/>
      <sheetName val="RKP FH"/>
      <sheetName val="FH PRELIMINARY"/>
      <sheetName val="BASEMENT"/>
      <sheetName val="TOWER A"/>
      <sheetName val="TOWER B"/>
      <sheetName val="TOWER C"/>
      <sheetName val="Tunjang"/>
      <sheetName val="Pegawai"/>
      <sheetName val="Jml-Tot"/>
      <sheetName val="Resiko"/>
      <sheetName val="hsat"/>
      <sheetName val="Pondasi-Apt"/>
      <sheetName val="Tanah"/>
      <sheetName val="STR-APRT-WIKA"/>
      <sheetName val="Lantai"/>
      <sheetName val="Dinding"/>
      <sheetName val="Pintu"/>
      <sheetName val="Plafon"/>
      <sheetName val="Sanitair"/>
      <sheetName val="D-1"/>
      <sheetName val="MALL DAN PARKIR"/>
      <sheetName val="AREA MALL DAN PARKIR"/>
      <sheetName val="D 4.2 ( FASILITAS APARTEMENT )"/>
      <sheetName val="DAFTAR 4.3 (TA)"/>
      <sheetName val="DAFTAR 4.4 (TB)"/>
      <sheetName val="DAFTAR 4.5 (TC )"/>
      <sheetName val="5.2"/>
      <sheetName val="D 5.3"/>
      <sheetName val="D 5.4"/>
      <sheetName val="D 5.5"/>
      <sheetName val="D-6.1"/>
      <sheetName val="D-6.2"/>
      <sheetName val="D-6.3"/>
      <sheetName val="D-6.4"/>
      <sheetName val="D-6.5"/>
      <sheetName val="AREA MALL DAN PARKIR (2)"/>
      <sheetName val="D. 7.2(FASILITAS APARTMENT)"/>
      <sheetName val="D. 7.3 (TA)"/>
      <sheetName val="D. 7.4 (TB)"/>
      <sheetName val="D. 7.5 (TC)"/>
      <sheetName val="D-8.1"/>
      <sheetName val="D-8.2"/>
      <sheetName val="D-8.3(TA)"/>
      <sheetName val="D-8.4(TB)"/>
      <sheetName val="D-8.5(TC)"/>
      <sheetName val="D-9.1"/>
      <sheetName val="MALL"/>
      <sheetName val="LANTAI 7"/>
      <sheetName val="D-10.3(TA)"/>
      <sheetName val="D-10.4(TB)"/>
      <sheetName val="D-10.5(TC)"/>
      <sheetName val="Penjumlahan (2)"/>
      <sheetName val="11.1"/>
      <sheetName val="11.2"/>
      <sheetName val="11.3"/>
      <sheetName val="11.4"/>
      <sheetName val="BI.PLN"/>
      <sheetName val="Sub-jml"/>
      <sheetName val="12.1"/>
      <sheetName val="12.2"/>
      <sheetName val="12.3"/>
      <sheetName val="12.4"/>
      <sheetName val="Sub-jml (2)"/>
      <sheetName val="13.1 "/>
      <sheetName val="13.2 "/>
      <sheetName val="Penjumlahan (3)"/>
      <sheetName val="CoverDepan Buku (1)"/>
      <sheetName val="CoverDepan Buku (2)"/>
      <sheetName val="COV 4.2 ( FASILITAS APARTEMENT)"/>
      <sheetName val="COV 4.3 (TA)"/>
      <sheetName val="COV 4.4"/>
      <sheetName val="COV 4.5"/>
      <sheetName val="COV (MALL)"/>
      <sheetName val="COV (FAS)"/>
      <sheetName val="COV(A)"/>
      <sheetName val="COV(B)"/>
      <sheetName val="COV(C)"/>
      <sheetName val="COV (D-6.1)"/>
      <sheetName val="COV (D-6.2"/>
      <sheetName val="COV (D-6.3)"/>
      <sheetName val="COV (D-6.4)"/>
      <sheetName val="COV (D-6.5)"/>
      <sheetName val="MALL DAN PARKIR (2)"/>
      <sheetName val="COV. 7.2 (FASILITAS APARTEMENT)"/>
      <sheetName val="COV. 7.3 (TA)"/>
      <sheetName val="COV. 7.4 (TB)"/>
      <sheetName val="COV. 7.5 (TC)"/>
      <sheetName val="COVER D-8.1"/>
      <sheetName val="COVER D-8.2"/>
      <sheetName val="COVER D-8.3"/>
      <sheetName val="COVER D-8.4"/>
      <sheetName val="COVER D-8.5"/>
      <sheetName val="COV (D-9)"/>
      <sheetName val="COVER D-10.2"/>
      <sheetName val="COVER D-10.3"/>
      <sheetName val="COVER D-10.4"/>
      <sheetName val="COVER D-10.5"/>
      <sheetName val="COVER penjumlahan"/>
      <sheetName val="Cover 11"/>
      <sheetName val="Cover 11.1"/>
      <sheetName val="Cover 11.2"/>
      <sheetName val="Cover 11.3"/>
      <sheetName val="Cover 11.4"/>
      <sheetName val="COV.PLN"/>
      <sheetName val="Cover 12"/>
      <sheetName val="Cover 12.1"/>
      <sheetName val="Cover 12.2"/>
      <sheetName val="Cover 12.3"/>
      <sheetName val="Cover 12.4"/>
      <sheetName val="Cover 13"/>
      <sheetName val="Cover 13.1 "/>
      <sheetName val="Cover 13.2 "/>
      <sheetName val="A-ars"/>
      <sheetName val="RAB-ME"/>
      <sheetName val="RAB-ARS"/>
      <sheetName val="RAB-STR"/>
      <sheetName val="rabt-bl"/>
      <sheetName val="hrgbhn-mtharyono"/>
      <sheetName val="spec arst"/>
      <sheetName val="spbadhw-roman"/>
      <sheetName val="Matrik BQ "/>
      <sheetName val="Matrik BQ-Original"/>
      <sheetName val="Analisa hrg sat"/>
      <sheetName val="Eva-Pntu Jendela"/>
      <sheetName val="Eva-Steel Door"/>
      <sheetName val="Eva-Pintu kayu"/>
      <sheetName val="Ratio"/>
      <sheetName val="Analisa G   K"/>
      <sheetName val="Analisa  F  I"/>
      <sheetName val="pre_sum"/>
      <sheetName val="person "/>
      <sheetName val="hitungan"/>
      <sheetName val="Summary-PI"/>
      <sheetName val="Keterangan"/>
      <sheetName val="Unit Price Project"/>
      <sheetName val="rekap-all"/>
      <sheetName val="I"/>
      <sheetName val="kantin"/>
      <sheetName val="III"/>
      <sheetName val="OFFICE"/>
      <sheetName val="V"/>
      <sheetName val="Warehouse"/>
      <sheetName val="VII"/>
      <sheetName val="VIII"/>
      <sheetName val="IX"/>
      <sheetName val="X"/>
      <sheetName val="XI"/>
      <sheetName val="Pipe Rack"/>
      <sheetName val="Menara"/>
      <sheetName val="II"/>
      <sheetName val="IV"/>
      <sheetName val="VI"/>
      <sheetName val="div31"/>
      <sheetName val="div71"/>
      <sheetName val="Rekap SKS"/>
      <sheetName val="DU&amp;B"/>
      <sheetName val="a_alat"/>
      <sheetName val="Surat Penawaran"/>
      <sheetName val="1-REKAP"/>
      <sheetName val="1-BQ"/>
      <sheetName val="3-DIV1"/>
      <sheetName val="3-DIV2"/>
      <sheetName val="3-DIV3"/>
      <sheetName val="3-DIV4"/>
      <sheetName val="3-DIV5"/>
      <sheetName val="3-DIV6"/>
      <sheetName val="DIVISI 6. A"/>
      <sheetName val="3-DIV7"/>
      <sheetName val="3-DIV7.1"/>
      <sheetName val="3-DIV8"/>
      <sheetName val="3-DIV9"/>
      <sheetName val="5-ALAT(2)"/>
      <sheetName val="Agg  CBR 60"/>
      <sheetName val="gali pas siar plester KM20)"/>
      <sheetName val="Schedule (2Bln)"/>
      <sheetName val="Format Foto"/>
      <sheetName val="survey toko"/>
      <sheetName val="daftar survey"/>
      <sheetName val="S. PEN"/>
      <sheetName val="lamp B Daftar survey"/>
      <sheetName val="vol paving"/>
      <sheetName val="VOL (2)"/>
      <sheetName val="lamp F time schedule"/>
      <sheetName val="RMS"/>
      <sheetName val="FOTO"/>
      <sheetName val="raporan ming"/>
      <sheetName val="HARIAN"/>
      <sheetName val="HARGA SK TRIWL I-06"/>
      <sheetName val="BOW"/>
      <sheetName val="OBSERVASI LAPANGAN"/>
      <sheetName val="ANALIS SNI TRWL I-EDIT"/>
      <sheetName val="penggunaan uang muka"/>
      <sheetName val="PENGGUAAN UANG MUKA"/>
      <sheetName val="Schedule (2)"/>
      <sheetName val="Schedule ok"/>
      <sheetName val="Fisik"/>
      <sheetName val="Mingguan Tng dan Mtrl"/>
      <sheetName val="Harian 1"/>
      <sheetName val="Harian 2"/>
      <sheetName val="Harian 3"/>
      <sheetName val="Harian 4"/>
      <sheetName val="Harian 5"/>
      <sheetName val="Harian 6"/>
      <sheetName val="Harian 7"/>
      <sheetName val="Harian 8"/>
      <sheetName val="Harian 9"/>
      <sheetName val="Harian 10 "/>
      <sheetName val="Harian 11"/>
      <sheetName val="Harian 12"/>
      <sheetName val="Harian 13"/>
      <sheetName val="Spec. &amp; Volume"/>
      <sheetName val="Spec. &amp; Volume (2)"/>
      <sheetName val="DHSB-DHSU"/>
      <sheetName val="AN lapen"/>
      <sheetName val="TOS"/>
      <sheetName val="KURVA.S "/>
      <sheetName val="RPD I"/>
      <sheetName val="BACKUP"/>
      <sheetName val="&quot;S&quot; (4)"/>
      <sheetName val="&quot;S&quot;RENC"/>
      <sheetName val="&quot;S&quot;"/>
      <sheetName val="MC"/>
      <sheetName val="&quot;S&quot; (2)"/>
      <sheetName val="MC (2)"/>
      <sheetName val="&quot;S&quot; (3)"/>
      <sheetName val="MGG"/>
      <sheetName val="HR1"/>
      <sheetName val="HR2"/>
      <sheetName val="HR3"/>
      <sheetName val="HR4"/>
      <sheetName val="HR5"/>
      <sheetName val="HR6"/>
      <sheetName val="HR7"/>
      <sheetName val="HR8"/>
      <sheetName val="HR9"/>
      <sheetName val="HR10"/>
      <sheetName val="HR11"/>
      <sheetName val="HR12"/>
      <sheetName val="HR13"/>
      <sheetName val="HR14"/>
      <sheetName val="HR15"/>
      <sheetName val="HR16"/>
      <sheetName val="HR17"/>
      <sheetName val="HR18"/>
      <sheetName val="HR19"/>
      <sheetName val="HR20"/>
      <sheetName val="HR21"/>
      <sheetName val="Bagan Alir"/>
      <sheetName val="waktu"/>
      <sheetName val="Gal"/>
      <sheetName val="PasBatu"/>
      <sheetName val="Siar&amp;Plester"/>
      <sheetName val="Pdt&amp;Timb"/>
      <sheetName val="DafHrg-A"/>
      <sheetName val="Skema Org"/>
      <sheetName val="An. Vol"/>
      <sheetName val="AHS (Lumsump)"/>
      <sheetName val="RAB  "/>
      <sheetName val="NEW BAHAN REG 1"/>
      <sheetName val="NEW ANALISA"/>
      <sheetName val="karepmu"/>
      <sheetName val="Perhitungan Volume"/>
      <sheetName val="DAFTAR QUANTITAS"/>
      <sheetName val="TIME SCHEDULE"/>
      <sheetName val="OE saluran DA PAGAR"/>
      <sheetName val="Lap.Blnan A"/>
      <sheetName val="rekap  A"/>
      <sheetName val="LAP MING"/>
      <sheetName val="Lap.Har A"/>
      <sheetName val="Anal  K '10"/>
      <sheetName val="DATA PROYEK"/>
      <sheetName val="Rekapitulasi (2)"/>
      <sheetName val="AHS (2)"/>
      <sheetName val="Harga Dasar (2)"/>
      <sheetName val="AHS (3)"/>
      <sheetName val="Rab  (1)"/>
      <sheetName val="Analisa (1)"/>
      <sheetName val="harga satuan (1)"/>
      <sheetName val="DATA (2)"/>
      <sheetName val="rEKAPITULASI aNALISA"/>
      <sheetName val="jADPEL"/>
      <sheetName val="Bhn&amp;Uph"/>
      <sheetName val="H.Sat.Pek."/>
      <sheetName val="K-618 B"/>
      <sheetName val="BOW A1+G2"/>
      <sheetName val="K-617"/>
      <sheetName val="K-516 P"/>
      <sheetName val="Analis Tambahan (BOW)"/>
      <sheetName val="K-522"/>
      <sheetName val="K-224"/>
      <sheetName val="K-810P"/>
      <sheetName val="BOW G.50 C."/>
      <sheetName val="BOW G 50 H"/>
      <sheetName val="K-710"/>
      <sheetName val="K-715"/>
      <sheetName val="K-725A"/>
      <sheetName val="K-810"/>
      <sheetName val="K-730"/>
      <sheetName val="K-729"/>
      <sheetName val="K-017"/>
      <sheetName val="K-855"/>
      <sheetName val="K-815 P"/>
      <sheetName val="K-815"/>
      <sheetName val="BOW A1+G2 P"/>
      <sheetName val="KATELAN"/>
      <sheetName val="K-618"/>
      <sheetName val="K-612"/>
      <sheetName val="K-720"/>
      <sheetName val="K.641 B"/>
      <sheetName val="K-641"/>
      <sheetName val="K-528"/>
      <sheetName val="K-016"/>
      <sheetName val="K-040"/>
      <sheetName val="K-321"/>
      <sheetName val="K-035"/>
      <sheetName val="K-026"/>
      <sheetName val="K-210"/>
      <sheetName val="K-516"/>
      <sheetName val="K-520"/>
      <sheetName val="K-311"/>
      <sheetName val="K-225"/>
      <sheetName val="K-112"/>
      <sheetName val="H.Sat.Alat"/>
      <sheetName val="E-080"/>
      <sheetName val="E-153"/>
      <sheetName val="E-211"/>
      <sheetName val="E-401"/>
      <sheetName val="E-084"/>
      <sheetName val="E-053"/>
      <sheetName val="E-130"/>
      <sheetName val="E-089"/>
      <sheetName val="E-252"/>
      <sheetName val="E-341"/>
      <sheetName val="E-010"/>
      <sheetName val="E-082"/>
      <sheetName val="E-182"/>
      <sheetName val="E-301"/>
      <sheetName val="E-253"/>
      <sheetName val="E-081"/>
      <sheetName val="E-157"/>
      <sheetName val="E-153 B"/>
      <sheetName val="E-088"/>
      <sheetName val="E-221"/>
      <sheetName val="E-031"/>
      <sheetName val="E-212"/>
      <sheetName val="E-040"/>
      <sheetName val="E-155"/>
      <sheetName val="E-156"/>
      <sheetName val="E-087"/>
      <sheetName val="E-001"/>
      <sheetName val="E-052"/>
      <sheetName val="arab"/>
      <sheetName val="ORG-CHART"/>
      <sheetName val="ARAP"/>
      <sheetName val="DAF.ALAT"/>
      <sheetName val="MPU-2"/>
      <sheetName val="Pealatan"/>
      <sheetName val="CV TAWAR (3)"/>
      <sheetName val="penawaran 11 jan 05"/>
      <sheetName val="jadwal (3)"/>
      <sheetName val="REKAP 3"/>
      <sheetName val="RAB (3)"/>
      <sheetName val="ARAB (3)"/>
      <sheetName val="BAHAN (3)"/>
      <sheetName val="DAF.ALAT (3)"/>
      <sheetName val="CV TAWAR (2)"/>
      <sheetName val="METODHE"/>
      <sheetName val="ARAB (2)"/>
      <sheetName val="BAHAN (2)"/>
      <sheetName val="har-sat"/>
      <sheetName val="Anl-Teknik"/>
      <sheetName val="bq-rap"/>
      <sheetName val="anl-rap"/>
      <sheetName val="MarcUp"/>
      <sheetName val="hotmix"/>
      <sheetName val="CV-TAWAR"/>
      <sheetName val="RAB STR REV LANDSCAPE"/>
      <sheetName val="STR-TP"/>
      <sheetName val="Pondasi-TP"/>
      <sheetName val="REKAP REV"/>
      <sheetName val="RAB ME REV"/>
      <sheetName val="RAB STR REV "/>
      <sheetName val="NWP"/>
      <sheetName val="Input-Project"/>
      <sheetName val="Rekap BQ"/>
      <sheetName val="Rek.Analisa"/>
      <sheetName val="C"/>
      <sheetName val="D"/>
      <sheetName val="F"/>
      <sheetName val="AA"/>
      <sheetName val="LS"/>
      <sheetName val="Analisa.Hourly"/>
      <sheetName val="Gorong2 Standar"/>
      <sheetName val="Vol Beton&amp;Pasangan"/>
      <sheetName val="Backup_Bill No.7"/>
      <sheetName val="Rekap BQ-Pernek"/>
      <sheetName val="BQ-Pernek"/>
      <sheetName val="Rek-Analisa"/>
      <sheetName val="HSPBJ"/>
      <sheetName val="A.6."/>
      <sheetName val="B.6."/>
      <sheetName val="C.6."/>
      <sheetName val="D.6."/>
      <sheetName val="E.6."/>
      <sheetName val="6."/>
      <sheetName val="F.6."/>
      <sheetName val="G.6."/>
      <sheetName val="H.6."/>
      <sheetName val="I.6."/>
      <sheetName val="J.6."/>
      <sheetName val="K.6."/>
      <sheetName val="L.6."/>
      <sheetName val="M.6."/>
      <sheetName val="BMg"/>
      <sheetName val="K"/>
      <sheetName val="auto-lock"/>
      <sheetName val="pen"/>
      <sheetName val="pen (2)"/>
      <sheetName val="Network"/>
      <sheetName val="Sch-CHEK "/>
      <sheetName val="Jdw-bhn"/>
      <sheetName val="Jdw-alat"/>
      <sheetName val="Jdw-Tng"/>
      <sheetName val="Ana-ALAT"/>
      <sheetName val="Ana_ALAT"/>
      <sheetName val="000000000"/>
      <sheetName val="kunci"/>
      <sheetName val="k_9"/>
      <sheetName val="analis_alat"/>
      <sheetName val="rkp an_alat"/>
      <sheetName val="hrg_alt"/>
      <sheetName val="hrg_upah"/>
      <sheetName val="k12k321"/>
      <sheetName val="k310a"/>
      <sheetName val="k_514a"/>
      <sheetName val="k341k612"/>
      <sheetName val="k_522a"/>
      <sheetName val="k613k804"/>
      <sheetName val="k805k885"/>
      <sheetName val="rk_an_k"/>
      <sheetName val="rk_an_k print"/>
      <sheetName val="Minat"/>
      <sheetName val="Srt Penawaran "/>
      <sheetName val="person"/>
      <sheetName val="sanggup"/>
      <sheetName val="rekap Rab"/>
      <sheetName val="Schdule per item"/>
      <sheetName val="JDW OH"/>
      <sheetName val="JDW BHN"/>
      <sheetName val="JDW alt"/>
      <sheetName val="INSTRUKSI"/>
      <sheetName val="COV LAMPIAN"/>
      <sheetName val="Alamat"/>
      <sheetName val="k_8"/>
      <sheetName val="k_800_R"/>
      <sheetName val="k_801_BRS"/>
      <sheetName val="k_802_BRS"/>
      <sheetName val="k_803_BRS"/>
      <sheetName val="k_804_BRS"/>
      <sheetName val="k_805_BRS"/>
      <sheetName val="k_12a"/>
      <sheetName val="k_16a"/>
      <sheetName val="Anal Swa"/>
      <sheetName val="TOWN"/>
      <sheetName val="BQ-TAMBAH"/>
      <sheetName val="am_al"/>
      <sheetName val="kmnts"/>
      <sheetName val="sp_dr"/>
      <sheetName val="perum"/>
      <sheetName val="stratgs"/>
      <sheetName val="airminum"/>
      <sheetName val="sanitasi"/>
      <sheetName val="output_pbl"/>
      <sheetName val="pbl1214"/>
      <sheetName val="outputbangkim"/>
      <sheetName val="bangkim1"/>
      <sheetName val="TUKKONREG"/>
      <sheetName val="gorontalo"/>
      <sheetName val="sumsel"/>
      <sheetName val="2011 Rekap Nas"/>
      <sheetName val="2011Rekap total PBL"/>
      <sheetName val="2011Rekap total PLP"/>
      <sheetName val="2011Rekap Bangkim"/>
      <sheetName val="pst_kbi_kti_total"/>
      <sheetName val="Renja_Provinsi versi Simple"/>
      <sheetName val="Baik"/>
      <sheetName val="pmbrdy"/>
      <sheetName val="eklok"/>
      <sheetName val="klmbg"/>
      <sheetName val="metro"/>
      <sheetName val="desa"/>
      <sheetName val="antr_kt"/>
      <sheetName val="kt_kcl"/>
      <sheetName val="tertinggal"/>
      <sheetName val="Rehab NAD"/>
      <sheetName val="Prov09"/>
      <sheetName val="Renja_Provinsi"/>
      <sheetName val="Prop"/>
      <sheetName val="program (3)"/>
      <sheetName val="ANALI.PP"/>
      <sheetName val="HARST"/>
      <sheetName val="F2 PPLP SU"/>
      <sheetName val="F2 (contoh)"/>
      <sheetName val="KABKOTA"/>
      <sheetName val="PROPINSI"/>
      <sheetName val="program"/>
      <sheetName val="kegiatan"/>
      <sheetName val="output"/>
      <sheetName val="satuan"/>
      <sheetName val="suboutput"/>
      <sheetName val="REKAP PRO"/>
      <sheetName val="AM PRO"/>
      <sheetName val="PLP PRO"/>
      <sheetName val="BANGKIM PRO"/>
      <sheetName val="PBL PRO"/>
      <sheetName val="BP PRO"/>
      <sheetName val="SETDITJEN PRO"/>
      <sheetName val="BPPSPAM PRO"/>
      <sheetName val="KAB KOTA"/>
      <sheetName val="P2KP PRO"/>
      <sheetName val="PPIP PRO"/>
      <sheetName val="PAMSIMAS PRO"/>
      <sheetName val="RISE PRO"/>
      <sheetName val="OBA PRO"/>
      <sheetName val="REKAP PRO WILAYAH"/>
      <sheetName val="REKAP PRO PUSAT"/>
      <sheetName val="REKAP PRO DIT WILAYAH"/>
      <sheetName val="REKAP PRO KABKOTA WILAYAH"/>
      <sheetName val="REKAP PRO WILAYAH I GAB"/>
      <sheetName val="REKAP PRO WILAYAH II GAB"/>
      <sheetName val="AM"/>
      <sheetName val="PLP"/>
      <sheetName val="BANGKIM"/>
      <sheetName val="PBL"/>
      <sheetName val="SETDITJEN"/>
      <sheetName val="BPPSPAM"/>
      <sheetName val="P2KP"/>
      <sheetName val="PPIP"/>
      <sheetName val="PAMSIMAS"/>
      <sheetName val="RISE"/>
      <sheetName val="OBA"/>
      <sheetName val="PEMBERDAYAAN"/>
      <sheetName val="KURVA S"/>
      <sheetName val="AM1"/>
      <sheetName val="PLP1"/>
      <sheetName val="PBL1"/>
      <sheetName val="BP1"/>
      <sheetName val="SETDITJEN1"/>
      <sheetName val="BPPSPAM1"/>
      <sheetName val="P2KP1"/>
      <sheetName val="PPIP1"/>
      <sheetName val="PAMSIMAS1"/>
      <sheetName val="RISE1"/>
      <sheetName val="OBA1"/>
      <sheetName val="RAW DATA"/>
      <sheetName val="Contoh Pengisian"/>
      <sheetName val="Rekap Nas"/>
      <sheetName val="AM desa "/>
      <sheetName val="AM rshrusuna "/>
      <sheetName val="AM kumuhnelayan "/>
      <sheetName val="AM ikk "/>
      <sheetName val="AM pdam "/>
      <sheetName val="Pembinaan Teknis"/>
      <sheetName val="AM pemekaran"/>
      <sheetName val="AM perbatasan"/>
      <sheetName val="AM terpencil"/>
      <sheetName val="AMkapet"/>
      <sheetName val="AM pelabuhan ikan"/>
      <sheetName val="F1"/>
      <sheetName val="F3"/>
      <sheetName val="F2 new"/>
      <sheetName val="An"/>
      <sheetName val="rekap-sanding-dit.v1 (2)"/>
      <sheetName val="sanding-dit.v1 (2)"/>
      <sheetName val="sanding-dit.v1"/>
      <sheetName val="rekap-dit.v1 (2)"/>
      <sheetName val="dit.v1 (2)"/>
      <sheetName val="rekap-dit.v1.2"/>
      <sheetName val="rekap-dit.v1.3"/>
      <sheetName val="rekap-dit.v1"/>
      <sheetName val="dit.v1"/>
      <sheetName val="rekap-sektor.v1 (2)"/>
      <sheetName val="rekap-sektor.v1"/>
      <sheetName val="sektor.v1"/>
      <sheetName val="prov"/>
      <sheetName val="satker"/>
      <sheetName val="sanding-kab-kota (2)"/>
      <sheetName val="sanding-kab-kota"/>
      <sheetName val="dit.pam"/>
      <sheetName val="dit.pplp"/>
      <sheetName val="dit.bangkim"/>
      <sheetName val="pisew"/>
      <sheetName val="dit.pbl"/>
      <sheetName val="jrf"/>
      <sheetName val="dit.bp"/>
      <sheetName val="randal"/>
      <sheetName val="BANGKIM_PROP"/>
      <sheetName val="RANDAL (2)"/>
      <sheetName val="ris"/>
      <sheetName val="dit.pam (2)"/>
      <sheetName val="Pendukung"/>
      <sheetName val="Re 1"/>
      <sheetName val="Rek(5a)"/>
      <sheetName val="BQ (5b)"/>
      <sheetName val="DMPU(6)"/>
      <sheetName val="Anl(7a)"/>
      <sheetName val="Anl-II"/>
      <sheetName val="Uraian(7b)"/>
      <sheetName val="HSD (8)"/>
      <sheetName val="METODE(9)"/>
      <sheetName val="Jad(10)"/>
      <sheetName val="Daft.Alat (12)"/>
      <sheetName val="Komp-Crus&amp;AMP(13)"/>
      <sheetName val="Anl-Mobil(14)"/>
      <sheetName val="Anl.Ls(15)"/>
      <sheetName val="Dft -Pek.Subkont(16)"/>
      <sheetName val="Anal.Pemel(Ls)"/>
      <sheetName val="Anal.Pemel"/>
      <sheetName val="Ur-Anl-I"/>
      <sheetName val="KONCI"/>
      <sheetName val="RP"/>
      <sheetName val="UPAH BAHAN"/>
      <sheetName val="HIT METH."/>
      <sheetName val="input"/>
      <sheetName val="pek. pasangan"/>
      <sheetName val="pek. pas. bata"/>
      <sheetName val="Pek. Lantai"/>
      <sheetName val="An-Alat"/>
      <sheetName val="RKAKL09"/>
      <sheetName val="IPA"/>
      <sheetName val="DS.GUMANTAR"/>
      <sheetName val="sembung"/>
      <sheetName val="PANCORDAO"/>
      <sheetName val="KETARE"/>
      <sheetName val="GILI"/>
      <sheetName val="GLANGGANG"/>
      <sheetName val="KANCA"/>
      <sheetName val="PERUM LABUAPI"/>
      <sheetName val="TLIWANG"/>
      <sheetName val="PNGADANG"/>
      <sheetName val="AMPENAN"/>
      <sheetName val="WOHA"/>
      <sheetName val="PARADO"/>
      <sheetName val="Rek-Anal"/>
      <sheetName val="Pantai(PT)"/>
      <sheetName val="Gal-Tim(A)"/>
      <sheetName val="Beton(B)"/>
      <sheetName val="Pas-Brjong(C)"/>
      <sheetName val="Jl-Insp(D)"/>
      <sheetName val="Lain2(E)"/>
      <sheetName val="Invstg(F)"/>
      <sheetName val="Umum(G)"/>
      <sheetName val="Pintu-Irg(i)"/>
      <sheetName val="An.Alat"/>
      <sheetName val="Uph&amp;bhn"/>
      <sheetName val="PIEZOMETER"/>
      <sheetName val="TABEL BETON"/>
      <sheetName val="AULA"/>
      <sheetName val="pokjawas"/>
      <sheetName val="interpolasi"/>
      <sheetName val="VOLUME R. DINAS"/>
      <sheetName val="Show Room ikan"/>
      <sheetName val="KTR LANJUTAN"/>
      <sheetName val="GDNG LANJUTAN (2)"/>
      <sheetName val="R.JAGA LANJUTAN (3)"/>
      <sheetName val="R. GENRTR"/>
      <sheetName val="Show prod olahan"/>
      <sheetName val="R. DINAS"/>
      <sheetName val="BANGSAL"/>
      <sheetName val="LABORAT"/>
      <sheetName val="Data Induk"/>
      <sheetName val="SCHE-bahan"/>
      <sheetName val="SCHE-bahan -ok!"/>
      <sheetName val="SCHE-alat"/>
      <sheetName val="SCHE-TENAGA"/>
      <sheetName val="Daftar Item"/>
      <sheetName val="                               "/>
      <sheetName val="Kontrol Metode Pelaksanaan"/>
      <sheetName val="pnwr"/>
      <sheetName val="AN-BHN"/>
      <sheetName val="UPAHBAHAN"/>
      <sheetName val="AN-UPAH"/>
      <sheetName val="tng alt bhn"/>
      <sheetName val="Module1"/>
      <sheetName val="auto lock"/>
      <sheetName val="Entri"/>
      <sheetName val="H.SATUAN"/>
      <sheetName val="SKIDUL"/>
      <sheetName val="Srt-pnwr"/>
      <sheetName val="Sheet13"/>
      <sheetName val="Sheet15"/>
      <sheetName val="HRG ALAT"/>
      <sheetName val="ANALISA-ALAT"/>
      <sheetName val="HST-ALAT"/>
      <sheetName val="ANALIS-RMH"/>
      <sheetName val="SUB-KONT"/>
      <sheetName val="TMSCDL"/>
      <sheetName val="Perhit Alt Bhn Tng"/>
      <sheetName val="Jadwal Alt Bhn Tng"/>
      <sheetName val="RAB-LAP"/>
      <sheetName val="ANALIS-ALAT"/>
      <sheetName val="AN-ALT"/>
      <sheetName val="HST"/>
      <sheetName val="INF-UMUM"/>
      <sheetName val="AN-HSD"/>
      <sheetName val="AN-Agregat"/>
      <sheetName val="Ur-ANALAT"/>
      <sheetName val="UR-ANHST"/>
      <sheetName val="SRT-PENAWRAN"/>
      <sheetName val="ANALISA-MOB"/>
      <sheetName val="LAM-6"/>
      <sheetName val="JAD-TENAGA"/>
      <sheetName val="REKAP. HPS"/>
      <sheetName val="ANAL-3"/>
      <sheetName val=" ANL HRG SAT PEK-2"/>
      <sheetName val="HSP-4"/>
      <sheetName val="BIAY TDK LSG-5"/>
      <sheetName val="HSBU"/>
      <sheetName val="HARGA SAT Pompa"/>
      <sheetName val="Analisa Pompa"/>
      <sheetName val="SP"/>
      <sheetName val="Rekap. RAB"/>
      <sheetName val="HARGA SAT Pompa (2)"/>
      <sheetName val="Schedule Umum"/>
      <sheetName val="Schedule Bahan, Alat, Tenaga"/>
      <sheetName val="Schedule Tenaga"/>
      <sheetName val="Schedule Peralatan"/>
      <sheetName val="Sheet"/>
      <sheetName val="Anal Pemb Utm"/>
      <sheetName val="Rmh O&amp;P"/>
      <sheetName val="Hrg Bahan"/>
      <sheetName val="Anal Alat"/>
      <sheetName val="KAN. LOKAL"/>
      <sheetName val="OP. PERJAM"/>
      <sheetName val="B. LANGSUNG"/>
      <sheetName val="B. PERSONIL"/>
      <sheetName val="OP. ALAT"/>
      <sheetName val="Analisa 1"/>
      <sheetName val="Anal.2"/>
      <sheetName val="Anl.Angkut"/>
      <sheetName val="Analisa 2"/>
      <sheetName val="K.Lokal"/>
      <sheetName val="An.Persiapan"/>
      <sheetName val="OP.Perjam"/>
      <sheetName val="B.Langsung"/>
      <sheetName val="Rekap analisa harga"/>
      <sheetName val="An.Alt"/>
      <sheetName val="Rab Bor"/>
      <sheetName val="Bahan Waingapu"/>
      <sheetName val="Analisa  Bor"/>
      <sheetName val="An.Angkut"/>
      <sheetName val="Bhn Jiat"/>
      <sheetName val="DHS"/>
      <sheetName val="Dft An"/>
      <sheetName val="antek (2)"/>
      <sheetName val="kurva s (2)"/>
      <sheetName val="BTA"/>
      <sheetName val="LS Breakdown"/>
      <sheetName val="List-Alt"/>
      <sheetName val="PT"/>
      <sheetName val="6 (2)"/>
      <sheetName val="6"/>
      <sheetName val="9"/>
      <sheetName val="12"/>
      <sheetName val="11"/>
      <sheetName val="8"/>
      <sheetName val="7"/>
      <sheetName val="st"/>
      <sheetName val="Kuantitas"/>
      <sheetName val="Scedul"/>
      <sheetName val="PengAlatTenagaBahan"/>
      <sheetName val="DafAlat"/>
      <sheetName val="200000"/>
      <sheetName val="Polis"/>
      <sheetName val="pols"/>
      <sheetName val="Polis (2)"/>
      <sheetName val="Buku Prod"/>
      <sheetName val="hsd2007"/>
      <sheetName val="rekapan2007"/>
      <sheetName val="RAB Th. I"/>
      <sheetName val="bangunan"/>
      <sheetName val="landscape"/>
      <sheetName val="vOL. kAP"/>
      <sheetName val="PINTU KATOR"/>
      <sheetName val="Tabel Material"/>
      <sheetName val="AUTO"/>
      <sheetName val="           "/>
      <sheetName val="PINTU KATOR2008"/>
      <sheetName val="interfo"/>
      <sheetName val="INTERFOLASI"/>
      <sheetName val="ABS Peralatan"/>
      <sheetName val="NET"/>
      <sheetName val="DAF-PEKUTAMA"/>
      <sheetName val="AN-MOB"/>
      <sheetName val="HARGASATUN"/>
      <sheetName val="Overhaed"/>
      <sheetName val="An-Pintu"/>
      <sheetName val="REKAP-TOTAL"/>
      <sheetName val="Rekapitulasi-sipil"/>
      <sheetName val="rincian-11,67-M"/>
      <sheetName val="Daftar lisa-SESUAI PU"/>
      <sheetName val=".53].53].53].53].53].53].53].53"/>
      <sheetName val="Prasedimen add 1"/>
      <sheetName val="3 Aerator&amp;Prasedimen"/>
      <sheetName val="I. Pekerjaan Persiapan"/>
      <sheetName val="II. Pekerjaan Tanah"/>
      <sheetName val="LAMP MM"/>
      <sheetName val="III. Pekerjaan Beton"/>
      <sheetName val="IV. Pek Pasangan &amp; Plesteran"/>
      <sheetName val="V. Pek Kusen Pintu dan Jendela"/>
      <sheetName val="IV. Pekerjaan Cat"/>
      <sheetName val="10 ME"/>
      <sheetName val="Rekap add 1"/>
      <sheetName val="I.PEKERJAAN PERSIAPAN"/>
      <sheetName val="Site &amp; Landscape add 1"/>
      <sheetName val="12 SITE &amp; LANDSCAPE"/>
      <sheetName val="Peralatan Ktr, Lab &amp; WS MC 0"/>
      <sheetName val="13 Peralatan Ktr, Lab &amp; WS"/>
      <sheetName val="Bahan Bangunan"/>
      <sheetName val="Pipa Steel"/>
      <sheetName val="Pipa PVC &amp; Acc"/>
      <sheetName val="Pipa HDPE"/>
      <sheetName val="Acc HDPE 1"/>
      <sheetName val="Acc HDPE 2"/>
      <sheetName val="Hit. Reservoir"/>
      <sheetName val="Hit. Perlintasan"/>
      <sheetName val="B. IPAL"/>
      <sheetName val="Gardu PLN"/>
      <sheetName val="Workshop"/>
      <sheetName val="RES. OFFTAKE 3000 M3"/>
      <sheetName val="PIPA JDU.Kota Palu"/>
      <sheetName val="POSJAGA"/>
      <sheetName val="B.KIMIA"/>
      <sheetName val="B.KANTOR, LAB, WORKSHOP (2)"/>
      <sheetName val="Acc Steel"/>
      <sheetName val="SISTEM SCADA"/>
      <sheetName val="Running Test"/>
      <sheetName val="PIPA JDU.Kab.Sigi"/>
      <sheetName val="PENATAAN SITE DAN LANDSCAPPING"/>
      <sheetName val="PER.KANTOR WORKSHOP"/>
      <sheetName val="B.KANTOR"/>
      <sheetName val="B. KIMIA"/>
      <sheetName val="B. CHLORIN"/>
      <sheetName val="IPAL"/>
      <sheetName val="POSJAGA (edit)"/>
      <sheetName val="R.GENSET"/>
      <sheetName val="IPA300LD"/>
      <sheetName val="IPA 300 lt"/>
      <sheetName val="RES. 5000 M3"/>
      <sheetName val="REKAP INDUK"/>
      <sheetName val="REKAP (3)"/>
      <sheetName val="BUMI 2RK 17"/>
      <sheetName val="Sapek "/>
      <sheetName val="Satup"/>
      <sheetName val="Mg"/>
      <sheetName val="Mg (2)"/>
      <sheetName val="Mg (3)"/>
      <sheetName val="Mg (4)"/>
      <sheetName val="Mg (6)"/>
      <sheetName val="Mg (7)"/>
      <sheetName val="Mg (8)"/>
      <sheetName val="Mg (10)"/>
      <sheetName val="Mg (11)"/>
      <sheetName val="Mg (12)"/>
      <sheetName val="Mg (13)"/>
      <sheetName val="Mg (14)"/>
      <sheetName val="Pengantar"/>
      <sheetName val="Mg (5)"/>
      <sheetName val="MC1"/>
      <sheetName val="rekp MC1"/>
      <sheetName val="Mg (9)"/>
      <sheetName val="MC2"/>
      <sheetName val="rekp MC2"/>
      <sheetName val="MC3"/>
      <sheetName val="rekp MC3"/>
      <sheetName val="Cov Mg"/>
      <sheetName val="Cov MC "/>
      <sheetName val="CCO"/>
      <sheetName val="back up"/>
      <sheetName val="Source"/>
      <sheetName val="Cvr ADMN"/>
      <sheetName val="Cvr TKNS"/>
      <sheetName val="KESAT"/>
      <sheetName val="ANLS-K"/>
      <sheetName val="Sat Alat"/>
      <sheetName val="ANLS-ALAT"/>
      <sheetName val="ANLS-BOW"/>
      <sheetName val="Pelaksana"/>
      <sheetName val="Daft Alat"/>
      <sheetName val="Kesanggupan"/>
      <sheetName val="Kuasa lelang"/>
      <sheetName val="daf-3(OK)"/>
      <sheetName val="daf-7(OK)"/>
      <sheetName val="Tataudara"/>
      <sheetName val="Inds &amp; For"/>
      <sheetName val="SCH5"/>
      <sheetName val="REKAP_LANDSCAPE"/>
      <sheetName val="기준"/>
      <sheetName val="ARSUtM "/>
      <sheetName val="Suramadu"/>
      <sheetName val="Matr'l"/>
      <sheetName val="rab_analisa"/>
      <sheetName val="DATA-INPUT"/>
      <sheetName val="RFP003D"/>
      <sheetName val="MHRS"/>
      <sheetName val="COMMIT REG"/>
      <sheetName val="Fill this out first..."/>
      <sheetName val="Fill this out first___"/>
      <sheetName val="TU"/>
      <sheetName val="REF_ONLY"/>
      <sheetName val="DKH"/>
      <sheetName val="Daf_2 _3_"/>
      <sheetName val="Daf_2 _2_"/>
      <sheetName val="Infra"/>
      <sheetName val="Analisa Upah &amp; Bahan Plum"/>
      <sheetName val="SCHEDULE "/>
      <sheetName val="Analisa alat berat"/>
      <sheetName val="ALS. EXCAVATOR LONG"/>
      <sheetName val="ALS. EXCAVATOR STANDRAD"/>
      <sheetName val="ALS. PENYIAPAN LAHAN"/>
      <sheetName val="ALS. PENGHAMPARAN"/>
      <sheetName val="PAGAR 50 M"/>
      <sheetName val="PYPAN LAHAN"/>
      <sheetName val="ALS. GALIAN"/>
      <sheetName val="KOLAM LABUH"/>
      <sheetName val="AIR BERSIH"/>
      <sheetName val="OE "/>
      <sheetName val="CEMARA"/>
      <sheetName val="as"/>
      <sheetName val="ADAM"/>
      <sheetName val="thariro"/>
      <sheetName val="Bumi"/>
      <sheetName val="Schdule"/>
      <sheetName val="DAFT-ANL"/>
      <sheetName val="DAF.KUAN&amp;HARGA"/>
      <sheetName val="HARGA ALAT"/>
      <sheetName val="ANL-E"/>
      <sheetName val="ANL- K "/>
      <sheetName val="CRF"/>
      <sheetName val="RAB JBT.10X6"/>
      <sheetName val="Vol.3x4,5"/>
      <sheetName val="Vol.4x4,5"/>
      <sheetName val="Vol.6x4,5"/>
      <sheetName val="Vol.8x4,5 "/>
      <sheetName val="Vol.10x4,5"/>
      <sheetName val="Vol.20x4,"/>
      <sheetName val="1. HARGA SATUAN"/>
      <sheetName val="2A. ANALISA BANGUNAN"/>
      <sheetName val="2B. ANALISA GORONG2 DIA.60 CM "/>
      <sheetName val="2B. ANALISA GORONG2 DIA.80"/>
      <sheetName val="2C. ANALISA JEMBATAN KAYU 4x3M"/>
      <sheetName val="VOL 4x3M"/>
      <sheetName val="2C. ANALISA JEMBATAN KAYU 6x3M"/>
      <sheetName val="VOL 6x3"/>
      <sheetName val="2D. ANALISA LAHAN TRANS"/>
      <sheetName val="2D. ANALISA LAHAN FU"/>
      <sheetName val="2E. ANALISA ALAT"/>
      <sheetName val="2F. ANALISA JLN POROS DAN DESA"/>
      <sheetName val="3A. GUDANG UNIT"/>
      <sheetName val="3B. KEPALA UPT"/>
      <sheetName val="3C. BALAI DESA"/>
      <sheetName val="3D. RUMAH TYPE 36"/>
      <sheetName val="3D. RUMAH TYPE 36 (EDIT)"/>
      <sheetName val="3E. SARANA AIR BERSIH TRANS"/>
      <sheetName val="3F. SARANA AIR BERSIH FU"/>
      <sheetName val="3G. JALAN POROS-PENGHUBUNG"/>
      <sheetName val="3H. JALAN DESA"/>
      <sheetName val="3Ia. JEMBATAN KAYU (4 x 3 M)"/>
      <sheetName val="3Ib. JEMBATAN KAYU (6 x 3 M)"/>
      <sheetName val="3J. GORONG2 60 CM"/>
      <sheetName val="3K. GORONG2 80 CM"/>
      <sheetName val="3L. GENTONG SEMEN TRANS"/>
      <sheetName val="3M. GENTONG SEMEN FU"/>
      <sheetName val="4. REKAP RAB"/>
      <sheetName val="5. SCHEDULE"/>
      <sheetName val="3G. JALAN POROS-PENGHUBUNG (2)"/>
      <sheetName val="SCEDUL "/>
      <sheetName val="BA.EVA &amp; NEGO"/>
      <sheetName val="REKAP DAfKUAN&amp;HARGA"/>
      <sheetName val="UPAH BAHAN NEGO"/>
      <sheetName val="blank barau tekelak - manding"/>
      <sheetName val="BLANK TEKELAK - MANDING"/>
      <sheetName val="BLANK KERAMATA JAYA"/>
      <sheetName val="BLANK KENANGA"/>
      <sheetName val="BLANK DARMA-JAYA"/>
      <sheetName val="VOL.GR"/>
      <sheetName val="RAB GR"/>
      <sheetName val="VOL.JEMBATAN"/>
      <sheetName val="RAB JBT.sei.ana"/>
      <sheetName val="RAB JBT.MASUKA"/>
      <sheetName val="RAB SD.17 - BANHU"/>
      <sheetName val="RAB STG - TEMPUNAK"/>
      <sheetName val="KONF-CRUSHER"/>
      <sheetName val="KONF-AMP "/>
      <sheetName val="S-PEN "/>
      <sheetName val="KUANT &amp; HRG"/>
      <sheetName val="AN. RUTIN"/>
      <sheetName val="ANMOB"/>
      <sheetName val="DIV-03"/>
      <sheetName val="DIV-04"/>
      <sheetName val="DIV-05"/>
      <sheetName val="DIV-06"/>
      <sheetName val="DFTR HRG"/>
      <sheetName val="ANLAT"/>
      <sheetName val="Pengantarr Unit"/>
      <sheetName val=" Pengantar Basic"/>
      <sheetName val="RTJK TYPE. 36"/>
      <sheetName val="3. POS JAGA"/>
      <sheetName val="Anls Hrg Sat"/>
      <sheetName val="BHAN &amp;uPH"/>
      <sheetName val="ASKES"/>
      <sheetName val="MIKRO"/>
      <sheetName val="Bil.Rek"/>
      <sheetName val="PVJ"/>
      <sheetName val="sinar"/>
      <sheetName val="Anandha"/>
      <sheetName val="sanjaya"/>
      <sheetName val="Emergency juli"/>
      <sheetName val="Pekerjaan Utama"/>
      <sheetName val="S-PEN"/>
      <sheetName val="DIV-3"/>
      <sheetName val="DIV-7"/>
      <sheetName val="R. KLS"/>
      <sheetName val="R. KLS (bq)"/>
      <sheetName val="REKAP (bq)"/>
      <sheetName val="R. KLS (2)"/>
      <sheetName val="Analysa"/>
      <sheetName val="rekap biaya alat berat"/>
      <sheetName val="Daf_Upah_Bahan"/>
      <sheetName val="BHN_PLKAP"/>
      <sheetName val="Mat_On_Site"/>
      <sheetName val="Anl_Harga_Sat"/>
      <sheetName val="JEMB 7X3"/>
      <sheetName val="P_A_3daun"/>
      <sheetName val="P_A_2DAUN"/>
      <sheetName val="Anl_Prod_STD"/>
      <sheetName val="Anl_Milik_STD"/>
      <sheetName val="Anl_Operasi_STD"/>
      <sheetName val="Sat_Exc_STD"/>
      <sheetName val="anl teknik T Btg"/>
      <sheetName val="anl teknik"/>
      <sheetName val="sub con"/>
      <sheetName val="DAT ALAT"/>
      <sheetName val="ANALISA PEMANCANGAN"/>
      <sheetName val="BUNGKER MINYAK"/>
      <sheetName val="JALAN LINGKUNGAN (LANJUTAN)"/>
      <sheetName val="TURAP"/>
      <sheetName val="MESS ABK"/>
      <sheetName val="PAGAR KELILING"/>
      <sheetName val="REHAB "/>
      <sheetName val="BARANG BUKTI"/>
      <sheetName val="ANL. LONG BOOM"/>
      <sheetName val="ANL. STANDARD"/>
      <sheetName val="ANL. GALIAN"/>
      <sheetName val="ANALISA PEMANC. DERMAGA"/>
      <sheetName val="URUGAN"/>
      <sheetName val="SEKAT"/>
      <sheetName val="ALS PEMBERSHN LAHAN"/>
      <sheetName val="ALS EXCAVATOR LONG"/>
      <sheetName val="ALS EXCAVATOR STDR"/>
      <sheetName val="ALS PENGHAMPARAN"/>
      <sheetName val="PENYIAPAN LAHAN"/>
      <sheetName val="PENYIMPANAN BRG"/>
      <sheetName val="TAHANAN"/>
      <sheetName val="KANTOR WILKER"/>
      <sheetName val="RUMAH KOPEL (EDIT)"/>
      <sheetName val="TIANG BENDERA"/>
      <sheetName val="TERALIS"/>
      <sheetName val="PAPAN NAMA WILKER"/>
      <sheetName val="RMH 45"/>
      <sheetName val="RESERVOAR"/>
      <sheetName val="Jln Lingkungan"/>
      <sheetName val="REKAP-"/>
      <sheetName val="Bil.45"/>
      <sheetName val="Bil.Turap"/>
      <sheetName val="Bil.Reservoar"/>
      <sheetName val="Bil.JalLing"/>
      <sheetName val="Tanah-M"/>
      <sheetName val="Tanah-A(Ting)"/>
      <sheetName val="1. TURAP"/>
      <sheetName val="2. INSTALASI AIR"/>
      <sheetName val="3. PINTU PENGAMAN KOLAM LABUH"/>
      <sheetName val="4. AIR BERSIH"/>
      <sheetName val="5. RUMAH TYPE 45"/>
      <sheetName val="6. LANDSCAPE"/>
      <sheetName val="Pekerjaan Tanah"/>
      <sheetName val="Pekerjaan Pond Batu"/>
      <sheetName val="Pekerjaan Beton Bertulang"/>
      <sheetName val="Pekerjaan Dinding"/>
      <sheetName val="Pekerjaan Plasteran"/>
      <sheetName val="Pekerjaan Kayu"/>
      <sheetName val="Pekerjaan Penutup Atap"/>
      <sheetName val="Pekerjaan Plafond"/>
      <sheetName val="Pekerjaan Sanitasi"/>
      <sheetName val="Pekerjaan Besi &amp; Aluminium"/>
      <sheetName val="Pekerjaan Kunci &amp; Kaca"/>
      <sheetName val="Pekerjaan Penutup Lantai Dnding"/>
      <sheetName val="Pekerjaan Pengecatan"/>
      <sheetName val="Pekerjaan Mekanikal Elektrikal"/>
      <sheetName val="Pekerjaan Bongkaran"/>
      <sheetName val="Tanaman"/>
      <sheetName val="2a. Analisa Harga Satuan"/>
      <sheetName val="3. Rekap Analisa Harga Satuan"/>
      <sheetName val="2b. Analisa Pemancangan Dermaga"/>
      <sheetName val="2c. Analisa Long Boom+Ponton"/>
      <sheetName val="2d. Analisa Long Boom"/>
      <sheetName val="2e. Analisa Standart"/>
      <sheetName val="2f. Pengangkutan Material"/>
      <sheetName val="2g. Siklus Galian &amp; Timbunan"/>
      <sheetName val="4. Rab Dermaga Beton"/>
      <sheetName val="5. Rab Turap Beton"/>
      <sheetName val="5. Rab Turap Beton (Revisi)"/>
      <sheetName val="6. Rab Kolam Labuh"/>
      <sheetName val="7. Gedung Kantor (Full)"/>
      <sheetName val="7. Gedung Kantor (Disesuaikan)"/>
      <sheetName val="8. Lanscape"/>
      <sheetName val="9. Rekap Rab"/>
      <sheetName val="Plat Turap"/>
      <sheetName val="Tiang 25-25"/>
      <sheetName val="Tiang 30-30"/>
      <sheetName val="Balok 15-15 (Turap)"/>
      <sheetName val="Balok 15-15 (Dermaga)"/>
      <sheetName val="Balok Vender 20-50"/>
      <sheetName val="Capingbeam 30-100"/>
      <sheetName val="Balok 20-30"/>
      <sheetName val="Balok 15-30"/>
      <sheetName val="Plat"/>
      <sheetName val="Kolom pondasi 30-30"/>
      <sheetName val="Rekap Analisa Harga Satuan"/>
      <sheetName val="Basic Price KKR 2011 (Final)"/>
      <sheetName val="ANALISA KONSTRUKSI"/>
      <sheetName val="Harga Bahan TTD Sekda"/>
      <sheetName val="KANTOR SARPRAS"/>
      <sheetName val="MESS OPERATOR"/>
      <sheetName val="Kolom 7x7"/>
      <sheetName val="Kolom 12x12"/>
      <sheetName val="Kolom 12x25"/>
      <sheetName val="Kolom 20x20"/>
      <sheetName val="Kolom 15x15"/>
      <sheetName val="Balok 20x40"/>
      <sheetName val="Balok 20x45"/>
      <sheetName val="Ring Balok 15x30"/>
      <sheetName val="Tanaman TTD Sekda"/>
      <sheetName val="Fas Pendukung"/>
      <sheetName val="TPS"/>
      <sheetName val="GROUND TANK"/>
      <sheetName val="SHEET PILE"/>
      <sheetName val="KIOS"/>
      <sheetName val="Rekap Analisa "/>
      <sheetName val="Analisa Pemancangan "/>
      <sheetName val="Lt.GT.15"/>
      <sheetName val="Lt.GT.20"/>
      <sheetName val="Sloof GT 20-20"/>
      <sheetName val="Blk GT 15-30"/>
      <sheetName val="Klm GT 15-15"/>
      <sheetName val="S Caping Beam"/>
      <sheetName val="S Tiang 25-25"/>
      <sheetName val="S Pile"/>
      <sheetName val="S Air "/>
      <sheetName val="Bil.Total"/>
      <sheetName val="Bil.Kios"/>
      <sheetName val="Bil.Pendukung"/>
      <sheetName val="Bil.TPS"/>
      <sheetName val="Bil.Jalan"/>
      <sheetName val="Bil.Grd Tank"/>
      <sheetName val="Bil.Sheet"/>
      <sheetName val="Pile"/>
      <sheetName val="P.1"/>
      <sheetName val="Sloof 15-50"/>
      <sheetName val="Klm 20-20"/>
      <sheetName val="Klm 20-30"/>
      <sheetName val="Klm Praktis"/>
      <sheetName val="Blk 15-15"/>
      <sheetName val="Blk 15-30"/>
      <sheetName val="Lt.10 (tunggal)"/>
      <sheetName val="Dak.10"/>
      <sheetName val="Sloof 15-30"/>
      <sheetName val="Lt.10"/>
      <sheetName val="Bak"/>
      <sheetName val="T. Kolong"/>
      <sheetName val="Blk 20-40"/>
      <sheetName val="Blk 25-70"/>
      <sheetName val="Ring 15-40"/>
      <sheetName val="Klm 30-40"/>
      <sheetName val="Klm 15-15"/>
      <sheetName val="Konsul"/>
      <sheetName val="Frame"/>
      <sheetName val="2. ANALISA HARGA SATUAN"/>
      <sheetName val="3. REKAP ANALISA"/>
      <sheetName val="4a. BAK SAMPAH"/>
      <sheetName val="4b. WC UMUM"/>
      <sheetName val="4c. Jalan "/>
      <sheetName val="4ca. Drainase"/>
      <sheetName val="4e. Pasar Ikan"/>
      <sheetName val="5. REKAPITULASI"/>
      <sheetName val="RAB Bangunan"/>
      <sheetName val="P.2"/>
      <sheetName val="Blk 15-20"/>
      <sheetName val="Lt.Ground.15"/>
      <sheetName val="Lt.Ground.20"/>
      <sheetName val="Sloof Ground 20-20"/>
      <sheetName val="Blk Ground 15-30"/>
      <sheetName val="Klm Ground 15-15"/>
      <sheetName val="Bil.Bangunan"/>
      <sheetName val="Scedulle"/>
      <sheetName val="An. Sukadana"/>
      <sheetName val="Pemancangan"/>
      <sheetName val="Bil.Rek (2)"/>
      <sheetName val="Bil.Rek (3)"/>
      <sheetName val="PPI (Dipakai)"/>
      <sheetName val="PPI (Dipakai) (Edit)"/>
      <sheetName val="BP 2010 bln okt Wil 1 ok"/>
      <sheetName val="BP 2010 bln okt Wil 2 ok"/>
      <sheetName val="BP 2010 bln okt Wil 3 ok"/>
      <sheetName val="D-Analisa1"/>
      <sheetName val="D-Upah&amp;Bahan"/>
      <sheetName val="Time SC"/>
      <sheetName val="BI Cover"/>
      <sheetName val="Pembatas"/>
      <sheetName val="Pilling"/>
      <sheetName val="Substruktur"/>
      <sheetName val="Prestressed"/>
      <sheetName val="Elektrikal "/>
      <sheetName val="Alat M&amp;E"/>
      <sheetName val="Prov.sum"/>
      <sheetName val="Biaya CK"/>
      <sheetName val="Hrg Material"/>
      <sheetName val="Hrg Upah"/>
      <sheetName val="Als Struk"/>
      <sheetName val="Als Arst"/>
      <sheetName val="up"/>
      <sheetName val="An.Ars"/>
      <sheetName val="analisa Str (2)"/>
      <sheetName val="An.Ars (0701)"/>
      <sheetName val="analisa Str (0701)"/>
      <sheetName val="An.Ars (2)"/>
      <sheetName val="Home"/>
      <sheetName val="Analisa -Baku"/>
      <sheetName val="Kondisi"/>
      <sheetName val="Rekap Prelim"/>
      <sheetName val="Rekap Direct Cost"/>
      <sheetName val="Pivot-tabel-Isi Data"/>
      <sheetName val="Pivot-tabel-Analisa"/>
      <sheetName val="Pivot-tabel-Copy Database"/>
      <sheetName val="bahan rev"/>
      <sheetName val="upah rev"/>
      <sheetName val="Perhit. besi "/>
      <sheetName val="ANALISA 2013"/>
      <sheetName val="REKAP ARS"/>
      <sheetName val="RAB ARS-"/>
      <sheetName val="REKAP PERSIAPAN"/>
      <sheetName val="RAB PERSIAPAN"/>
      <sheetName val="AN PERSIAPAN"/>
      <sheetName val="Analisa H.S"/>
      <sheetName val="BANK DATA"/>
      <sheetName val="1. Dinding EXT.+INT."/>
      <sheetName val="2.Kolom Balok Praktis+PERAPIHAN"/>
      <sheetName val="4.Perapihan Struktur"/>
      <sheetName val="Luas canopy Unit"/>
      <sheetName val="luas gwt"/>
      <sheetName val="struktur(BQ)"/>
      <sheetName val="Arsitektur ( BQ )"/>
      <sheetName val="BAU"/>
      <sheetName val="RekapBTL"/>
      <sheetName val="Bank"/>
      <sheetName val="Rupa"/>
      <sheetName val="DaftSub"/>
      <sheetName val="Daftmat"/>
      <sheetName val="dash"/>
      <sheetName val="pp"/>
      <sheetName val="kbl"/>
      <sheetName val="cov1"/>
      <sheetName val="duct"/>
      <sheetName val="d51"/>
      <sheetName val="d52"/>
      <sheetName val="d53"/>
      <sheetName val="d54"/>
      <sheetName val="d55a"/>
      <sheetName val="d55"/>
      <sheetName val="d56"/>
      <sheetName val="tamb"/>
      <sheetName val="an71"/>
      <sheetName val="d71"/>
      <sheetName val="d72"/>
      <sheetName val="d73"/>
      <sheetName val="d74"/>
      <sheetName val="d75"/>
      <sheetName val="Rupa-rupa"/>
      <sheetName val="B.Bank"/>
      <sheetName val="Transpor karyawan"/>
      <sheetName val="sort2"/>
      <sheetName val="ANAK-Smb"/>
      <sheetName val="hsat-SD"/>
      <sheetName val="an-satuan"/>
      <sheetName val="Rekap-SD"/>
      <sheetName val="interest retensi"/>
      <sheetName val="Konsep final"/>
      <sheetName val="REKAP (tmbkrg)"/>
      <sheetName val="BILL QUANTITY"/>
      <sheetName val="BQ (tmbkrg)"/>
      <sheetName val="HARDWARE"/>
      <sheetName val="ALUMINIUM"/>
      <sheetName val="KUSEN KAYU"/>
      <sheetName val="PINTU BESI"/>
      <sheetName val="SAP"/>
      <sheetName val="BQ-Tenis"/>
      <sheetName val="BOQ_Aula"/>
      <sheetName val="Bg_Alir"/>
      <sheetName val="New Bahan"/>
      <sheetName val="New An. Master"/>
      <sheetName val="Paving Baru"/>
      <sheetName val="RKP Baru"/>
      <sheetName val="vol pek"/>
      <sheetName val="PILE CAP"/>
      <sheetName val="BAHAS"/>
      <sheetName val="KLM BASEMENT"/>
      <sheetName val="KOLOM LT. DASAR"/>
      <sheetName val="KLM LT. SATU"/>
      <sheetName val="KLM LT. DUA"/>
      <sheetName val="KLM LT. ATAP"/>
      <sheetName val="KLM LT. PENUTUP ATAP"/>
      <sheetName val="Metode NK (2)"/>
      <sheetName val="upah_rap"/>
      <sheetName val="SCHEDULE PERSONIL"/>
      <sheetName val="vol pek (2)"/>
      <sheetName val="penawaran"/>
      <sheetName val="daftar hsp"/>
      <sheetName val="iktisar kusus"/>
      <sheetName val="H Satuan Dasar"/>
      <sheetName val="R.A.B."/>
      <sheetName val="Rangking"/>
      <sheetName val="LAMP PENWR"/>
      <sheetName val="SP ASTEK"/>
      <sheetName val="SubKon "/>
      <sheetName val="HASAT PEK"/>
      <sheetName val="RAB-Add"/>
      <sheetName val="HASAT DASAR"/>
      <sheetName val="Tawar"/>
      <sheetName val="SPH-AMANDIT"/>
      <sheetName val="SPH-SAPON"/>
      <sheetName val="APPENDIX"/>
      <sheetName val="SAPON"/>
      <sheetName val="AMANDIT"/>
      <sheetName val="SURAT-KUASA"/>
      <sheetName val="MINAT-AMANDIT"/>
      <sheetName val="MINAT-SAPON"/>
      <sheetName val="An. Pek Persiapan"/>
      <sheetName val="An. Pek Tanah"/>
      <sheetName val="An. Pek Pondasi"/>
      <sheetName val="An. Pek Beton"/>
      <sheetName val="An. Pek Baja"/>
      <sheetName val="An. Pek Pasangan"/>
      <sheetName val="An. Pek Penutup Lt &amp; Dinding"/>
      <sheetName val="An. Pek Sanitair"/>
      <sheetName val="An. Pek Mekanikal"/>
      <sheetName val="an.bhn"/>
      <sheetName val="fin-kab"/>
      <sheetName val="DAFTAR BESI"/>
      <sheetName val="REK RAB SGN"/>
      <sheetName val="RAB SGN"/>
      <sheetName val="RAB.ME"/>
      <sheetName val="rab-int"/>
      <sheetName val=" REK RAB PUST"/>
      <sheetName val="RAB PUST"/>
      <sheetName val="RAB ME PUST"/>
      <sheetName val="INT.PUST"/>
      <sheetName val="REK MNR"/>
      <sheetName val="RAB MNR"/>
      <sheetName val="RAB ME MNR"/>
      <sheetName val="NYATDOK"/>
      <sheetName val="DATAADM"/>
      <sheetName val="IJINUSAHA"/>
      <sheetName val="SBU"/>
      <sheetName val="AKTE"/>
      <sheetName val="KEUANGAN"/>
      <sheetName val="PLMJBT"/>
      <sheetName val="BQFA"/>
      <sheetName val="FACP"/>
      <sheetName val="CostFA"/>
      <sheetName val="instalFA"/>
      <sheetName val="Ind-Cost"/>
      <sheetName val="I-Cost"/>
      <sheetName val="Detail"/>
      <sheetName val="Kalah"/>
      <sheetName val="SRT PNWR (2)"/>
      <sheetName val="SRT PNWR"/>
      <sheetName val="PROG MUTU"/>
      <sheetName val="HsatBahan"/>
      <sheetName val="AnBayarUtama"/>
      <sheetName val="AnMobilisasi"/>
      <sheetName val="Alat Berat"/>
      <sheetName val="ANAL TEK"/>
      <sheetName val="IKTISAR"/>
      <sheetName val="STRUK ORG"/>
      <sheetName val="Penawaran Grawan"/>
      <sheetName val="Dafbayarutama"/>
      <sheetName val="HSATPek"/>
      <sheetName val="REKAP RAB BARU 11 Jan 05 "/>
      <sheetName val="RAB BARU 11 Jan 05"/>
      <sheetName val="REKAP STR"/>
      <sheetName val="BQ-Struktur MB"/>
      <sheetName val="Rekap A. Emergency"/>
      <sheetName val="A. Emergency"/>
      <sheetName val="Rekap B. Laboratory"/>
      <sheetName val="B. Laboratory"/>
      <sheetName val="Rekap C. Radiology"/>
      <sheetName val="C. Radiology"/>
      <sheetName val="COVER "/>
      <sheetName val="SURAT PERNYATAAN"/>
      <sheetName val="ORGANISASI PROYEK (2)"/>
      <sheetName val="DATA UPAH BAHAN"/>
      <sheetName val="Harg Bah Upah"/>
      <sheetName val="Harga Sat Alat"/>
      <sheetName val="Jad Pel"/>
      <sheetName val="Rekap Sat Pek"/>
      <sheetName val="K 618 B"/>
      <sheetName val="A1 + G2 (U)"/>
      <sheetName val="A 14 a"/>
      <sheetName val="K 516"/>
      <sheetName val="A1 + G2, P"/>
      <sheetName val="A1 + G2"/>
      <sheetName val="BOW 1 A"/>
      <sheetName val="K 522"/>
      <sheetName val="K 224"/>
      <sheetName val="K 810"/>
      <sheetName val="G 50 C"/>
      <sheetName val="G 50 H"/>
      <sheetName val="K 729 - Th92"/>
      <sheetName val="K 715"/>
      <sheetName val="K 710"/>
      <sheetName val="K 612"/>
      <sheetName val="K 641"/>
      <sheetName val="K 035"/>
      <sheetName val="K 017"/>
      <sheetName val="SNI 6.14"/>
      <sheetName val="K 516 P"/>
      <sheetName val="An. DPUTL 7"/>
      <sheetName val="An. W3"/>
      <sheetName val="Analis BOW"/>
      <sheetName val="BPJK 1"/>
      <sheetName val="K 026"/>
      <sheetName val="K 040"/>
      <sheetName val="K 110"/>
      <sheetName val="K 112"/>
      <sheetName val="K 210"/>
      <sheetName val="K 311"/>
      <sheetName val="K 321"/>
      <sheetName val="K 410"/>
      <sheetName val="K 528"/>
      <sheetName val="K 617"/>
      <sheetName val="K 636"/>
      <sheetName val="K 641 B"/>
      <sheetName val="K 720"/>
      <sheetName val="K 725"/>
      <sheetName val="K 725 A-Th92"/>
      <sheetName val="K 730 - Th92"/>
      <sheetName val="K 810 P"/>
      <sheetName val="K 815"/>
      <sheetName val="K 815 P"/>
      <sheetName val="A1 + G2 ,P"/>
      <sheetName val="BOW 2"/>
      <sheetName val="BOW 3"/>
      <sheetName val="BOW 4"/>
      <sheetName val="B 1 + B 2"/>
      <sheetName val="BOW 5"/>
      <sheetName val="BOW 1`"/>
      <sheetName val="W 1"/>
      <sheetName val="A 14"/>
      <sheetName val="K 3 + K 4"/>
      <sheetName val="K 23+18"/>
      <sheetName val="BOW 1 B"/>
      <sheetName val="BOW 1"/>
      <sheetName val="12 L 4"/>
      <sheetName val="I 6"/>
      <sheetName val="I 6 (0.5)"/>
      <sheetName val="I 2 2`3"/>
      <sheetName val="I 2"/>
      <sheetName val="I 3"/>
      <sheetName val="ABMP"/>
      <sheetName val="An E 13"/>
      <sheetName val="PATOK"/>
      <sheetName val="An Lamp 1"/>
      <sheetName val="An Lamp 2"/>
      <sheetName val="K 520"/>
      <sheetName val="2 X I 3"/>
      <sheetName val="SNI 2.6.3"/>
      <sheetName val="SNI 6.8"/>
      <sheetName val="SNI 6.9"/>
      <sheetName val="SNI 10.0"/>
      <sheetName val="SNI 12.1"/>
      <sheetName val="K 636 B"/>
      <sheetName val="K 641 C"/>
      <sheetName val="K 641 D"/>
      <sheetName val="BOW STM 79"/>
      <sheetName val="BOW STM 79b"/>
      <sheetName val="K 618 A"/>
      <sheetName val="E-001 A"/>
      <sheetName val="E-031 A"/>
      <sheetName val="E-052 A"/>
      <sheetName val="E-155 A"/>
      <sheetName val="E-212 A"/>
      <sheetName val="E-081A"/>
      <sheetName val="E-084A"/>
      <sheetName val="E-153A"/>
      <sheetName val="E-157A"/>
      <sheetName val="E-225"/>
      <sheetName val="E-301A"/>
      <sheetName val="Sheet22"/>
      <sheetName val="Sheet21"/>
      <sheetName val="Sheet20"/>
      <sheetName val="SCEDULE "/>
      <sheetName val="rab h33 (3)"/>
      <sheetName val="K-725A (2)"/>
      <sheetName val="A.14 a"/>
      <sheetName val="rab h33"/>
      <sheetName val="12L4"/>
      <sheetName val="W.1"/>
      <sheetName val="A.14 "/>
      <sheetName val="K. 410"/>
      <sheetName val="K-725"/>
      <sheetName val="HARSAT (2)"/>
      <sheetName val="Karanggondang 02"/>
      <sheetName val="RKP 3"/>
      <sheetName val="Spek.Teknis"/>
      <sheetName val="Bgn Alir"/>
      <sheetName val="K026=TIDAK"/>
      <sheetName val="k 115=TIDAK"/>
      <sheetName val="k.011=tidak"/>
      <sheetName val="k.618A=lpen "/>
      <sheetName val="k.013=tidah"/>
      <sheetName val="k.116=TIDAK"/>
      <sheetName val="K528=TIDAK"/>
      <sheetName val="K636b=1.2 cm"/>
      <sheetName val="K641B"/>
      <sheetName val="K641C=3.5CM"/>
      <sheetName val="K641 D=3CM "/>
      <sheetName val="K710b. MERANTI=TIDAK"/>
      <sheetName val="k 016=tidak"/>
      <sheetName val="lpa k.520"/>
      <sheetName val="E 155 A"/>
      <sheetName val="E 081 A"/>
      <sheetName val="E O84 A"/>
      <sheetName val="E 153 A"/>
      <sheetName val="E 157 A"/>
      <sheetName val="E 301 A"/>
      <sheetName val="K641"/>
      <sheetName val="K040"/>
      <sheetName val="K035"/>
      <sheetName val="K636"/>
      <sheetName val="JASMAS'09"/>
      <sheetName val="MANDAYS"/>
      <sheetName val="JDWL PLKS2008"/>
      <sheetName val="STIMULAN"/>
      <sheetName val="an 2009 Dmj"/>
      <sheetName val="E 001 A"/>
      <sheetName val="E 031 A"/>
      <sheetName val="E 052 A"/>
      <sheetName val="E 212 A"/>
      <sheetName val="hotmix per ton"/>
      <sheetName val="daftar bahan+upah+sewa "/>
      <sheetName val="Biaya Personil"/>
      <sheetName val="Prof Staf"/>
      <sheetName val="Sub Prof Staf"/>
      <sheetName val="Support Staf"/>
      <sheetName val="UPBH AB (3)"/>
      <sheetName val="REKAP AB"/>
      <sheetName val="UPBH AB"/>
      <sheetName val="VO-ME "/>
      <sheetName val="STAFF"/>
      <sheetName val="DAFT KONTRAK"/>
      <sheetName val="KONFIRMASI"/>
      <sheetName val="JDW"/>
      <sheetName val="DAFT PEKE"/>
      <sheetName val="6 BAPB 0%"/>
      <sheetName val="7 BA Srh Trima"/>
      <sheetName val="8 SPK Perubahan"/>
      <sheetName val="9 BA Nego"/>
      <sheetName val="RekapPek"/>
      <sheetName val="RincBiaya"/>
      <sheetName val="Rekap Hit Vol"/>
      <sheetName val="LAPEN"/>
      <sheetName val="BURAS"/>
      <sheetName val="MARKA"/>
      <sheetName val="Hit Vol"/>
      <sheetName val="KOP MC 0%"/>
      <sheetName val="foto1"/>
      <sheetName val="foto2"/>
      <sheetName val="foto3"/>
      <sheetName val="rkp hotmix"/>
      <sheetName val="D2.A"/>
      <sheetName val="D1.A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BAG_2"/>
      <sheetName val="[BQ-PS&amp;A.xlsÝCAT_HRG"/>
      <sheetName val="Week (2)"/>
      <sheetName val="data grafik"/>
      <sheetName val="PAD-F"/>
      <sheetName val="SAT-BHN"/>
      <sheetName val="合成単価作成表-BLDG"/>
      <sheetName val="304-06"/>
      <sheetName val="304_06"/>
      <sheetName val="_BQ-PS&amp;A.xlsÝCAT_HRG"/>
      <sheetName val="Cover Daf_2"/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Anal Alat BID"/>
      <sheetName val="D _ W sizes"/>
      <sheetName val="harsat_upah"/>
      <sheetName val="ESCON"/>
      <sheetName val="HARGA MATERIAL"/>
      <sheetName val="GEDUNG-A"/>
      <sheetName val="110 cs EW"/>
      <sheetName val="QTO-11P"/>
      <sheetName val="TOTAL OF LIEN ACCOUNTS"/>
      <sheetName val="6-19 PAY CALCULATION "/>
      <sheetName val="ARUN III"/>
      <sheetName val="BES MCGC"/>
      <sheetName val="BONTANG V"/>
      <sheetName val="BONTANG VI"/>
      <sheetName val="BONTANG II"/>
      <sheetName val="WEST NATUNA"/>
      <sheetName val="ARUN II"/>
      <sheetName val="BES-AQP"/>
      <sheetName val="BLPGV"/>
      <sheetName val="BLPGVII"/>
      <sheetName val="CORRIDOR"/>
      <sheetName val="BES KOREA II"/>
      <sheetName val="BES KCO"/>
      <sheetName val="BONT III"/>
      <sheetName val="BONT IV"/>
      <sheetName val="ONWJ"/>
      <sheetName val="KANGEAN"/>
      <sheetName val="KMI"/>
      <sheetName val="CILACAP"/>
      <sheetName val="Interest Calc."/>
      <sheetName val="Int. Calculation - after 6-18"/>
      <sheetName val="BOQ FORM FOR INQUIRY"/>
      <sheetName val="FORM OF PROPOSAL RFP-003"/>
      <sheetName val="뜃맟뭁돽띿맟?-BLDG"/>
      <sheetName val="合成??作成表-BLDG"/>
      <sheetName val="??-BLDG"/>
      <sheetName val="?-BLDG"/>
      <sheetName val="????·???·-BLDGL-03E.X"/>
      <sheetName val="‡¬’P‰¿ì¬E-BLDG"/>
      <sheetName val="¬P¿ì¬E-BLDG"/>
      <sheetName val="崌惉扨壙嶌惉?-BLDG"/>
      <sheetName val="合成単価作成・-BLDG"/>
      <sheetName val="???????-BLDG"/>
      <sheetName val="‡¬’P‰¿ì¬?-BLDG"/>
      <sheetName val="Proposal Schedule"/>
      <sheetName val="合成単価作成表_BLDG"/>
      <sheetName val="뜃맟뭁돽띿맟__BLDG"/>
      <sheetName val="노임단가"/>
      <sheetName val="Administrative Prices"/>
      <sheetName val="기계내역서"/>
      <sheetName val="POWER"/>
      <sheetName val="________BLDG"/>
      <sheetName val="_______-BLDG"/>
      <sheetName val="뜃맟뭁돽띿맟_-BLDG"/>
      <sheetName val="合成__作成表-BLDG"/>
      <sheetName val="__-BLDG"/>
      <sheetName val="_-BLDG"/>
      <sheetName val="____·___·-BLDGL-03E.X"/>
      <sheetName val="崌惉扨壙嶌惉_-BLDG"/>
      <sheetName val="‡¬’P‰¿ì¬_-BLDG"/>
      <sheetName val="oknam 1"/>
      <sheetName val="oknam 2"/>
      <sheetName val="oknam 3"/>
      <sheetName val="oknam 4"/>
      <sheetName val="oknam 5"/>
      <sheetName val="Rek. kolam Labuh,dermaga"/>
      <sheetName val="Rinc. Pek"/>
      <sheetName val="Rekap.TPI"/>
      <sheetName val="Analisa Pengerukan"/>
      <sheetName val="GEDUNG PELELANGAN TPI"/>
      <sheetName val="RAB TUNA"/>
      <sheetName val="Rinc. Gedung TPI"/>
      <sheetName val="Rekap Ipal"/>
      <sheetName val="Rivetment B"/>
      <sheetName val="Reged jalan 1"/>
      <sheetName val="Reged Depan Dermaga"/>
      <sheetName val="Analisa I"/>
      <sheetName val="Analsa II"/>
      <sheetName val="Analisa III"/>
      <sheetName val="Rinc. TPI"/>
      <sheetName val="Rumah Jaga"/>
      <sheetName val="RINC FIN T4  _2_"/>
      <sheetName val="tot_san _2_"/>
      <sheetName val="tot_san"/>
      <sheetName val="GRN_TOT _2_"/>
      <sheetName val="Tot_Ruang"/>
      <sheetName val="Rin_"/>
      <sheetName val="dt"/>
      <sheetName val="Luas Gross"/>
      <sheetName val="OPTION_1"/>
      <sheetName val="GRN_TOT"/>
      <sheetName val="luar"/>
      <sheetName val="RINC hotel"/>
      <sheetName val="RINC FIN T4 "/>
      <sheetName val="TOT_ME last"/>
      <sheetName val="RIN_ME last"/>
      <sheetName val="daffin"/>
      <sheetName val="sanitaire"/>
      <sheetName val="FF_E"/>
      <sheetName val="D4.1"/>
      <sheetName val="D5.1"/>
      <sheetName val="D6.1"/>
      <sheetName val="D7.1"/>
      <sheetName val="D4-2(TA) "/>
      <sheetName val="D5-2(TB)"/>
      <sheetName val="D6-2(TC)"/>
      <sheetName val="D7-2(TD)"/>
      <sheetName val="provisionalsum"/>
      <sheetName val="cover ps"/>
      <sheetName val="cover prelim"/>
      <sheetName val="cover basement"/>
      <sheetName val="cover basement2.2"/>
      <sheetName val="cover Lantai 1,2,3,4&amp;5"/>
      <sheetName val="cover Area TA"/>
      <sheetName val="cover Area TA (2)"/>
      <sheetName val="Cover Paket"/>
      <sheetName val="Cover PJT"/>
      <sheetName val="REKAP PROGRESS"/>
      <sheetName val="PERALATAN FAN"/>
      <sheetName val="AIR CURTAIN"/>
      <sheetName val="DUCTING "/>
      <sheetName val="DIFFUSER &amp; GRILLE "/>
      <sheetName val="POMPA CHILLER"/>
      <sheetName val="PERALATAN AHU"/>
      <sheetName val="PERALATAN EVB+CU"/>
      <sheetName val="PIPA REFRIGERANT"/>
      <sheetName val="PIPA DRAIN"/>
      <sheetName val="PIPA CHILLER"/>
      <sheetName val="KATUP-KATUP"/>
      <sheetName val="CATU DAYA LISTRIK"/>
      <sheetName val="Paket"/>
      <sheetName val="Cov."/>
      <sheetName val="Cover Analisa"/>
      <sheetName val="PERALATAN UTAMA PLB"/>
      <sheetName val="PEMIPAAN PLB"/>
      <sheetName val="PERALATAN &amp; KATUP2 PLB"/>
      <sheetName val="CATU DAYA LISTRIK PLB"/>
      <sheetName val="PERALATAN UTAMA PK"/>
      <sheetName val="PEMIPAAN PK"/>
      <sheetName val="PERALATAN &amp; KATUP2 PK"/>
      <sheetName val="CATU DAYA LISTRIK PK"/>
      <sheetName val="TANYA MMR"/>
      <sheetName val="E. Pekerjaan Lantai ok"/>
      <sheetName val="G.Pekerjaan Finishing ok"/>
      <sheetName val="pek finishing ica"/>
      <sheetName val="Input Data"/>
      <sheetName val="Informasi Umum"/>
      <sheetName val="Md-2"/>
      <sheetName val="An-2"/>
      <sheetName val="Buis beton"/>
      <sheetName val="Md-3"/>
      <sheetName val="An-3"/>
      <sheetName val="Md-5"/>
      <sheetName val="An-5"/>
      <sheetName val="Md-Base "/>
      <sheetName val="An Base"/>
      <sheetName val="Md.6"/>
      <sheetName val="An.6"/>
      <sheetName val="Md Hotmix"/>
      <sheetName val="An Hotmix"/>
      <sheetName val="Md.7"/>
      <sheetName val="An.7"/>
      <sheetName val="Bronjong"/>
      <sheetName val="Md.8"/>
      <sheetName val="An.8"/>
      <sheetName val="stability"/>
      <sheetName val="Penulangan"/>
      <sheetName val="B.ATAS"/>
      <sheetName val="BESI ATAS"/>
      <sheetName val="GBR-BESI-BWH"/>
      <sheetName val="STD"/>
      <sheetName val="A.1.DAK"/>
      <sheetName val="A.2.DAK"/>
      <sheetName val="A.3.DAK"/>
      <sheetName val="A.4.DAK"/>
      <sheetName val="A.5"/>
      <sheetName val="A.6"/>
      <sheetName val="A.7"/>
      <sheetName val="A.8.DHD"/>
      <sheetName val="A.9.DHD"/>
      <sheetName val="A.10.DHD"/>
      <sheetName val="A.11.DHD"/>
      <sheetName val="A.12.DHD"/>
      <sheetName val="A.13.DHD"/>
      <sheetName val="A.14.DHD"/>
      <sheetName val="A.15.DHD"/>
      <sheetName val="B.1.DHD"/>
      <sheetName val="B.2.DHD"/>
      <sheetName val="B.3.DHD"/>
      <sheetName val="B.4.DHD"/>
      <sheetName val="B.5.DHD"/>
      <sheetName val="B.6.DHD"/>
      <sheetName val="B.7.DHD"/>
      <sheetName val="B.8.DHD"/>
      <sheetName val="B.9.DHD"/>
      <sheetName val="B.10.DHD"/>
      <sheetName val="B.11.DHD"/>
      <sheetName val="B.12.DHD"/>
      <sheetName val="B.13.DHD"/>
      <sheetName val="B.14.DHD"/>
      <sheetName val="B.15.DHD"/>
      <sheetName val="B.16.DHD"/>
      <sheetName val="B.17.DHD"/>
      <sheetName val="B.18.DHD"/>
      <sheetName val="B.19.DHD"/>
      <sheetName val="B.20.DHD"/>
      <sheetName val="B.21.DHD"/>
      <sheetName val="B.22.DHD"/>
      <sheetName val="B.23.DHD"/>
      <sheetName val="B.24.DHD"/>
      <sheetName val="B.25.DHD"/>
      <sheetName val="B.26.DHD"/>
      <sheetName val="B.27.DHD"/>
      <sheetName val="B.28.DHD"/>
      <sheetName val="B.29.DHD"/>
      <sheetName val="B.30.DHD"/>
      <sheetName val="B.31.DHD"/>
      <sheetName val="B.32.DHD"/>
      <sheetName val="B.32.DHD 1"/>
      <sheetName val="B.33.DHD"/>
      <sheetName val="B.33.DHD 1"/>
      <sheetName val="T"/>
      <sheetName val="B.34.DHD"/>
      <sheetName val="B.34.DHD 1"/>
      <sheetName val="B.35.DHD"/>
      <sheetName val="B.36.DHD"/>
      <sheetName val="B.37.DHD"/>
      <sheetName val="B.37.DHD 1"/>
      <sheetName val="B.38.DHD"/>
      <sheetName val="B.39.DHD"/>
      <sheetName val="B.40.DHD"/>
      <sheetName val="B.41.DHD"/>
      <sheetName val="B.42.DHD"/>
      <sheetName val="B.43.DHD"/>
      <sheetName val="B.44.DHD"/>
      <sheetName val="B.44.DHD 1"/>
      <sheetName val="B.45.DHD"/>
      <sheetName val="B.46.DHD"/>
      <sheetName val="B.47.DHD"/>
      <sheetName val="B.48.DHD"/>
      <sheetName val="B.49.DHD"/>
      <sheetName val="B.50.DHD"/>
      <sheetName val="B.51.DHD"/>
      <sheetName val="B.52.DHD"/>
      <sheetName val="B.53.DHD"/>
      <sheetName val="B.54.DHD"/>
      <sheetName val="B.55.DHD"/>
      <sheetName val="B.56.DHD"/>
      <sheetName val="B.57.DHD"/>
      <sheetName val="B.58.DHD"/>
      <sheetName val="B.59.DHD"/>
      <sheetName val="B.60.DHD"/>
      <sheetName val="B.61"/>
      <sheetName val="B.62"/>
      <sheetName val="B.63"/>
      <sheetName val="B.64"/>
      <sheetName val="B.65"/>
      <sheetName val="B.66"/>
      <sheetName val="B.67"/>
      <sheetName val="B.68"/>
      <sheetName val="B.69"/>
      <sheetName val="B.70"/>
      <sheetName val="B.71"/>
      <sheetName val="B.72"/>
      <sheetName val="B.73"/>
      <sheetName val="B.74"/>
      <sheetName val="B.75"/>
      <sheetName val="B.76"/>
      <sheetName val="B.77"/>
      <sheetName val="B.78"/>
      <sheetName val="B.79"/>
      <sheetName val="B.80"/>
      <sheetName val="B.81"/>
      <sheetName val="B.82"/>
      <sheetName val="B.83"/>
      <sheetName val="B.84"/>
      <sheetName val="B.85"/>
      <sheetName val="B.86"/>
      <sheetName val="B.87"/>
      <sheetName val="B.88"/>
      <sheetName val="B.89"/>
      <sheetName val="B.90"/>
      <sheetName val="B.91"/>
      <sheetName val="B.92"/>
      <sheetName val="B.93"/>
      <sheetName val="B.94"/>
      <sheetName val="B.95"/>
      <sheetName val="B.96"/>
      <sheetName val="B.97"/>
      <sheetName val="B.98"/>
      <sheetName val="B.99"/>
      <sheetName val="B.100"/>
      <sheetName val="B.101"/>
      <sheetName val="B.102"/>
      <sheetName val="B.103"/>
      <sheetName val="B.104"/>
      <sheetName val="B.105"/>
      <sheetName val="B.106"/>
      <sheetName val="B.107"/>
      <sheetName val="B.108"/>
      <sheetName val="B.109"/>
      <sheetName val="B.110"/>
      <sheetName val="B.111"/>
      <sheetName val="B.112"/>
      <sheetName val="B.113"/>
      <sheetName val="B.114"/>
      <sheetName val="B.115"/>
      <sheetName val="B.116"/>
      <sheetName val="B.117"/>
      <sheetName val="B.118"/>
      <sheetName val="B.119"/>
      <sheetName val="B.120"/>
      <sheetName val="B.121"/>
      <sheetName val="B.122"/>
      <sheetName val="B.123"/>
      <sheetName val="B.124"/>
      <sheetName val="B.125"/>
      <sheetName val="B.126"/>
      <sheetName val="B.127"/>
      <sheetName val="B.128"/>
      <sheetName val="B.129"/>
      <sheetName val="B.130"/>
      <sheetName val="B.131"/>
      <sheetName val="B.132"/>
      <sheetName val="B.133"/>
      <sheetName val="B.134"/>
      <sheetName val="B.135"/>
      <sheetName val="C.1"/>
      <sheetName val="C.2"/>
      <sheetName val="C.3"/>
      <sheetName val="C.4"/>
      <sheetName val="C.5"/>
      <sheetName val="C.6"/>
      <sheetName val="C.7"/>
      <sheetName val="C.8"/>
      <sheetName val="D.1.R"/>
      <sheetName val="D.1.1"/>
      <sheetName val="D.1.2"/>
      <sheetName val="D.1.3"/>
      <sheetName val="D.1.4"/>
      <sheetName val="D.2"/>
      <sheetName val="D.3"/>
      <sheetName val="D.4"/>
      <sheetName val="D.5"/>
      <sheetName val="D.6"/>
      <sheetName val="D.7"/>
      <sheetName val="D.8"/>
      <sheetName val="E.1.DAK"/>
      <sheetName val="E.2.DAK"/>
      <sheetName val="E.3.DAK"/>
      <sheetName val="E.4.DAK"/>
      <sheetName val="@"/>
      <sheetName val="B.36.DHD.a"/>
      <sheetName val="Cek List"/>
      <sheetName val="Pnwr A"/>
      <sheetName val="PEKERJA"/>
      <sheetName val="MP"/>
      <sheetName val="personal"/>
      <sheetName val="DAK"/>
      <sheetName val="M"/>
      <sheetName val="XXXXXX"/>
      <sheetName val="XXXXX0"/>
      <sheetName val="XXX0"/>
      <sheetName val="XXXXX1"/>
      <sheetName val="XXX1"/>
      <sheetName val="BA Gorong2 "/>
      <sheetName val="Standar"/>
      <sheetName val="ANLBOR-2006"/>
      <sheetName val="U&amp;B-BOW"/>
      <sheetName val="lisa rior"/>
      <sheetName val="ANBOW-2006"/>
      <sheetName val="SEKRET"/>
      <sheetName val="PURNA"/>
      <sheetName val="pager"/>
      <sheetName val="lanscape"/>
      <sheetName val="p jaga"/>
      <sheetName val="rior me"/>
      <sheetName val="sholla"/>
      <sheetName val="jaga"/>
      <sheetName val="Pager blk"/>
      <sheetName val="Anal bhn"/>
      <sheetName val="Upah,bhn&amp;alat"/>
      <sheetName val="010-040"/>
      <sheetName val="Jalan Nas"/>
      <sheetName val="Sp Pule- Pol"/>
      <sheetName val="MENUJU GD DEWAN"/>
      <sheetName val="SP4-Lapas"/>
      <sheetName val="SP Pule"/>
      <sheetName val="Telford"/>
      <sheetName val="Div6b"/>
      <sheetName val="Send."/>
      <sheetName val="D7b"/>
      <sheetName val="Div 8 &amp; 10"/>
      <sheetName val="Sumuran"/>
      <sheetName val="Pancang"/>
      <sheetName val="Div 10 b"/>
      <sheetName val="BACKUP GUNUNG SARI (2)"/>
      <sheetName val="PERHITUNGAN"/>
      <sheetName val="BACKUP GUNUNG SARI"/>
      <sheetName val="REKAP ALAT"/>
      <sheetName val="ANAL BAHAN"/>
      <sheetName val="Supl"/>
      <sheetName val="Gorong-2"/>
      <sheetName val="Plat Decker"/>
      <sheetName val="BACK UP SOPONYONO"/>
      <sheetName val="Sp Sopoyono"/>
      <sheetName val="bAC UP KAYU BATu"/>
      <sheetName val="Kayu Batu - Sukarame"/>
      <sheetName val="PAKE1"/>
      <sheetName val="PAKE2"/>
      <sheetName val="DATA1"/>
      <sheetName val="DATA2"/>
      <sheetName val="ALAT X"/>
      <sheetName val="ALAT XX"/>
      <sheetName val="Additional"/>
      <sheetName val="Gal_Cold Milling"/>
      <sheetName val="Gal_Jack Hammer"/>
      <sheetName val="Rab.007"/>
      <sheetName val="Rekap007"/>
      <sheetName val="Infor.007"/>
      <sheetName val="Mobil.007"/>
      <sheetName val="Oferte"/>
      <sheetName val="Surat Nyata"/>
      <sheetName val="HSB"/>
      <sheetName val="Analisis"/>
      <sheetName val="Disnaker"/>
      <sheetName val="LP"/>
      <sheetName val="PENGADILAN"/>
      <sheetName val="GANJARAGUNG"/>
      <sheetName val="RUMAH DINAS"/>
      <sheetName val="hadimulyo"/>
      <sheetName val="PURWOSARI"/>
      <sheetName val="karangrejo"/>
      <sheetName val="BAPPEDA"/>
      <sheetName val="YOSODADI"/>
      <sheetName val="BANJARSARI"/>
      <sheetName val="SUMBERSARI"/>
      <sheetName val="MARGODADI"/>
      <sheetName val="GOR"/>
      <sheetName val="KPU"/>
      <sheetName val="PU"/>
      <sheetName val="MULYOJATI"/>
      <sheetName val="KH"/>
      <sheetName val="Jadwal "/>
      <sheetName val="dukungan"/>
      <sheetName val="SP 2"/>
      <sheetName val="BESI Way Hanakau"/>
      <sheetName val="cover DOKPEL"/>
      <sheetName val="Data rencana jembatan way kanan"/>
      <sheetName val="WAY HANAKAU PANCANG 21 M"/>
      <sheetName val="wh 21 m Talud oprit"/>
      <sheetName val="WAY SUKAMANJUR sumuran 4 m"/>
      <sheetName val="wh 16 m Talud oprit "/>
      <sheetName val="JMBATAN GANTUNG WAY KANAN 120 M"/>
      <sheetName val="BESI Jembatan Gantung"/>
      <sheetName val="buck up data"/>
      <sheetName val="WAY ANAK HANAKAU PANCANG 16 m"/>
      <sheetName val="BESI SUKAMANJUR "/>
      <sheetName val="1 ruas Bima Sakti-Bts LU"/>
      <sheetName val=" ruas Bima Sakti-Bts LU (2)"/>
      <sheetName val="Terbilang Way Hanakau "/>
      <sheetName val="Terbilang Gantung"/>
      <sheetName val="Terbilang Way anak hanakau"/>
      <sheetName val="Rek ME(1)"/>
      <sheetName val="Rek Asem (2)"/>
      <sheetName val="Rek Arsit"/>
      <sheetName val="BQ Arsit"/>
      <sheetName val="Rek Struk"/>
      <sheetName val="BQ Struk"/>
      <sheetName val="Rek ME"/>
      <sheetName val="BQ ME"/>
      <sheetName val="Rek SiteDevel"/>
      <sheetName val="BQ Site Dev"/>
      <sheetName val="An HarSatPek"/>
      <sheetName val="Sat Bah &amp; Up"/>
      <sheetName val="5-Peralatan"/>
      <sheetName val="UPAH-BHN-CK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0"/>
      <sheetName val="D.91"/>
      <sheetName val="D.92"/>
      <sheetName val="D.93"/>
      <sheetName val="D.94"/>
      <sheetName val="D.95"/>
      <sheetName val="D.96"/>
      <sheetName val="U&amp;B"/>
      <sheetName val="Div"/>
      <sheetName val="Div (2)"/>
      <sheetName val="Kontrol"/>
      <sheetName val="rekap-qty"/>
      <sheetName val="UPAH PEKERJA"/>
      <sheetName val="PEK.TANAH"/>
      <sheetName val="uphbhn"/>
      <sheetName val="Uraian Pekerjaan"/>
      <sheetName val="rekap-ans"/>
      <sheetName val="DB"/>
      <sheetName val="har.sat.S"/>
      <sheetName val="AN.SEDANG"/>
      <sheetName val="C-2"/>
      <sheetName val="D.K H"/>
      <sheetName val="RK"/>
      <sheetName val="HKP MC0%"/>
      <sheetName val="REKAP VOL"/>
      <sheetName val="0-100"/>
      <sheetName val="100-250"/>
      <sheetName val="250-350"/>
      <sheetName val="350-560"/>
      <sheetName val="BAPB 0%"/>
      <sheetName val="BA Serah Trima"/>
      <sheetName val="SP Perubahan"/>
      <sheetName val="BA Nego"/>
      <sheetName val="POT 2"/>
      <sheetName val="POT 3"/>
      <sheetName val="MINGG"/>
      <sheetName val="HARI"/>
      <sheetName val="Risalah Kontrak"/>
      <sheetName val="Risalah Pemeriksaan"/>
      <sheetName val="Bahan&amp;Upah"/>
      <sheetName val="PerhitVolume"/>
      <sheetName val="Bahan+Upah"/>
      <sheetName val="An.Tanah"/>
      <sheetName val="An.Pasangan"/>
      <sheetName val="RekapBQ"/>
      <sheetName val="hitlt1"/>
      <sheetName val="hitlt2"/>
      <sheetName val="hitlt3"/>
      <sheetName val="hit pos"/>
      <sheetName val="hit pagar"/>
      <sheetName val="hitSIPIL"/>
      <sheetName val="analisa dipakai"/>
      <sheetName val="rab Tambahan"/>
      <sheetName val="rab MekElek"/>
      <sheetName val="rab STRUKTUR"/>
      <sheetName val="rab ARSITEK"/>
      <sheetName val="AHSP A.O.075"/>
      <sheetName val="RAB Pembanding"/>
      <sheetName val="HG"/>
      <sheetName val="ANALISA YG MASUK NSI"/>
      <sheetName val="D5.B"/>
      <sheetName val="SMBRK.KIDUL"/>
      <sheetName val="SMBRK.LOR"/>
      <sheetName val="Liprak KULON"/>
      <sheetName val="Jatisari"/>
      <sheetName val="Jatisari (2)"/>
      <sheetName val="G.GENI"/>
      <sheetName val="G.GENI (2)"/>
      <sheetName val="sbr.dawe 2"/>
      <sheetName val="sbr dawe"/>
      <sheetName val="GTS I PS"/>
      <sheetName val="PPC"/>
      <sheetName val="Bill.1.VAC-Supply-A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3.2"/>
      <sheetName val="3.3"/>
      <sheetName val="3.4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GRAND REKAP-ARS, M&amp;E"/>
      <sheetName val="GRAND REKAP-A &amp; B"/>
      <sheetName val="REKAP-KELAS (FT. SIPIL&amp;PERTAMB)"/>
      <sheetName val="RAB-KELAS (FT. SIPIL&amp;PERTAMB)"/>
      <sheetName val="REKAP-LAB. (FT. SIPIL&amp;PERTAMB)"/>
      <sheetName val="RAB-LAB. (FT. SIPIL&amp;PERTAMB)"/>
      <sheetName val="RAB-HALAMAN,LANDSCAPE"/>
      <sheetName val="ANALISA BESI"/>
      <sheetName val="RAB_PERSIAPAN"/>
      <sheetName val="RAB_K.GBNR"/>
      <sheetName val="DFT. HRG."/>
      <sheetName val="ANALISIS BESI KB"/>
      <sheetName val="RAB_K.DINAS."/>
      <sheetName val="ANALISIS BESI KD"/>
      <sheetName val="ALAT,UPAH&amp;MATERIAL"/>
      <sheetName val="BQ-Aresitrktur"/>
      <sheetName val="BTL tahap 1"/>
      <sheetName val="BTL total"/>
      <sheetName val="rumus"/>
      <sheetName val="FINALISASI"/>
      <sheetName val="BTL"/>
      <sheetName val="RAB (koreksi)"/>
      <sheetName val="ANAL-1 (koreksi)"/>
      <sheetName val="ANAL-1"/>
      <sheetName val="ANAL-2"/>
      <sheetName val="HARGABAHANUPAH"/>
      <sheetName val="diagram"/>
      <sheetName val="Spesifikasi ME"/>
      <sheetName val="ANALISA RAP"/>
      <sheetName val="ALAT BANTU"/>
      <sheetName val="TUTUPAN"/>
      <sheetName val="BIAYA UMUM"/>
      <sheetName val="REKAP_ARSITEKTUR."/>
      <sheetName val="REKAP_ASRAMA"/>
      <sheetName val="RAB.ADMINISTRASI PUSAT (1)"/>
      <sheetName val="RAB.LABORATURIUM (3)"/>
      <sheetName val="RAB.AULA SEDANG(6)"/>
      <sheetName val="RAB.RMH JABATAN T.54 (11)"/>
      <sheetName val="RAB. R.PENJAGA (18)"/>
      <sheetName val="RAB_POS JAGA BESAR (19.A)"/>
      <sheetName val="RAB_POS JAGA KECIL (19.B)"/>
      <sheetName val="RAB.POLIKLINIK(21)"/>
      <sheetName val="RAB_PEK LOUVRE ALUMUNIUM"/>
      <sheetName val="ANALISA PEK. LOUVRE ALM."/>
      <sheetName val="COV. D3"/>
      <sheetName val="COV. D3.1"/>
      <sheetName val="COV. D3.2"/>
      <sheetName val="COV. D3.3"/>
      <sheetName val="COV. D3.4"/>
      <sheetName val="COV. D3.5"/>
      <sheetName val="COV. D4"/>
      <sheetName val="Pek. luar"/>
      <sheetName val="D5_8"/>
      <sheetName val="COV.UTAMA"/>
      <sheetName val="COV. D1"/>
      <sheetName val="COV. D2"/>
      <sheetName val="COV. D2.1"/>
      <sheetName val="COV. D2.2"/>
      <sheetName val="COV. D2.3"/>
      <sheetName val="D2.3"/>
      <sheetName val="COV. D2.4"/>
      <sheetName val="COV. D2.5"/>
      <sheetName val="COV. D2.6"/>
      <sheetName val="D2.6"/>
      <sheetName val="COV. D2.7"/>
      <sheetName val="D2.7"/>
      <sheetName val="COV. D2.8"/>
      <sheetName val="D2.8"/>
      <sheetName val="lantai rev"/>
      <sheetName val="Bill 3.10"/>
      <sheetName val="Bill 3.11"/>
      <sheetName val="Bill 3.12"/>
      <sheetName val="Bill 4.11"/>
      <sheetName val="Bill 4.12"/>
      <sheetName val="Bill 4.13"/>
      <sheetName val="Bill 5.5.1"/>
      <sheetName val="anl duct"/>
      <sheetName val="anal pp"/>
      <sheetName val="4.16"/>
      <sheetName val="ELECTRIC"/>
      <sheetName val="Plumb"/>
      <sheetName val="Fire "/>
      <sheetName val="BAS 2"/>
      <sheetName val="anl pp"/>
      <sheetName val="inst"/>
      <sheetName val="anl lst"/>
      <sheetName val="R. Pompa &amp; Riser"/>
      <sheetName val="Basement - 1"/>
      <sheetName val="Basement - 2"/>
      <sheetName val="Lt 1 Tower A"/>
      <sheetName val="Lt 2 - 24 Tower A"/>
      <sheetName val="R. Mesin Tower A"/>
      <sheetName val="AC-2"/>
      <sheetName val="Access"/>
      <sheetName val="lstrk"/>
      <sheetName val="ANALISA KUSEN"/>
      <sheetName val="REKAP_BGN. UTAMA"/>
      <sheetName val="BGN. UTAMA"/>
      <sheetName val="BGN. PENUNJANG"/>
      <sheetName val="DFT. SAT. &amp; PEK."/>
      <sheetName val="ANALISA STR &amp; ARS "/>
      <sheetName val="DFT. HRG KSN"/>
      <sheetName val="DFT. SAT. &amp; PEK. KSN"/>
      <sheetName val="Up _ bhn"/>
      <sheetName val="Rkp.str"/>
      <sheetName val="Rkp.site"/>
      <sheetName val="Rab Site"/>
      <sheetName val="Up &amp; bhn"/>
      <sheetName val="AHS-UM"/>
      <sheetName val="calc."/>
      <sheetName val="RAB.D ( SENIOR &amp; GUEST ) (2)"/>
      <sheetName val="RAB.C ( NON STAF )"/>
      <sheetName val="RAB.B ( YUNIOR STAF )"/>
      <sheetName val="Revisi "/>
      <sheetName val="Rate.Cost1"/>
      <sheetName val="Rate.Cost1 (2)"/>
      <sheetName val="Comp."/>
      <sheetName val="RAB_R RAPAT BESAR &amp; KECIL"/>
      <sheetName val="GRANDSUM_STR"/>
      <sheetName val="SUMMARY_STR"/>
      <sheetName val="COST_PREPARATION (1 )"/>
      <sheetName val="COST_COT. (2)"/>
      <sheetName val="RAB_LIBRARY. (3)"/>
      <sheetName val="RAB_C.ROOM. (4)"/>
      <sheetName val="RAB_ARS. (5)"/>
      <sheetName val="RAB_CIVIL. (6)"/>
      <sheetName val="RAB_PEDESTRIAN. (T1)"/>
      <sheetName val="RAB_PEDESTRIAN. (T2)"/>
      <sheetName val="RAB_PEDESTRIAN. (T3)"/>
      <sheetName val="RAB_PEDESTRIAN. (T4)"/>
      <sheetName val="RAB_PEDESTRIAN. (T5A)"/>
      <sheetName val="RAB_PEDESTRIAN. (T5B)"/>
      <sheetName val="RAB_PEDESTRIAN. (T5C)"/>
      <sheetName val="RAB_PEDESTRIAN. (T5D)"/>
      <sheetName val="RAB_PEDESTRIAN. (T6)"/>
      <sheetName val="DAFT_ALAT,UPAH &amp; MAT"/>
      <sheetName val="DAFT_HARG_SAT_PEK."/>
      <sheetName val="AN.BTNCOT (2)"/>
      <sheetName val="AN.BTN.LIBRARY (3)"/>
      <sheetName val="AN.BTN.C.ROOM (4)"/>
      <sheetName val="AN.BTN.ARS (5)"/>
      <sheetName val="AN.BTN.CIVIL (6)"/>
      <sheetName val="AN.BTN.PEDESTRIAN (T1)"/>
      <sheetName val="AN.BTN.PEDESTRIAN (T2)"/>
      <sheetName val="AN.BTN.PEDESTRIAN (T3)"/>
      <sheetName val="AN.BTN.PEDESTRIAN (T4)"/>
      <sheetName val="AN.BTN.PEDESTRIAN (T5A)"/>
      <sheetName val="AN.BTN.PEDESTRIAN (T5B)"/>
      <sheetName val="AN.BTN.PEDESTRIAN (T5C)"/>
      <sheetName val="AN.BTN.PEDESTRIAN (T5D)"/>
      <sheetName val="AN.BTN.PEDESTRIAN (T6)"/>
      <sheetName val="REKAP_ARSITEKTUR"/>
      <sheetName val="BGN. ME (PENUNJANG)"/>
      <sheetName val="DFT.HRG."/>
      <sheetName val="DFT. HRG KSN "/>
      <sheetName val="ANALISA KUSEN "/>
      <sheetName val="Daftar Hrg Kusen"/>
      <sheetName val="RAB_LANDSCAPE"/>
      <sheetName val="ANLS_BESI_KNTR. GUB.REV.1"/>
      <sheetName val="RAB_KNTR. GUBERNUR (A.)"/>
      <sheetName val="ANLS_BESI_KNTR. DINAS ( B1 )"/>
      <sheetName val="RAB_KNTR. DINAS. (B1)"/>
      <sheetName val="RAB_KNTR. DINAS. (B2) "/>
      <sheetName val="ANLS_BESI_KNTR. DINAS ( B2)"/>
      <sheetName val="RAB_AULA (C.)"/>
      <sheetName val="RAB_KANTIN (D.)"/>
      <sheetName val="RAB_GARASI (E.)"/>
      <sheetName val="RAB_RUANG M &amp; E (F.)"/>
      <sheetName val="DAFTAR HARGA.STR"/>
      <sheetName val="DFT. HRG. UPAH &amp; MATERIAL.STR"/>
      <sheetName val="ANLS_BETON KTN &amp; AULA"/>
      <sheetName val="ANLS_BETON RUANG M&amp;E"/>
      <sheetName val="RAB_ELECTRICAL ENGINEERING (6)"/>
      <sheetName val="ELECTRICAL B"/>
      <sheetName val="RAB_MECHANICAL ENGINEERING (7) "/>
      <sheetName val="RAB_WORKSHOP (8)"/>
      <sheetName val="PEDESTRIAN DECK"/>
      <sheetName val="RAB_NAVAL ARCHITEC (9)"/>
      <sheetName val="RAB_FACULTY MEKANIKAL (6)"/>
      <sheetName val="RAB_FACULTY ELECT (7)"/>
      <sheetName val="RAB_FACULTY GEOLOGI (8)"/>
      <sheetName val="DAF UPAH &amp; MAT.KUSEN"/>
      <sheetName val="UNIT PRICE (JD &amp; PNTU)"/>
      <sheetName val="UNIT PRICE ANALYSIS (KSN)"/>
      <sheetName val="GRAN REKAP."/>
      <sheetName val="ADMINISTRASI (A)"/>
      <sheetName val="AUDITORIUM (B)"/>
      <sheetName val="GD. KULIAH (C)"/>
      <sheetName val="KEGIATAN MHS (E.2.)"/>
      <sheetName val="ASRAMA PUTRI-2 (H)"/>
      <sheetName val="ASRAMA PUTRI-3 (I)"/>
      <sheetName val="BGN. MENZA (J.1)"/>
      <sheetName val="DAPUR (J.2D)"/>
      <sheetName val="LAUNDRY &amp; GUDANG(K)"/>
      <sheetName val=" ASRAMA PUTRA-1 (L)"/>
      <sheetName val=" ASRAMA PUTRA-2 (M)"/>
      <sheetName val=" ASRAMA PUTRA-4 (O)"/>
      <sheetName val="GUEST HOUSE (R)"/>
      <sheetName val="GEREJA KRISTEN (S.1)"/>
      <sheetName val="GEREJA PROTESTAN (S.2)"/>
      <sheetName val="PURE (S3)"/>
      <sheetName val=" MASJID_T. WUDHU (T)"/>
      <sheetName val="POLIKLINIK &amp; Pos Jaga(U &amp; V)"/>
      <sheetName val="KOMERSIAL (W)"/>
      <sheetName val="RMH DINAS T. 125"/>
      <sheetName val="RMH DINAS T. 75"/>
      <sheetName val="RMH DINAS T. 54"/>
      <sheetName val="RMH DINAS T. 45"/>
      <sheetName val="BGN.Garasi &amp; Workshop"/>
      <sheetName val="REKAP ARS."/>
      <sheetName val="Pos Jaga (JM)"/>
      <sheetName val="Pos Jaga (Z.2.)"/>
      <sheetName val="GROUND TANK INDUK"/>
      <sheetName val="GD. GENSET "/>
      <sheetName val="AN. STR &amp; ARS"/>
      <sheetName val="DFT. HRG. BHN KUSEN"/>
      <sheetName val="ANAL.KUSEN ASRM. PA &amp; PI"/>
      <sheetName val="ANAL KUSEN (AUDIT.)"/>
      <sheetName val="ANAL KUSEN (LAB)"/>
      <sheetName val="ANAL.KUSEN Gd. GENSET"/>
      <sheetName val="A.K WORKS &amp; GARASI"/>
      <sheetName val="ANALISA KUSEN Pos Jaga"/>
      <sheetName val="PEKERJAAN SITE"/>
      <sheetName val="REKAP SITE"/>
      <sheetName val="REKAP ADMINISTRASI. A"/>
      <sheetName val="ADMINISTRASI . A"/>
      <sheetName val="REKAP AUDITORIUM. B"/>
      <sheetName val="AUDITORIUM. B"/>
      <sheetName val="REKAP KELAS. C"/>
      <sheetName val="KULIAH (LAB. COM) C"/>
      <sheetName val="REKAP KEGIATAN MAHASISWA E2"/>
      <sheetName val="KEGIATAN MAHASISWA E.2"/>
      <sheetName val="REKAP ASRAMA PUTRI. H "/>
      <sheetName val="ASRAMA PUTRI. H "/>
      <sheetName val="REKAP ASRAMA PUTRI. I "/>
      <sheetName val="ASRAMA PUTRI. I "/>
      <sheetName val="REKAP MENZA. J"/>
      <sheetName val="MENZA. J "/>
      <sheetName val="REKAP DAPUR J.2D"/>
      <sheetName val="DAPUR J.2D"/>
      <sheetName val="REKAP LOUNDRY. K"/>
      <sheetName val="RAB_LOUNDRY. K"/>
      <sheetName val="REKAP ASRAMA PUTRA. L "/>
      <sheetName val="ASRAMA PUTRA. L "/>
      <sheetName val="REKAP ASRAMA PUTRA. M"/>
      <sheetName val="ASRAMA PUTRA. M "/>
      <sheetName val="REKAP ASRAMA PUTRA. O  "/>
      <sheetName val="ASRAMA PUTRA. O "/>
      <sheetName val="REKAP GUESTHOUSE. R"/>
      <sheetName val="GUEST HOUSE. R"/>
      <sheetName val="REKAP GEREJA KRESTEN"/>
      <sheetName val="Panel,feeder,elek"/>
      <sheetName val="main summary"/>
      <sheetName val="Koefisien"/>
      <sheetName val="Notes"/>
      <sheetName val="A. Pekerjaan Tanah"/>
      <sheetName val="B. Pondasi"/>
      <sheetName val="C. Struktur"/>
      <sheetName val="D Pekerjaan Dinding"/>
      <sheetName val="balok atap"/>
      <sheetName val="balok 5 "/>
      <sheetName val="balok 2-4"/>
      <sheetName val="kolom Lt dasar"/>
      <sheetName val="kolom Lt 2"/>
      <sheetName val="kolom Lt 3 - 4"/>
      <sheetName val="kolom Lt 5"/>
      <sheetName val="Diameter"/>
      <sheetName val="BBS (2)"/>
      <sheetName val="Hub"/>
      <sheetName val="Over Head"/>
      <sheetName val="BBS BALOK Lt.5 ke Atap "/>
      <sheetName val="Tab"/>
      <sheetName val="BBS BALOK Lt.4 ke 5"/>
      <sheetName val="BBS BALOK Lt.3 ke 4"/>
      <sheetName val="BBS BALOK Lt.2 ke 3"/>
      <sheetName val="BBS BALOK Lt.1 ke 2"/>
      <sheetName val="BBS KOLOM DASAR"/>
      <sheetName val="BBS KOLOM 2"/>
      <sheetName val="BBS KOLOM 3 &amp; 4"/>
      <sheetName val="BBS KOLOM 5"/>
      <sheetName val="bj"/>
      <sheetName val="REKAP ANALISA msh blm fix"/>
      <sheetName val="D1.B"/>
      <sheetName val="D2.B"/>
      <sheetName val="D2.C"/>
      <sheetName val="D3.A"/>
      <sheetName val="D3.B"/>
      <sheetName val="D3.C"/>
      <sheetName val="D4.A"/>
      <sheetName val="D4.B"/>
      <sheetName val="D4.C"/>
      <sheetName val="D5.A"/>
      <sheetName val="D5.C"/>
      <sheetName val="D6.A"/>
      <sheetName val="D6.B"/>
      <sheetName val="D6.C"/>
      <sheetName val="D6.C laston 4 cm"/>
      <sheetName val="D6.analisa burtu dan burda"/>
      <sheetName val="D6.analisa burtu SWK"/>
      <sheetName val="D7.A"/>
      <sheetName val="D7.B"/>
      <sheetName val="D7.C"/>
      <sheetName val="bongkar pas batu"/>
      <sheetName val="D8.A"/>
      <sheetName val="D8.B"/>
      <sheetName val="D8.C"/>
      <sheetName val="pohon"/>
      <sheetName val="perkuatan jembatan"/>
      <sheetName val="D9.A"/>
      <sheetName val="D9.B"/>
      <sheetName val="D9.C"/>
      <sheetName val="D10.A"/>
      <sheetName val="peranch"/>
      <sheetName val="PLESTERAN dan urug pasir paving"/>
      <sheetName val="D10.B"/>
      <sheetName val="D10.C"/>
      <sheetName val="daftar bahan"/>
      <sheetName val="back up Jalan Aru"/>
      <sheetName val="SNI Cipta karya"/>
      <sheetName val="Tabel besi"/>
      <sheetName val="Analisa Perlengkapan"/>
      <sheetName val="panjang"/>
      <sheetName val="BAHAN SK WALIKOTA-PEMKOT"/>
      <sheetName val="ANALISA EI-Chipping"/>
      <sheetName val="AC-WC "/>
      <sheetName val="lamp ac-wc"/>
      <sheetName val="ANALISA BOW JLN-"/>
      <sheetName val="ANALISA K- (buku kuning)"/>
      <sheetName val="Analisa Galian"/>
      <sheetName val="COVER_Ok"/>
      <sheetName val="Back up vol"/>
      <sheetName val="Rekap analisa SNI (SDA)"/>
      <sheetName val="Rekap analisa SNI (CK)"/>
      <sheetName val="Rekap analisa Observasi (CK)"/>
      <sheetName val="Schedule Revisi(4)"/>
      <sheetName val="AHS SPEC Edisi 2010"/>
      <sheetName val="RD"/>
      <sheetName val="Hal1a"/>
      <sheetName val="Hal1b"/>
      <sheetName val="Hal2"/>
      <sheetName val="hal3"/>
      <sheetName val="Hal4"/>
      <sheetName val="kppn"/>
      <sheetName val="fungsi"/>
      <sheetName val="sfungsi"/>
      <sheetName val="tgiat"/>
      <sheetName val="tsgiat"/>
      <sheetName val="indikator"/>
      <sheetName val="sasaran"/>
      <sheetName val="mak"/>
      <sheetName val="kartu"/>
      <sheetName val="sliprt"/>
      <sheetName val="REKAPITUL"/>
      <sheetName val="UPAH SK WALIKOTA-PEMKOT"/>
      <sheetName val="RAB Imam Bonjol Timur (Alt)"/>
      <sheetName val="RAB Imam Bonjol Timur (lapang)"/>
      <sheetName val="RAB Imam Bonjol Timur"/>
      <sheetName val="ANALISA SNI GEDUNG-"/>
      <sheetName val="ANALISA OBSERVASI LAP-"/>
      <sheetName val="0-50"/>
      <sheetName val="50-100"/>
      <sheetName val="100-150"/>
      <sheetName val="150-200"/>
      <sheetName val="200-250"/>
      <sheetName val="250-300"/>
      <sheetName val="300-350"/>
      <sheetName val="350-400"/>
      <sheetName val="400-450"/>
      <sheetName val="450-500"/>
      <sheetName val="500-550"/>
      <sheetName val="550-600"/>
      <sheetName val="600-650"/>
      <sheetName val="650-700"/>
      <sheetName val="700-750"/>
      <sheetName val="750-800"/>
      <sheetName val="800-847.8"/>
      <sheetName val="850-900"/>
      <sheetName val="900-950"/>
      <sheetName val="950-975"/>
      <sheetName val="back up 2"/>
      <sheetName val="SMA SAMBEN"/>
      <sheetName val="itungan"/>
      <sheetName val="SNI 2013 "/>
      <sheetName val="AN.BOW 2013"/>
      <sheetName val="AN.OBSERVASI 2013"/>
      <sheetName val="HARGA SK TRIWL 2-IV-2007"/>
      <sheetName val="Overvasi"/>
      <sheetName val="SPM"/>
      <sheetName val="SP2D"/>
      <sheetName val="A. SPP-1"/>
      <sheetName val="B. SPP-2"/>
      <sheetName val="C. SPP-3"/>
      <sheetName val="REG SPP"/>
      <sheetName val="REG SPM"/>
      <sheetName val="REG SP2D"/>
      <sheetName val="BUKU REKAP PENG"/>
      <sheetName val="KARTU KENDALI"/>
      <sheetName val="lamp spj"/>
      <sheetName val="spj pengeluaran"/>
      <sheetName val="spj pengesahan"/>
      <sheetName val="Register Penutupan Kas"/>
      <sheetName val="Register Penutupan Kas Pembantu"/>
      <sheetName val="XL4Test5"/>
      <sheetName val="BKU Penerimaan"/>
      <sheetName val="Buku rekap Penerimaan"/>
      <sheetName val="( sTs)"/>
      <sheetName val="T.B Pembayaran"/>
      <sheetName val="SPJ Pend ADM"/>
      <sheetName val="SPJ Pend Fungsional"/>
      <sheetName val="Buku Pemb Penerimaan"/>
      <sheetName val="Kuantitas Harga"/>
      <sheetName val="Rekap Kuantitas Harga"/>
      <sheetName val="Perhit.vol"/>
      <sheetName val="UPAH&amp;BAHAN 2011"/>
      <sheetName val="REKAP HS.2011"/>
      <sheetName val="Lap. Survey"/>
      <sheetName val="SHSD"/>
      <sheetName val="B-Price"/>
      <sheetName val="bantai"/>
      <sheetName val="mat&amp;tool"/>
      <sheetName val="RAPlenk"/>
      <sheetName val="DAFTAR MPU"/>
      <sheetName val="TOOL&amp;EMPLOY"/>
      <sheetName val="H. Perkerasan Paving &amp; Jalan "/>
      <sheetName val="A. Persiapan Tanah  "/>
      <sheetName val="REKAP pacar kembang"/>
      <sheetName val="RAB pacar kembang"/>
      <sheetName val="S. 80"/>
      <sheetName val="S 100"/>
      <sheetName val="DUKLAT"/>
      <sheetName val="UNTUNG RUGI"/>
      <sheetName val="RAPlenk (2)"/>
      <sheetName val="BQ-SIPIL"/>
      <sheetName val="ANAL RABP"/>
      <sheetName val="borongan mandor"/>
      <sheetName val="analisa volume"/>
      <sheetName val="BQ-ELEKTRIK"/>
      <sheetName val="RAB Manukan kulon"/>
      <sheetName val="MAT&amp;TOOL SCHEDULE"/>
      <sheetName val="UPAH~K"/>
      <sheetName val="BAHAN~"/>
      <sheetName val="KEBUTUHAN MINIMUM PERALAT"/>
      <sheetName val="PEMBANTAIAN"/>
      <sheetName val="metpel"/>
      <sheetName val="spektek"/>
      <sheetName val="Daf-Har-Pening"/>
      <sheetName val="DaftarHargaPemel"/>
      <sheetName val="An-Mansur"/>
      <sheetName val="Kb-jepun"/>
      <sheetName val="Sosial"/>
      <sheetName val="U M"/>
      <sheetName val="back up VOLUME"/>
      <sheetName val="SCH LAKSANA"/>
      <sheetName val="sch mat"/>
      <sheetName val="sch TNG"/>
      <sheetName val="analisa total mat"/>
      <sheetName val="rabp"/>
      <sheetName val="BASIC PRICE "/>
      <sheetName val="rumus untuk unit"/>
      <sheetName val="UNIT PRICE dari rumus"/>
      <sheetName val="UNIT PRICE dari Daerah"/>
      <sheetName val="KUANTITAS ELEKTRIKAL"/>
      <sheetName val="KUANTITAS-PIPA"/>
      <sheetName val="Rab OE Bener"/>
      <sheetName val="ANAL lump sum "/>
      <sheetName val="RAP jangan di print"/>
      <sheetName val="Lap Survey"/>
      <sheetName val="Htg Vol"/>
      <sheetName val="Htg Vol gr"/>
      <sheetName val="Rekap. Vol"/>
      <sheetName val="RAB2"/>
      <sheetName val="Rkp RAB"/>
      <sheetName val="Mandays (2)"/>
      <sheetName val="RHS WIL 3"/>
      <sheetName val="ANALISA 2011"/>
      <sheetName val="jml kebuthn material"/>
      <sheetName val="ALAT 2011"/>
      <sheetName val="ANALISA ALAT 2011"/>
      <sheetName val="REKAP HS.2011 (2)"/>
      <sheetName val="UP&amp;BHAN "/>
      <sheetName val="PERHIT. ANA BAHAN "/>
      <sheetName val="ANALISA ALAT 2009"/>
      <sheetName val="UPAH&amp;BAHAN NEW"/>
      <sheetName val="PERHIT. ANA BAHAN 2011"/>
      <sheetName val="PERHIT. ANA BAHAN hrg toko"/>
      <sheetName val="UPAH&amp;BAHAN SRVY TOKO"/>
      <sheetName val="RKP. kuntitas Harga"/>
      <sheetName val="LAPORAN SURVEY"/>
      <sheetName val="form"/>
      <sheetName val="pakta"/>
      <sheetName val="isian"/>
      <sheetName val="a-b-c"/>
      <sheetName val="d-e"/>
      <sheetName val="j"/>
      <sheetName val="analis PJU"/>
      <sheetName val="UPAH&amp;BAHAN 2010"/>
      <sheetName val="ALAT 2010"/>
      <sheetName val="REKAP DKH"/>
      <sheetName val="DFTR KUANTITAS HRG"/>
      <sheetName val="REKAP HS."/>
      <sheetName val="PERHIT. ANA BAHAN 2010"/>
      <sheetName val="ANALISA 2010"/>
      <sheetName val="Bahan Bangun &amp; Konstruksi"/>
      <sheetName val="00000000"/>
      <sheetName val="Anls hrg Lt.4"/>
      <sheetName val="Anls hrg Lt.3"/>
      <sheetName val="Anls hrg Lt.2"/>
      <sheetName val=" Anls hrg Lt.1"/>
      <sheetName val="Sub Rkp"/>
      <sheetName val="Pndhln"/>
      <sheetName val="Lt 1"/>
      <sheetName val="Lt 2"/>
      <sheetName val="Lt 3"/>
      <sheetName val="Lantai 4"/>
      <sheetName val="Atp"/>
      <sheetName val="Almn"/>
      <sheetName val="Btn"/>
      <sheetName val="Input Gambar"/>
      <sheetName val="Siring"/>
      <sheetName val="Siring Pas."/>
      <sheetName val="Galian Biasa"/>
      <sheetName val="Gal Struk2m"/>
      <sheetName val="Gal struk 4m"/>
      <sheetName val="Penyiapan Baru"/>
      <sheetName val="Beton Abutmen"/>
      <sheetName val="Beton Lantai"/>
      <sheetName val="Pond Base A"/>
      <sheetName val="Onderlaagh"/>
      <sheetName val="Resap"/>
      <sheetName val="K250 isi sumur"/>
      <sheetName val="Cykloop"/>
      <sheetName val="K-125 Lantai kerja"/>
      <sheetName val="K-125 Penguat"/>
      <sheetName val="Besi Abutmen"/>
      <sheetName val="Besi lantai"/>
      <sheetName val="Besi Talud"/>
      <sheetName val="Batu Talud"/>
      <sheetName val="Exp Join"/>
      <sheetName val="Bering"/>
      <sheetName val="Pipa Sandran"/>
      <sheetName val="Pipa Cucuran"/>
      <sheetName val="Leneng"/>
      <sheetName val="Siku"/>
      <sheetName val="Cov-Rab"/>
      <sheetName val="Rek-Rab RW"/>
      <sheetName val="rab fisik RW"/>
      <sheetName val="Rek-Rab RT"/>
      <sheetName val="rab fisik"/>
      <sheetName val="rencana penanganan"/>
      <sheetName val="rincikan rigid Jln Pejuang "/>
      <sheetName val="rab fisik RT"/>
      <sheetName val="Drainase Rt 4024"/>
      <sheetName val="Drainase Rt 4023"/>
      <sheetName val="Pengaspalan Rt 4022"/>
      <sheetName val="Pengaspalan Rt 4021"/>
      <sheetName val="Corbeton"/>
      <sheetName val="Cat Kozen Baja"/>
      <sheetName val="cat lisplank"/>
      <sheetName val="KERAMIK DINDING"/>
      <sheetName val="Alcubon untuk MC"/>
      <sheetName val="Alcubon"/>
      <sheetName val="PAlimanan"/>
      <sheetName val="DACK lengkung"/>
      <sheetName val="DACK jendela"/>
      <sheetName val="REKAP PLAFOND"/>
      <sheetName val="PLAFOND"/>
      <sheetName val="REKAP PLAFOND (2)"/>
      <sheetName val="PENGECATAN"/>
      <sheetName val="Daftar Kuantitas &amp; Harga"/>
      <sheetName val="bahan dan upah"/>
      <sheetName val="Jadual"/>
      <sheetName val="Data Info"/>
      <sheetName val="SPH  (1)"/>
      <sheetName val="TIME  (1)"/>
      <sheetName val="MP (1)"/>
      <sheetName val="NT-PMLT (1)"/>
      <sheetName val="SPH  (3)"/>
      <sheetName val="Rencn Sepanjangjaya VI"/>
      <sheetName val="TIME  (3)"/>
      <sheetName val="MP (3)"/>
      <sheetName val="SPH  (4)"/>
      <sheetName val="Jatikramat VI"/>
      <sheetName val="TIME  (4)"/>
      <sheetName val="MP (4)"/>
      <sheetName val="SPH  (5)"/>
      <sheetName val="Perwira V"/>
      <sheetName val="TIME  (5)"/>
      <sheetName val="MP (5)"/>
      <sheetName val="SPH  (6)"/>
      <sheetName val="Lanjutan Jatiasih V"/>
      <sheetName val="TIME  (6)"/>
      <sheetName val="MP (6)"/>
      <sheetName val="SPH  (7)"/>
      <sheetName val="Jtrhy 5 lanjt"/>
      <sheetName val="TIME  (7)"/>
      <sheetName val="MP (7)"/>
      <sheetName val="SPH  (8)"/>
      <sheetName val="Cimuning III"/>
      <sheetName val="TIME  (8)"/>
      <sheetName val="MP (8)"/>
      <sheetName val="SAMPU"/>
      <sheetName val="HARGA BAHAN BAKU"/>
      <sheetName val="A. Persiapan"/>
      <sheetName val="B. Tanah"/>
      <sheetName val="C. Pondasi"/>
      <sheetName val="D. Dinding"/>
      <sheetName val="E. Plesteran"/>
      <sheetName val="F. Kayu"/>
      <sheetName val="G. Beton"/>
      <sheetName val="H. Genteng"/>
      <sheetName val="I. Plafond"/>
      <sheetName val="J. Sanitasi"/>
      <sheetName val="K. Besi"/>
      <sheetName val="L. Kunci-kaca"/>
      <sheetName val="M. Lantai"/>
      <sheetName val="N. Cat"/>
      <sheetName val="O. Listrik"/>
      <sheetName val="Tulangan"/>
      <sheetName val="nama"/>
      <sheetName val="Volume LT I"/>
      <sheetName val="RAB LT I"/>
      <sheetName val="Volume LT II"/>
      <sheetName val="RAB LT II"/>
      <sheetName val="MenuUtama"/>
      <sheetName val="Penjelasan"/>
      <sheetName val="Konversi"/>
      <sheetName val="Perhitungan Pagar"/>
      <sheetName val="Tabel Sederhana"/>
      <sheetName val="Tabel TdkSederhana"/>
      <sheetName val="Tabel Khusus"/>
      <sheetName val="RAB Global"/>
      <sheetName val="Rek. RAP Total"/>
      <sheetName val="RAP Total"/>
      <sheetName val="Rek. Thp I + Thp II"/>
      <sheetName val="Rek. Thp I"/>
      <sheetName val="RAP Thp I"/>
      <sheetName val="Rek. Thp II"/>
      <sheetName val="RAP Thp II"/>
      <sheetName val="TV"/>
      <sheetName val="fire alarm dipakai"/>
      <sheetName val="fire alarm"/>
      <sheetName val="Gas Medis"/>
      <sheetName val="CCTV dipakai"/>
      <sheetName val="petir"/>
      <sheetName val="Gensetdipakai"/>
      <sheetName val="IPALdipakai"/>
      <sheetName val="Rek.IPAL"/>
      <sheetName val="Rinc.IPAL"/>
      <sheetName val="Hit"/>
      <sheetName val="anal btn"/>
      <sheetName val="Tandon"/>
      <sheetName val="Catatan"/>
      <sheetName val="Pemat.Lahan Gudang"/>
      <sheetName val="Pemat. Lahan Office"/>
      <sheetName val="Rek. Gudang"/>
      <sheetName val="Rinc. Gudang"/>
      <sheetName val="Rek. Office"/>
      <sheetName val="Rinc. Office"/>
      <sheetName val="Rinc. R. Genset"/>
      <sheetName val="Rinc. Struktur"/>
      <sheetName val="Rinci Ars"/>
      <sheetName val="Rekap ME"/>
      <sheetName val="Penerangan"/>
      <sheetName val="Estimasi pake"/>
      <sheetName val="Interpolasi RAB Usulan"/>
      <sheetName val="RAB Usulan "/>
      <sheetName val="Rek Studio A"/>
      <sheetName val="Rinci Studio A"/>
      <sheetName val="Hitung R. Studio"/>
      <sheetName val="analisa hargaSNI"/>
      <sheetName val="RekB"/>
      <sheetName val="RinciB"/>
      <sheetName val="RekC"/>
      <sheetName val="RinciC"/>
      <sheetName val="Rekap Pekerjaan"/>
      <sheetName val="Rinci Pekerjaan"/>
      <sheetName val="Volume Tanah"/>
      <sheetName val="Volume Beton"/>
      <sheetName val="Volume Baja"/>
      <sheetName val="Hitung Tulangan"/>
      <sheetName val="Upah - peralatan"/>
      <sheetName val="Rinci Volume"/>
      <sheetName val="Hitung Volume"/>
      <sheetName val="Harga Bahan "/>
      <sheetName val="Evaluasi Ang"/>
      <sheetName val="sumEXL"/>
      <sheetName val="Rekap Ang"/>
      <sheetName val="Prelim Extr"/>
      <sheetName val="BreakD Prelim"/>
      <sheetName val="Sched Man Power"/>
      <sheetName val="CM Temp Office"/>
      <sheetName val="Over Time"/>
      <sheetName val="390MC-PS"/>
      <sheetName val="Fee Coord"/>
      <sheetName val="NSC"/>
      <sheetName val="Sum BUL &amp; Alat"/>
      <sheetName val="sched alat"/>
      <sheetName val="Scafolding"/>
      <sheetName val="GFA "/>
      <sheetName val="TC"/>
      <sheetName val="DafProyek"/>
      <sheetName val="Alt (2)"/>
      <sheetName val="DafAlt"/>
      <sheetName val="DISC"/>
      <sheetName val="3-Analisa Quarry"/>
      <sheetName val="Agg A, Permukaan"/>
      <sheetName val="Agg B dan S "/>
      <sheetName val="LapisDrainase"/>
      <sheetName val="D4(8-13)"/>
      <sheetName val="6-CETAKAN BETON"/>
      <sheetName val="harga sat draft jan 2020"/>
      <sheetName val="2-BOQ"/>
      <sheetName val="D2 "/>
      <sheetName val="D5 "/>
      <sheetName val="D9(1)"/>
      <sheetName val="D9(2)"/>
      <sheetName val="Berat Isi"/>
      <sheetName val="FORM RINCIAN1"/>
      <sheetName val="BPJS"/>
      <sheetName val="COVER JASMAS"/>
      <sheetName val="Sec"/>
      <sheetName val="Backup "/>
      <sheetName val="B laston 4cm"/>
      <sheetName val="C laston 4 cm"/>
      <sheetName val="analisa burtu dan burda"/>
      <sheetName val="rekap bc up besi jln beton"/>
      <sheetName val="konfrsi plester siaran"/>
      <sheetName val="peleb L=0.75"/>
      <sheetName val="peleb L=1"/>
      <sheetName val="L=2"/>
      <sheetName val="L=2.5"/>
      <sheetName val="L=3"/>
      <sheetName val="L=4"/>
      <sheetName val="L=5"/>
      <sheetName val="L=5m -2.5x2"/>
      <sheetName val="L=6"/>
      <sheetName val="L=6m -3x2"/>
      <sheetName val="L=7m -3.5x2"/>
      <sheetName val="Rabat L=2"/>
      <sheetName val="Rabat L=2.5"/>
      <sheetName val="Rabat L=3"/>
      <sheetName val="bahu jln L=1"/>
      <sheetName val="bahu jln L=1.5"/>
      <sheetName val="L=4 t20"/>
      <sheetName val="L=5 t20"/>
      <sheetName val="L=6 t20"/>
      <sheetName val="HSPK ANALIS"/>
      <sheetName val="HB. RAP BLITAR KOTA 2"/>
      <sheetName val="HB.RAP BLITAR KOTA"/>
      <sheetName val="BAHAN'06 ME Print"/>
      <sheetName val="BAHAN'06 PLB"/>
      <sheetName val="HSPK ME Print"/>
      <sheetName val="HSPK ANALIS_KOTA MLG"/>
      <sheetName val="ANALISA_KOTA MALANG"/>
      <sheetName val="Analis ME Print"/>
      <sheetName val="Analisa SNI &amp; TMBH"/>
      <sheetName val="HSPK_BETON"/>
      <sheetName val="ANALISA BETON"/>
      <sheetName val="ITUNG BESI"/>
      <sheetName val="BESTAT_BESI"/>
      <sheetName val="HSPK KUSEN"/>
      <sheetName val="HARGA BAHAN 2008"/>
      <sheetName val="HSPK KUSEN ok"/>
      <sheetName val="ANALISA KUSEN ok"/>
      <sheetName val="ANALIS ++++"/>
      <sheetName val="Analisa PLB"/>
      <sheetName val="MASTER BAHAN ME"/>
      <sheetName val="MASTER HSPK ME"/>
      <sheetName val="MASTER Analis ME"/>
      <sheetName val="HARGA BAHAN ME 2008 "/>
      <sheetName val="Analis Beton"/>
      <sheetName val="TRIAL DELTA BETON_LT 1"/>
      <sheetName val="TRIAL DELTA BETON_LT 2"/>
      <sheetName val="TRIAL DELTA BETON_LT 3"/>
      <sheetName val="TRIAL DELTA BETON_LT 4"/>
      <sheetName val="BU_GEDUNG A_STR lt. 1"/>
      <sheetName val="BU_GEDUNG A_ STR lt. 2"/>
      <sheetName val="BU_GEDUNG A_STR lt. 3"/>
      <sheetName val="BU_GEDUNG A_STR lt. 4"/>
      <sheetName val="atap gedung A"/>
      <sheetName val="BU_Atap"/>
      <sheetName val="BU_GEDUNG A_ARS LT. 1"/>
      <sheetName val="BU_GEDUNG A_ARS LT. 2"/>
      <sheetName val="BU_GEDUNG A_ARS LT. 3"/>
      <sheetName val="BU_GEDUNG A_ARS LT. 4"/>
      <sheetName val="BU_PLB_GEDUNG A"/>
      <sheetName val="2.1.A BU_STR_GEDUNG B"/>
      <sheetName val="2.1. B BU_ARC_GEDUNG B"/>
      <sheetName val="BU_PLB_GEDUNG B"/>
      <sheetName val="BU_STR_MUSHOLLA"/>
      <sheetName val="BU_ARC_MUSHOLLA"/>
      <sheetName val="BU_PLB_MUSHOLLA"/>
      <sheetName val="1.A. BU_STR_KANTIN"/>
      <sheetName val="atap Unit Kantin"/>
      <sheetName val="BU_Atap KANTIN"/>
      <sheetName val="1. B. BU_ARC_KANTIN"/>
      <sheetName val="BU_PLB_KANTIN"/>
      <sheetName val="1.A. BU_STR_RMH GENZET"/>
      <sheetName val="1. B. BU_ARC_RMH GENZET"/>
      <sheetName val="1.A. BU_STR_RMH  POMPA"/>
      <sheetName val="1. B. BU_ARC_RMH  POMPA"/>
      <sheetName val="1.A. BU_STR_PARKIR KADIN"/>
      <sheetName val="1. B. BU_ARC_PARKIR KADIN"/>
      <sheetName val="2.1.A BU_STR_GERBANG DPN"/>
      <sheetName val="2.1. B BU_ARC_GERBANG DPN"/>
      <sheetName val="1.A. BU_STR_GERBANG TENGAH"/>
      <sheetName val="1. B. BU_ARC_GERBANG TENGAH"/>
      <sheetName val="1.A. BU_STR_GERBANG BLKG"/>
      <sheetName val="1. B. BU_ARC_GERBANG BLKG"/>
      <sheetName val="3.1.1 BU STR Depo Sampah"/>
      <sheetName val="3.1.2 BU ARS  Depo Sampah"/>
      <sheetName val="C.1_ BU_LANDSACAPE"/>
      <sheetName val="C.1_ BU_LANDSACAPE_pagar"/>
      <sheetName val="C.2.1_BU-ddg penahan"/>
      <sheetName val="BU_Elevasi"/>
      <sheetName val="Bu_Drainase"/>
      <sheetName val="Bu SMR RESAPAN"/>
      <sheetName val="Form Back up ARS-STR KANTIN"/>
      <sheetName val="BU_STR_pos jaga"/>
      <sheetName val="Form Back up ARS POS JAGA"/>
      <sheetName val="BU_STR_GT"/>
      <sheetName val="BU_ARC_GT"/>
      <sheetName val="Form Back up GERB"/>
      <sheetName val="rab kupang 8"/>
      <sheetName val="rekap kupang 8"/>
      <sheetName val="hrg sat1"/>
      <sheetName val="Penawaran Harga"/>
      <sheetName val="skedul Pelaksanaan"/>
      <sheetName val="Metker"/>
      <sheetName val="SEGITIGA"/>
      <sheetName val="DAU '08"/>
      <sheetName val="Gabungan"/>
      <sheetName val="Lamp SE Prov"/>
      <sheetName val="Lamp SE KabKota"/>
      <sheetName val="AAAAA"/>
      <sheetName val="EXIST"/>
      <sheetName val="REP"/>
      <sheetName val="REOP"/>
      <sheetName val="STIM"/>
      <sheetName val="KUPL"/>
      <sheetName val="OPT-LIFT"/>
      <sheetName val="AOB"/>
      <sheetName val="AOT"/>
      <sheetName val="Data KK"/>
      <sheetName val="DAU suatu daerah"/>
      <sheetName val="40 db"/>
      <sheetName val="RAB_1"/>
      <sheetName val="RAB_2"/>
      <sheetName val="taksiran prod"/>
      <sheetName val="PHOTO"/>
      <sheetName val="PHOTO (2)"/>
      <sheetName val="Tiang Pancang Baja"/>
      <sheetName val="Pembongkaran"/>
      <sheetName val="Geotxtil"/>
      <sheetName val="Expantion Joint"/>
      <sheetName val="NP (2)"/>
      <sheetName val="diafrag"/>
      <sheetName val="Void Slab"/>
      <sheetName val="deck slab"/>
      <sheetName val="Lean Concr"/>
      <sheetName val="Perletakan Strip"/>
      <sheetName val="Pembongkaran Jbt Lama"/>
      <sheetName val="Pemb Jbt Rangka Baja"/>
      <sheetName val="Pengadaan Jembatan Sementara"/>
      <sheetName val="Pengadaan Jembatan Aramco"/>
      <sheetName val="Tiang Pancang"/>
      <sheetName val="Bartolomeo"/>
      <sheetName val="Policy"/>
      <sheetName val="Exercise"/>
      <sheetName val="Simulasi inti"/>
      <sheetName val="statistik"/>
      <sheetName val="sortlisted Stats"/>
      <sheetName val="Pemekaran 17 KK (2007)"/>
      <sheetName val="Final DAU"/>
      <sheetName val="BP 2007"/>
      <sheetName val="Bakor"/>
      <sheetName val="DBH SDA and Tax 2008"/>
      <sheetName val="Rekon PAD Growth"/>
      <sheetName val="PAD + DBH"/>
      <sheetName val="DAU 2005"/>
      <sheetName val="LW dan IPM"/>
      <sheetName val="Worksheet"/>
      <sheetName val="PDRB"/>
      <sheetName val="Luas Bakor 2"/>
      <sheetName val="Form Desa-1 "/>
      <sheetName val="Form Desa-2 "/>
      <sheetName val="Form Desa-3 "/>
      <sheetName val="Form Desa-4"/>
      <sheetName val="Form Desa-5"/>
      <sheetName val="Form Desa-6"/>
      <sheetName val="Form Desa-7"/>
      <sheetName val="Form Desa-8"/>
      <sheetName val="Form Desa-9"/>
      <sheetName val="Form Desa-10"/>
      <sheetName val="Form Desa-11"/>
      <sheetName val="Form Desa-12"/>
      <sheetName val="Form Desa-13"/>
      <sheetName val="Form Desa-14"/>
      <sheetName val="Form Desa-15"/>
      <sheetName val="Form Desa-16"/>
      <sheetName val="Form Desa-17"/>
      <sheetName val="Form Desa-18"/>
      <sheetName val="Form Rekap Kecamatan"/>
      <sheetName val="Provinsi"/>
      <sheetName val="Kabupaten"/>
      <sheetName val="Kecamatan"/>
      <sheetName val="Perk T"/>
      <sheetName val="UT"/>
      <sheetName val="NJ"/>
      <sheetName val="MK"/>
      <sheetName val="PGL"/>
      <sheetName val="LL"/>
      <sheetName val="LT"/>
      <sheetName val="TJ K"/>
      <sheetName val="BT"/>
      <sheetName val="PI"/>
      <sheetName val="UB "/>
      <sheetName val="Trg "/>
      <sheetName val="Prg "/>
      <sheetName val="AT no ok"/>
      <sheetName val="Rekap Kec"/>
      <sheetName val="Rekap Kab"/>
      <sheetName val="Rekap Prov"/>
      <sheetName val="H ANALISA"/>
      <sheetName val="DURP-F"/>
      <sheetName val="ANL BIAYA"/>
      <sheetName val="DRUP"/>
      <sheetName val="R-MP2-98"/>
      <sheetName val="Mars"/>
      <sheetName val="Elestomeric"/>
      <sheetName val="Expantion-Sand"/>
      <sheetName val="Pembongkaran Beton"/>
      <sheetName val="Peng, Jemb. Rangka-Gantung"/>
      <sheetName val="Revisi-Zarkasyi (2)"/>
      <sheetName val="Revisi-Zarkasyi"/>
      <sheetName val="Orgnasi"/>
      <sheetName val="FORM G"/>
      <sheetName val="FORM G1"/>
      <sheetName val="FORM G1 (Opr)"/>
      <sheetName val="Analisa Alat (2)"/>
      <sheetName val="An.K"/>
      <sheetName val="Kes Har"/>
      <sheetName val="REK. KBL"/>
      <sheetName val="TOS JAL"/>
      <sheetName val="R K T L P"/>
      <sheetName val="Gbr DSAIN"/>
      <sheetName val="LUAS KMDRI"/>
      <sheetName val="LUAS KMDRI &amp; BAKO"/>
      <sheetName val="DDN 07"/>
      <sheetName val="F-25.b LEMBAR CATATAN"/>
      <sheetName val="Lifting Oil"/>
      <sheetName val="R-2006"/>
      <sheetName val="DS"/>
      <sheetName val="ANA Mob"/>
      <sheetName val="ANA Rutin"/>
      <sheetName val="Confirm"/>
      <sheetName val="Met-PU-2.2"/>
      <sheetName val="Met-PU-6.3 (5)"/>
      <sheetName val="Met-PU-6.3 (6)"/>
      <sheetName val="Met-PU-6.3 (7)"/>
      <sheetName val="Alamat (bersama)"/>
      <sheetName val="LP-1"/>
      <sheetName val="LP-2"/>
      <sheetName val="Met-PU-2.1"/>
      <sheetName val="Met-PU-3.1 (1)"/>
      <sheetName val="Met-PU-3.2 (1)"/>
      <sheetName val="Met-PU-4.2 (2)"/>
      <sheetName val="RekapEE"/>
      <sheetName val="RAB2EE"/>
      <sheetName val="RekapOE"/>
      <sheetName val="RAB2OE"/>
      <sheetName val="RekapKosong"/>
      <sheetName val="RAB2Kosong"/>
      <sheetName val="RAB1"/>
      <sheetName val="AnalisaKosong"/>
      <sheetName val="HitunganUtama"/>
      <sheetName val="B.T"/>
      <sheetName val="Hit Besi Puskesmas "/>
      <sheetName val="Hit Besi Gudang"/>
      <sheetName val="CATATAN UNTUK PERBAIKAN"/>
      <sheetName val="Damija"/>
      <sheetName val="rumput"/>
      <sheetName val="Pember Selokan Smp diperkeras"/>
      <sheetName val="gorgor - pemjeb"/>
      <sheetName val="pel  rut bahu jln mat"/>
      <sheetName val="Coba-coba"/>
      <sheetName val="Daft Harg"/>
      <sheetName val="dgct"/>
      <sheetName val="dtct"/>
      <sheetName val="gvl"/>
      <sheetName val="Sheet12"/>
      <sheetName val="Sheet14"/>
      <sheetName val="Sheet16"/>
      <sheetName val="Rekap LAP."/>
      <sheetName val="10.PELENGKAP"/>
      <sheetName val="9.DRAINASE "/>
      <sheetName val="8.PERKERASAN"/>
      <sheetName val="7.PAGAR"/>
      <sheetName val="5. TIKET&amp;RETAIL"/>
      <sheetName val="4.TOWER"/>
      <sheetName val="3.MUSHOLA"/>
      <sheetName val="2.TPR"/>
      <sheetName val="1.WC UMUM"/>
      <sheetName val="KOEF. ALAT KLAS A &amp; B"/>
      <sheetName val="KOEF. ALAT LPS RESAP PENGIKAT"/>
      <sheetName val="KOEF. ALAT ATB"/>
      <sheetName val="Analisa EI-AL"/>
      <sheetName val="HS-P&amp;J tipe B"/>
      <sheetName val="HSItem-Print"/>
      <sheetName val="Unit Price M"/>
      <sheetName val="SUM I"/>
      <sheetName val="GALBI(ki)"/>
      <sheetName val="GALBI(ka)"/>
      <sheetName val="GALBI(tg)"/>
      <sheetName val="TIMPIL"/>
      <sheetName val="LAPON-B"/>
      <sheetName val="LAPON-A"/>
      <sheetName val="LRP"/>
      <sheetName val="BADAN JALAN"/>
      <sheetName val="URUPAS"/>
      <sheetName val="PASBA(ka)"/>
      <sheetName val="SALBET(ki)"/>
      <sheetName val="TUTUP(ki)"/>
      <sheetName val="SALBET(ka)"/>
      <sheetName val="TUTUP(ka)"/>
      <sheetName val="PASBA(ki)"/>
      <sheetName val="PLAST(ki)"/>
      <sheetName val="PLAST(ka)"/>
      <sheetName val="n"/>
      <sheetName val="ACI(ka)"/>
      <sheetName val=" ACI(ki)"/>
      <sheetName val="Rekap-MC"/>
      <sheetName val="DIV I"/>
      <sheetName val="DIV II"/>
      <sheetName val="DIV III"/>
      <sheetName val="DIV IV"/>
      <sheetName val="DIV V"/>
      <sheetName val="DIV VI"/>
      <sheetName val="DIV VII"/>
      <sheetName val="DIV XI"/>
      <sheetName val="PROGRESS"/>
      <sheetName val="BULANAN"/>
      <sheetName val="MINGGUAN-I"/>
      <sheetName val="MINGGUAN-II"/>
      <sheetName val="MINGGUAN-III"/>
      <sheetName val="MINGGUAN-IV"/>
      <sheetName val="Met-PU-3.2 (2)"/>
      <sheetName val="Met-PU-5.1 (1)"/>
      <sheetName val="Met-PU-5.1 (2)"/>
      <sheetName val="Met-PU-7.10 (3)"/>
      <sheetName val="LP-3"/>
      <sheetName val="Rab '05 (NEGO)"/>
      <sheetName val="% Harga 04-05"/>
      <sheetName val="Rekap Hrg"/>
      <sheetName val="Rekap Rab '05"/>
      <sheetName val="Rab '05"/>
      <sheetName val="Daft Print"/>
      <sheetName val="daf harga'05"/>
      <sheetName val=" Biaya alat jam'05"/>
      <sheetName val="Analisa Produksi alat'05"/>
      <sheetName val="Anl.Teknis"/>
      <sheetName val="Tbl.Alat"/>
      <sheetName val="Prod Alat 2005"/>
      <sheetName val="Sruct.Org'05"/>
      <sheetName val="daf harga A.Besar"/>
      <sheetName val="Harga &amp; Bahan "/>
      <sheetName val="analisa lama"/>
      <sheetName val="harga lama"/>
      <sheetName val="rab pos tiket"/>
      <sheetName val="rab pagar tembok"/>
      <sheetName val="rab reklamasi"/>
      <sheetName val="DOK. LELANG"/>
      <sheetName val="GEDUNG. KET"/>
      <sheetName val="K. CAMAT"/>
      <sheetName val="ANALISAUPAHBAHAN"/>
      <sheetName val="UPAH-BAHAN-PERALATAN"/>
      <sheetName val="BUPATI2 (2)"/>
      <sheetName val="ANL_Jalan_ BOW"/>
      <sheetName val="RAB FINAL"/>
      <sheetName val="ANL_Gedung_BOW"/>
      <sheetName val="Sewa Alat_BOW"/>
      <sheetName val="KOP (3)"/>
      <sheetName val="Volume Poskesdes T.80"/>
      <sheetName val="Besi &amp; Bekisting"/>
      <sheetName val="type 40"/>
      <sheetName val="Rekap DIV"/>
      <sheetName val="DIV VIII"/>
      <sheetName val="Pem 1"/>
      <sheetName val="pem2"/>
      <sheetName val="PAM3"/>
      <sheetName val="Rek.mpu"/>
      <sheetName val="jadwal bahan"/>
      <sheetName val="jadwal Tenaga"/>
      <sheetName val="Mat On Site"/>
      <sheetName val="Lam16"/>
      <sheetName val="KDN"/>
      <sheetName val="NETWORK PLANNING"/>
      <sheetName val="REK ALL"/>
      <sheetName val="REK.BBI"/>
      <sheetName val="REKAP TOT"/>
      <sheetName val="KNTR BBI"/>
      <sheetName val="REK. RUMAH"/>
      <sheetName val="RUMAH"/>
      <sheetName val="REK RUMAH45"/>
      <sheetName val="RUMAH45"/>
      <sheetName val="JDWL.PLK"/>
      <sheetName val="JDWL.BAHAN"/>
      <sheetName val="JDWL. PERSONIL"/>
      <sheetName val="Analisa Hrga Satuan"/>
      <sheetName val="Material On Site"/>
      <sheetName val="Jurnal"/>
      <sheetName val="MC-1"/>
      <sheetName val="REK MC-1"/>
      <sheetName val="COVER 1"/>
      <sheetName val="COVER 1 (2)"/>
      <sheetName val="R. Progress  "/>
      <sheetName val="COVER foto"/>
      <sheetName val="Tb1-Tb2"/>
      <sheetName val="Tb3-Tb4"/>
      <sheetName val="Tb5-Biaya Perawatan"/>
      <sheetName val="Daftar Upah&amp;Bahan"/>
      <sheetName val="Daftar Analisa"/>
      <sheetName val="rab swa"/>
      <sheetName val="NK"/>
      <sheetName val=" BQ TA 06"/>
      <sheetName val="3.a_Mob"/>
      <sheetName val="3B_mos"/>
      <sheetName val="3C_plant"/>
      <sheetName val="ANL_TEK"/>
      <sheetName val="ANL_TEK.6"/>
      <sheetName val="ANL_TEK.8"/>
      <sheetName val="2.ANL"/>
      <sheetName val="KBTH_BAHAN"/>
      <sheetName val="4BHN"/>
      <sheetName val="4.upah"/>
      <sheetName val="4.ALAT"/>
      <sheetName val="5.sch"/>
      <sheetName val="5.schALAT"/>
      <sheetName val="5.schBAHAN"/>
      <sheetName val="6.sub"/>
      <sheetName val="TKDN (2)"/>
      <sheetName val="JADWAL BAHAN (2)"/>
      <sheetName val="JADWAL PERSONEL (2)"/>
      <sheetName val="BAHAN &amp; UPAH"/>
      <sheetName val="Klt"/>
      <sheetName val="Lok"/>
      <sheetName val="Menu"/>
      <sheetName val="BIIL"/>
      <sheetName val="L.8"/>
      <sheetName val="L.3"/>
      <sheetName val="L.2"/>
      <sheetName val="L.14"/>
      <sheetName val="L.12"/>
      <sheetName val="L.1"/>
      <sheetName val="L.6"/>
      <sheetName val="L.7a-b"/>
      <sheetName val="LS-Rutin"/>
      <sheetName val="L4c"/>
      <sheetName val="L.10"/>
      <sheetName val="L.11"/>
      <sheetName val="L.13"/>
      <sheetName val="1.d"/>
      <sheetName val="A,B,C,D,E"/>
      <sheetName val="1.g"/>
      <sheetName val="1.e"/>
      <sheetName val="1.f"/>
      <sheetName val="L-1.f"/>
      <sheetName val="L.F-F"/>
      <sheetName val="L.F-1"/>
      <sheetName val="L.F-G"/>
      <sheetName val="L.F-H"/>
      <sheetName val="L.d.F-H"/>
      <sheetName val="TJ1Q47"/>
      <sheetName val="TJ1Q43"/>
      <sheetName val="RYQ52"/>
      <sheetName val="RYQ46"/>
      <sheetName val="Kulit"/>
      <sheetName val="r df kw"/>
      <sheetName val="df kw"/>
      <sheetName val="L 1"/>
      <sheetName val="L 5"/>
      <sheetName val="L 6a"/>
      <sheetName val="L 6b"/>
      <sheetName val="L 7"/>
      <sheetName val="L 9"/>
      <sheetName val="L 10"/>
      <sheetName val="L 11"/>
      <sheetName val="L 12"/>
      <sheetName val="L 13"/>
      <sheetName val="L 14"/>
      <sheetName val="A DA"/>
      <sheetName val="L-10"/>
      <sheetName val="L-2b,c"/>
      <sheetName val="L-2a"/>
      <sheetName val="L-3a,4"/>
      <sheetName val="L-4a,b"/>
      <sheetName val="L-7"/>
      <sheetName val="L-11"/>
      <sheetName val="TK SETIA"/>
      <sheetName val="BUP MUSHALLA"/>
      <sheetName val="BUP t.wudhuk"/>
      <sheetName val="OLD-DAFT"/>
      <sheetName val="Up Date BOW"/>
      <sheetName val="Guide"/>
      <sheetName val="NEW-DAFT"/>
      <sheetName val="Bobot Rusak"/>
      <sheetName val="An. Alat"/>
      <sheetName val="Sekedul pak lah"/>
      <sheetName val="Pak Lah Anas tek"/>
      <sheetName val="Anas Tek"/>
      <sheetName val="Anal.Teknik"/>
      <sheetName val="Rab I"/>
      <sheetName val="Rab II"/>
      <sheetName val="Rab III"/>
      <sheetName val="Rab IV"/>
      <sheetName val="Analis OK"/>
      <sheetName val="Anl. Jl"/>
      <sheetName val="Hbh. Jl"/>
      <sheetName val="GALBI(ka')"/>
      <sheetName val="TIMBI(kk)"/>
      <sheetName val="PRIME"/>
      <sheetName val="SIAPBOS"/>
      <sheetName val="k1"/>
      <sheetName val="SALBET(ki)IA"/>
      <sheetName val="SALBET(ki)IB"/>
      <sheetName val="k2"/>
      <sheetName val="SALBET(ki)II"/>
      <sheetName val="SALBET(ka)II"/>
      <sheetName val="l1"/>
      <sheetName val="BKU_face"/>
      <sheetName val="Penj_selisih"/>
      <sheetName val="lpj"/>
      <sheetName val="ba"/>
      <sheetName val="lain"/>
      <sheetName val="pskt"/>
      <sheetName val="pajak"/>
      <sheetName val="LsB"/>
      <sheetName val="tunai"/>
      <sheetName val="kas"/>
      <sheetName val="bku"/>
      <sheetName val="referensi"/>
      <sheetName val="Update"/>
      <sheetName val="AHS Flafond"/>
      <sheetName val="1_2_3"/>
      <sheetName val="REKAP RAB TAHAP2(OE)"/>
      <sheetName val="RAB TAHAP 2 (OE)"/>
      <sheetName val="RAB TAHAP 2 (BQ)"/>
      <sheetName val="REKAP RAB TAHAP (BQ)"/>
      <sheetName val="UPAH DAN BAHAN (2)"/>
      <sheetName val="UPAH DAN BAHAN"/>
      <sheetName val="REKAP RAB TAHAP (2)"/>
      <sheetName val="RAB TAHAP 2"/>
      <sheetName val="REKAP RAB TAHAP (3)"/>
      <sheetName val="RAB TAHAP 3"/>
      <sheetName val="RAB KOSONG "/>
      <sheetName val="ANALISA KOSONG"/>
      <sheetName val="RAB_10"/>
      <sheetName val="Rekap Provinsi"/>
      <sheetName val="Luwu Utara"/>
      <sheetName val="Gowa"/>
      <sheetName val="Banjar"/>
      <sheetName val="Muaro Jambi"/>
      <sheetName val="Wajo"/>
      <sheetName val="Ngawi"/>
      <sheetName val="Percairan PerKab_Kota BIREUEN"/>
      <sheetName val="Lap. Konsol Penggunaan DD"/>
      <sheetName val="Sewa Alat Yang Tidak Di Pakai"/>
      <sheetName val="Sewa Alat Yang Dipakai"/>
      <sheetName val="Upah Bahan_BOW"/>
      <sheetName val="Jalan Jabat_Mak Rahim"/>
      <sheetName val="data Desa"/>
      <sheetName val="Harga Bhn&amp;Alat"/>
      <sheetName val="Vol. Timgal"/>
      <sheetName val="S R1"/>
      <sheetName val="VAP"/>
      <sheetName val="MAP"/>
      <sheetName val="Rab1 Jalan"/>
      <sheetName val="TOS Grg40"/>
      <sheetName val="Anal.Harga"/>
      <sheetName val="Rab Grg2"/>
      <sheetName val="TOS Tal "/>
      <sheetName val="Anal.Harga (3)"/>
      <sheetName val="Rab3 Talud"/>
      <sheetName val="Periksa Desain"/>
      <sheetName val="TOS GGR"/>
      <sheetName val="Rab2 Grg2"/>
      <sheetName val="Rekap  (2)"/>
      <sheetName val="alue deah teungoh1"/>
      <sheetName val="alue deah teungoh"/>
      <sheetName val="matang rayeuk1"/>
      <sheetName val="matang rayeuk"/>
      <sheetName val="jeulingke1"/>
      <sheetName val="jeulingke"/>
      <sheetName val="lambaro skep1"/>
      <sheetName val="lambaro skep"/>
      <sheetName val="tibang1"/>
      <sheetName val="tibang"/>
      <sheetName val="deah raya1"/>
      <sheetName val="deah raya"/>
      <sheetName val="pante riek1"/>
      <sheetName val="lam awe"/>
      <sheetName val="lam awe 1"/>
      <sheetName val="pante riek"/>
      <sheetName val="Rekap.Anls"/>
      <sheetName val="Curva S-Balok"/>
      <sheetName val="NM-ANL"/>
      <sheetName val="Alat Minimum"/>
      <sheetName val="Personil Inti"/>
      <sheetName val="MPU-1"/>
      <sheetName val="MPU-3"/>
      <sheetName val="Peralatan (2)"/>
      <sheetName val="mos.1"/>
      <sheetName val="mos.2"/>
      <sheetName val="stn.crus.1"/>
      <sheetName val="stn.crus.2"/>
      <sheetName val="daft.alt"/>
      <sheetName val="staf."/>
      <sheetName val="sub."/>
      <sheetName val="check."/>
      <sheetName val="dmpu"/>
      <sheetName val="sche.alt"/>
      <sheetName val="sche."/>
      <sheetName val="3.1.1"/>
      <sheetName val="3.2.1 &amp; 3.3"/>
      <sheetName val="4.2.2"/>
      <sheetName val="5.1.1 &amp; 5.1.2"/>
      <sheetName val="6.1.1"/>
      <sheetName val="6.3.6"/>
      <sheetName val="7.1.5 &amp; 7.3.1"/>
      <sheetName val="7.13"/>
      <sheetName val="anls.quar"/>
      <sheetName val="anls.alt"/>
      <sheetName val="agrt.ksr.hls"/>
      <sheetName val="agrt.a"/>
      <sheetName val="agrt.b"/>
      <sheetName val="agrt.c"/>
      <sheetName val="bsc.prc"/>
      <sheetName val="Anl Bkstng&amp;Bkrn"/>
      <sheetName val="Kolom K225"/>
      <sheetName val="Batu Gng"/>
      <sheetName val="Pondasi tapak"/>
      <sheetName val="Dam Air"/>
      <sheetName val="galian Tanah"/>
      <sheetName val="Urugan tanah"/>
      <sheetName val="NWP JALAN"/>
      <sheetName val="Rp-Indo"/>
      <sheetName val="stn.crus."/>
      <sheetName val="AMP"/>
      <sheetName val="Aspal Semen"/>
      <sheetName val="Taksir"/>
      <sheetName val="Gedung Kantor"/>
      <sheetName val="wc"/>
      <sheetName val="Profil"/>
      <sheetName val="RAB RKB"/>
      <sheetName val="RB RD"/>
      <sheetName val="RAB WC"/>
      <sheetName val="Srn&amp;Mbl"/>
      <sheetName val="LKP Des"/>
      <sheetName val="LKP Jan"/>
      <sheetName val="LKP Feb"/>
      <sheetName val="LKP Mar"/>
      <sheetName val="MC Des"/>
      <sheetName val="MC Jan"/>
      <sheetName val="MC Feb"/>
      <sheetName val="MC Mar"/>
      <sheetName val="S - CURVE"/>
      <sheetName val="REK ANALISA"/>
      <sheetName val="ANALISAE"/>
      <sheetName val="REKALAT"/>
      <sheetName val="ANLPEN"/>
      <sheetName val="Daftar Upah &amp; Bahan"/>
      <sheetName val="Analisa Pekerjaan"/>
      <sheetName val="Sub Kon "/>
      <sheetName val="NETWOK PLANNING"/>
      <sheetName val="Jadwal Personil"/>
      <sheetName val="Analisa Harga Alat"/>
      <sheetName val="Rekap-MPU"/>
      <sheetName val="ID LOKASI"/>
      <sheetName val="DATA INDUK PENYALURAN DD 2016"/>
      <sheetName val="KODE KEGIATAN"/>
      <sheetName val="FORM PENGENDALIAN gampong baro"/>
      <sheetName val=" PENGENDALIAN DESA Kd Tanjong"/>
      <sheetName val=" PENGENDALIAN DESA Mnsh Dyh"/>
      <sheetName val="FORM PENGENDALIAN DESA C"/>
      <sheetName val="FORM PENGENDALIAN DESA D"/>
      <sheetName val="Data Propinsi"/>
      <sheetName val="bandingkan"/>
      <sheetName val="Perb. ada Propnya."/>
      <sheetName val="selisih"/>
      <sheetName val="12 Kota Baru"/>
      <sheetName val="DAU"/>
      <sheetName val="susunan benar"/>
      <sheetName val="Papua"/>
      <sheetName val="Keppres DAU"/>
      <sheetName val="KMK DP Murni"/>
      <sheetName val="KMK DP PNSD"/>
      <sheetName val="KMK DP ST"/>
      <sheetName val="Tatal Daper per Prov"/>
      <sheetName val="DATA 2005"/>
      <sheetName val="2001-2004"/>
      <sheetName val="DBH"/>
      <sheetName val="Data Daerah"/>
      <sheetName val="DATA LW - DDN"/>
      <sheetName val="LW dan JP"/>
      <sheetName val="data dr DBH"/>
      <sheetName val="PAD dan DBH"/>
      <sheetName val="lainnya"/>
      <sheetName val="BHS  vs bhd 2013 final"/>
      <sheetName val="Realisasi TW III OP"/>
      <sheetName val="Realisasi TW III PPh Ps 21"/>
      <sheetName val="SE Dirjen PPh Definitif"/>
      <sheetName val="Hitung DBH PPh Definitif"/>
      <sheetName val="DBH PPh Definitif"/>
      <sheetName val="DBH PPh Definitif + TW 3"/>
      <sheetName val="DBH OP Definitif final"/>
      <sheetName val="DBH 21 Definitif final"/>
      <sheetName val="PER KANWIL"/>
      <sheetName val="6 BESAR"/>
      <sheetName val="20 Besar"/>
      <sheetName val="Per KPP"/>
      <sheetName val="kode kpp"/>
      <sheetName val="format_baru"/>
      <sheetName val="format_lama"/>
      <sheetName val="akun_tertentu"/>
      <sheetName val="akun_surplus_defisit"/>
      <sheetName val="bobot_2"/>
      <sheetName val="tpr 2003"/>
      <sheetName val="BERITA ACARA"/>
      <sheetName val="PAGU IND"/>
      <sheetName val="RKP 2016"/>
      <sheetName val="IPM2012"/>
      <sheetName val="Menu APBDes"/>
      <sheetName val="Rekening Pendapatan"/>
      <sheetName val="Rekening Belanja"/>
      <sheetName val="Rekening Pembiayaan"/>
      <sheetName val="Penjabaran APBDes"/>
      <sheetName val="Ringkasan APBDes"/>
      <sheetName val="SK APBDes"/>
      <sheetName val="LINK NAMA"/>
      <sheetName val="TANGGUNG JAWAB BELANJA (2)"/>
      <sheetName val="TANGGUNG JAWAB BELANJA"/>
      <sheetName val="BUKU KAS PEMBANTU"/>
      <sheetName val="EDIT SPP"/>
      <sheetName val="Form APBDes"/>
      <sheetName val="SPP"/>
      <sheetName val="BUKU KAS UMUM"/>
      <sheetName val="BUKU BANK DESA"/>
      <sheetName val="BUKU KAS PEMBANTU PAJAK"/>
      <sheetName val="REALISASI SMESTER 1 APBDes"/>
      <sheetName val="REALISASI SMESTER AKHIR APBDes"/>
      <sheetName val="LPJ BENDAHARA"/>
      <sheetName val="KAB. BARITO UTARA"/>
      <sheetName val="GUNUNG TIMANG"/>
      <sheetName val="TEWEH TIMUR"/>
      <sheetName val="GUNUNG PUREI"/>
      <sheetName val="MONTALLAT"/>
      <sheetName val="LAHEI"/>
      <sheetName val="LAHEI BARAT"/>
      <sheetName val="TEWEH SELATAN"/>
      <sheetName val="TEWEH BARU"/>
      <sheetName val="TEWEH TENGAH"/>
      <sheetName val="RAB Pengajuan"/>
      <sheetName val="RAB Belaanja"/>
      <sheetName val="RPD"/>
      <sheetName val="IKK"/>
      <sheetName val="BP Jadi"/>
      <sheetName val="Penduduk"/>
      <sheetName val="Data Dasar"/>
      <sheetName val="KK_Simulasi (3)"/>
      <sheetName val="KK_Simulasi"/>
      <sheetName val="KK_Simulasi (2)"/>
      <sheetName val="praktek 2016"/>
      <sheetName val="ADD 2016"/>
      <sheetName val="Data In"/>
      <sheetName val="VII.6"/>
      <sheetName val="Lamp 9 Renc"/>
      <sheetName val="Lamp 9 Reali"/>
      <sheetName val="Renc Perj Dinas"/>
      <sheetName val="Renc Perj Dinas (2)"/>
      <sheetName val="T Sheet"/>
      <sheetName val="Absensi"/>
      <sheetName val="kW"/>
      <sheetName val="Tanda terima"/>
      <sheetName val="SNI 2008"/>
      <sheetName val="0%"/>
      <sheetName val="0% (2)"/>
      <sheetName val="0% (3)"/>
      <sheetName val="0% (4)"/>
      <sheetName val="Vol-Jalan"/>
      <sheetName val="RAB-Jalan"/>
      <sheetName val="OP-TPK"/>
      <sheetName val="Rekap-ts"/>
      <sheetName val="rekap pnpm"/>
      <sheetName val="Rekap Bhn,Upah&amp;Alat"/>
      <sheetName val="RE-Schedule"/>
      <sheetName val="Form progres fisik Kec BAB"/>
      <sheetName val="FORM ADN KEC Silaut"/>
      <sheetName val="RTS &amp; AHT"/>
      <sheetName val="COT PUUK"/>
      <sheetName val="PANTE PISANG"/>
      <sheetName val="alue peuno"/>
      <sheetName val="blang rambong"/>
      <sheetName val="DFT KUAN&amp;HRG"/>
      <sheetName val="UPH &amp; BHN"/>
      <sheetName val="Analisa AB"/>
      <sheetName val="Analisa BD"/>
      <sheetName val="GAB"/>
      <sheetName val="PPh Ps 21"/>
      <sheetName val="1. Cara Pengisian"/>
      <sheetName val="1. Petunjuk Pengisian"/>
      <sheetName val="1. format Prasarana Desa"/>
      <sheetName val="2. Cara Pengisian"/>
      <sheetName val="2. Petunjuk Pengisian"/>
      <sheetName val="2. Format Non Prasarana Desa"/>
      <sheetName val="REKAP Desa"/>
      <sheetName val="REF"/>
      <sheetName val="Transfer "/>
      <sheetName val="Total Dana"/>
      <sheetName val="Dana BPNPM"/>
      <sheetName val="Dana P2SPP Integrasi"/>
      <sheetName val="Dana Paska"/>
      <sheetName val="Dana Ops"/>
      <sheetName val="Dana SPP"/>
      <sheetName val="DOK PNPM-MPd"/>
      <sheetName val="DOK P2SPP"/>
      <sheetName val="DOK Perenc"/>
      <sheetName val="DOK Pelmas"/>
      <sheetName val="B-BPNPM"/>
      <sheetName val="K-BPNPM"/>
      <sheetName val="B P2SPP"/>
      <sheetName val="K P2SPP"/>
      <sheetName val="B-Pasca Krisis"/>
      <sheetName val="K-Pasca Krisis"/>
      <sheetName val="B-OP"/>
      <sheetName val="K-OP"/>
      <sheetName val="B-SPP"/>
      <sheetName val="K-SPP"/>
      <sheetName val="B-DOKP"/>
      <sheetName val="K-DOKP"/>
      <sheetName val="B-DOKPM"/>
      <sheetName val="K-DOKPM"/>
      <sheetName val="B-DOK P2SPP"/>
      <sheetName val="K-DOK P2SPP"/>
      <sheetName val="B-DOK PNPM-MPd"/>
      <sheetName val="K-PNPM-MP Perenc.Kegiatan"/>
      <sheetName val="K-PNPM-MP Pelatihan Masyarakat"/>
      <sheetName val="K-PNPM-MP Operas. Pelaku"/>
      <sheetName val="K-PNPM-MP Biaya Prog. Pend Lain"/>
      <sheetName val="B-DOKMF"/>
      <sheetName val="K-DOKMF"/>
      <sheetName val="Perk Pinj SPP"/>
      <sheetName val="LPP-SPP"/>
      <sheetName val="KL-SPP"/>
      <sheetName val="Form 84a - 84c"/>
      <sheetName val="Rekons"/>
      <sheetName val="Akumulasi RAO 2012"/>
      <sheetName val="Aktiva Tetap"/>
      <sheetName val="Inventaris"/>
      <sheetName val="Amortisasi"/>
      <sheetName val="Form 83 (Arus Dana)"/>
      <sheetName val="Form 83 (Arusdana Paska Krisis)"/>
      <sheetName val="RL MF"/>
      <sheetName val="Nerc MF"/>
      <sheetName val="Oprs-Reg"/>
      <sheetName val="Nerc-Reg"/>
      <sheetName val="Form 85"/>
      <sheetName val="Form 86"/>
      <sheetName val="DB SPP"/>
      <sheetName val="DB Kolek SPP"/>
      <sheetName val="DB UEP"/>
      <sheetName val="DB OPR-Reg"/>
      <sheetName val="DB NRC-Reg"/>
      <sheetName val="DB OPR-MF"/>
      <sheetName val="DB NRC-MF"/>
      <sheetName val="DB Arus-Dana"/>
      <sheetName val="DB Rekons"/>
      <sheetName val="K-UEP"/>
      <sheetName val="B-UEP"/>
      <sheetName val="LPP-UEP"/>
      <sheetName val="KL-UEP"/>
      <sheetName val="DB Kolek UEP"/>
      <sheetName val="Dana UEP"/>
      <sheetName val="Pemetaan"/>
      <sheetName val="Kesehatan"/>
      <sheetName val="DB OPR-1"/>
      <sheetName val="DB NRC-2"/>
      <sheetName val="KASUS8"/>
      <sheetName val="KASUS10"/>
      <sheetName val="DOK RPJMDes"/>
      <sheetName val="Akumulasi RAO 2012 (2)"/>
      <sheetName val="RAO 2012 FIX"/>
      <sheetName val="Form 83 (Arus Dana)Maret"/>
      <sheetName val="K-BLM BPNPM "/>
      <sheetName val="B-BLM BPNPM "/>
      <sheetName val="Akumulasi RAO 2013"/>
      <sheetName val="Rekons FK"/>
      <sheetName val="Kab &lt;=40%"/>
      <sheetName val="Kab- 41%-79%"/>
      <sheetName val="Kab&gt;-=80%"/>
      <sheetName val="RBL"/>
      <sheetName val="Temas"/>
      <sheetName val="Boni"/>
      <sheetName val="Oelua "/>
      <sheetName val="Modosinal"/>
      <sheetName val="Netenaen"/>
      <sheetName val="Lidor"/>
      <sheetName val="Tolama"/>
      <sheetName val="Ingguinak"/>
      <sheetName val="Oetutulu"/>
      <sheetName val="Daudolu "/>
      <sheetName val="Oebela "/>
      <sheetName val="Tualima"/>
      <sheetName val="R-1"/>
      <sheetName val="R-1 (Oil)"/>
      <sheetName val="R-1 (Gas)"/>
      <sheetName val="R-2"/>
      <sheetName val="R-2A"/>
      <sheetName val="R-3"/>
      <sheetName val="R-4"/>
      <sheetName val="R-4 (Oil)"/>
      <sheetName val="R-4 (Gas)"/>
      <sheetName val="R-4A"/>
      <sheetName val="R-8"/>
      <sheetName val="R-8A"/>
      <sheetName val="R-11"/>
      <sheetName val="R-11A"/>
      <sheetName val="R-14.OIL"/>
      <sheetName val="R-14.GAS"/>
      <sheetName val="R15"/>
      <sheetName val="R-16.1"/>
      <sheetName val="R-16.1.1"/>
      <sheetName val="R-16.2"/>
      <sheetName val="R-16.2.1 "/>
      <sheetName val="APBDES"/>
      <sheetName val="Rincian APBDes New"/>
      <sheetName val="rekp Bidang Kegiatan Net"/>
      <sheetName val="rekp Bidang Kegiatan"/>
      <sheetName val="RENCANA ANGGARAN BIAYA (RAB)"/>
      <sheetName val="AKUN PENDAPATAN"/>
      <sheetName val="AKUN BIDANG BELANJA"/>
      <sheetName val="AKUN BELANJA BARANG DAN MODAL"/>
      <sheetName val="PAGU APBDESA (PP 60 &amp; PP 43)"/>
      <sheetName val="ADG 2016 Kecamatan"/>
      <sheetName val="ADG 2016  Desa"/>
      <sheetName val="ADG Langkahan 2016"/>
      <sheetName val="DD LANGKAHAN"/>
      <sheetName val="Data BUMDES Aktif Aceh Utara"/>
      <sheetName val="REKAP BUMDES 2015"/>
      <sheetName val="REKAP BUMDES 2016"/>
      <sheetName val="TA2"/>
      <sheetName val="tabel id desa"/>
      <sheetName val="Pivot TA"/>
      <sheetName val="CP TA P3MD"/>
      <sheetName val="Pivot PD"/>
      <sheetName val="CP PD P3MD"/>
      <sheetName val="lookup ID Kec PD"/>
      <sheetName val="lookup ID Kab TA"/>
      <sheetName val="DATA INDUK (2)"/>
      <sheetName val="TA"/>
      <sheetName val="PD"/>
      <sheetName val="PLD"/>
      <sheetName val="Pivot PLD"/>
      <sheetName val="PLD (2)"/>
      <sheetName val="Formula (R) PANJA A"/>
      <sheetName val="Formula (R)"/>
      <sheetName val="IPM2007"/>
      <sheetName val="CHT 2013"/>
      <sheetName val="Realisasi IHT 2013 Per Kab Kota"/>
      <sheetName val="Prognosa 2014"/>
      <sheetName val="tembakau 2013"/>
      <sheetName val="IPM2013"/>
      <sheetName val="CHT2012"/>
      <sheetName val="Name"/>
      <sheetName val="bUAT Perpres"/>
      <sheetName val="Lamp Surat"/>
      <sheetName val="banding2014"/>
      <sheetName val="jumlah daerah"/>
      <sheetName val="RenPen 2015"/>
      <sheetName val="Resume Kab &gt;=80%"/>
      <sheetName val="P2"/>
      <sheetName val="P3"/>
      <sheetName val="F4"/>
      <sheetName val="PMK Semi Final 2014"/>
      <sheetName val="formasi 2004"/>
      <sheetName val="Gabung"/>
      <sheetName val="juni"/>
      <sheetName val="Taksiran Gaji"/>
      <sheetName val="REKAP - GAB"/>
      <sheetName val="REKAP KUOTA, 2015 + 2016"/>
      <sheetName val="REKAP HASIL SELEKSI 2016"/>
      <sheetName val="REKAP HASIL SELEKSI 2015"/>
      <sheetName val="rekap data Pendukung utk WB"/>
      <sheetName val="Rekap Data TPP 2015-2016"/>
      <sheetName val="Rekap Data TPP 2015-2016 (2)"/>
      <sheetName val="Rekap Data TPP 2015-2016 (OK)"/>
      <sheetName val="DATABASE-2"/>
      <sheetName val="Pemerintahan"/>
      <sheetName val="Pembinaan"/>
      <sheetName val="SILTAP"/>
      <sheetName val="kont anak1"/>
      <sheetName val="RAB BKD (1)"/>
      <sheetName val="DH Sat"/>
      <sheetName val="B. BESI"/>
      <sheetName val="REK ANL"/>
      <sheetName val="S - CURVE,GED. A"/>
      <sheetName val="BILL MC 1"/>
      <sheetName val="REKAP MC 1"/>
      <sheetName val="Analisa HSP"/>
      <sheetName val="BILL"/>
      <sheetName val="k250"/>
      <sheetName val="DIVISI 3"/>
      <sheetName val="SAMPUL MC-01"/>
      <sheetName val="SAMPUL MC-02"/>
      <sheetName val="SAMPUL MC-01 &amp; 02"/>
      <sheetName val="SAMPUL MC-03"/>
      <sheetName val="SAMPUL MC-04"/>
      <sheetName val="SAMPUL MC-03 &amp; 04"/>
      <sheetName val="SAMPUL MC-05"/>
      <sheetName val="SAMPUL MC-06"/>
      <sheetName val="SAMPUL MC-07"/>
      <sheetName val="SAMPUL MC-08"/>
      <sheetName val="SAMPUL MC-09"/>
      <sheetName val="SAMPUL (FOTO 0%)"/>
      <sheetName val="DAFTAR ISIAN (2)"/>
      <sheetName val="REKAP CCO"/>
      <sheetName val="ba.pemriksaan"/>
      <sheetName val="REKAP CCO PENRUAS ABY-TB"/>
      <sheetName val="BQPENRUAS.ABY-TLB"/>
      <sheetName val="DRAFT CCO"/>
      <sheetName val="REKAP urpil bahu"/>
      <sheetName val="urpil bahu"/>
      <sheetName val="REKAP Urpil"/>
      <sheetName val="Urpil"/>
      <sheetName val="REKAP Penyiapan"/>
      <sheetName val="PENYIAPAN"/>
      <sheetName val="REKAP agg a"/>
      <sheetName val="AGG. A"/>
      <sheetName val="REKAP agg b"/>
      <sheetName val="AGG. B."/>
      <sheetName val="REKAP prim"/>
      <sheetName val="PRIME COAT"/>
      <sheetName val="REKAP AC-WC AGG"/>
      <sheetName val="AC-WC AGG"/>
      <sheetName val="REKAP ASBUTON"/>
      <sheetName val="REKAP GAL. SALURAN"/>
      <sheetName val="GALIAN SALURAN ki"/>
      <sheetName val="GALIAN SALURAN ka"/>
      <sheetName val="REKAP SAL. MORTAR"/>
      <sheetName val="MORTAR"/>
      <sheetName val="KI.MORTAR GENDONG"/>
      <sheetName val="Ka.MORTAR GENDONG"/>
      <sheetName val="REKAP TALUD"/>
      <sheetName val="TALUD"/>
      <sheetName val="REKAP BAJA"/>
      <sheetName val="BJA TUL"/>
      <sheetName val="REKAP BETON K250"/>
      <sheetName val="BETON K250"/>
      <sheetName val="REKAP BETON K125"/>
      <sheetName val="BETON K125"/>
      <sheetName val="REKAP GORONG2"/>
      <sheetName val="PAS. BATU GRG (2)"/>
      <sheetName val="REKAP GAL.Biasa"/>
      <sheetName val="REKAP tim.batu"/>
      <sheetName val="tim.batu"/>
      <sheetName val="REKAP tim.biasa"/>
      <sheetName val="tim.biasa"/>
      <sheetName val="REKAP CEK DAM"/>
      <sheetName val="PS. BATU CEK DAM"/>
      <sheetName val="opname"/>
      <sheetName val="opname1"/>
      <sheetName val="opname2"/>
      <sheetName val="OPNAME PUASA BETON K250 real"/>
      <sheetName val="opname puasa REKAP BAJA"/>
      <sheetName val="opname puasaPAS. BATU GRG"/>
      <sheetName val="opname puasaTALUD"/>
      <sheetName val="DAFTAR ISIAN"/>
      <sheetName val="REK. BACK UP"/>
      <sheetName val="REKAP timbun"/>
      <sheetName val="timbun"/>
      <sheetName val="klas a"/>
      <sheetName val="p"/>
      <sheetName val="REKAP HRS"/>
      <sheetName val="HRS"/>
      <sheetName val="STREAKING RENCANA"/>
      <sheetName val="STREAKING CCO"/>
      <sheetName val="GALIAN SALURAN"/>
      <sheetName val="MORTAR GENDONG"/>
      <sheetName val="PAS. BATU GRG"/>
      <sheetName val="Div 1 - Umum"/>
      <sheetName val="Analisa Bahan"/>
      <sheetName val="Berbutir"/>
      <sheetName val="SRT.PEN"/>
      <sheetName val="Sced"/>
      <sheetName val="sced.mat"/>
      <sheetName val="sced alat"/>
      <sheetName val="CHAS FLOW"/>
      <sheetName val="HIT TKDN"/>
      <sheetName val="MKLL"/>
      <sheetName val="Format Analisa"/>
      <sheetName val="AS.Modif"/>
      <sheetName val="SCHEDULE MOBILISASI ALAT"/>
      <sheetName val="SCHEDULE MOBILISASI MATERIAL"/>
      <sheetName val="Appendix 7a"/>
      <sheetName val="Appendix 7b"/>
      <sheetName val="Appendix 7c"/>
      <sheetName val="pek. subkon"/>
      <sheetName val="tRAFFIC mANAGEMENT"/>
      <sheetName val="Div 2 - Drainase"/>
      <sheetName val="Div 6 - Aspal"/>
      <sheetName val="Div 10 - Rutin"/>
      <sheetName val="Div 8 - Peng Kondisi"/>
      <sheetName val="Div 3 - Tanah"/>
      <sheetName val="Div 4 - Class B, bahu"/>
      <sheetName val="Div 7 - Struktur"/>
      <sheetName val="Div 5 - Berbutir"/>
      <sheetName val="SummBOQ"/>
      <sheetName val="BOQDmkbypass"/>
      <sheetName val="Summary IP"/>
      <sheetName val="Div 9 - Harian"/>
      <sheetName val="StoneCrusher"/>
      <sheetName val="HS Upah"/>
      <sheetName val="HS Bahan"/>
      <sheetName val="HS Alat"/>
      <sheetName val="HS Sub-Kon"/>
      <sheetName val="Material Beton"/>
      <sheetName val="Tng+bhn+alat"/>
      <sheetName val="Analisa MPU"/>
      <sheetName val="Analisa Pek. Rutin"/>
      <sheetName val="Mata Pembayaran Utama"/>
      <sheetName val="Bahu Jalan"/>
      <sheetName val="Pengembalian Kondisi"/>
      <sheetName val="ACWC-ASBP"/>
      <sheetName val="pek. harian"/>
      <sheetName val="Agregat A"/>
      <sheetName val="Agregat B"/>
      <sheetName val="Mat. On Site"/>
      <sheetName val="Kap. Plant Pemecah Batu"/>
      <sheetName val="Kap. Plant Beton"/>
      <sheetName val="Kap. Plant Camp Asphalt"/>
      <sheetName val="Schedule Tender"/>
      <sheetName val="betnK-225"/>
      <sheetName val="Agregat Kasar &amp; Halus Hotmix"/>
      <sheetName val="TURNOVER"/>
      <sheetName val="Asumsi Pek"/>
      <sheetName val="Agregat Kasar &amp; Halus LPA"/>
      <sheetName val="Compatibility Report"/>
      <sheetName val="Compatibility Report (1)"/>
      <sheetName val="DATA TAMBAHAN"/>
      <sheetName val="DISAIN RDS"/>
      <sheetName val="KOEFESIEN"/>
      <sheetName val="3-DIV3 (2)"/>
      <sheetName val="3-DIV3 (3)"/>
      <sheetName val="3-DIV3 (4)"/>
      <sheetName val="3-DIV5-LPAS"/>
      <sheetName val="Sand-Bedding"/>
      <sheetName val="3-DIV6 Lasbutag"/>
      <sheetName val="3-DIV10 LS-Rutin"/>
      <sheetName val="3-DIV10 Kuantitas"/>
      <sheetName val="3-DIV10 Analisa HSP"/>
      <sheetName val="5-Peralatan (2)"/>
      <sheetName val="6-Agregat Halus &amp; Kasar"/>
      <sheetName val="6-Agregat Kelas A"/>
      <sheetName val="6-Agregat Kelas B"/>
      <sheetName val="6-Agregat Kelas C"/>
      <sheetName val="DISAIN"/>
      <sheetName val="TAMBAHAN PAHS2006"/>
      <sheetName val="3-DIV6 Asbuton"/>
      <sheetName val="3-DIV7(1)"/>
      <sheetName val="3-DIV7(2)"/>
      <sheetName val="REKAP BAJA (2)"/>
      <sheetName val="BJA TUL (1.5 M)"/>
      <sheetName val="BJA TUL (3 M)"/>
      <sheetName val="BJA TUL (1.5 M) (2)"/>
      <sheetName val="BJA TUL (1.5 M) (3)"/>
      <sheetName val="BJA TUL (1.5 M) (4)"/>
      <sheetName val="BJA TUL (4 M)"/>
      <sheetName val="REKAP urpil BDN(12)"/>
      <sheetName val="Urpil BDN(12)"/>
      <sheetName val="REKAP urpil BDN (15)"/>
      <sheetName val="Urpil BDN (15)"/>
      <sheetName val="BETON K250 (e)"/>
      <sheetName val="KONTRAK AWAL"/>
      <sheetName val="Schedule ORIGINAL"/>
      <sheetName val="BETON K125GR"/>
      <sheetName val="CCOMM 3.625"/>
      <sheetName val="REKAP BETON K175 "/>
      <sheetName val="BETONK175BAHUJLN"/>
      <sheetName val="REKAP P B J"/>
      <sheetName val="P B J"/>
      <sheetName val="REKAP TIMB. BIASA"/>
      <sheetName val="TIMB. BIASA"/>
      <sheetName val="REKAP Total URPIL"/>
      <sheetName val="bahu"/>
      <sheetName val="REKAP PRIME"/>
      <sheetName val="REKAP AC-WC"/>
      <sheetName val="REKAP GAL.SAL"/>
      <sheetName val="REKAP MORTAR"/>
      <sheetName val="KILOMETER"/>
      <sheetName val="DD APBN 2017"/>
      <sheetName val="Format"/>
      <sheetName val="ADD 2017"/>
      <sheetName val="DBHP 2017"/>
      <sheetName val="PAGU ADD, DD &amp; DBHP 2"/>
      <sheetName val="BESARAN &amp; PERUNTUKAN DD TA  (2)"/>
      <sheetName val="DD KADES DEFINITIF"/>
      <sheetName val="DD PILKADES"/>
      <sheetName val="BESARAN &amp; PERUNTUKAN VERSI 7"/>
      <sheetName val="DftKuan LLANG"/>
      <sheetName val="DftKuan"/>
      <sheetName val="Angku"/>
      <sheetName val="Stamper"/>
      <sheetName val="Pompaair"/>
      <sheetName val="Molen"/>
      <sheetName val="Vibrator"/>
      <sheetName val="Truck"/>
      <sheetName val="Exca"/>
      <sheetName val="Roller"/>
      <sheetName val="Upbah"/>
      <sheetName val="Comp"/>
      <sheetName val="Mat"/>
      <sheetName val="Anali Lelang"/>
      <sheetName val="Anali"/>
      <sheetName val="Anali_2"/>
      <sheetName val="Gal.C"/>
      <sheetName val="Gal.D"/>
      <sheetName val="fORMULA"/>
      <sheetName val="harga bahan upah"/>
      <sheetName val="Bill of Quantity "/>
      <sheetName val="analisa harga bahan"/>
      <sheetName val="pas.pmp"/>
      <sheetName val="Acc.pmp$pp"/>
      <sheetName val="RM.JAGA"/>
      <sheetName val="RESERV"/>
      <sheetName val="PERLNT"/>
      <sheetName val="RAB.BOR"/>
      <sheetName val="BRON"/>
      <sheetName val="BPT"/>
      <sheetName val="ACC"/>
      <sheetName val="HIDRAN"/>
      <sheetName val="RESRV"/>
      <sheetName val="Rencana Cair"/>
      <sheetName val="Sheet1_up date5feb09"/>
      <sheetName val="Sheet1_up date23feb09"/>
      <sheetName val="Provincial"/>
      <sheetName val="PAGU DIPA SATKER PBL"/>
      <sheetName val="Usulan Revisi DIPA Renc-Realss"/>
      <sheetName val="Provincial_Revisi220509"/>
      <sheetName val="Provincial_OK28042009"/>
      <sheetName val=" Propinsi"/>
      <sheetName val="SubGiatMak"/>
      <sheetName val="Rekap Belanja"/>
      <sheetName val="Cakupan"/>
      <sheetName val="Bali"/>
      <sheetName val="Babel"/>
      <sheetName val="Banten"/>
      <sheetName val="Bengkulu"/>
      <sheetName val="DIY"/>
      <sheetName val="DKI"/>
      <sheetName val="Irjabar"/>
      <sheetName val="Jambi"/>
      <sheetName val="Jabar"/>
      <sheetName val="Jateng"/>
      <sheetName val="Jatim"/>
      <sheetName val="Kalbar"/>
      <sheetName val="Kalsel"/>
      <sheetName val="Kalteng"/>
      <sheetName val="Kaltim"/>
      <sheetName val="Kepri"/>
      <sheetName val="Lampung"/>
      <sheetName val="Maluku"/>
      <sheetName val="Malut"/>
      <sheetName val="NAD"/>
      <sheetName val="NTB"/>
      <sheetName val="NTT"/>
      <sheetName val="Riau"/>
      <sheetName val="Sulbar"/>
      <sheetName val="Sulsel"/>
      <sheetName val="Sulteng"/>
      <sheetName val="Sultra"/>
      <sheetName val="Sulut"/>
      <sheetName val="Sumbar"/>
      <sheetName val="Sumut"/>
      <sheetName val="2873_Kel_Lama"/>
      <sheetName val="2873_Rekap_Kota"/>
      <sheetName val="3648_Kel_Lama"/>
      <sheetName val="3648_Rekap_Kota"/>
      <sheetName val="2292_Kel_Baru"/>
      <sheetName val="2292_Rekap_Kota"/>
      <sheetName val="Rekap_Kota_8813 Kel_100%"/>
      <sheetName val="Rekap_Kota_8813 Kel"/>
      <sheetName val="Resume (2)"/>
      <sheetName val="Evaluasi Provins Istisna'a 2011"/>
      <sheetName val="Evaluasi Usulan Istisna'a 2011"/>
      <sheetName val="Nasional "/>
      <sheetName val="Nasional (IJD)"/>
      <sheetName val="1-NAD"/>
      <sheetName val="1-NAD-IJD"/>
      <sheetName val="2-Sumut"/>
      <sheetName val="2-Sumut-IJD"/>
      <sheetName val="3-Sumbar"/>
      <sheetName val="3-Sumbar-IJD"/>
      <sheetName val="4-Riau"/>
      <sheetName val="4-Riau-IJD"/>
      <sheetName val="5-Jambi"/>
      <sheetName val="5-Jambi-IJD"/>
      <sheetName val="6-Sumsel "/>
      <sheetName val="6-Sumsel-IJD"/>
      <sheetName val="7-Bengkulu"/>
      <sheetName val="7-Bengkulu-IJD"/>
      <sheetName val="8-Lampung "/>
      <sheetName val="8-Lampung-IJD"/>
      <sheetName val="9-Kepri "/>
      <sheetName val="9-Kepri-IJD"/>
      <sheetName val="10-Babel"/>
      <sheetName val="10-Babel-IJD"/>
      <sheetName val="11-DKI JAKARTA"/>
      <sheetName val="11-DKI Jakarta-IJD"/>
      <sheetName val="12-Banten"/>
      <sheetName val="12-Banten-IJD"/>
      <sheetName val="13-Kalbar"/>
      <sheetName val="13-Kalbar-IJD"/>
      <sheetName val="14-Jabar"/>
      <sheetName val="14-Jabar-IJD"/>
      <sheetName val="KodeSIM"/>
      <sheetName val="Pierlintasan"/>
      <sheetName val="Broncap"/>
      <sheetName val="s-curve BP05 (7)"/>
      <sheetName val="s-curve BP05 (6)"/>
      <sheetName val="s-curve BP05 (5)"/>
      <sheetName val="s-curve BP05A"/>
      <sheetName val="s-curve BP05A (yg dipakai)"/>
      <sheetName val="Alat BP05A"/>
      <sheetName val="RKP-DKH"/>
      <sheetName val="DKH-BP07"/>
      <sheetName val="RKP-DKH-UPRT"/>
      <sheetName val="DKH-BP07-UPRT"/>
      <sheetName val="DKH-BP07C"/>
      <sheetName val="DAKON"/>
      <sheetName val="ap-12a"/>
      <sheetName val="ap-12b"/>
      <sheetName val="ap-12c"/>
      <sheetName val="RKPANAL"/>
      <sheetName val="61004"/>
      <sheetName val="61005"/>
      <sheetName val="61006"/>
      <sheetName val="61007"/>
      <sheetName val="61008"/>
      <sheetName val="TANYA"/>
      <sheetName val="BREAKSTRUKTUR"/>
      <sheetName val="TEST"/>
      <sheetName val="ANALBETON"/>
      <sheetName val="teknis"/>
      <sheetName val="Material&amp;Alat"/>
      <sheetName val="RKP-BOQ"/>
      <sheetName val="RAB-01"/>
      <sheetName val="Alat-1"/>
      <sheetName val="Alat-2"/>
      <sheetName val="Form Desa-1 PM"/>
      <sheetName val="Form Desa-1 Suka Damai"/>
      <sheetName val="Form Desa-1 Wih Lah "/>
      <sheetName val="KAla Pegasing"/>
      <sheetName val="Resume BoQ"/>
      <sheetName val="an_harsat"/>
      <sheetName val="Anatek"/>
      <sheetName val="Technical Analysis"/>
      <sheetName val="daft_alat"/>
      <sheetName val="owning"/>
      <sheetName val="sub_kon"/>
      <sheetName val="met_plk"/>
      <sheetName val=""/>
      <sheetName val="RecoveredExternalLink1"/>
      <sheetName val="XXXXX"/>
      <sheetName val="XXXX0"/>
      <sheetName val="XXXX1"/>
      <sheetName val="XXXX2"/>
      <sheetName val="XXXX3"/>
      <sheetName val="Rugi"/>
      <sheetName val="Equity"/>
      <sheetName val="Kashplo"/>
      <sheetName val="ANLS MPU"/>
      <sheetName val="ANLS HPP"/>
      <sheetName val="analisa tanah"/>
      <sheetName val="ANLS -LALIN"/>
      <sheetName val="ANLS-U"/>
      <sheetName val="ANLS-2"/>
      <sheetName val="ANLS-3"/>
      <sheetName val="ANLS-4"/>
      <sheetName val="ANLS-6"/>
      <sheetName val="ANLS-7"/>
      <sheetName val="ANLS(SK)-II"/>
      <sheetName val="ANLS-10"/>
      <sheetName val="ANLS-12"/>
      <sheetName val="MOS (2)"/>
      <sheetName val="analisa sub drain"/>
      <sheetName val="Analisa tempat cuci roda"/>
      <sheetName val="analisa concrete barrier tipe 1"/>
      <sheetName val="estim.WKT PELAKS."/>
      <sheetName val="Kapasitas AMP"/>
      <sheetName val="itwil"/>
      <sheetName val="bupati"/>
      <sheetName val="ah sanitary"/>
      <sheetName val="saklar"/>
      <sheetName val="lampu"/>
      <sheetName val="hs inst. elektrikal"/>
      <sheetName val="exhaust"/>
      <sheetName val="Daftar Harga Satuan"/>
      <sheetName val="Rincian (2)"/>
      <sheetName val="remuneration JAWA"/>
      <sheetName val="reimbursable JAWA"/>
      <sheetName val="Tiket Mobilisasi"/>
      <sheetName val="konsol MT I"/>
      <sheetName val="konsol MT II"/>
      <sheetName val="reg-1"/>
      <sheetName val="Rekap PD DD"/>
      <sheetName val="Rekap PD Silpa"/>
      <sheetName val="Rekap PLD DD"/>
      <sheetName val="Rekap PLD Silpa"/>
      <sheetName val="RINNCIAN APBDES 2016"/>
      <sheetName val="pembagian pertahap"/>
      <sheetName val="RINGKASAN APBDES 2016"/>
      <sheetName val="Table Profil"/>
      <sheetName val="ANALISA PEK"/>
      <sheetName val="hrg uph+bhn"/>
      <sheetName val="KONSOLIDASI 2016"/>
      <sheetName val="REALISASI 2016"/>
      <sheetName val="KONSOLIDASI 2016 (2)"/>
      <sheetName val="LAPORAN REALISASI"/>
      <sheetName val="LAPORAN PENYERAPAN"/>
      <sheetName val="3-DIV10"/>
      <sheetName val="HSUB SARPRA"/>
      <sheetName val="4-ANTEK"/>
      <sheetName val="BAHAN , UPAH , ALAT"/>
      <sheetName val="8-Lamp1"/>
      <sheetName val="8-lamp5"/>
      <sheetName val="8-Lamp6.B"/>
      <sheetName val="8-Lamp10"/>
      <sheetName val="8-Lamp9"/>
      <sheetName val="8-Lamp11"/>
      <sheetName val="8-Lamp13"/>
      <sheetName val="8-Lamp14 "/>
      <sheetName val="8-Lamp15"/>
      <sheetName val="9-DATA"/>
      <sheetName val="10-SIMAK"/>
      <sheetName val="11-S.PEN"/>
      <sheetName val="dasar"/>
      <sheetName val="SPEC"/>
      <sheetName val="samp"/>
      <sheetName val="GLENM"/>
      <sheetName val="ANALISA-2"/>
      <sheetName val="amtek"/>
      <sheetName val="SW ALT"/>
      <sheetName val="Dalat"/>
      <sheetName val="Sched."/>
      <sheetName val="Metode2"/>
      <sheetName val="7.11"/>
      <sheetName val="7.3(1)"/>
      <sheetName val="7.1"/>
      <sheetName val="6.7(1)"/>
      <sheetName val="6.1 (2)"/>
      <sheetName val="6.1(1)"/>
      <sheetName val="5.7"/>
      <sheetName val="analisa Mob."/>
      <sheetName val="metode MPU"/>
      <sheetName val="Ur Tek."/>
      <sheetName val="Hardas"/>
      <sheetName val="VOL BETON Gamb. Baru"/>
      <sheetName val="VOL-CAUSEWAY "/>
      <sheetName val="VOL BETON "/>
      <sheetName val="KOEFF "/>
      <sheetName val="KOEFF"/>
      <sheetName val="VOL-CAUSEWAY"/>
      <sheetName val="RAB TAHAP II"/>
      <sheetName val="VOL BETON"/>
      <sheetName val="Kuantitas &amp; Harga "/>
      <sheetName val="lammp.2.DIVISI.2"/>
      <sheetName val="lamp.2.DIVISI.3"/>
      <sheetName val="Lamp.2.DIVISI.4"/>
      <sheetName val="lamp.2.DIVISI.5"/>
      <sheetName val="Lamp.2.DIVISI.6"/>
      <sheetName val="Lamp.2.DIVISI.7.1"/>
      <sheetName val="Lamp.2.DIVISI.7.2"/>
      <sheetName val="Lamp.2.DIVISI.8"/>
      <sheetName val="lamp.4.DIVISI.9"/>
      <sheetName val="ANALISA DIVISI 9"/>
      <sheetName val="Lamp.1"/>
      <sheetName val="lamp. 5"/>
      <sheetName val="Lamp 6 B"/>
      <sheetName val="lamp.7"/>
      <sheetName val="Lamp. 9"/>
      <sheetName val="Lamp. 10"/>
      <sheetName val="lamp 11"/>
      <sheetName val="lamp.13"/>
      <sheetName val="lamp. 14 "/>
      <sheetName val="anaUTama"/>
      <sheetName val="anaMob"/>
      <sheetName val="form 11"/>
      <sheetName val="kof"/>
      <sheetName val="skejul"/>
      <sheetName val="Estim"/>
      <sheetName val="siklop"/>
      <sheetName val="div7 (2)"/>
      <sheetName val="List - Equipment"/>
      <sheetName val="List - Components"/>
      <sheetName val="Proj Cost Sumry"/>
      <sheetName val="TDC Key Qty Sumry"/>
      <sheetName val="TDC COA Sumry"/>
      <sheetName val="COA Sumry by Contr"/>
      <sheetName val="COA Sumry by RG"/>
      <sheetName val="COA Sumry by Area"/>
      <sheetName val="TDC COA Grp Sumry"/>
      <sheetName val="TDC Item Sumry"/>
      <sheetName val="TDC Item Dets"/>
      <sheetName val="TDC Item Dets-Full"/>
      <sheetName val="TDC Item Dets-IPM-Full"/>
      <sheetName val="Proj TIC - Std Imp"/>
      <sheetName val="Contr TDC - Std Imp"/>
      <sheetName val="COA Sumry - Std Imp"/>
      <sheetName val="Item Sumry - Std Imp"/>
      <sheetName val="Unit Costs - Std Imp"/>
      <sheetName val="Unit MH - Std Imp"/>
      <sheetName val="Project Metrics"/>
      <sheetName val="Equip COA Sumry"/>
      <sheetName val="Equip COA Grp Sumry"/>
      <sheetName val="Pipe COA Sumry"/>
      <sheetName val="Pipe COA Grp Sumry"/>
      <sheetName val="Civil COA Sumry"/>
      <sheetName val="Civil COA Grp Sumry"/>
      <sheetName val="Steel COA Sumry"/>
      <sheetName val="Steel COA Grp Sumry"/>
      <sheetName val="Inst COA Sumry"/>
      <sheetName val="Inst COA Grp Sumry"/>
      <sheetName val="Elec COA Sumry"/>
      <sheetName val="Elec COA Grp Sumry"/>
      <sheetName val="Insul COA Sumry"/>
      <sheetName val="Insul COA Grp Sumry"/>
      <sheetName val="Paint COA Sumry"/>
      <sheetName val="Paint COA Grp Sumry"/>
      <sheetName val="Pipe Item Sumry"/>
      <sheetName val="Civil Item Sumry"/>
      <sheetName val="Steel Item Sumry"/>
      <sheetName val="Inst Item Sumry"/>
      <sheetName val="Elec Item Sumry"/>
      <sheetName val="Insul Item Sumry"/>
      <sheetName val="Paint Item Sumry"/>
      <sheetName val="Equip Item Dets"/>
      <sheetName val="Pipe Item Dets"/>
      <sheetName val="Civil Item Dets"/>
      <sheetName val="Steel Item Dets"/>
      <sheetName val="Inst Item Dets"/>
      <sheetName val="Elec Item Dets"/>
      <sheetName val="Insul Item Dets"/>
      <sheetName val="Paint Item Dets"/>
      <sheetName val="Design - All Equip"/>
      <sheetName val="Design - Comprsr"/>
      <sheetName val="Design - Dryers"/>
      <sheetName val="Design - Exchangers"/>
      <sheetName val="Design - Pumps"/>
      <sheetName val="Design - Utility Svc"/>
      <sheetName val="Design - Vessels"/>
      <sheetName val="List - Motors"/>
      <sheetName val="AG Pipe Qty Analysis"/>
      <sheetName val="Pipe Line List"/>
      <sheetName val="PIPE MATERIALS for TEMP HT r0"/>
      <sheetName val="Selling Price"/>
      <sheetName val="Procurement"/>
      <sheetName val="Construction"/>
      <sheetName val="PAD"/>
      <sheetName val="REKAP EPC"/>
      <sheetName val="Detail INDIRECT"/>
      <sheetName val="Detail Direct Cost"/>
      <sheetName val="13"/>
      <sheetName val="kayu"/>
      <sheetName val="kunci&amp;kaca"/>
      <sheetName val="hit3+1"/>
      <sheetName val="hit3"/>
      <sheetName val="RAB3"/>
      <sheetName val="BOQPUSJAL"/>
      <sheetName val="DAF. KUANTITAS"/>
      <sheetName val="NP2"/>
      <sheetName val="NP3"/>
      <sheetName val="NP4"/>
      <sheetName val="D5.7.(5)"/>
      <sheetName val="NP5"/>
      <sheetName val="NP6"/>
      <sheetName val="D5.7(2)"/>
      <sheetName val="NP5,7"/>
      <sheetName val="BALT"/>
      <sheetName val="D7.11.(2)"/>
      <sheetName val="D8.1.(8)"/>
      <sheetName val="NP8,1"/>
      <sheetName val="D8.4.(1)"/>
      <sheetName val="NP8,4"/>
      <sheetName val="np rtn"/>
      <sheetName val="METODE PELAKS"/>
      <sheetName val="apen3"/>
      <sheetName val="NP (3)"/>
      <sheetName val="metoda (3)"/>
      <sheetName val="Pn.T.P.B"/>
      <sheetName val="Baja U32"/>
      <sheetName val="jadual harian"/>
      <sheetName val="Daf Alat Utm"/>
      <sheetName val="Dft upah"/>
      <sheetName val="Dft Op alt"/>
      <sheetName val="daf.usul.personil"/>
      <sheetName val="Daf Simak"/>
      <sheetName val="Srt Penawar"/>
      <sheetName val="datum proy "/>
      <sheetName val="CS "/>
      <sheetName val="BiUmLap"/>
      <sheetName val="Bipersiap"/>
      <sheetName val="biayatamb"/>
      <sheetName val="inflasi"/>
      <sheetName val="MAT&amp;SUBKON"/>
      <sheetName val="CHECK"/>
      <sheetName val="Sahm"/>
      <sheetName val="SK"/>
      <sheetName val="jo"/>
      <sheetName val="jo (2)"/>
      <sheetName val="ORG2"/>
      <sheetName val="person1"/>
      <sheetName val="Riwayat"/>
      <sheetName val="person1 (2)"/>
      <sheetName val="Riwayat (2)"/>
      <sheetName val="Ana utama"/>
      <sheetName val="Met.baru"/>
      <sheetName val="Scraping"/>
      <sheetName val="Scraping (approac)"/>
      <sheetName val="pengisian spesi"/>
      <sheetName val="pengisian Pasir"/>
      <sheetName val="HSD bahn-uph"/>
      <sheetName val="hsd (alat)"/>
      <sheetName val="AN-Equipment"/>
      <sheetName val="Mob demob"/>
      <sheetName val="Jadwal Utama"/>
      <sheetName val="CUR (2)"/>
      <sheetName val="CV"/>
      <sheetName val="met beton"/>
      <sheetName val="Lamp.Meth"/>
      <sheetName val="Inti (2)"/>
      <sheetName val="CUR"/>
      <sheetName val="sAHAM"/>
      <sheetName val="cov.2"/>
      <sheetName val="SCHE (2)"/>
      <sheetName val="Aneq"/>
      <sheetName val="Ana utama (2)"/>
      <sheetName val="bbtest1"/>
      <sheetName val="BB-CBRdata"/>
      <sheetName val="volume 31-46"/>
      <sheetName val="bbtest31-46"/>
      <sheetName val="bbtest2"/>
      <sheetName val="perhitesa"/>
      <sheetName val="formrds"/>
      <sheetName val="cbrdcp"/>
      <sheetName val="des_pavthc"/>
      <sheetName val="coba graph"/>
      <sheetName val="widening"/>
      <sheetName val="K3l (2)"/>
      <sheetName val="KOORD"/>
      <sheetName val="DAFTAR PROS"/>
      <sheetName val="FC-6"/>
      <sheetName val="FC-5"/>
      <sheetName val="FC-4"/>
      <sheetName val="FC-3"/>
      <sheetName val="FC-pek"/>
      <sheetName val="bab3"/>
      <sheetName val="bab2"/>
      <sheetName val="bab1"/>
      <sheetName val="DAF-ISI"/>
      <sheetName val="SEKAT (2)"/>
      <sheetName val="NWP2"/>
      <sheetName val="CM1"/>
      <sheetName val="CM2"/>
      <sheetName val="FCMCO"/>
      <sheetName val="FCMOB"/>
      <sheetName val="FCGAL"/>
      <sheetName val="FCTIM"/>
      <sheetName val="H.BAHAN"/>
      <sheetName val="envp"/>
      <sheetName val="FoB "/>
      <sheetName val="pintuair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timb"/>
      <sheetName val="fcbronj"/>
      <sheetName val="RAB GABUNG"/>
      <sheetName val="REKAP GABUNG"/>
      <sheetName val="COVER GABUNG"/>
      <sheetName val="Evaluasi (2)"/>
      <sheetName val="anal-harga 1"/>
      <sheetName val="RMK"/>
      <sheetName val="LAMP1RMK"/>
      <sheetName val="LAMP2RMK"/>
      <sheetName val="JADBHN"/>
      <sheetName val="JADBHN2"/>
      <sheetName val="JADALAT"/>
      <sheetName val="JADALAT2"/>
      <sheetName val="JADPERSONIL"/>
      <sheetName val="JADPERSON2"/>
      <sheetName val="LAMPDPL"/>
      <sheetName val="IRECT-C"/>
      <sheetName val="OP-ALT"/>
      <sheetName val="OP-C"/>
      <sheetName val="DCTION"/>
      <sheetName val="RKP-ALT"/>
      <sheetName val="B-P"/>
      <sheetName val="ANL-I"/>
      <sheetName val="RKP-ANL"/>
      <sheetName val="PEK-SUB"/>
      <sheetName val="KOMP-LOKAL"/>
      <sheetName val="SCHEDULE DETAIL"/>
      <sheetName val="Ventilasi"/>
      <sheetName val="B-KLR"/>
      <sheetName val="Pintu PGR"/>
      <sheetName val="PVC"/>
      <sheetName val="Bent-Poly"/>
      <sheetName val="Pump"/>
      <sheetName val="Rekap harga"/>
      <sheetName val="KUAN &amp; HRG"/>
      <sheetName val="Tutukan"/>
      <sheetName val="time-schedule"/>
      <sheetName val="metode "/>
      <sheetName val="UP,BH,ALT"/>
      <sheetName val="REKAP-HSPK"/>
      <sheetName val="ANALISA-DRKEET-dLL"/>
      <sheetName val="ANALISA-LALULINTAS"/>
      <sheetName val="Lamp 6a"/>
      <sheetName val="Lamp 6b"/>
      <sheetName val="Lamp 8"/>
      <sheetName val="Lamp 9"/>
      <sheetName val="Pembershn&amp;Pembgkr"/>
      <sheetName val="Gal-padasberbatu"/>
      <sheetName val="Pemdtan-Urugan"/>
      <sheetName val="P.Badan Jl"/>
      <sheetName val="K-275"/>
      <sheetName val="Beton K 175"/>
      <sheetName val="B-Tulangan"/>
      <sheetName val="PB-Adukan"/>
      <sheetName val="Patok Damija"/>
      <sheetName val="REL-PENGAMAN"/>
      <sheetName val="Tebang Pohon"/>
      <sheetName val="pecahbatu"/>
      <sheetName val="campuraspal"/>
      <sheetName val="Lamp. 2b Pengg. alat"/>
      <sheetName val="Plant Pecah Batu"/>
      <sheetName val="PLAN CAMP. ASPAL"/>
      <sheetName val="Mata Pemby. Utama"/>
      <sheetName val="Lap. agregat B "/>
      <sheetName val="Pond. agregat A"/>
      <sheetName val="Pond. agregat B"/>
      <sheetName val="ATB"/>
      <sheetName val="ATB L"/>
      <sheetName val="Traffic light"/>
      <sheetName val="Tebang Pohon &amp; Pav."/>
      <sheetName val="Galian Aspal"/>
      <sheetName val="Galian selokan"/>
      <sheetName val="pek.bt Mortar"/>
      <sheetName val="Urukan Pilihan"/>
      <sheetName val="Penyiapan BDN Jln"/>
      <sheetName val="An. Harga alat"/>
      <sheetName val="Tack Coat"/>
      <sheetName val="Beton 175"/>
      <sheetName val="ANALISA HAR SAT (2)"/>
      <sheetName val="urukan biasa"/>
      <sheetName val="Beton 225"/>
      <sheetName val="B-Tulangan 24"/>
      <sheetName val="Jad. Alat"/>
      <sheetName val="Jad. Bahn"/>
      <sheetName val="Jadwal Pel. Pek"/>
      <sheetName val="B-Tulangan 32"/>
      <sheetName val="RAB 2009"/>
      <sheetName val="D-UPAH"/>
      <sheetName val="SATPEK"/>
      <sheetName val="LIST MATERIAL"/>
      <sheetName val="Sub Kont "/>
      <sheetName val="NPD"/>
      <sheetName val="ANALISA PINTU (60)"/>
      <sheetName val="BAHAN N UPAH"/>
      <sheetName val="harga  (2)"/>
      <sheetName val="RENC.MUTU.KONT."/>
      <sheetName val="COVER LELANG"/>
      <sheetName val="hit2"/>
      <sheetName val="ANL ALL"/>
      <sheetName val="vol lt1"/>
      <sheetName val="RAB. Lt. 1"/>
      <sheetName val="BQ Tutugan"/>
      <sheetName val="Pond C"/>
      <sheetName val="Pas batu"/>
      <sheetName val="Makadam"/>
      <sheetName val="Analis Lain"/>
      <sheetName val="Methoda Pelk."/>
      <sheetName val="Daf. Peralatan"/>
      <sheetName val="RUMJAB 22"/>
      <sheetName val="RUMJAB 24"/>
      <sheetName val="RUMJAB 26"/>
      <sheetName val="RUMJAB 28"/>
      <sheetName val="RUMJAB 30"/>
      <sheetName val="RUMJAB 32"/>
      <sheetName val="RUMJAB 34"/>
      <sheetName val="RUMJAB 36"/>
      <sheetName val="RUMJAB 38"/>
      <sheetName val="RUMJAB 40"/>
      <sheetName val="RUMJAB 42"/>
      <sheetName val="METHODE PELAK."/>
      <sheetName val="Beban Box culvert"/>
      <sheetName val="Pembesian Box culvert"/>
      <sheetName val="Tabel Waterpass"/>
      <sheetName val="Tabel Situasi"/>
      <sheetName val="PEK. KURANG 1"/>
      <sheetName val="hitpagar"/>
      <sheetName val="hitpos"/>
      <sheetName val="Daftar Harsat"/>
      <sheetName val="Analisa Lap. Perkerasan"/>
      <sheetName val="skd"/>
      <sheetName val="lam9"/>
      <sheetName val="Lamp 2b"/>
      <sheetName val="Lamp 2c"/>
      <sheetName val="PB-PRO"/>
      <sheetName val="CA-PRO"/>
      <sheetName val="BACP"/>
      <sheetName val="daf-MPU"/>
      <sheetName val="ANA-1.2"/>
      <sheetName val="3.1(2)"/>
      <sheetName val="6.1(2)"/>
      <sheetName val="6.3(4)"/>
      <sheetName val="6.3(6)"/>
      <sheetName val="8.1 (5)"/>
      <sheetName val="8.1 (9)"/>
      <sheetName val="8.4 (1)"/>
      <sheetName val="ANA-K2"/>
      <sheetName val="GRAVIK"/>
      <sheetName val="ANAL TKNIS"/>
      <sheetName val="RAS"/>
      <sheetName val="Pem Utama (2)"/>
      <sheetName val="DHSU"/>
      <sheetName val="pem utama"/>
      <sheetName val="Pek. Tanah"/>
      <sheetName val="Beton Bertulang "/>
      <sheetName val="Kusen Pintu + Jendela"/>
      <sheetName val="Lantai + Waterproofing"/>
      <sheetName val="Sanitary"/>
      <sheetName val="Pek. Lain - lain"/>
      <sheetName val="daf.14-1Plumbing"/>
      <sheetName val="daf.14-2 Elektrikal"/>
      <sheetName val="daf. 14-3 Penangkal Petir"/>
      <sheetName val="daf.14-4 Tata Udara"/>
      <sheetName val="daf.14-5 Lift"/>
      <sheetName val="daf.14-6 Diesel "/>
      <sheetName val="daf.14-7.1TELP"/>
      <sheetName val="daf.14-7.2 TATA SUARA"/>
      <sheetName val="daf.14-7.3 FIRE ALRM"/>
      <sheetName val="daf.14-7.4 Internet &amp; UPS"/>
      <sheetName val="daf.14-7.5 LAYAR PROYEKTOR"/>
      <sheetName val="daf.14.8 Interior"/>
      <sheetName val="RUMAH GENSET"/>
      <sheetName val="analisa PONDASI pancang"/>
      <sheetName val="disubkan"/>
      <sheetName val="KANTOR REKAP (2)"/>
      <sheetName val="analisa_x"/>
      <sheetName val="Rab_x"/>
      <sheetName val="KANTOR REKAP"/>
      <sheetName val="BOQ Selasar + Dapur"/>
      <sheetName val="BOQ KM + PENGECATAN"/>
      <sheetName val="volt lt2"/>
      <sheetName val="vol infrastruktur"/>
      <sheetName val="RAB. Lt. 2"/>
      <sheetName val="RAB. INFRA"/>
      <sheetName val="analisa rev"/>
      <sheetName val="formula1"/>
      <sheetName val="Mata Pembayaran"/>
      <sheetName val="Pengerahan TK"/>
      <sheetName val="Perhitungan TK"/>
      <sheetName val="Penggunaan Alat"/>
      <sheetName val="Sheet8 (2)"/>
      <sheetName val="Bag. Org. Petugas Inti"/>
      <sheetName val="rab resq"/>
      <sheetName val=" REKAP"/>
      <sheetName val="MC-0"/>
      <sheetName val="schadule"/>
      <sheetName val="lap mggu 1"/>
      <sheetName val="rekap lap mggu 1"/>
      <sheetName val="lap mggu 2"/>
      <sheetName val="rekap lap mggu 2"/>
      <sheetName val="lap mggu 3"/>
      <sheetName val="rekap lap mggu 3"/>
      <sheetName val="lap mggu 4"/>
      <sheetName val="rekap lap mggu 4"/>
      <sheetName val="lap mggu 5"/>
      <sheetName val="rekap lap mggu 5"/>
      <sheetName val="lap mggu 6"/>
      <sheetName val="rekap lap mggu 6"/>
      <sheetName val="lap mggu 7"/>
      <sheetName val="rekap lap mggu 7"/>
      <sheetName val="lap mggu 8"/>
      <sheetName val="rekap lap mggu 8"/>
      <sheetName val="lap mggu 9"/>
      <sheetName val="rekap lap mggu 9"/>
      <sheetName val="lap mggu 10"/>
      <sheetName val="rekap lap mggu 10"/>
      <sheetName val="lap mggu 11"/>
      <sheetName val="rekap lap mggu 11"/>
      <sheetName val="lap mggu 12"/>
      <sheetName val="rekap lap mggu 12"/>
      <sheetName val="UPAH, BAHAN n ALAT"/>
      <sheetName val="METODE GRESIK"/>
      <sheetName val="DAFTAR SIMAK KUALIFIKASI"/>
      <sheetName val="PERKEBAHAN"/>
      <sheetName val="SPEC KWLITAS BHN TRLAMPIR"/>
      <sheetName val="UrtekUtama"/>
      <sheetName val="SPEC1"/>
      <sheetName val="SPEC2"/>
      <sheetName val="AnaAlat"/>
      <sheetName val="DPembyUtama"/>
      <sheetName val="PlantBatu"/>
      <sheetName val="UrTek"/>
      <sheetName val="METODE trepac"/>
      <sheetName val="SPH (2)"/>
      <sheetName val="scheAlat"/>
      <sheetName val="UBA"/>
      <sheetName val="UrtekUtama USE"/>
      <sheetName val="urtektamb."/>
      <sheetName val="Kualitas bahan (2)"/>
      <sheetName val="ScheBahan"/>
      <sheetName val="Kuantitas bahan (2)"/>
      <sheetName val="Kuantitas peralat (2)"/>
      <sheetName val="Kuantitas bahan"/>
      <sheetName val="Kuantitas peralat"/>
      <sheetName val="anaPemlalin"/>
      <sheetName val="Anbiaya sewa"/>
      <sheetName val="ANA. UTAMA"/>
      <sheetName val="UT.1"/>
      <sheetName val="URTEK OK"/>
      <sheetName val="UT.3"/>
      <sheetName val="UT.2"/>
      <sheetName val="TNGA"/>
      <sheetName val="schdul"/>
      <sheetName val="MTODE"/>
      <sheetName val="VARIABEL"/>
      <sheetName val="schedl"/>
      <sheetName val="Daf.Harga"/>
      <sheetName val="met.poros desai"/>
      <sheetName val="STRUK"/>
      <sheetName val="UPH"/>
      <sheetName val="JDWL"/>
      <sheetName val="tng"/>
      <sheetName val="KMPLIT"/>
      <sheetName val="An.K2-3-5"/>
      <sheetName val="An. K.7"/>
      <sheetName val="An. K-810"/>
      <sheetName val="Daf. Upah,Bhn&amp;Alat"/>
      <sheetName val="Kuant. &amp; Hrg"/>
      <sheetName val="Daf. Hrg. Alat"/>
      <sheetName val="Anl. Alat. (1)"/>
      <sheetName val="Anl. Alat. (2)"/>
      <sheetName val="Analisa Ls"/>
      <sheetName val="recor (2)"/>
      <sheetName val="Tump.batu"/>
      <sheetName val="RUBER"/>
      <sheetName val="pas"/>
      <sheetName val="kriteria Penerimaan"/>
      <sheetName val="Sheet2 (2)"/>
      <sheetName val="INSPEKSI"/>
      <sheetName val="Timbunan (2)"/>
      <sheetName val="Kualitas bahan"/>
      <sheetName val="HRG BH"/>
      <sheetName val="Gal.Beton"/>
      <sheetName val="BOQ Galian"/>
      <sheetName val="BOQ.Pas.bt.x"/>
      <sheetName val="Vol.Pas."/>
      <sheetName val="Hit.Aspal"/>
      <sheetName val="Pj. Pipa dll"/>
      <sheetName val="Jemb.P.112(12)"/>
      <sheetName val="Jemb.HP.27(6)"/>
      <sheetName val="Jemb.P.131(18)"/>
      <sheetName val="Jemb.P.136(12)"/>
      <sheetName val="Jemb.P.153(24)"/>
      <sheetName val="Jemb.P.170(42)"/>
      <sheetName val="Jemb.P.186(12)"/>
      <sheetName val="Jemb.P.191(6)"/>
      <sheetName val="Jemb.P.233(12)"/>
      <sheetName val="Jemb.P.247(12)"/>
      <sheetName val="Jemb.P.273(24)"/>
      <sheetName val="Jemb.P.294(35)"/>
      <sheetName val="Jemb.P.353(6)"/>
      <sheetName val="BPT I"/>
      <sheetName val="BPT II"/>
      <sheetName val="BPT III"/>
      <sheetName val="BPT IV"/>
      <sheetName val="List.Alat"/>
      <sheetName val=" OVERHEAD (2)"/>
      <sheetName val=" OVERHEAD"/>
      <sheetName val="Anal Overhead"/>
      <sheetName val="RAB BOQ"/>
      <sheetName val="Anal LS"/>
      <sheetName val="bhn&amp;upah"/>
      <sheetName val="Anal A"/>
      <sheetName val="JWDL"/>
      <sheetName val="Time Schudle"/>
      <sheetName val="Motor Jhonson"/>
      <sheetName val="Trailer"/>
      <sheetName val="Tug Boat"/>
      <sheetName val="Crane"/>
      <sheetName val="Tongkang Transport"/>
      <sheetName val="Tongkang Pancang"/>
      <sheetName val="RAB.KTR SEKR.ADMIN (1)"/>
      <sheetName val="RAB.AULA SERBAGUNA (3)"/>
      <sheetName val="RAB_ASRAMA (4)"/>
      <sheetName val="RAB.PERPUSTAKAAN (5)"/>
      <sheetName val="RAB.POLIKLINIK(6)"/>
      <sheetName val="RAB_R. MAKAN &amp; PANTRY (7)"/>
      <sheetName val="RAB.RMH T.36 (8)"/>
      <sheetName val="RAB.RMH T.45 (9)"/>
      <sheetName val="RAB.RMH T.75 (10)"/>
      <sheetName val="RAB.GUEST HOUSE (11)"/>
      <sheetName val="RAB.LAUNDRY &amp; GUDANG(12)"/>
      <sheetName val="RAB_MUSHOLLA (13)"/>
      <sheetName val="RAB.R.GANTI (14)"/>
      <sheetName val="RAB.CONECTING CORRIDOR (15)"/>
      <sheetName val="RAB.LP.TENNIS COURT (16A)"/>
      <sheetName val="RAB.LP.BASKET (16B)"/>
      <sheetName val="RAB.LP.VOLLEY (16C)"/>
      <sheetName val="RAB.AREA OUT BOND (16D)"/>
      <sheetName val="RAB_POS JAGA BESAR (17.A)"/>
      <sheetName val="RAB_POS JAGA KECIL (17.B)"/>
      <sheetName val="RAB.BANG.RMH POMPA (18A)"/>
      <sheetName val="RAB_BANG.RMH GENSET (18B)"/>
      <sheetName val="RAB. GROUND TANK (18C)"/>
      <sheetName val="RAB.LABORATORIUM (6)"/>
      <sheetName val="POS RETIBUSI"/>
      <sheetName val="RAB TPI"/>
      <sheetName val="KANTOR TPI"/>
      <sheetName val="harga sni 2014"/>
      <sheetName val="HRG - SEWA ALT"/>
      <sheetName val="persiap TPI"/>
      <sheetName val="ANALISA GEDUNG sni"/>
      <sheetName val="ANAL GD - BATU sni"/>
      <sheetName val="an alat 5"/>
      <sheetName val="ANAL KOEF"/>
      <sheetName val="ANAL BETON&amp;PANCANG"/>
      <sheetName val="Rekp"/>
      <sheetName val="ND3"/>
      <sheetName val="ND4"/>
      <sheetName val="ND6"/>
      <sheetName val="ND8"/>
      <sheetName val="Ag H&amp;K"/>
      <sheetName val="Alat Utama"/>
      <sheetName val="Ranking %"/>
      <sheetName val="ND2"/>
      <sheetName val="ND7"/>
      <sheetName val="ND5"/>
      <sheetName val="PrelimStruktur"/>
      <sheetName val="H. Prelimstruktur"/>
      <sheetName val="H.Struktur"/>
      <sheetName val="PrelimFinishing"/>
      <sheetName val="H. PrelimFinishing"/>
      <sheetName val="H.Finishing"/>
      <sheetName val="Door"/>
      <sheetName val="Roof"/>
      <sheetName val="Luasanlantai"/>
      <sheetName val="LuasanDinding"/>
      <sheetName val="VolBeton"/>
      <sheetName val="LuasBegisting"/>
      <sheetName val="WI"/>
      <sheetName val="NEG02"/>
      <sheetName val="uraian kuantitas"/>
      <sheetName val="Jadual dok"/>
      <sheetName val="Analisa Mob"/>
      <sheetName val="Analisa Harsat"/>
      <sheetName val="DMP-Utama"/>
      <sheetName val="Check List"/>
      <sheetName val="Anl-Mob"/>
      <sheetName val="Analisa Sat"/>
      <sheetName val="On Site"/>
      <sheetName val="Susunan"/>
      <sheetName val="Sub-Kontrak"/>
      <sheetName val="Bahan LN"/>
      <sheetName val="S-Penawaran (2)"/>
      <sheetName val="Skedul "/>
      <sheetName val="Met Ag A B"/>
      <sheetName val="met Besi dan bajaPas Sal"/>
      <sheetName val="Harga Satuan "/>
      <sheetName val="dt  personalia"/>
      <sheetName val="S-Penawaran"/>
      <sheetName val="cv jam"/>
      <sheetName val="2. cv srtpen (2)"/>
      <sheetName val="dafkuan"/>
      <sheetName val="Analisa DMPU"/>
      <sheetName val="Harsat Bahan&amp;Upah"/>
      <sheetName val="harsatAlat"/>
      <sheetName val="Metoda Lataston"/>
      <sheetName val="Metode Perekat"/>
      <sheetName val="Metode Beton"/>
      <sheetName val="Metode Pas Batu"/>
      <sheetName val="lumsum"/>
      <sheetName val="dafper"/>
      <sheetName val="dafusul"/>
      <sheetName val="2. cv srtpen"/>
      <sheetName val="2. cv srtpen (3)"/>
      <sheetName val="Analisa Mobilisasi (3)"/>
      <sheetName val="Analisa Mobilisasi"/>
      <sheetName val="Analisa Mobilisasi (2)"/>
      <sheetName val="Analisa Harga MPU"/>
      <sheetName val="Kamus"/>
      <sheetName val="Rekap Progres"/>
      <sheetName val="Kontrak"/>
      <sheetName val="Traf_Genst"/>
      <sheetName val="D3_1"/>
      <sheetName val="Rekap Costplan"/>
      <sheetName val="Statement Bahan"/>
      <sheetName val="Statement Subkon"/>
      <sheetName val="STO"/>
      <sheetName val="Data Pesonil Inti"/>
      <sheetName val="Data_Data"/>
      <sheetName val="sLABcad"/>
      <sheetName val="SHEAR Wall "/>
      <sheetName val="CORE Wall"/>
      <sheetName val="TANGGA"/>
      <sheetName val="result of Slab"/>
      <sheetName val="Result 4 all"/>
      <sheetName val="Database"/>
      <sheetName val="BALOK LT_5"/>
      <sheetName val="TYPICAL LOFT"/>
      <sheetName val="TYPICAL MAIN "/>
      <sheetName val="LV19_21_23_26_28_30 "/>
      <sheetName val="LV20_22_25_27_29_31"/>
      <sheetName val="LV32_35_37"/>
      <sheetName val="LV33_36_38"/>
      <sheetName val="LV PENTHOUSE_LGPH_CEK"/>
      <sheetName val="LVGPH fixed"/>
      <sheetName val="LVROOF DECK"/>
      <sheetName val="LV RM"/>
      <sheetName val="sumari"/>
      <sheetName val="TOTALL"/>
      <sheetName val=" STP 1"/>
      <sheetName val="Gwt"/>
      <sheetName val="PiTLIft"/>
      <sheetName val="wall KOLAM RENANG)"/>
      <sheetName val="TANGGULAN"/>
      <sheetName val="PERIMETER"/>
      <sheetName val="RAMP "/>
      <sheetName val="TANGGA _"/>
      <sheetName val="lisplank"/>
      <sheetName val="BALOK "/>
      <sheetName val="wall (2)"/>
      <sheetName val="kolom (2)"/>
      <sheetName val="DP"/>
      <sheetName val="I.Total ambil alih"/>
      <sheetName val="II.TOTALL-retail"/>
      <sheetName val="III.TOTALL MSCP"/>
      <sheetName val="IV.TOTALL condo B"/>
      <sheetName val="V.TOTALL condo A"/>
      <sheetName val="VI.1.Mon Condo A"/>
      <sheetName val="VI.2.Mon Condo B"/>
      <sheetName val="VI.3. Mon MSCP"/>
      <sheetName val="VII.1.Kurva S-rev0"/>
      <sheetName val="VII.2.Kurva S-rev2"/>
      <sheetName val="VII.2.Kurva S-rev3 "/>
      <sheetName val="XII.4.Schedule Juni"/>
      <sheetName val="XII.3.Schedule Mei"/>
      <sheetName val="XI.Prosented MSCP&amp;CONDO"/>
      <sheetName val="XII.KONTRAK"/>
      <sheetName val="XII.Sched.Maret"/>
      <sheetName val="XII.2.Sched.April"/>
      <sheetName val="XIII. Kondisi"/>
      <sheetName val="VII.2.Kurva S-rev4 "/>
      <sheetName val="CC"/>
      <sheetName val="Eva-bahan"/>
      <sheetName val="Progress "/>
      <sheetName val="cek sisa bahan"/>
      <sheetName val="Mntr BMP"/>
      <sheetName val="Rekap PI"/>
      <sheetName val="Calc"/>
      <sheetName val="Lapangan"/>
      <sheetName val="Sumda"/>
      <sheetName val="AngL01B"/>
      <sheetName val="AngL03"/>
      <sheetName val="depo"/>
      <sheetName val="CASTINGYARD"/>
      <sheetName val="REKAP A BESAR"/>
      <sheetName val="daftarbhn"/>
      <sheetName val="Mess"/>
      <sheetName val="By"/>
      <sheetName val="HSatuan"/>
      <sheetName val="BoQ Merak"/>
      <sheetName val="Daftar - Isi"/>
      <sheetName val="Hit Vol Str Jambi"/>
      <sheetName val="Hit Vol_PSU"/>
      <sheetName val="&quot;S&quot; Curve"/>
      <sheetName val="UPAH _ ALAT"/>
      <sheetName val="BoQ "/>
      <sheetName val="B_Alat"/>
      <sheetName val="bahan-naik"/>
      <sheetName val="FH-konven (4)"/>
      <sheetName val="FH-konven (3)"/>
      <sheetName val="FH-konven (2)"/>
      <sheetName val="FH-konven"/>
      <sheetName val="anl-prelim"/>
      <sheetName val="RC-ANL"/>
      <sheetName val="cover 2.1"/>
      <sheetName val="BQ.2.1"/>
      <sheetName val="cover 2.2"/>
      <sheetName val="BQ.2.2"/>
      <sheetName val="Daft.2.3"/>
      <sheetName val="COV-3"/>
      <sheetName val="COV-4"/>
      <sheetName val="COV-5"/>
      <sheetName val="Daf.5"/>
      <sheetName val="COV-6"/>
      <sheetName val="COV-7"/>
      <sheetName val="Daf. No.7"/>
      <sheetName val="COV-8"/>
      <sheetName val="Daf. no.8"/>
      <sheetName val="COV-9"/>
      <sheetName val="D.9"/>
      <sheetName val="COV-10"/>
      <sheetName val="D.10"/>
      <sheetName val="D.10 (2)"/>
      <sheetName val="AHS_Kusen"/>
      <sheetName val="dasboard"/>
      <sheetName val="harsat&amp;upah"/>
      <sheetName val="34"/>
      <sheetName val="35"/>
      <sheetName val="27"/>
      <sheetName val="46"/>
      <sheetName val="33"/>
      <sheetName val="26"/>
      <sheetName val="42"/>
      <sheetName val="32"/>
      <sheetName val="31"/>
      <sheetName val="64.6"/>
      <sheetName val="37"/>
      <sheetName val="62"/>
      <sheetName val="61"/>
      <sheetName val="24"/>
      <sheetName val="43"/>
      <sheetName val="53 "/>
      <sheetName val="54"/>
      <sheetName val="MH CIVIL"/>
      <sheetName val="64.14"/>
      <sheetName val="64.1"/>
      <sheetName val="17"/>
      <sheetName val="51"/>
      <sheetName val="38"/>
      <sheetName val="52"/>
      <sheetName val="23"/>
      <sheetName val="22"/>
      <sheetName val="49"/>
      <sheetName val="36.3"/>
      <sheetName val="36.4"/>
      <sheetName val="36.2"/>
      <sheetName val="36.1"/>
      <sheetName val="44"/>
      <sheetName val="45"/>
      <sheetName val="63"/>
      <sheetName val="L_TIGA"/>
      <sheetName val="L-TIGA"/>
      <sheetName val="ana_str"/>
      <sheetName val="LIST ANHARSAT"/>
      <sheetName val="2.E"/>
      <sheetName val="HSTANAH"/>
      <sheetName val="HSBETON"/>
      <sheetName val="fire_fighting"/>
      <sheetName val="FH-konven_(4)"/>
      <sheetName val="FH-konven_(3)"/>
      <sheetName val="FH-konven_(2)"/>
      <sheetName val="cover_2_1"/>
      <sheetName val="BQ_2_1"/>
      <sheetName val="cover_2_2"/>
      <sheetName val="BQ_2_2"/>
      <sheetName val="Daft_2_3"/>
      <sheetName val="Daf__No_7"/>
      <sheetName val="Daf__no_8"/>
      <sheetName val="D_9"/>
      <sheetName val="D_10"/>
      <sheetName val="Penjumlahan_(2)"/>
      <sheetName val="D_10_(2)"/>
      <sheetName val="uph.bhn.alt"/>
      <sheetName val="su"/>
      <sheetName val="Ls1 st1"/>
      <sheetName val="1.Rekap"/>
      <sheetName val="2.EE"/>
      <sheetName val="HTG"/>
      <sheetName val="VOL FLEX PAV"/>
      <sheetName val="3-AHSP TAMBAHAN"/>
      <sheetName val="3-AHS ELECTRICAL"/>
      <sheetName val="AHS EleK KEMENHUB"/>
      <sheetName val="HRG ELEK"/>
      <sheetName val="t-45"/>
      <sheetName val="VOL SCRAMBLE"/>
      <sheetName val="VOL BARAT"/>
      <sheetName val="VOL MARKING"/>
      <sheetName val="VOL SAL"/>
      <sheetName val="Vol E"/>
      <sheetName val="ANL BM"/>
      <sheetName val="LPP101"/>
      <sheetName val="PO2"/>
      <sheetName val="Panjar"/>
      <sheetName val="Payment"/>
      <sheetName val="Antisipasi"/>
      <sheetName val="CutOff"/>
      <sheetName val="PHU"/>
      <sheetName val="SUMLPP201"/>
      <sheetName val="LPP201"/>
      <sheetName val="cashflw-BALIKPAPAN"/>
      <sheetName val="ACTIONPLAN"/>
      <sheetName val="Prog+MOS"/>
      <sheetName val="PO-2"/>
      <sheetName val="LPP201 to RAPA"/>
      <sheetName val="RAPI (2)"/>
      <sheetName val="Scope"/>
      <sheetName val="Upah&amp;Bhn "/>
      <sheetName val="RAPI-aSLI"/>
      <sheetName val="RAP WIL-po2asli"/>
      <sheetName val="ANALISA DKP"/>
      <sheetName val="Poliklinik"/>
      <sheetName val="Akreditasi"/>
      <sheetName val="Harga Bahan &amp; Upah"/>
      <sheetName val="Rek."/>
      <sheetName val="Time "/>
      <sheetName val="B.Dsr"/>
      <sheetName val="An.Q"/>
      <sheetName val="U,B"/>
      <sheetName val="R.ALT"/>
      <sheetName val="AnalisaJEMBATAN"/>
      <sheetName val="RAB.JMB"/>
      <sheetName val="7(a)"/>
      <sheetName val="Rek Sukma "/>
      <sheetName val="RAB Sukma "/>
      <sheetName val="Rek SD"/>
      <sheetName val="RAB SD"/>
      <sheetName val="Rek Persip"/>
      <sheetName val="RAB Persip"/>
      <sheetName val="Rek Persib"/>
      <sheetName val="RAB Persib"/>
      <sheetName val="JMB"/>
      <sheetName val="ANALIS BOW2"/>
      <sheetName val="Rek. (2)"/>
      <sheetName val="Nego"/>
      <sheetName val="paket K3 "/>
      <sheetName val="EV_Qlfk_K"/>
      <sheetName val="EV_SPR_CK"/>
      <sheetName val="D4 KAYU"/>
      <sheetName val="D6 BETON"/>
      <sheetName val="D12"/>
      <sheetName val="D13"/>
      <sheetName val="D14"/>
      <sheetName val="D15"/>
      <sheetName val="D16"/>
      <sheetName val="D17"/>
      <sheetName val="D18"/>
      <sheetName val="D19"/>
      <sheetName val="D20"/>
      <sheetName val="D21"/>
      <sheetName val="on-site"/>
      <sheetName val="hrg-stn-dsr"/>
      <sheetName val="Mtd-SET"/>
      <sheetName val="KUANT"/>
      <sheetName val="twr"/>
      <sheetName val="an land"/>
      <sheetName val="an lev"/>
      <sheetName val="an ush tani"/>
      <sheetName val="terb"/>
      <sheetName val="LAP.BLN 4 REF"/>
      <sheetName val="lap-bulan"/>
      <sheetName val="Lap-Minggu"/>
      <sheetName val="SHEDULLE JULI"/>
      <sheetName val="SHEDULLE AGT"/>
      <sheetName val="LAP.BLN 1"/>
      <sheetName val="LAP.BLN 2"/>
      <sheetName val="LAP.BLN  3"/>
      <sheetName val="LAP.BLN  4"/>
      <sheetName val="LAP.BLN CCO F1"/>
      <sheetName val="LAP.MINGGUAN1"/>
      <sheetName val="LAP.MINGGUAN2"/>
      <sheetName val="LAP.MINGGUAN3"/>
      <sheetName val="LAP.MINGGUAN4"/>
      <sheetName val="LAP.MINGGUAN5"/>
      <sheetName val="LAP.MINGGUAN6"/>
      <sheetName val="LAP.MINGGUAN 7"/>
      <sheetName val="LAP.MINGGUAN 8"/>
      <sheetName val="LAP.MINGGUAN 9"/>
      <sheetName val="LAP.MINGGUAN  10"/>
      <sheetName val="LAP.MINGGUAN  11"/>
      <sheetName val="LAP.MINGGUAN  12"/>
      <sheetName val="LAP.MINGGUAN  13"/>
      <sheetName val="LAP.MINGGUAN  14"/>
      <sheetName val="LAP.MINGGUAN  15"/>
      <sheetName val="A1"/>
      <sheetName val="LAP.TEMBAKAN"/>
      <sheetName val="Data Debitur"/>
      <sheetName val="SKK"/>
      <sheetName val="Cessie"/>
      <sheetName val="SKJ Bergerak"/>
      <sheetName val="FEO"/>
      <sheetName val="Perjanjian Kredit"/>
      <sheetName val="SPPK"/>
      <sheetName val="Lampiran FEO"/>
      <sheetName val="Syarat-syarat"/>
      <sheetName val="Bukti "/>
      <sheetName val="Jadwal Angsuran"/>
      <sheetName val="Terbilang 1"/>
      <sheetName val="Terbilang 2"/>
      <sheetName val="Terbilang 3"/>
      <sheetName val="Terbilang 4"/>
      <sheetName val="Terbilang 5"/>
      <sheetName val="Terbilang 6"/>
      <sheetName val="Terbilang 7"/>
      <sheetName val="Bukti"/>
      <sheetName val="SKJ Tetap"/>
      <sheetName val="Kosong"/>
      <sheetName val="PEMBESIAN BALOK ANAK!"/>
      <sheetName val="PEMBESIAN BALOK INDUK!"/>
      <sheetName val="1. BETON POOR DAN PEDESTAL!"/>
      <sheetName val="1. BEKISTING POER&amp;PEDESTAL! "/>
      <sheetName val="2. GLIN POOR PLAT ENTRANCE! "/>
      <sheetName val="2. URUGAN ENTRANCE! "/>
      <sheetName val="2. BTN POOR&amp; PEDESTAL ENTRA "/>
      <sheetName val="2.PEMBESIAN PEDESTALENTRANCE!"/>
      <sheetName val="2. BEKISTING POER&amp;PDSTAL ENtran"/>
      <sheetName val="2.PSR URUG BWH PONDASI POER!"/>
      <sheetName val="2.LANTAI KERJA!"/>
      <sheetName val="3. URUGAN  PONDASI BT. GUNUNG!"/>
      <sheetName val="4. URUGAN TANAH BAWAH LANTAI"/>
      <sheetName val="4.URUGAN TANAH BWH LANTAI!"/>
      <sheetName val="5.BETON SLOOF K175!"/>
      <sheetName val="5.PEMBESIAN SLOOF!"/>
      <sheetName val="5.BEKISTING SLOOF!"/>
      <sheetName val="5.BEKISTING SLOOF 100 %"/>
      <sheetName val="B.1BETON KOLOM!"/>
      <sheetName val="B.1PEMB. KOLOM"/>
      <sheetName val="B.1.BEKISTING KOLOM!"/>
      <sheetName val="B.1BETON KOLOM ENTRANCE"/>
      <sheetName val="B.2.PEMBESIAN KOLOM ENTRANCE!"/>
      <sheetName val="B.2.BEKISTING KOLOM ENTRANC (2)"/>
      <sheetName val="B.3.BEKISTING BALOK INDUK!"/>
      <sheetName val="BEKISTING BALOK ANAK!"/>
      <sheetName val="Pasangan Batu Gunung Showrom"/>
      <sheetName val="Urugan Kembali Pas. Bt Gunung"/>
      <sheetName val="Pas. Bt. Kosong"/>
      <sheetName val="Urugan Pasir bwh pondasi"/>
      <sheetName val="Urugan Tanah Dalam Bangunan"/>
      <sheetName val="Pengadaan Klm Pipa D 20&quot;"/>
      <sheetName val="Pengadaan Klm Pipa D 16&quot; "/>
      <sheetName val="Analisa JEMBATAN"/>
      <sheetName val="RAB JBT"/>
      <sheetName val="rehab jbt"/>
      <sheetName val="DIV1 (2)"/>
      <sheetName val="Siring Bt Kajang"/>
      <sheetName val="Psr BLKG"/>
      <sheetName val="Kuaro"/>
      <sheetName val="Long Ikis"/>
      <sheetName val="Hitungan Pas. Batu"/>
      <sheetName val="Hit Pas. Bt Baru"/>
      <sheetName val="PEMBESIAN BALOK R.PELATIHAN!"/>
      <sheetName val="PEMBESIAN BALOK R.PELATIHAN (4)"/>
      <sheetName val="PEMBESIAN LISPLANK"/>
      <sheetName val="PEMBESIAN BALOK R.PELATIHAN (3)"/>
      <sheetName val="PEMBESIAN BALOK GDG PELATIHAN!"/>
      <sheetName val="PEMBESIAN BALOK R.PELATIHAN (2)"/>
      <sheetName val="PEMBESIAN BALOK ATAP II!"/>
      <sheetName val="PEMBESIAN BALOK ATAP II! (2)"/>
      <sheetName val="PEMBESIAN BALOK ATAP (16 m)"/>
      <sheetName val="PEMBESIAN BALOK ATAP (24M)"/>
      <sheetName val="PEMBESIAN BLK ATAP(30 M)"/>
      <sheetName val="PEMBESIAN BLK LISPLANK W.ROTAN"/>
      <sheetName val="B.7 Pembesian pond kayu"/>
      <sheetName val="PEMBESIAN PENGERING"/>
      <sheetName val="PEMBESIAN ENTRANCE!"/>
      <sheetName val="PEMBESIAN ENTRANCE! (2)"/>
      <sheetName val="PEMBESIAN KOLOM ENTRANCE"/>
      <sheetName val="PEMBESIAN PEDESTALENTRANCE! "/>
      <sheetName val="PEMBESIAN ENTRANCE (2)"/>
      <sheetName val="B.7 Pembesian pond kayu (2)"/>
      <sheetName val="PEMB. POER,SLOOF,PEDEST ACTUAL"/>
      <sheetName val="PEMB. KOLOM"/>
      <sheetName val="PEMB SLOOF!"/>
      <sheetName val="PEMB. Poer"/>
      <sheetName val="PEMB. SLOOF BETON SIRIP"/>
      <sheetName val="PEMBESIAN PEDESTAL"/>
      <sheetName val="PEMBESIAN SLOOF SHOWROOM"/>
      <sheetName val="B.7 Pembesian pondasi Poer "/>
      <sheetName val="PEMBESIAN BALOK"/>
      <sheetName val="PEMBESIAN BALOK tukang"/>
      <sheetName val="PEMBESIAN BALOK tukang (2)"/>
      <sheetName val="PEMBESIAN BALOK WORKSHOP!"/>
      <sheetName val="PEMBESIAN BALOK INDUK DAN ANAK"/>
      <sheetName val="PEMBESIAN SEPTIKTANK "/>
      <sheetName val="GALIAN SEPTIKTANK"/>
      <sheetName val="BETON SEPTIKTANK"/>
      <sheetName val="LANTAI KERJA SEPTIKTANK "/>
      <sheetName val="PEMBESIAN SEPTIKTANK  (2)"/>
      <sheetName val="BETON SEPTIKTANK (2)"/>
      <sheetName val="PAS.BATA SHOWROOM"/>
      <sheetName val="PEMBESIAN BALOK LISPLANK"/>
      <sheetName val="PEMBESIAN BALOK LISPLANk rotan"/>
      <sheetName val="PEMBESIAN BLK LISPLANk PELATIHA"/>
      <sheetName val="PEMBESIAN BALOK (2)"/>
      <sheetName val="PEMBESIAN BALOK workshop kayu"/>
      <sheetName val="PEMBESIAN ENTRANCE"/>
      <sheetName val="PEMBESIAN PEDESTALENTRANCE! (2)"/>
      <sheetName val="PEMEL &amp; PENGATRAN LALIN"/>
      <sheetName val="Harga Sat."/>
      <sheetName val="Urugan Pilihan"/>
      <sheetName val="Lap. agregat B Bh Jl"/>
      <sheetName val="AC BASE COURSE"/>
      <sheetName val="AC BC LEVL"/>
      <sheetName val="AC BC antara"/>
      <sheetName val="AC WC"/>
      <sheetName val="Patok Pengarah"/>
      <sheetName val="Beton 125"/>
      <sheetName val="MARKA JALAN"/>
      <sheetName val="Rambu 2"/>
      <sheetName val="Rambu"/>
      <sheetName val="Harga Sat. (2)"/>
      <sheetName val="HURUF (j.baru)"/>
      <sheetName val="HURUF (j.lama)"/>
      <sheetName val="HURUF (saluran)"/>
      <sheetName val="Rek. PIER TOTAL Pakai"/>
      <sheetName val="Rek. Jalan Baru"/>
      <sheetName val="Rek. Jalan Lama"/>
      <sheetName val="Rek. Sal Kawasan"/>
      <sheetName val="Rinc. Jalan Baru"/>
      <sheetName val="Rinc. Jalan Lama"/>
      <sheetName val="Rinc. Sal Kawasan"/>
      <sheetName val="ALAT "/>
      <sheetName val="Analis LS"/>
      <sheetName val="Jad Alat"/>
      <sheetName val="Jad Bahan"/>
      <sheetName val="Jad Tenaga"/>
      <sheetName val="Flowchart"/>
      <sheetName val="Spek Teknis"/>
      <sheetName val="SPEk Bahan"/>
      <sheetName val="FC-ITEM"/>
      <sheetName val="Kandungan Lokal"/>
      <sheetName val="Anal Kegiatan"/>
      <sheetName val="VOLUME (TDK DIPAKAI)"/>
      <sheetName val="Jan"/>
      <sheetName val="Peb"/>
      <sheetName val="Mar"/>
      <sheetName val="Apr"/>
      <sheetName val="Mei"/>
      <sheetName val="Jun"/>
      <sheetName val="Jul"/>
      <sheetName val="Agt"/>
      <sheetName val="Sep"/>
      <sheetName val="Okt"/>
      <sheetName val="Nop"/>
      <sheetName val="Des"/>
      <sheetName val="Ps.29"/>
      <sheetName val="???1"/>
      <sheetName val="JEDAH1"/>
      <sheetName val="rab-ars-R inap 8 LT."/>
      <sheetName val="rab-ars-R JENAJAH"/>
      <sheetName val="HIT-PONDASI btn)"/>
      <sheetName val="HIT-PONDASI-batu"/>
      <sheetName val="besi.balok &amp; SLOOF"/>
      <sheetName val="vol-balok"/>
      <sheetName val="VOL.SLOOF &amp; BALOK"/>
      <sheetName val="HIT-PLAT"/>
      <sheetName val="HIT-KOLOM"/>
      <sheetName val="HIT-KOLOM REDESAIN"/>
      <sheetName val="HIT-KOLOM REDESAIN-D"/>
      <sheetName val="HIT-KOLOM REDESAIN-F"/>
      <sheetName val="HIT-KOLOM REDESAIN-G"/>
      <sheetName val="DDG BT"/>
      <sheetName val="HIT-TANGGA 1"/>
      <sheetName val="ATAP BAJA WH"/>
      <sheetName val="TANGGA BAJA WH "/>
      <sheetName val="HIT-DINDING-HEBEL WH"/>
      <sheetName val="HIT-DINDING-HEBEL OFFICE"/>
      <sheetName val="HIT-KUSEN"/>
      <sheetName val="HIT-LANTAI"/>
      <sheetName val="HIT-PLAFOND"/>
      <sheetName val="HIT-JALAN"/>
      <sheetName val="HIT-REILLING"/>
      <sheetName val="BESI PELAT"/>
      <sheetName val="BESI DDG"/>
      <sheetName val="BESI SLOOF"/>
      <sheetName val="BESI PC"/>
      <sheetName val="KEB-TIANG PANCANG"/>
      <sheetName val="HIT-SLOOF D &amp; E5 &amp; M , C"/>
      <sheetName val="BALOK-Bang. D &amp; E5"/>
      <sheetName val="HIT-KOLOM-Bang. D &amp; E5, C"/>
      <sheetName val="vol-PLAT"/>
      <sheetName val="ATAP BAJA"/>
      <sheetName val="HIT-DINDING-A"/>
      <sheetName val="HIT-LANTAI A,"/>
      <sheetName val="sistem plafon furing-bahan"/>
      <sheetName val="sistem partisi"/>
      <sheetName val="granit &amp; marmer"/>
      <sheetName val="gyfsum"/>
      <sheetName val="Readymix"/>
      <sheetName val="HOLLOW &amp; CNP"/>
      <sheetName val="Bata ringan"/>
      <sheetName val="H-Sat.upah &amp; bahan"/>
      <sheetName val="Sewa alat berat"/>
      <sheetName val="6.A Pek. Persiapan"/>
      <sheetName val="6.B Als-Pek.Tanah"/>
      <sheetName val="6.B.1 Pek.Tanah (dg alat berat)"/>
      <sheetName val="6.C.Pek.Pondasi"/>
      <sheetName val="6.C.1 ALS-PDS Non Standar"/>
      <sheetName val="6.D.Pek.Plesteran"/>
      <sheetName val="6.E.Pek. Langit2"/>
      <sheetName val="6.F.Pek.Kayu"/>
      <sheetName val="6.G.Pek.Dinding"/>
      <sheetName val="6.H.Pek.Besi&amp;Allm"/>
      <sheetName val="6.I.Pek.Beton"/>
      <sheetName val="6.J. Als. Penutup Atap"/>
      <sheetName val="6.K.Pek.Penutup lt&amp;Ddg"/>
      <sheetName val="6.L. Pek-Cat"/>
      <sheetName val="6.M.Pek.Bongkaran"/>
      <sheetName val="6.N.ALS-SANITER"/>
      <sheetName val="6.N.1 Pek. Pemipaan"/>
      <sheetName val="O.1&amp;2 Kunci "/>
      <sheetName val="6.P.Pek.Jalan"/>
      <sheetName val="6.Q.ALS-saluran+BK"/>
      <sheetName val="6.Q.1 Sal-Dusaspun"/>
      <sheetName val="6.R.Tanaman"/>
      <sheetName val="Kusen Gd-A"/>
      <sheetName val="Kusen Gd-B"/>
      <sheetName val="Kusen Gd-C"/>
      <sheetName val="Kusen Gd-D"/>
      <sheetName val="Kusen Gd-E"/>
      <sheetName val="Kusen Gd-F"/>
      <sheetName val="Kusen Gd-G"/>
      <sheetName val="Kusen Gd-H"/>
      <sheetName val="Kusen Gd-I"/>
      <sheetName val="Kusen Gd-J"/>
      <sheetName val="Kusen Gd-POWER"/>
      <sheetName val="Hit fin.tangga"/>
      <sheetName val="Sanitair cost"/>
      <sheetName val="Bang-Penunjang"/>
      <sheetName val="JD-BANG. PENUNJANG"/>
      <sheetName val="JD-INFRASTRUKTUR-LANSEKAP"/>
      <sheetName val="V.INFRASTRUKTUR-LANSEKAP"/>
      <sheetName val="I. Persiapan"/>
      <sheetName val="II.1 Str Ged A"/>
      <sheetName val="II.2 Str Ged B"/>
      <sheetName val="II.3 Str Ged C"/>
      <sheetName val="II.4 Str Ged D"/>
      <sheetName val="II.5 Str Ged E"/>
      <sheetName val="II.6 Str Ged F"/>
      <sheetName val="II.7 Str Ged G"/>
      <sheetName val="II.8 Str Ged H"/>
      <sheetName val="II. 9 Str Ged I"/>
      <sheetName val="II.10 Str Ged J"/>
      <sheetName val="II.11 Fas lift tg, Sel &amp; ramp"/>
      <sheetName val="1. RAB ARS. GD - A"/>
      <sheetName val="2. RAB ARS. GD - B"/>
      <sheetName val="3. RAB ARS. GD - C"/>
      <sheetName val="4. RAB ARS. GD - D"/>
      <sheetName val="5. RAB ARS. GD - E"/>
      <sheetName val="6. RAB ARS. GD - F"/>
      <sheetName val="7. RAB ARS. GD -G"/>
      <sheetName val="8. RAB ARS. GD - I"/>
      <sheetName val="9. RAB ARS. GD - J"/>
      <sheetName val="11. RAB ARS FAS LIFT,SLR &amp; RAMP"/>
      <sheetName val="ME Gedung A"/>
      <sheetName val="ME Gedung B"/>
      <sheetName val="ME Gedung C"/>
      <sheetName val="ME Gedung D"/>
      <sheetName val="ME Gedung E"/>
      <sheetName val="ME Gedung G"/>
      <sheetName val="ME Gedung I"/>
      <sheetName val="ME Gedung J"/>
      <sheetName val="ME Gedung X"/>
      <sheetName val="Site Development"/>
      <sheetName val="Bang Penunjang"/>
      <sheetName val="Infrastruktur-Landsekap"/>
      <sheetName val="s - BAP"/>
      <sheetName val="PETA (TDK DIPAKAI)"/>
      <sheetName val="harga1"/>
      <sheetName val="harga2"/>
      <sheetName val="harga3"/>
      <sheetName val="harga4"/>
      <sheetName val="rek. vol"/>
      <sheetName val="final-Contract"/>
      <sheetName val="final-NEGOSIASI"/>
      <sheetName val="final-direksi"/>
      <sheetName val="final-harga real "/>
      <sheetName val="biaya"/>
      <sheetName val="HS persiapan"/>
      <sheetName val="HS Struktur"/>
      <sheetName val="HS Arsitektur"/>
      <sheetName val="HS FURNITURE"/>
      <sheetName val="Anl. persiapan"/>
      <sheetName val="Anl. Struktur"/>
      <sheetName val="Anl. Arsitek"/>
      <sheetName val="Anl. Kusen.1"/>
      <sheetName val="Anl. Kusen.2"/>
      <sheetName val="strip"/>
      <sheetName val="Timb"/>
      <sheetName val="Base Course"/>
      <sheetName val="CM_beton1(dipakai)"/>
      <sheetName val="CM_msnry"/>
      <sheetName val="Master Dat"/>
      <sheetName val="sd"/>
      <sheetName val="boq2"/>
      <sheetName val="Resources"/>
      <sheetName val="2mgn"/>
      <sheetName val="2mgn (2)"/>
      <sheetName val="2mgn (4)"/>
      <sheetName val="1,7"/>
      <sheetName val="3,18"/>
      <sheetName val="Rand"/>
      <sheetName val="ETo"/>
      <sheetName val="L6"/>
      <sheetName val="L7"/>
      <sheetName val="L8"/>
      <sheetName val="L9"/>
      <sheetName val="L10"/>
      <sheetName val="L11"/>
      <sheetName val="3,20"/>
      <sheetName val="Pola"/>
      <sheetName val="Kover"/>
      <sheetName val="Koef"/>
      <sheetName val="Rangka"/>
      <sheetName val="Daf.Harga Sat."/>
      <sheetName val="Cash Flow bulanan"/>
      <sheetName val="Cash Flow bulanan (2)"/>
      <sheetName val="Cash Flow bulanan (3)"/>
      <sheetName val="CAT-HAR"/>
      <sheetName val="304-01"/>
      <sheetName val="304-02"/>
      <sheetName val="304-03"/>
      <sheetName val="304-04"/>
      <sheetName val="304-05"/>
      <sheetName val="304-07"/>
      <sheetName val="304-08"/>
      <sheetName val="304-09"/>
      <sheetName val="304-10"/>
      <sheetName val="304-11"/>
      <sheetName val="304-12"/>
      <sheetName val="304-13"/>
      <sheetName val="304-14"/>
      <sheetName val="Elektronik"/>
      <sheetName val="REK-EL "/>
      <sheetName val="REK-TRONIK"/>
      <sheetName val="DAF-12"/>
      <sheetName val="DAF-13"/>
      <sheetName val="t-phone"/>
      <sheetName val="struktur(kontrak)"/>
      <sheetName val="BQ STR GARUDA"/>
      <sheetName val="BQ 1"/>
      <sheetName val="Royal"/>
      <sheetName val="AC &amp; Fan "/>
      <sheetName val="Bag_9"/>
      <sheetName val="MAPP"/>
      <sheetName val="rek det 1-3"/>
      <sheetName val="BIAYA PEGAWAI"/>
      <sheetName val="Concrete"/>
      <sheetName val="CASE A1 CPP"/>
      <sheetName val="Bill rekap"/>
      <sheetName val="Bill of Qty"/>
      <sheetName val="2_x0000__x0000_"/>
      <sheetName val="II.5"/>
      <sheetName val="2??"/>
      <sheetName val="NAMES"/>
      <sheetName val="V-1-1002bid"/>
      <sheetName val="Payment Status"/>
      <sheetName val="Rev &amp; CI"/>
      <sheetName val="Bill No. 2.1"/>
      <sheetName val="COMM"/>
      <sheetName val="Sumber Daya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INDIRECT COST"/>
      <sheetName val="rab - persiapan &amp; lantai-1"/>
      <sheetName val="BQ-E20-02(Rp)"/>
      <sheetName val="LAMP_AB "/>
      <sheetName val="Break_down"/>
      <sheetName val="daf_3_OK_"/>
      <sheetName val="daf_7_OK_"/>
      <sheetName val="WSSPR"/>
      <sheetName val="Code"/>
      <sheetName val="Settings"/>
      <sheetName val="Daf 1"/>
      <sheetName val="ES-PARK"/>
      <sheetName val="ES_PARK"/>
      <sheetName val="DAFTAR NO_4"/>
      <sheetName val="GRAND_TOTAL"/>
      <sheetName val="목포전화국"/>
      <sheetName val="손익차총괄2"/>
      <sheetName val="단가조사"/>
      <sheetName val="DA0463BQ"/>
      <sheetName val="상반기손익차2총괄"/>
      <sheetName val="견적대비표"/>
      <sheetName val="‡¬’@‰¿ì¬?-BLDG"/>
      <sheetName val="?-BLDG"/>
      <sheetName val="合成単価作成表_BLD_x0007_"/>
      <sheetName val="FLANGE"/>
      <sheetName val="기기리스트"/>
      <sheetName val="갑지"/>
      <sheetName val="‡¬’@‰¿ì¬_-BLDG"/>
      <sheetName val="_-BLDG"/>
      <sheetName val="현금"/>
      <sheetName val="손익차9월2"/>
      <sheetName val="주요물량"/>
      <sheetName val="SILICATE"/>
      <sheetName val="‡¬’P‰¿ì_x005f_x0010_¬_-BLDG"/>
      <sheetName val="合成単価作成表_BLD_x005f_x0007_"/>
      <sheetName val="도급양식"/>
      <sheetName val="D-623D"/>
      <sheetName val="Eng_Hrs (HO)"/>
      <sheetName val="RPP 12 SEPT"/>
      <sheetName val="??????__BLDG"/>
      <sheetName val="inter"/>
      <sheetName val="BM DATA SHEET"/>
      <sheetName val="V-101 &amp; V201"/>
      <sheetName val="Cable Ladder Detail"/>
      <sheetName val="배관내역서"/>
      <sheetName val="CB"/>
      <sheetName val="대우기성"/>
      <sheetName val="BLR-S"/>
      <sheetName val="계측 내역서"/>
      <sheetName val="N賃率-職"/>
      <sheetName val="NM2"/>
      <sheetName val="NW1"/>
      <sheetName val="NW2"/>
      <sheetName val="SC1"/>
      <sheetName val="DNW"/>
      <sheetName val="N+"/>
      <sheetName val="NE"/>
      <sheetName val="P+"/>
      <sheetName val="PE"/>
      <sheetName val="PM"/>
      <sheetName val="TR"/>
      <sheetName val="member design"/>
      <sheetName val="design criteria"/>
      <sheetName val="working load at the btm ft."/>
      <sheetName val="plan&amp;section of foundation"/>
      <sheetName val="soil bearing check"/>
      <sheetName val="예산서"/>
      <sheetName val="MIJIBI"/>
      <sheetName val="예가표"/>
      <sheetName val="CalCu"/>
      <sheetName val="당초"/>
      <sheetName val="다이꾸"/>
      <sheetName val="WORK-VOL"/>
      <sheetName val="WIND"/>
      <sheetName val="CAT_5"/>
      <sheetName val="M-EQPT-Z"/>
      <sheetName val="外形"/>
      <sheetName val="屋内"/>
      <sheetName val="屋外"/>
      <sheetName val="costing_CV"/>
      <sheetName val="06C7450-S300X"/>
      <sheetName val="Vessel Size"/>
      <sheetName val="NIML"/>
      <sheetName val="loaddata"/>
      <sheetName val="崌惉扨壙嶌惉昞-BLDG"/>
      <sheetName val="??扨壙嶌?昞-BLDG"/>
      <sheetName val="??滿氎浉?-BLDG"/>
      <sheetName val="BOQ_FORM_FOR_INQUIRY"/>
      <sheetName val="FORM_OF_PROPOSAL_RFP-003"/>
      <sheetName val="????·???·-BLDGL-03E_X"/>
      <sheetName val="Proposal_Schedule"/>
      <sheetName val="Administrative_Prices"/>
      <sheetName val="合成単価作成表_BLD"/>
      <sheetName val="명세서"/>
      <sheetName val="전기공사"/>
      <sheetName val="1련박스"/>
      <sheetName val="준공조서갑지"/>
      <sheetName val="‡¬’P‰¿ì_x005f_x005f_x005f_x0010_¬_-BLDG"/>
      <sheetName val="合成単価作成表_BLD_x005f_x005f_x005f_x0007_"/>
      <sheetName val="‡¬’P‰¿ì_x005f_x0010_¬?-BLDG"/>
      <sheetName val="预算"/>
      <sheetName val="‡¬’P‰¿ì_x005f_x005f_x005f_x0010_¬?-BLDG"/>
      <sheetName val="2.1 受電設備棟"/>
      <sheetName val="2.2 受・防火水槽"/>
      <sheetName val="2.3 排水処理設備棟"/>
      <sheetName val="2.4 倉庫棟"/>
      <sheetName val="2.5 守衛棟"/>
      <sheetName val="‡¬’P‰¿ì_x005f_x005f_x005f_x005f_x005f_x005f_x0"/>
      <sheetName val="RFP003"/>
      <sheetName val="RFP002"/>
      <sheetName val="SPT vs PHI"/>
      <sheetName val="ITB COST"/>
      <sheetName val="공통(20-91)"/>
      <sheetName val="배명(단가)"/>
      <sheetName val="프랜트면허"/>
      <sheetName val="토목주소"/>
      <sheetName val="Chart"/>
      <sheetName val="LinerWt"/>
      <sheetName val="Estimate Summary"/>
      <sheetName val="KLHT"/>
      <sheetName val="산근"/>
      <sheetName val="12호기내역서(건축분)"/>
      <sheetName val="daily (12)"/>
      <sheetName val="2b - INVOICE PROGRESS"/>
      <sheetName val="2B - INVOICE SUMMARY"/>
      <sheetName val="2__"/>
      <sheetName val="S_Suramadu"/>
      <sheetName val="Rekap FPC"/>
      <sheetName val="Rekap FPC (2)"/>
      <sheetName val="Pengadaan FPC Kiri (SP.1)"/>
      <sheetName val="Pengadaan FPC Kiri (SP.5)"/>
      <sheetName val="Pengadaan FPC Kiri (SP.7)"/>
      <sheetName val="Pengadaan FPC Kiri (SP.9)"/>
      <sheetName val="Pengadaan FPC Kiri (SP.11)"/>
      <sheetName val="Pengadaan FPC Kiri (SP.13)"/>
      <sheetName val="Pengadaan FPC Kiri (SP.15)"/>
      <sheetName val="Pengadaan FPC Kiri (SP.17)"/>
      <sheetName val="Pengadaan FPC Kiri (SP.19)"/>
      <sheetName val="Pengadaan FPC Kiri (SP.21)"/>
      <sheetName val="ket LPP101"/>
      <sheetName val="LPP-101"/>
      <sheetName val="PBP"/>
      <sheetName val="KKP"/>
      <sheetName val="LBA"/>
      <sheetName val="Panjar "/>
      <sheetName val="LPO-sp"/>
      <sheetName val="Hutang"/>
      <sheetName val="CCO (2)"/>
      <sheetName val="Saldo"/>
      <sheetName val="RAB  Kontrak 2009"/>
      <sheetName val="R-BUtg"/>
      <sheetName val="Pemel"/>
      <sheetName val="PPH"/>
      <sheetName val="Rap-eval"/>
      <sheetName val="Rap-12"/>
      <sheetName val="ohed"/>
      <sheetName val="alt-bhn"/>
      <sheetName val="Trend-"/>
      <sheetName val="Keb dana"/>
      <sheetName val="Panjar  xxx"/>
      <sheetName val="RKP (2)"/>
      <sheetName val="RKP (3)"/>
      <sheetName val="RAKAP"/>
      <sheetName val="RENC-RAB"/>
      <sheetName val="RENC-RAB-REKAP"/>
      <sheetName val="anals-bbm"/>
      <sheetName val="h.sat-bbm"/>
      <sheetName val="RAKAP (2)"/>
      <sheetName val="RAKAP (3)"/>
      <sheetName val="NIPAH-MULTS"/>
      <sheetName val="sewa-alat"/>
      <sheetName val="Analisa HS RAB"/>
      <sheetName val="Upah RAB"/>
      <sheetName val="Bahan RAB"/>
      <sheetName val="Anltk"/>
      <sheetName val="HS Alat RAB"/>
      <sheetName val="MTRL"/>
      <sheetName val="SKED"/>
      <sheetName val="LAMPIRAN "/>
      <sheetName val="harga-satuan"/>
      <sheetName val="kurva-s"/>
      <sheetName val="AN.HS GALIAN"/>
      <sheetName val="V.Tangga"/>
      <sheetName val="Upah, Bahan dan Alat "/>
      <sheetName val="Schdl"/>
      <sheetName val="AHS Lapon Klas A"/>
      <sheetName val="Urai_LPA"/>
      <sheetName val="AHS HRS-WC"/>
      <sheetName val="Urai_Lataston (HRS-WC)"/>
      <sheetName val="AHS HRS-BASE"/>
      <sheetName val="Urai_(HRS-BASE) "/>
      <sheetName val="AHS Ps Batu"/>
      <sheetName val="Urai Pas Batu"/>
      <sheetName val="On Site_Semen"/>
      <sheetName val="On Site_aspal"/>
      <sheetName val="On Site_Batu pecah"/>
      <sheetName val="On Site_Pasir"/>
      <sheetName val="On Site_Agregat B"/>
      <sheetName val="On Site_Besi"/>
      <sheetName val="SUB KON"/>
      <sheetName val="Ahs LPB"/>
      <sheetName val="Urai_LPB)"/>
      <sheetName val="Ahs Resap Pengikat"/>
      <sheetName val="Urai _Resap pengikat"/>
      <sheetName val="Ahs Resap Perekat "/>
      <sheetName val="Urai _Lapis Perekat"/>
      <sheetName val="ANALISA railing"/>
      <sheetName val="HARGA ME"/>
      <sheetName val="PEK. BETON"/>
      <sheetName val="UPAH &amp; SEWA"/>
      <sheetName val="UPBH AB (13)"/>
      <sheetName val="UPBH AB (11)"/>
      <sheetName val="abutment"/>
      <sheetName val="jembatan baja"/>
      <sheetName val="narasi"/>
      <sheetName val="revisi"/>
      <sheetName val="POT Jemb. besi"/>
      <sheetName val="Jemb. besi II"/>
      <sheetName val="POT3"/>
      <sheetName val="POT1"/>
      <sheetName val="T depan"/>
      <sheetName val="harga (2)"/>
      <sheetName val="harga (3)"/>
      <sheetName val="DAT_proyek"/>
      <sheetName val="DAT_CV_PT"/>
      <sheetName val="harga 2008"/>
      <sheetName val="Sur_Tawar"/>
      <sheetName val="Sur_Pernyataan"/>
      <sheetName val="time scdulle (2)"/>
      <sheetName val="daftar pekerjaan"/>
      <sheetName val="KWI"/>
      <sheetName val="Data_kwi"/>
      <sheetName val="SURAT PENGANTAR"/>
      <sheetName val="PROGKER"/>
      <sheetName val="BahanK"/>
      <sheetName val="PENGADAAN ATK"/>
      <sheetName val="DATA_kui"/>
      <sheetName val="kUI"/>
      <sheetName val="break"/>
      <sheetName val="28-03 Sept"/>
      <sheetName val="04-10 Sept"/>
      <sheetName val="11-17 Sept"/>
      <sheetName val="18-24 Sept"/>
      <sheetName val="25-01 Okt"/>
      <sheetName val="02-08 Okt"/>
      <sheetName val="HR.13-20"/>
      <sheetName val="HR.21-27"/>
      <sheetName val="HR.11-17"/>
      <sheetName val="HR.18-24"/>
      <sheetName val="HR.25-01"/>
      <sheetName val="HR.02-08"/>
      <sheetName val="HR.09-15"/>
      <sheetName val="28-03Sept"/>
      <sheetName val="04-10Sept"/>
      <sheetName val="11-17Sept"/>
      <sheetName val="18-24Sept"/>
      <sheetName val="25-01Okt"/>
      <sheetName val="02-08Okt"/>
      <sheetName val="09-15Okt"/>
      <sheetName val="ana br"/>
      <sheetName val="Data-KOTAK"/>
      <sheetName val="dat kelas"/>
      <sheetName val="Dat_KM"/>
      <sheetName val="dt_rumdin"/>
      <sheetName val="dATA_Bahan"/>
      <sheetName val="data_DAK"/>
      <sheetName val="Kas_LAPBul"/>
      <sheetName val="Kuitansi"/>
      <sheetName val="mg 1"/>
      <sheetName val="mg 2"/>
      <sheetName val="mg 3"/>
      <sheetName val="mg 4"/>
      <sheetName val="STT"/>
      <sheetName val="Rab  gedung"/>
      <sheetName val="Back Up Poskesdes"/>
      <sheetName val="Back Up Poskesdes2"/>
      <sheetName val="data kuitansi"/>
      <sheetName val="Cek Kondisi Kas "/>
      <sheetName val="Kas Umum"/>
      <sheetName val="rekap upah"/>
      <sheetName val="Data Pajak Bahan Bangunan"/>
      <sheetName val="Lamp6c_BKF"/>
      <sheetName val="data kuitansi cadangan"/>
      <sheetName val="nopember"/>
      <sheetName val="desember"/>
      <sheetName val="Januari"/>
      <sheetName val="REKAP BAHAN"/>
      <sheetName val="tabelbahan"/>
      <sheetName val="rekap pajak bahan"/>
      <sheetName val="SekMod.1A"/>
      <sheetName val="SekMod.1"/>
      <sheetName val="SekMod.2"/>
      <sheetName val="SekMod.3"/>
      <sheetName val="SekMod.4"/>
      <sheetName val="SekMod.5"/>
      <sheetName val="INPUT HARGA"/>
      <sheetName val="ANALISA H.SAT"/>
      <sheetName val="RAB PENDIDIKAN"/>
      <sheetName val="REKAP FISIK"/>
      <sheetName val="Persi"/>
      <sheetName val="3 RKB + KANTOR"/>
      <sheetName val="KM-WC"/>
      <sheetName val="Furnit"/>
      <sheetName val="2 RKB + KANTOR "/>
      <sheetName val="KM-WC (2)"/>
      <sheetName val="RAB PROPOSAL"/>
      <sheetName val="INPUTHARGA"/>
      <sheetName val="3 RKB + KTR"/>
      <sheetName val="Srbguna"/>
      <sheetName val="Asr Guru"/>
      <sheetName val="Site Dev"/>
      <sheetName val="Peng.buku"/>
      <sheetName val="Perp"/>
      <sheetName val="Kls A"/>
      <sheetName val="Mess Siswa"/>
      <sheetName val="Ktin"/>
      <sheetName val="Pompa &amp; Menara beton"/>
      <sheetName val="Septik"/>
      <sheetName val="Batas print"/>
      <sheetName val="Pompa &amp; Menara (rangka baja)"/>
      <sheetName val="Lab Bhs"/>
      <sheetName val="lab sain"/>
      <sheetName val="lab ketr"/>
      <sheetName val="Mush"/>
      <sheetName val="UKS "/>
      <sheetName val="Mess Guru"/>
      <sheetName val="Rmh Jaga"/>
      <sheetName val="Rmh Din"/>
      <sheetName val="DAFTAR  BESI IWF"/>
      <sheetName val="DAFTAR BESI KANAL C SIKU"/>
      <sheetName val="Analisa Furnit."/>
      <sheetName val="Perhitungan Besi"/>
      <sheetName val="Harsat Pekerjaan"/>
      <sheetName val="ADMINISTRASI 2014"/>
      <sheetName val="RKB 1+partisi"/>
      <sheetName val="RKB 2"/>
      <sheetName val="Perpust"/>
      <sheetName val="Furniture"/>
      <sheetName val="Kelas Unit 3"/>
      <sheetName val="Perpustakaan 3"/>
      <sheetName val="Lab.Bahasa"/>
      <sheetName val="Lab.Sains-IPA"/>
      <sheetName val="Kesenian-Ketrampilan"/>
      <sheetName val="Osis-Pramuka"/>
      <sheetName val="AsramaSiswa"/>
      <sheetName val="Bangsal Sepeda"/>
      <sheetName val="Rumah Penjaga1"/>
      <sheetName val="Rumah Penjaga"/>
      <sheetName val="Rumah Dinas KepSek"/>
      <sheetName val="Site Dev."/>
      <sheetName val="PEN.LAHAN KHUSUS"/>
      <sheetName val="Rampa"/>
      <sheetName val="Rincian Furniture"/>
      <sheetName val="Rincian Kusen"/>
      <sheetName val="Progres M"/>
      <sheetName val="Progres B"/>
      <sheetName val="Progres ..."/>
      <sheetName val="REKAP MKNL"/>
      <sheetName val="RAB MKNL"/>
      <sheetName val="REKAP ELEKTRIK"/>
      <sheetName val="RAB Elektrikal"/>
      <sheetName val="villa"/>
      <sheetName val="Edit"/>
      <sheetName val="Lembar sah"/>
      <sheetName val="KLAIM BUNGA BANK"/>
      <sheetName val="PROYEK SELESAI"/>
      <sheetName val="PROYEK STOP 14 MARET"/>
      <sheetName val="PROYEK STOP 21MARET "/>
      <sheetName val="PROYEK DEKATI NK - PPN AWAL"/>
      <sheetName val="EBPP 80 %"/>
      <sheetName val="DAFTAR SUB CONVENTION"/>
      <sheetName val="TL 80 %"/>
      <sheetName val="ALAT 80 %"/>
      <sheetName val="UPAH 80%"/>
      <sheetName val="BAHAN 80 %"/>
      <sheetName val="SUB80 %"/>
      <sheetName val="KRONOLOGIS"/>
      <sheetName val="SISA WAKTU"/>
      <sheetName val="NERACA PROYEK"/>
      <sheetName val="EFISIENSI"/>
      <sheetName val="DEBET NOTA"/>
      <sheetName val="BPG"/>
      <sheetName val="BLB"/>
      <sheetName val="Sum-Mto (2)"/>
      <sheetName val="BLU"/>
      <sheetName val="DUB LIST 2"/>
      <sheetName val="DUB"/>
      <sheetName val="Geoline"/>
      <sheetName val="Proy bantu"/>
      <sheetName val="detail alat bantu"/>
      <sheetName val="Kebutuhan material lain2"/>
      <sheetName val="laroux"/>
      <sheetName val="service"/>
      <sheetName val="bale"/>
      <sheetName val="spa"/>
      <sheetName val="towel"/>
      <sheetName val="pres-suite"/>
      <sheetName val="suite"/>
      <sheetName val="bongkar(R)"/>
      <sheetName val="struktur(R)"/>
      <sheetName val="pintu_jendela"/>
      <sheetName val="water"/>
      <sheetName val="saniter"/>
      <sheetName val="lain_lain"/>
      <sheetName val="Irg Cokroyasan"/>
      <sheetName val="Gemekan Jbg"/>
      <sheetName val="Rehab Boezem"/>
      <sheetName val="Std Sleman HP 30%"/>
      <sheetName val="KKCC"/>
      <sheetName val="G Bukopin"/>
      <sheetName val="310610 kolam lapindo"/>
      <sheetName val="0701 BPD Pusat "/>
      <sheetName val="0702 GLAGAH 3"/>
      <sheetName val="0703 Adm Juanda"/>
      <sheetName val="0704 As Kaltim"/>
      <sheetName val="0705 KPP sd Thp 2"/>
      <sheetName val="0706 BPKP"/>
      <sheetName val="0708 TPS Turi"/>
      <sheetName val="0709 Std Bantul"/>
      <sheetName val="BRANTAS 4A JO"/>
      <sheetName val="310791 PONOHAN"/>
      <sheetName val="310792 MOJOSARI"/>
      <sheetName val="310793 RSU Pekl"/>
      <sheetName val="310794Suromadu"/>
      <sheetName val="310795 unair"/>
      <sheetName val="0707 G Agung"/>
      <sheetName val="310403 BPD DIY"/>
      <sheetName val="310413 Str PGS"/>
      <sheetName val="310503 PPS clp"/>
      <sheetName val="310506 Glagah"/>
      <sheetName val="310507 PPS Utr"/>
      <sheetName val="320301 RS Kamariatun"/>
      <sheetName val="310505 PP Pklg"/>
      <sheetName val="320404 SPT"/>
      <sheetName val="320405 PIKB"/>
      <sheetName val="320501 Pajak Sby thp 2"/>
      <sheetName val="str SPT"/>
      <sheetName val="320505 Adistana Apart"/>
      <sheetName val="320506 A gading Thp 3"/>
      <sheetName val="320507 Univ Machung"/>
      <sheetName val="310601 Irg Glagah 2"/>
      <sheetName val="310602 KPP Sby Thp3"/>
      <sheetName val="310603 PPS Lnjt"/>
      <sheetName val="310604 KPP PKL Lnj"/>
      <sheetName val="310606 BPD DIY Bantul"/>
      <sheetName val="310607 KPP Sidoarjo"/>
      <sheetName val="310608 M Merapi"/>
      <sheetName val="310609 Pra Irg Merapi"/>
      <sheetName val="310611 Dam kaliopak"/>
      <sheetName val="310612 Parangtritis"/>
      <sheetName val="LMKC CB V"/>
      <sheetName val="form rekap hutang"/>
      <sheetName val="form rekap piutang"/>
      <sheetName val="AGED PAYABLE 2"/>
      <sheetName val="ybdf"/>
      <sheetName val="PO TRANS LIST"/>
      <sheetName val="PMLEQUIP01 - PJC Transaction Li"/>
      <sheetName val="BQ dwall"/>
      <sheetName val="BAHAN-UPAH"/>
      <sheetName val="ANL-LUAR"/>
      <sheetName val="SUM-STR"/>
      <sheetName val="cat_proff."/>
      <sheetName val="Pek.Luar"/>
      <sheetName val="Cov Penjmlhan Total"/>
      <sheetName val="PENJUML. ARS"/>
      <sheetName val="dding"/>
      <sheetName val="pntu"/>
      <sheetName val="sanitar"/>
      <sheetName val="3.5"/>
      <sheetName val="MEP"/>
      <sheetName val="ven mekanis"/>
      <sheetName val="takur"/>
      <sheetName val="SUB PENJUML. ME"/>
      <sheetName val="Sch-alat"/>
      <sheetName val="T-Sched"/>
      <sheetName val="UMM"/>
      <sheetName val="Kulit Luar"/>
      <sheetName val="Planfont"/>
      <sheetName val="preliminaris"/>
      <sheetName val="an. prelim"/>
      <sheetName val="an. struktur"/>
      <sheetName val="rekap ARST"/>
      <sheetName val="arst"/>
      <sheetName val="an. arsitek"/>
      <sheetName val="Elektronika"/>
      <sheetName val="fire figt"/>
      <sheetName val="IDC"/>
      <sheetName val="P&amp;P"/>
      <sheetName val="Rupa2"/>
      <sheetName val="Scaffolding"/>
      <sheetName val="GajiPT&amp;PTT"/>
      <sheetName val="an_ struktur"/>
      <sheetName val="REKAP-GAJI1206"/>
      <sheetName val="Dispensing Calc"/>
      <sheetName val="ex BMP Calc"/>
      <sheetName val="Walls ex BMP"/>
      <sheetName val="DOOR AND WINDOW"/>
      <sheetName val="Staircase"/>
      <sheetName val="Sanitary Ware"/>
      <sheetName val="Structural"/>
      <sheetName val="Arch. Liquid"/>
      <sheetName val="Struct. Liquid"/>
      <sheetName val="Arch.Central Wash&amp;Locker"/>
      <sheetName val="Struct. Central Wash &amp; Locker "/>
      <sheetName val="Sundries"/>
      <sheetName val="Gudang nonAC-AC finishing"/>
      <sheetName val="Gudang non AC-AC Struktur"/>
      <sheetName val="Lt. 1WW"/>
      <sheetName val="Lt. MEZZ"/>
      <sheetName val="L.Pier"/>
      <sheetName val="LT. 2"/>
      <sheetName val=" PEK. EXT"/>
      <sheetName val="CAT-HARGA"/>
      <sheetName val="ANAL STRUC"/>
      <sheetName val="ANAL ARSITEK"/>
      <sheetName val="AnalisaTampil"/>
      <sheetName val="volrecap"/>
      <sheetName val="cekvolume"/>
      <sheetName val="ReK-Str"/>
      <sheetName val="KS"/>
      <sheetName val="RM"/>
      <sheetName val="BL"/>
      <sheetName val="Rek-Ars"/>
      <sheetName val="Grand Recap"/>
      <sheetName val="rek-sch"/>
      <sheetName val="HRG SATUAN"/>
      <sheetName val="MASTER RAB "/>
      <sheetName val="MASTER TIME "/>
      <sheetName val="MASTER REKAP"/>
      <sheetName val="H.DASAR (Pengesahan Bupati)"/>
      <sheetName val="H.DASAR (3)"/>
      <sheetName val="ACTUAL CHECK"/>
      <sheetName val="R A B "/>
      <sheetName val="Alat DC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Jarak"/>
      <sheetName val="Proses"/>
      <sheetName val="An. Hrg. Mat"/>
      <sheetName val="An. H. Mat"/>
      <sheetName val="AnalBhn"/>
      <sheetName val="kapasitas"/>
      <sheetName val="AWAL"/>
      <sheetName val="POL-R2 REV"/>
      <sheetName val="POL-R2"/>
      <sheetName val="Rank%"/>
      <sheetName val="H-K"/>
      <sheetName val="Harsat Upah &amp; Bahan"/>
      <sheetName val="SAT UPH&amp;BHN"/>
      <sheetName val="BILL OF QU-ARS"/>
      <sheetName val="BILL OF QU-STR"/>
      <sheetName val="RAP-STR"/>
      <sheetName val="RAP-ARS"/>
      <sheetName val="krifikasi gambar &amp; bq"/>
      <sheetName val="Daftar Upah"/>
      <sheetName val="rabarstk"/>
      <sheetName val="rab drain"/>
      <sheetName val="Rab-utuh"/>
      <sheetName val="Rekap Komp"/>
      <sheetName val="Rab-Komplit"/>
      <sheetName val="UPAH-BAHAN"/>
      <sheetName val="Rab-Pancang 40"/>
      <sheetName val="PER METER PERSEGI BANGUNAN"/>
      <sheetName val="TOTAL ANGGARAN BIAYA"/>
      <sheetName val="ALKES"/>
      <sheetName val="TOTAL "/>
      <sheetName val="TOTAL ARSITEK SAJA"/>
      <sheetName val="TOTAL ANGGARAN BIAYA (2)"/>
      <sheetName val="AN_ARSITEKTUR"/>
      <sheetName val="MATERIAL "/>
      <sheetName val="AN_KOSEN"/>
      <sheetName val="rab me (by owner) "/>
      <sheetName val="BQ (by owner)"/>
      <sheetName val="rab me (fisik)"/>
      <sheetName val="BAGAN ALIR (3)"/>
      <sheetName val="ANLIAS"/>
      <sheetName val="RAB DI,pisang"/>
      <sheetName val="RAB.dimunggu"/>
      <sheetName val="RAB DI,banda gdg"/>
      <sheetName val="anal.ttt"/>
      <sheetName val="RAB D..Isimp. madaek"/>
      <sheetName val="Methoda"/>
      <sheetName val=".Satpek"/>
      <sheetName val="Anal.Uph&amp;bhn"/>
      <sheetName val="BAGAN ALIR (2)"/>
      <sheetName val="DsubK"/>
      <sheetName val="D.ANAL"/>
      <sheetName val="time schedulle"/>
      <sheetName val="ANALISA TAMBAHAN"/>
      <sheetName val="GEDUNG RUMAH PENDETA"/>
      <sheetName val="GEDUNG SEKOLAH MINGGU"/>
      <sheetName val=" "/>
      <sheetName val="CHEKLIST"/>
      <sheetName val="shcedul (2)"/>
      <sheetName val="shcedul"/>
      <sheetName val="Bronc."/>
      <sheetName val="Tangkp"/>
      <sheetName val="Resvoir"/>
      <sheetName val="Lintasn &amp; kran"/>
      <sheetName val="REKAP ANALIS"/>
      <sheetName val="Jembt."/>
      <sheetName val="MASTER BAHAN"/>
      <sheetName val="tabel lansiran"/>
      <sheetName val="hit-besi"/>
      <sheetName val="3.2a"/>
      <sheetName val="Data Kegiatan"/>
      <sheetName val="Data Material"/>
      <sheetName val="Anls. Biaya Alat"/>
      <sheetName val="Harga Bahan Tim-Teng"/>
      <sheetName val="3.2(4)"/>
      <sheetName val="5.5.(1)"/>
      <sheetName val="5.5 (2)"/>
      <sheetName val="6.2(1)"/>
      <sheetName val="6.3(1)"/>
      <sheetName val="6.4(2)"/>
      <sheetName val="6.6(1)"/>
      <sheetName val="6.7(1)Ton"/>
      <sheetName val="6.8(1)"/>
      <sheetName val="6.10 (2)"/>
      <sheetName val="6.10"/>
      <sheetName val="7.9"/>
      <sheetName val="Analisa SNI Timur"/>
      <sheetName val="Analisa SNI Barat"/>
      <sheetName val="BAHAN TIMTENG 2008"/>
      <sheetName val="BAHAN BARSEL 2008"/>
      <sheetName val="UPAH 2008"/>
      <sheetName val="SAP2000 DESIGN (1)"/>
      <sheetName val="SAP2000 DESIGN (2)"/>
      <sheetName val="Daftar Baja Tulangan"/>
      <sheetName val="Mutu Baja"/>
      <sheetName val="Mutu Beton"/>
      <sheetName val="TM WKTU"/>
      <sheetName val="5-Analisa Peralatan"/>
      <sheetName val="Rincian  "/>
      <sheetName val="poer"/>
      <sheetName val="harsat1"/>
      <sheetName val="ANALISA GRS kota"/>
      <sheetName val="HARGA PEKERJAAN"/>
      <sheetName val="bahan ee 2007"/>
      <sheetName val="Analisa 2007"/>
      <sheetName val="bake up "/>
      <sheetName val="SLOOF"/>
      <sheetName val="situbondo"/>
      <sheetName val="AULA+ r.ganti"/>
      <sheetName val="GEDUNG BARU"/>
      <sheetName val="G. OTOMOTIF"/>
      <sheetName val="acn"/>
      <sheetName val="UpBahal"/>
      <sheetName val="lisa"/>
      <sheetName val="Analisa 2006"/>
      <sheetName val="bahan 2006"/>
      <sheetName val="VOLUME "/>
      <sheetName val="HARGA 2009"/>
      <sheetName val="2008-2009"/>
      <sheetName val="Harsat Rek"/>
      <sheetName val="Rkp Lokasi"/>
      <sheetName val="Rkp Lokasi 1"/>
      <sheetName val="Rkp Rab 1"/>
      <sheetName val="COA"/>
      <sheetName val="Rekap-Bdg"/>
      <sheetName val="RAB_ASRAMA_(7.A)"/>
      <sheetName val="ANALISA TENDER"/>
      <sheetName val="BUDGET"/>
      <sheetName val="BQ ARS"/>
      <sheetName val="Index1"/>
      <sheetName val="H_Satuan"/>
      <sheetName val="ﾄﾞﾊﾞｲFUEL GAS追見"/>
      <sheetName val="ES-aLL"/>
      <sheetName val="__"/>
      <sheetName val="_____FUEL GAS__"/>
      <sheetName val="BAHAN STRUKTUR"/>
      <sheetName val="ELEMENT SUM"/>
      <sheetName val="Inds_&amp;_For"/>
      <sheetName val="Price_Biaya_Cadangan"/>
      <sheetName val="BQ_Rekapitulasi__Akhir"/>
      <sheetName val="ARSUtM_"/>
      <sheetName val="UNIT_PRICE"/>
      <sheetName val="Cover_Daf-2"/>
      <sheetName val="BAHAN_STRUKTUR"/>
      <sheetName val="ELEMENT_SUM"/>
      <sheetName val="fill in first"/>
      <sheetName val="An.PLB"/>
      <sheetName val="STR(CANCEL)"/>
      <sheetName val="BQ-375-1"/>
      <sheetName val="Bunga"/>
      <sheetName val="hit.vol."/>
      <sheetName val="rincian rab"/>
      <sheetName val="REKAP kendal"/>
      <sheetName val="hspk buis beton"/>
      <sheetName val="HRG BHN 2009"/>
      <sheetName val="LAMPU &amp; PERALATAN LISTRIK"/>
      <sheetName val="TANAMAN HIAS &amp; TAMAN"/>
      <sheetName val="MATERIAL HSPK 2018"/>
      <sheetName val="ANL KNTRK BWH"/>
      <sheetName val="REKAP KNTRK BWH"/>
      <sheetName val="REKAP KNTRK BWH ATAS"/>
      <sheetName val="bahan material"/>
      <sheetName val="Form Survey"/>
      <sheetName val="Hasat"/>
      <sheetName val="Hasat Pekj"/>
      <sheetName val="BUp"/>
      <sheetName val="RekapRAB"/>
      <sheetName val="Survey"/>
      <sheetName val="REKAP 1 SECTION"/>
      <sheetName val="DIREC COST"/>
      <sheetName val="form besi"/>
      <sheetName val="REKAP STRUCTURE"/>
      <sheetName val="Potongan"/>
      <sheetName val="BPM"/>
      <sheetName val="H_Satuan1"/>
      <sheetName val="REKAP_1_SECTION"/>
      <sheetName val="DIREC_COST"/>
      <sheetName val="form_besi"/>
      <sheetName val="REKAP_STRUCTURE"/>
      <sheetName val="lamp. 12"/>
      <sheetName val="Master 1.0"/>
      <sheetName val="A-11 Steel Str (2)"/>
      <sheetName val="Analisa &amp; Upah"/>
      <sheetName val="ANALISA GRS TENGAH"/>
      <sheetName val="HSTANAH.XLS"/>
      <sheetName val="351BQMCN"/>
      <sheetName val="PLUMBING 2"/>
      <sheetName val="H-BHN"/>
      <sheetName val="ANAL2"/>
      <sheetName val="basic_price"/>
      <sheetName val="IPL_SCHEDULE"/>
      <sheetName val="EK"/>
      <sheetName val="BID_PRC"/>
      <sheetName val="PRC_COMP"/>
      <sheetName val="unit rate-b3"/>
      <sheetName val="tknk"/>
      <sheetName val="induk1"/>
      <sheetName val="SEX"/>
      <sheetName val="rekap.c"/>
      <sheetName val="Pos 4-1"/>
      <sheetName val="vol. ARS"/>
      <sheetName val="TOTAL SPK"/>
      <sheetName val="Bill of Qty MEP"/>
      <sheetName val="Basement Estimate"/>
      <sheetName val="견적기준"/>
      <sheetName val="JUDUL"/>
      <sheetName val="ELEVATED SLAB"/>
      <sheetName val="PHU 05"/>
      <sheetName val="POS-4.1"/>
      <sheetName val="Cash2"/>
      <sheetName val="Rekap Dc"/>
      <sheetName val="an el"/>
      <sheetName val="crewlist S"/>
      <sheetName val="prog-mgu"/>
      <sheetName val="coeff"/>
      <sheetName val="Memb Schd"/>
      <sheetName val="Analisa Upah _ Bahan Plum"/>
      <sheetName val="Hrg_Sat"/>
      <sheetName val="ISBL-CIV"/>
      <sheetName val="Du_lieu"/>
      <sheetName val="satuan_pek_ars"/>
      <sheetName val="tb"/>
      <sheetName val="H_Satuan2"/>
      <sheetName val="REKAP_1_SECTION1"/>
      <sheetName val="DIREC_COST1"/>
      <sheetName val="form_besi1"/>
      <sheetName val="REKAP_STRUCTURE1"/>
      <sheetName val="Master_1_0"/>
      <sheetName val="lamp__12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LO"/>
      <sheetName val="MAP-2"/>
      <sheetName val="NM"/>
      <sheetName val="LIFT DOM"/>
      <sheetName val="dboard( asli)"/>
      <sheetName val="RAB STR JETTY &amp; F.PENUNJANG"/>
      <sheetName val="RAB_HREZ"/>
      <sheetName val="ANAL_HREZ"/>
      <sheetName val="Supply Agrmnt"/>
      <sheetName val="Bengkel_str"/>
      <sheetName val="Bengkel_fin"/>
      <sheetName val="Pagar_hal"/>
      <sheetName val="Fasilitas"/>
      <sheetName val="AC_C"/>
      <sheetName val="HB0703"/>
      <sheetName val="APP-9"/>
      <sheetName val="Progres"/>
      <sheetName val="Testing"/>
      <sheetName val="BM"/>
      <sheetName val="FORM 3A"/>
      <sheetName val="Perhitungan RAB"/>
      <sheetName val="Tabel_Bantu"/>
      <sheetName val="harga2014"/>
      <sheetName val="RAB RIIL kayu"/>
      <sheetName val="HPP"/>
      <sheetName val="SERVICES FEE"/>
      <sheetName val="Foundation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Harga ME "/>
      <sheetName val="HARSAT-lhn"/>
      <sheetName val="Unit Rate Indirect"/>
      <sheetName val="Hrg-Das"/>
      <sheetName val="Sit1"/>
      <sheetName val="ANGGARAN"/>
      <sheetName val="grafik"/>
      <sheetName val="pemasaran2013"/>
      <sheetName val="3. KONTRAK(stu)"/>
      <sheetName val="i-j. Pengalaman"/>
      <sheetName val="COST"/>
      <sheetName val="HIDRO"/>
      <sheetName val="Analisa Prov'07"/>
      <sheetName val="KP1590_E"/>
      <sheetName val="bhn-upah"/>
      <sheetName val="Ur_Pil"/>
      <sheetName val="perbhn"/>
      <sheetName val="PAKET 1"/>
      <sheetName val="bukan PNS"/>
      <sheetName val="BAHAN-2"/>
      <sheetName val="17.ALS-saluran+BC"/>
      <sheetName val="Sewa Alat-1"/>
      <sheetName val="SD (1)"/>
      <sheetName val="Indirect_Const"/>
      <sheetName val="A Paint Jotun Penguard"/>
      <sheetName val="BOQ ori"/>
      <sheetName val="BE-02"/>
      <sheetName val="SITE-E"/>
      <sheetName val="SUB TOTAL___"/>
      <sheetName val="Mon Upah"/>
      <sheetName val="JUML-SDM"/>
      <sheetName val="GFA-20-N"/>
      <sheetName val="Harga Sat Das"/>
      <sheetName val="Brdw"/>
      <sheetName val="Pricing-2"/>
      <sheetName val="SAT-DAS"/>
      <sheetName val="Analisa (ok punya)"/>
      <sheetName val="Analisa Tekhnis"/>
      <sheetName val="610.04"/>
      <sheetName val="TOEVOER"/>
      <sheetName val="dia-in"/>
      <sheetName val="ahas-ins"/>
      <sheetName val="RENCANA KERJA"/>
      <sheetName val="BQ_ARS"/>
      <sheetName val="PLUMBING_2"/>
      <sheetName val="rab_me_(by_owner)_"/>
      <sheetName val="BQ_(by_owner)"/>
      <sheetName val="rab_me_(fisik)"/>
      <sheetName val="HB_"/>
      <sheetName val="ELEVATED_SLAB"/>
      <sheetName val="FORM_X_COST"/>
      <sheetName val="rek_det_1-3"/>
      <sheetName val="HSTANAH_XLS"/>
      <sheetName val="rekap_c"/>
      <sheetName val="daftar_harga"/>
      <sheetName val="Pos_4-1"/>
      <sheetName val="Harga_"/>
      <sheetName val="vol__ARS"/>
      <sheetName val="TOTAL_SPK"/>
      <sheetName val="POS-4_1"/>
      <sheetName val="Rekap_Dc"/>
      <sheetName val="an_el"/>
      <sheetName val="Bill_of_Qty_MEP"/>
      <sheetName val="Basement_Estimate"/>
      <sheetName val="HARGA_ME"/>
      <sheetName val="Analisa_2"/>
      <sheetName val="bhn_"/>
      <sheetName val="daftar_Upah"/>
      <sheetName val="PHU_05"/>
      <sheetName val="HARGA_MATERIAL"/>
      <sheetName val="Memb_Schd"/>
      <sheetName val="unit_rate-b3"/>
      <sheetName val="01A-_RAB"/>
      <sheetName val="Analisa_Harga_Satuan"/>
      <sheetName val="Analisa_Upah___Bahan_Plum"/>
      <sheetName val="Supply_Agrmnt"/>
      <sheetName val="Harga_Bahan"/>
      <sheetName val="Scenario"/>
      <sheetName val="ANALISA GR_x0000__x0000__x0000__x0000__x0000_GAH"/>
      <sheetName val="Bahan B"/>
      <sheetName val="Telusur"/>
      <sheetName val="Upah B"/>
      <sheetName val="Anal "/>
      <sheetName val="An. Pipa"/>
      <sheetName val="Rumus (2)"/>
      <sheetName val="Mc 0 % Rekap"/>
      <sheetName val="MC. 0 % RAB"/>
      <sheetName val="MC. 0 % An Pipa"/>
      <sheetName val="Bu Rab"/>
      <sheetName val="BU an Pipa"/>
      <sheetName val="2008"/>
      <sheetName val="2009"/>
      <sheetName val="Minat Lelang"/>
      <sheetName val="srt~pen"/>
      <sheetName val="Dftr Isian Kualifikasi"/>
      <sheetName val="rek~anal"/>
      <sheetName val="Jdwl, Alt&amp;Personil"/>
      <sheetName val="Rab-Jab"/>
      <sheetName val="rek~Pro"/>
      <sheetName val="prodalt"/>
      <sheetName val="opsalat"/>
      <sheetName val="Pernyt."/>
      <sheetName val="Ket."/>
      <sheetName val="Gal. C"/>
      <sheetName val="QA"/>
      <sheetName val="Prod.DN"/>
      <sheetName val="STRUKT."/>
      <sheetName val="TGS"/>
      <sheetName val="df-peral"/>
      <sheetName val="df-Pers"/>
      <sheetName val="All Prsn."/>
      <sheetName val="Rsk"/>
      <sheetName val="Kan Lokal"/>
      <sheetName val="D~Adm"/>
      <sheetName val="Lds&amp;Pengurus"/>
      <sheetName val="D~Uang"/>
      <sheetName val="Png. Perus"/>
      <sheetName val="Modal Kerja"/>
      <sheetName val="Dlm~Ngr"/>
      <sheetName val="D~Lamp~pen"/>
      <sheetName val="M~Lelang"/>
      <sheetName val="K~Personil"/>
      <sheetName val="D~Isian Kuali"/>
      <sheetName val="Jdwl~Alt&amp;Personil"/>
      <sheetName val="Rab~Jab"/>
      <sheetName val="Kan~Lokal"/>
      <sheetName val="personalia"/>
      <sheetName val="D~alt"/>
      <sheetName val="Pers~Inti"/>
      <sheetName val="Sub~kon"/>
      <sheetName val="peral~tunjang"/>
      <sheetName val="Data pengalaman Kerja"/>
      <sheetName val="Kontak Personil"/>
      <sheetName val="Yg sdg kerja"/>
      <sheetName val="Lds hkm, Pengurus"/>
      <sheetName val="data adfministrasi"/>
      <sheetName val="srt~pen (2)"/>
      <sheetName val="srt~pen (3)"/>
      <sheetName val="Kgt."/>
      <sheetName val="DashB"/>
      <sheetName val="H.DASAR"/>
      <sheetName val="ANAL-TEK"/>
      <sheetName val="KAP.ALAT"/>
      <sheetName val="Rekap C &amp; A"/>
      <sheetName val="Bngkr Crush"/>
      <sheetName val="Mob Crush"/>
      <sheetName val="Pond Crush"/>
      <sheetName val="Psng Crush"/>
      <sheetName val="Bngkr AMP"/>
      <sheetName val="Pack. AMP"/>
      <sheetName val="Hit. Pond. AMP"/>
      <sheetName val="Psng AMP"/>
      <sheetName val="An Crusher"/>
      <sheetName val="An Quarry"/>
      <sheetName val="Rekap-A"/>
      <sheetName val="RAB-STR-TRM-A"/>
      <sheetName val="RAB-ARS-TRM-A"/>
      <sheetName val="RAB-ME-TRM-A"/>
      <sheetName val="Hsat(1)-STR-A"/>
      <sheetName val="Anls(1)-STR-A"/>
      <sheetName val="Anls(2)-ARST-A"/>
      <sheetName val="ANAL1-TRM"/>
      <sheetName val="ANAL2-TRM"/>
      <sheetName val="ANAL3--TRM"/>
      <sheetName val="610.08"/>
      <sheetName val="610.07B"/>
      <sheetName val="610.07A"/>
      <sheetName val="610.06"/>
      <sheetName val="610.05"/>
      <sheetName val="LAB"/>
      <sheetName val="An Teknis"/>
      <sheetName val="Detour"/>
      <sheetName val="RKP-TRM"/>
      <sheetName val="ME-TRM"/>
      <sheetName val="RAB-ARS-TRM"/>
      <sheetName val="Hsat-A"/>
      <sheetName val="Anls-A"/>
      <sheetName val="Anls-Arst-A(jkt)"/>
      <sheetName val="RKP-CRG"/>
      <sheetName val="STR-CRG"/>
      <sheetName val="ARS-CRG"/>
      <sheetName val="ME-CRG"/>
      <sheetName val="ANAL1-CRG"/>
      <sheetName val="RKP-PRK"/>
      <sheetName val="CVL-PRK"/>
      <sheetName val="ME-PRK"/>
      <sheetName val="ANAL1-PRK"/>
      <sheetName val="Data Proy"/>
      <sheetName val="ANALISA-Utama"/>
      <sheetName val="Analisa-Rutin"/>
      <sheetName val="DATA KONT"/>
      <sheetName val="STR-TRM"/>
      <sheetName val="ARS-TRM"/>
      <sheetName val="ANAL-TRM"/>
      <sheetName val="PERS&amp;PENYEL"/>
      <sheetName val="BAP"/>
      <sheetName val="H.SAT-PRK"/>
      <sheetName val="RKP-DB"/>
      <sheetName val="ANAL-MPU"/>
      <sheetName val="ANTEK-1"/>
      <sheetName val="RAB-EIB40"/>
      <sheetName val="RAB-EIB39"/>
      <sheetName val="RAB-EIB38"/>
      <sheetName val="RAB-EIB37"/>
      <sheetName val="ANLS-40"/>
      <sheetName val="ANLS-39"/>
      <sheetName val="ANLS-38"/>
      <sheetName val="ANLS-37"/>
      <sheetName val="HS-DASAR"/>
      <sheetName val="DAFT-MPU"/>
      <sheetName val="LAMP-6a"/>
      <sheetName val="LAMP-8"/>
      <sheetName val="LAMP-13"/>
      <sheetName val="ANAL-TEKNIK"/>
      <sheetName val="PROD-ALAT"/>
      <sheetName val="PROD-ALAT2"/>
      <sheetName val="REKAPALAT"/>
      <sheetName val="SKDL-ALAT"/>
      <sheetName val="DFTR-ALAT"/>
      <sheetName val="Dashbord"/>
      <sheetName val="amp sc"/>
      <sheetName val="butuh alat"/>
      <sheetName val="lokasi"/>
      <sheetName val="anls bhn-1"/>
      <sheetName val="an_bahan-2"/>
      <sheetName val="Analisa Utama"/>
      <sheetName val="div7-1"/>
      <sheetName val="An-Teknis-7-12"/>
      <sheetName val="An-Teknis 1-6"/>
      <sheetName val="dt-1"/>
      <sheetName val="dt-2"/>
      <sheetName val="dt-3"/>
      <sheetName val="dt-4"/>
      <sheetName val="dt-5"/>
      <sheetName val="anal-mob"/>
      <sheetName val="telkom"/>
      <sheetName val="PLN"/>
      <sheetName val="gas"/>
      <sheetName val="lain-lain utilitas"/>
      <sheetName val="Upah,Bhn"/>
      <sheetName val="DBOARD-2"/>
      <sheetName val="DAF KUAN HRG"/>
      <sheetName val="dt-2 (bt)"/>
      <sheetName val="datbhn"/>
      <sheetName val="Harga Penawaran"/>
      <sheetName val="SUMMARY BQ"/>
      <sheetName val="UP-ANA  (Major)"/>
      <sheetName val="UP-ANA "/>
      <sheetName val="LIST OF UNITS"/>
      <sheetName val="App 2a-1"/>
      <sheetName val="App 2a-2"/>
      <sheetName val="App 2b-1"/>
      <sheetName val="App 2b-2"/>
      <sheetName val="App 2b-3"/>
      <sheetName val="App 2b-4"/>
      <sheetName val="App 2b-5"/>
      <sheetName val="App 2c"/>
      <sheetName val="App 2d-1"/>
      <sheetName val="App 2d-2"/>
      <sheetName val="App 3"/>
      <sheetName val="App 4"/>
      <sheetName val="App 5"/>
      <sheetName val="App 6"/>
      <sheetName val="aPP 7"/>
      <sheetName val="App 8"/>
      <sheetName val="Data AK-04A"/>
      <sheetName val="Informasi AK-04A"/>
      <sheetName val="Rekap AK-04A"/>
      <sheetName val="RAB AK-04A"/>
      <sheetName val="Teknis Div 2"/>
      <sheetName val="Teknis Div 3"/>
      <sheetName val="Teknis Div 5&amp;6"/>
      <sheetName val="Teknis Div 6a"/>
      <sheetName val="Teknis Div 6b"/>
      <sheetName val="Teknis Div 7"/>
      <sheetName val="Teknis Div 8"/>
      <sheetName val="Teknis Div 8a"/>
      <sheetName val="An Material"/>
      <sheetName val="An Tek Rutin"/>
      <sheetName val="An P Rutin"/>
      <sheetName val="Mob AK-04A"/>
      <sheetName val="Plant AK-04"/>
      <sheetName val="PRD 01-3"/>
      <sheetName val="PRD 01-4"/>
      <sheetName val="PRD 01-5"/>
      <sheetName val="PRD 01-6"/>
      <sheetName val="HS DASAR"/>
      <sheetName val="COC"/>
      <sheetName val="HARSATPEK"/>
      <sheetName val="Ay080671"/>
      <sheetName val="MAP Dgn Main"/>
      <sheetName val="Pem Alat"/>
      <sheetName val="Alt-2"/>
      <sheetName val="H_SAT"/>
      <sheetName val="ANLISA"/>
      <sheetName val="Prod Alat"/>
      <sheetName val="ROUTINE"/>
      <sheetName val="Alat Lab"/>
      <sheetName val="bt quarry"/>
      <sheetName val="harga bt pecah"/>
      <sheetName val="P-P"/>
      <sheetName val="Tes-Lab"/>
      <sheetName val="APP-12a"/>
      <sheetName val="APP-12b"/>
      <sheetName val="APP-12c"/>
      <sheetName val="Rekap Biaya Jalan "/>
      <sheetName val="Kuantitas &amp; Harga Jalan"/>
      <sheetName val="Rekap Biaya Jembatan"/>
      <sheetName val="Kuantitas &amp; Harga Jembatan"/>
      <sheetName val="Subkon Jmbtan"/>
      <sheetName val="Mata P Utama"/>
      <sheetName val="Analisa P Rutin"/>
      <sheetName val="Upah,Bhn,Alt"/>
      <sheetName val="KAP.ALAT "/>
      <sheetName val="Anal-LumpSum"/>
      <sheetName val="anal-mos"/>
      <sheetName val="anal-beton"/>
      <sheetName val="anal-bahu"/>
      <sheetName val="anal-drainase,tanah&amp;ps batu"/>
      <sheetName val="anal-aspal"/>
      <sheetName val="REKAP-HS"/>
      <sheetName val="Konf-Crush"/>
      <sheetName val="Lamp-Pen"/>
      <sheetName val="Harga bt. pecah"/>
      <sheetName val="harga-alat"/>
      <sheetName val="bt. quary"/>
      <sheetName val="prod-alat1"/>
      <sheetName val="koef-beton"/>
      <sheetName val="koef-base"/>
      <sheetName val="koef Pas.batu"/>
      <sheetName val="Kof-tanah"/>
      <sheetName val="koef-aspalt"/>
      <sheetName val="demol-build"/>
      <sheetName val="pav-block"/>
      <sheetName val="MAT - COMMON"/>
      <sheetName val="MAT. MS &amp; SW"/>
      <sheetName val="MAT PRIME &amp; RS"/>
      <sheetName val="SM"/>
      <sheetName val="MS"/>
      <sheetName val="galian Strk."/>
      <sheetName val="embankment"/>
      <sheetName val="Borrow Mat"/>
      <sheetName val="River Gravel (M3)"/>
      <sheetName val="River Gravel (M2)"/>
      <sheetName val="AC &amp; HRS"/>
      <sheetName val="SMA-A9"/>
      <sheetName val="AC-surface"/>
      <sheetName val="ATBL"/>
      <sheetName val="Patching"/>
      <sheetName val="AC-binder-9"/>
      <sheetName val="k-225 E"/>
      <sheetName val="k-225 F"/>
      <sheetName val="STEEL"/>
      <sheetName val="MAT.  A &amp; B"/>
      <sheetName val="ATB "/>
      <sheetName val="ATB patching"/>
      <sheetName val="5-MOS"/>
      <sheetName val="SLD"/>
      <sheetName val="4a-Mob"/>
      <sheetName val="4b-Mob "/>
      <sheetName val="6a-Crushing Plant"/>
      <sheetName val="6b-AMP"/>
      <sheetName val="SRT-PEN"/>
      <sheetName val="lamp-klar"/>
      <sheetName val="KLARIFIKASI"/>
      <sheetName val="Alut"/>
      <sheetName val="PR"/>
      <sheetName val="seleksi)"/>
      <sheetName val="Medkons"/>
      <sheetName val="SUM OF VOL"/>
      <sheetName val="2.1  2.2"/>
      <sheetName val="3.1 (1) geo"/>
      <sheetName val="3.1 (8)"/>
      <sheetName val="3.3 Shoulders"/>
      <sheetName val="3.3 "/>
      <sheetName val="4.2.(2)"/>
      <sheetName val="5.1.(1) "/>
      <sheetName val="5.1.(1) superelevasii"/>
      <sheetName val="6.3(5a)"/>
      <sheetName val="6.3.(7a)"/>
      <sheetName val="6.3 (7c)"/>
      <sheetName val="7.10 (4)"/>
      <sheetName val="7.9 SLAB CULVERT  "/>
      <sheetName val="7.1 (5)"/>
      <sheetName val="7.1 (5)."/>
      <sheetName val="7.3 (1) REKAP"/>
      <sheetName val="7.3 (1)"/>
      <sheetName val="8.4 (3)"/>
      <sheetName val="8.4 (6)"/>
      <sheetName val="DATA3"/>
      <sheetName val="TDR"/>
      <sheetName val="REKAP-MAP"/>
      <sheetName val="PKT-III-1"/>
      <sheetName val="RKP-JEMB"/>
      <sheetName val="RAB-JEMB"/>
      <sheetName val="ANAL_bab_1"/>
      <sheetName val="UM31_jln"/>
      <sheetName val="ANAL_jln"/>
      <sheetName val="UM31_jembt"/>
      <sheetName val="ANAL_jembt"/>
      <sheetName val="HS-1"/>
      <sheetName val="HS-2"/>
      <sheetName val="OPOW"/>
      <sheetName val="JMLAT31"/>
      <sheetName val="JMLAT32"/>
      <sheetName val="ANSTRUK"/>
      <sheetName val="UM32"/>
      <sheetName val="HPJI"/>
      <sheetName val="610 06"/>
      <sheetName val="checklist"/>
      <sheetName val="PKT-III-2"/>
      <sheetName val="alat YPA"/>
      <sheetName val="APP-12"/>
      <sheetName val="SPL-PRK"/>
      <sheetName val="STR-WTP"/>
      <sheetName val="ARS-WTP"/>
      <sheetName val="ME-WTP"/>
      <sheetName val="PENGD.-ME"/>
      <sheetName val="J.alat,man,bhn"/>
      <sheetName val="CS"/>
      <sheetName val="Cop"/>
      <sheetName val="rekap 2"/>
      <sheetName val="APP-DC"/>
      <sheetName val="NEGO SUB KON"/>
      <sheetName val="MAPP (2)"/>
      <sheetName val="EMIKON"/>
      <sheetName val="H.SAT TB+CARGO"/>
      <sheetName val="Daf-Subkon"/>
      <sheetName val="Chart1"/>
      <sheetName val="HS.1"/>
      <sheetName val="AN-BAB1"/>
      <sheetName val="AN-BAB2-8"/>
      <sheetName val="Addenda"/>
      <sheetName val="Div- Addenda"/>
      <sheetName val="DT-6"/>
      <sheetName val="H Sat"/>
      <sheetName val="lamp11"/>
      <sheetName val="JO2"/>
      <sheetName val="srtpnwran"/>
      <sheetName val="lamp 1-schd"/>
      <sheetName val="lamp 2-analisa"/>
      <sheetName val="antek div-7"/>
      <sheetName val="antek div-3"/>
      <sheetName val="antek div-5"/>
      <sheetName val="antek div-6"/>
      <sheetName val="antek div-7a"/>
      <sheetName val="lamp3ab"/>
      <sheetName val="lamp4ae"/>
      <sheetName val="Lamp5"/>
      <sheetName val="lamp6a"/>
      <sheetName val="lamp6b"/>
      <sheetName val="LAMP7"/>
      <sheetName val="LAMP8"/>
      <sheetName val="lamp9"/>
      <sheetName val="lamp10"/>
      <sheetName val="Lamp13"/>
      <sheetName val="604"/>
      <sheetName val="606"/>
      <sheetName val="cvr"/>
      <sheetName val="diagrm"/>
      <sheetName val="rab_nmuti"/>
      <sheetName val="rab_polen"/>
      <sheetName val="rekvol"/>
      <sheetName val="plot_item"/>
      <sheetName val="nonlok"/>
      <sheetName val="angkt_quary"/>
      <sheetName val="aggr"/>
      <sheetName val="back_up"/>
      <sheetName val="T.P"/>
      <sheetName val="gorong2"/>
      <sheetName val="patching (2)"/>
      <sheetName val="plot(item)"/>
      <sheetName val="sketim"/>
      <sheetName val="rek_band"/>
      <sheetName val="boq_band"/>
      <sheetName val="boq_p3jj"/>
      <sheetName val="bsic_band"/>
      <sheetName val="EIP-26"/>
      <sheetName val="kEIP-26"/>
      <sheetName val="ev_EE"/>
      <sheetName val="rinc_vol"/>
      <sheetName val="Rek-Tot"/>
      <sheetName val="D-ISI"/>
      <sheetName val="MATERI"/>
      <sheetName val="LPP101-JULI"/>
      <sheetName val="LPP 201"/>
      <sheetName val="KK201-COST"/>
      <sheetName val="KK201-RAPI"/>
      <sheetName val="KK201-RKP"/>
      <sheetName val="PO2-JUNI"/>
      <sheetName val="PO2-JULI"/>
      <sheetName val="MOS-PDP"/>
      <sheetName val="C-FLOW JUNI"/>
      <sheetName val="C-FLOW JULI"/>
      <sheetName val="ANTSPS"/>
      <sheetName val="KENDALA"/>
      <sheetName val="OH"/>
      <sheetName val="C-FLOW"/>
      <sheetName val="RKP TS"/>
      <sheetName val="KK DP"/>
      <sheetName val="LPJDK"/>
      <sheetName val="KK-CTG"/>
      <sheetName val="CTG JUNI"/>
      <sheetName val="CUT-OFF"/>
      <sheetName val="DP1"/>
      <sheetName val="DP2"/>
      <sheetName val="DP3"/>
      <sheetName val="SIMPANG"/>
      <sheetName val="Lingkup Pek."/>
      <sheetName val="Peta-Lokasi"/>
      <sheetName val="PLAN"/>
      <sheetName val="master-schedule"/>
      <sheetName val="Jadwal Alat (2)"/>
      <sheetName val="sch-bahan (2)"/>
      <sheetName val="sch-tenaga"/>
      <sheetName val="cash-flow"/>
      <sheetName val="R A P"/>
      <sheetName val="sch-bahan"/>
      <sheetName val="PENETAPAN &amp; EVALUASI (2)"/>
      <sheetName val="Major-item"/>
      <sheetName val="renc-dana"/>
      <sheetName val="Schedule (3)"/>
      <sheetName val="by-prod"/>
      <sheetName val="Prov. Bank"/>
      <sheetName val="GALIAN -C"/>
      <sheetName val="REPAIRALAT"/>
      <sheetName val="DAFTARALAT"/>
      <sheetName val="ANS_TEK"/>
      <sheetName val="hit_alat"/>
      <sheetName val="SCD"/>
      <sheetName val="DAF HARGA"/>
      <sheetName val="Anl-Tek"/>
      <sheetName val="Sub Kontr"/>
      <sheetName val="NK_DOSEN"/>
      <sheetName val="NK_MHSW"/>
      <sheetName val="ans_A_Dosen"/>
      <sheetName val="ans_A_Mhsw"/>
      <sheetName val="REKAP_DOSEN"/>
      <sheetName val="BoQ_DOSEN"/>
      <sheetName val="REKAP_MHSW"/>
      <sheetName val="BoQ_MHSW"/>
      <sheetName val="ME_MHSW"/>
      <sheetName val="SCD_ALAT"/>
      <sheetName val="SCD_BAHAN"/>
      <sheetName val="SCD_TENAGA"/>
      <sheetName val="SCD pelaksanaan"/>
      <sheetName val="SCD (rap)"/>
      <sheetName val="REKAP_JALAN"/>
      <sheetName val="REKAP_DRAIN"/>
      <sheetName val="REKAP_A.BERSIH"/>
      <sheetName val="REKAP_A.KOTOR"/>
      <sheetName val="ALL"/>
      <sheetName val="Mingguan Jln"/>
      <sheetName val="Harian Jln"/>
      <sheetName val="SAMPAH"/>
      <sheetName val="Harian SAMPAH"/>
      <sheetName val="Mingguan SAMPAH"/>
      <sheetName val="Harian Lsc"/>
      <sheetName val="Mingguan Lsc"/>
      <sheetName val="BOQ+BTL"/>
      <sheetName val="APEK"/>
      <sheetName val="ASAT"/>
      <sheetName val="RAB. MC-0 Est"/>
      <sheetName val="notasi"/>
      <sheetName val="vol-pek"/>
      <sheetName val="Sisa-VOLUME-pek"/>
      <sheetName val="Analisa Produksi alat'06"/>
      <sheetName val=" Biaya alat jam'06"/>
      <sheetName val="Kontrak 2006"/>
      <sheetName val="tambah-kurang"/>
      <sheetName val="qty kurang"/>
      <sheetName val="qty tambah"/>
      <sheetName val="quantity 2"/>
      <sheetName val="QUANTITY lama"/>
      <sheetName val="harga-sat"/>
      <sheetName val="Koef-alat"/>
      <sheetName val="ANALIS ALAT"/>
      <sheetName val="LS-mob"/>
      <sheetName val="Pek.Harian"/>
      <sheetName val="formulir harga bahan"/>
      <sheetName val="Supl.X"/>
      <sheetName val="AHSbj"/>
      <sheetName val="Analisa ARS"/>
      <sheetName val="D.Simak"/>
      <sheetName val="RAB infra-ikm"/>
      <sheetName val="Analisa Beton-ikm"/>
      <sheetName val="HSP Kusen-ikm"/>
      <sheetName val="Analisa kusen-ikm"/>
      <sheetName val="Analisa Beton-fbs"/>
      <sheetName val="RAB INTERIOR"/>
      <sheetName val="RAB INFRA"/>
      <sheetName val="RAB KOLAM &amp; GROUNDTANK"/>
      <sheetName val="HSP KUSEN"/>
      <sheetName val="ANALISA BARU"/>
      <sheetName val="mpp"/>
      <sheetName val="indir"/>
      <sheetName val="Equip"/>
      <sheetName val="LOADDAT"/>
      <sheetName val="cvlRKYS"/>
      <sheetName val="Bare Summary"/>
      <sheetName val="RUTIN-DIVISI-10"/>
      <sheetName val="ALEK"/>
      <sheetName val="AMEK"/>
      <sheetName val="1-LISTRIK"/>
      <sheetName val="2-Genset"/>
      <sheetName val="T O T A L"/>
      <sheetName val="REKAPLIST"/>
      <sheetName val="REKAP LIFT"/>
      <sheetName val="LIFT"/>
      <sheetName val="REKAP IT"/>
      <sheetName val="ANDAT"/>
      <sheetName val="REKAP STR T"/>
      <sheetName val="BQ STR T"/>
      <sheetName val="ijin"/>
      <sheetName val="KABEL TM"/>
      <sheetName val="KABEL TR"/>
      <sheetName val="2.4."/>
      <sheetName val="Eva Spek"/>
      <sheetName val="LP-CRT"/>
      <sheetName val="HSBHN"/>
      <sheetName val="BQ-T-K"/>
      <sheetName val="Telp.Bsmnt"/>
      <sheetName val="Matv.Bsmnt"/>
      <sheetName val="TTS.Bsmnt"/>
      <sheetName val="FA.Bsmnt"/>
      <sheetName val="CCTV.Bsmnt"/>
      <sheetName val="Intcm.Bsmnt"/>
      <sheetName val="Accs.Bsmnt"/>
      <sheetName val="Telp.twr.A"/>
      <sheetName val="Matv.twr.A"/>
      <sheetName val="TTS.twr.A"/>
      <sheetName val="FA.twr.A"/>
      <sheetName val="CCTV.twr.A"/>
      <sheetName val="Intcm.twr.A"/>
      <sheetName val="Accs.twr.A"/>
      <sheetName val="Telp.twr.B"/>
      <sheetName val="Matv.twr.B"/>
      <sheetName val="TTS.twr.B"/>
      <sheetName val="FA.twr.B"/>
      <sheetName val="CCTV.twr.B"/>
      <sheetName val="Intcm.twr.B"/>
      <sheetName val="Accs.twr.B"/>
      <sheetName val="Man Power-Rev-lam"/>
      <sheetName val="BU-rev-lam"/>
      <sheetName val="RKP SAP"/>
      <sheetName val="RKP STR"/>
      <sheetName val="RKP ARSITEK"/>
      <sheetName val="STR "/>
      <sheetName val="PLMBG"/>
      <sheetName val="Cat Harga"/>
      <sheetName val="Daf 2"/>
      <sheetName val="Daf 3"/>
      <sheetName val="Daf 4"/>
      <sheetName val="KLA"/>
      <sheetName val="LAMP-AO"/>
      <sheetName val="LAM-C"/>
      <sheetName val="LAM-A&amp;B"/>
      <sheetName val="DAF-14"/>
      <sheetName val="DAF-15"/>
      <sheetName val="DAF-16"/>
      <sheetName val="PENDAHULUAN (ME)"/>
      <sheetName val="HYD KT"/>
      <sheetName val="SPR KT"/>
      <sheetName val="PL KT"/>
      <sheetName val="valve "/>
      <sheetName val="Fitt"/>
      <sheetName val="CP-2"/>
      <sheetName val="LT&amp;Plafond"/>
      <sheetName val="ANKusen"/>
      <sheetName val="Sch-Kusen"/>
      <sheetName val="QTY-Kusen"/>
      <sheetName val="Pilecaps"/>
      <sheetName val="Tie Beam"/>
      <sheetName val="Balok"/>
      <sheetName val="ANPrelim"/>
      <sheetName val="Lain-2"/>
      <sheetName val="M&amp;E"/>
      <sheetName val="BOQ KJ-D &amp; KJ-E"/>
      <sheetName val="BQ-ME"/>
      <sheetName val="PL"/>
      <sheetName val="TD"/>
      <sheetName val="TDG"/>
      <sheetName val="Rekap D. Main Entrance"/>
      <sheetName val="D. Main Entrance"/>
      <sheetName val="Rekap E. Fisiotherapy"/>
      <sheetName val="E. Fisiotherapy"/>
      <sheetName val="Rekap F. Polyclinic"/>
      <sheetName val="F. Polyclinic"/>
      <sheetName val="Rekap G. Operating Room &amp; ICU"/>
      <sheetName val="G. Operating Room &amp; ICU"/>
      <sheetName val="Rekap H. Hemodialisa"/>
      <sheetName val="H. Hemodialisa"/>
      <sheetName val="Rekap I. Medical Record"/>
      <sheetName val="I. Medical Record"/>
      <sheetName val="Rekap J. Obgyn"/>
      <sheetName val="J. Obgyn"/>
      <sheetName val="Rekap K. Commercial Area"/>
      <sheetName val="K. Commercial Area"/>
      <sheetName val="Rekap L. Gen  Administration"/>
      <sheetName val="L. General Administration"/>
      <sheetName val="Rekap M. Auditorium"/>
      <sheetName val="M. Auditorium"/>
      <sheetName val="Rekap N. Pekerjaan Lain2"/>
      <sheetName val="N. Pekerjaan Lain2"/>
      <sheetName val="Str SUP"/>
      <sheetName val="RAB MK all MB rofiq"/>
      <sheetName val="RAB ELEKTRIKAL rofiq"/>
      <sheetName val="ELECTRIC-MB"/>
      <sheetName val="Alat-P"/>
      <sheetName val="RAB Arsitektural"/>
      <sheetName val="Rkp Prelim"/>
      <sheetName val="Rkp Strk"/>
      <sheetName val="Bsm 3"/>
      <sheetName val="Bsm_2"/>
      <sheetName val="Bsm_1"/>
      <sheetName val="lt_1"/>
      <sheetName val="lt_2"/>
      <sheetName val="lt_3"/>
      <sheetName val="lt_4"/>
      <sheetName val="lt_5"/>
      <sheetName val="lt_6"/>
      <sheetName val="lt_7"/>
      <sheetName val="lt_8"/>
      <sheetName val="lt_9"/>
      <sheetName val="lt_10"/>
      <sheetName val="lt_11"/>
      <sheetName val="lt_12"/>
      <sheetName val="lt_13"/>
      <sheetName val="lt_14"/>
      <sheetName val="lt_15"/>
      <sheetName val="lt_16"/>
      <sheetName val="lt r.mesin"/>
      <sheetName val="lt_atap"/>
      <sheetName val="Mark Up"/>
      <sheetName val="Sat Upah"/>
      <sheetName val="Sat Bahan"/>
      <sheetName val="bq bsm_1"/>
      <sheetName val="bq bsm_2"/>
      <sheetName val="bq bsm_3"/>
      <sheetName val="Total Rekapitulasi"/>
      <sheetName val="Pek. Arsitektur"/>
      <sheetName val="Pek. Struktur"/>
      <sheetName val="Pek. ME"/>
      <sheetName val="Pek. Luar Bangunan"/>
      <sheetName val="Pek. Renovasi"/>
      <sheetName val="Pek. Relief"/>
      <sheetName val="Material List"/>
      <sheetName val="Project_P"/>
      <sheetName val="Renc. Pen Thd HPS"/>
      <sheetName val="Perhitungan Alat Mob"/>
      <sheetName val="Kuantitas dan Harga"/>
      <sheetName val="Div.1 Mobilisasi"/>
      <sheetName val="Div.2 Analisa"/>
      <sheetName val="Div.2 Drainase"/>
      <sheetName val="Div.3 Analisa"/>
      <sheetName val="Div.3 Pekerjaan Tanah"/>
      <sheetName val="Div.4 Pel.Perk"/>
      <sheetName val="Div.5 Perk.Butir"/>
      <sheetName val="Div.6 Perk.Aspal"/>
      <sheetName val="Div.7 Struktur"/>
      <sheetName val="Div.7 struktur 2"/>
      <sheetName val="Div.8 Minor"/>
      <sheetName val="Aggregate"/>
      <sheetName val=" Alat Inves &amp; Susut"/>
      <sheetName val="General schdl"/>
      <sheetName val="ANRAB1"/>
      <sheetName val="Analisa Crusher"/>
      <sheetName val="An Pipa"/>
      <sheetName val="An Duct"/>
      <sheetName val="Bill.2.VAC-Install-A"/>
      <sheetName val="Bill.3.VAC-Supply-B"/>
      <sheetName val="Bill.4.VAC-Install-B "/>
      <sheetName val="Dayworks"/>
      <sheetName val="Bill.2.add.valve-Supply-A"/>
      <sheetName val="Bill.3.add.valve-Install-A"/>
      <sheetName val="Bill.4.add.valve-Supply-B"/>
      <sheetName val="Bill.5.add.valve-Install-B "/>
      <sheetName val="additional Supply"/>
      <sheetName val="additional Install"/>
      <sheetName val="sendiri"/>
      <sheetName val="Statement Pengadaan Bahan"/>
      <sheetName val="Proses Pengaadaan Subkon"/>
      <sheetName val="Sqce.Sahid"/>
      <sheetName val="Str org.sahid"/>
      <sheetName val="equip.Sahid.1"/>
      <sheetName val="equip.Sahid.2"/>
      <sheetName val="SPP.Sahid"/>
      <sheetName val="Cecklist"/>
      <sheetName val="BQ-RAB"/>
      <sheetName val="basa"/>
      <sheetName val="an stndr1"/>
      <sheetName val="an stndr2"/>
      <sheetName val="analisa manual"/>
      <sheetName val="Peg"/>
      <sheetName val="APPEND4"/>
      <sheetName val="APPEND4a"/>
      <sheetName val="sublist"/>
      <sheetName val="APPENDIX7"/>
      <sheetName val="CE"/>
      <sheetName val="GNL"/>
      <sheetName val="Cap"/>
      <sheetName val="An price"/>
      <sheetName val="Scp"/>
      <sheetName val="Sum of BoQ"/>
      <sheetName val="Bill of Quantities"/>
      <sheetName val="UPA"/>
      <sheetName val="Daywork Rates"/>
      <sheetName val="17.Unit Price Analysis1"/>
      <sheetName val="18.Min Equipment"/>
      <sheetName val="20.Other Materials"/>
      <sheetName val="sub-rekap"/>
      <sheetName val="lokasari-el"/>
      <sheetName val="lis material"/>
      <sheetName val="tray"/>
      <sheetName val="hst lampu"/>
      <sheetName val="hst elektronik"/>
      <sheetName val="pentanahan kassa"/>
      <sheetName val="hst stk kassa"/>
      <sheetName val="hst kabel"/>
      <sheetName val="hst panel2"/>
      <sheetName val="hst komp. panel"/>
      <sheetName val="hst bhn instalasi"/>
      <sheetName val="koef.material"/>
      <sheetName val="hst instalasi 1"/>
      <sheetName val="hst instalasi 2"/>
      <sheetName val="Fire"/>
      <sheetName val="par"/>
      <sheetName val="Plumb (2)"/>
      <sheetName val="Harga Jadi"/>
      <sheetName val="Daywork "/>
      <sheetName val="Bahan Alat"/>
      <sheetName val="Sub Kontraktor"/>
      <sheetName val="COVER VERSI-2"/>
      <sheetName val="COVER VERSI-1"/>
      <sheetName val="JUMLAH BIAYA"/>
      <sheetName val="STATUS"/>
      <sheetName val="MONITORING"/>
      <sheetName val="TRJMH"/>
      <sheetName val="KURVA S R1"/>
      <sheetName val="LAP MINGGUAN"/>
      <sheetName val="MU (3)"/>
      <sheetName val="MU RAP"/>
      <sheetName val="MU sph"/>
      <sheetName val="Rekap Sparated"/>
      <sheetName val="Rekap Sebar"/>
      <sheetName val=" BU"/>
      <sheetName val="Prov &amp; Ass"/>
      <sheetName val="Cash Flow1"/>
      <sheetName val="Cash Flow2"/>
      <sheetName val="Deviasi"/>
      <sheetName val="Penyebaran"/>
      <sheetName val="Item CI"/>
      <sheetName val="Item KADII"/>
      <sheetName val="800 m"/>
      <sheetName val="MU1"/>
      <sheetName val="BQ gab"/>
      <sheetName val="(Alat)"/>
      <sheetName val="R.Tunai"/>
      <sheetName val="URAIAN"/>
      <sheetName val="REKAP JULI R2"/>
      <sheetName val="JULI R2"/>
      <sheetName val="JULI"/>
      <sheetName val="REKAP JULI R0"/>
      <sheetName val="29 JULI 2008"/>
      <sheetName val="Performance"/>
      <sheetName val="PENGELUARAN"/>
      <sheetName val="COST CONTROL"/>
      <sheetName val="29JULI 2008"/>
      <sheetName val="S-CURVE 1"/>
      <sheetName val="S-CURVE (2)"/>
      <sheetName val="Eva"/>
      <sheetName val="B.Umum"/>
      <sheetName val="Direksi"/>
      <sheetName val="B.Bahan"/>
      <sheetName val="B.Alat"/>
      <sheetName val="Org"/>
      <sheetName val="Sched Bahan"/>
      <sheetName val="bahan alat rap"/>
      <sheetName val="anal rap dasar"/>
      <sheetName val="Recovered_Sheet2"/>
      <sheetName val="Recovered_Sheet3"/>
      <sheetName val="MS INDUK"/>
      <sheetName val="MS KA I"/>
      <sheetName val="Break Down (1)"/>
      <sheetName val="Eskalasi (2)"/>
      <sheetName val="cost faktor"/>
      <sheetName val="BPS"/>
      <sheetName val="Cost Factor"/>
      <sheetName val="BPS (SKET)"/>
      <sheetName val="Rekap Volume Schedule"/>
      <sheetName val="Eskalasi Vol Schedule"/>
      <sheetName val="Rekap Aktual"/>
      <sheetName val="Rekap Volume Aktual"/>
      <sheetName val="Eskalasi Vol Aktual"/>
      <sheetName val="BPS ok"/>
      <sheetName val="BPS 2007"/>
      <sheetName val="Break Down Renc&amp;real2007"/>
      <sheetName val="Break Down 2007"/>
      <sheetName val="Break Down 2006-2007"/>
      <sheetName val="TRJMH (2)"/>
      <sheetName val="Rekap OK 2006-2007 Juni"/>
      <sheetName val="Sertifikat 2006-2007 Juni"/>
      <sheetName val="Eskalasi ok 2006-2007 Juni"/>
      <sheetName val="Eskalasi ok 2006-2007"/>
      <sheetName val="Rekap OK 2006-2007"/>
      <sheetName val="Break Down Baru 2007"/>
      <sheetName val="MS KA BOT baru"/>
      <sheetName val="Break Down2007"/>
      <sheetName val="Eskalasi 2006"/>
      <sheetName val="Break Down 2006"/>
      <sheetName val="Break Down Renc&amp;real 2006"/>
      <sheetName val="Rekap OK (2)"/>
      <sheetName val="Rekap OK"/>
      <sheetName val="rekap2"/>
      <sheetName val="pendanaan"/>
      <sheetName val="Mobilisasi (3)"/>
      <sheetName val="TERJEMAHAN"/>
      <sheetName val="QCDS"/>
      <sheetName val="QCDS (2)"/>
      <sheetName val="Indirect Cost 3 bln"/>
      <sheetName val="harga dasar "/>
      <sheetName val="SUMMARI"/>
      <sheetName val="KURVA&quot;S&quot;"/>
      <sheetName val="analisaRAB"/>
      <sheetName val="kon-final"/>
      <sheetName val="prs"/>
      <sheetName val="land"/>
      <sheetName val="ars-vol"/>
      <sheetName val="PileCap"/>
      <sheetName val="Harsat Bahan"/>
      <sheetName val="Harsat Upah"/>
      <sheetName val="MAKER"/>
      <sheetName val="Mat List"/>
      <sheetName val="I-Hydrant"/>
      <sheetName val="II-PLUMB REV4"/>
      <sheetName val="II-Plumb"/>
      <sheetName val="III-AC"/>
      <sheetName val="IV-Elect"/>
      <sheetName val="V-Alarm"/>
      <sheetName val="VI-Telp"/>
      <sheetName val="VII-SS"/>
      <sheetName val="VIII-MATV"/>
      <sheetName val="IX-Genset"/>
      <sheetName val="X-Elvtr"/>
      <sheetName val="XI-Gondola"/>
      <sheetName val="XII-CCTV"/>
      <sheetName val="Bill No11 Cover"/>
      <sheetName val="Cover11A"/>
      <sheetName val="Bill No.11A"/>
      <sheetName val="Cover11B"/>
      <sheetName val="Bill No.11B"/>
      <sheetName val="11B Cover Gas"/>
      <sheetName val="Bill No.11B gas"/>
      <sheetName val="Bill No.11B gen &amp; collection"/>
      <sheetName val="Cover11C"/>
      <sheetName val="Bill No.11C"/>
      <sheetName val="BQ-M&amp;E GOR MUARA BULIAN"/>
      <sheetName val="Reff"/>
      <sheetName val="MC-QUAY"/>
      <sheetName val="Daya"/>
      <sheetName val="Rekapan (2)"/>
      <sheetName val="Rekapan"/>
      <sheetName val="HOLIN"/>
      <sheetName val="MK HSP1"/>
      <sheetName val="MK HSP.Mandor"/>
      <sheetName val="An Duct 2"/>
      <sheetName val="RABP WBS (5)"/>
      <sheetName val="RABP WBS (6)"/>
      <sheetName val="RABP WBS (7)"/>
      <sheetName val="Hyd&amp;SP"/>
      <sheetName val="MK.Air BS."/>
      <sheetName val="MK Air PN"/>
      <sheetName val="MK Air.BK"/>
      <sheetName val="MK Air.HUJAN"/>
      <sheetName val="lamp kamar"/>
      <sheetName val="EL.REKAP"/>
      <sheetName val="EL.FA"/>
      <sheetName val="EL.SS"/>
      <sheetName val="EL.TELP"/>
      <sheetName val="EL.MATV"/>
      <sheetName val="EL.K TRAY"/>
      <sheetName val="Per Lift"/>
      <sheetName val="Rencana M"/>
      <sheetName val="Ncang"/>
      <sheetName val="UANG"/>
      <sheetName val="RAB &amp; RAP"/>
      <sheetName val="Mtrial Schl"/>
      <sheetName val="Mtrl Sch (2)"/>
      <sheetName val="Mtrl (4)"/>
      <sheetName val="Perincian"/>
      <sheetName val=" keb daya"/>
      <sheetName val="REKAPRAp"/>
      <sheetName val="Renc Krj M 2"/>
      <sheetName val="Renc Krj M 3"/>
      <sheetName val="Progrs M 4"/>
      <sheetName val="Progrs M 6"/>
      <sheetName val="Progrs M 5"/>
      <sheetName val="Progrs M 7"/>
      <sheetName val="Progrs M 8"/>
      <sheetName val="Progrs M 9"/>
      <sheetName val="Progrs M 10"/>
      <sheetName val="Progrs M 11"/>
      <sheetName val="Progrs M 12"/>
      <sheetName val="SCHEDULE PELAKSANAAN (KURVA S)"/>
      <sheetName val="Renc Krj M 4 Agst_ok"/>
      <sheetName val="Renc Krj M 5 Sept._ok"/>
      <sheetName val="Renc Krj M 6 Sept._ok"/>
      <sheetName val="Renc Krj M 7 Sept._ok"/>
      <sheetName val="Renc Krj M 8 Sept._ok"/>
      <sheetName val="Renc Krj M 9 Okt._ok"/>
      <sheetName val="Renc Krj M 10 Okt._ok"/>
      <sheetName val="Renc Krj M 11 Okt._ok"/>
      <sheetName val="Renc Krj M 12._ok"/>
      <sheetName val="Renc Krj M 13._ok"/>
      <sheetName val="vol pipa"/>
      <sheetName val="Sch  R-1"/>
      <sheetName val="Renc Krj M 1"/>
      <sheetName val="Progress 23"/>
      <sheetName val="Progress 21 REAL "/>
      <sheetName val="Rekap 1 "/>
      <sheetName val="DAFTAR NO_1"/>
      <sheetName val="Pipa Tembaga"/>
      <sheetName val="DAFTAR NO_2"/>
      <sheetName val="DAFTAR NO_3"/>
      <sheetName val="DUCTING"/>
      <sheetName val="Inst. Elektrikal-1"/>
      <sheetName val="BAGIAN I-(PRELIM)"/>
      <sheetName val="Real Cost"/>
      <sheetName val="rincian biaya"/>
      <sheetName val="Pen. Tot"/>
      <sheetName val="4.1 Pek. Utama"/>
      <sheetName val="4.2 Shaft"/>
      <sheetName val="4.3 (Pen. Tot)"/>
      <sheetName val="4.3.1 (Basement)"/>
      <sheetName val="4.3.2 (Fasilitas)"/>
      <sheetName val="4.3.3 (Ruko)"/>
      <sheetName val="4.3.4 (Podium)"/>
      <sheetName val="4.3.5 (Apartement)"/>
      <sheetName val="4.4 Pek. Luar"/>
      <sheetName val="4.5 Listrik"/>
      <sheetName val="4.6 Sparing"/>
      <sheetName val="Da-Har"/>
      <sheetName val="4.1 Per. Utama"/>
      <sheetName val="4.3A Bas"/>
      <sheetName val="4.3B Fas"/>
      <sheetName val="4.3C RK"/>
      <sheetName val="Har-mat"/>
      <sheetName val="Sheet3 (2)"/>
      <sheetName val="analisa nuansa"/>
      <sheetName val="Tbh-Krg"/>
      <sheetName val="Analis Kusen Kosongan"/>
      <sheetName val="Form Back up STR K.UTM"/>
      <sheetName val="Form Back up ARS K.UTM"/>
      <sheetName val="BU_PLB_KANTOR &amp;R. TUNGGU"/>
      <sheetName val="BU_STR_R.TGG KBRNGKTN _ANGDES"/>
      <sheetName val="CHECK (2)"/>
      <sheetName val="Boq(p'arsad)"/>
      <sheetName val="ANALYSIS_U.P"/>
      <sheetName val="An_Ag"/>
      <sheetName val="An_Pc"/>
      <sheetName val="An_Cp"/>
      <sheetName val="An_Eq"/>
      <sheetName val="An_Eqn"/>
      <sheetName val="panduan"/>
      <sheetName val="Blank"/>
      <sheetName val="Daftar Material Import"/>
      <sheetName val="Cover 3"/>
      <sheetName val="Cover 4"/>
      <sheetName val="Cover 5"/>
      <sheetName val="Cover 6"/>
      <sheetName val="Cover 7"/>
      <sheetName val="Cover 8"/>
      <sheetName val="Cover 9"/>
      <sheetName val="Cover 10"/>
      <sheetName val="Cover 14"/>
      <sheetName val="Cover 15"/>
      <sheetName val="analisac"/>
      <sheetName val="An-List"/>
      <sheetName val="An-Pipa"/>
      <sheetName val="R"/>
      <sheetName val="KI"/>
      <sheetName val="KL"/>
      <sheetName val="RGaji"/>
      <sheetName val="S1"/>
      <sheetName val="Rbul"/>
      <sheetName val="T.18"/>
      <sheetName val="masalah"/>
      <sheetName val="action"/>
      <sheetName val="On Time"/>
      <sheetName val="Curup"/>
      <sheetName val="Prabu"/>
      <sheetName val="Telkomsel"/>
      <sheetName val="PESANTREN"/>
      <sheetName val="cash"/>
      <sheetName val="bq-kon"/>
      <sheetName val="Trans Mat"/>
      <sheetName val="U-P-A"/>
      <sheetName val="An_Gen"/>
      <sheetName val="BASE CAMP"/>
      <sheetName val="An_Sb"/>
      <sheetName val="Label"/>
      <sheetName val="Letter"/>
      <sheetName val="Ap.4a"/>
      <sheetName val="Ap.4b"/>
      <sheetName val="Ap.5"/>
      <sheetName val="App.6"/>
      <sheetName val="Ap.7"/>
      <sheetName val="Sch.tba"/>
      <sheetName val="Preamble"/>
      <sheetName val="Adjst"/>
      <sheetName val="Div-1"/>
      <sheetName val="Div-2"/>
      <sheetName val="Div-4"/>
      <sheetName val="Div-5"/>
      <sheetName val="Div-6a"/>
      <sheetName val="Div-7a"/>
      <sheetName val="Div-8"/>
      <sheetName val="Anal alt"/>
      <sheetName val="DIVISI-7b"/>
      <sheetName val="DIVISI-9"/>
      <sheetName val="DIVISI-3b"/>
      <sheetName val="Agg Base A"/>
      <sheetName val="Agg Base B"/>
      <sheetName val="Agg Base C"/>
      <sheetName val="DIVISI-2b"/>
      <sheetName val="DIVISI-6b"/>
      <sheetName val="DIVISI-6c"/>
      <sheetName val="DIVISI-6d"/>
      <sheetName val="Anal Agg Hls&amp;Ksr"/>
      <sheetName val="DIVISI-10"/>
      <sheetName val="BU_ARS R.TGG KBRNGKTN _ANGDES"/>
      <sheetName val="BU_PLB_RUANG TUNGGU_ANGDES"/>
      <sheetName val="BU_STR_KEBERANGKATAN BUS"/>
      <sheetName val="B.U Atap"/>
      <sheetName val="BU_ARS KEBERANGKATAN BUS"/>
      <sheetName val="BU_AREA KEBERANGKATAN"/>
      <sheetName val="Form Back up STR K.ISTR"/>
      <sheetName val="Form Back up ARS K.ISTR"/>
      <sheetName val="BU_PLB_R. IASTIRAHAT"/>
      <sheetName val="Form Back up STR POS KEAMN"/>
      <sheetName val="Form Back up ARS POS KEAMN"/>
      <sheetName val="Form Back up STR POS RTR"/>
      <sheetName val="Form Back up ARS POS RTR"/>
      <sheetName val="BU_BAK KONTROLt"/>
      <sheetName val="Bu_Plb_Kawasan"/>
      <sheetName val="BU_URUGAN"/>
      <sheetName val="HArga BAhan ME"/>
      <sheetName val="Analis ME"/>
      <sheetName val="BAHAN Str-Arc &quot;07 (2)"/>
      <sheetName val="BAHAN Str-Arc &quot;07"/>
      <sheetName val="BAHAN PLB &quot;07"/>
      <sheetName val="HSPK ANALIS LAIN2"/>
      <sheetName val="Analisa LAIN2"/>
      <sheetName val="HSPK BETON)"/>
      <sheetName val="ANALIS PLUMBING"/>
      <sheetName val="BU-ARC-SMA"/>
      <sheetName val="BU-ARC-SMP"/>
      <sheetName val="ANALISA  KUSEN KELAS"/>
      <sheetName val="ANALISA  KUSEN ASRAMA"/>
      <sheetName val="ANALISA  KUSEN GOR"/>
      <sheetName val="ANALISA  KUSEN MASJID"/>
      <sheetName val="SARANA &amp; P"/>
      <sheetName val="Penunjang- masjid"/>
      <sheetName val="MASJID"/>
      <sheetName val="LAP OUT DOOR"/>
      <sheetName val="UNIT GOR"/>
      <sheetName val="UNIT ASRAMA"/>
      <sheetName val="Pendidikan"/>
      <sheetName val="UNIT KELAS"/>
      <sheetName val="RekapItem"/>
      <sheetName val="Indoor"/>
      <sheetName val="StadUtama"/>
      <sheetName val="BOQ RAB"/>
      <sheetName val="BOQ Rek"/>
      <sheetName val="RAPNew"/>
      <sheetName val="REKAP U"/>
      <sheetName val="BULNew"/>
      <sheetName val="HSD1"/>
      <sheetName val="Lansekap"/>
      <sheetName val="SSCJalan"/>
      <sheetName val="Anal-Pt"/>
      <sheetName val="Anal-ARS"/>
      <sheetName val="Hit TC"/>
      <sheetName val="Direksi kit"/>
      <sheetName val="PROPOSAL"/>
      <sheetName val="SUB K"/>
      <sheetName val="STUGAS"/>
      <sheetName val="PROCESSPLAN"/>
      <sheetName val="BAHAN ME"/>
      <sheetName val="BAHAN_NGAWI_2008"/>
      <sheetName val="HSPK_SNI"/>
      <sheetName val="SNI_EDISI_REV"/>
      <sheetName val="HSPK_KUSEN"/>
      <sheetName val="HSPK ME"/>
      <sheetName val="ANALIS PLB"/>
      <sheetName val="HARGA BAHAN MLG"/>
      <sheetName val="BESI Pre"/>
      <sheetName val="HARGA BAHAN 2007_MLG"/>
      <sheetName val="HSPK_BETON01"/>
      <sheetName val="ANALISA BETON01"/>
      <sheetName val="PANEL KABEL"/>
      <sheetName val="Sound Syst"/>
      <sheetName val="Telepone"/>
      <sheetName val="LAMPU OUT DOOR"/>
      <sheetName val="sound system lapangan"/>
      <sheetName val="incenerator"/>
      <sheetName val="Penyambungan PLN 147 KVA"/>
      <sheetName val="Penyambungan PDAM "/>
      <sheetName val="Sub Rekap Indoor"/>
      <sheetName val="Sub Rekap Masjid"/>
      <sheetName val="Sub Rekap Infra"/>
      <sheetName val="Sub Rekap Std Ut"/>
      <sheetName val="Sipil Std Ut"/>
      <sheetName val="Ars Std Ut"/>
      <sheetName val="Kabel Feeder"/>
      <sheetName val="Sound Sistem Ged"/>
      <sheetName val="Instal Data"/>
      <sheetName val="Telephone"/>
      <sheetName val="Kabel tray"/>
      <sheetName val="Tata Udara"/>
      <sheetName val="Petir &amp; Lift"/>
      <sheetName val="Lightning"/>
      <sheetName val="Sound Sistem lap."/>
      <sheetName val="Lap Std Ut"/>
      <sheetName val="Genset &amp; Ph"/>
      <sheetName val="Rekap Indoor"/>
      <sheetName val=" REKAP_SIMPEL"/>
      <sheetName val="Rekap Prog"/>
      <sheetName val="Stadion Utama"/>
      <sheetName val="2.A. NON_STD_POND_DALAM"/>
      <sheetName val="B. REKAP_LANDSCAPE"/>
      <sheetName val="1.2.B NON STD ELEKTRIKAL"/>
      <sheetName val="B.2.2 NON_STD_ME_KAWASAN"/>
      <sheetName val="space frame"/>
      <sheetName val="Analis Pintu Jendela"/>
      <sheetName val="Analis Railling"/>
      <sheetName val="Analisa Plumb"/>
      <sheetName val="Rekap Std Ut"/>
      <sheetName val="plumb std ut"/>
      <sheetName val="Genset dan PH"/>
      <sheetName val="Rekap Masjid"/>
      <sheetName val="Rekap Infra"/>
      <sheetName val="Penerang"/>
      <sheetName val="Ringkasan"/>
      <sheetName val="Alat &amp; Bahan"/>
      <sheetName val="plt"/>
      <sheetName val="klm"/>
      <sheetName val="blk"/>
      <sheetName val="MOM"/>
      <sheetName val="Cond harga 9 Nov'06"/>
      <sheetName val="Cond.1"/>
      <sheetName val="Dur"/>
      <sheetName val="Bill No. 01"/>
      <sheetName val="Break DW Bill 1"/>
      <sheetName val="Cost Sum 2"/>
      <sheetName val="Cost Sum 1"/>
      <sheetName val="Rekap Angg 9 Nov"/>
      <sheetName val="Sum BoQ Intr"/>
      <sheetName val="Pemeliharaan E"/>
      <sheetName val="Bul &amp; Persiapan"/>
      <sheetName val="Provisi &amp; Asuransi"/>
      <sheetName val="Review Listrik"/>
      <sheetName val="sched daya"/>
      <sheetName val="Bul dan Persiapan1"/>
      <sheetName val="Rekap Angg 12 Okt"/>
      <sheetName val="BDP Scaff"/>
      <sheetName val="BDP Tinggi"/>
      <sheetName val="Cover-depan"/>
      <sheetName val="sumintr"/>
      <sheetName val="Bul "/>
      <sheetName val="Alat PLP2 "/>
      <sheetName val="Provisi "/>
      <sheetName val="analisa-komp"/>
      <sheetName val="analisa bore"/>
      <sheetName val="pintuu"/>
      <sheetName val="BQ Struktur"/>
      <sheetName val="BQ Arsitektur"/>
      <sheetName val="1-LISTRIK print"/>
      <sheetName val="2-Genset print"/>
      <sheetName val="SumBoQ C4"/>
      <sheetName val="BoQ C4"/>
      <sheetName val="mat.dominan"/>
      <sheetName val="DF-2 (2)"/>
      <sheetName val="DF-2"/>
      <sheetName val="Lamp. 10 (2)"/>
      <sheetName val=" anal hrg sat"/>
      <sheetName val="Daft Hrg Sat Dsr"/>
      <sheetName val="Anal. alat"/>
      <sheetName val="lamp. 4,5,6,7,8"/>
      <sheetName val="DTR ISI"/>
      <sheetName val="anal lumpsump"/>
      <sheetName val=" hrg stn"/>
      <sheetName val="Anal. Bhn"/>
      <sheetName val="Daf.Mata.Pemb. Utama"/>
      <sheetName val="Analisa Hrg Ls u mobilisasi"/>
      <sheetName val="bhn,upah,alat"/>
      <sheetName val="Ans Kom Precast"/>
      <sheetName val="LF"/>
      <sheetName val="WS"/>
      <sheetName val="Ana MK BARU"/>
      <sheetName val="Ana MK"/>
      <sheetName val="Lt1"/>
      <sheetName val="Lt2"/>
      <sheetName val="Lt4"/>
      <sheetName val="Lt3"/>
      <sheetName val="Lt5"/>
      <sheetName val="Lt6"/>
      <sheetName val="Lt7"/>
      <sheetName val="Lt8"/>
      <sheetName val="HBlind"/>
      <sheetName val="REKAP MK"/>
      <sheetName val="BL PERSONIL"/>
      <sheetName val="Schedule Rev_2"/>
      <sheetName val="BL NON PERSONIL"/>
      <sheetName val="Fas_Personil"/>
      <sheetName val="Prlt_Kerja"/>
      <sheetName val="B Operasi"/>
      <sheetName val="L_Mob Demob"/>
      <sheetName val="L_Koord_Teknis"/>
      <sheetName val="cuti"/>
      <sheetName val="KEndaraan"/>
      <sheetName val="Analisa_str"/>
      <sheetName val="CSFLOW"/>
      <sheetName val="BoQA"/>
      <sheetName val="PRELI_CAP"/>
      <sheetName val="PRELI-CAP"/>
      <sheetName val="SUM-PRO (4)"/>
      <sheetName val="SUM-PRO (3)"/>
      <sheetName val="SUM-PRO (2)"/>
      <sheetName val="SUM-PRO"/>
      <sheetName val="SEX (4)"/>
      <sheetName val="SEX (3)"/>
      <sheetName val="SEX (2)"/>
      <sheetName val="PRO-PH3"/>
      <sheetName val="PRO-PH2"/>
      <sheetName val="PRO"/>
      <sheetName val="lintec-sumicon"/>
      <sheetName val="SUM-PRO_(4)"/>
      <sheetName val="SUM-PRO_(3)"/>
      <sheetName val="SUM-PRO_(2)"/>
      <sheetName val="SEX_(4)"/>
      <sheetName val="SEX_(3)"/>
      <sheetName val="SEX_(2)"/>
      <sheetName val="B_-_Norelec"/>
      <sheetName val="tifico"/>
      <sheetName val="CAT_HAR"/>
      <sheetName val="SUM-PRO_(4)1"/>
      <sheetName val="SUM-PRO_(3)1"/>
      <sheetName val="SUM-PRO_(2)1"/>
      <sheetName val="SEX_(4)1"/>
      <sheetName val="SEX_(3)1"/>
      <sheetName val="SEX_(2)1"/>
      <sheetName val="B_-_Norelec1"/>
      <sheetName val="Unit_Rate"/>
      <sheetName val="Fill_this_out_first___"/>
      <sheetName val="DSBDY"/>
      <sheetName val="RAB AR&amp;STR"/>
      <sheetName val="PRD 01-7"/>
      <sheetName val="PRD 01-8"/>
      <sheetName val="PRD 01-9"/>
      <sheetName val="PRD 01-10"/>
      <sheetName val="PRD 01-11"/>
      <sheetName val="HM"/>
      <sheetName val="NET表"/>
      <sheetName val="BQ表"/>
      <sheetName val="EE-PROP"/>
      <sheetName val="SUM-PRO_(4)2"/>
      <sheetName val="SUM-PRO_(3)2"/>
      <sheetName val="SUM-PRO_(2)2"/>
      <sheetName val="SEX_(4)2"/>
      <sheetName val="SEX_(3)2"/>
      <sheetName val="SEX_(2)2"/>
      <sheetName val="B_-_Norelec2"/>
      <sheetName val="Unit_Rate1"/>
      <sheetName val="4-Basic_Price"/>
      <sheetName val="Fill_this_out_first___1"/>
      <sheetName val="Cash_Flow_bulanan"/>
      <sheetName val="COVERUSRP"/>
      <sheetName val="ESCOND"/>
      <sheetName val="BQUSRP"/>
      <sheetName val="Tabel Berat"/>
      <sheetName val="JKT (2)"/>
      <sheetName val="Rekap BoQ"/>
      <sheetName val="1.8(1)"/>
      <sheetName val="L-1 JPP"/>
      <sheetName val="L-13"/>
      <sheetName val="L-2"/>
      <sheetName val="L-2 (2)"/>
      <sheetName val="BD Div-2 sd 7.1(8)"/>
      <sheetName val="BD Div-7.2(1) "/>
      <sheetName val="L-3 Mobilisasi"/>
      <sheetName val="L-4 Rutin"/>
      <sheetName val="L-5 MOS"/>
      <sheetName val="L-6a,b SC&amp;AMP"/>
      <sheetName val="L-7 DMPU"/>
      <sheetName val="L-11&amp;12"/>
      <sheetName val="L-14 DLP"/>
      <sheetName val="Lamp. 1"/>
      <sheetName val="Lamp.2,3&amp;4"/>
      <sheetName val="Lamp.5"/>
      <sheetName val="Lamp.6a"/>
      <sheetName val="Lamp.9-10"/>
      <sheetName val="lAMP.11-12"/>
      <sheetName val="lAMP.14"/>
      <sheetName val="1.8a"/>
      <sheetName val="Srt Pen"/>
      <sheetName val="L-1"/>
      <sheetName val="L-3"/>
      <sheetName val="BD Div-2 sd 7.6"/>
      <sheetName val="BD 7.9 sd Div-8"/>
      <sheetName val="L 4a,b"/>
      <sheetName val="L-5abcde"/>
      <sheetName val="L-6"/>
      <sheetName val="L-7a,b"/>
      <sheetName val="L-8"/>
      <sheetName val="L-9"/>
      <sheetName val="L-12"/>
      <sheetName val="L-14"/>
      <sheetName val="Harga dan Jarak"/>
      <sheetName val="rab asli jakarta (3)"/>
      <sheetName val="Data Volume"/>
      <sheetName val="ts-kurva-s"/>
      <sheetName val="ts-balok"/>
      <sheetName val="Ag Hls &amp; Ksr"/>
      <sheetName val="REK HARGA"/>
      <sheetName val="semen, aspal"/>
      <sheetName val="Rek HS"/>
      <sheetName val="ARP-1"/>
      <sheetName val="rab-PLPP"/>
      <sheetName val="rekap-PLPP"/>
      <sheetName val="rbl-PLPP"/>
      <sheetName val="sumber daya-PLPP"/>
      <sheetName val="Pemb"/>
      <sheetName val="L 4a-b"/>
      <sheetName val="BD Div-2"/>
      <sheetName val="BD Div-3"/>
      <sheetName val="BD Div-4"/>
      <sheetName val="BD Div-5"/>
      <sheetName val="BD Div-6"/>
      <sheetName val="BD Div-7"/>
      <sheetName val="BD Div-8"/>
      <sheetName val="BD Div-10"/>
      <sheetName val="D Simak"/>
      <sheetName val="Dafis"/>
      <sheetName val="Surat Pen"/>
      <sheetName val="Schedule Kurva S"/>
      <sheetName val="DA Phn Sawit"/>
      <sheetName val="AHS Umum+Struktur"/>
      <sheetName val="Rekap HS"/>
      <sheetName val="UMBA1"/>
      <sheetName val="UMBA2"/>
      <sheetName val="UMBA3"/>
      <sheetName val="REKUMUM"/>
      <sheetName val="UMUM1"/>
      <sheetName val="UMUM2"/>
      <sheetName val="UMUM3"/>
      <sheetName val="REKMATbantu"/>
      <sheetName val="ALASM"/>
      <sheetName val="ALASe"/>
      <sheetName val="UMBA4"/>
      <sheetName val="CUTOFF2"/>
      <sheetName val="RESINDC"/>
      <sheetName val="INDC2"/>
      <sheetName val="INDC"/>
      <sheetName val="SDBP(sisa)"/>
      <sheetName val="SDBP(new) (2)"/>
      <sheetName val="SDBP(newok)"/>
      <sheetName val="LR (new)v"/>
      <sheetName val="result"/>
      <sheetName val="LR2"/>
      <sheetName val="LR(newok)"/>
      <sheetName val="BOQSISA"/>
      <sheetName val="LR (hn)"/>
      <sheetName val="LR (hn) (2)"/>
      <sheetName val="LR (hn) (3)"/>
      <sheetName val="LR (cutoff)"/>
      <sheetName val="LR (cutoff) (2)"/>
      <sheetName val="PBLAHAN"/>
      <sheetName val="CLAHAN"/>
      <sheetName val="ANHAS"/>
      <sheetName val="ANHAS (rap)"/>
      <sheetName val="ANHASnon"/>
      <sheetName val="CHECK2"/>
      <sheetName val="CHECK2 rap"/>
      <sheetName val="CHECKnew"/>
      <sheetName val="CHECKRAP"/>
      <sheetName val="CHECKnewalat"/>
      <sheetName val="ADJ"/>
      <sheetName val="RESUME (cutoff)"/>
      <sheetName val="RESUME (new)"/>
      <sheetName val="HSDALAT"/>
      <sheetName val="HSDMAT"/>
      <sheetName val="GALC"/>
      <sheetName val="BYALAT"/>
      <sheetName val="BA M"/>
      <sheetName val="ALA M"/>
      <sheetName val="BA U"/>
      <sheetName val="ALA U"/>
      <sheetName val="BA S"/>
      <sheetName val="ALA S"/>
      <sheetName val="BA T"/>
      <sheetName val="ALA T"/>
      <sheetName val="REI T"/>
      <sheetName val="BA I"/>
      <sheetName val="ALA I"/>
      <sheetName val="REI I"/>
      <sheetName val="BA R"/>
      <sheetName val="ALA R"/>
      <sheetName val="BA O"/>
      <sheetName val="ALA O"/>
      <sheetName val="01.SUMMARY"/>
      <sheetName val="02.Collect Architecture"/>
      <sheetName val="03.BoQ Architecture"/>
      <sheetName val="04.Collect Structure"/>
      <sheetName val="05.BoQ Structure "/>
      <sheetName val="06.Collect ME"/>
      <sheetName val="07.RecaP VAC"/>
      <sheetName val="08.BoQ VAC"/>
      <sheetName val="09.Recap Plumbing"/>
      <sheetName val="10.BoQ Plumbing"/>
      <sheetName val="11.Recap Fire Fighting"/>
      <sheetName val="12.BoQ Fire Fighting"/>
      <sheetName val="13.Recap Lift"/>
      <sheetName val="14.BoQ Lift"/>
      <sheetName val="15.Recap Electrical"/>
      <sheetName val="16.BoQ Electrical"/>
      <sheetName val="17.Recap Fire Alarm"/>
      <sheetName val="18.Boq Fire Alarm"/>
      <sheetName val="19.Recap Sound System"/>
      <sheetName val="20.BoQ Sound System"/>
      <sheetName val="21.Recap Phone"/>
      <sheetName val="22.BoQ Phone"/>
      <sheetName val="23.Collect Landscape"/>
      <sheetName val="24.BoQ Landscape"/>
      <sheetName val="RAB pekerjaan"/>
      <sheetName val="Daftar Kuantitas"/>
      <sheetName val="DAf peralatan"/>
      <sheetName val="Back Hoe"/>
      <sheetName val="Dozer"/>
      <sheetName val="sigli (3)"/>
      <sheetName val="Stiker"/>
      <sheetName val="personil1"/>
      <sheetName val="personil2"/>
      <sheetName val="Anls teknis"/>
      <sheetName val="REKAP BILL"/>
      <sheetName val="FORM 8 (Jl)"/>
      <sheetName val="FORM 8 (Gdg)"/>
      <sheetName val="FORM 7 (Irg)"/>
      <sheetName val="FORM 7"/>
      <sheetName val="FORM 3"/>
      <sheetName val="An. Quarry"/>
      <sheetName val="DKP"/>
      <sheetName val="L-1 DKYD"/>
      <sheetName val="L-2 DMPU"/>
      <sheetName val="L-3 DHSD"/>
      <sheetName val="L-4 AHSMPU&amp;L"/>
      <sheetName val="Analisa Teknis"/>
      <sheetName val="BD 2.1 - 7.1(8)"/>
      <sheetName val="BD Div-7.3(1) - 10.1(3) "/>
      <sheetName val="L-5a,b Mobilisasi"/>
      <sheetName val="L-6abcde"/>
      <sheetName val="L-7 MOS"/>
      <sheetName val="L-8 JPP"/>
      <sheetName val="L-9,10,11 SC&amp;AMP"/>
      <sheetName val="L-12 MP"/>
      <sheetName val="TP"/>
      <sheetName val="DAFSON"/>
      <sheetName val="DataProyek"/>
      <sheetName val="SPen"/>
      <sheetName val="JPP-Draft"/>
      <sheetName val="L-1JPP"/>
      <sheetName val="L-13JA"/>
      <sheetName val="L-2 AHSMPU"/>
      <sheetName val="BD MPU"/>
      <sheetName val="L-2a AHSMPL"/>
      <sheetName val="BD L"/>
      <sheetName val="L-4RUTIN"/>
      <sheetName val="L-5MOS"/>
      <sheetName val="L-6ab SC&amp;AMP"/>
      <sheetName val="L-9Alat"/>
      <sheetName val="L-10Person"/>
      <sheetName val="L-11SUB"/>
      <sheetName val="L-14DLP"/>
      <sheetName val="Undangan"/>
      <sheetName val="Eq-An"/>
      <sheetName val="CHANEL"/>
      <sheetName val="CB-Ag"/>
      <sheetName val="App t B-Annex1"/>
      <sheetName val="App t B-Annex2"/>
      <sheetName val="App t B-Annex3"/>
      <sheetName val="LoB"/>
      <sheetName val="Const Sche"/>
      <sheetName val="Mob Sche"/>
      <sheetName val="UPA 1-2.03"/>
      <sheetName val="UPA 2.04"/>
      <sheetName val="UPA 3.01-3.10"/>
      <sheetName val="UPA 4.01"/>
      <sheetName val="DA 1 sd 2.03"/>
      <sheetName val="DA 2.04-"/>
      <sheetName val="DA 3.01-"/>
      <sheetName val="Bill 1-0"/>
      <sheetName val="Ana RAP"/>
      <sheetName val="faktor"/>
      <sheetName val="---"/>
      <sheetName val="RINCIAN HARGA"/>
      <sheetName val="FINISHING DALAM (2)"/>
      <sheetName val="FINISHING DALAM"/>
      <sheetName val="AN-KOSEN (KAYU &amp; ALL) (2)"/>
      <sheetName val="FINISHING (A)"/>
      <sheetName val="AN-KOSEN (KAYU &amp; ALL)"/>
      <sheetName val="Material pintu jendela"/>
      <sheetName val="ANFIS"/>
      <sheetName val="COVER (ANALISA)"/>
      <sheetName val="An Struktur"/>
      <sheetName val="Upah &amp; Material"/>
      <sheetName val="AN-KOSEN (BESI)"/>
      <sheetName val="AN-KOSEN (KACA FRAMELESS)"/>
      <sheetName val="AN CW"/>
      <sheetName val="Factor"/>
      <sheetName val="An_ Harga"/>
      <sheetName val="SITE-UTL"/>
      <sheetName val="AIRBRSH&amp;PANAS"/>
      <sheetName val="AIR KOTOR"/>
      <sheetName val="AC&amp;EF"/>
      <sheetName val="HDR&amp;SPRKL-GAS-LIFT"/>
      <sheetName val="10000000"/>
      <sheetName val="20000000"/>
      <sheetName val="30000000"/>
      <sheetName val="XXXXXXXX"/>
      <sheetName val="Rek T Kandis"/>
      <sheetName val="R A B  T Kandis"/>
      <sheetName val="Ak.cek T Kandis"/>
      <sheetName val="Rek Kumayan"/>
      <sheetName val="R A B  Kumayan"/>
      <sheetName val="Ak.cek Kumayan"/>
      <sheetName val="TS Kpg Dagang"/>
      <sheetName val="Rek Kpg Dagang"/>
      <sheetName val="R A B  Kpg Dagang"/>
      <sheetName val="Ak.cek Kpg Dagang"/>
      <sheetName val="NAMA PUSTU + HARGA"/>
      <sheetName val="Lokasi Awal"/>
      <sheetName val="HSP Kes 2008"/>
      <sheetName val="Analisa Kes 2008"/>
      <sheetName val="ANALISA ok 2008"/>
      <sheetName val="Harga Satuan Dasar"/>
      <sheetName val="KOPER Lelang"/>
      <sheetName val="KOPER PERENC "/>
      <sheetName val="DIV  LOKASI"/>
      <sheetName val="DIV  DOKUMEN"/>
      <sheetName val="Analisa Master"/>
      <sheetName val="HSP "/>
      <sheetName val="anal. Plesteran"/>
      <sheetName val="Anal. Pas. BAtu "/>
      <sheetName val="Anal. Timbunan Humus"/>
      <sheetName val="Anal urugan PAsir Urug"/>
      <sheetName val="Anal. Urugan Sirtu"/>
      <sheetName val="Anal. Galian "/>
      <sheetName val="Anal Beton K.250"/>
      <sheetName val="Anal. Pas. Kreb L"/>
      <sheetName val="Anal Pas. Kreb I"/>
      <sheetName val="Anal. Beton K.225"/>
      <sheetName val="Anal. Buang Bekas Galian "/>
      <sheetName val="Bongkaran"/>
      <sheetName val="Anal. Cat "/>
      <sheetName val="time schedule 1 "/>
      <sheetName val="Satuan Upah Dan Bahan"/>
      <sheetName val="Anal EI.718"/>
      <sheetName val="Anal 2.04 (1)"/>
      <sheetName val="REkap Lori"/>
      <sheetName val="DafKuan&amp;Har Lori"/>
      <sheetName val="mobil alat"/>
      <sheetName val="Reschedule"/>
      <sheetName val="Struktur Lapangan"/>
      <sheetName val="Jdwl Alt, Bhn, Tng"/>
      <sheetName val="sub.kont"/>
      <sheetName val="Spek. Teknis"/>
      <sheetName val="HPEKERJAAN"/>
      <sheetName val="RAB LENGKAP"/>
      <sheetName val="time 1"/>
      <sheetName val="vol2"/>
      <sheetName val="ACHECK"/>
      <sheetName val="time 1 "/>
      <sheetName val="anal me"/>
      <sheetName val="HARGA DASAR UPAH DAN BAHAN"/>
      <sheetName val="Rekap Biaya Bq"/>
      <sheetName val="Rekap Biaya (2)"/>
      <sheetName val="Satuan pekerjaan "/>
      <sheetName val="pek-pipa2"/>
      <sheetName val="res"/>
      <sheetName val="PEM. BAHAN"/>
      <sheetName val="SCHD R"/>
      <sheetName val="SAT. PEK"/>
      <sheetName val="sc"/>
      <sheetName val="lahan"/>
      <sheetName val="Alat G"/>
      <sheetName val="RP-G"/>
      <sheetName val="RP-d"/>
      <sheetName val="an-d"/>
      <sheetName val="M D"/>
      <sheetName val="M TPI"/>
      <sheetName val="A HP"/>
      <sheetName val="BANDING RAB"/>
      <sheetName val="BANDING REKAP"/>
      <sheetName val="REKAP AWAL"/>
      <sheetName val="RAB AW"/>
      <sheetName val="stn"/>
      <sheetName val="pengumpul"/>
      <sheetName val="pemas.pipa"/>
      <sheetName val="sr"/>
      <sheetName val="dokumen"/>
      <sheetName val="anal-lain"/>
      <sheetName val="identitas barang"/>
      <sheetName val="analteknis"/>
      <sheetName val="Metod"/>
      <sheetName val="Net1"/>
      <sheetName val="Mup"/>
      <sheetName val="k.bahan"/>
      <sheetName val="KEB.TENAGA"/>
      <sheetName val="Analisa CK"/>
      <sheetName val="K - 017"/>
      <sheetName val="hit.bahan"/>
      <sheetName val="hit.tenaga"/>
      <sheetName val="K - 026"/>
      <sheetName val="LPA Kls A"/>
      <sheetName val="A T B"/>
      <sheetName val="Laston AC"/>
      <sheetName val="ma"/>
      <sheetName val="mus"/>
      <sheetName val="TIMESHEDULE"/>
      <sheetName val="U &amp; B"/>
      <sheetName val="S PEK"/>
      <sheetName val="RAB BANG 1"/>
      <sheetName val="REKAP  (1)"/>
      <sheetName val="RAB BANG"/>
      <sheetName val="ACTUAL CHEK"/>
      <sheetName val="DAF"/>
      <sheetName val="KOPER LELANG CHAKTI"/>
      <sheetName val="KOPER PERENCANAAN cHAKTI"/>
      <sheetName val="UKURAN KUDA-KUDA"/>
      <sheetName val="DIV NADYA"/>
      <sheetName val="KOPER PERENCANAAN NADYA"/>
      <sheetName val="TS MANINJAU"/>
      <sheetName val="Rek PUSK MANINJAU"/>
      <sheetName val="R A B  PUSK MANINJAU"/>
      <sheetName val="Ak.cek PUSK MANINJAU"/>
      <sheetName val="TS NAN VII"/>
      <sheetName val="HSP MAster "/>
      <sheetName val="Ak.cek NAN VII"/>
      <sheetName val="TS Pdg Kunyit"/>
      <sheetName val="Ak.cek Pdg Kunyit"/>
      <sheetName val="TS Aia Kasiang"/>
      <sheetName val="Ak.cek pustu aie kasang"/>
      <sheetName val="URUTAN GAMBAR"/>
      <sheetName val="KELENGKAPAN GAMBAR"/>
      <sheetName val="Ak.cek Durian Kapeh"/>
      <sheetName val="Ak.cek Sei. Angek"/>
      <sheetName val="Ak.cek Ujung Guguk"/>
      <sheetName val="Ak.cek Ladang Darek"/>
      <sheetName val="Ak.cek KTLU"/>
      <sheetName val="Ak.cek Panta"/>
      <sheetName val="Ak.cek Kamang Mudik"/>
      <sheetName val="TS Koto Tuo"/>
      <sheetName val="Ak.cek Koto Tuo"/>
      <sheetName val="KARTU ACC"/>
      <sheetName val="Submission Form"/>
      <sheetName val="Feuil2"/>
      <sheetName val="CVR (2)"/>
      <sheetName val="PU 2014"/>
      <sheetName val="CK 2015"/>
      <sheetName val="Upah PU 2015"/>
      <sheetName val="PU 2015"/>
      <sheetName val="AME"/>
      <sheetName val="HME"/>
      <sheetName val="HSME"/>
      <sheetName val="Written in Word"/>
      <sheetName val="pnw"/>
      <sheetName val="FC"/>
      <sheetName val="SC_E&amp;M"/>
      <sheetName val="SC_lb"/>
      <sheetName val="LoUP"/>
      <sheetName val="LoTA"/>
      <sheetName val="Test (2)"/>
      <sheetName val="ANPRO"/>
      <sheetName val="Gen"/>
      <sheetName val="AnProd"/>
      <sheetName val="Wage"/>
      <sheetName val="O&amp;O"/>
      <sheetName val="L_O&amp;O"/>
      <sheetName val="Used"/>
      <sheetName val="JK"/>
      <sheetName val="T_UR"/>
      <sheetName val="Coef"/>
      <sheetName val="stone crusher"/>
      <sheetName val="2-UMUM"/>
      <sheetName val="2.4(2) fLTR PLASTK DRAINASE"/>
      <sheetName val="2.4(1)URG BERONGGGA-MAT FILLER"/>
      <sheetName val="2.3(5) RCP 125-150 CM"/>
      <sheetName val="2.3(4) Pipa Baja Bergelombang"/>
      <sheetName val="2.3(3)RCP 77-120"/>
      <sheetName val="2.3(2)RCP CULVERT 45-75"/>
      <sheetName val="2.3(1) RCP CULVERT &lt;45"/>
      <sheetName val="2.2 Pas bt dgn Mortar (mek)"/>
      <sheetName val="2.2 Pas Bt dgn mortar(manual)"/>
      <sheetName val="2.1(1) gal sal"/>
      <sheetName val="R A B1"/>
      <sheetName val="Judul Cover"/>
      <sheetName val="time_schedule"/>
      <sheetName val="R A B 2"/>
      <sheetName val="R A B 3"/>
      <sheetName val="R A B 4"/>
      <sheetName val="Analisa-Harga"/>
      <sheetName val="Anal Keof Bab 1-5"/>
      <sheetName val="Anal Keof Bab 6-10"/>
      <sheetName val="Koefisien-bahan"/>
      <sheetName val="Mata Pemb Utama"/>
      <sheetName val="Analisa1-10"/>
      <sheetName val="Anal-onsite"/>
      <sheetName val="daftar-personil"/>
      <sheetName val="daftar-peralatan"/>
      <sheetName val="Bukan Pegawai Negeri"/>
      <sheetName val="Konfirmasi-kap"/>
      <sheetName val="data-pendukung"/>
      <sheetName val="TEAM RMDHN (3)"/>
      <sheetName val="TEAM RMDHN (2)"/>
      <sheetName val="BA.07 (7)"/>
      <sheetName val="BLANG (6)"/>
      <sheetName val="EVLS TDR"/>
      <sheetName val="BA.07 (6)"/>
      <sheetName val="BA.07.1 (5)"/>
      <sheetName val="BA.07.1 (4)"/>
      <sheetName val="BA.07.1 (3)"/>
      <sheetName val="BA.07.1 (2)"/>
      <sheetName val="BA.07.1"/>
      <sheetName val="BLANG HS"/>
      <sheetName val="BLANG LJT.06"/>
      <sheetName val="LJT.06"/>
      <sheetName val="Cad.DAK.07"/>
      <sheetName val="DAK 07"/>
      <sheetName val="BLANG DAK 07"/>
      <sheetName val="OK DAK.07"/>
      <sheetName val="BLANG AD HOC"/>
      <sheetName val="ADHOC"/>
      <sheetName val=" 07"/>
      <sheetName val="JBT BA 07"/>
      <sheetName val="PER KM"/>
      <sheetName val="TEAM RMDHN"/>
      <sheetName val="RKP BA"/>
      <sheetName val="BA 07"/>
      <sheetName val="BLANG MOB"/>
      <sheetName val="Mobls"/>
      <sheetName val="BLANG DH"/>
      <sheetName val="BALNG REKAP"/>
      <sheetName val="Jembatan final"/>
      <sheetName val="Periodik"/>
      <sheetName val="DASK-1"/>
      <sheetName val="Perh. Aspal"/>
      <sheetName val="D7 (5) EE2006"/>
      <sheetName val="d alat"/>
      <sheetName val="H. Satuan"/>
      <sheetName val="S Ktr (2)"/>
      <sheetName val="KSO"/>
      <sheetName val="Urai Ana "/>
      <sheetName val="CCO-I, Ok"/>
      <sheetName val="schedule CCO-I"/>
      <sheetName val="Final Quantity"/>
      <sheetName val="RAB INTAKE"/>
      <sheetName val="RAB RESERVOAR"/>
      <sheetName val="RAB PIPA"/>
      <sheetName val="DAFTAR SAT UPAH"/>
      <sheetName val="DAFTAR SAT BAHAN"/>
      <sheetName val="DAFTAR SAT PEKERJA"/>
      <sheetName val="ANALISA PIPA"/>
      <sheetName val="ANALISA SIPIL"/>
      <sheetName val="UPAH ANGKUT"/>
      <sheetName val="TRANSPORTASI INTAKE"/>
      <sheetName val="TRANSPORTASI RESERVOAR"/>
      <sheetName val="ANALISA BIAYA ANGKUT"/>
      <sheetName val="Time Scedule"/>
      <sheetName val="Jadwal Alat, Bahan dan Tenaga"/>
      <sheetName val="IMPORT"/>
      <sheetName val="ubay"/>
      <sheetName val="sept 01-07"/>
      <sheetName val="sept"/>
      <sheetName val="NRCPTK01"/>
      <sheetName val="NRCKTP01"/>
      <sheetName val="NRCPTS01"/>
      <sheetName val="NRCSKW01"/>
      <sheetName val="NRCSGU01"/>
      <sheetName val="NRC-STG"/>
      <sheetName val="NRCSBS01"/>
      <sheetName val="Dialog"/>
      <sheetName val="Container"/>
      <sheetName val="GenlistHI"/>
      <sheetName val="Genlist RPTL DES'03"/>
      <sheetName val="GenlistLO"/>
      <sheetName val="Genlist RPTL SEP'03"/>
      <sheetName val="Inv_NAD"/>
      <sheetName val="Inv_SUMUT"/>
      <sheetName val="Inv_RIAU"/>
      <sheetName val="Inv_SUMBAR"/>
      <sheetName val="Inv_S2JB"/>
      <sheetName val="Inv_LAMPUNG"/>
      <sheetName val="Inv_BABEL"/>
      <sheetName val="Inv_KITLUR SUMBAGUT"/>
      <sheetName val="Inv_KITLUR SUMBAGSEL"/>
      <sheetName val="Summary SUMATRA"/>
      <sheetName val="Inv_KALBAR"/>
      <sheetName val="Inv_KALTIM"/>
      <sheetName val="Inv_KALSELTENG"/>
      <sheetName val="Summary KALIMANTAN"/>
      <sheetName val="Inv_SULUTENGGO"/>
      <sheetName val="Inv_SULSELRA"/>
      <sheetName val="Summary SULAWESI"/>
      <sheetName val="Inv_NTB"/>
      <sheetName val="Inv_NTT"/>
      <sheetName val="Inv_MALUKU"/>
      <sheetName val="Module2"/>
      <sheetName val="Module5"/>
      <sheetName val="Inv_PAPUA"/>
      <sheetName val="Inv_OUTSIDE JAVA"/>
      <sheetName val="Summary LUAR JAWA"/>
      <sheetName val="KMS-DIS5"/>
      <sheetName val="Amandemen-2004"/>
      <sheetName val="Selisih Prod"/>
      <sheetName val="NerSubsis"/>
      <sheetName val="Pembelian"/>
      <sheetName val="Sw&amp;Bl"/>
      <sheetName val="Tap2006"/>
      <sheetName val="Kinerja"/>
      <sheetName val="SelCpy"/>
      <sheetName val="rkap2007"/>
      <sheetName val="TaraKalor"/>
      <sheetName val="Chek"/>
      <sheetName val="kCal"/>
      <sheetName val="HitBln"/>
      <sheetName val="BBkr"/>
      <sheetName val="Jelas"/>
      <sheetName val="LR"/>
      <sheetName val="LR_F"/>
      <sheetName val="Arus_Kas"/>
      <sheetName val="RE"/>
      <sheetName val="BukuBesar"/>
      <sheetName val="L1_1"/>
      <sheetName val="L1_2"/>
      <sheetName val="L1_3"/>
      <sheetName val="L1_4"/>
      <sheetName val="L1_5"/>
      <sheetName val="L1_6"/>
      <sheetName val="L1_7"/>
      <sheetName val="L1_8"/>
      <sheetName val="L1_9"/>
      <sheetName val="L2_1"/>
      <sheetName val="L2_2"/>
      <sheetName val="L2_3"/>
      <sheetName val="L2_4"/>
      <sheetName val="L_2_4b"/>
      <sheetName val="L2_5"/>
      <sheetName val="L2_6"/>
      <sheetName val="L3_1"/>
      <sheetName val="L3_2"/>
      <sheetName val="L3_3"/>
      <sheetName val="L3_4"/>
      <sheetName val="L3_5"/>
      <sheetName val="L_4"/>
      <sheetName val="L_4_1"/>
      <sheetName val="L_5"/>
      <sheetName val="L_6"/>
      <sheetName val="L_7"/>
      <sheetName val="L_8a"/>
      <sheetName val="L_8b"/>
      <sheetName val="L_9"/>
      <sheetName val="L_10"/>
      <sheetName val="L_11"/>
      <sheetName val="L_12"/>
      <sheetName val="L_13"/>
      <sheetName val="L_14"/>
      <sheetName val="L_14b"/>
      <sheetName val="L_15"/>
      <sheetName val="L_16"/>
      <sheetName val="L_17"/>
      <sheetName val="L_18"/>
      <sheetName val="L_19"/>
      <sheetName val="L_20_1"/>
      <sheetName val="L_20_2"/>
      <sheetName val="L_21"/>
      <sheetName val="L_22"/>
      <sheetName val="L_23"/>
      <sheetName val="L_24"/>
      <sheetName val="L_25"/>
      <sheetName val="L_26"/>
      <sheetName val="L_27"/>
      <sheetName val="L_27_1"/>
      <sheetName val="L_27_2"/>
      <sheetName val="L_28a"/>
      <sheetName val="L_28b"/>
      <sheetName val="L_28c"/>
      <sheetName val="L_29"/>
      <sheetName val="000"/>
      <sheetName val="100"/>
      <sheetName val="001"/>
      <sheetName val="BB2000"/>
      <sheetName val="LK2001"/>
      <sheetName val="KK2000"/>
      <sheetName val="CF2000"/>
      <sheetName val="BB2001"/>
      <sheetName val="KK2001"/>
      <sheetName val="CF2001"/>
      <sheetName val="CFAnggaran"/>
      <sheetName val="SPDana"/>
      <sheetName val="CFLK2001"/>
      <sheetName val="UshDebtw101"/>
      <sheetName val="UshDeb00"/>
      <sheetName val="UshDeb03001"/>
      <sheetName val="General"/>
      <sheetName val="Neraca Changes"/>
      <sheetName val="Laba Rugi Changes"/>
      <sheetName val="Investasi Changes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TUL III-09"/>
      <sheetName val="FAKTORMWHJUAL (2)"/>
      <sheetName val="FAKTORMWHJUAL"/>
      <sheetName val="ANALISABBM"/>
      <sheetName val="NR"/>
      <sheetName val="PSO2005"/>
      <sheetName val="PENJ2005"/>
      <sheetName val="KOKIN"/>
      <sheetName val="K2004"/>
      <sheetName val="SALDO KAS"/>
      <sheetName val="SBDN"/>
      <sheetName val="PEREK"/>
      <sheetName val="PSO2004"/>
      <sheetName val="INV-T"/>
      <sheetName val="datNR"/>
      <sheetName val="BBM"/>
      <sheetName val="datLR"/>
      <sheetName val="PENJ2004"/>
      <sheetName val="L6l"/>
      <sheetName val="IPP VOLUME"/>
      <sheetName val="HPP04"/>
      <sheetName val="STAT"/>
      <sheetName val="PPSUB"/>
      <sheetName val="SUBhpp"/>
      <sheetName val="LRA"/>
      <sheetName val="NRA"/>
      <sheetName val="LRA1"/>
      <sheetName val="LRU05"/>
      <sheetName val="LRU04"/>
      <sheetName val="LRBACEH"/>
      <sheetName val="LISWAS"/>
      <sheetName val="PenBP"/>
      <sheetName val="PSUSUT"/>
      <sheetName val="BDOP5"/>
      <sheetName val="ad51"/>
      <sheetName val="ad52"/>
      <sheetName val="SewD"/>
      <sheetName val="LMNR"/>
      <sheetName val="JKP"/>
      <sheetName val="AKT"/>
      <sheetName val="LM1NR"/>
      <sheetName val="NRU"/>
      <sheetName val="DRNRU"/>
      <sheetName val="datBAB"/>
      <sheetName val="Rp.kWh"/>
      <sheetName val="L2"/>
      <sheetName val="L3"/>
      <sheetName val="L5"/>
      <sheetName val="ONK"/>
      <sheetName val="PembelianL"/>
      <sheetName val="SewaDL"/>
      <sheetName val="PENDAPATAN"/>
      <sheetName val="HAR"/>
      <sheetName val="HRT1"/>
      <sheetName val="L11PEG"/>
      <sheetName val="datPEG"/>
      <sheetName val="L12ADM"/>
      <sheetName val="ADM05"/>
      <sheetName val="BDOP"/>
      <sheetName val="BDOP1"/>
      <sheetName val="datBDOP"/>
      <sheetName val="DLOP"/>
      <sheetName val="DLOP1"/>
      <sheetName val="L21"/>
      <sheetName val="INF-UN"/>
      <sheetName val="Piutang"/>
      <sheetName val="datpen"/>
      <sheetName val="L4"/>
      <sheetName val="DATAVARIABEL"/>
      <sheetName val="LABARUGI"/>
      <sheetName val="SPDN"/>
      <sheetName val="PEREQ"/>
      <sheetName val="PPem"/>
      <sheetName val="LRANG"/>
      <sheetName val="NRANG"/>
      <sheetName val="ROE"/>
      <sheetName val="PenTL"/>
      <sheetName val="PenGol"/>
      <sheetName val="SalesUnit"/>
      <sheetName val="KVAGOL"/>
      <sheetName val="PendBP"/>
      <sheetName val="Ongkos Angkut"/>
      <sheetName val="OIL"/>
      <sheetName val="AOHAR"/>
      <sheetName val="POLain"/>
      <sheetName val="Dana"/>
      <sheetName val="CFBulanan"/>
      <sheetName val="Inv-SD"/>
      <sheetName val="INVES-F"/>
      <sheetName val="NRCunit2004"/>
      <sheetName val="LRUnit2004"/>
      <sheetName val="BiAdm"/>
      <sheetName val="adm_dat"/>
      <sheetName val="SewaD"/>
      <sheetName val="DEPRES"/>
      <sheetName val="Revaldll"/>
      <sheetName val="BAB Lainnya"/>
      <sheetName val="LISWAS4"/>
      <sheetName val="CashBudget"/>
      <sheetName val="DataLR"/>
      <sheetName val="DataNRC"/>
      <sheetName val="F-KIT"/>
      <sheetName val="F-DIST"/>
      <sheetName val="RISD"/>
      <sheetName val="pelanggan"/>
      <sheetName val="investasi"/>
      <sheetName val="sfc&amp;hrgbbm"/>
      <sheetName val="biayabbm"/>
      <sheetName val="PRODUKSI"/>
      <sheetName val="penjualantl"/>
      <sheetName val="ekuitas"/>
      <sheetName val="neracatlub"/>
      <sheetName val="neracatl"/>
      <sheetName val="lkbiayabbm"/>
      <sheetName val="pinjaman"/>
      <sheetName val="W-NAD"/>
      <sheetName val="W-SU"/>
      <sheetName val="W-SB"/>
      <sheetName val="W-R"/>
      <sheetName val="W-SJB"/>
      <sheetName val="W-L"/>
      <sheetName val="W-BB"/>
      <sheetName val="W-KB"/>
      <sheetName val="W-KST"/>
      <sheetName val="W-KT"/>
      <sheetName val="W-SUT"/>
      <sheetName val="W-SSR"/>
      <sheetName val="W-M"/>
      <sheetName val="W-P"/>
      <sheetName val="W-NTB"/>
      <sheetName val="W-NTT"/>
      <sheetName val="D-B"/>
      <sheetName val="D-JTM"/>
      <sheetName val="D-JTG"/>
      <sheetName val="D-JBB"/>
      <sheetName val="D-JRT"/>
      <sheetName val="K-SBU"/>
      <sheetName val="K-SBS"/>
      <sheetName val="P3B-J"/>
      <sheetName val="P3B-S"/>
      <sheetName val="JPP"/>
      <sheetName val="JE"/>
      <sheetName val="JMK"/>
      <sheetName val="JS"/>
      <sheetName val="KP"/>
      <sheetName val="P-SA"/>
      <sheetName val="P-SSR"/>
      <sheetName val="P-JBN"/>
      <sheetName val="P-S"/>
      <sheetName val="P-K"/>
      <sheetName val="K-TJ"/>
      <sheetName val="K-MTR"/>
      <sheetName val="K-CLG"/>
      <sheetName val="PJB"/>
      <sheetName val="IP"/>
      <sheetName val="BTM"/>
      <sheetName val="ICP"/>
      <sheetName val="PLN E"/>
      <sheetName val="PLN TRK"/>
      <sheetName val="REK WIL"/>
      <sheetName val="REK DIS"/>
      <sheetName val="REK KP"/>
      <sheetName val="REK JP"/>
      <sheetName val="REK PIK"/>
      <sheetName val="REK AP"/>
      <sheetName val="REKAP UNIT 1"/>
      <sheetName val="RIP 1"/>
      <sheetName val="RKAI 1"/>
      <sheetName val="RISD 1"/>
      <sheetName val="RIP"/>
      <sheetName val="RKAI"/>
      <sheetName val="DAF PROY"/>
      <sheetName val="Laba Rugi"/>
      <sheetName val="By Non HPP"/>
      <sheetName val="Beban-Usaha"/>
      <sheetName val="LK2004"/>
      <sheetName val="DPN"/>
      <sheetName val="AT 2004"/>
      <sheetName val="Biaya&amp;NrcKWh"/>
      <sheetName val="Perhit.HPP"/>
      <sheetName val="GambarB"/>
      <sheetName val="Subsidi"/>
      <sheetName val="Cair Subs"/>
      <sheetName val="000001"/>
      <sheetName val="W1"/>
      <sheetName val="W2"/>
      <sheetName val="W3"/>
      <sheetName val="W4"/>
      <sheetName val="W5"/>
      <sheetName val="W6"/>
      <sheetName val="W7"/>
      <sheetName val="W8"/>
      <sheetName val="W9"/>
      <sheetName val="W10"/>
      <sheetName val="w11"/>
      <sheetName val="batam"/>
      <sheetName val="kitut"/>
      <sheetName val="kitsel"/>
      <sheetName val="GABWIL"/>
      <sheetName val="P3B"/>
      <sheetName val="BENGKEL"/>
      <sheetName val="GABDIS"/>
      <sheetName val="LMK"/>
      <sheetName val="JASDIK"/>
      <sheetName val="PPE"/>
      <sheetName val="pusat"/>
      <sheetName val="PENGUS"/>
      <sheetName val="HOLDING"/>
      <sheetName val="PJB1"/>
      <sheetName val="PJB2"/>
      <sheetName val="ANAK"/>
      <sheetName val="KONSOLIDASI"/>
      <sheetName val="Sat. Pek."/>
      <sheetName val="Erection"/>
      <sheetName val="Pengadaan"/>
      <sheetName val="B D AA6"/>
      <sheetName val="B D BB6"/>
      <sheetName val="B D CC6"/>
      <sheetName val="B D DD6"/>
      <sheetName val="USAHA"/>
      <sheetName val="BBM-PLMS"/>
      <sheetName val="KOTA"/>
      <sheetName val="LUAR_KOTA"/>
      <sheetName val="SEWA-KWH"/>
      <sheetName val="BELI-KWH"/>
      <sheetName val="BP&amp;UJL"/>
      <sheetName val="Laba-Rugi"/>
      <sheetName val="10 Indikator"/>
      <sheetName val="Value-Added"/>
      <sheetName val="LK-1"/>
      <sheetName val="LK-1.1"/>
      <sheetName val="LK-1.2"/>
      <sheetName val="LK-1.3"/>
      <sheetName val="LK-1.4"/>
      <sheetName val="LK-1.5"/>
      <sheetName val="LK-1.6"/>
      <sheetName val="LK-1.7"/>
      <sheetName val="LK-2"/>
      <sheetName val="Periode"/>
      <sheetName val="DaftarIsi"/>
      <sheetName val="NRC-Unit"/>
      <sheetName val="LRU-Unit"/>
      <sheetName val="Perubahan Baru"/>
      <sheetName val="L-R"/>
      <sheetName val="NRC"/>
      <sheetName val="PerhitunganKinKeu_kit"/>
      <sheetName val="target_penunjang"/>
      <sheetName val="target_kit"/>
      <sheetName val="kali-2000"/>
      <sheetName val="kali-2001"/>
      <sheetName val="Basket"/>
      <sheetName val="JTM"/>
      <sheetName val="JTR"/>
      <sheetName val="Rekap FSK TRW07"/>
      <sheetName val="Gardu"/>
      <sheetName val="Rekap Fisik MCT"/>
      <sheetName val="KWhmeter"/>
      <sheetName val="UAI_4"/>
      <sheetName val="UAI_2"/>
      <sheetName val="SR_07"/>
      <sheetName val="Target Fisik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Raker 9 april"/>
      <sheetName val="REKAP UNIT 2"/>
      <sheetName val="REKAP UNIT 3"/>
      <sheetName val="RIP 3"/>
      <sheetName val="PENYERTAAN"/>
      <sheetName val="THR "/>
      <sheetName val="Eliminasi"/>
      <sheetName val="JurnalDKP"/>
      <sheetName val="ReklasH"/>
      <sheetName val="ReklasKons"/>
      <sheetName val="ReklasAnak"/>
      <sheetName val="Utpiut"/>
      <sheetName val="LRUNIT"/>
      <sheetName val="laba-rugi-pst"/>
      <sheetName val="nrc~ttd"/>
      <sheetName val="lr~trw"/>
      <sheetName val="laba-rugi-pst-PER-TRW"/>
      <sheetName val="LR-1"/>
      <sheetName val="nrctrw"/>
      <sheetName val="LR-5"/>
      <sheetName val="NRC-5"/>
      <sheetName val="KIT"/>
      <sheetName val="penjTL"/>
      <sheetName val="pendTL"/>
      <sheetName val="juaL"/>
      <sheetName val="Pend. BP"/>
      <sheetName val="Pend LL"/>
      <sheetName val="ikh"/>
      <sheetName val="sewa"/>
      <sheetName val="bbm1"/>
      <sheetName val="har-Ins"/>
      <sheetName val="har-Sar"/>
      <sheetName val="har-sar1"/>
      <sheetName val="PEG1"/>
      <sheetName val="adm1"/>
      <sheetName val="PENYU"/>
      <sheetName val="pdptn"/>
      <sheetName val="pendby"/>
      <sheetName val="pen-l-usaha"/>
      <sheetName val="kasimp"/>
      <sheetName val="CF-2007"/>
      <sheetName val="V-ADID"/>
      <sheetName val="EKUITY"/>
      <sheetName val="pelumas"/>
      <sheetName val="mat~har"/>
      <sheetName val="mat~pdp"/>
      <sheetName val="lingkungan"/>
      <sheetName val="lhe"/>
      <sheetName val="ikhfungsi"/>
      <sheetName val="LR-3"/>
      <sheetName val="LK-RINCI"/>
      <sheetName val="NRC-1"/>
      <sheetName val="nrc~rinc"/>
      <sheetName val="NRC-3"/>
      <sheetName val="banding"/>
      <sheetName val="Pend."/>
      <sheetName val="beli"/>
      <sheetName val="ARUSKAS"/>
      <sheetName val="SUMBER-DANA"/>
      <sheetName val="Peny"/>
      <sheetName val="CFAT"/>
      <sheetName val="CASF FLOW"/>
      <sheetName val="KINERJA1"/>
      <sheetName val="kinerja2"/>
      <sheetName val="kinerja3"/>
      <sheetName val="Receipt"/>
      <sheetName val="Neraca Daya Sis TNT"/>
      <sheetName val="SE.11-BASKET"/>
      <sheetName val="TRANS (GAB)"/>
      <sheetName val="Resume RKAP"/>
      <sheetName val="RESUM-BASKET"/>
      <sheetName val="RESUM  DISBURSE"/>
      <sheetName val="Resum Prioritas"/>
      <sheetName val="RESUM "/>
      <sheetName val="DISBURSE"/>
      <sheetName val="TID"/>
      <sheetName val="TI"/>
      <sheetName val="FAS"/>
      <sheetName val="urgensi-basket 1"/>
      <sheetName val="urgensi-basket 2"/>
      <sheetName val="urgensi-basket 3"/>
      <sheetName val="urgensi-basket 4"/>
      <sheetName val="urgensi-basket 5"/>
      <sheetName val="urgensi-basket 6"/>
      <sheetName val="RESUME-UAI"/>
      <sheetName val="20607"/>
      <sheetName val="REK. DISB"/>
      <sheetName val="FORM.A3 KIT"/>
      <sheetName val="FORM.A3 TL"/>
      <sheetName val="MURNI"/>
      <sheetName val="RESUME FORM.A3"/>
      <sheetName val="mix luncuran 2008Rev (3)"/>
      <sheetName val="Prioritas"/>
      <sheetName val="Acuan SK"/>
      <sheetName val="Data-1"/>
      <sheetName val="Hitung Tarif Grade Baru"/>
      <sheetName val="Hitung P1 dan P2 Final"/>
      <sheetName val="Acuan Peg Baru S2-S1-D3-D1"/>
      <sheetName val="Prediksi"/>
      <sheetName val="Cuti Tahunan"/>
      <sheetName val="Cuti Besar"/>
      <sheetName val="2 Windu"/>
      <sheetName val="3 Windu"/>
      <sheetName val="4 Windu"/>
      <sheetName val="Data Pensiun"/>
      <sheetName val="Pens. Normal "/>
      <sheetName val="ACUAN"/>
      <sheetName val="Tarif Grade"/>
      <sheetName val="Tarif Grade Transisi"/>
      <sheetName val="Tj. Posisi"/>
      <sheetName val="Cuti Thn"/>
      <sheetName val="Cuti Bsr"/>
      <sheetName val="Dua Windu"/>
      <sheetName val="Tiga Windu"/>
      <sheetName val="Empat Windu"/>
      <sheetName val="THR 1"/>
      <sheetName val="Iur Pem Kerja"/>
      <sheetName val="Beban Pajak"/>
      <sheetName val="Biaya Psrta &amp; Diklat"/>
      <sheetName val="Pkaian Dinas"/>
      <sheetName val="Perawatan Kesehatan"/>
      <sheetName val="Premi Piket"/>
      <sheetName val="Uang Lmbur"/>
      <sheetName val="Uang Mkn Lmbur"/>
      <sheetName val="BPFP (Utk Peg.yg Mutasi)"/>
      <sheetName val="Biaya Kepeg. Lainnya"/>
      <sheetName val="Data THR"/>
      <sheetName val="Rangkuman Data"/>
      <sheetName val="Angg 2010 Tahunan FINAL"/>
      <sheetName val="Angg 2010 Trw. FINAL"/>
      <sheetName val="Angg 2010 Bulanan FINAL"/>
      <sheetName val="THR Baru"/>
      <sheetName val="Data THR-1"/>
      <sheetName val="TUL309"/>
      <sheetName val="TSEGARA"/>
      <sheetName val="RANI"/>
      <sheetName val="TAIS"/>
      <sheetName val="MANNA"/>
      <sheetName val="KPH"/>
      <sheetName val="MAMAN"/>
      <sheetName val="ARMA"/>
      <sheetName val="MUKO"/>
      <sheetName val="BINTUHAN"/>
      <sheetName val="eval "/>
      <sheetName val="kwh"/>
      <sheetName val="REKAP_REKG"/>
      <sheetName val="muko2"/>
      <sheetName val="OMZET "/>
      <sheetName val="MAP PERBULAN"/>
      <sheetName val="TEKNIK"/>
      <sheetName val="NON TEKNIK"/>
      <sheetName val="Evaluasi Teknik"/>
      <sheetName val="Evaluasi Non Teknik"/>
      <sheetName val="Perhitungan Saving"/>
      <sheetName val="POS 62"/>
      <sheetName val="POS 544"/>
      <sheetName val="CabangJambi"/>
      <sheetName val="EstCabangJambi 2005"/>
      <sheetName val="calcJMB2006"/>
      <sheetName val="calcJMB2005"/>
      <sheetName val="bbi2000"/>
      <sheetName val="Perubahan"/>
      <sheetName val="BiDitghkan"/>
      <sheetName val="PIUT-JP"/>
      <sheetName val="BDD&amp;UMLain"/>
      <sheetName val="DpsK3bln"/>
      <sheetName val="Dep3-12bln"/>
      <sheetName val="PiutLL"/>
      <sheetName val="Piut-Unsur"/>
      <sheetName val="HapusPiut"/>
      <sheetName val="PiutMacam"/>
      <sheetName val="MatHar"/>
      <sheetName val="BantuanLN"/>
      <sheetName val="AkunPenutup"/>
      <sheetName val="UtPiut-Anak"/>
      <sheetName val="DaftarBP"/>
      <sheetName val="HutBank-3"/>
      <sheetName val="UtBiProy"/>
      <sheetName val="UtangUsh"/>
      <sheetName val="UmurUtang"/>
      <sheetName val="UtangValas"/>
      <sheetName val="IuranPsPK"/>
      <sheetName val="UT-Pajak"/>
      <sheetName val="HutLain"/>
      <sheetName val="UtangBiaya"/>
      <sheetName val="JualGTarif"/>
      <sheetName val="PendOpLain"/>
      <sheetName val="IkhtisarBiop"/>
      <sheetName val="PembelianiTL"/>
      <sheetName val="SewaDis"/>
      <sheetName val="BBMJenis"/>
      <sheetName val="ProduksiTL"/>
      <sheetName val="HarMat"/>
      <sheetName val="HarJabor"/>
      <sheetName val="BPeg-F"/>
      <sheetName val="Bipeg-U"/>
      <sheetName val="BOLain"/>
      <sheetName val="PendaLuOp"/>
      <sheetName val="BiLuOp"/>
      <sheetName val="BiPinjaman"/>
      <sheetName val="SelisihKurs"/>
      <sheetName val="KursNota "/>
      <sheetName val="KursSend"/>
      <sheetName val="NrcKWh"/>
      <sheetName val="KOR-PAJAK"/>
      <sheetName val="KKIN"/>
      <sheetName val="LKIN"/>
      <sheetName val="AktivaTetap"/>
      <sheetName val="AkumAT"/>
      <sheetName val="TambahAT"/>
      <sheetName val="RinciSTP-Ush"/>
      <sheetName val="LawanKorAT"/>
      <sheetName val="PDP"/>
      <sheetName val="PDPKonstruksi"/>
      <sheetName val="PDPMaterial"/>
      <sheetName val="MutasiMaterial"/>
      <sheetName val="PDPPembMuka"/>
      <sheetName val="BiInves-Ikhtisar"/>
      <sheetName val="BiInves-Peg"/>
      <sheetName val="BIinves-OVH"/>
      <sheetName val="STP-PI"/>
      <sheetName val="LawanPDP"/>
      <sheetName val="ATTB"/>
      <sheetName val="AkumATTB"/>
      <sheetName val="RELOK-AT"/>
      <sheetName val="ATBM"/>
      <sheetName val="ReInKit"/>
      <sheetName val="ReInTran"/>
      <sheetName val="ReinDis"/>
      <sheetName val="PokokPJP"/>
      <sheetName val="PPJP-Valas"/>
      <sheetName val="Bikapsir"/>
      <sheetName val="PokokJPJT"/>
      <sheetName val="PokokJPJTValas"/>
      <sheetName val="BikapsirJT"/>
      <sheetName val="HutBunga"/>
      <sheetName val="HutBungaValas"/>
      <sheetName val="Gangguan S.D Juli 10 (2)"/>
      <sheetName val="Gangguan S.D Juli 10 (3)"/>
      <sheetName val="DISBURSE SIDANG"/>
      <sheetName val="DISBURSE PER BULAN"/>
      <sheetName val="SKI-kontrak (3)"/>
      <sheetName val="SKI-kontrak (2)"/>
      <sheetName val="SKI-kontrak"/>
      <sheetName val="TRS"/>
      <sheetName val="TRS (2)"/>
      <sheetName val="R-BULANAN"/>
      <sheetName val="FORM A2-APLN"/>
      <sheetName val="FORM A1-APLN"/>
      <sheetName val="ANGGARAN (PAGU)"/>
      <sheetName val="DISBURSE (PAGU)"/>
      <sheetName val="NR BULANAN"/>
      <sheetName val="triwulan"/>
      <sheetName val="FORM A3-APLN"/>
      <sheetName val="LUNCURAN 2009"/>
      <sheetName val="MINTASKI-288"/>
      <sheetName val="FORM-A3 FINAL (sesuai pagu)"/>
      <sheetName val="FORM-A3 FINAL(kebutuhan)"/>
      <sheetName val="SKI-(FINAL M)"/>
      <sheetName val="UAI"/>
      <sheetName val="Tong_gia"/>
      <sheetName val="Chi_tiet_gia"/>
      <sheetName val="KL_dao_Lap_dat"/>
      <sheetName val="THKP_don_gia_chao"/>
      <sheetName val="Tong_GT_khac_Pbo_vao_GT"/>
      <sheetName val="THKP_XL_Khac"/>
      <sheetName val="Lan_trai_tam"/>
      <sheetName val="Chuyen_quan"/>
      <sheetName val="Den_bu"/>
      <sheetName val="VL_NC_M_XL_khac"/>
      <sheetName val="BT_cot_thep"/>
      <sheetName val="KL_cot_thep"/>
      <sheetName val="Dap_Dat"/>
      <sheetName val="Tinh_CT_dao_dat_Luu"/>
      <sheetName val="Tinh_CT_dao_dat"/>
      <sheetName val="Chi_tiet_cot_pha"/>
      <sheetName val="Chiet_tinh_don_gia"/>
      <sheetName val="Don_gia_VCTC"/>
      <sheetName val="Gia_HTXL+VC"/>
      <sheetName val="XL4Poppy"/>
      <sheetName val="Anal C &amp; F"/>
      <sheetName val="Cut &amp; Fill"/>
      <sheetName val="RAB Asrama"/>
      <sheetName val="Mesjid"/>
      <sheetName val="T. Whudu"/>
      <sheetName val="Time Schdl"/>
      <sheetName val="SCHEDULLE (2)"/>
      <sheetName val="KH-Q1,Q2,01"/>
      <sheetName val="Bang ve"/>
      <sheetName val="Bang tong ke"/>
      <sheetName val="Liet ke vat tu"/>
      <sheetName val="An. Beton"/>
      <sheetName val="STAIN99"/>
      <sheetName val="Sch Total"/>
      <sheetName val="HRG.SAT.UPAH, BHN., PEK."/>
      <sheetName val="SCHEDULLE_(2)"/>
      <sheetName val="Anal_C_&amp;_F"/>
      <sheetName val="Cut_&amp;_Fill"/>
      <sheetName val="RAB_Asrama"/>
      <sheetName val="T__Whudu"/>
      <sheetName val="Time_Schdl"/>
      <sheetName val="analisa_alat"/>
      <sheetName val="HRG_SAT_UPAH,_BHN_,_PEK_"/>
      <sheetName val="Sch_Total"/>
      <sheetName val="STN BAHAN"/>
      <sheetName val="pasca"/>
      <sheetName val="Analisa Satuan Dasar"/>
      <sheetName val="D-4"/>
      <sheetName val="D-6"/>
      <sheetName val="MUTU"/>
      <sheetName val="Analisa PBJ - BASO - RIAU"/>
      <sheetName val="Rencana Anggaran Biaya"/>
      <sheetName val="KUZEN"/>
      <sheetName val="Cek Kuzen"/>
      <sheetName val="TOTAL BANGUNAN"/>
      <sheetName val="Rekap GK"/>
      <sheetName val="Rekap OL"/>
      <sheetName val="Rekapn taman"/>
      <sheetName val="GK"/>
      <sheetName val="OL"/>
      <sheetName val="taman hotspot"/>
      <sheetName val="BAHAN BANGUNAN JUNI 2008"/>
      <sheetName val="Anl. Pek. Persiapan"/>
      <sheetName val="tes"/>
      <sheetName val="Harga Satuan Pekerjaan"/>
      <sheetName val="sir.gradasi"/>
      <sheetName val="W2000"/>
      <sheetName val="4-150kg.a"/>
      <sheetName val="4-150kg.b"/>
      <sheetName val="4-150kg.c"/>
      <sheetName val="4-150kg.d"/>
      <sheetName val="151-500.a"/>
      <sheetName val="&lt;500kg"/>
      <sheetName val="151-500kg.b"/>
      <sheetName val="Tetrapod"/>
      <sheetName val="HABHN"/>
      <sheetName val="HA SAT"/>
      <sheetName val="ANL TEK"/>
      <sheetName val="DT PERS"/>
      <sheetName val="PERNY"/>
      <sheetName val="KWA - I"/>
      <sheetName val="KWA - 2"/>
      <sheetName val="PegawaiUNIB"/>
      <sheetName val="Form Gaji FISIP"/>
      <sheetName val="Tabel Rapel FISIP"/>
      <sheetName val="Form Rapel FISIP"/>
      <sheetName val="Hlm 1"/>
      <sheetName val="Hlm 2"/>
      <sheetName val="Hlm 3,4"/>
      <sheetName val="Hlm 5,6"/>
      <sheetName val="Hlm 7"/>
      <sheetName val="Hlm 9-10"/>
      <sheetName val="Hlm 11"/>
      <sheetName val="UMK 12"/>
      <sheetName val="SPP-SPM Hlm 13"/>
      <sheetName val="PAJAK Hlm 14"/>
      <sheetName val="RIIL-15"/>
      <sheetName val="LABUL Hlm 16"/>
      <sheetName val="PANDANGAN"/>
      <sheetName val="UTK PENGUJIAN"/>
      <sheetName val="B. Acara"/>
      <sheetName val="Perhitungan Material"/>
      <sheetName val="Vol Gr2"/>
      <sheetName val="Vol Talud"/>
      <sheetName val="Tbl RK Jn"/>
      <sheetName val="RK Jn"/>
      <sheetName val="BQ Jn"/>
      <sheetName val="Mb Jn"/>
      <sheetName val="RK jb"/>
      <sheetName val="5.5.1"/>
      <sheetName val="5.5.1a"/>
      <sheetName val="Md Ac + Latasir"/>
      <sheetName val="An AC + Latasir"/>
      <sheetName val="Md HRS A"/>
      <sheetName val="An HRS A"/>
      <sheetName val="Md HRS M"/>
      <sheetName val="An HRS M"/>
      <sheetName val="Md.7 K350"/>
      <sheetName val="An.7 K350"/>
      <sheetName val="Md7.pancang"/>
      <sheetName val="An.7 Pancang"/>
      <sheetName val="Md.7 Sumur"/>
      <sheetName val="An 7 Sumur"/>
      <sheetName val="Rangka Baja"/>
      <sheetName val="Girder"/>
      <sheetName val="Dpgma Tgh"/>
      <sheetName val="Dpgma Tepi"/>
      <sheetName val="Plat Deck"/>
      <sheetName val="An.8a"/>
      <sheetName val="Md 8a"/>
      <sheetName val="Bongk. Siring"/>
      <sheetName val="Bongk. Plat"/>
      <sheetName val="Plat Siring"/>
      <sheetName val="Type Siring"/>
      <sheetName val="Rename"/>
      <sheetName val="Batal"/>
      <sheetName val="Mobil"/>
      <sheetName val="Rekap-6"/>
      <sheetName val="Rab-6"/>
      <sheetName val="Mobil-6"/>
      <sheetName val="Div. 8 Panas"/>
      <sheetName val="Selokan"/>
      <sheetName val="Rutin Bahu (2)"/>
      <sheetName val="A. Rahman Hakim"/>
      <sheetName val="P.Ambon I"/>
      <sheetName val="R.Rais"/>
      <sheetName val="P. Sebesi"/>
      <sheetName val="P. Bacan"/>
      <sheetName val="Back Up Siring"/>
      <sheetName val="Data Konsultan"/>
      <sheetName val="Nama (2)"/>
      <sheetName val="PL.1"/>
      <sheetName val="PL.2"/>
      <sheetName val="Nego PL.2"/>
      <sheetName val="PL.3"/>
      <sheetName val="Nego PL.3"/>
      <sheetName val="PL.4"/>
      <sheetName val="Nego PL.4"/>
      <sheetName val="PL.5"/>
      <sheetName val="Nego PL.5"/>
      <sheetName val="PL.6"/>
      <sheetName val="Nego PL.6"/>
      <sheetName val="PL.7"/>
      <sheetName val="Nego PL.7"/>
      <sheetName val="PL.8"/>
      <sheetName val="Nego PL.8"/>
      <sheetName val="PL.9"/>
      <sheetName val="Nego PL.9"/>
      <sheetName val="PL.10"/>
      <sheetName val="Nego PL.10"/>
      <sheetName val="PL.11"/>
      <sheetName val="Nego PL.11"/>
      <sheetName val="PL.12"/>
      <sheetName val="Nego PL.12"/>
      <sheetName val="PL.13"/>
      <sheetName val="Nego PL.13"/>
      <sheetName val="PL.14"/>
      <sheetName val="Nego PL.14"/>
      <sheetName val="PL.15"/>
      <sheetName val="Nego PL.15"/>
      <sheetName val="PL.16"/>
      <sheetName val="Nego PL.16"/>
      <sheetName val="PL.17"/>
      <sheetName val="Nego PL.17"/>
      <sheetName val="PL.21.NUSSP"/>
      <sheetName val="PL.22.NUSSP"/>
      <sheetName val="PL.18"/>
      <sheetName val="Nego PL.18"/>
      <sheetName val="PL.19"/>
      <sheetName val="Nego PL.19"/>
      <sheetName val="PL.20"/>
      <sheetName val="Nego PL.20"/>
      <sheetName val="PL.21"/>
      <sheetName val="Nego PL.21"/>
      <sheetName val="PL.22"/>
      <sheetName val="Nego PL.22"/>
      <sheetName val="PL.23"/>
      <sheetName val="Nego PL.23"/>
      <sheetName val="PL.24"/>
      <sheetName val="Nego PL.24"/>
      <sheetName val="PL.25"/>
      <sheetName val="Nego PL.25"/>
      <sheetName val="PL.26"/>
      <sheetName val="Nego PL.26"/>
      <sheetName val="PL.27"/>
      <sheetName val="Nego PL.27"/>
      <sheetName val="PL.28"/>
      <sheetName val="Nego PL.28"/>
      <sheetName val="PL.29"/>
      <sheetName val="Nego PL.29"/>
      <sheetName val="PL.30"/>
      <sheetName val="Nego PL.30"/>
      <sheetName val="PL.31"/>
      <sheetName val="Nego PL.31"/>
      <sheetName val="PL.32"/>
      <sheetName val="Nego PL.32"/>
      <sheetName val="PL.33"/>
      <sheetName val="Nego PL.33"/>
      <sheetName val="PL.34"/>
      <sheetName val="Nego PL.34"/>
      <sheetName val="PL.35"/>
      <sheetName val="Nego PL.35"/>
      <sheetName val="PL.36"/>
      <sheetName val="Nego PL.36"/>
      <sheetName val="PL.37"/>
      <sheetName val="Nego PL.37"/>
      <sheetName val="PL.38"/>
      <sheetName val="Nego PL.38"/>
      <sheetName val="PL.39"/>
      <sheetName val="Nego PL.39"/>
      <sheetName val="PL.40"/>
      <sheetName val="Nego PL.40"/>
      <sheetName val="PL.41"/>
      <sheetName val="Nego PL.41"/>
      <sheetName val="PL.42"/>
      <sheetName val="Nego PL.42"/>
      <sheetName val="PL.43"/>
      <sheetName val="Nego PL.43"/>
      <sheetName val="PL.44"/>
      <sheetName val="Nego PL.44"/>
      <sheetName val="PL.45"/>
      <sheetName val="Nego PL.45"/>
      <sheetName val="PL.46"/>
      <sheetName val="Nego PL.46"/>
      <sheetName val="PL.47"/>
      <sheetName val="Nego PL.47"/>
      <sheetName val="PL.48"/>
      <sheetName val="Nego PL.48"/>
      <sheetName val="PL.49"/>
      <sheetName val="Nego PL.49"/>
      <sheetName val="PL.50"/>
      <sheetName val="Nego PL.50"/>
      <sheetName val="PL.51"/>
      <sheetName val="Nego PL.51"/>
      <sheetName val="PL.52"/>
      <sheetName val="Nego PL.52"/>
      <sheetName val="PL.53"/>
      <sheetName val="Nego PL.53"/>
      <sheetName val="PL.54"/>
      <sheetName val="Nego PL.54"/>
      <sheetName val="PL.55"/>
      <sheetName val="Nego PL.55"/>
      <sheetName val="PL.56"/>
      <sheetName val="Nego PL.56"/>
      <sheetName val="PL.57"/>
      <sheetName val="Nego PL.57"/>
      <sheetName val="PL.58"/>
      <sheetName val="Nego PL.58"/>
      <sheetName val="PL.59"/>
      <sheetName val="Nego PL.59"/>
      <sheetName val="PL.60"/>
      <sheetName val="Nego PL.60"/>
      <sheetName val="PL.61"/>
      <sheetName val="Nego PL.61"/>
      <sheetName val="PL.62"/>
      <sheetName val="Nego PL.62"/>
      <sheetName val="PL.63"/>
      <sheetName val="Nego PL.63"/>
      <sheetName val="PL.64"/>
      <sheetName val="Nego PL.64"/>
      <sheetName val="PL.65"/>
      <sheetName val="Nego PL.65"/>
      <sheetName val="PL.66"/>
      <sheetName val="Nego PL.66"/>
      <sheetName val="PL.67"/>
      <sheetName val="Nego PL.67"/>
      <sheetName val="PL.68"/>
      <sheetName val="Nego PL.68"/>
      <sheetName val="PL.69"/>
      <sheetName val="Nego PL.69"/>
      <sheetName val="PL.70"/>
      <sheetName val="Nego PL.70"/>
      <sheetName val="PL.71"/>
      <sheetName val="Nego PL.71"/>
      <sheetName val="PL.72"/>
      <sheetName val="Nego PL.72"/>
      <sheetName val="PL.73"/>
      <sheetName val="Nego PL.73"/>
      <sheetName val="PL.74"/>
      <sheetName val="Nego PL.74"/>
      <sheetName val="PL.75"/>
      <sheetName val="Nego PL.75"/>
      <sheetName val="PL.76"/>
      <sheetName val="Nego PL.76"/>
      <sheetName val="PL.77"/>
      <sheetName val="Nego PL.77"/>
      <sheetName val="PL.78"/>
      <sheetName val="Nego PL.78"/>
      <sheetName val="PL.79"/>
      <sheetName val="Nego PL.79"/>
      <sheetName val="PL.80"/>
      <sheetName val="SL.1"/>
      <sheetName val="Nego SL.1"/>
      <sheetName val="SL.2"/>
      <sheetName val="Nego SL.2"/>
      <sheetName val="SL.3"/>
      <sheetName val="Nego SL.3"/>
      <sheetName val="SL.4"/>
      <sheetName val="Nego SL.4"/>
      <sheetName val="SL.5"/>
      <sheetName val="Nego SL.5"/>
      <sheetName val="SL.6"/>
      <sheetName val="Nego SL.6"/>
      <sheetName val="SL.7"/>
      <sheetName val="Nego SL.7"/>
      <sheetName val="SL.8"/>
      <sheetName val="Nego SL.8"/>
      <sheetName val="SL.9"/>
      <sheetName val="Nego SL.9"/>
      <sheetName val="Analisa Upah"/>
      <sheetName val="HARGA SATUAN BQ"/>
      <sheetName val="ANALISA BQ"/>
      <sheetName val="RAB MENARA OE"/>
      <sheetName val="COVER BQ"/>
      <sheetName val="COVER EE"/>
      <sheetName val="BQ RAB"/>
      <sheetName val="ANALISAAPBD"/>
      <sheetName val="ANALISA OKE"/>
      <sheetName val="Fisik 2010"/>
      <sheetName val="A.1"/>
      <sheetName val="A.2"/>
      <sheetName val="A.3"/>
      <sheetName val="A.4"/>
      <sheetName val="A.8"/>
      <sheetName val="A.15"/>
      <sheetName val="A.14"/>
      <sheetName val="A.19"/>
      <sheetName val="a.20"/>
      <sheetName val="B.57"/>
      <sheetName val="C.10"/>
      <sheetName val="C.14"/>
      <sheetName val="E.1"/>
      <sheetName val="E.2"/>
      <sheetName val="E.3"/>
      <sheetName val="E.4"/>
      <sheetName val="Rekap Anl.K"/>
      <sheetName val="Upah Bahan K"/>
      <sheetName val="K.8"/>
      <sheetName val="K.9"/>
      <sheetName val="K.10"/>
      <sheetName val="Analisa Bor"/>
      <sheetName val="Rekap Anl.SNI"/>
      <sheetName val="Data Masukan"/>
      <sheetName val="Usulan Staf"/>
      <sheetName val="Total Alat"/>
      <sheetName val="Gal C, Astek"/>
      <sheetName val="D.1.5"/>
      <sheetName val="D.1.6"/>
      <sheetName val="D.1.7"/>
      <sheetName val="D.2.1"/>
      <sheetName val="D.2.2"/>
      <sheetName val="D.2.3"/>
      <sheetName val="Terbilang W. Abung (V.1)"/>
      <sheetName val="WAY ABUNG (V.1)"/>
      <sheetName val="HS.B.MARGA"/>
      <sheetName val="Daf.Biaya sewa alat"/>
      <sheetName val="analisa perancah"/>
      <sheetName val="analisa BM"/>
      <sheetName val="HS.SATUAN POKOK PEK.GEDUNG"/>
      <sheetName val="DAF-UPAH"/>
      <sheetName val="Rek-UBA"/>
      <sheetName val="P-Alat (2)"/>
      <sheetName val="Perhit.Bahan"/>
      <sheetName val="7.16.1"/>
      <sheetName val="Kali"/>
      <sheetName val="Type Sal"/>
      <sheetName val="Tugu"/>
      <sheetName val="Rajabasa Raya 1 (2)"/>
      <sheetName val="Rajabasa Raya 2"/>
      <sheetName val="Rajabasa Raya 1"/>
      <sheetName val="Tahap 15"/>
      <sheetName val="Tahap 14"/>
      <sheetName val="Tahap 13"/>
      <sheetName val="Tahap 12"/>
      <sheetName val="Tahap 11"/>
      <sheetName val="Tahap 10"/>
      <sheetName val="Tahap 9"/>
      <sheetName val="Tahap 8"/>
      <sheetName val="Tahap 7"/>
      <sheetName val="Tahap 6"/>
      <sheetName val="Tahap 5"/>
      <sheetName val="Tahap 4"/>
      <sheetName val="Tahap 3"/>
      <sheetName val="Tahap 2"/>
      <sheetName val="Tahap 1"/>
      <sheetName val="ANBOW-2008"/>
      <sheetName val="&amp;"/>
      <sheetName val="Coba"/>
      <sheetName val="Daf Jalan"/>
      <sheetName val="Tahap 49"/>
      <sheetName val="Tahap 48"/>
      <sheetName val="Tahap 47"/>
      <sheetName val="Tahap 46"/>
      <sheetName val="Tahap 45"/>
      <sheetName val="Tahap 44"/>
      <sheetName val="Tahap 43"/>
      <sheetName val="Tahap 42"/>
      <sheetName val="Tahap 41"/>
      <sheetName val="Tahap 40"/>
      <sheetName val="Tahap 39"/>
      <sheetName val="Tahap 38"/>
      <sheetName val="Tahap 37"/>
      <sheetName val="Tahap 36"/>
      <sheetName val="Tahap 35"/>
      <sheetName val="Tahap 34"/>
      <sheetName val="Tahap 33"/>
      <sheetName val="Tahap 32"/>
      <sheetName val="Tahap 31"/>
      <sheetName val="Tahap 30"/>
      <sheetName val="Tahap 29"/>
      <sheetName val="Tahap 28"/>
      <sheetName val="Tahap 27"/>
      <sheetName val="Tahap 26"/>
      <sheetName val="Tahap 25"/>
      <sheetName val="Tahap 24"/>
      <sheetName val="Tahap 23"/>
      <sheetName val="Tahap 22"/>
      <sheetName val="Tahap 21"/>
      <sheetName val="Tahap 20"/>
      <sheetName val="Tahap 19"/>
      <sheetName val="Tahap 18"/>
      <sheetName val="Tahap 17"/>
      <sheetName val="Tahap 16"/>
      <sheetName val="Sepang Jaya"/>
      <sheetName val="Jamban"/>
      <sheetName val="Jadwal P"/>
      <sheetName val="Jadwal B"/>
      <sheetName val="H-DASAR"/>
      <sheetName val="F1.1"/>
      <sheetName val="F1.3a&amp;b"/>
      <sheetName val="F1.3c"/>
      <sheetName val="F1.3d"/>
      <sheetName val="F1.4"/>
      <sheetName val="F1.5"/>
      <sheetName val="F1.6"/>
      <sheetName val="F1.7"/>
      <sheetName val="F1.8"/>
      <sheetName val="F1.9"/>
      <sheetName val="F1.10"/>
      <sheetName val="F1.11"/>
      <sheetName val="F1.12"/>
      <sheetName val="F1.13"/>
      <sheetName val="F2.1"/>
      <sheetName val="F2.2&amp;3"/>
      <sheetName val="F2.4"/>
      <sheetName val="F2.5"/>
      <sheetName val="F2.7"/>
      <sheetName val="F2.8"/>
      <sheetName val="F2.9"/>
      <sheetName val="F2.10"/>
      <sheetName val="F2.11"/>
      <sheetName val="F2.12"/>
      <sheetName val="F2.13"/>
      <sheetName val="Back Up vol."/>
      <sheetName val="ANALISA JEMBATAN (SNI)"/>
      <sheetName val="A) Psiapan"/>
      <sheetName val="B) Tanah"/>
      <sheetName val="C) Pondasi"/>
      <sheetName val="D) Dinding"/>
      <sheetName val="E) Plesteran"/>
      <sheetName val="F) Kayu"/>
      <sheetName val="G) Beton"/>
      <sheetName val="H) Atap"/>
      <sheetName val="I) Langit"/>
      <sheetName val="J) Sanitasi"/>
      <sheetName val="K) Besi &amp; Alm"/>
      <sheetName val="L) Kunci &amp; Kaca"/>
      <sheetName val="M) Pnt Ltai &amp; ddng"/>
      <sheetName val="N) Cat"/>
      <sheetName val="O) Elektrikal"/>
      <sheetName val="Sumur Bor"/>
      <sheetName val="C) Pondasi (2)"/>
      <sheetName val="JW"/>
      <sheetName val="JA"/>
      <sheetName val="JB"/>
      <sheetName val="010-111"/>
      <sheetName val="112-885"/>
      <sheetName val="Anl.+"/>
      <sheetName val="Anl.BOW"/>
      <sheetName val="REKAN"/>
      <sheetName val="PB"/>
      <sheetName val="JU"/>
      <sheetName val="A.9"/>
      <sheetName val="A.10"/>
      <sheetName val="B.1"/>
      <sheetName val="B.2"/>
      <sheetName val="B.3"/>
      <sheetName val="B.4"/>
      <sheetName val="B.5"/>
      <sheetName val="B.6"/>
      <sheetName val="B.7"/>
      <sheetName val="B.8"/>
      <sheetName val="B.9"/>
      <sheetName val="B.10"/>
      <sheetName val="B.11"/>
      <sheetName val="BP.1"/>
      <sheetName val="B.12"/>
      <sheetName val="B.13"/>
      <sheetName val="B.14"/>
      <sheetName val="B.15"/>
      <sheetName val="B.16"/>
      <sheetName val="B.17"/>
      <sheetName val="B.18"/>
      <sheetName val="B.19"/>
      <sheetName val="B.20"/>
      <sheetName val="B.21"/>
      <sheetName val="B.22"/>
      <sheetName val="B.23"/>
      <sheetName val="B.24"/>
      <sheetName val="B.25"/>
      <sheetName val="B.26"/>
      <sheetName val="B.27"/>
      <sheetName val="B.28"/>
      <sheetName val="B.29"/>
      <sheetName val="B.30"/>
      <sheetName val="C.9"/>
      <sheetName val="C.11"/>
      <sheetName val="D.1"/>
      <sheetName val="E.5"/>
      <sheetName val="E.6"/>
      <sheetName val="B.7.DPI"/>
      <sheetName val="B.9.DPI"/>
      <sheetName val="B.11.DPI"/>
      <sheetName val="B.12.DPI"/>
      <sheetName val="B.13.DPI"/>
      <sheetName val="B.14.DPI"/>
      <sheetName val="B.15.DPI"/>
      <sheetName val="B.16.DPI"/>
      <sheetName val="B.17.DPI"/>
      <sheetName val="B.18.DPI"/>
      <sheetName val="B.19.DPI"/>
      <sheetName val="B.20.DPI"/>
      <sheetName val="B.21.DPI"/>
      <sheetName val="B.22.DPI"/>
      <sheetName val="B.23.DPI"/>
      <sheetName val="B.24.DPI"/>
      <sheetName val="B.25.DPI"/>
      <sheetName val="B.26.DPI"/>
      <sheetName val="B.27.DPI"/>
      <sheetName val="B.28.DPI"/>
      <sheetName val="B.29.DPI"/>
      <sheetName val="B.30.DPI"/>
      <sheetName val="B.31.DPI"/>
      <sheetName val="B.32.DPI"/>
      <sheetName val="SCH PERMINGGU"/>
      <sheetName val="BQ EXT"/>
      <sheetName val="SCHKONTRAKANAK"/>
      <sheetName val="SCH SUB"/>
      <sheetName val="SCHgen"/>
      <sheetName val="An-LS"/>
      <sheetName val="An-Tek"/>
      <sheetName val="3.3.a"/>
      <sheetName val="6.3.(5a)"/>
      <sheetName val="7.1.3(b)"/>
      <sheetName val="3.1.(3)"/>
      <sheetName val="3.1.(4) "/>
      <sheetName val="4.2.(1)"/>
      <sheetName val="6.1.(1)"/>
      <sheetName val=" 6.1.(2)"/>
      <sheetName val="6.3.(6a)"/>
      <sheetName val="3.2.(2)a"/>
      <sheetName val="7.1.(3)b"/>
      <sheetName val="7.1.(5a)"/>
      <sheetName val="7.2.(12)"/>
      <sheetName val="7.2.(13)"/>
      <sheetName val="7.2.(14)"/>
      <sheetName val="7.3.(4)"/>
      <sheetName val="7.6.(20)"/>
      <sheetName val="8.9.(1)"/>
      <sheetName val="5a-b"/>
      <sheetName val="SD-Intern"/>
      <sheetName val="Anal Int"/>
      <sheetName val="XXXXXXX"/>
      <sheetName val="Sub Kontrak"/>
      <sheetName val="Pek Utama"/>
      <sheetName val="Spek Tek"/>
      <sheetName val="Komp Alat"/>
      <sheetName val="Curva S"/>
      <sheetName val="Lamp 5A"/>
      <sheetName val="Lamp 5A (2)"/>
      <sheetName val="lamp. 6a"/>
      <sheetName val="lamp. 6b"/>
      <sheetName val="Lamp 7"/>
      <sheetName val="Lamp 9)"/>
      <sheetName val="Lamp 10"/>
      <sheetName val="Lamp 13"/>
      <sheetName val="Lamp 14"/>
      <sheetName val="Backup Data"/>
      <sheetName val="Rekapitu"/>
      <sheetName val="Lamp 3b (2)"/>
      <sheetName val="2.3 (4)"/>
      <sheetName val="3.1 (2)"/>
      <sheetName val="4.2 (2)"/>
      <sheetName val="5.1(1)"/>
      <sheetName val="5.1 (2)"/>
      <sheetName val="6.1 (1)"/>
      <sheetName val="6.3 (6)"/>
      <sheetName val="7.1 (4)"/>
      <sheetName val="7.1 (6)"/>
      <sheetName val="7.1(8)"/>
      <sheetName val="7.10(3)"/>
      <sheetName val="Lamp 3b"/>
      <sheetName val="lamp. 3c"/>
      <sheetName val="lamp. 3d"/>
      <sheetName val="REK.NEGO"/>
      <sheetName val="DIV7(2)"/>
      <sheetName val="SRT.PLLGN"/>
      <sheetName val="NON PNS"/>
      <sheetName val="Uraian K"/>
      <sheetName val="Rubahen Mulo"/>
      <sheetName val="Indo"/>
      <sheetName val="Ike Pake Angkut"/>
      <sheetName val="rek ana"/>
      <sheetName val="anl. MOB"/>
      <sheetName val="Alat&amp;Anls"/>
      <sheetName val="Lamp 12"/>
      <sheetName val="Lamp 15"/>
      <sheetName val="DIV6(2)"/>
      <sheetName val="rekapitulasi-dc"/>
      <sheetName val="rekapitulasi-oe"/>
      <sheetName val="kuantitas-dc"/>
      <sheetName val="kuantitas-oe"/>
      <sheetName val="ANL-BOW"/>
      <sheetName val="ANL-K"/>
      <sheetName val=" RAB 2011"/>
      <sheetName val="ANL-EI"/>
      <sheetName val="BETON COR SNI 350"/>
      <sheetName val="BETON COR SNI 325"/>
      <sheetName val="BETON COR SNI 300"/>
      <sheetName val="BETON COR SNI 275"/>
      <sheetName val="BETON COR SNI 250"/>
      <sheetName val="BETON COR SNI 200"/>
      <sheetName val="BETON COR SNI 150"/>
      <sheetName val="BETON COR SNI 125"/>
      <sheetName val="alat konstruksi"/>
      <sheetName val="Rekap total (2)"/>
      <sheetName val="B Q"/>
      <sheetName val="NEGOSIASI"/>
      <sheetName val="Met_LPA"/>
      <sheetName val="Met-HRS AC"/>
      <sheetName val="On Site_Pasir Beton"/>
      <sheetName val="On Site_Besi ulir"/>
      <sheetName val="Met_Hrs base"/>
      <sheetName val="Met Pas Batu"/>
      <sheetName val="msoma"/>
      <sheetName val="RINGKAS"/>
      <sheetName val="Sinonoan"/>
      <sheetName val="BATAHAN"/>
      <sheetName val="K1 Durp"/>
      <sheetName val="Nolas"/>
      <sheetName val="Pasarakat Biananga"/>
      <sheetName val="ANGG"/>
      <sheetName val="PHM"/>
      <sheetName val="HBU"/>
      <sheetName val="AN-K"/>
      <sheetName val="RINCI "/>
      <sheetName val="Perhit. Volume "/>
      <sheetName val="ANS. PERS."/>
      <sheetName val="R anal K"/>
      <sheetName val="ANAL K"/>
      <sheetName val="ANALISA V"/>
      <sheetName val="AnalisaFas.O&amp;P"/>
      <sheetName val="RKP TOTnirotot"/>
      <sheetName val="RKP 2.5Mnirotot"/>
      <sheetName val="SUBRKP ARS nirotot"/>
      <sheetName val="rab ARS niro total"/>
      <sheetName val="RAB 4LTREV"/>
      <sheetName val="ahs_bhn"/>
      <sheetName val="dft~alt"/>
      <sheetName val="dtkont"/>
      <sheetName val="jdw~bhn"/>
      <sheetName val="jdw~tng_alt"/>
      <sheetName val="jdwmob"/>
      <sheetName val="btpecah"/>
      <sheetName val="urut~keg"/>
      <sheetName val="Basic P"/>
      <sheetName val="RAB KapukII"/>
      <sheetName val="SkedulIb"/>
      <sheetName val="DBoard"/>
      <sheetName val="RekapIb"/>
      <sheetName val="RAB KapukIb"/>
      <sheetName val="RekapII"/>
      <sheetName val="RekII"/>
      <sheetName val="AnalisaIb"/>
      <sheetName val="Supplier"/>
      <sheetName val="AnHSAlt"/>
      <sheetName val="An_Alat"/>
      <sheetName val="YG DI SUBKAN"/>
      <sheetName val="TulKSTbn"/>
      <sheetName val="Pers n Peny"/>
      <sheetName val="Barscreen50"/>
      <sheetName val="RailTrack"/>
      <sheetName val="CP"/>
      <sheetName val="ConvHz"/>
      <sheetName val="ConvIncl"/>
      <sheetName val="MEH"/>
      <sheetName val="TopPlate"/>
      <sheetName val="BottomPlate"/>
      <sheetName val="analisa print"/>
      <sheetName val="Har-sat finish"/>
      <sheetName val="HSPK"/>
      <sheetName val="Bahan Bawah"/>
      <sheetName val="Bahan Atas"/>
      <sheetName val="Analis Atas"/>
      <sheetName val="Analis Atas SNI"/>
      <sheetName val="Analis Bawah"/>
      <sheetName val="Analis Bawah SNI"/>
      <sheetName val="DICA AKTIF"/>
      <sheetName val="Harga S Dasar UNTUK IDISI"/>
      <sheetName val="TABEL LABOR"/>
      <sheetName val="EK-JAN-08"/>
      <sheetName val="Rk-Total"/>
      <sheetName val="RAB MEP"/>
      <sheetName val="RAB MEUBELAIR"/>
      <sheetName val="Anl. STR"/>
      <sheetName val="Anl. ars"/>
      <sheetName val="Anl elk"/>
      <sheetName val="Anl mkl"/>
      <sheetName val="Vol. STR"/>
      <sheetName val="bhn STR"/>
      <sheetName val="bhn ARS"/>
      <sheetName val="bhn MEP"/>
      <sheetName val="BBB"/>
      <sheetName val="BBK"/>
      <sheetName val="BBS"/>
      <sheetName val="BBP"/>
      <sheetName val="BBPR"/>
      <sheetName val="BBBP"/>
      <sheetName val="berat besi"/>
      <sheetName val="ELEKTRIKAL &amp; ELEKTRONIK"/>
      <sheetName val="MVAC"/>
      <sheetName val="BJLS"/>
      <sheetName val="LD"/>
      <sheetName val="4.3D Podium"/>
      <sheetName val="4.3E APT"/>
      <sheetName val="5 Sparing"/>
      <sheetName val="BAG-III"/>
      <sheetName val="BAG-IV"/>
      <sheetName val="LAMP-C"/>
      <sheetName val="DAF_6"/>
      <sheetName val="DAFTAR NO.7"/>
      <sheetName val="RINC FIN T4  (3)"/>
      <sheetName val="RINC FIN T4  (2)"/>
      <sheetName val="tot_san (2)"/>
      <sheetName val="GRN-TOT (2)"/>
      <sheetName val="OPTION-1"/>
      <sheetName val="Total ruang"/>
      <sheetName val="Tot Bhn"/>
      <sheetName val="dt Ruang"/>
      <sheetName val="dt Bhn"/>
      <sheetName val="Luas Gross1"/>
      <sheetName val="GRN-TOT"/>
      <sheetName val="RINC FIN OFFICE"/>
      <sheetName val="RINC FIN APARTMENT"/>
      <sheetName val="TOT-ME last"/>
      <sheetName val="sanitaire "/>
      <sheetName val="COV-TOT"/>
      <sheetName val="COV-1"/>
      <sheetName val="COV-2"/>
      <sheetName val="3.1 (PLUMBING)"/>
      <sheetName val="3.2 (EE)  (2)"/>
      <sheetName val="3.5 (Water Feature)"/>
      <sheetName val="15"/>
      <sheetName val="67"/>
      <sheetName val="68 "/>
      <sheetName val="69"/>
      <sheetName val="88"/>
      <sheetName val="Lt.5 (-)"/>
      <sheetName val="ana harga "/>
      <sheetName val="Uraian "/>
      <sheetName val="retail mall"/>
      <sheetName val="parkir mall "/>
      <sheetName val="Data Umum"/>
      <sheetName val="Data Harga satuan pekerjaan"/>
      <sheetName val="DAFT_1"/>
      <sheetName val="DAFT_2"/>
      <sheetName val="Tot BAG_3"/>
      <sheetName val="DAFT_3.1"/>
      <sheetName val="DAFT_3.2"/>
      <sheetName val="DAFT_3.3"/>
      <sheetName val="Daf_ No_ _ 4_2"/>
      <sheetName val="RAB_upper"/>
      <sheetName val="Resume_harga"/>
      <sheetName val="AHST"/>
      <sheetName val="pelat"/>
      <sheetName val="vol_PP"/>
      <sheetName val="CW"/>
      <sheetName val="KOLOM _2_"/>
      <sheetName val="Vol_dinding"/>
      <sheetName val="Vol_Attaqwa_II"/>
      <sheetName val="BQ_THPII"/>
      <sheetName val="vol_genset"/>
      <sheetName val="Ttl_ramp"/>
      <sheetName val="Baja"/>
      <sheetName val="2_2"/>
      <sheetName val="Cover 4.1."/>
      <sheetName val="PENJUMLAHAN TOTAL "/>
      <sheetName val="COVER 2"/>
      <sheetName val="COVER 2.1."/>
      <sheetName val="COVER 2.2."/>
      <sheetName val="A_ars"/>
      <sheetName val="1-8"/>
      <sheetName val="rek1-8"/>
      <sheetName val="Recap"/>
      <sheetName val="B-ARS"/>
      <sheetName val="U-ARS"/>
      <sheetName val="S-ARS"/>
      <sheetName val="AN-KUSEN"/>
      <sheetName val="AN-PAS.&amp;PLESTR"/>
      <sheetName val="Ars Twr A&amp;C (Hitungan)"/>
      <sheetName val="AN-LANTAI&amp;WPROOF"/>
      <sheetName val="AN-PLAFOND"/>
      <sheetName val="AN-CAT"/>
      <sheetName val="AN-SANITAIR"/>
      <sheetName val="AN-PEKTAMBHN"/>
      <sheetName val="M_Up"/>
      <sheetName val="18.Str.Kolam"/>
      <sheetName val="8c.AsramaElitePutri"/>
      <sheetName val="RAB GABUNGAN"/>
      <sheetName val="Nota Dinas"/>
      <sheetName val="RAB PRASAR CLUSTER"/>
      <sheetName val="BOQJALAN MASUK ALT. 1 "/>
      <sheetName val="RAB JALAN MASUK ALT. 1"/>
      <sheetName val="RAB JALAN MASUK"/>
      <sheetName val="RAB PAKET"/>
      <sheetName val="RAB CLUSTER 1"/>
      <sheetName val="BOQ CLUSTER 1 (2)"/>
      <sheetName val="RAB TERUSAN JLN MASUK"/>
      <sheetName val="BOQ TERUSAN JLN MASUK "/>
      <sheetName val="RAB MUTSANG (PRAS+RMH)"/>
      <sheetName val="RAB LISTRIK"/>
      <sheetName val="BOQ LISTRIK"/>
      <sheetName val="VOLUME URUGAN"/>
      <sheetName val="RUMAH DESIGN BARU KSN ALUM"/>
      <sheetName val="RUMAH DESIGN BARU KSN ALUM REDE"/>
      <sheetName val="RUMAH DESIGN BARU KSN KAMP+MRT"/>
      <sheetName val="RUMAH DESIGN BARU KSN KAMP+REDE"/>
      <sheetName val="RUMAH MUTSANG"/>
      <sheetName val="BOQ GERBANG CLUSTER "/>
      <sheetName val="LANDSCAPING"/>
      <sheetName val="GERBANG CLUSTER"/>
      <sheetName val="KDA"/>
      <sheetName val="HITUNG BKST"/>
      <sheetName val="HITUNG TLG"/>
      <sheetName val="BQ T 8x15"/>
      <sheetName val="DUCTINGÃ"/>
      <sheetName val="DUCTING_x0010_"/>
      <sheetName val="REKAB-PICU A"/>
      <sheetName val="Rab. Strukt. picu A.1a"/>
      <sheetName val="BU-STR-picu"/>
      <sheetName val="Rab Arc picu A.1b"/>
      <sheetName val="Analisa Non Standart STR"/>
      <sheetName val="BU-ARC picu"/>
      <sheetName val="RAB ATAP"/>
      <sheetName val="BU-Atap"/>
      <sheetName val="RAB UTA STR"/>
      <sheetName val="Sat. Pekerjaan"/>
      <sheetName val="Pek. Pers"/>
      <sheetName val="analisa beton str"/>
      <sheetName val="Besi Baja Profil"/>
      <sheetName val="Pek. Pond"/>
      <sheetName val="Pek. Dinding"/>
      <sheetName val="Pek. Plesteran"/>
      <sheetName val="Pek. Langit2"/>
      <sheetName val="Pek. Penutup Lt &amp; Ddg"/>
      <sheetName val="Pek. Atap"/>
      <sheetName val="Pek. kayu"/>
      <sheetName val="Pek. Teralis"/>
      <sheetName val="Anls Pek. Pengecatan"/>
      <sheetName val="Pek. bongkar"/>
      <sheetName val="Pek. accsoris pintu"/>
      <sheetName val="Pek. Elektrikal"/>
      <sheetName val="Pek. Sanitasi"/>
      <sheetName val="Berton"/>
      <sheetName val="Gal AB"/>
      <sheetName val="URUG &amp; perataan"/>
      <sheetName val="sch bahan"/>
      <sheetName val="sch tenaga"/>
      <sheetName val="COST COMPARISION"/>
      <sheetName val="Pipework"/>
      <sheetName val="EXRATES"/>
      <sheetName val="Plumbing-Hydrant"/>
      <sheetName val="Pompa &amp; Assesories Kolam"/>
      <sheetName val="AHS (pipa)"/>
      <sheetName val="GENZET DAN LIFT"/>
      <sheetName val="HYDRANT (ADD)"/>
      <sheetName val="ruko(ADD)"/>
      <sheetName val="Instalasi Pipa Kolam(ADD)"/>
      <sheetName val=" (addwork)"/>
      <sheetName val="OHD"/>
      <sheetName val="V-Tanah"/>
      <sheetName val="V-Pile Cap"/>
      <sheetName val="V-Balok"/>
      <sheetName val="Total panjang Tie Beam"/>
      <sheetName val="V BAJA"/>
      <sheetName val="V_Tangga"/>
      <sheetName val="VA-ltai"/>
      <sheetName val="VA-ddg"/>
      <sheetName val="LUAS BANGUNAN"/>
      <sheetName val="BET-BEK"/>
      <sheetName val="DAF_9"/>
      <sheetName val="REKAP TOTAL "/>
      <sheetName val="PLAMBING  (R)"/>
      <sheetName val="Anls Krm"/>
      <sheetName val="New"/>
      <sheetName val="sumpit"/>
      <sheetName val="Tangga "/>
      <sheetName val="ANALISA2 (2)"/>
      <sheetName val="Peralatan1"/>
      <sheetName val="Peralatan2"/>
      <sheetName val="SUB REKAP MEP "/>
      <sheetName val="PLUMBING BLOCK A"/>
      <sheetName val="PLUMBING BLOCK B"/>
      <sheetName val="PLUMBING BLOCK C"/>
      <sheetName val="TM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,B,C "/>
      <sheetName val="FIRE A"/>
      <sheetName val="FIRE B "/>
      <sheetName val="FIRE C"/>
      <sheetName val="CCTV A"/>
      <sheetName val="CCTV B"/>
      <sheetName val="CCTV C"/>
      <sheetName val="ANL MEK OKT 09"/>
      <sheetName val="ANALIS ELEK"/>
      <sheetName val="DAFTAR HARGA MATERIAL PU"/>
      <sheetName val="HARGA SATUAN UPAH PEKERJA"/>
      <sheetName val="ANALISA HARGA TERPASANG"/>
      <sheetName val="FORM ANALISA"/>
      <sheetName val="FORM ANALISA DDG"/>
      <sheetName val="ANALISA VOLUME Lantai"/>
      <sheetName val="ANALISA VOLUME Plafond"/>
      <sheetName val="Conn. Lib"/>
      <sheetName val="AN_KSN"/>
      <sheetName val="LOADING2"/>
      <sheetName val="Matrl"/>
      <sheetName val="Cov_bid"/>
      <sheetName val="THREE PASS"/>
      <sheetName val="vessel weight"/>
      <sheetName val="Proc_REK_1"/>
      <sheetName val="GSMTOWER"/>
      <sheetName val="DATA HARGA"/>
      <sheetName val="BQ STP 35 M3 A&amp;B"/>
      <sheetName val="DETAIL RAP"/>
      <sheetName val="Week9-Feb    "/>
      <sheetName val="I-ME"/>
      <sheetName val="Steel-Twr"/>
      <sheetName val="MASTER R1"/>
      <sheetName val="Rekap Addendum"/>
      <sheetName val="struktur tdk dipakai"/>
      <sheetName val="대비표"/>
      <sheetName val="CBD"/>
      <sheetName val="PConsCS"/>
      <sheetName val="XREF"/>
      <sheetName val="TBM"/>
      <sheetName val="Rek Total"/>
      <sheetName val="Arsit"/>
      <sheetName val="Rek Int"/>
      <sheetName val="Interior Melekat"/>
      <sheetName val="Sat Bah _ Up"/>
      <sheetName val="Hargamaterial"/>
      <sheetName val="BQ-BJTamansari 12 April 2005 (D"/>
      <sheetName val="TOTAL  "/>
      <sheetName val="data-2"/>
      <sheetName val="div7-2"/>
      <sheetName val="railing"/>
      <sheetName val="DPK-ANT"/>
      <sheetName val="PULAU"/>
      <sheetName val="ANSTRUK-1"/>
      <sheetName val="ANSTRUK-2"/>
      <sheetName val="platpracetak"/>
      <sheetName val="sal"/>
      <sheetName val="xx"/>
      <sheetName val="RECORD"/>
      <sheetName val="DEDI"/>
      <sheetName val="Cover Laporan"/>
      <sheetName val="A.0 Persiapan Umum"/>
      <sheetName val="A.1 Main Building"/>
      <sheetName val="MAIN BLD - Plumbing"/>
      <sheetName val="MAIN BLD - Elektrical"/>
      <sheetName val="A.2 Cooling Twr"/>
      <sheetName val="A.3 Pump Station"/>
      <sheetName val="A.4 Settling Basin"/>
      <sheetName val="A.5 Synthesis Building"/>
      <sheetName val="SHYNTESIS BLD - Plumbing"/>
      <sheetName val="MAIN BQ"/>
      <sheetName val="BQ-10 MECH 10-11-2000"/>
      <sheetName val="Balok Slab"/>
      <sheetName val="bridge"/>
      <sheetName val="hallway"/>
      <sheetName val="FM-059"/>
      <sheetName val="civil"/>
      <sheetName val="Anls-B1"/>
      <sheetName val="Anls-Um"/>
      <sheetName val="S-Material"/>
      <sheetName val="P. Tenaga"/>
      <sheetName val="Anls_Um"/>
      <sheetName val="Ahs_2"/>
      <sheetName val="Ahs_1"/>
      <sheetName val="Std-Spek EL"/>
      <sheetName val="Analisa Gabungan"/>
      <sheetName val="Bill No 6 Koord _ Attendance"/>
      <sheetName val="anal_hs"/>
      <sheetName val="[BQ-PS&amp;A_xlsÝCAT_HRG"/>
      <sheetName val="Week_(2)"/>
      <sheetName val="DAFTAR_7"/>
      <sheetName val="data_grafik"/>
      <sheetName val="HRG_BHN"/>
      <sheetName val="Cover_Daf_2"/>
      <sheetName val="_BQ-PS&amp;A_xlsÝCAT_HRG"/>
      <sheetName val="LAMP_AB_"/>
      <sheetName val="04.GS"/>
      <sheetName val="BOQ KSN"/>
      <sheetName val="NK-BP"/>
      <sheetName val="REKAP_Akap"/>
      <sheetName val="Bill No 6 Koord &amp; Attendance"/>
      <sheetName val="Analis_Tanah"/>
      <sheetName val="eqp-rek"/>
      <sheetName val="Bill-2"/>
      <sheetName val="REKAP GROSS"/>
      <sheetName val="PREM"/>
      <sheetName val="CAT HRG"/>
      <sheetName val="PKK"/>
      <sheetName val="ANA-HRG"/>
      <sheetName val="Hrg.Sat"/>
      <sheetName val="GRAND_TOTAL1"/>
      <sheetName val="[BQ-PS&amp;A_xlsÝCAT_HRG1"/>
      <sheetName val="Week_(2)1"/>
      <sheetName val="DAFTAR_71"/>
      <sheetName val="_BQ-PS&amp;A_xlsÝCAT_HRG1"/>
      <sheetName val="data_grafik1"/>
      <sheetName val="HRG_BHN1"/>
      <sheetName val="Cover_Daf_21"/>
      <sheetName val="PMK"/>
      <sheetName val="LAMP-A"/>
      <sheetName val="Ahs. Pipa-Valve"/>
      <sheetName val="Ahs.Peralatan"/>
      <sheetName val="D &amp; W sizes"/>
      <sheetName val="LAL _ PASAR PAGI "/>
      <sheetName val="BQ-1A prelim"/>
      <sheetName val="BQ-PS&amp;A"/>
      <sheetName val="upah_borong"/>
      <sheetName val="satuan_pek"/>
      <sheetName val="Analisa  (2)"/>
      <sheetName val="AC-C"/>
      <sheetName val="6-MVAC"/>
      <sheetName val="[BQ-PS&amp;A.xls�CAT_HRG"/>
      <sheetName val="_BQ-PS&amp;A.xls�CAT_HRG"/>
      <sheetName val="[BQ-PS&amp;A_xls�CAT_HRG"/>
      <sheetName val="_BQ-PS&amp;A_xls�CAT_HRG"/>
      <sheetName val="Bill_2"/>
      <sheetName val="SUB LAIN2"/>
      <sheetName val="SUB ME"/>
      <sheetName val="SUB KUSE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Harga Bahan &amp; Upah "/>
      <sheetName val="analisa struktur"/>
      <sheetName val="TNH, PAGAR &amp; TURAP"/>
      <sheetName val="_AnaBah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BQ-IABK"/>
      <sheetName val="BQ_IABK"/>
      <sheetName val="COV_3"/>
      <sheetName val="VLOOK"/>
      <sheetName val="A_2"/>
      <sheetName val="Level"/>
      <sheetName val="Daftar Harga Material"/>
      <sheetName val="Art"/>
      <sheetName val="AA_Eng"/>
      <sheetName val="U_rate"/>
      <sheetName val="CPAoC"/>
      <sheetName val="Daf Alat"/>
      <sheetName val="Jdw Alat"/>
      <sheetName val="S Penawar"/>
      <sheetName val="O"/>
      <sheetName val="A2"/>
      <sheetName val="ANALISA VALVE"/>
      <sheetName val="G_SUMMARY"/>
      <sheetName val="Outline"/>
      <sheetName val="RTO"/>
      <sheetName val="Sche_R1"/>
      <sheetName val="Sche_R2"/>
      <sheetName val="FAC"/>
      <sheetName val="WCF"/>
      <sheetName val="EQA"/>
      <sheetName val="Sche_Og"/>
      <sheetName val="Sche_R2B"/>
      <sheetName val="QPV"/>
      <sheetName val="Pay"/>
      <sheetName val="KOM-HAR1"/>
      <sheetName val="KOM-HAR2"/>
      <sheetName val="KOM-HAR4"/>
      <sheetName val="Kolom UT"/>
      <sheetName val="???????_BLDG"/>
      <sheetName val="[BQ-PS&amp;A.xls?CAT_HRG"/>
      <sheetName val="_BQ-PS&amp;A.xls?CAT_HRG"/>
      <sheetName val="[BQ-PS&amp;A_xls?CAT_HRG"/>
      <sheetName val="_BQ-PS&amp;A_xls?CAT_HRG"/>
      <sheetName val="BTL-Persiapan"/>
      <sheetName val="BTL-Bau"/>
      <sheetName val="BTL-alat"/>
      <sheetName val="_BQ-PS&amp;A.xls_CAT_HRG"/>
      <sheetName val="_BQ-PS&amp;A_xls_CAT_HRG"/>
      <sheetName val="총괄표"/>
      <sheetName val="refrig 12"/>
      <sheetName val="Ducting12"/>
      <sheetName val="Rekap MEP"/>
      <sheetName val="D.2.1.Peralatan Utama "/>
      <sheetName val="BILL (2)"/>
      <sheetName val="Item4-5"/>
      <sheetName val="Jam Al Myr Item"/>
      <sheetName val="Jam Alat"/>
      <sheetName val="Tim &amp; Loc"/>
      <sheetName val="Pas-batu"/>
      <sheetName val="Ang Qua"/>
      <sheetName val="Franco BC"/>
      <sheetName val="Alat Qua."/>
      <sheetName val="crushing_pro"/>
      <sheetName val="hauling_pro"/>
      <sheetName val="mix_pro"/>
      <sheetName val="spread_pro"/>
      <sheetName val="HATSAT-KUDUS"/>
      <sheetName val="DC AM-02(baru)"/>
      <sheetName val="GIP"/>
      <sheetName val="HM.MEK."/>
      <sheetName val="P.UTMA"/>
      <sheetName val="GV10k"/>
      <sheetName val="KITZ"/>
      <sheetName val="U,Psg.pipa"/>
      <sheetName val="HS.KITZ"/>
      <sheetName val="RAB_KL"/>
      <sheetName val="Rekap RAB_Amd"/>
      <sheetName val="RAB_Amd"/>
      <sheetName val="REKAP_Dftr_Kuan_Hrg_Amd"/>
      <sheetName val="Dftr_Kuan_Hrg Amd"/>
      <sheetName val="Kolom ABCDG vGI"/>
      <sheetName val="AN Tdr"/>
      <sheetName val="4-MVAC"/>
      <sheetName val="schtng"/>
      <sheetName val="schbhn"/>
      <sheetName val="schalt"/>
      <sheetName val="AHS_LAL"/>
      <sheetName val="0000000"/>
      <sheetName val="Anls Bd (2)"/>
      <sheetName val="Form tdr"/>
      <sheetName val="Pintu aluminium kosong"/>
      <sheetName val="Anls Bd"/>
      <sheetName val="Pintu aluminium R1"/>
      <sheetName val="B (Nego)"/>
      <sheetName val="B (2)"/>
      <sheetName val="D.alt"/>
      <sheetName val="data vol"/>
      <sheetName val="tifico[NO]"/>
      <sheetName val="tifico[Ext]"/>
      <sheetName val="A-BANTU"/>
      <sheetName val="Tifico-newoffice,R1"/>
      <sheetName val="ME-PLUMBING"/>
      <sheetName val="tifico_NO_"/>
      <sheetName val="tifico_Ext_"/>
      <sheetName val="PEF29_CD(IDR)"/>
      <sheetName val="mat-me pipa"/>
      <sheetName val="Harsat pintu 5 bedroom"/>
      <sheetName val="Bill 1"/>
      <sheetName val="Bill 2"/>
      <sheetName val="Bill 3"/>
      <sheetName val="Cover Bill 5"/>
      <sheetName val="Bill 5.1"/>
      <sheetName val="Bill 5.2"/>
      <sheetName val="Bill 5.3"/>
      <sheetName val="Bill 5.4"/>
      <sheetName val="Cover Sum Bill no 5"/>
      <sheetName val="Summary Bill no 5"/>
      <sheetName val="Bill No. 6"/>
      <sheetName val="Cover Bill 7"/>
      <sheetName val="Final Sum "/>
      <sheetName val="INTRODUCTION"/>
      <sheetName val="Appendix A"/>
      <sheetName val="Appendix B"/>
      <sheetName val="Appendix C"/>
      <sheetName val="Appendix-D"/>
      <sheetName val="Bill No 4.1 "/>
      <sheetName val="Bill No 4 Summary"/>
      <sheetName val="Bill No 6.0"/>
      <sheetName val="Cover Daftar No. 1"/>
      <sheetName val="Daftar No. 1"/>
      <sheetName val="Cover Penjumlahan Daftar No. 2"/>
      <sheetName val="Penjumlahan Daftar No. 2"/>
      <sheetName val="Cover Daftar No. 2.1"/>
      <sheetName val="Daftar No. 2.1"/>
      <sheetName val="Cover Daftar No. 2.2"/>
      <sheetName val="Daftar No. 2.2"/>
      <sheetName val="Cover Daftar No. 2.3"/>
      <sheetName val="Daftar No. 2.3"/>
      <sheetName val="Cover Daftar No. 2.4"/>
      <sheetName val="Daftar No. 2.4"/>
      <sheetName val="Cover Daftar No. 2.5"/>
      <sheetName val="Daftar No. 2.5"/>
      <sheetName val="Cover Daftar No. 2.6"/>
      <sheetName val="Daftar No. 2.6"/>
      <sheetName val="Cover Daftar No. 2.7"/>
      <sheetName val="Daftar No. 2.7"/>
      <sheetName val="Cover Penjumlahan Daftar No. 3"/>
      <sheetName val="Penjumlahan Daftar No. 3"/>
      <sheetName val="Cover Daftar No. 3.1"/>
      <sheetName val="Daftar No. 3.1"/>
      <sheetName val="Cover Daftar No. 3.2"/>
      <sheetName val="Daftar No. 3.2"/>
      <sheetName val="Cover Daftar No. 3.3"/>
      <sheetName val="Daftar No. 3.3"/>
      <sheetName val="Cover Daftar No. 3.4"/>
      <sheetName val="Daftar No. 3.4"/>
      <sheetName val="Cover Daftar No. 3.5"/>
      <sheetName val="Daftar No. 3.5"/>
      <sheetName val="Cover Daftar No. 3.6"/>
      <sheetName val="Daftar No. 3.6"/>
      <sheetName val="Cover Daftar No. 3.7"/>
      <sheetName val="Daftar No. 3.7"/>
      <sheetName val="Cover Penjumlahan Daftar No. 4"/>
      <sheetName val="Penjumlahan Daftar No. 4"/>
      <sheetName val="Cover Daftar No. 4.1"/>
      <sheetName val="Daftar No. 4.1"/>
      <sheetName val="Cover Daftar No. 4.2"/>
      <sheetName val="Daftar No. 4.2"/>
      <sheetName val="Cover Daftar No. 4.3"/>
      <sheetName val="Daftar No. 4.3"/>
      <sheetName val="Cover Daftar No. 4.4"/>
      <sheetName val="Daftar No. 4.4"/>
      <sheetName val="Cover Daftar No. 4.5"/>
      <sheetName val="Daftar No. 4.5"/>
      <sheetName val="Cover Daftar No. 4.6"/>
      <sheetName val="Daftar No. 4.6"/>
      <sheetName val="Cover Daftar No. 4.7"/>
      <sheetName val="Daftar No. 4.7"/>
      <sheetName val="Cover Penjumlahan Daftar No. 5"/>
      <sheetName val="Penjumlahan Daftar No. 5"/>
      <sheetName val="Cover Daftar No. 5.1"/>
      <sheetName val="Daftar No. 5.1"/>
      <sheetName val="Cover Daftar No. 5.2"/>
      <sheetName val="Daftar No. 5.2"/>
      <sheetName val="Cover Daftar No. 5.3"/>
      <sheetName val="Daftar No. 5.3"/>
      <sheetName val="Cover Daftar No. 5.4"/>
      <sheetName val="Daftar No. 5.4"/>
      <sheetName val="Cover Daftar No. 5.5"/>
      <sheetName val="Daftar No. 5.5"/>
      <sheetName val="Cover Daftar No. 5.6"/>
      <sheetName val="Daftar No. 5.6"/>
      <sheetName val="Cover Daftar No. 5.7"/>
      <sheetName val="Daftar No. 5.7"/>
      <sheetName val="Cover Penjumlahan Daftar No. 6"/>
      <sheetName val="Penjumlahan Daftar No. 6"/>
      <sheetName val="Cover Daftar No. 6.1"/>
      <sheetName val="Daftar No. 6.1"/>
      <sheetName val="Cover Daftar No. 6.2"/>
      <sheetName val="Daftar No. 6.2"/>
      <sheetName val="Cover Daftar No. 6.3"/>
      <sheetName val="Daftar No. 6.3"/>
      <sheetName val="Cover Daftar No. 6.4"/>
      <sheetName val="Daftar No. 6.4"/>
      <sheetName val="Cover Daftar No. 6.5"/>
      <sheetName val="Daftar No. 6.5"/>
      <sheetName val="Cover Daftar No. 6.6"/>
      <sheetName val="Daftar No. 6.6"/>
      <sheetName val="Cover Daftar No. 6.7"/>
      <sheetName val="Daftar No. 6.7"/>
      <sheetName val="Analisa ELC"/>
      <sheetName val="Peralatan Telepon"/>
      <sheetName val="Instalasi Telepon"/>
      <sheetName val="Peralatan Fire Alarm"/>
      <sheetName val="Instalasi Fire Alarm"/>
      <sheetName val="Kabel Cage"/>
      <sheetName val="Peralatan Tata Suara"/>
      <sheetName val="Instalasi Tata Suara"/>
      <sheetName val="Peralatan MATV"/>
      <sheetName val="Instalasi MATV"/>
      <sheetName val="Instalasi CCTV"/>
      <sheetName val="Peralatan Audio Phone"/>
      <sheetName val="Instalasi Audio Phone"/>
      <sheetName val="Peralatan Access Control"/>
      <sheetName val="Instalasi Access Control"/>
      <sheetName val="Peralatan CCTV"/>
      <sheetName val="DAF_8"/>
      <sheetName val="DAF_10"/>
      <sheetName val="DAF_11"/>
      <sheetName val="DAF_12"/>
      <sheetName val="DAF_13"/>
      <sheetName val="No_2"/>
      <sheetName val="No_3"/>
      <sheetName val="No_4"/>
      <sheetName val="No_5"/>
      <sheetName val="PL1"/>
      <sheetName val="PL2"/>
      <sheetName val="Hyd1"/>
      <sheetName val="Hyd2"/>
      <sheetName val="1.Prel"/>
      <sheetName val="2.tanah"/>
      <sheetName val="3.Bet"/>
      <sheetName val="Cover-4.04"/>
      <sheetName val="COV 4.1"/>
      <sheetName val="COV 4.2"/>
      <sheetName val="COV 4.3"/>
      <sheetName val="COV 4.6"/>
      <sheetName val="COV 4.7"/>
      <sheetName val="COV 4.8 "/>
      <sheetName val="COV 4.9"/>
      <sheetName val="COV3 (2)"/>
      <sheetName val="Alat Prod"/>
      <sheetName val="pek tambah (selisih vol)"/>
      <sheetName val="BQ STRK"/>
      <sheetName val="BQ-ELEK"/>
      <sheetName val="BQ-MEK"/>
      <sheetName val="tgp-02"/>
      <sheetName val="Tanggapan"/>
      <sheetName val="ELKP"/>
      <sheetName val="Perhitungan TOS type A&amp; A1"/>
      <sheetName val="Perhitungan TOS type A2"/>
      <sheetName val="Perhitungan TOS type B"/>
      <sheetName val="Perhitungan TOS type C &amp; C2 "/>
      <sheetName val="Perhitungan TOS type C1 &amp; C3"/>
      <sheetName val="Perhitungan TOS type P"/>
      <sheetName val="Perhitungan TOS type P 1"/>
      <sheetName val="Perhitungan TOS type P 2"/>
      <sheetName val="STR COSMOS"/>
      <sheetName val="TOTAL (2)"/>
      <sheetName val="DAF-1 (2)"/>
      <sheetName val="DAF-2 (2)"/>
      <sheetName val="DAF-5 (TOTAL)"/>
      <sheetName val="5.9"/>
      <sheetName val="5.10"/>
      <sheetName val="DAF-4 (TOTAL)"/>
      <sheetName val="4.9"/>
      <sheetName val="4.10"/>
      <sheetName val="DAF-3 (TOTAL)"/>
      <sheetName val="3.9"/>
      <sheetName val="3.10"/>
      <sheetName val="DAF-2 (TOTAL)"/>
      <sheetName val="4.1"/>
      <sheetName val="4.3"/>
      <sheetName val="4.4"/>
      <sheetName val="4.5"/>
      <sheetName val="4.6"/>
      <sheetName val="4.7"/>
      <sheetName val="4.8"/>
      <sheetName val="3.6"/>
      <sheetName val="3.7"/>
      <sheetName val="3.8"/>
      <sheetName val="BQ-cab-Kos"/>
      <sheetName val="BOI BRI CABANG - Genset-Plb-Hyd"/>
      <sheetName val="BQ.Plambing"/>
      <sheetName val="BQ.Spr Hyd"/>
      <sheetName val="BQ.AC.FAN"/>
      <sheetName val="BQ.Listrik"/>
      <sheetName val="BQTelepon"/>
      <sheetName val="BQ.T Suara"/>
      <sheetName val="BQ F.Alarm"/>
      <sheetName val="BQ.CCTV"/>
      <sheetName val="BQ.MATV"/>
      <sheetName val="BQ.Data"/>
      <sheetName val="BQ.Acces.C"/>
      <sheetName val="BQ.BAS"/>
      <sheetName val="Test&amp;Com"/>
      <sheetName val="BY.CADANGAN"/>
      <sheetName val="Price Data"/>
      <sheetName val="GWK"/>
      <sheetName val="FRONT END"/>
      <sheetName val="SUMMARY (2)"/>
      <sheetName val="ELEMENT SUM (2)"/>
      <sheetName val="Services"/>
      <sheetName val="UTILITIES"/>
      <sheetName val="CONTINGENCIES"/>
      <sheetName val="shortlist"/>
      <sheetName val="COV.1"/>
      <sheetName val="COV.3"/>
      <sheetName val="2 (2)"/>
      <sheetName val="COV.4"/>
      <sheetName val="CP-PL"/>
      <sheetName val="rekap jk"/>
      <sheetName val="Lain-lain"/>
      <sheetName val="QTY BQ"/>
      <sheetName val="Daftar Deviasi"/>
      <sheetName val="Daftar Supplier"/>
      <sheetName val="Daftar Gambar Tender"/>
      <sheetName val="Std-Spek PL"/>
      <sheetName val="Std-CP1"/>
      <sheetName val="Std-Metode"/>
      <sheetName val="DAF-2 "/>
      <sheetName val="iTEM hARSAT"/>
      <sheetName val="Analisa Pekerjaan Dalam"/>
      <sheetName val="Analisa Pekerjaan Luar"/>
      <sheetName val="Analisa Panel"/>
      <sheetName val="2.2 (2)"/>
      <sheetName val="DIFFUSER&amp;GRILLE"/>
      <sheetName val="PENJUMLAHAN TOTAL PLB"/>
      <sheetName val="Cover Analisa "/>
      <sheetName val="UPAH "/>
      <sheetName val="PERALATAN _ KATUP2 PLB"/>
      <sheetName val="REVIEW SPEK"/>
      <sheetName val="PENJUMLAHAN TOTAL PK "/>
      <sheetName val="UPAH ' "/>
      <sheetName val="PERALATAN _ KATUP2 PK"/>
      <sheetName val="PENJUMLAHAN TOTAL V M"/>
      <sheetName val="COVER 2.3"/>
      <sheetName val="PERATAN AC SPLIT"/>
      <sheetName val="DIFFUSER &amp; GRILLE"/>
      <sheetName val="7&quot;"/>
      <sheetName val="PEMIPAAN KOLAM RENANG"/>
      <sheetName val="KATUP - KATUP KOLAM RENANG"/>
      <sheetName val="STP"/>
      <sheetName val="DAF PEKERJAAN"/>
      <sheetName val="COV.GRAND"/>
      <sheetName val="JUMLAH SUB TOTAL "/>
      <sheetName val="Pricing Notes"/>
      <sheetName val="Daf-1 Persiapan"/>
      <sheetName val="Cov.2.1"/>
      <sheetName val="Daf-2.1"/>
      <sheetName val="Cov.2.2"/>
      <sheetName val="Daf-2.2"/>
      <sheetName val="Post"/>
      <sheetName val="Daft.NP"/>
      <sheetName val="sub "/>
      <sheetName val="Schedule_Induk"/>
      <sheetName val="Rkp.RAP"/>
      <sheetName val="Harga-RAP"/>
      <sheetName val="ANALISA-RAB"/>
      <sheetName val="Rkp.RAB"/>
      <sheetName val="Harga-RAB"/>
      <sheetName val="Vol Sipil &amp; Ars"/>
      <sheetName val="Lamp. Bahan"/>
      <sheetName val="BA-UPAH"/>
      <sheetName val="REKAP NEGO"/>
      <sheetName val="Volume Sipil &amp; Ars"/>
      <sheetName val="Volume Acs ME"/>
      <sheetName val="EFISIENSI (Riil)"/>
      <sheetName val="REKAP OPTIMASI"/>
      <sheetName val="OPTIMASI"/>
      <sheetName val="DeepWell"/>
      <sheetName val="REKAP TOTAL_NEW_DADANG"/>
      <sheetName val="Persentase"/>
      <sheetName val="Mobilisasi "/>
      <sheetName val="KEBUTAHAN BHN &amp; ALAT"/>
      <sheetName val="VOLUME MATERIL"/>
      <sheetName val="Rp (2)"/>
      <sheetName val="Rp (3)"/>
      <sheetName val="Rp (4)"/>
      <sheetName val="Rp (5)"/>
      <sheetName val="Rekap Bahagia"/>
      <sheetName val="KH Bahagia"/>
      <sheetName val="Rekap Genteng"/>
      <sheetName val="KH Genteng"/>
      <sheetName val="Rekap Sejahtera"/>
      <sheetName val="KH Sejahtera"/>
      <sheetName val="Rekap Sentosa"/>
      <sheetName val="KH Sentosa"/>
      <sheetName val="Rekap Rima"/>
      <sheetName val="KH Rima"/>
      <sheetName val="KH Total"/>
      <sheetName val="Bulldozer-A"/>
      <sheetName val="Bulldozer-S"/>
      <sheetName val="Excavator-S"/>
      <sheetName val="Dump-S"/>
      <sheetName val="Bulldozer-P"/>
      <sheetName val="Compactors-P"/>
      <sheetName val="Excavator-G"/>
      <sheetName val="Dump-G1"/>
      <sheetName val="Dump-G2"/>
      <sheetName val="Dump-G3"/>
      <sheetName val="Dump-G4"/>
      <sheetName val="Motor Grader"/>
      <sheetName val="WL kom1"/>
      <sheetName val="WL cat"/>
      <sheetName val="WL kom2"/>
      <sheetName val="VIBRO"/>
      <sheetName val="VIBRO Jaga Aman"/>
      <sheetName val="PTR"/>
      <sheetName val="PTR pkp"/>
      <sheetName val="Finisher"/>
      <sheetName val="Finisher Eks Blusuh"/>
      <sheetName val="BOQ lama"/>
      <sheetName val="Uditch"/>
      <sheetName val="antek a"/>
      <sheetName val="antek(3)"/>
      <sheetName val="antek (4)"/>
      <sheetName val="antek (5)"/>
      <sheetName val="antek (6)"/>
      <sheetName val="antek (7.1-5)"/>
      <sheetName val="antek (7.6)"/>
      <sheetName val="antek (7.9-15)"/>
      <sheetName val="antek (8)"/>
      <sheetName val="sat a"/>
      <sheetName val="sat (1)"/>
      <sheetName val="sat (2)"/>
      <sheetName val="sat (3)"/>
      <sheetName val="sat (4)"/>
      <sheetName val="sat (5)"/>
      <sheetName val="sat (6)"/>
      <sheetName val="sat (7)"/>
      <sheetName val="sat (8)"/>
      <sheetName val="MOBILSS 2"/>
      <sheetName val="daftar (2)"/>
      <sheetName val="Harga Aspal"/>
      <sheetName val="an1"/>
      <sheetName val="ut1"/>
      <sheetName val="master tandatangan"/>
      <sheetName val="Surat Penawarn"/>
      <sheetName val="CHEKL LIST"/>
      <sheetName val="DIV6-2"/>
      <sheetName val="Methode lengkap"/>
      <sheetName val="TIME SCHEDULE tenaga&amp;alat"/>
      <sheetName val="ANLS HARGA ALAT"/>
      <sheetName val="RAB2 (2)"/>
      <sheetName val="S_DAYA"/>
      <sheetName val="SUB-KONTRAKKAN"/>
      <sheetName val="M.Pembyr Utm"/>
      <sheetName val="PERHIT-KOEF"/>
      <sheetName val="scheTenaga"/>
      <sheetName val="Personalia Pengalaman"/>
      <sheetName val="PROSENTASE PEK."/>
      <sheetName val="RAP2"/>
      <sheetName val="RAP (2)"/>
      <sheetName val="JAD .2"/>
      <sheetName val="yasurya pramama"/>
      <sheetName val="sat pek"/>
      <sheetName val="HARGA PERALATAN"/>
      <sheetName val="ANALISA.2"/>
      <sheetName val="bekas"/>
      <sheetName val="hargaSatuan"/>
      <sheetName val="batu"/>
      <sheetName val="tumbukBek"/>
      <sheetName val="tumbukBekBes"/>
      <sheetName val="angk200"/>
      <sheetName val="REKAP FO"/>
      <sheetName val="ANALISA HRG SAT."/>
      <sheetName val="duba"/>
      <sheetName val="RAB KONS"/>
      <sheetName val="CONTOH RAB"/>
      <sheetName val="FINALLY"/>
      <sheetName val="PLESTER + ACI"/>
      <sheetName val="KUSEN BAJA"/>
      <sheetName val="WATERPROOFING"/>
      <sheetName val="Rekap ARS "/>
      <sheetName val="Ars BATA RINGAN "/>
      <sheetName val="BQ Gdg 7&amp;8"/>
      <sheetName val="BQ Gdg 5&amp;6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C0nst 1"/>
      <sheetName val="S-Curve1"/>
      <sheetName val="Persiapan (2)"/>
      <sheetName val="R kelas"/>
      <sheetName val="R Serbaguna"/>
      <sheetName val="R Guru"/>
      <sheetName val="Pustaka"/>
      <sheetName val="Parkir"/>
      <sheetName val="T Wudu"/>
      <sheetName val="p block"/>
      <sheetName val="water tank"/>
      <sheetName val="Mushalla"/>
      <sheetName val="Toilet "/>
      <sheetName val="upah &amp; bhan"/>
      <sheetName val="rcap ttal"/>
      <sheetName val="Total Aceh Selatan "/>
      <sheetName val="Rekap LAGEUN"/>
      <sheetName val="Kuantitas lageun"/>
      <sheetName val="Rekap TEUNOM"/>
      <sheetName val="Kuantitas TEUNOM"/>
      <sheetName val="recap tot sem"/>
      <sheetName val="1 {B-Q}"/>
      <sheetName val="Analisa {3 DIV.2} Irigasi"/>
      <sheetName val="5 { QUARY"/>
      <sheetName val="8 { RINCIAN SEWA ALAT }"/>
      <sheetName val="4 { BASIC }"/>
      <sheetName val="6 { ALAT }"/>
      <sheetName val="Mob To Mob"/>
      <sheetName val="Analisa {3 DIV.2} "/>
      <sheetName val="Analisa {3 DIV.4}"/>
      <sheetName val="Analisa {3 DIV.5}  "/>
      <sheetName val="Analisa {3 DIV.6}"/>
      <sheetName val="Analisa {3 DIV.8}"/>
      <sheetName val="Analisa {3 DIV.10}"/>
      <sheetName val="7 { AGREGAT HALUS DAN KASAR }"/>
      <sheetName val="7 { AGREGAT A,B,C }"/>
      <sheetName val="LS { RUTIN }"/>
      <sheetName val="ANALISA { HSP }"/>
      <sheetName val="2 { UMUM }"/>
      <sheetName val="Analisa {3 DIV.9}"/>
      <sheetName val="Analisa {3 DIV.7}"/>
      <sheetName val="Analisa {3 DIV.3}  "/>
      <sheetName val="DIVISI. 2"/>
      <sheetName val="DIVISI.3"/>
      <sheetName val="DIVISI. 5"/>
      <sheetName val="DIVISI.6"/>
      <sheetName val="DIVISI.7 (Plot)"/>
      <sheetName val="RINCIAN ALAT"/>
      <sheetName val="SUB.KON"/>
      <sheetName val="DIVISI.7"/>
      <sheetName val="Baja Tulangan"/>
      <sheetName val="Concreting"/>
      <sheetName val="Cnth Itungan Girder"/>
      <sheetName val="Cnth Itungan Girder juga"/>
      <sheetName val="Diafragma"/>
      <sheetName val="Dndng Sumuran"/>
      <sheetName val="Expntion Joints"/>
      <sheetName val="Exp Joint"/>
      <sheetName val="Formwork"/>
      <sheetName val="Girder 16.6"/>
      <sheetName val="Girder 17.6"/>
      <sheetName val="Girder 22.6"/>
      <sheetName val="Girder 25.6"/>
      <sheetName val="Girder 28.6"/>
      <sheetName val="Girder 30.8"/>
      <sheetName val="Girder 31.8"/>
      <sheetName val="Girder 35.8"/>
      <sheetName val="K500"/>
      <sheetName val="K400"/>
      <sheetName val="K350"/>
      <sheetName val="K300"/>
      <sheetName val="K175"/>
      <sheetName val="K125(lama)"/>
      <sheetName val="K1250(baru)"/>
      <sheetName val="Psngan Batu"/>
      <sheetName val="Perk Beton"/>
      <sheetName val="Staging"/>
      <sheetName val="Gal Tnp Cold Mllng"/>
      <sheetName val="Gal Cold Milling"/>
      <sheetName val="Pekrjaan Pk Jack Hammer"/>
      <sheetName val="Anl. Mobilisasi"/>
      <sheetName val="Anl. Teknik"/>
      <sheetName val="Jadwal Pelaksanaan"/>
      <sheetName val="Dftr Personil"/>
      <sheetName val="Dtr Alat"/>
      <sheetName val="Dftr Simak"/>
      <sheetName val="Dftr Lmp Pnwr"/>
      <sheetName val="Mata Utama"/>
      <sheetName val="REK. "/>
      <sheetName val="ASPAL asbuilt"/>
      <sheetName val="Lap MINGGUAN)"/>
      <sheetName val="Lap BULN"/>
      <sheetName val="SCHEDULE MC 01 (2)"/>
      <sheetName val="SCHEDULE MC 01 (4)"/>
      <sheetName val="CCO ORIGINAL"/>
      <sheetName val="CCO ORIGINAL (2)"/>
      <sheetName val="...CCO..(ADD I).. "/>
      <sheetName val="REK. TIMB"/>
      <sheetName val="REK.KLAS A"/>
      <sheetName val="GAL TANAH"/>
      <sheetName val="REK. gal"/>
      <sheetName val="CCO SP zaini"/>
      <sheetName val="KLAS C"/>
      <sheetName val="REK.KLAS C"/>
      <sheetName val="SCHEDULE MC 01 (3)"/>
      <sheetName val="REK. BAHU"/>
      <sheetName val="cov. b'up data"/>
      <sheetName val="BAHU JALAN (2)"/>
      <sheetName val="cov. fhoto (2)"/>
      <sheetName val="Buhas (2)"/>
      <sheetName val="Rabdewan"/>
      <sheetName val="1. kepil 1 X2 ( OK )"/>
      <sheetName val="HIT_KEPIL 1"/>
      <sheetName val="2. jangkrikan 3 X2 ( OK ) "/>
      <sheetName val="HIT_JANGKRIKAN 3"/>
      <sheetName val="3. gadingrejo 3 X2 (OK) "/>
      <sheetName val="3. gadingrejo 3 (OK)"/>
      <sheetName val="HIT_GADINGREJO 3"/>
      <sheetName val="4. gadingrejo 4 X2 (OK)"/>
      <sheetName val="4. gadingrejo 4 (OK)"/>
      <sheetName val="HIT_GADINGREJO 4"/>
      <sheetName val="2. tegalgot 2 X2 ( Ok )"/>
      <sheetName val="HIT_TEGALGOT 2"/>
      <sheetName val="4. gondowulan 3 X2 (OK)"/>
      <sheetName val="4. gondowulan 3 (OK)"/>
      <sheetName val="HIT_GONDOWULAN 3"/>
      <sheetName val="5. burat X2 (Ok)  (2)"/>
      <sheetName val="5. burat X2 sesuai gmbr"/>
      <sheetName val="HIT_BURAT"/>
      <sheetName val="SAT-PEK DNK"/>
      <sheetName val="ANALISA DNK"/>
      <sheetName val="SAT-UP DNK"/>
      <sheetName val="SAT-PEK KRS 2"/>
      <sheetName val="ANALISA KRS 2"/>
      <sheetName val="SAT-UP KRS 2"/>
      <sheetName val="SAT-PEK KRS"/>
      <sheetName val="ANALISA KRS"/>
      <sheetName val="SAT-UP KRS"/>
      <sheetName val="SAT-PEK"/>
      <sheetName val="SAT-UP"/>
      <sheetName val="form 1"/>
      <sheetName val="form 2 general Const"/>
      <sheetName val="form 2a"/>
      <sheetName val="JO 2a"/>
      <sheetName val="Kontr 3a penjb"/>
      <sheetName val="Form 3a complt"/>
      <sheetName val="Form 4"/>
      <sheetName val="form 5 financ capb"/>
      <sheetName val="form 6"/>
      <sheetName val="Vitae 6a"/>
      <sheetName val="form 8"/>
      <sheetName val="Sum Equipment"/>
      <sheetName val="Informasi umum conts onl"/>
      <sheetName val="UM"/>
      <sheetName val="C Boq"/>
      <sheetName val="UTM"/>
      <sheetName val="BBL"/>
      <sheetName val="P MBL"/>
      <sheetName val="J DRT"/>
      <sheetName val="D P U"/>
      <sheetName val="B3"/>
      <sheetName val="B5"/>
      <sheetName val="B6"/>
      <sheetName val="B6A"/>
      <sheetName val="B7"/>
      <sheetName val="B7A"/>
      <sheetName val="B8"/>
      <sheetName val="B9"/>
      <sheetName val="B 10"/>
      <sheetName val="B 10k"/>
      <sheetName val="H DSR"/>
      <sheetName val="F BHN"/>
      <sheetName val="A QUARY"/>
      <sheetName val="ALT 1"/>
      <sheetName val="AG K-H"/>
      <sheetName val="KLS B"/>
      <sheetName val="KLS C"/>
      <sheetName val="METODE PEK.TANAH (2)"/>
      <sheetName val="Lamp.2.e (2)"/>
      <sheetName val="ALAT-1 (2)"/>
      <sheetName val="IUM"/>
      <sheetName val="BOQ manual"/>
      <sheetName val="REKAP manual"/>
      <sheetName val="Jdw Pel REFISI manual"/>
      <sheetName val="BOQ manual 60-68"/>
      <sheetName val="REKAP manual 60-68"/>
      <sheetName val="Jdw Pel REFISI manual 60-68"/>
      <sheetName val="Lamp.2.a"/>
      <sheetName val="METODE PEK.MINOR"/>
      <sheetName val="METODE BESI"/>
      <sheetName val="METODE-GALI"/>
      <sheetName val="METODE-MORTAR"/>
      <sheetName val="METODE GRG2"/>
      <sheetName val="METODE PEK.TANAH"/>
      <sheetName val="METODE AGR.A&amp;B"/>
      <sheetName val="METODE ASPAL"/>
      <sheetName val="Lamp.2.c"/>
      <sheetName val="Lamp. 2.d"/>
      <sheetName val="H.QUARRY"/>
      <sheetName val=" ALAT"/>
      <sheetName val="Lamp.2.e"/>
      <sheetName val="Lamp.3.a"/>
      <sheetName val="Lamp.3.b"/>
      <sheetName val="MET.PEMEL-1"/>
      <sheetName val="MET.PEMEL-2"/>
      <sheetName val="MET.PEMEL-3"/>
      <sheetName val="MET.PEMEL-4"/>
      <sheetName val="MET.PEMEL-5"/>
      <sheetName val="Lamp.4.a"/>
      <sheetName val="Lamp.4.b"/>
      <sheetName val="Lamp.4.c"/>
      <sheetName val="Lamp.4.d"/>
      <sheetName val="Lamp.4e"/>
      <sheetName val="Lamp.6b"/>
      <sheetName val="Lamp.8"/>
      <sheetName val="Lamp.9"/>
      <sheetName val="Lamp.10"/>
      <sheetName val="Lamp.11"/>
      <sheetName val="Lamp12"/>
      <sheetName val="RENC-PELAKS"/>
      <sheetName val="RAB-TWan"/>
      <sheetName val="COCOK"/>
      <sheetName val="VOL TW"/>
      <sheetName val="meto- abt"/>
      <sheetName val="BEA SUKU CAD"/>
      <sheetName val="REKAP KUAN"/>
      <sheetName val="kuantitas (2)"/>
      <sheetName val="kuantitas (3)"/>
      <sheetName val="Surat Alat"/>
      <sheetName val="SRT2"/>
      <sheetName val="C4"/>
      <sheetName val="C3"/>
      <sheetName val="HPEK"/>
      <sheetName val="HSD (3)"/>
      <sheetName val="HSD (2)"/>
      <sheetName val="ANA. MOB"/>
      <sheetName val="JBT"/>
      <sheetName val="ANAbak"/>
      <sheetName val="MET-BAB-02"/>
      <sheetName val="MET-BAB-03"/>
      <sheetName val="MET-BAB-04"/>
      <sheetName val="MET-BAB-05"/>
      <sheetName val="MET-BAB-06"/>
      <sheetName val="MET-BC"/>
      <sheetName val="MET-BAB-07"/>
      <sheetName val="MET-BAB-08"/>
      <sheetName val="H-ESK"/>
      <sheetName val="ANA.LS-RUTIN"/>
      <sheetName val="BOQ (2)"/>
      <sheetName val="SRT (2)"/>
      <sheetName val="ana alat"/>
      <sheetName val="RTN"/>
      <sheetName val="STF"/>
      <sheetName val="kon"/>
      <sheetName val="DLM"/>
      <sheetName val="LMP.1"/>
      <sheetName val="LMP.13"/>
      <sheetName val="LMP 8"/>
      <sheetName val="Sheet1 lampiran 1"/>
      <sheetName val="Sheet1 lampiran"/>
      <sheetName val="DAFTAR ISI LAMPIRAN KUALIFI (2)"/>
      <sheetName val="Hrg dsr alt"/>
      <sheetName val="uraian 4-5"/>
      <sheetName val="uraian 10"/>
      <sheetName val="info-umum"/>
      <sheetName val="divisi 7"/>
      <sheetName val="Analisa HSP Pemeliharaan"/>
      <sheetName val="Kuantitas Pemeliharaan"/>
      <sheetName val="Analis KERB &amp; Paving&amp;railing "/>
      <sheetName val="uraian 2-4"/>
      <sheetName val="uraian 6."/>
      <sheetName val="an-harga 2-5"/>
      <sheetName val="Divisi 5"/>
      <sheetName val="an-harga 6-8"/>
      <sheetName val="an-harga 8-10"/>
      <sheetName val="uraian 8-10"/>
      <sheetName val="uraian 7-8"/>
      <sheetName val="Uraian K125"/>
      <sheetName val="Sat &amp; Anl Alat"/>
      <sheetName val="Integrity Pact"/>
      <sheetName val="Bid Submission Sheet"/>
      <sheetName val="Affidafit JO"/>
      <sheetName val="Appendices To Bid"/>
      <sheetName val="Appendix 1 Schedule"/>
      <sheetName val="Appendix 2 Price Analysis"/>
      <sheetName val="Appendix 2a"/>
      <sheetName val="Appendix 3a Mobilization"/>
      <sheetName val="Appendix 3b"/>
      <sheetName val="Appendix 4a-e RoutinMaintenance"/>
      <sheetName val="Appendix 5 MOS"/>
      <sheetName val="Appendix 6"/>
      <sheetName val="Appendix 7ScheduleAdjusmentData"/>
      <sheetName val="Appendix 8 List Comprising Bid"/>
      <sheetName val="Technical Proposal"/>
      <sheetName val="Site Organization"/>
      <sheetName val="Method Statement"/>
      <sheetName val="Mobilization Schedule1"/>
      <sheetName val="Construction Schedule"/>
      <sheetName val="Form EQU Equipment"/>
      <sheetName val="Form PER-1 Personnel"/>
      <sheetName val="Form PER-2 Resume Personnel"/>
      <sheetName val="Divisi 4"/>
      <sheetName val="APENDIX 1 3-5"/>
      <sheetName val="APENDIX I 6"/>
      <sheetName val="Appendix 4a."/>
      <sheetName val="Appendix 4b"/>
      <sheetName val="Table Adjusment Data"/>
      <sheetName val="Sheet1 lampiran 1 (2)"/>
      <sheetName val="DAFTAR ISI LAMPIRAN KUALIFIKASI"/>
      <sheetName val="Appendix 3c Traffic Management"/>
      <sheetName val="Vol JBT "/>
      <sheetName val="Analisa BOW"/>
      <sheetName val="ANALISA BPJK"/>
      <sheetName val="Agg Halus &amp; Kasar (Base Camp))"/>
      <sheetName val="Agg B dan S"/>
      <sheetName val="Daf.Kesatuan"/>
      <sheetName val="RIGID FASTRACK"/>
      <sheetName val="PANCANG BETON"/>
      <sheetName val="VOLUME CONTOH"/>
      <sheetName val="TRANSISI CONTOH"/>
      <sheetName val="rekap.selokan"/>
      <sheetName val="rab.selokan"/>
      <sheetName val="anl.tek"/>
      <sheetName val="UPAH&amp;BHN"/>
      <sheetName val="jdw.pek"/>
      <sheetName val="jdw.bhn"/>
      <sheetName val="jdw.alt"/>
      <sheetName val="KONFIR.selokan"/>
      <sheetName val="rekap.XURANG"/>
      <sheetName val="rab.XURANG"/>
      <sheetName val="rekap.klampok"/>
      <sheetName val="rab.klampok"/>
      <sheetName val="Konf.aspl.klampok"/>
      <sheetName val="KONFIR.KLAMPOK"/>
      <sheetName val="KONFIR.XURANG"/>
      <sheetName val="ANAL-"/>
      <sheetName val="RAB_NEGO"/>
      <sheetName val="DRUP _ASLI_"/>
      <sheetName val="Sub Pek"/>
      <sheetName val="Lamp.Pkk"/>
      <sheetName val="BQ.Pok"/>
      <sheetName val="HSD.Pok"/>
      <sheetName val="Anal.Elektrik"/>
      <sheetName val="Jad(1)"/>
      <sheetName val="ANL.2.1"/>
      <sheetName val="ANL.2.2"/>
      <sheetName val="Ur-Tek(2b)"/>
      <sheetName val="Anl-Mobil(3a)"/>
      <sheetName val="Mos(4)"/>
      <sheetName val="DMPU(5)"/>
      <sheetName val="Dft -Pek.Subkont(6)"/>
      <sheetName val="Ur-Anl Non Utm"/>
      <sheetName val="Jenis Prasarana"/>
      <sheetName val="Data POD"/>
      <sheetName val="ProgExstOIL"/>
      <sheetName val="harga-upah-balai"/>
      <sheetName val="Lamp.6"/>
      <sheetName val="mobil."/>
      <sheetName val="jad"/>
      <sheetName val="REKAF (2)"/>
      <sheetName val="Div.7 (3)"/>
      <sheetName val="MAJOR1"/>
      <sheetName val="1%"/>
      <sheetName val="Avrage"/>
      <sheetName val="BOQ-BRIDGE"/>
      <sheetName val="J-S"/>
      <sheetName val="VOL LOSARI-BREBES-TEGAL A"/>
      <sheetName val="transisi"/>
      <sheetName val="SHOCRETE"/>
      <sheetName val="D2(1)"/>
      <sheetName val="D3 (2)"/>
      <sheetName val="SKh-1.5.3.(3)"/>
      <sheetName val="6-agg halus&amp;kasar"/>
      <sheetName val="SK.3-7 hari"/>
      <sheetName val="CTRB"/>
      <sheetName val="CMRFB"/>
      <sheetName val="Agg B&amp;S"/>
      <sheetName val="4-Basic Price Alat"/>
      <sheetName val="REKAP EE"/>
      <sheetName val="EE "/>
      <sheetName val="ENAM"/>
      <sheetName val="VOLUME OK"/>
      <sheetName val="VOLUME BOX"/>
      <sheetName val="SCH (Berkala Kt. bngn - gsg)"/>
      <sheetName val="SCH (Pnkt Kt. bngn - gsg)"/>
      <sheetName val="SCH (brkl gsg-sp blsh)"/>
      <sheetName val="SCH (pnkt gsg-sp blsh)"/>
      <sheetName val="SCH (brkl sp blsh-kltng)"/>
      <sheetName val="SCH (brkl sp blsh-kltng) (2)"/>
      <sheetName val="Agg B &amp; S"/>
      <sheetName val="TURAP BJ"/>
      <sheetName val="turap baja"/>
      <sheetName val="konf.kap"/>
      <sheetName val="STAFINTI"/>
      <sheetName val="USULALAT"/>
      <sheetName val="d7bton"/>
      <sheetName val="D8 kerblma"/>
      <sheetName val="Ans H Stn Pek"/>
      <sheetName val="DatabaseBarang"/>
      <sheetName val="AHSSNI"/>
      <sheetName val="AHS kusen"/>
      <sheetName val="harga satuan pek"/>
      <sheetName val="bekup "/>
      <sheetName val="PASAR+ TERMINAL"/>
      <sheetName val="PEMB-UTAMA"/>
      <sheetName val="scedule total"/>
      <sheetName val="scedule total pindAHAN"/>
      <sheetName val="scedule pasar"/>
      <sheetName val="scedule terminal"/>
      <sheetName val="nyoba lagi"/>
      <sheetName val="NYOBA"/>
      <sheetName val="ANL 2002 "/>
      <sheetName val="DEV.6"/>
      <sheetName val="DEV.7"/>
      <sheetName val="DEV.8"/>
      <sheetName val="MIX"/>
      <sheetName val="PERAL"/>
      <sheetName val="DAT"/>
      <sheetName val="DIV_1"/>
      <sheetName val="HLT LSR"/>
      <sheetName val="Ansat"/>
      <sheetName val="abt4m-a"/>
      <sheetName val="rekapSPH"/>
      <sheetName val="rekapNego"/>
      <sheetName val="Tabel Nego"/>
      <sheetName val="BQRAB"/>
      <sheetName val="RAB-a (2)"/>
      <sheetName val="OE-a"/>
      <sheetName val="Daftar GA"/>
      <sheetName val="UMUR ALAT"/>
      <sheetName val="FAKTOR MODAL CRF"/>
      <sheetName val="ANALISA E"/>
      <sheetName val="Analis E WNSB"/>
      <sheetName val="anlis K wonobo"/>
      <sheetName val="BQ "/>
      <sheetName val="Lamp.4a"/>
      <sheetName val="Lamp.3a"/>
      <sheetName val="Lamp.3b"/>
      <sheetName val="Gelar_AC"/>
      <sheetName val="kap_bed"/>
      <sheetName val="kap_wl"/>
      <sheetName val="s_cr"/>
      <sheetName val="mixpro"/>
      <sheetName val="Angkut"/>
      <sheetName val="A2B"/>
      <sheetName val="vol_box"/>
      <sheetName val="DR_04"/>
      <sheetName val="H.Satuan (2)"/>
      <sheetName val="2000-bln"/>
      <sheetName val="1000-bln"/>
      <sheetName val="ATB-2000"/>
      <sheetName val="ATB-1000"/>
      <sheetName val="cold mill"/>
      <sheetName val="BQ-TAMBAHAN"/>
      <sheetName val="SATUAN HARGA"/>
      <sheetName val="Tenaga dan Material (PRINT)"/>
      <sheetName val="S CURVE ESR-01"/>
      <sheetName val="MT"/>
      <sheetName val="HARDASAR"/>
      <sheetName val="B_1"/>
      <sheetName val="B_2+3"/>
      <sheetName val="B_4"/>
      <sheetName val="B_5"/>
      <sheetName val="B_6"/>
      <sheetName val="B_7"/>
      <sheetName val="B_8"/>
      <sheetName val="B_9"/>
      <sheetName val="B_10 (1)"/>
      <sheetName val="B_10 (2)"/>
      <sheetName val="B_10 (3)"/>
      <sheetName val="B_10 (4)"/>
      <sheetName val="B_11"/>
      <sheetName val="B_12"/>
      <sheetName val="B_12 (2)"/>
      <sheetName val="B_13"/>
      <sheetName val="CURING"/>
      <sheetName val="QRY"/>
      <sheetName val="BHS"/>
      <sheetName val="BLN 1"/>
      <sheetName val="BHS (2)"/>
      <sheetName val="BHS (3)"/>
      <sheetName val="MG4"/>
      <sheetName val="BHS (4)"/>
      <sheetName val="MG 5"/>
      <sheetName val="BHS (5)"/>
      <sheetName val="MG 6"/>
      <sheetName val="BHS (6)"/>
      <sheetName val="BLN 2"/>
      <sheetName val="MG 7"/>
      <sheetName val="MG 8"/>
      <sheetName val="MG 9"/>
      <sheetName val="PENERIMAAN MTRL"/>
      <sheetName val="SUBBASE COARSE"/>
      <sheetName val="BASE COARSE"/>
      <sheetName val="AWC"/>
      <sheetName val="???"/>
      <sheetName val="TABLE"/>
      <sheetName val="h-013211-2"/>
      <sheetName val="Door &amp; Window Podium"/>
      <sheetName val="San PD"/>
      <sheetName val="AHS (ci,str,ars)"/>
      <sheetName val="anal pipa"/>
      <sheetName val="Anls RAP-Emnl"/>
      <sheetName val="Hrg Bhn-emnl"/>
      <sheetName val="anls-rab"/>
      <sheetName val="anls-rap"/>
      <sheetName val="ANLS-LS"/>
      <sheetName val="MPU-ANLS"/>
      <sheetName val="R-TEK"/>
      <sheetName val="div-6"/>
      <sheetName val="div-9"/>
      <sheetName val="bahan-upah-alat"/>
      <sheetName val="ASPH"/>
      <sheetName val="subcont"/>
      <sheetName val="Analisa ME "/>
      <sheetName val="target real cost"/>
      <sheetName val="aturan hitung"/>
      <sheetName val="Manual"/>
      <sheetName val="Type Balok"/>
      <sheetName val="Blk-Mnl"/>
      <sheetName val="Type Kolom"/>
      <sheetName val="Klm-Mnl"/>
      <sheetName val="Pelat_RINA"/>
      <sheetName val="Besi-Mnl"/>
      <sheetName val="Corewall"/>
      <sheetName val="Luasan"/>
      <sheetName val="Parapet"/>
      <sheetName val="Pertanyaan&amp;Asumsi"/>
      <sheetName val="Kolom Bulat"/>
      <sheetName val="Corewall_To_KondoA"/>
      <sheetName val="CoreWall_To_KondoB"/>
      <sheetName val="Built_Up_Slab"/>
      <sheetName val="Pelat_Tangga"/>
      <sheetName val="Klm-Mnl_Tangga"/>
      <sheetName val="Blk-Mnl_Tangga"/>
      <sheetName val="VOLUME KUSEN ALUMINIUM"/>
      <sheetName val="ANALISA KAYU"/>
      <sheetName val="ANALISA TAMAN"/>
      <sheetName val="Anl-A Berat"/>
      <sheetName val="Hit_Bhn"/>
      <sheetName val="Anl_BAir"/>
      <sheetName val="Anl_Pintu"/>
      <sheetName val="Rek_Sat"/>
      <sheetName val="RAB_Air"/>
      <sheetName val="Nota_P"/>
      <sheetName val="DURP"/>
      <sheetName val="RAB Bahan"/>
      <sheetName val="Rekap DCA"/>
      <sheetName val="Kurva S Waduk"/>
      <sheetName val="Kurva S JI"/>
      <sheetName val="Hrst"/>
      <sheetName val="Dumptruck"/>
      <sheetName val="Perataan tanah"/>
      <sheetName val="Buldoser"/>
      <sheetName val="excavator"/>
      <sheetName val="Alat Prop"/>
      <sheetName val="Rekap HSP"/>
      <sheetName val="Daft Kuant"/>
      <sheetName val="An HS"/>
      <sheetName val="Eq Prod"/>
      <sheetName val="TEORI"/>
      <sheetName val="An HS PL"/>
      <sheetName val="Paku"/>
      <sheetName val="METKON"/>
      <sheetName val="DAFTAR SUB"/>
      <sheetName val="An Teknik"/>
      <sheetName val="URUTAN"/>
      <sheetName val="Eq Rekap"/>
      <sheetName val="An HS (2)"/>
      <sheetName val="AnalAdjust"/>
      <sheetName val="BQ Groundsill"/>
      <sheetName val="AnalGround"/>
      <sheetName val="BQBendung Karet"/>
      <sheetName val="AnalKaret"/>
      <sheetName val="AnaBetMortar"/>
      <sheetName val="EquipProduct"/>
      <sheetName val="Schedule 7"/>
      <sheetName val="Harga Major Item"/>
      <sheetName val="Works Item"/>
      <sheetName val="ProdukAlat"/>
      <sheetName val="LS Item"/>
      <sheetName val="Other"/>
      <sheetName val="KoefAlat"/>
      <sheetName val="Owning Cost"/>
      <sheetName val="uraitek"/>
      <sheetName val="ANL-LS"/>
      <sheetName val="ANL-MOS"/>
      <sheetName val="gAji "/>
      <sheetName val="Estimasi"/>
      <sheetName val="Anl-AMP"/>
      <sheetName val="Hitungan-Bh"/>
      <sheetName val="Rekap-Biaya"/>
      <sheetName val="Murcup"/>
      <sheetName val="Mob _ demob"/>
      <sheetName val="Cipinang"/>
      <sheetName val="Bek_Sloof"/>
      <sheetName val="str-org"/>
      <sheetName val="BQRAP"/>
      <sheetName val="Daf-Sub"/>
      <sheetName val="00"/>
      <sheetName val="An Pek Pond"/>
      <sheetName val="An Pek Per"/>
      <sheetName val="di2"/>
      <sheetName val="own"/>
      <sheetName val="EqProd"/>
      <sheetName val="EqProd2"/>
      <sheetName val="pensub"/>
      <sheetName val="daftarpeksub"/>
      <sheetName val="PHU TOTAL"/>
      <sheetName val="unit price barak"/>
      <sheetName val="METODE-ANALISA-TEKNIK"/>
      <sheetName val="LAPORAN MINGGUAN"/>
      <sheetName val="jadwal mc0%"/>
      <sheetName val="Tumbang Pohon"/>
      <sheetName val="Antek BL"/>
      <sheetName val="Matriks"/>
      <sheetName val="analysis2"/>
      <sheetName val="Dash (2)"/>
      <sheetName val="sum 6"/>
      <sheetName val="billpkt6"/>
      <sheetName val="billpkt5"/>
      <sheetName val="anl pump hs"/>
      <sheetName val="MOMDEMOB"/>
      <sheetName val="sumr6"/>
      <sheetName val="Daft 2_1"/>
      <sheetName val="Daft 1.1"/>
      <sheetName val="Daft 1.2"/>
      <sheetName val="Daft 2.1"/>
      <sheetName val="Daft 3.1"/>
      <sheetName val="Daft 2.2"/>
      <sheetName val="Daft 2.3"/>
      <sheetName val="Daft 2.4"/>
      <sheetName val="Daft 2.5"/>
      <sheetName val="Daft 2.6"/>
      <sheetName val="Daft 2.7"/>
      <sheetName val="Daft 2.8"/>
      <sheetName val="Daft 2.9"/>
      <sheetName val="Daft 2.10"/>
      <sheetName val="Daft 3.2"/>
      <sheetName val="Daft 3.3"/>
      <sheetName val="Master Analisis"/>
      <sheetName val="Lap.Harian1"/>
      <sheetName val="Lap.Material"/>
      <sheetName val="Lap.Cuaca"/>
      <sheetName val="Rekap Galian(ki)_hr1"/>
      <sheetName val="dolken&amp;geotex_1"/>
      <sheetName val="Lantai&amp;tubuh groundsill_1"/>
      <sheetName val="Lap.Harian2"/>
      <sheetName val="Rekap Galian(ka)_hr2"/>
      <sheetName val="dolken&amp;geotex_2"/>
      <sheetName val="Lantai&amp;tubuh groundsill_2"/>
      <sheetName val="Lap.Harian3"/>
      <sheetName val="Rekap Galian(ka)_hr3"/>
      <sheetName val="dolken&amp;geotex_3"/>
      <sheetName val="Lantai&amp;tubuh groundsill_3"/>
      <sheetName val="Lap.Harian4"/>
      <sheetName val="Rekap Galian(ka)_hr4"/>
      <sheetName val="covering_4"/>
      <sheetName val="dolken&amp;geotex_4"/>
      <sheetName val="Lantai&amp;tubuh groundsill_4"/>
      <sheetName val="Lap.Harian5"/>
      <sheetName val="Rekap Galian(ka)_hr5"/>
      <sheetName val="covering_5"/>
      <sheetName val="dolken&amp;geotex_5"/>
      <sheetName val="Lantai&amp;tubuh groundsill_5"/>
      <sheetName val="Lap.Harian6"/>
      <sheetName val="Rekap Galian(ka)_hr6"/>
      <sheetName val="covering_6"/>
      <sheetName val="dolken&amp;geotex_6"/>
      <sheetName val="Lantai&amp;tubuh groundsill_6"/>
      <sheetName val="Lap.Harian7"/>
      <sheetName val="Rekap Galian(ka)_hr7"/>
      <sheetName val="dolken&amp;geotex_7"/>
      <sheetName val="Lantai&amp;tubuh groundsill_7"/>
      <sheetName val="covering_7"/>
      <sheetName val="Rekap Galian(ki)_hr7"/>
      <sheetName val="Rekap Mingg"/>
      <sheetName val="Lap.Mingg"/>
      <sheetName val="GALkiri"/>
      <sheetName val="sayap ki groundsill_10"/>
      <sheetName val="cross cek sisa vol"/>
      <sheetName val="spelak"/>
      <sheetName val="spelak (2)"/>
      <sheetName val="RINC"/>
      <sheetName val="meteran"/>
      <sheetName val="AWUT"/>
      <sheetName val="terendah"/>
      <sheetName val="tertinggi"/>
      <sheetName val="Sheet17"/>
      <sheetName val="Sheet18"/>
      <sheetName val="Sheet19"/>
      <sheetName val="ANLS ALAT"/>
      <sheetName val="Tam"/>
      <sheetName val="BAOGIATHANG"/>
      <sheetName val="vanchuyen TC"/>
      <sheetName val="DAODAT"/>
      <sheetName val="dongiaXD"/>
      <sheetName val="ren.tagihan"/>
      <sheetName val="AN.POND.-PANCANG"/>
      <sheetName val="an.ANGKUTAN. jalan Masuk"/>
      <sheetName val="an. jalan Masuk"/>
      <sheetName val="AN.POND-BLOK.NORMAL"/>
      <sheetName val="TOWER SCHEDULE"/>
      <sheetName val="PENGADAAN TWR"/>
      <sheetName val="AN.ERECION-TWR "/>
      <sheetName val="AN.PEngadaanTWR"/>
      <sheetName val="AN.PERS"/>
      <sheetName val="BERAT BAJA TOWER"/>
      <sheetName val="an.btn"/>
      <sheetName val="prod.alat"/>
      <sheetName val="RPP01 6"/>
      <sheetName val="pricelist"/>
      <sheetName val="RPP01 1"/>
      <sheetName val="RPP01 2"/>
      <sheetName val="RPP01 3"/>
      <sheetName val="RPP01 4"/>
      <sheetName val="RPP01 5"/>
      <sheetName val="RPP01 5 (2)"/>
      <sheetName val="Lap-mingguan"/>
      <sheetName val="sph2006"/>
      <sheetName val="biayalain-lain"/>
      <sheetName val="Keb-material"/>
      <sheetName val="RPP01 7"/>
      <sheetName val="RPP01 8"/>
      <sheetName val="RPP01 9"/>
      <sheetName val="RPP01 10"/>
      <sheetName val="RPP01 11"/>
      <sheetName val="C.O.C."/>
      <sheetName val="FINALIS"/>
      <sheetName val="APP.1"/>
      <sheetName val="rekap-summary"/>
      <sheetName val="Rek_Biaya"/>
      <sheetName val="Risalah"/>
      <sheetName val="Informasi (2)"/>
      <sheetName val="APP.3a-3c"/>
      <sheetName val="APP.4a-4e"/>
      <sheetName val="APP.5"/>
      <sheetName val="APP.2"/>
      <sheetName val="APP.2a"/>
      <sheetName val="Jdwl Alat"/>
      <sheetName val="Jdwl Mat"/>
      <sheetName val="Jdwl Tenaga"/>
      <sheetName val="U Ditch"/>
      <sheetName val="rate-alat"/>
      <sheetName val="Lamp6a-6b"/>
      <sheetName val="DIV_2"/>
      <sheetName val="Quary1"/>
      <sheetName val="Quary2"/>
      <sheetName val="app5"/>
      <sheetName val="App4"/>
      <sheetName val="Daftar_1"/>
      <sheetName val="Daftar_2"/>
      <sheetName val="Daftar_3"/>
      <sheetName val="Daftar_4"/>
      <sheetName val="Daftar_5"/>
      <sheetName val="Daftar_6"/>
      <sheetName val="Daftar 7 Baja"/>
      <sheetName val="HS_Bahan"/>
      <sheetName val="HS_Upah"/>
      <sheetName val="analisa_rap"/>
      <sheetName val="analisa_rab"/>
      <sheetName val="lamp_Daftar1"/>
      <sheetName val="Lamp-H"/>
      <sheetName val="Lamp-I"/>
      <sheetName val="BCCTQT-XLD4"/>
      <sheetName val="BCQT-TTD1"/>
      <sheetName val="CT-chuacoDT"/>
      <sheetName val="srtberkas"/>
      <sheetName val="Perm__Test"/>
      <sheetName val="RAB SIPIL"/>
      <sheetName val="POMPA (IP-BAP)"/>
      <sheetName val="MECH SCREEN (IP-BAP)"/>
      <sheetName val="MEKANIKAL SCREEN"/>
      <sheetName val="RAB Mechanical Screen "/>
      <sheetName val="ANL Pek Persiapan"/>
      <sheetName val="ANL Pek Tanah"/>
      <sheetName val="ANL Pek Pemb R.Pompa"/>
      <sheetName val="ANL Pek Pemb R.Genset"/>
      <sheetName val="ANL Pek. Pagar"/>
      <sheetName val="ANL Pek. KMWC"/>
      <sheetName val="ANL Pek. Pagar Saluran"/>
      <sheetName val="ANL Pek. Jalan"/>
      <sheetName val="ANL Pek. Box Culvert"/>
      <sheetName val="ANL Pek Sheet Pile"/>
      <sheetName val="ANL Pek. Pintu Air"/>
      <sheetName val="ANL Pek. Mech Screen"/>
      <sheetName val="HSD.Upah"/>
      <sheetName val="HSD Material"/>
      <sheetName val="HSD Alat"/>
      <sheetName val="Rekap -1 blok"/>
      <sheetName val="BOQ_barak"/>
      <sheetName val="boq-GSG"/>
      <sheetName val="BOQ-Dapur"/>
      <sheetName val="BOQ-mck"/>
      <sheetName val="Pek.Lain2"/>
      <sheetName val="FORM-NILAI"/>
      <sheetName val="DATA-ADM"/>
      <sheetName val="PENGURUS-NK"/>
      <sheetName val="PEMILIK-MODAL"/>
      <sheetName val="DUKUNGAN-BANK"/>
      <sheetName val="PLM-PERUSAHAAN"/>
      <sheetName val="PLM-SDLAKSANAKAN"/>
      <sheetName val="INTEGRITAS"/>
      <sheetName val="BILL OF QUANTITY"/>
      <sheetName val="REKAP KOSONG"/>
      <sheetName val="hrg-dsr"/>
      <sheetName val="Darmo"/>
      <sheetName val="Urip-S"/>
      <sheetName val="Bas-Rakh"/>
      <sheetName val="Embong-Malang"/>
      <sheetName val="Blauran"/>
      <sheetName val="Praban"/>
      <sheetName val="Tunjungan"/>
      <sheetName val="Gub-Sur"/>
      <sheetName val="Pang-Sud"/>
      <sheetName val="Bubutan"/>
      <sheetName val="Keb-Rojo"/>
      <sheetName val="Pahlawan"/>
      <sheetName val="Gemblongan"/>
      <sheetName val="ANA-C"/>
      <sheetName val="Rek-standar_C"/>
      <sheetName val="Rek-nstandar"/>
      <sheetName val="Rekap_BQ"/>
      <sheetName val="Rek-standar"/>
      <sheetName val="Rek-nonstandar"/>
      <sheetName val="rab_upah"/>
      <sheetName val="rekap_rap"/>
      <sheetName val="rap_upah"/>
      <sheetName val="rap_analisa"/>
      <sheetName val="BAHAN (print)"/>
      <sheetName val="BQ.SMK3"/>
      <sheetName val="P5 (3)"/>
      <sheetName val="Jadwal1"/>
      <sheetName val="KBSR"/>
      <sheetName val="DATAUKUR"/>
      <sheetName val="P5 alat berat"/>
      <sheetName val="JANTI"/>
      <sheetName val="P5 (2)"/>
      <sheetName val="KEMIRI"/>
      <sheetName val="KAROBELAH"/>
      <sheetName val="MOJOTRISNO"/>
      <sheetName val="SUMOBITO"/>
      <sheetName val="KARANGWINONG"/>
      <sheetName val="JANTI (bgst)"/>
      <sheetName val="KAROBELAH (bgst)"/>
      <sheetName val="MOJOTRISNO  (bgst)"/>
      <sheetName val="SUMOBITO  (bgst)"/>
      <sheetName val="KARANGWINONG  (bgst)"/>
      <sheetName val="VOL 2"/>
      <sheetName val="PANC"/>
      <sheetName val="note"/>
      <sheetName val="PANC (2)"/>
      <sheetName val="TS - FHISIK (2)"/>
      <sheetName val="Currency"/>
      <sheetName val="AHS Kusen Alum"/>
      <sheetName val="AHS Lain2"/>
      <sheetName val="AHS Atap"/>
      <sheetName val="Bill 2.4."/>
      <sheetName val="SCORE"/>
      <sheetName val="K. ARETMATIK"/>
      <sheetName val="HITUNGAN SKK"/>
      <sheetName val="CV. PUTRA MULYA"/>
      <sheetName val="CV. NUSA INDAH"/>
      <sheetName val="CV. GATI SEMBADA"/>
      <sheetName val="CV. PURI CITRA PERSADA"/>
      <sheetName val="CV. KARYA NILASARI"/>
      <sheetName val="CV. SURYA TAMA"/>
      <sheetName val="CONTOH"/>
      <sheetName val="LAP-BLN DES2003"/>
      <sheetName val="REKAP APBD"/>
      <sheetName val="REKAP KOTOR"/>
      <sheetName val="SKPD"/>
      <sheetName val="KPA"/>
      <sheetName val="A3"/>
      <sheetName val="A4.P"/>
      <sheetName val="A7.P"/>
      <sheetName val="A4.S"/>
      <sheetName val="A7.S"/>
      <sheetName val="A5"/>
      <sheetName val="Rekap A5"/>
      <sheetName val="A6"/>
      <sheetName val="Rekap A6"/>
      <sheetName val="B1+"/>
      <sheetName val="B6+"/>
      <sheetName val="P1+"/>
      <sheetName val="P2+"/>
      <sheetName val="P3+"/>
      <sheetName val="B2 Gab"/>
      <sheetName val="29"/>
      <sheetName val="REK BILL"/>
      <sheetName val="BIIL.04.02"/>
      <sheetName val="L.3,"/>
      <sheetName val="Jbj"/>
      <sheetName val="L.3a"/>
      <sheetName val="L.4-6"/>
      <sheetName val="J~PELK"/>
      <sheetName val="J~BAGAN"/>
      <sheetName val="J~BHN"/>
      <sheetName val="J~ALAT"/>
      <sheetName val="J~PRSONL"/>
      <sheetName val="L.15"/>
      <sheetName val="L.16-17"/>
      <sheetName val="L.24"/>
      <sheetName val="mtd"/>
      <sheetName val="Mt Pemb.Ut"/>
      <sheetName val="HS-P&amp;J11"/>
      <sheetName val="HSItem"/>
      <sheetName val="5.PERKERASAN"/>
      <sheetName val="1.TPR"/>
      <sheetName val="2. Musholla"/>
      <sheetName val="3. Area Kdtgn Angkot "/>
      <sheetName val="4. Area Kbrktan Angkot"/>
      <sheetName val="6. Drainase-Riil"/>
      <sheetName val="S-Nkr"/>
      <sheetName val="S-Alat"/>
      <sheetName val="PAGAR(tidak masuk)"/>
      <sheetName val="Landscape Thp 1(tdk masuk)"/>
      <sheetName val="Landscape Thp 2(tdk masuk)"/>
      <sheetName val="PERKERASAN Thp 2(tdk masuk)"/>
      <sheetName val="UPAH2"/>
      <sheetName val="analisa alat "/>
      <sheetName val="kuantitas "/>
      <sheetName val="harga alat "/>
      <sheetName val="Analisa Teknis "/>
      <sheetName val="Scedule 1"/>
      <sheetName val="hrg. satuan"/>
      <sheetName val="Surat Penawaran "/>
      <sheetName val="BNA-i"/>
      <sheetName val="BNA 1"/>
      <sheetName val="Jadwal Pek"/>
      <sheetName val="BNAII"/>
      <sheetName val="BNA2"/>
      <sheetName val="BNAIII"/>
      <sheetName val="BNA3"/>
      <sheetName val="kon2"/>
      <sheetName val="altek"/>
      <sheetName val="prd. alat"/>
      <sheetName val="KoefMixer"/>
      <sheetName val="KoefExc_Excavator"/>
      <sheetName val="KoefExc_Dump_Vibro"/>
      <sheetName val="Prod. Pompa Air"/>
      <sheetName val="Daf. Alat"/>
      <sheetName val="Sheet1 (8)"/>
      <sheetName val="ALB 1"/>
      <sheetName val="DAF. UPAH"/>
      <sheetName val="Koef Alat utk Rip Rap"/>
      <sheetName val="Methode Pelaksanaan"/>
      <sheetName val="Daftar Personil (2)"/>
      <sheetName val="d.peralatan"/>
      <sheetName val="Srt Sewa Peralatan"/>
      <sheetName val="Lampiran I (a-c)"/>
      <sheetName val="Dukungan Bank"/>
      <sheetName val="d.person"/>
      <sheetName val="Data Peralatan"/>
      <sheetName val="d.pekerjaan"/>
      <sheetName val="d.pengalaman"/>
      <sheetName val="neraca ter"/>
      <sheetName val="Produksi Alat"/>
      <sheetName val="Rab Langsa"/>
      <sheetName val="Anal Clearing"/>
      <sheetName val="HSP Babah"/>
      <sheetName val="Daftar Personil"/>
      <sheetName val="Rab Sianjo"/>
      <sheetName val="Rekap  harga"/>
      <sheetName val=" tower"/>
      <sheetName val="papan nama"/>
      <sheetName val="tambah pagar luar"/>
      <sheetName val="pagar kel.dlm"/>
      <sheetName val="pagar antar blok"/>
      <sheetName val="ruang besuk"/>
      <sheetName val="Bengkel kerja"/>
      <sheetName val="gedung serbaguna"/>
      <sheetName val="Mushola"/>
      <sheetName val="hrg stn"/>
      <sheetName val="rumah type 36"/>
      <sheetName val="blok hunian"/>
      <sheetName val="Anl Peralatan"/>
      <sheetName val="Tabel Pht Bea Alat"/>
      <sheetName val="Lamp 5"/>
      <sheetName val="Curva"/>
      <sheetName val="Hitungan Besi"/>
      <sheetName val="Per meter"/>
      <sheetName val="X,Y"/>
      <sheetName val="TIM. BARU"/>
      <sheetName val="BACK UP (lama)"/>
      <sheetName val="BACK UP (cco2)"/>
      <sheetName val="Time Schedull"/>
      <sheetName val="10 Juli"/>
      <sheetName val="5  Juli"/>
      <sheetName val="1  Peusangan"/>
      <sheetName val="2  Peusangan"/>
      <sheetName val="3 Percontohan"/>
      <sheetName val="7 P Siblah Krueng"/>
      <sheetName val="7 P Selatan"/>
      <sheetName val="10 Jangka"/>
      <sheetName val="14 Sp. Mamplam"/>
      <sheetName val="Anlsa Bangunan"/>
      <sheetName val="Teknik2"/>
      <sheetName val="5.Onsite"/>
      <sheetName val="6a"/>
      <sheetName val="6b"/>
      <sheetName val="14"/>
      <sheetName val="B5 "/>
      <sheetName val="B2 "/>
      <sheetName val="B All "/>
      <sheetName val="B2 budpar - mbl"/>
      <sheetName val="Halo2"/>
      <sheetName val="JENIS"/>
      <sheetName val="TT Sekda 13"/>
      <sheetName val="Nama SKPA"/>
      <sheetName val="Kenaikan Gaji"/>
      <sheetName val="analisa Persentase"/>
      <sheetName val="Aneh"/>
      <sheetName val="banding BP"/>
      <sheetName val="Rekap Fisik-Anggaran (2)"/>
      <sheetName val="Rekap Fisik-Anggaran"/>
      <sheetName val="LOAN JBN-SBS Trafo"/>
      <sheetName val="APBN 10 T"/>
      <sheetName val="APLN SULMAPA"/>
      <sheetName val="APLN Kalimantan"/>
      <sheetName val="APLN SBS kit"/>
      <sheetName val="APLN SBS trans"/>
      <sheetName val="APLN SBS GI"/>
      <sheetName val="APLN &amp; LOAN SUAR"/>
      <sheetName val="APBN Kalimantan"/>
      <sheetName val="APBN Sumbagsel"/>
      <sheetName val="APBN Suar"/>
      <sheetName val="APBN SULMAPA"/>
      <sheetName val="APBN JBN"/>
      <sheetName val="SUMMARY OF SELLING BENCHMARK"/>
      <sheetName val="SUMMARY BENCH"/>
      <sheetName val="RESSEC.1.Bench"/>
      <sheetName val="SEC.1.Bench"/>
      <sheetName val="RESSEC.2.Bench"/>
      <sheetName val="SEC.2.Bench"/>
      <sheetName val="RESSEC.3.Bench"/>
      <sheetName val="SEC.3.Bench"/>
      <sheetName val="INLAND FACTOR DISTANCE"/>
      <sheetName val="CONDITION"/>
      <sheetName val="Tower Input 2 of TWINK"/>
      <sheetName val="Analis. E-gak dipakai"/>
      <sheetName val="BREKDOWN"/>
      <sheetName val="Tanah(B)"/>
      <sheetName val="pondasi(C)"/>
      <sheetName val="Beton(G)"/>
      <sheetName val="Tower "/>
      <sheetName val="KOND &amp; ACC (UNBALANCE)"/>
      <sheetName val="RAB INST"/>
      <sheetName val="bang sederhana"/>
      <sheetName val="bang tdk"/>
      <sheetName val="bang sd"/>
      <sheetName val="bang kantor"/>
      <sheetName val="bangun wc"/>
      <sheetName val="analisa hrg sat-gak dipakai"/>
      <sheetName val="analisa hrg sat (2)"/>
      <sheetName val="upah&amp;material-gak dipakai"/>
      <sheetName val="analisa E-blm diprint"/>
      <sheetName val="analisa bahan-gak dipakai"/>
      <sheetName val="rekap E"/>
      <sheetName val="alat -1-udah"/>
      <sheetName val="alat - 2-UDAH"/>
      <sheetName val="alat - 4-diprint"/>
      <sheetName val="REKAP K"/>
      <sheetName val="K.Pvb"/>
      <sheetName val="K.PvbB"/>
      <sheetName val="k.spl"/>
      <sheetName val="K.035"/>
      <sheetName val="K.040"/>
      <sheetName val="K 111"/>
      <sheetName val="K.210"/>
      <sheetName val="K 211"/>
      <sheetName val="K.224"/>
      <sheetName val="K.310"/>
      <sheetName val="K.310.SPL"/>
      <sheetName val="K.311"/>
      <sheetName val="K.321"/>
      <sheetName val="K.321.SPL.A"/>
      <sheetName val="K.321.SPL.B"/>
      <sheetName val="k 422"/>
      <sheetName val="K510"/>
      <sheetName val="k 510 spl"/>
      <sheetName val="K.516"/>
      <sheetName val="K520"/>
      <sheetName val="K.618"/>
      <sheetName val="K  636"/>
      <sheetName val="K  641"/>
      <sheetName val="K  705"/>
      <sheetName val="K  710"/>
      <sheetName val="K  715"/>
      <sheetName val="K  719"/>
      <sheetName val="K  720"/>
      <sheetName val="K  721"/>
      <sheetName val="K  722"/>
      <sheetName val="K 726"/>
      <sheetName val="K  730"/>
      <sheetName val="K 815 SPL"/>
      <sheetName val="Mob-Site-3"/>
      <sheetName val="BREKDOWN5"/>
      <sheetName val="K&amp;ACC (UNCE) 1-5 ME"/>
      <sheetName val="RAB INST 1-5 ME"/>
      <sheetName val="RAB 1-5"/>
      <sheetName val="RKP 1-5"/>
      <sheetName val="MAP-1"/>
      <sheetName val="MAP-3"/>
      <sheetName val="MAP-4"/>
      <sheetName val="MAP-5"/>
      <sheetName val="ANALISA-DC"/>
      <sheetName val="61006-1"/>
      <sheetName val="Parameter"/>
      <sheetName val="HPS Paket 3 RJKB"/>
      <sheetName val="HPS-Shd 1"/>
      <sheetName val="HPS-Shd 2"/>
      <sheetName val="HPS-Shd 3"/>
      <sheetName val="HPS-Shd 4"/>
      <sheetName val="U_PRICE"/>
      <sheetName val="RAB- Embalut-Tgrg"/>
      <sheetName val="REKAP-BQ"/>
      <sheetName val="Persiapan(1)"/>
      <sheetName val="Tanah (2)"/>
      <sheetName val="Pondasi (3)"/>
      <sheetName val="Dinding (4)"/>
      <sheetName val="Plesteran (5)"/>
      <sheetName val="Kayu (6)"/>
      <sheetName val="Beton (7)"/>
      <sheetName val="Atap (8)"/>
      <sheetName val="Langit2 (9)"/>
      <sheetName val="Sanitasi (10)"/>
      <sheetName val="Besi-All (11)"/>
      <sheetName val="Kunci-kaca (12)"/>
      <sheetName val="Lantai-dinding (13)"/>
      <sheetName val="Cat (14)"/>
      <sheetName val="KMS-DISHIGH "/>
      <sheetName val="CB-Min"/>
      <sheetName val="CB-Gtl"/>
      <sheetName val="CB-Palu"/>
      <sheetName val="CB-Luwuk"/>
      <sheetName val="Sul-GI1"/>
      <sheetName val="Sul-TL1"/>
      <sheetName val="TDL2001"/>
      <sheetName val="TDL2002"/>
      <sheetName val="Sch-1"/>
      <sheetName val="Sch-2"/>
      <sheetName val="Sch-3"/>
      <sheetName val="Sch-4"/>
      <sheetName val="Sch-5"/>
      <sheetName val="PkRp"/>
      <sheetName val="PkVal"/>
      <sheetName val="PkJtRp"/>
      <sheetName val="PkJtVal"/>
      <sheetName val="ByDkpRp"/>
      <sheetName val="ByDkpVal"/>
      <sheetName val="ByDkpJtRp"/>
      <sheetName val="ByDkpJtVal"/>
      <sheetName val="ByPinjRp"/>
      <sheetName val="ByPinjVal"/>
      <sheetName val="GI"/>
      <sheetName val="GI utara"/>
      <sheetName val="Neraca GI"/>
      <sheetName val="Kal-TL"/>
      <sheetName val="Kal-GI"/>
      <sheetName val="Berat Tower"/>
      <sheetName val="SCH 1 - TRW"/>
      <sheetName val="PARAM"/>
      <sheetName val="Dari P3B H_S_Versi 1"/>
      <sheetName val="HPS Paket 3 RJKB (2)"/>
      <sheetName val="Bruto (3)"/>
      <sheetName val="Bruto (2)"/>
      <sheetName val="Hitung_Energi"/>
      <sheetName val="Hasil-Energi"/>
      <sheetName val="Hasil -Cost"/>
      <sheetName val="Komposisi"/>
      <sheetName val="Resume-Bruto"/>
      <sheetName val="Energy"/>
      <sheetName val="Bruto"/>
      <sheetName val="Biaya-netto"/>
      <sheetName val="Biaya-bruto"/>
      <sheetName val="RpkWH03"/>
      <sheetName val="ResumeBB"/>
      <sheetName val="ResumeBB (2)"/>
      <sheetName val="Geot"/>
      <sheetName val="BatuBara"/>
      <sheetName val="BB-CF"/>
      <sheetName val="MFO"/>
      <sheetName val="MFO-CF"/>
      <sheetName val="Marginal"/>
      <sheetName val="Resume-CF"/>
      <sheetName val="Biaya-netto (abcd-1)"/>
      <sheetName val="Biaya-netto(ABCD)"/>
      <sheetName val="03"/>
      <sheetName val="04"/>
      <sheetName val="05"/>
      <sheetName val="06"/>
      <sheetName val="07"/>
      <sheetName val="08"/>
      <sheetName val="Biaya-netto (3)"/>
      <sheetName val="Install"/>
      <sheetName val="Geot-cf"/>
      <sheetName val="Air-cf"/>
      <sheetName val="Gas-cf"/>
      <sheetName val="HSD-CF"/>
      <sheetName val="TDS LSITU"/>
      <sheetName val="REKAP TOWER LSITU"/>
      <sheetName val="A. DATA  2CCTLSITU"/>
      <sheetName val="BQ TL 2cctLSITU"/>
      <sheetName val=" RAB 2cctZEBRA LSITU  "/>
      <sheetName val=" SHORTRAB 2cctZEBRA LSITU "/>
      <sheetName val="LONGFORM boq 2cctZEBRA LSITU "/>
      <sheetName val="SHORTformBOQ2cctZEBRA "/>
      <sheetName val="longformBQ TL 2cctCBD"/>
      <sheetName val=" RAB 2cct TACSR 520 final"/>
      <sheetName val="SHORT RAB 2cct TACSR 520 final "/>
      <sheetName val="SHORT FORM BOQ 2cct TACSR 520 "/>
      <sheetName val="FORM BQ TL PRATU 4cct"/>
      <sheetName val=" RAB 4cct DETAIL"/>
      <sheetName val="SHORTRAB 4cct "/>
      <sheetName val="SHORTformBOQ 4cct  "/>
      <sheetName val="REKAP TOWER"/>
      <sheetName val="RKAP PONDASI"/>
      <sheetName val="A. DATA  2cct "/>
      <sheetName val="TDS"/>
      <sheetName val="A. DATA  4cct"/>
      <sheetName val="RESUME TOTAL"/>
      <sheetName val="TARGET kit_p3b2003"/>
      <sheetName val="OVERALL-REV"/>
      <sheetName val="Piling Works"/>
      <sheetName val="EXWORK LEVEL 2 CIVIL STRUCTU "/>
      <sheetName val="EXWORK LEVEL-3 CIVIL STRUCTURAL"/>
      <sheetName val="BA EXWORK JUNE 12 (CONTR)"/>
      <sheetName val="ERECT LEVEL-2 CIVIL STRUCTU (2)"/>
      <sheetName val="ERECT LEVEL-3 CIVIL STRUCTURAL"/>
      <sheetName val="BA EREC JUNE 12 (CONTR)"/>
      <sheetName val="BA Ex-work Pilling Works"/>
      <sheetName val="BA Erection Pilling Works"/>
      <sheetName val="samsidb"/>
      <sheetName val="BOQ STRUKTUR"/>
      <sheetName val="BOQ ARSEKTUR"/>
      <sheetName val="Lit"/>
      <sheetName val="F_bid"/>
      <sheetName val="INSTALASI PIPA"/>
      <sheetName val="Rek RAB"/>
      <sheetName val="STRUtm"/>
      <sheetName val="STRPjg"/>
      <sheetName val="Tbh-01"/>
      <sheetName val="Tbh-2"/>
      <sheetName val="Marktng"/>
      <sheetName val="Ev-MU"/>
      <sheetName val="cover nO. 01"/>
      <sheetName val="Bill NO. 1"/>
      <sheetName val="Bill No.04.4 LT-DS (2)"/>
      <sheetName val="cover NO. 02"/>
      <sheetName val="Bill NO. 2 "/>
      <sheetName val="cover NO. 03"/>
      <sheetName val="Bill No. 03"/>
      <sheetName val="cover NO. 04"/>
      <sheetName val="Bill No. 04.1 BSM-3 "/>
      <sheetName val="Bill No.04.2 BSM-2"/>
      <sheetName val="Bill No.04.3 BSM-1"/>
      <sheetName val="Bill No.04.4 LT-DS"/>
      <sheetName val="Bill no 04.5 LT-2"/>
      <sheetName val="Bill no 04.6 LT-3"/>
      <sheetName val="Bill no 04.7 LT-4"/>
      <sheetName val="Bill no 04.8 LT-5"/>
      <sheetName val="Bill no 04.9 LT-6"/>
      <sheetName val="Bill no 4.10LT-7"/>
      <sheetName val="Bill no 4.11LT-8~9"/>
      <sheetName val="Bill no 4.12 LT10 ~15"/>
      <sheetName val="Bill no 4.13lt-16"/>
      <sheetName val="Bill no 4.14 lt-17"/>
      <sheetName val="Bill no 4.15 lt 18"/>
      <sheetName val="REKAP BILL NO 4"/>
      <sheetName val="cover NO. 05"/>
      <sheetName val="Bill No 5 Faqade"/>
      <sheetName val="cover NO. 06"/>
      <sheetName val="Bill No 6"/>
      <sheetName val="REKAP BILL NO 6"/>
      <sheetName val="cover Rekap"/>
      <sheetName val="PL SESUAI GBR"/>
      <sheetName val="VAC"/>
      <sheetName val="TLP "/>
      <sheetName val="FF OPTIMASI"/>
      <sheetName val="FF SESUAI GBR"/>
      <sheetName val="DAYA LISTRIK"/>
      <sheetName val="HSB.interior"/>
      <sheetName val="Interior rsud"/>
      <sheetName val="alat medis"/>
      <sheetName val="REKAP RSUD TOTAL"/>
      <sheetName val="An-tampil"/>
      <sheetName val="An-Grnd"/>
      <sheetName val="FH-UNPADSTR2"/>
      <sheetName val="FH-UNPADSTR"/>
      <sheetName val="anl-rc"/>
      <sheetName val="Cover.1"/>
      <sheetName val="Cover-2"/>
      <sheetName val="Cover-3"/>
      <sheetName val="Cover-4"/>
      <sheetName val="Cover5"/>
      <sheetName val="Cover-6"/>
      <sheetName val="M.E."/>
      <sheetName val="analisa el"/>
      <sheetName val="analisa mek"/>
      <sheetName val="MEK"/>
      <sheetName val="MASTER SCADULLE "/>
      <sheetName val="NSC( KOORDINASI)"/>
      <sheetName val="Condotel"/>
      <sheetName val="F0"/>
      <sheetName val="F5"/>
      <sheetName val="F6"/>
      <sheetName val="F7"/>
      <sheetName val="F8"/>
      <sheetName val="F9"/>
      <sheetName val="F10"/>
      <sheetName val="F11"/>
      <sheetName val="MP-PLAN"/>
      <sheetName val="APBP (3)"/>
      <sheetName val="RABOP"/>
      <sheetName val="APBP (2)"/>
      <sheetName val="APBP"/>
      <sheetName val="DAF 5"/>
      <sheetName val="DAF 6"/>
      <sheetName val="DAF 7"/>
      <sheetName val="DAF 8"/>
      <sheetName val="DAF 9"/>
      <sheetName val="DAF 13"/>
      <sheetName val="SPPB"/>
      <sheetName val="Hit Sub"/>
      <sheetName val="Laporan Keterlambatan"/>
      <sheetName val="Pengendalian Sub Des"/>
      <sheetName val="DIV.II"/>
      <sheetName val="DIV.III"/>
      <sheetName val="DIV.IV"/>
      <sheetName val="DIV.V"/>
      <sheetName val="DIV.VI"/>
      <sheetName val="Divisi VII"/>
      <sheetName val="DIV.VIII"/>
      <sheetName val="Upah borong"/>
      <sheetName val="Dashboard Baja ttp"/>
      <sheetName val="Local"/>
      <sheetName val="Rekap Paket C"/>
      <sheetName val="RAB Paket C"/>
      <sheetName val="A-PRE"/>
      <sheetName val="ANL-SANI"/>
      <sheetName val="U-BOR"/>
      <sheetName val="AL"/>
      <sheetName val="ATU2"/>
      <sheetName val="KURVAS"/>
      <sheetName val="asb baru(1a,3a)"/>
      <sheetName val="asb baru (2a)"/>
      <sheetName val="DIV.VII"/>
      <sheetName val="DIV.VIIa"/>
      <sheetName val="Mek-FW"/>
      <sheetName val="Mek-Sewege_EXH_HD_"/>
      <sheetName val="Mek-AC"/>
      <sheetName val="Mek-AC (2)"/>
      <sheetName val="optimasi bt"/>
      <sheetName val="rekap BT"/>
      <sheetName val="rekap Tenis"/>
      <sheetName val="Tenis"/>
      <sheetName val="bangpelME"/>
      <sheetName val="rkp bangpelME"/>
      <sheetName val="anls struktur"/>
      <sheetName val="hrg.bhn"/>
      <sheetName val="GRAND REKAP (2)"/>
      <sheetName val="REKAP I. PEK. PERSIAPAN"/>
      <sheetName val="I. PEK. PERSIAPAN"/>
      <sheetName val="REKAP II. PEK. PEMATANGAN "/>
      <sheetName val="II. PEK. PEMATANGAN "/>
      <sheetName val="REKAP III. STRUKTUR"/>
      <sheetName val="III. RAB STRUKTUR"/>
      <sheetName val="REKAP IV. ARSITEKTUR"/>
      <sheetName val="IV. RAB ARSITEKTUR"/>
      <sheetName val="V. PLUMBING "/>
      <sheetName val="Deep Well"/>
      <sheetName val="Soundsystem"/>
      <sheetName val="BQ Arsitek"/>
      <sheetName val="VOL. BQ arsitek"/>
      <sheetName val="SLSR PHUB"/>
      <sheetName val="PEK. TNH (CONTOH)"/>
      <sheetName val="PAS&amp;PLES "/>
      <sheetName val="WATER FEATURE"/>
      <sheetName val="EXT WALL"/>
      <sheetName val="PEK. TNH "/>
      <sheetName val="LANTAI&amp;SALUT DINDING"/>
      <sheetName val="KOSEN"/>
      <sheetName val="KONST-BAJA"/>
      <sheetName val="LANGIT2"/>
      <sheetName val="FINISHING TANGGA"/>
      <sheetName val="HP center"/>
      <sheetName val="PAGAR "/>
      <sheetName val="TIANG+KRAN"/>
      <sheetName val="B.JALAN"/>
      <sheetName val="TAMAN"/>
      <sheetName val="Add STR"/>
      <sheetName val="Management"/>
      <sheetName val="stp+rbsn "/>
      <sheetName val="drainase "/>
      <sheetName val="Rekap Alt"/>
      <sheetName val="Rekap Add"/>
      <sheetName val="Rekap Alt."/>
      <sheetName val="Dash Alt"/>
      <sheetName val="VOL "/>
      <sheetName val=" REKAP BQ"/>
      <sheetName val="RAB MESJID "/>
      <sheetName val="RAB BANG.DEWAN"/>
      <sheetName val="RAB BANG PARIPURNA"/>
      <sheetName val="RAB -SITE"/>
      <sheetName val="hs-str"/>
      <sheetName val="ana-str"/>
      <sheetName val="ana-ars"/>
      <sheetName val="ana-sani"/>
      <sheetName val="RESUME ANALISA"/>
      <sheetName val="SATUAN ALAT BERAT"/>
      <sheetName val="AnalisaSaniter"/>
      <sheetName val="upah_harian"/>
      <sheetName val="satuan_alat"/>
      <sheetName val="sewa_alat"/>
      <sheetName val="RAB.01"/>
      <sheetName val="mark'up"/>
      <sheetName val="sah"/>
      <sheetName val="rekapsah"/>
      <sheetName val="General Rekap"/>
      <sheetName val="REKAP AHKIR"/>
      <sheetName val="MASUK RAB"/>
      <sheetName val="RAB TARAKAN"/>
      <sheetName val="dash2"/>
      <sheetName val="JMLH RAP"/>
      <sheetName val="sebaran"/>
      <sheetName val="ttpn fnl"/>
      <sheetName val="ALT BNT"/>
      <sheetName val="METHD ALT"/>
      <sheetName val="analisa harga lain2"/>
      <sheetName val="BY UMM 07"/>
      <sheetName val="kpsts prod"/>
      <sheetName val="rekap A"/>
      <sheetName val="Harga Perubahan"/>
      <sheetName val="Sisa RAP 25 Juli 2011"/>
      <sheetName val="ITEM RAP"/>
      <sheetName val="MARKUP1(FIGHT)"/>
      <sheetName val="MARKUP2(DIATUR)"/>
      <sheetName val="SEBAR"/>
      <sheetName val="AKURASI"/>
      <sheetName val="anl_alat"/>
      <sheetName val="anl_alat2"/>
      <sheetName val="RENC. KERJA"/>
      <sheetName val="01"/>
      <sheetName val="02"/>
      <sheetName val="09"/>
      <sheetName val="16"/>
      <sheetName val="18"/>
      <sheetName val="19"/>
      <sheetName val="21"/>
      <sheetName val="25"/>
      <sheetName val="28"/>
      <sheetName val="Sheet32"/>
      <sheetName val="FORM-A3 FINAL(khusus trans) (2)"/>
      <sheetName val="FORM-A3 FINAL(khusus trans) "/>
      <sheetName val="FORM A3-APLN (PERCEPATAN)"/>
      <sheetName val="FORM A3-APLN "/>
      <sheetName val="FORM A3-APBN"/>
      <sheetName val="FORM-A4-APBN"/>
      <sheetName val="FORM A3-SLA"/>
      <sheetName val="FORM-A4-SLA"/>
      <sheetName val="REKAP RKAP "/>
      <sheetName val="REKAP RKAP  (2)"/>
      <sheetName val="AI (IS1)"/>
      <sheetName val="AI (IS2)(1)"/>
      <sheetName val="UNIT"/>
      <sheetName val="Perhitungan.Kin.Operasi"/>
      <sheetName val="H O P"/>
      <sheetName val="Perhitungan.Kin.Keuangan"/>
      <sheetName val="Perhitungan.Kin.Ads. PUKK"/>
      <sheetName val="Pengusahaan POINT"/>
      <sheetName val="LR-TRGT &amp; REAL _pnusysutanTUL3"/>
      <sheetName val="NRC _Target &amp;real non klp"/>
      <sheetName val="2003cab"/>
      <sheetName val="2003GAB"/>
      <sheetName val="2003ktgjh"/>
      <sheetName val="Rincian By Adminis"/>
      <sheetName val="Rincian Lain lain by Adm"/>
      <sheetName val="LabaRugi Lainnya 2007(20)"/>
      <sheetName val="LabaRugi Unsur2006(21A)"/>
      <sheetName val="LabaRugi Fungsi2006(21B)"/>
      <sheetName val="XXXXXXX0"/>
      <sheetName val="XXXXXXX1"/>
      <sheetName val="PRK"/>
      <sheetName val="CUTI TH"/>
      <sheetName val="WINDUAN 2"/>
      <sheetName val="WINDUAN 3"/>
      <sheetName val="WINDUAN 4"/>
      <sheetName val="PENSIUN"/>
      <sheetName val="Pensiun Normal"/>
      <sheetName val="THR"/>
      <sheetName val="Data Peg-Estimasi Angg 2005"/>
      <sheetName val="Gaji Dasar &amp; Index Daerah"/>
      <sheetName val="Tj. Rmh+Tj. Transp."/>
      <sheetName val="Tunj. Jabatan"/>
      <sheetName val="Cuti Tahunan "/>
      <sheetName val="Ct. Besar"/>
      <sheetName val="THR (baru)"/>
      <sheetName val="Iuran Pemb.Kerja"/>
      <sheetName val="Pakaian Dinas"/>
      <sheetName val="Uang Makan Lembur"/>
      <sheetName val="Biaya Diklat"/>
      <sheetName val="Usulan FINAL-1 Tahun"/>
      <sheetName val="TRIW+FUNGSI"/>
      <sheetName val="CASHFLOW-BULANAN"/>
      <sheetName val="PANTAUAN"/>
      <sheetName val="D-Usaha"/>
      <sheetName val="LKAO"/>
      <sheetName val="MAT VALUE"/>
      <sheetName val="JASA-OS"/>
      <sheetName val="TOTAL HAR-UNIT"/>
      <sheetName val="REKAP-MAT"/>
      <sheetName val="REKAP-JASA"/>
      <sheetName val="TOTAL-AO"/>
      <sheetName val="JASA"/>
      <sheetName val="KANWIL"/>
      <sheetName val="BMASIN"/>
      <sheetName val="KBARU"/>
      <sheetName val="BARABAI"/>
      <sheetName val="PRAYA"/>
      <sheetName val="KPUAS"/>
      <sheetName val="SBTO"/>
      <sheetName val="APB"/>
      <sheetName val="S-ASAM2"/>
      <sheetName val="Cara"/>
      <sheetName val="Data Peg. per 1 Jan-2006"/>
      <sheetName val="Gaji Dasar"/>
      <sheetName val="Tj. Daerah"/>
      <sheetName val="Tj. Dasar"/>
      <sheetName val="Ct Th "/>
      <sheetName val="Ct.Bsr "/>
      <sheetName val="Iur Pemb Kerja"/>
      <sheetName val="Pajak "/>
      <sheetName val="Final - 1 Tahun"/>
      <sheetName val="Final - Triwulanan"/>
      <sheetName val="Final - Bulanan"/>
      <sheetName val="AI (IS2) (2)"/>
      <sheetName val="REK TRW (IS3)"/>
      <sheetName val="REK TRW (IS4)"/>
      <sheetName val="GABLUARJAWA1 (2)"/>
      <sheetName val="GABLUARJAWA2 (2)"/>
      <sheetName val="GABJAWA (2)"/>
      <sheetName val="GABUPUSAT (2)"/>
      <sheetName val="GABKONS (2)"/>
      <sheetName val="HOLDINGA (2)"/>
      <sheetName val="KONSOLIDASI (2)"/>
      <sheetName val="FGTM 01"/>
      <sheetName val="Lampiran I"/>
      <sheetName val="PRKAIDIST"/>
      <sheetName val="Tabel Istilah"/>
      <sheetName val="reconductr_SUTM_total"/>
      <sheetName val="BCR"/>
      <sheetName val="Cap Balance"/>
      <sheetName val="Pembebanan"/>
      <sheetName val="justifikasi"/>
      <sheetName val="tabel1"/>
      <sheetName val="tabel2"/>
      <sheetName val="IRR Manna"/>
      <sheetName val="Rincian Lain lain by Adm (2)"/>
      <sheetName val="LabaRugi Lainnya 2006(20)"/>
      <sheetName val="LAPORAN OAF-EAF"/>
      <sheetName val="IKP"/>
      <sheetName val="DATA 1"/>
      <sheetName val=" DATA 2"/>
      <sheetName val="DERATING 1"/>
      <sheetName val="DERATING 2"/>
      <sheetName val="OUTAGE 1"/>
      <sheetName val="OUTAGE2"/>
      <sheetName val="Table APJ"/>
      <sheetName val="Kinerja Unit Cetak"/>
      <sheetName val="PENGUSAHAAN HISTORY"/>
      <sheetName val="DATA PENGUSAHAAN"/>
      <sheetName val="PROYEKSI AO 2009"/>
      <sheetName val="PREDIKSI REALISASI AO 2008"/>
      <sheetName val="PROYEKSI AO 2009 REV"/>
      <sheetName val="PROYEKSI AO 2009 REV (2)"/>
      <sheetName val="PROYEKSI LABA-RUGI 2009"/>
      <sheetName val="PROYEKSI L-R 2009 Versi I"/>
      <sheetName val="PENGUSAHAAN 2009"/>
      <sheetName val="PROY L-R 2009 Ver I - II"/>
      <sheetName val="PROY AO 2009 Ver I-II"/>
      <sheetName val="PROYEKSI L-R 2009 Versi II"/>
      <sheetName val="PROYEKSI AO 2009 Versi I"/>
      <sheetName val="PROYEKSI AO 2009 Versi II"/>
      <sheetName val="MUK APJ"/>
      <sheetName val="MUK GM"/>
      <sheetName val="PENGUSAHAAN 2009 (4)"/>
      <sheetName val="PENGUSAHAAN 2009 (3)"/>
      <sheetName val="PENGUSAHAAN 2009 (2)"/>
      <sheetName val="PENGUSAHAAN 2008"/>
      <sheetName val="PROYEKSI LABA-RUGI 2009 REV"/>
      <sheetName val="AGENDA RAPIMPLUS"/>
      <sheetName val="JADWAL KOORDINASI"/>
      <sheetName val="MUK"/>
      <sheetName val="TATA TERTIB"/>
      <sheetName val="ROAD MAP DISTRIBUSI"/>
      <sheetName val="ROAD MAP NIAGA"/>
      <sheetName val="5.4 NIAGA"/>
      <sheetName val="Pendanaan 04"/>
      <sheetName val="Disclouse_04"/>
      <sheetName val="Draft Pendanaan Baru"/>
      <sheetName val="Piutang Denda Normal PK"/>
      <sheetName val="SKA Bunga Keterlambatan Iuran"/>
      <sheetName val="AlokBagHas"/>
      <sheetName val="lamp.2"/>
      <sheetName val="Piutang NormalPk"/>
      <sheetName val="KA-Normal Pemb.Kerja"/>
      <sheetName val="SKA Selisih Peny Aktuaria"/>
      <sheetName val="Iuran Normal PK Diterima Dim "/>
      <sheetName val="Piutang Normal Psrt"/>
      <sheetName val="KA-Normal Peserta"/>
      <sheetName val="Iuran Normal Pst Diterima Dim "/>
      <sheetName val="Piutang I. Tambahan"/>
      <sheetName val="AJE"/>
      <sheetName val="SKA Pemberi Kerja"/>
      <sheetName val="Iuran Tambahan Diterima Dimuka"/>
      <sheetName val="KA PEMBERI KERJA"/>
      <sheetName val="Bayar Kembali-PK"/>
      <sheetName val="Bayar Kembali-Psrt"/>
      <sheetName val="SKA Percepatan Def Solv"/>
      <sheetName val="Nam_Acc "/>
      <sheetName val="Disc Audit"/>
      <sheetName val="Pemby.Manf. Pens. Dimuka"/>
      <sheetName val="BayarPensiunBulanan"/>
      <sheetName val="BayarPensiun20%"/>
      <sheetName val="BayarPensiunSekaligus"/>
      <sheetName val="Utip Manf Pensiun"/>
      <sheetName val="Profile"/>
      <sheetName val="Chart Account"/>
      <sheetName val="GL_Account"/>
      <sheetName val="JM"/>
      <sheetName val="GL"/>
      <sheetName val="Notes BS"/>
      <sheetName val="BS"/>
      <sheetName val="Palopo Bermasalah"/>
      <sheetName val="Pere -Pare  Bermasalah"/>
      <sheetName val="Rekap Ptg"/>
      <sheetName val="Rincian Piutang"/>
      <sheetName val="Rekap Piutang Rincian"/>
      <sheetName val="Kode Nasabah"/>
      <sheetName val="Kumpul"/>
      <sheetName val="Data Sumber"/>
      <sheetName val="Rekap Piutang"/>
      <sheetName val="Rekap %"/>
      <sheetName val="Rekap Perwil"/>
      <sheetName val="Rkap"/>
      <sheetName val="Rekap Piutang Wil"/>
      <sheetName val="D Isi"/>
      <sheetName val="Targer &amp; Realisasi Penjualan"/>
      <sheetName val="Rencan &amp; Realisasi"/>
      <sheetName val="Perbandingan Penjualan"/>
      <sheetName val="Perbandinga Perbulan"/>
      <sheetName val="Realisasi Jual"/>
      <sheetName val="Ren Jual"/>
      <sheetName val="Analisa Cash &amp; Kredit"/>
      <sheetName val="Rekap posisi Piutang"/>
      <sheetName val="Transfer"/>
      <sheetName val="Rencana &amp; Realisasi Cash In"/>
      <sheetName val="Rekap % 1"/>
      <sheetName val="% PaK Hsn"/>
      <sheetName val="Rkap (2)"/>
      <sheetName val="Rekap Piut"/>
      <sheetName val="REKAP PEND. NON OP &amp; BIA N AJUS"/>
      <sheetName val="REKAP BIAYA OPERASIONAL AJUST"/>
      <sheetName val="REKAP HPP AJUST"/>
      <sheetName val="REKAP LABA RUGI AJUST"/>
      <sheetName val="LABA RUGI WILAYAH AJUST"/>
      <sheetName val="LABA RUGI CETAK"/>
      <sheetName val="PERBANDINAGN 2001 2002"/>
      <sheetName val="GRAFIK PERCABANG AJUST"/>
      <sheetName val="GRAFIK PERCABANG"/>
      <sheetName val="GRAFIK PERBULAN AJUST"/>
      <sheetName val="GRAFIK PERBULAN"/>
      <sheetName val="REKAP PERBULAN AJUST"/>
      <sheetName val="REKAP PERCABANG AJUST"/>
      <sheetName val="REKAP BULAN BERJALAN AJUST"/>
      <sheetName val="REKAP BAHAN RAPAT KWARTAL I"/>
      <sheetName val="BAHAN RAPAT KWARTAL I"/>
      <sheetName val="SUL SEL KAMAL"/>
      <sheetName val="SUL SEL ARDI"/>
      <sheetName val="KOLAKA"/>
      <sheetName val="KENDARI"/>
      <sheetName val="MANADO"/>
      <sheetName val="SAMARINDA"/>
      <sheetName val="BALIKPAPAN"/>
      <sheetName val="BANYUWANGI"/>
      <sheetName val="SURABAYA setelah di ajust"/>
      <sheetName val="SURABAYA"/>
      <sheetName val="JAKARTA setelah di ajust"/>
      <sheetName val="JAKARTA"/>
      <sheetName val="DENPASAR"/>
      <sheetName val="Target RE 2013"/>
      <sheetName val="Target PELANGGAN PER UNIT 2013"/>
      <sheetName val="PELANGGAN Gab. per Unit 2013"/>
      <sheetName val="PLG KONSOLIDASI PER TARIF "/>
      <sheetName val="PLG Holding Pergolongan Tarif"/>
      <sheetName val="PLG gabungan Ind Barat PER TRF"/>
      <sheetName val="PLG gabungan Ind. Timur Per Trf"/>
      <sheetName val="PLG Gabungan Jawa Bali per TRF"/>
      <sheetName val="pELANGGAN gabungan Anak Pers"/>
      <sheetName val="PELANGAN PER TARIP PER UNIT"/>
      <sheetName val="QView"/>
      <sheetName val="Skenario"/>
      <sheetName val="Mgmt Rpt"/>
      <sheetName val="LR Region"/>
      <sheetName val="KK-LR"/>
      <sheetName val="KK-NRC"/>
      <sheetName val="Gap CF"/>
      <sheetName val="KK"/>
      <sheetName val="BPP Kons"/>
      <sheetName val="BPP Holding"/>
      <sheetName val="BPP Jamali"/>
      <sheetName val="BPP IBB Op"/>
      <sheetName val="BPP IBB"/>
      <sheetName val="BPP IBT Op"/>
      <sheetName val="BPP IBT"/>
      <sheetName val="BPP Btm"/>
      <sheetName val="BPP Trk"/>
      <sheetName val="Formula CICR-WACC"/>
      <sheetName val="Ren. Inv"/>
      <sheetName val="DCSR"/>
      <sheetName val="CICR"/>
      <sheetName val="WACC"/>
      <sheetName val="Kep 100-09"/>
      <sheetName val="Kep 100"/>
      <sheetName val="Butuh PSO"/>
      <sheetName val="Jual Rekap"/>
      <sheetName val="Jual-Unit"/>
      <sheetName val="KK EP"/>
      <sheetName val="Data EP"/>
      <sheetName val="L5IPP"/>
      <sheetName val="L6Sewa"/>
      <sheetName val="L8NE"/>
      <sheetName val="L10Har"/>
      <sheetName val="L12Admin"/>
      <sheetName val="L13Depr"/>
      <sheetName val="L15 Investasi"/>
      <sheetName val="L20Keu"/>
      <sheetName val="KVA &amp; BP"/>
      <sheetName val="T7Penyertaan"/>
      <sheetName val="T14SDPD"/>
      <sheetName val="T15LPE"/>
      <sheetName val="T16PSO"/>
      <sheetName val="T17RISD"/>
      <sheetName val="T18LR AP"/>
      <sheetName val="T19Nrc AP"/>
      <sheetName val="Prognosa AP"/>
      <sheetName val="DISBURS"/>
      <sheetName val="A RUTIN"/>
      <sheetName val="B RUTIN"/>
      <sheetName val="A NON RUTIN"/>
      <sheetName val="B NON RUTIN"/>
      <sheetName val="1a. POLA OPERASI (Kontrol)"/>
      <sheetName val="1.b Pola Operasi"/>
      <sheetName val="2. ASUMSI &amp; OPERATOR"/>
      <sheetName val="3. Rekap Rinci Bulanan"/>
      <sheetName val="Ikhtisar I"/>
      <sheetName val="Loan B"/>
      <sheetName val="Loan C"/>
      <sheetName val=" 4. Sheet L R"/>
      <sheetName val="Neraca 2012"/>
      <sheetName val="Cash Flow 2012"/>
      <sheetName val="Hitungan Rincian"/>
      <sheetName val="BTS"/>
      <sheetName val="Fixed"/>
      <sheetName val="Plgn PLN2003"/>
      <sheetName val="DATA PLGN PLN"/>
      <sheetName val="Internet"/>
      <sheetName val="Invest teleponi"/>
      <sheetName val="Roadmap RJP"/>
      <sheetName val="report"/>
      <sheetName val="NILAI ASET TELKOM PLN"/>
      <sheetName val="DETAIL INVESTASI"/>
      <sheetName val="Capex"/>
      <sheetName val="depr&amp;cicilan"/>
      <sheetName val="Opex"/>
      <sheetName val="Pasar RKAP"/>
      <sheetName val="TarifRKAP"/>
      <sheetName val="RevRKAP"/>
      <sheetName val="Income"/>
      <sheetName val="Valuasi Perusahaan"/>
      <sheetName val="Sensitivitas"/>
      <sheetName val="value row"/>
      <sheetName val="NEKons"/>
      <sheetName val="020108"/>
      <sheetName val="030108a"/>
      <sheetName val="030108b"/>
      <sheetName val="170108"/>
      <sheetName val="310108"/>
      <sheetName val="080208"/>
      <sheetName val="270208"/>
      <sheetName val="080208 BBMrendah"/>
      <sheetName val="rkap2008"/>
      <sheetName val="KSU"/>
      <sheetName val="KSS"/>
      <sheetName val="Changes"/>
      <sheetName val="SewaDis(12A2)"/>
      <sheetName val="FORM-B"/>
      <sheetName val="FORM_B"/>
      <sheetName val="Hal-1"/>
      <sheetName val="VALUE"/>
      <sheetName val="Indikator210"/>
      <sheetName val="Indikator215"/>
      <sheetName val="Hal-2"/>
      <sheetName val="Hal-3"/>
      <sheetName val="Hal-4"/>
      <sheetName val="Hal-5"/>
      <sheetName val="Hal-6"/>
      <sheetName val="Hal-7"/>
      <sheetName val="Hal8-13"/>
      <sheetName val="Hal-14"/>
      <sheetName val="Hal-15"/>
      <sheetName val="Hal-16"/>
      <sheetName val="PEND-ARUS"/>
      <sheetName val="PEND-BBM"/>
      <sheetName val="PEND-HAR"/>
      <sheetName val="PEND-PEG"/>
      <sheetName val="PEND-ADM"/>
      <sheetName val="FORMA"/>
      <sheetName val="FORMB"/>
      <sheetName val="Web"/>
      <sheetName val="KWH FUEL MIX"/>
      <sheetName val="Kwh Tranper"/>
      <sheetName val="KWH masuk BBM bbb gas"/>
      <sheetName val=" OIL  2012 WLH REKAP "/>
      <sheetName val="KWH SENDIRI &amp; SEWA 20112"/>
      <sheetName val=" BB BARA REKAP 2012"/>
      <sheetName val=" BBM 2012 WLH REKAP"/>
      <sheetName val="KWH GABUNGAN 2012"/>
      <sheetName val="TambahAKUM"/>
      <sheetName val="RinciSTP-Prodes"/>
      <sheetName val="Rekap PDP"/>
      <sheetName val="BIinves-Pemeliharaan"/>
      <sheetName val="LPS"/>
      <sheetName val="ATTBTotal"/>
      <sheetName val="ATTBHapus"/>
      <sheetName val="ATTBRelokasi"/>
      <sheetName val="ATTBDiperbaiki"/>
      <sheetName val="AkumATTBTotal"/>
      <sheetName val="AkumATTBHapus"/>
      <sheetName val="AkumATTBRelokasi"/>
      <sheetName val="AkumATTBDiperbaiki"/>
      <sheetName val="Rincian ATTB"/>
      <sheetName val="InvestasiA"/>
      <sheetName val="PendukungInves"/>
      <sheetName val="0"/>
      <sheetName val="Penyert-anak"/>
      <sheetName val="Penyert-Saham"/>
      <sheetName val="MilikSaham"/>
      <sheetName val="NCI"/>
      <sheetName val="BI.DTGH"/>
      <sheetName val="BDDLainnya"/>
      <sheetName val="Dmk-Pjk"/>
      <sheetName val="RDBDP"/>
      <sheetName val="PUMKPR"/>
      <sheetName val="Kas&amp;Strkas"/>
      <sheetName val="Piut-Umur"/>
      <sheetName val="Piut-Umur BARU"/>
      <sheetName val="Piut-Umur LAMA"/>
      <sheetName val="Piut-umur-bln"/>
      <sheetName val="PiutRR"/>
      <sheetName val="PenyisihanPiutang"/>
      <sheetName val="Persd-Mat"/>
      <sheetName val="KlasPersd"/>
      <sheetName val="PenyisihanMat"/>
      <sheetName val="Rinc-Bl-BBM"/>
      <sheetName val="HutangUsaha"/>
      <sheetName val="HutBiProy"/>
      <sheetName val="FORM REKON DP"/>
      <sheetName val="UtangUsaha"/>
      <sheetName val="IPS-IPK"/>
      <sheetName val="ManfPs"/>
      <sheetName val="SKP"/>
      <sheetName val="UtLainPJ"/>
      <sheetName val="UtLainPD"/>
      <sheetName val="Utg SGU"/>
      <sheetName val="UJL"/>
      <sheetName val="DMKLPB-TARIF"/>
      <sheetName val="DMKLPB-LANGG"/>
      <sheetName val="JualGLangg"/>
      <sheetName val="JUAL LPB-TARIF"/>
      <sheetName val="JUAL LPB-LANGG"/>
      <sheetName val="JUAL&amp;BL-TL"/>
      <sheetName val="PENDOPLN&amp;BEOPLAIN"/>
      <sheetName val="ProduksiTLSendiri"/>
      <sheetName val="BPeg-U"/>
      <sheetName val="Reals-MP"/>
      <sheetName val="BOLain1"/>
      <sheetName val="BOLain2"/>
      <sheetName val="Non Allw Cost"/>
      <sheetName val="BeLuOp"/>
      <sheetName val="BePinjaman"/>
      <sheetName val="PJK-TGH"/>
      <sheetName val="HASIL PERHITUNGAN"/>
      <sheetName val="DATA PENDUKUNG OP."/>
      <sheetName val="PENGISIAN DATA PENDUKUNG OAF"/>
      <sheetName val="PENGISIAN DATA PENDUKUNG CSF"/>
      <sheetName val="PENGISIAN DATA TARA KALOR"/>
      <sheetName val="PENGISIAN DATA PENDUKUNG KEU."/>
      <sheetName val="REAL-LR"/>
      <sheetName val="REAL-NER"/>
      <sheetName val="KOMPLAIN PLG"/>
      <sheetName val="GB-PRY"/>
      <sheetName val="dttr"/>
      <sheetName val="PBUN"/>
      <sheetName val="rekap-pp"/>
      <sheetName val="A2 pri123 (REKAP)"/>
      <sheetName val="A1 pri123 (2)"/>
      <sheetName val="A1 pri123"/>
      <sheetName val="A2 pri123"/>
      <sheetName val="A2 pri1"/>
      <sheetName val="A2 pri2"/>
      <sheetName val="A2 pri3"/>
      <sheetName val="KUMULATIP"/>
      <sheetName val="FEB"/>
      <sheetName val="MAY"/>
      <sheetName val="JUNE"/>
      <sheetName val="AGUS"/>
      <sheetName val="SEPT03"/>
      <sheetName val="NOF"/>
      <sheetName val="SGV"/>
      <sheetName val="OPERASI KIT"/>
      <sheetName val="Analisa Tie Line"/>
      <sheetName val="Analisa  Bundaran Mandonga"/>
      <sheetName val="CMKS"/>
      <sheetName val="CWP"/>
      <sheetName val="CPG"/>
      <sheetName val="CPL"/>
      <sheetName val="CPR"/>
      <sheetName val="CBK"/>
      <sheetName val="CKD"/>
      <sheetName val="CBB"/>
      <sheetName val="CMM"/>
      <sheetName val="WILAYAH"/>
      <sheetName val="Rekap_ 01"/>
      <sheetName val="Usulan 10 Juli 2012"/>
      <sheetName val="LKAI NR 2012 _Rev 01"/>
      <sheetName val="Disburse Bulanan (REAL)"/>
      <sheetName val="Perkiraan SD AkhThn"/>
      <sheetName val="Rutin 2012_01 "/>
      <sheetName val="AKB APLN"/>
      <sheetName val="Arus Kas Bulanan_01"/>
      <sheetName val="NOVEMBER"/>
      <sheetName val="OKTOBER"/>
      <sheetName val="SEPTEMBER"/>
      <sheetName val="AGUSTUS"/>
      <sheetName val="TARGET BARU"/>
      <sheetName val="APRL"/>
      <sheetName val="MART"/>
      <sheetName val="% "/>
      <sheetName val="Rekap Bln"/>
      <sheetName val="Rekap APJ"/>
      <sheetName val="TARGET BLN"/>
      <sheetName val="Des07"/>
      <sheetName val="Des06"/>
      <sheetName val="Des05"/>
      <sheetName val="TW"/>
      <sheetName val="Petunjuk"/>
      <sheetName val="TM1. HarMat(12C1)"/>
      <sheetName val="TM1. HarJabor(12C2)"/>
      <sheetName val="JANUARI "/>
      <sheetName val="NEWFORMATOAJAN09"/>
      <sheetName val="FORM 12A JAN 09"/>
      <sheetName val="JAN09 Ggn Manual"/>
      <sheetName val="JAN09 Hps Manual "/>
      <sheetName val="FEBRUARI"/>
      <sheetName val="NEWFORMATOAFEB09"/>
      <sheetName val="FORM 12A FEB 09"/>
      <sheetName val="FEB09 Ggn Manual"/>
      <sheetName val="FEB09 Hps Manual "/>
      <sheetName val="MARET"/>
      <sheetName val="NEWFORMATOAMAR09"/>
      <sheetName val="FORM 12A MAR 09"/>
      <sheetName val="MAR09 Ggn Manual"/>
      <sheetName val="MAR09 Hps Manual "/>
      <sheetName val="SEP.REV"/>
      <sheetName val="SEP edit"/>
      <sheetName val="NOV"/>
      <sheetName val="ExSummary"/>
      <sheetName val="ExSummary-PI"/>
      <sheetName val="PPJ"/>
      <sheetName val="PPN"/>
      <sheetName val="MATERAI"/>
      <sheetName val="TAGSUS"/>
      <sheetName val="KTRLAMBATAN"/>
      <sheetName val="INVOICE"/>
      <sheetName val="KLP"/>
      <sheetName val="Bank-Pendp&amp;Pemby"/>
      <sheetName val="Hut-Pajak"/>
      <sheetName val="HutLainPJ"/>
      <sheetName val="HutLainPD"/>
      <sheetName val="Htg SGU"/>
      <sheetName val="HutangBiaya"/>
      <sheetName val="ID"/>
      <sheetName val="Auxilary Tabel 1"/>
      <sheetName val="Laba Rugi All 1"/>
      <sheetName val="Neraca All 1"/>
      <sheetName val="K-amb 1"/>
      <sheetName val="Laba Rugi All 2"/>
      <sheetName val="Neraca All 2"/>
      <sheetName val="Laba Rugi All 3"/>
      <sheetName val="Neraca All 3"/>
      <sheetName val="Laba Rugi All 4"/>
      <sheetName val="Neraca All 4"/>
      <sheetName val="Kit &amp; Dist"/>
      <sheetName val="DSM"/>
      <sheetName val="SAIDI &amp; SAIFI"/>
      <sheetName val="Auxilary Tabel 2"/>
      <sheetName val="Auxilary Tabel 3"/>
      <sheetName val="SDM"/>
      <sheetName val="Target"/>
      <sheetName val="K-Corp-1"/>
      <sheetName val="LM 1"/>
      <sheetName val="K-Corp-2"/>
      <sheetName val="LM 2"/>
      <sheetName val="K-Corp-3"/>
      <sheetName val="LM 3"/>
      <sheetName val="K-Amb-4"/>
      <sheetName val="K-Tnt-4"/>
      <sheetName val="K-Tua-4"/>
      <sheetName val="K-Corp-4"/>
      <sheetName val="LM 4"/>
      <sheetName val="QPR 1"/>
      <sheetName val="QPR 2"/>
      <sheetName val="QPR 3"/>
      <sheetName val="QPR 4"/>
      <sheetName val="Keu 1"/>
      <sheetName val="Auxilary Tabel 4"/>
      <sheetName val="Keu 2"/>
      <sheetName val="Keu 3"/>
      <sheetName val="Keu 4"/>
      <sheetName val="Data BI"/>
      <sheetName val="Lampiran Surat Kalibrasi"/>
      <sheetName val="GANGGUAN"/>
      <sheetName val="SELISIH KURS"/>
      <sheetName val="by. adm"/>
      <sheetName val="KALIBRASI Peg &amp; SDM"/>
      <sheetName val="ANEV"/>
      <sheetName val="ANEV (2)"/>
      <sheetName val="Minyak Pelumas"/>
      <sheetName val="Lap KIT"/>
      <sheetName val="NEW FORMAT"/>
      <sheetName val="FORM 12A"/>
      <sheetName val="FORM 12B Ggn"/>
      <sheetName val="FORM 12B Hapus"/>
      <sheetName val="MONITORING 2007"/>
      <sheetName val="MONITORING 2008"/>
      <sheetName val="MONITORING 2009"/>
      <sheetName val="rkap2010_latihan"/>
      <sheetName val="TM1Beli"/>
      <sheetName val="Penjualan08"/>
      <sheetName val="Penjualan09"/>
      <sheetName val="Penjualan10"/>
      <sheetName val="Sale10vAGA"/>
      <sheetName val="Gab 2010-2011 Ver1"/>
      <sheetName val="Visi Dis 2012"/>
      <sheetName val="rkap2010"/>
      <sheetName val="Prod01"/>
      <sheetName val="Prod2"/>
      <sheetName val="20100119 RKAP 2010 - All Region"/>
      <sheetName val="JualPerTarip11"/>
      <sheetName val="20100929"/>
      <sheetName val="NE Prog"/>
      <sheetName val="Roadmap"/>
      <sheetName val="Skenario 1"/>
      <sheetName val="Skenario 2"/>
      <sheetName val="REALISASI PER-WIL"/>
      <sheetName val="REALISASI PER-KIT"/>
      <sheetName val="IPP 2011"/>
      <sheetName val="Rekap PLN+IPP"/>
      <sheetName val="Sumatera"/>
      <sheetName val="P3BJB"/>
      <sheetName val="P3BS"/>
      <sheetName val="Coal"/>
      <sheetName val="PS LJB"/>
      <sheetName val="PS JB"/>
      <sheetName val="APBN"/>
      <sheetName val="Hydro"/>
      <sheetName val="Geothermal"/>
      <sheetName val="NE 1811"/>
      <sheetName val="sewa LJB"/>
      <sheetName val="IPP"/>
      <sheetName val="10.000 MW"/>
      <sheetName val="IB"/>
      <sheetName val="EP"/>
      <sheetName val="NE 1704"/>
      <sheetName val="Sheet1(QInfo)"/>
      <sheetName val="Sheet1(QData)"/>
      <sheetName val="PRODUKSI 2013"/>
      <sheetName val="NE 2013"/>
      <sheetName val="Fuel Mix"/>
      <sheetName val="FuelMix IPP Sewa"/>
      <sheetName val="(I)"/>
      <sheetName val="(III)"/>
      <sheetName val="(V)"/>
      <sheetName val="(VI)"/>
      <sheetName val="(VII)"/>
      <sheetName val="(IV)"/>
      <sheetName val="PF"/>
      <sheetName val="Pembangkit"/>
      <sheetName val="GMU Borang Medco"/>
      <sheetName val="CF BORANG JAKABARING"/>
      <sheetName val="FuelUsed (Netto)"/>
      <sheetName val="PS"/>
      <sheetName val="FUEL USED"/>
      <sheetName val="FuelUsed (Brutto)"/>
      <sheetName val="Produksi per Sektor 2010"/>
      <sheetName val="Cek Progres F12,13,14"/>
      <sheetName val="Per pemasok Gas"/>
      <sheetName val="IPP 2009"/>
      <sheetName val="HRG BBM NON PTM"/>
      <sheetName val="HRG BBM PTM Tangki-Tanker"/>
      <sheetName val="HRG PTM PIPA"/>
      <sheetName val="HRG GAS"/>
      <sheetName val="Kontrak vs Realisasi Gas"/>
      <sheetName val="Grafik Gas"/>
      <sheetName val="Grafik batubara2"/>
      <sheetName val="GWh Per-Jns Kit"/>
      <sheetName val="Stok Fuel"/>
      <sheetName val="Stok HSD LJB"/>
      <sheetName val="Stok HSD Jawa"/>
      <sheetName val="Stok MFO LJB"/>
      <sheetName val="Stok MFO Jawa"/>
      <sheetName val="Stok Coal LJB"/>
      <sheetName val="Stok Coal Jawa"/>
      <sheetName val="Batubara Ind"/>
      <sheetName val="Rp-kWh"/>
      <sheetName val="AP"/>
      <sheetName val="Percepatan"/>
      <sheetName val="SUMMARY SFC"/>
      <sheetName val="Trans JB"/>
      <sheetName val="NE 3009"/>
      <sheetName val="KIT SBS"/>
      <sheetName val="Tabel ND"/>
      <sheetName val="Grafik ND"/>
      <sheetName val="GGN"/>
      <sheetName val="MAMPU NETTO"/>
      <sheetName val="V. MUSIM"/>
      <sheetName val="DERATING"/>
      <sheetName val="Produksi PLTA"/>
      <sheetName val="BESAI"/>
      <sheetName val="BTTGI"/>
      <sheetName val="TESS"/>
      <sheetName val="MUSI"/>
      <sheetName val="B.AGAM"/>
      <sheetName val="MNJAU"/>
      <sheetName val="SNKRK"/>
      <sheetName val="KTPJG"/>
      <sheetName val="MAMPU PASOK"/>
      <sheetName val="NERDA"/>
      <sheetName val="BP TTGI"/>
      <sheetName val="KOMPOS BP"/>
      <sheetName val="BP HK HM"/>
      <sheetName val="Beban Sumatra 2009"/>
      <sheetName val="GRF BP"/>
      <sheetName val="Waduk"/>
      <sheetName val="Grafik ND (2)"/>
      <sheetName val="DMN"/>
      <sheetName val="Grafik ND SBST (Numpang)"/>
      <sheetName val="Comp Subsidi"/>
      <sheetName val="Biaya BBM"/>
      <sheetName val="Neraca TL"/>
      <sheetName val="CF Tw"/>
      <sheetName val="T14-SDPD"/>
      <sheetName val="BPP"/>
      <sheetName val="kWh Jual"/>
      <sheetName val="SDPD-F"/>
      <sheetName val="T15-LPE"/>
      <sheetName val="Bahan Bakar"/>
      <sheetName val="KVA"/>
      <sheetName val="Keb. Subsidi"/>
      <sheetName val="L 8"/>
      <sheetName val="L10-Har"/>
      <sheetName val="KEPMEN 100"/>
      <sheetName val="Sewa Kit"/>
      <sheetName val="L5-IPP"/>
      <sheetName val="L11-Peg"/>
      <sheetName val="L12-Admin"/>
      <sheetName val="L13-Penyusutan"/>
      <sheetName val="L20-Pinjaman"/>
      <sheetName val="T16-PSO"/>
      <sheetName val="T17-RISD"/>
      <sheetName val="T18-LR AP"/>
      <sheetName val="T19-NRC AP"/>
      <sheetName val="T7-Penyertaan"/>
      <sheetName val="PROD JUAL BBR"/>
      <sheetName val="ACEH"/>
      <sheetName val="S2JB"/>
      <sheetName val="KIT SBU"/>
      <sheetName val="Kalselteng"/>
      <sheetName val="Suluttenggo"/>
      <sheetName val="Sulselrabar"/>
      <sheetName val="MMU"/>
      <sheetName val="Tarakan"/>
      <sheetName val="Rekap2013"/>
      <sheetName val="RKAP13"/>
      <sheetName val="NE 2609"/>
      <sheetName val="Kit BBM"/>
      <sheetName val="Energy Mix"/>
      <sheetName val="PLTU L. Jawa (2)"/>
      <sheetName val="PLTU Jawa  "/>
      <sheetName val="Harga BBM Indonesia"/>
      <sheetName val="CashFlow012001Anggaran"/>
      <sheetName val="Penjualan"/>
      <sheetName val="PdptBP"/>
      <sheetName val="PdptLain"/>
      <sheetName val="ProdVolBiaya"/>
      <sheetName val="BPeg"/>
      <sheetName val="Depr"/>
      <sheetName val="BAdmin"/>
      <sheetName val="LuarOperasi"/>
      <sheetName val="ca"/>
      <sheetName val="01 A"/>
      <sheetName val="Form Target"/>
      <sheetName val="form_realisasi TW II"/>
      <sheetName val="1 SUSUT"/>
      <sheetName val="2-3 saidi saifi"/>
      <sheetName val="4 Trafo rusak"/>
      <sheetName val="5 FGTM"/>
      <sheetName val="6. PPTL "/>
      <sheetName val="7. ASET"/>
      <sheetName val="8. B. HAR"/>
      <sheetName val="9. B. ADMIN "/>
      <sheetName val="FGTM 03"/>
      <sheetName val="PTKU (2)"/>
      <sheetName val="BPP-BANDUNG"/>
      <sheetName val="LabaRugi Fungsi "/>
      <sheetName val="PembelianTL(12A1)"/>
      <sheetName val="BiAdmin-U unit non Jasa(12E1.a)"/>
      <sheetName val="BiAdmin-U unit Jasa(12E1.b)"/>
      <sheetName val="BiAdmin-F unit non Jasa(12E2.a)"/>
      <sheetName val="BiAdmin-F unit Jasa(12E2.b)"/>
      <sheetName val="BiPinjaman(15)"/>
      <sheetName val="LabaRugi Lainnya(20)"/>
      <sheetName val="LabaRugi Unsur th(t-1)(21A)"/>
      <sheetName val="LabaRugi Fungsi th (t-1)(21B)"/>
      <sheetName val="Pos-pos Biaya Kritis (22)"/>
      <sheetName val="BPP PLN (22)"/>
      <sheetName val="LKAI-DIST"/>
      <sheetName val="Usulan RKAP 2014"/>
      <sheetName val="LKAI-DIST (VOL)"/>
      <sheetName val="Usulan RKAP 2014-Area"/>
      <sheetName val="RAB-Gardu"/>
      <sheetName val="RAB-Gardu (2)"/>
      <sheetName val="RAB-JTM"/>
      <sheetName val="RAB-JTR"/>
      <sheetName val="RAB-ALAT"/>
      <sheetName val="RAB-APP"/>
      <sheetName val="RAB-RECONECTING"/>
      <sheetName val="Cat-agust 08"/>
      <sheetName val="KPI MANSEK"/>
      <sheetName val="kin.seklom"/>
      <sheetName val="Target 2010"/>
      <sheetName val="Target 2010 (Breakdown)"/>
      <sheetName val="Target_2009 (Breakdown Bulanan)"/>
      <sheetName val="Breakdown KIN.2010 "/>
      <sheetName val="Breakdown KIN.2007"/>
      <sheetName val="SAVING MFO 2010 (SEKLOM)"/>
      <sheetName val="EFOR real"/>
      <sheetName val="EFOR-target"/>
      <sheetName val="Jam Derating-ren"/>
      <sheetName val="Cat-okt 08"/>
      <sheetName val="Summary OPS KIT 2010"/>
      <sheetName val="EAF"/>
      <sheetName val="OAF"/>
      <sheetName val="Grafik OAF"/>
      <sheetName val="Tara Kalor-format WIL"/>
      <sheetName val="BPP HITUNG"/>
      <sheetName val="HARGA BB"/>
      <sheetName val="Konstribusi Sub Unit 2010"/>
      <sheetName val="Grafik EAF"/>
      <sheetName val="Grafik % BBM "/>
      <sheetName val="Grafik % BBM AMP"/>
      <sheetName val="Grafik Tara Kalor"/>
      <sheetName val="Grafik TK AMP"/>
      <sheetName val="Grafik SFC Kit Sendiri"/>
      <sheetName val="Grafik SFC Sewa"/>
      <sheetName val="Grafik kWh prod kit sendiri"/>
      <sheetName val="Grafik Kwh prod total"/>
      <sheetName val="Gafik kWh MFO HSD Sendiri"/>
      <sheetName val="Grafik kWh Sewa"/>
      <sheetName val="Grafik SLC"/>
      <sheetName val="Grafik PS"/>
      <sheetName val="Grafik PS PLTD"/>
      <sheetName val="Grafik SFC PLTD"/>
      <sheetName val="Grafik TK PLTD"/>
      <sheetName val="EFOR"/>
      <sheetName val="FOF"/>
      <sheetName val="Gangg. Rata2"/>
      <sheetName val="Grafik BPP"/>
      <sheetName val="Grafik Harga BBM"/>
      <sheetName val="Biaya Peg"/>
      <sheetName val="Biaya ADM"/>
      <sheetName val="OAT"/>
      <sheetName val="ITO"/>
      <sheetName val="HOP"/>
      <sheetName val="Grafik Saving MFO 2010"/>
      <sheetName val="SAVING MFO 07 (SEKLOM)"/>
      <sheetName val="SAVING MFO 08 (SEKLOM)"/>
      <sheetName val="TARGET MFO SEKLOM 2009"/>
      <sheetName val="Saving&amp;Target MFO"/>
      <sheetName val="Komposisi By Har 08"/>
      <sheetName val="Grafik Uji coba MFO PMT"/>
      <sheetName val="Rencana MFO PMT"/>
      <sheetName val="April"/>
      <sheetName val="DES (2)"/>
      <sheetName val="JAN10"/>
      <sheetName val="FEB10"/>
      <sheetName val="MAR10"/>
      <sheetName val="APR10"/>
      <sheetName val="MEI10"/>
      <sheetName val="JUNI10 "/>
      <sheetName val="JULI10"/>
      <sheetName val="AGS10"/>
      <sheetName val="SEP10"/>
      <sheetName val="OKT10"/>
      <sheetName val="NOV10"/>
      <sheetName val="DES10"/>
      <sheetName val="Juni 10"/>
      <sheetName val="Juli 10"/>
      <sheetName val="Ags 10"/>
      <sheetName val="Sep 10"/>
      <sheetName val="Okt 10"/>
      <sheetName val="Nov 10"/>
      <sheetName val="3.KINERJA"/>
      <sheetName val="KINERJA-2009"/>
      <sheetName val="KINERJA-2010"/>
      <sheetName val="kin.mat"/>
      <sheetName val="kin.sbw"/>
      <sheetName val="kin.bima"/>
      <sheetName val="KPI"/>
      <sheetName val="1.LABA-RUGI"/>
      <sheetName val="Neraca_Unit"/>
      <sheetName val="1A.NERACA"/>
      <sheetName val="1.1PROD-JUAL"/>
      <sheetName val="1.2PENDAPATAN"/>
      <sheetName val="1.8ADM"/>
      <sheetName val="1.6har"/>
      <sheetName val="AKTIVA"/>
      <sheetName val="1.7PEG"/>
      <sheetName val="1.9PENYUSUTAN"/>
      <sheetName val="1.10B.Beban-Diluar Usaha"/>
      <sheetName val="1.10A.Pedp-dliluar Usaha"/>
      <sheetName val="Bunga Pinjaman"/>
      <sheetName val="1.3SEWA"/>
      <sheetName val="1.5A.BBM"/>
      <sheetName val="1.5B.ongkut"/>
      <sheetName val="1.5C.OLI"/>
      <sheetName val="DAYAMAMPU"/>
      <sheetName val="NERACA ENERGI (perUnit)"/>
      <sheetName val="RASIO BBM"/>
      <sheetName val="Belpegawai input"/>
      <sheetName val="total pph-sda"/>
      <sheetName val="Banding All"/>
      <sheetName val="Papua-riau"/>
      <sheetName val="DT Personalia"/>
      <sheetName val="Pengalaman Gng"/>
      <sheetName val="Pek. sedang "/>
      <sheetName val="DT Personil Inti"/>
      <sheetName val="DT Peralatan Utama"/>
      <sheetName val="Analisa Harga Lama"/>
      <sheetName val="Vol A"/>
      <sheetName val="Vol B"/>
      <sheetName val="Vol C"/>
      <sheetName val="Vol D"/>
      <sheetName val="Vol F"/>
      <sheetName val="Metode Pengadaan"/>
      <sheetName val="ANL EL 322"/>
      <sheetName val="Rekap Timb. Pil."/>
      <sheetName val="Timb. Pil."/>
      <sheetName val=" Rekap P B J"/>
      <sheetName val="Rekap Klas B Bahu"/>
      <sheetName val="Klas B Bahu Kiri"/>
      <sheetName val="Klas B Bahu Kanan"/>
      <sheetName val="Rekap Klas A"/>
      <sheetName val="Rekap Klas B"/>
      <sheetName val="Klas B"/>
      <sheetName val="Rekap AC-BC"/>
      <sheetName val="AC - BC"/>
      <sheetName val="Re-Shedule"/>
      <sheetName val="Rekap Pas. Batu Mortar"/>
      <sheetName val="Pas. Batu Mortar Kanan"/>
      <sheetName val="Rekap Gal. Biasa"/>
      <sheetName val="Gal. Biasa (box culvert)"/>
      <sheetName val="Gal. Biasa Saluran"/>
      <sheetName val="Rekap Timb. Pil"/>
      <sheetName val="Timb. Pil"/>
      <sheetName val="Rekap PBJ."/>
      <sheetName val="Rekap B Bahu"/>
      <sheetName val="B Bahu"/>
      <sheetName val="Rekap Prime Bahu"/>
      <sheetName val="Prime Bahu"/>
      <sheetName val="Rekap Kelas A"/>
      <sheetName val="Kelas A"/>
      <sheetName val="Rekap Kelas B"/>
      <sheetName val="Kelas B"/>
      <sheetName val="Rekap AC-BC (Aggregat)"/>
      <sheetName val="AC-BC (Aggregat)"/>
      <sheetName val="Rekap AC-BC (Aspal)"/>
      <sheetName val="AC-BC (Aspal)."/>
      <sheetName val="Rekap AC-BC (Filler)"/>
      <sheetName val="AC-BC (Filler)."/>
      <sheetName val="Rekap Beton K-250"/>
      <sheetName val="Beton K-250 Box Culvert"/>
      <sheetName val="Rekap Baja U24"/>
      <sheetName val="Baja U24 Box Culvert"/>
      <sheetName val="Baja U24 Plat Beton"/>
      <sheetName val="Pas.Batu Pondasi Plat Beton"/>
      <sheetName val="K-250 Plat Beton"/>
      <sheetName val="Pas. Batu Mortar Kiri"/>
      <sheetName val="Gal. Biasa Sal. Kn"/>
      <sheetName val="Gal. Biasa Sal. Kr"/>
      <sheetName val="Timb. Pilhn"/>
      <sheetName val="xy Timb. Pil"/>
      <sheetName val="Pas. Batu Mortar Kanan-1"/>
      <sheetName val="Gal. Biasa Oprit Jbt"/>
      <sheetName val="Gal. Biasa Sal. Kn-1"/>
      <sheetName val="Rekap XY m3"/>
      <sheetName val="XY"/>
      <sheetName val="Beton K-250TypeI"/>
      <sheetName val="Rekap Beton Siklop K-175"/>
      <sheetName val="Siklop K-175"/>
      <sheetName val="Baja U24 Talud TP.I"/>
      <sheetName val="Rekap Pas. Batu"/>
      <sheetName val="Pas Batu type I"/>
      <sheetName val="Pas Batu type III"/>
      <sheetName val="Pas. Batu Kanan typeII"/>
      <sheetName val="rer-jd"/>
      <sheetName val="smpl"/>
      <sheetName val="Penyiapan Bdn Jalan"/>
      <sheetName val="Rek.Tim Biasa"/>
      <sheetName val="REKAP LRP"/>
      <sheetName val="AC-BC 1"/>
      <sheetName val="AC-BC 1 (2)"/>
      <sheetName val="X,Y (Klass A)"/>
      <sheetName val="REKAP Pas.Batu Mortar"/>
      <sheetName val="Pas Batu Mortar"/>
      <sheetName val="REKAP GALIAN DRAINASE"/>
      <sheetName val="Galian utk Selokan"/>
      <sheetName val="REKAP K-250"/>
      <sheetName val="K-250 PLAT PACKER"/>
      <sheetName val="PEMBESIAN PACKER"/>
      <sheetName val="PAS. BATU"/>
      <sheetName val="Pas Batu PLAT"/>
      <sheetName val="CONV-ANGKA DAN HURUF"/>
      <sheetName val="VIEW"/>
      <sheetName val="KWTS "/>
      <sheetName val="&lt;&lt; PROSES&gt;&gt;"/>
      <sheetName val="01-PESANAN"/>
      <sheetName val="02-DAF PESANAN"/>
      <sheetName val="03-PENAWARAN"/>
      <sheetName val="04-PENUNJUKAN"/>
      <sheetName val="05-SPK"/>
      <sheetName val="06-BAPB-SPK"/>
      <sheetName val="06-BAPB-PESANAN"/>
      <sheetName val="07-BAST"/>
      <sheetName val="08-BERITA ACARA PEMBAYARAN"/>
      <sheetName val="BAST"/>
      <sheetName val="BAPB"/>
      <sheetName val="Bogor 27-Sep-2012"/>
      <sheetName val="est2013"/>
      <sheetName val="tUnit"/>
      <sheetName val="Cascading"/>
      <sheetName val="rayon"/>
      <sheetName val="sek"/>
      <sheetName val="ul"/>
      <sheetName val="area"/>
      <sheetName val="Eva BA"/>
      <sheetName val="Index web"/>
      <sheetName val="BA2 Ind"/>
      <sheetName val="BA2 Eng"/>
      <sheetName val="BA1"/>
      <sheetName val="CDO"/>
      <sheetName val="PLB (2)"/>
      <sheetName val="LHT (2)"/>
      <sheetName val="G. W_Cab"/>
      <sheetName val="Target (2)"/>
      <sheetName val="MONITOR-SUSUT"/>
      <sheetName val="LHT"/>
      <sheetName val="JBI"/>
      <sheetName val="BKL"/>
      <sheetName val="WS2JB_KIRIM"/>
      <sheetName val="Rek_WS2JB"/>
      <sheetName val="Rek_PLB"/>
      <sheetName val="Rek_LHT "/>
      <sheetName val="Rek_JBI "/>
      <sheetName val="Rek_BKL "/>
      <sheetName val="Mon_kWh Lur"/>
      <sheetName val="Data_KPUB"/>
      <sheetName val="PLN-2"/>
      <sheetName val="PLN-1"/>
      <sheetName val="Invoice U2"/>
      <sheetName val="Invoice U1"/>
      <sheetName val="BA Ind"/>
      <sheetName val="BA Eng"/>
      <sheetName val="BA-1"/>
      <sheetName val="C-1"/>
      <sheetName val="D-2"/>
      <sheetName val="RL-BPP"/>
      <sheetName val="Asumsi "/>
      <sheetName val="Harga BBM"/>
      <sheetName val="SubLis-07"/>
      <sheetName val="Rekap Sublis"/>
      <sheetName val="Rekap BPP"/>
      <sheetName val="By Non BPP-06"/>
      <sheetName val="LRAnak"/>
      <sheetName val="KWHJUAL"/>
      <sheetName val="Indk"/>
      <sheetName val="Debcap"/>
      <sheetName val="asumsi-org"/>
      <sheetName val="RAB pnw"/>
      <sheetName val="Mobilisasi-pnw"/>
      <sheetName val="Land Clearing-pnw"/>
      <sheetName val="Cut &amp; Fill-pnw"/>
      <sheetName val="Peralatan-pnw"/>
      <sheetName val="BA Hasil Evaluasi"/>
      <sheetName val="PENGALAM PERUS"/>
      <sheetName val="PENGALAMAN TA(A3)"/>
      <sheetName val="PENGALAMAN TA(A4)"/>
      <sheetName val="Beltra  (7)"/>
      <sheetName val="ARchimedia"/>
      <sheetName val="Multi struktur"/>
      <sheetName val="Ariman"/>
      <sheetName val="Latimojong"/>
      <sheetName val="Cipta Bina Tirta"/>
      <sheetName val="Kharisma Cipta Utama"/>
      <sheetName val="penyulang"/>
      <sheetName val="har 70"/>
      <sheetName val="har 150"/>
      <sheetName val="GGN TRANS 150"/>
      <sheetName val="GGN TRANS 70"/>
      <sheetName val="GGN-PENYULANG"/>
      <sheetName val="GGN-TRANSMISI-07"/>
      <sheetName val="GGN-KIT-07"/>
      <sheetName val="KINERJA KIT"/>
      <sheetName val="GGN TRANS"/>
      <sheetName val="DATA-BASE SUTT"/>
      <sheetName val="TRF-07"/>
      <sheetName val="ALT II (CABANG)"/>
      <sheetName val="ALT I (CABANG)"/>
      <sheetName val="Simulasi"/>
      <sheetName val="beban"/>
      <sheetName val="ALT I"/>
      <sheetName val="ALT II"/>
      <sheetName val="ALT III"/>
      <sheetName val="REKAP GAB "/>
      <sheetName val="REKAP BJM"/>
      <sheetName val="FORM A1 BJM"/>
      <sheetName val="REKAP PRY"/>
      <sheetName val="REKAP BRB"/>
      <sheetName val="FORM A1 BRB"/>
      <sheetName val="REKAP KLP"/>
      <sheetName val="FORM A1 KLP"/>
      <sheetName val="REKAP KTB"/>
      <sheetName val="AI 1 CAB KTB 2007 "/>
      <sheetName val="sum PRY"/>
      <sheetName val="A1 PRY"/>
      <sheetName val="BLKRAB"/>
      <sheetName val="hps mo"/>
      <sheetName val="MTDANA"/>
      <sheetName val="RAB MO"/>
      <sheetName val="ANALISA BARANG"/>
      <sheetName val="ANALISA JASA"/>
      <sheetName val="BARANG"/>
      <sheetName val="MATERIAL3"/>
      <sheetName val="DataBaru"/>
      <sheetName val="Cek Per Pegawai"/>
      <sheetName val="CUTI (Rp)"/>
      <sheetName val="CUTI BESAR (Rp)"/>
      <sheetName val="BULAN WINDUAN"/>
      <sheetName val="WINDUAN 2 (Rp)"/>
      <sheetName val="WINDUAN 3 (Rp)"/>
      <sheetName val="WINDUAN 4 (Rp)"/>
      <sheetName val="MASA KERJA"/>
      <sheetName val="THR (Rp)"/>
      <sheetName val="THRBaru"/>
      <sheetName val="THRBaru (Rp) "/>
      <sheetName val="ACUANBARU"/>
      <sheetName val="Tunj. Jabatan (TKJ)"/>
      <sheetName val="Cuti Tahunan &amp; Cuti Besar"/>
      <sheetName val="2 WINDU, 3 WINDU, 4 WINDU"/>
      <sheetName val="THR (2)"/>
      <sheetName val="AO + AI"/>
      <sheetName val="PRA"/>
      <sheetName val="KIN2001"/>
      <sheetName val="UB"/>
      <sheetName val="BBRT"/>
      <sheetName val="BBJM"/>
      <sheetName val="BBRB"/>
      <sheetName val="BKTB"/>
      <sheetName val="BKPS"/>
      <sheetName val="BPRY"/>
      <sheetName val="BMHK"/>
      <sheetName val="BSMD"/>
      <sheetName val="BBPP"/>
      <sheetName val="BTRK"/>
      <sheetName val="RANK"/>
      <sheetName val="PRA (2)"/>
      <sheetName val="UPB (2)"/>
      <sheetName val="BJM(2)"/>
      <sheetName val="UPB (3)"/>
      <sheetName val="BRT (3)"/>
      <sheetName val="BJM (3)"/>
      <sheetName val="PRA (3)"/>
      <sheetName val="UPB"/>
      <sheetName val="SAA"/>
      <sheetName val="BRT"/>
      <sheetName val="BJM"/>
      <sheetName val="BRB"/>
      <sheetName val="KTB"/>
      <sheetName val="PRY"/>
      <sheetName val="WTRK"/>
      <sheetName val="WKT"/>
      <sheetName val="UBKSTT"/>
      <sheetName val="Lembur"/>
      <sheetName val="Final - 1 Tahun (Format Baru)"/>
      <sheetName val="Final-Triwulanan (Format Baru)"/>
      <sheetName val="Rekap lap Th 2008"/>
      <sheetName val="Devi"/>
      <sheetName val="Dt Asmandis"/>
      <sheetName val="Monitor Laporan"/>
      <sheetName val="MCB"/>
      <sheetName val="Kur CT-DC"/>
      <sheetName val="RAB CT-DC"/>
      <sheetName val="Kur DC-CT"/>
      <sheetName val="RAB DC-CT"/>
      <sheetName val="Op CT TR"/>
      <sheetName val="RAB OPS CT TR"/>
      <sheetName val="Ops CT TM"/>
      <sheetName val="RAB OPS CT TM"/>
      <sheetName val="SISTEM SUMBAGSEL"/>
      <sheetName val="DSCR"/>
      <sheetName val="CF Akt"/>
      <sheetName val="An Cash Invest"/>
      <sheetName val="Analisa CF"/>
      <sheetName val="L2IPP"/>
      <sheetName val="L2IPP-konsep"/>
      <sheetName val="L4Sewa"/>
      <sheetName val="L6AngEP"/>
      <sheetName val="L7NE"/>
      <sheetName val="L8Prod"/>
      <sheetName val="L9Har"/>
      <sheetName val="L10Peg"/>
      <sheetName val="L11Depr"/>
      <sheetName val="L31BPPHolding"/>
      <sheetName val="L27Keu"/>
      <sheetName val="L29ISAK8"/>
      <sheetName val="2013"/>
      <sheetName val="L30LRRegion"/>
      <sheetName val="L31ButuhPSO"/>
      <sheetName val="T8LPE"/>
      <sheetName val="T9KompPSO"/>
      <sheetName val="T10SDPD"/>
      <sheetName val="Pendanaan Investasi"/>
      <sheetName val="T12LRAP"/>
      <sheetName val="T13NRCAP"/>
      <sheetName val="BPP JB"/>
      <sheetName val="BPP IB"/>
      <sheetName val="BPP IT"/>
      <sheetName val="LR Presentasi"/>
      <sheetName val="Pendapatan&amp;Penjualan"/>
      <sheetName val="L4-BP"/>
      <sheetName val="T-Prod Vol dan Biaya"/>
      <sheetName val="rkap2009"/>
      <sheetName val="Uang Lembur"/>
      <sheetName val="Final - 1 Tahun (Format Lama)"/>
      <sheetName val="Final-Triwulanan (Format Lama)"/>
      <sheetName val="Final Bulanan (Format Lama)"/>
      <sheetName val="Anggaran 3P (Format Baru)"/>
      <sheetName val="Angg RKAP 2009 Tahunan FINAL"/>
      <sheetName val="Angg  2009 Trw. FINAL"/>
      <sheetName val="Angg  2009 Bulanan FINAL"/>
      <sheetName val="Data Tbhn"/>
      <sheetName val="CMK"/>
      <sheetName val="Rekap Cetak"/>
      <sheetName val="JAN 11"/>
      <sheetName val="FEB 11"/>
      <sheetName val="MAR 11"/>
      <sheetName val="APR 11"/>
      <sheetName val="MEI 11"/>
      <sheetName val="JUN 11"/>
      <sheetName val="JUL 11"/>
      <sheetName val="AGS 11"/>
      <sheetName val="SEP 11"/>
      <sheetName val="OKT 11"/>
      <sheetName val="NOV 11"/>
      <sheetName val="DES 11"/>
      <sheetName val="Lamp 1-6"/>
      <sheetName val="Lamp. 3 (Diagram Alir)"/>
      <sheetName val="Grafik Susut"/>
      <sheetName val="Coal 2014"/>
      <sheetName val="Hitung HBA"/>
      <sheetName val="Hitung HBA (2)"/>
      <sheetName val="Kurs Dollar"/>
      <sheetName val="Data HBA"/>
      <sheetName val="Data PKB"/>
      <sheetName val="R-SM-KIN"/>
      <sheetName val="R_SM_KIN"/>
      <sheetName val="R-SM-KIN-PRO-JAWAB (2)"/>
      <sheetName val="R-SM-KIN-PRO-JAWAB"/>
      <sheetName val="forcat-KIN-th"/>
      <sheetName val="forcast-jam-tt "/>
      <sheetName val="forcest th"/>
      <sheetName val="sm-2"/>
      <sheetName val="SM-1"/>
      <sheetName val="MEI "/>
      <sheetName val="jan-april "/>
      <sheetName val="APR "/>
      <sheetName val=" (TW-1) "/>
      <sheetName val="PEB "/>
      <sheetName val="JAN "/>
      <sheetName val="R-SM-BB "/>
      <sheetName val="R-SM-JAM"/>
      <sheetName val="R-SM-KIN-PRO"/>
      <sheetName val="R-SM-JAM-PRO"/>
      <sheetName val="PR-TH"/>
      <sheetName val="KIN-TH"/>
      <sheetName val="BiPeg-Fungsi"/>
      <sheetName val="BPP PLN"/>
      <sheetName val="LOGSHEET_RESUME"/>
      <sheetName val="LOGRESUME"/>
      <sheetName val="LOGSHEET_AM"/>
      <sheetName val="LOGSHEET_PM"/>
      <sheetName val="mesin"/>
      <sheetName val="mesin_dispatch"/>
      <sheetName val="EREV_PLAN"/>
      <sheetName val="TRADING_EVA"/>
      <sheetName val="Alokasi-06"/>
      <sheetName val="Growth 6 % - P3B (PLTGU + BBM)"/>
      <sheetName val="Break Down Produksi"/>
      <sheetName val="Break Down Biaya Kimia,Air"/>
      <sheetName val="Break Down Biaya M.Plmas "/>
      <sheetName val="Break Down Vol. M.Plmas"/>
      <sheetName val="Break Down Biaya BBM "/>
      <sheetName val="Break Down Volume BBM"/>
      <sheetName val="Break Down Ppenjualan"/>
      <sheetName val="Eff.Thermal"/>
      <sheetName val="RKA 2010"/>
      <sheetName val="TW Periodik"/>
      <sheetName val="TW Khusus"/>
      <sheetName val="TW Rutin"/>
      <sheetName val="PLTGU_rut"/>
      <sheetName val="PLTGU_per"/>
      <sheetName val="PLTGU_khu"/>
      <sheetName val="PLTU_rut"/>
      <sheetName val="PLTU_per"/>
      <sheetName val="PLTU_khu"/>
      <sheetName val="PLTG_rut"/>
      <sheetName val="PLTG_per"/>
      <sheetName val="PLTG_khu"/>
      <sheetName val="PLTD_rut"/>
      <sheetName val="PLTD_per"/>
      <sheetName val="PLTD_khu"/>
      <sheetName val="Fungsi Clearing_Rut"/>
      <sheetName val="Fungsi Clearing_khu"/>
      <sheetName val="Har-TGP_BA"/>
      <sheetName val="APK&amp;K3"/>
      <sheetName val="mo_pel"/>
      <sheetName val="mo_filt"/>
      <sheetName val="Pek"/>
      <sheetName val="mo_umum"/>
      <sheetName val="Kimia Lab"/>
      <sheetName val="BA Transaction"/>
      <sheetName val="Download_Cover"/>
      <sheetName val="Download_Data"/>
      <sheetName val="Dispitute Oct-04_Jan-05"/>
      <sheetName val="Dispute Record Units 1-3"/>
      <sheetName val="Input GENERATION-DATA"/>
      <sheetName val="Monthly BA-2 Units 1-3"/>
      <sheetName val="Monthly BA-2 Units 1-3 Oct-04"/>
      <sheetName val="Monthly BA-2 Units 1-3 Nov-04"/>
      <sheetName val="Monthly BA-2 Units 1-3 Dec-04"/>
      <sheetName val="Monthly BA-2 Units 1-3 Jan-05"/>
      <sheetName val="Monthly BA-2 Units 4-6"/>
      <sheetName val="CoMU1-3 "/>
      <sheetName val="CoMU4-6"/>
      <sheetName val="PLNMU 1-3"/>
      <sheetName val="PLNMU 4-6"/>
      <sheetName val="Summary BA-2 Units 1-3"/>
      <sheetName val="SAYS"/>
      <sheetName val="REVENUE_SUMMARY"/>
      <sheetName val="Summary BA-2 Units 4-6"/>
      <sheetName val="KasInv"/>
      <sheetName val="InvOLD"/>
      <sheetName val="Sudah Berjalan"/>
      <sheetName val="Rencana Penambahan"/>
      <sheetName val="least"/>
      <sheetName val="urgen"/>
      <sheetName val="CM BAG TIMUR"/>
      <sheetName val="prod03"/>
      <sheetName val="Kinerja bulanan (2)"/>
      <sheetName val="Kinerja bulanan"/>
      <sheetName val="data bbm &amp;produksi"/>
      <sheetName val="gang-kit"/>
      <sheetName val="24JAM OPERASI PLTG"/>
      <sheetName val="4 JAM OPERASI PLTG"/>
      <sheetName val="4 JAM OPERASI 15 hari"/>
      <sheetName val="24JAM OPR 2 UNIT PLTG"/>
      <sheetName val="REA LABA"/>
      <sheetName val="pltg 24 jam op"/>
      <sheetName val="FULL NOP"/>
      <sheetName val="PLTG 4 jam op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KWH (2)"/>
      <sheetName val="SWITCH PEK (2)"/>
      <sheetName val="Kurva Beban"/>
      <sheetName val="BEBAN 2"/>
      <sheetName val="BEBAN 1"/>
      <sheetName val="SWITCH KIT"/>
      <sheetName val="SWITCH PEK"/>
      <sheetName val="Isi disini kit"/>
      <sheetName val="DAYA MAMPU"/>
      <sheetName val="DAYA SEDIA"/>
      <sheetName val="KIT1"/>
      <sheetName val="KIT2"/>
      <sheetName val="Entry LF Siang"/>
      <sheetName val="Entry LF Malam"/>
      <sheetName val="GI Tertinggi"/>
      <sheetName val="Cetak LF1"/>
      <sheetName val="Cetak LF2"/>
      <sheetName val="Cetak LF3"/>
      <sheetName val="Cetak LF4"/>
      <sheetName val="AktivaTetap(1A1)"/>
      <sheetName val="AktivaTetap(1A2)"/>
      <sheetName val="AkumAT(1B1)"/>
      <sheetName val="AkumAT(1B2)"/>
      <sheetName val="Aktiva Tetap (1C)"/>
      <sheetName val="PDPKonstruksi(2A1)"/>
      <sheetName val="PDPKonstruksi(2A2)"/>
      <sheetName val="PDPMaterial(2B1)"/>
      <sheetName val="PDPMaterial(2B2)"/>
      <sheetName val="PDP (2C)"/>
      <sheetName val="PDPDimuka(2D)"/>
      <sheetName val="Penyertaan(3)"/>
      <sheetName val="ATTB(4A1)"/>
      <sheetName val="ATTB(4A2)"/>
      <sheetName val="AkumATTB(4B1)"/>
      <sheetName val="AkumATTB(4B2)"/>
      <sheetName val="MatHapus(4C)"/>
      <sheetName val="ATBM (4D1)"/>
      <sheetName val="ATBM (4D2)"/>
      <sheetName val="PiutangLL(4E)"/>
      <sheetName val="BiDitghkan(4F)"/>
      <sheetName val="BDD&amp;UM(4G)"/>
      <sheetName val="BDD&amp;UMLain(4G1)"/>
      <sheetName val="AktivaLLJP(4H)"/>
      <sheetName val="Cash&amp;Bank(5A)"/>
      <sheetName val="DpsK3bln(5A1)"/>
      <sheetName val="InvestasiSementara(5A2)"/>
      <sheetName val="PiutangUsahaNetto(5B)"/>
      <sheetName val="PiutLangg-U(5B1)"/>
      <sheetName val="MatHar(5D)"/>
      <sheetName val="PembayDPajak(5E)"/>
      <sheetName val="PiutangLLLancar(5F)"/>
      <sheetName val="AktivaLLLancar(5G)"/>
      <sheetName val="Ekuitas(6A)"/>
      <sheetName val="BantuanLN(6B)"/>
      <sheetName val="AkunPenutup(7A)"/>
      <sheetName val="PendBP(8A)"/>
      <sheetName val="DaftarBP(8B)"/>
      <sheetName val="KewajibanJP(9A)"/>
      <sheetName val="PkRp(9A1)"/>
      <sheetName val="PkVal(9A2)"/>
      <sheetName val="ByDkpRp(9B)"/>
      <sheetName val="HutBank-3(9C)"/>
      <sheetName val="UtBiProy(9D)"/>
      <sheetName val="UtangUsh(10A1)"/>
      <sheetName val="Pensiun(10B1)"/>
      <sheetName val="UT-Pajak(10C)"/>
      <sheetName val="UT-LLJP(10D)"/>
      <sheetName val="UtangBiaya(10E)"/>
      <sheetName val="UtangBiaya(10E1)"/>
      <sheetName val="PinjamanJKPJTempo(10F)"/>
      <sheetName val="PkJtRp(10F1)"/>
      <sheetName val="PkJtVal(10F2)"/>
      <sheetName val="ByDkpJtRp(10G)"/>
      <sheetName val="RKAP2004"/>
      <sheetName val="Pen.Non Pjk"/>
      <sheetName val="Penerimaan"/>
      <sheetName val="Bayar"/>
      <sheetName val="COMMISONING"/>
      <sheetName val="KINsd2004"/>
      <sheetName val="bara"/>
      <sheetName val="FAC "/>
      <sheetName val="DI "/>
      <sheetName val="Ind_kit_BLN"/>
      <sheetName val="Ind_Eff_kit_bln"/>
      <sheetName val="FORM 13 2"/>
      <sheetName val="FJK-pltg 8"/>
      <sheetName val="Form 14 3"/>
      <sheetName val="FAKTOR_KIT 6"/>
      <sheetName val="data pgsh pltu-g 5"/>
      <sheetName val="GG"/>
      <sheetName val="GangU1"/>
      <sheetName val="GangU2"/>
      <sheetName val="gangG1"/>
      <sheetName val="gangG2"/>
      <sheetName val="gangG3"/>
      <sheetName val="Kinerja thn"/>
      <sheetName val="Kinerja trw"/>
      <sheetName val="DATA-KWH UPT"/>
      <sheetName val="DATA-KWH KIT"/>
      <sheetName val="Digital"/>
      <sheetName val="BAjan"/>
      <sheetName val="BAfeb"/>
      <sheetName val="BAmar"/>
      <sheetName val="BAapril"/>
      <sheetName val="BA mei"/>
      <sheetName val="BAjuni"/>
      <sheetName val="BA JULI"/>
      <sheetName val="BA AGT"/>
      <sheetName val="FJK-pltu 7"/>
      <sheetName val="JAM"/>
      <sheetName val="12 RB"/>
      <sheetName val="DATA-KWH UPT ANALOG"/>
      <sheetName val="GRAFIK1"/>
      <sheetName val="CEK PS"/>
      <sheetName val="SOMB"/>
      <sheetName val="pengu gajah (2)"/>
      <sheetName val="TE '05"/>
      <sheetName val="KIN -2005 BLN"/>
      <sheetName val="L-R TW III PERBULAN"/>
      <sheetName val="TARGET L-R 3 TW"/>
      <sheetName val="REAL PERBULAN"/>
      <sheetName val="TE '04"/>
      <sheetName val="KIN -2005 BLN "/>
      <sheetName val="KIN -2004 3 BLN"/>
      <sheetName val="NRC PERBULAN"/>
      <sheetName val="SAIFI"/>
      <sheetName val="SAIDI  (2)"/>
      <sheetName val="Losses _form_baru (2)"/>
      <sheetName val="Saidi-saifi-2003"/>
      <sheetName val="Cab.T.krg"/>
      <sheetName val="Cab.Mtr"/>
      <sheetName val="Cab.Ktb"/>
      <sheetName val="Grafik Cab.T.krg"/>
      <sheetName val="Grafik Mtr"/>
      <sheetName val="Grafik ktb"/>
      <sheetName val="Grafik Wil"/>
      <sheetName val="WIL Trgt 293,4"/>
      <sheetName val="Saidi-saifi WIL2004"/>
      <sheetName val="coverPS"/>
      <sheetName val="RENDIK 08"/>
      <sheetName val="Rendik07"/>
      <sheetName val="RekapPS"/>
      <sheetName val="TinPS#1"/>
      <sheetName val="TinPS#2"/>
      <sheetName val="TinPS#4"/>
      <sheetName val="TinPS#5"/>
      <sheetName val="TinPS#6"/>
      <sheetName val="TinPS#7"/>
      <sheetName val="Tin#ksg7-Niigata"/>
      <sheetName val="DikMO#1"/>
      <sheetName val="DikTO#2"/>
      <sheetName val="DikMO#7"/>
      <sheetName val="SUSps"/>
      <sheetName val="AI-PS"/>
      <sheetName val="coverSJ"/>
      <sheetName val="RekapSJ"/>
      <sheetName val="Rendik-SJ"/>
      <sheetName val="matrutinsj#1"/>
      <sheetName val="matrutinsj#2"/>
      <sheetName val="SO1"/>
      <sheetName val="TO2"/>
      <sheetName val="SUSsj "/>
      <sheetName val="AI-SJ"/>
      <sheetName val="RKAPHAR 05"/>
      <sheetName val="HARDIKMUSKM"/>
      <sheetName val="HARDIKMOSKM"/>
      <sheetName val="RUTINSKM"/>
      <sheetName val="KHUSUSSKM"/>
      <sheetName val="MUTOSULI"/>
      <sheetName val="SPPTOSUL1"/>
      <sheetName val="SPPTOSWD"/>
      <sheetName val="MUTOSWD"/>
      <sheetName val="SPPMOSUL2"/>
      <sheetName val="MUMOSUL2"/>
      <sheetName val="RUTINPB"/>
      <sheetName val="KHUSUSPB"/>
      <sheetName val="MUAISFAC"/>
      <sheetName val="MUAIHYA"/>
      <sheetName val="SPPAITES"/>
      <sheetName val="RUTIN TES"/>
      <sheetName val="KHUSUS TES"/>
      <sheetName val="ANGINVKIT2005"/>
      <sheetName val="Fungsi Sarana"/>
      <sheetName val="Harsus PLTA "/>
      <sheetName val="Harsus PLTD"/>
      <sheetName val="RUTIN- PLTD"/>
      <sheetName val="RUTIN-PLTA"/>
      <sheetName val="UKL-UPL SKMD"/>
      <sheetName val="UKL-UPL BAAI"/>
      <sheetName val="Rekap_PLTD SKM"/>
      <sheetName val="Rekap_PLTD BAAI "/>
      <sheetName val="Rekap_PLTA"/>
      <sheetName val="Hydro Art"/>
      <sheetName val="SFAC_Tes"/>
      <sheetName val="SWD_PBAAI "/>
      <sheetName val="Mirrless_PBAAI"/>
      <sheetName val="Sulzer_PBAAI"/>
      <sheetName val="Cockerill_SKM"/>
      <sheetName val="Mirrless_SKM"/>
      <sheetName val="CASHFLOW-TRIWULAN"/>
      <sheetName val="Tragi"/>
      <sheetName val="Har_Sus"/>
      <sheetName val="REN.HAR"/>
      <sheetName val="REN.OP"/>
      <sheetName val="RUTIN.TU"/>
      <sheetName val="KHUSUS"/>
      <sheetName val="RUTIN PLTA (2007)"/>
      <sheetName val="rutin-pltd (2007)"/>
      <sheetName val="REKAP-PLTA+PLTD"/>
      <sheetName val="PERIODIK_PLTA"/>
      <sheetName val="PERIODIK_PLTD"/>
      <sheetName val="INVESTASI DISETUJUI"/>
      <sheetName val="AO"/>
      <sheetName val="M utama GI Hydro Art 1,3,4"/>
      <sheetName val="Hydro GI M kecil 1,3,4 "/>
      <sheetName val="M utama MO Hydro Art 2"/>
      <sheetName val="M kecil Hydro MO 2"/>
      <sheetName val="Rutin PLTA TES (2007)"/>
      <sheetName val="Non Rutin PLTA Tes 2007"/>
      <sheetName val="RUTIN PLTA MUSI 2007"/>
      <sheetName val="NON RUTIN MUSI 2007"/>
      <sheetName val="Rutin SKM (2007)"/>
      <sheetName val="Non Rutin SKM2007"/>
      <sheetName val="Priodik Mirrless2B p baai"/>
      <sheetName val="Priodik Mirrless p baai"/>
      <sheetName val="Rutin Baai  (2007)"/>
      <sheetName val="Non Rutin Baai 2007"/>
      <sheetName val="REN PRIODIK"/>
      <sheetName val="JADHARDIKKIT2006"/>
      <sheetName val="JADHARTINKIT"/>
      <sheetName val="PB06 baru "/>
      <sheetName val="SKM06 baru "/>
      <sheetName val="TA06 baru"/>
      <sheetName val="RRD"/>
      <sheetName val="REKAP RUTIN"/>
      <sheetName val="RUTIN MUSI"/>
      <sheetName val="NON RUTIN MUSI"/>
      <sheetName val="Non Rutin TES"/>
      <sheetName val="Rutin SKM"/>
      <sheetName val="Non Rutin SKM"/>
      <sheetName val="Rutin Baai"/>
      <sheetName val="Non Rutin Baai"/>
      <sheetName val="Priodik Sulzer 2 Baai"/>
      <sheetName val="INVESTASI TU"/>
      <sheetName val="INVESTASI-KIT"/>
      <sheetName val="Priodik Hydro Art 1,2&amp;3"/>
      <sheetName val="Priodik PLTA TES"/>
      <sheetName val="Rutin PLTA TES"/>
      <sheetName val="Non Rutin PLTA Tes"/>
      <sheetName val="Priodik Mirrless2 SKM"/>
      <sheetName val="Priodik Mirrless2B SKM (2)"/>
      <sheetName val="Pri Mir 3 TO"/>
      <sheetName val="Priodik SWD BAAI"/>
      <sheetName val="PRIODIK SWD_B BAAI"/>
      <sheetName val="Priodik Sulzer 2B Baai"/>
      <sheetName val="Rutin Baai "/>
      <sheetName val="JADHARDIKKIT"/>
      <sheetName val="JADHARDIK-RKAP (2)"/>
      <sheetName val="JADHARDIK-RKAP"/>
      <sheetName val="POINT12"/>
      <sheetName val="PB06"/>
      <sheetName val="SKM06 (2)"/>
      <sheetName val="TA06 "/>
      <sheetName val="Rekap Har"/>
      <sheetName val="rutin-pltd"/>
      <sheetName val="REKAP-PLTA (2)"/>
      <sheetName val="renhardik"/>
      <sheetName val="REKAP-PLTD"/>
      <sheetName val="REKAP-PLTA"/>
      <sheetName val="omb09"/>
      <sheetName val="Target Kinerja010bln"/>
      <sheetName val="MASTER BLN SD"/>
      <sheetName val="MASTER BLN"/>
      <sheetName val="JAM KIT"/>
      <sheetName val="MASTERTRIWULAN"/>
      <sheetName val="Target Kinerja"/>
      <sheetName val="LABA-RUGI (2)"/>
      <sheetName val="BUKU HIJAU SOMB-AO09"/>
      <sheetName val="Target Kinerja10"/>
      <sheetName val="Target TW"/>
      <sheetName val="Target Kinerja09 (2)"/>
      <sheetName val="KinTW"/>
      <sheetName val="surat REVISI"/>
      <sheetName val="bkl (SK099)"/>
      <sheetName val="KinTW (2)"/>
      <sheetName val="LR 21"/>
      <sheetName val="LR (2)"/>
      <sheetName val="DATA_akuntansi"/>
      <sheetName val="DATA_kwh (sk099)"/>
      <sheetName val="DATA_kwh"/>
      <sheetName val="DATA_BB"/>
      <sheetName val="DATA_pelumas"/>
      <sheetName val="Susut Trafo KIT"/>
      <sheetName val="Juni_2010 KITSBS utk LM"/>
      <sheetName val="Juni_2010 KITSBS"/>
      <sheetName val="Juni_2010 SKRM"/>
      <sheetName val="Juni_2010 SJMB"/>
      <sheetName val="Juni_2010 SBAM"/>
      <sheetName val="Juni_2010 SBKL"/>
      <sheetName val="Juni_2010 SOMB"/>
      <sheetName val="Juni_2010 SBKT"/>
      <sheetName val="Juni_2010 SBDL"/>
      <sheetName val="Juni_2010 STAR"/>
      <sheetName val="PENILAIAN KINERJA"/>
      <sheetName val="TARGET KINERJA 2010"/>
      <sheetName val="PENCAPAIAN KINERJA"/>
      <sheetName val="12 RB (2)"/>
      <sheetName val="DATA-KWH UPT baru"/>
      <sheetName val="BA baru"/>
      <sheetName val="DATA-KWH UPT ZUARMAN"/>
      <sheetName val="KIN-2010 PER bln"/>
      <sheetName val="KIN -2010 PRINT"/>
      <sheetName val="KIN -2010 BLN"/>
      <sheetName val="GAB ()"/>
      <sheetName val="PS per Fungsi"/>
      <sheetName val="BB"/>
      <sheetName val="Rasio Energi"/>
      <sheetName val="Terpasang"/>
      <sheetName val="Mampu"/>
      <sheetName val="j-period"/>
      <sheetName val="j-kerja"/>
      <sheetName val="j-har"/>
      <sheetName val="j-gangg"/>
      <sheetName val="SdOF"/>
      <sheetName val="j-Drtg EFDH"/>
      <sheetName val="HarxDM"/>
      <sheetName val="PrdxDM"/>
      <sheetName val="SOF"/>
      <sheetName val="HR-KIT"/>
      <sheetName val="HEAT RATE"/>
      <sheetName val="Tara Kalor Sektor"/>
      <sheetName val="tarakalor-sumary"/>
      <sheetName val="SFC"/>
      <sheetName val="SLC"/>
      <sheetName val="j-stdby"/>
      <sheetName val="POF"/>
      <sheetName val="INPUT QPR"/>
      <sheetName val="LPTK"/>
      <sheetName val="FOR"/>
      <sheetName val="Kin Keu TW"/>
      <sheetName val="NrcTW"/>
      <sheetName val="LRTW"/>
      <sheetName val="Oli"/>
      <sheetName val="KIN KEU"/>
      <sheetName val="Oli "/>
      <sheetName val="SLOC"/>
      <sheetName val="FDH"/>
      <sheetName val="DFDH"/>
      <sheetName val="PDH"/>
      <sheetName val="DPDH"/>
      <sheetName val="EPDH"/>
      <sheetName val="EFDHRS"/>
      <sheetName val="jst,jkXdmn"/>
      <sheetName val="jpXdmn"/>
      <sheetName val="jggn,efdhxdmn"/>
      <sheetName val="jk,jggnxdmn"/>
      <sheetName val="Energi-12 utk RKAP"/>
      <sheetName val="Energi-12 banding dengan 11"/>
      <sheetName val="dd ep"/>
      <sheetName val="12rbkum"/>
      <sheetName val="12rbtw1"/>
      <sheetName val="12rbtw2"/>
      <sheetName val="12rbtw3"/>
      <sheetName val="VolumBBM-12"/>
      <sheetName val="VolumBBM-12 tw1"/>
      <sheetName val="VolumBBM-12 tw2"/>
      <sheetName val="VolumBBM-12 tw3"/>
      <sheetName val="BiayaBBM-12"/>
      <sheetName val="BiayaBBM-12 tw1"/>
      <sheetName val="BiayaBBM-12 tw2"/>
      <sheetName val="BiayaBBM-12 tw3"/>
      <sheetName val="kimia"/>
      <sheetName val="Energi-12"/>
      <sheetName val="Resum-12"/>
      <sheetName val="Resum-12 tw1"/>
      <sheetName val="Resum-12 tw2"/>
      <sheetName val="Resum-12 tw3"/>
      <sheetName val="asumsi kwh"/>
      <sheetName val="Draft_rkap2012_RugiLaba"/>
      <sheetName val="Draft_rkap2012_RugiLaba (2)"/>
      <sheetName val="2012"/>
      <sheetName val="2012 REV"/>
      <sheetName val="LAMP_1"/>
      <sheetName val="LAMP_2"/>
      <sheetName val="LAMP_3"/>
      <sheetName val="LAMP_4"/>
      <sheetName val="LAMP_5"/>
      <sheetName val="LAMP_7"/>
      <sheetName val="BALANCING"/>
      <sheetName val="TO 5000"/>
      <sheetName val="SO10000"/>
      <sheetName val="SO10000 (2)"/>
      <sheetName val="MO"/>
      <sheetName val="MO (2)"/>
      <sheetName val="WKSKT"/>
      <sheetName val="Instalasi-Pembangkit"/>
      <sheetName val="Instalasi-Transmisi"/>
      <sheetName val="Instalasi-Telekomunikasi"/>
      <sheetName val="Instalasi-TID"/>
      <sheetName val="Daftar Kegiatan"/>
      <sheetName val="Skor"/>
      <sheetName val="PRINT"/>
      <sheetName val="WBS"/>
      <sheetName val="WPL"/>
      <sheetName val="Aje&amp;Rje"/>
      <sheetName val="G1"/>
      <sheetName val="H1-A"/>
      <sheetName val="H1-B"/>
      <sheetName val="H1-C"/>
      <sheetName val="I1-A"/>
      <sheetName val="I1-B"/>
      <sheetName val="J1"/>
      <sheetName val="L1-A1"/>
      <sheetName val="L1-A2"/>
      <sheetName val="L1-B"/>
      <sheetName val="L1-C"/>
      <sheetName val="N1"/>
      <sheetName val="CIT"/>
      <sheetName val="COGS Segment"/>
      <sheetName val="COGS"/>
      <sheetName val="TBDEC03"/>
      <sheetName val="TBOCT03"/>
      <sheetName val="TBDEC02"/>
      <sheetName val="AP-PLANNING"/>
      <sheetName val="Materiality"/>
      <sheetName val="GT_Custom"/>
      <sheetName val="Related Party Transaction"/>
      <sheetName val="Penj ~ bpp "/>
      <sheetName val="TB SAMP"/>
      <sheetName val="TB Consol"/>
      <sheetName val="Lap Keu"/>
      <sheetName val="Details per area"/>
      <sheetName val="Saldo Persd "/>
      <sheetName val="Detail tambahan"/>
      <sheetName val="Koreksi fiskal"/>
      <sheetName val="Depresiasi"/>
      <sheetName val="Transaksi Hubungan Istimewa"/>
      <sheetName val="rokok promosi"/>
      <sheetName val="rokok rusak"/>
      <sheetName val="coa(input saldo awal)"/>
      <sheetName val="input jurnal"/>
      <sheetName val="tRIAL bALANCE"/>
      <sheetName val="cek akun"/>
      <sheetName val="Rekonsel"/>
      <sheetName val="TB SPRP"/>
      <sheetName val="BS-Rupiah"/>
      <sheetName val="BS-USD"/>
      <sheetName val="PL-IDR"/>
      <sheetName val="PL-USD"/>
      <sheetName val="Ex-Rate"/>
      <sheetName val="Cash &amp; cash equivalent"/>
      <sheetName val="Trade Receivable"/>
      <sheetName val="Other Receivable"/>
      <sheetName val="Inventories"/>
      <sheetName val="Tax Recoverable"/>
      <sheetName val="Deffered Expenditure"/>
      <sheetName val="Plasma Investment"/>
      <sheetName val="koreksi plasma"/>
      <sheetName val="Developmen Cost of Plt."/>
      <sheetName val="Fixed Asset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Capital"/>
      <sheetName val="Forex"/>
      <sheetName val="Other Forex"/>
      <sheetName val="Interest"/>
      <sheetName val="Finance exp.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Forex 1"/>
      <sheetName val="ITEM-BALANCE"/>
      <sheetName val="NMI-Tax Recoverable &amp; Payable"/>
      <sheetName val="NMI-Acrual"/>
      <sheetName val="2-asi-00"/>
      <sheetName val="Daftar Hutang"/>
      <sheetName val="Daftar Piutang"/>
      <sheetName val="SALES BUDGET NOV"/>
      <sheetName val="SCHEDULE NOV"/>
      <sheetName val="A.T. Bali"/>
      <sheetName val="BAG"/>
      <sheetName val="Eksekutif"/>
      <sheetName val="Niaga"/>
      <sheetName val="BII SG"/>
      <sheetName val="Mandiri"/>
      <sheetName val="BCA Giro"/>
      <sheetName val="giro kerluar"/>
      <sheetName val="j. umum"/>
      <sheetName val="RKP KDR"/>
      <sheetName val="LAP KDR"/>
      <sheetName val="RKP MOST"/>
      <sheetName val="PNGM"/>
      <sheetName val="LAP CODE"/>
      <sheetName val="DBF"/>
      <sheetName val="LUNAS"/>
      <sheetName val="BON"/>
      <sheetName val="PIUT"/>
      <sheetName val="PER.LIVER"/>
      <sheetName val="PER.LIVER (2)"/>
      <sheetName val="NOTA LIVER MJK"/>
      <sheetName val="NOTA LIVER JMB"/>
      <sheetName val="DO"/>
      <sheetName val="NOTA KVS"/>
      <sheetName val="KANVAS"/>
      <sheetName val="REKAP.LIVER"/>
      <sheetName val="OMZT"/>
      <sheetName val="MUTASI"/>
      <sheetName val="Sumber Sinar"/>
      <sheetName val="PER.PIUT"/>
      <sheetName val="PEMASARAN"/>
      <sheetName val="PENJ SA"/>
      <sheetName val="LABA KVS"/>
      <sheetName val="SETOR"/>
      <sheetName val="SELLING OUT"/>
      <sheetName val="MASTER SA (2)"/>
      <sheetName val="MASTER SA"/>
      <sheetName val="MASTER HARGA"/>
      <sheetName val="P PINANG"/>
      <sheetName val="TJ PANDAN"/>
      <sheetName val="PALEMBANG"/>
      <sheetName val="REGIONAL SUMBAGSEL"/>
      <sheetName val="MEDAN"/>
      <sheetName val="REGIONAL SUMBAGUT"/>
      <sheetName val="PEKANBARU"/>
      <sheetName val="SELAT PANJANG"/>
      <sheetName val="DUMAI"/>
      <sheetName val="RENGAT"/>
      <sheetName val="TEMBILAHAN"/>
      <sheetName val="TJ PINANG"/>
      <sheetName val="TJ BALAI KARIMUN"/>
      <sheetName val="TJ BATU"/>
      <sheetName val="PADANG"/>
      <sheetName val="REGIONAL SUMBAGTENG"/>
      <sheetName val="MAKASAR"/>
      <sheetName val="LUWUK"/>
      <sheetName val="BAU2"/>
      <sheetName val="PALU"/>
      <sheetName val="AMBON"/>
      <sheetName val="TOLI2"/>
      <sheetName val="JAYAPURA"/>
      <sheetName val="SORONG"/>
      <sheetName val="BIAK"/>
      <sheetName val="MERAUKE"/>
      <sheetName val="MANOKWARI"/>
      <sheetName val="FAK2"/>
      <sheetName val="SERUI"/>
      <sheetName val="NABIRE"/>
      <sheetName val="REGIONAL INDONESIA TIMUR"/>
      <sheetName val="KUPANG"/>
      <sheetName val="BANJARMASIN"/>
      <sheetName val="MATARAM"/>
      <sheetName val="ENDE"/>
      <sheetName val="BIMA"/>
      <sheetName val="WAINGAPU"/>
      <sheetName val="MAUMERE"/>
      <sheetName val="REGIONAL BALIKA"/>
      <sheetName val="PONTIANAK"/>
      <sheetName val="SMA"/>
      <sheetName val="dn"/>
      <sheetName val="LPPU Sales Senin"/>
      <sheetName val="JKT1"/>
      <sheetName val="JKT2"/>
      <sheetName val="JKT3"/>
      <sheetName val="TGR"/>
      <sheetName val="SRG"/>
      <sheetName val="BGR"/>
      <sheetName val="KRW"/>
      <sheetName val="BKS"/>
      <sheetName val="REGIONAL JAKARTA"/>
      <sheetName val="SKB"/>
      <sheetName val="CJR"/>
      <sheetName val="SKB+CJR"/>
      <sheetName val="SMD"/>
      <sheetName val="SBG"/>
      <sheetName val="SMD+SBG"/>
      <sheetName val="GRT"/>
      <sheetName val="TSK"/>
      <sheetName val="GRT+TSK"/>
      <sheetName val="BDG"/>
      <sheetName val="REGIONAL JABAR"/>
      <sheetName val="TEGAL"/>
      <sheetName val="CIREBON"/>
      <sheetName val="PURWOKERTO"/>
      <sheetName val="REGIONAL TEGAL"/>
      <sheetName val="YOGYA"/>
      <sheetName val="MAGELANG"/>
      <sheetName val="SURAKARTA"/>
      <sheetName val="SEMARANG"/>
      <sheetName val="PATI"/>
      <sheetName val="REGIONAL JATENG"/>
      <sheetName val="SBY"/>
      <sheetName val="MJKT"/>
      <sheetName val="BJN"/>
      <sheetName val="MDR"/>
      <sheetName val="KEDIRI"/>
      <sheetName val="MADIUN"/>
      <sheetName val="MALANG"/>
      <sheetName val="PROBOLINGGO"/>
      <sheetName val="ADC MALANG"/>
      <sheetName val="JEMBER"/>
      <sheetName val="LUMAJANG"/>
      <sheetName val="ADC JEMBER"/>
      <sheetName val="REGIONAL JATIM"/>
      <sheetName val="KONSOL SM"/>
      <sheetName val=" SPR Standar"/>
      <sheetName val="Omset"/>
      <sheetName val="R.KIRIM"/>
      <sheetName val="R.JUAL"/>
      <sheetName val="TITIPAN"/>
      <sheetName val="STOCK AWAL -3"/>
      <sheetName val="STOCK AWAL-2"/>
      <sheetName val="STOCK AWAL FISIK"/>
      <sheetName val="Rokok rusak SPRP"/>
      <sheetName val="Contoh isi rokok rusak"/>
      <sheetName val="KOTABUMI"/>
      <sheetName val="PANGKAL_PINANG"/>
      <sheetName val="TJ_PANDAN"/>
      <sheetName val="MUARA_BUNGO"/>
      <sheetName val="SIANTAR"/>
      <sheetName val="KISARAN"/>
      <sheetName val="B_ACEH"/>
      <sheetName val="LHOKSEUMAWE"/>
      <sheetName val="SELAT_PANJANG"/>
      <sheetName val="ADC PEKANBARU"/>
      <sheetName val="TJ_PINANG"/>
      <sheetName val="TJ_BALAI_KARIMUN"/>
      <sheetName val="ADC TJ_PINANG"/>
      <sheetName val="BUKIT_TINGGI"/>
      <sheetName val="PADANG+BUKIT_TINGGI"/>
      <sheetName val="ADC MAKASAR"/>
      <sheetName val="TERNATE"/>
      <sheetName val="ADC SORONG"/>
      <sheetName val="ADC MERAUKE"/>
      <sheetName val="ADC BIAK"/>
      <sheetName val="PADANG+BUKIT_TINGGI "/>
      <sheetName val="TJ_BATU"/>
      <sheetName val="muara bungo"/>
      <sheetName val="SDS"/>
      <sheetName val="SAEC"/>
      <sheetName val="SEVAL"/>
      <sheetName val="SSTRAT"/>
      <sheetName val="16B-SBIN345"/>
      <sheetName val="STKBB"/>
      <sheetName val="SRO"/>
      <sheetName val="SSEWA"/>
      <sheetName val="16A-SBIN345"/>
      <sheetName val="SPORSI"/>
      <sheetName val="SNEW"/>
      <sheetName val="SAUDIT"/>
      <sheetName val="SKEY"/>
      <sheetName val="Sdeal"/>
      <sheetName val="14A-SOBIN"/>
      <sheetName val="14B-SOBIN"/>
      <sheetName val="SPARET"/>
      <sheetName val="14C-SOBIN"/>
      <sheetName val="SPARETSPM"/>
      <sheetName val="SOICI-IN"/>
      <sheetName val="SOICI-OUT"/>
      <sheetName val="SROSPM"/>
      <sheetName val="DA-V"/>
      <sheetName val="Grup-V"/>
      <sheetName val="StatusLoadDepo"/>
      <sheetName val="14B-SOBI_x0000_"/>
      <sheetName val="SO "/>
      <sheetName val="Nilai Rupiah"/>
      <sheetName val="SPR (GG)"/>
      <sheetName val="SPR (SS)"/>
      <sheetName val="CR"/>
      <sheetName val="SL"/>
      <sheetName val="SB"/>
      <sheetName val="ML"/>
      <sheetName val="NT"/>
      <sheetName val="MD"/>
      <sheetName val="LG"/>
      <sheetName val="MN"/>
      <sheetName val="TOTAL DP"/>
      <sheetName val="TOTAL LP"/>
      <sheetName val="NAS"/>
      <sheetName val="Item"/>
      <sheetName val="Hrg 28 Sept &amp; 30 Nov"/>
      <sheetName val="Harga rokok 25Jan10"/>
      <sheetName val="Harga 15Mar10 "/>
      <sheetName val="Hrg 12Apr10"/>
      <sheetName val="Hrg 10Mei10"/>
      <sheetName val="Harga 24Mei10"/>
      <sheetName val="Harga 28Jun10"/>
      <sheetName val="Harga 12Jul10"/>
      <sheetName val="Harga 6Sept10"/>
      <sheetName val="Harga 25Okt10"/>
      <sheetName val="NAV000"/>
      <sheetName val="10000"/>
      <sheetName val="Materiality and TE"/>
      <sheetName val="PAJE '04"/>
      <sheetName val="PRJE '04"/>
      <sheetName val="CAJE-04"/>
      <sheetName val="PYJE '04"/>
      <sheetName val="WP-PBM-04"/>
      <sheetName val="WBS2005"/>
      <sheetName val="Rincian BS"/>
      <sheetName val="IS"/>
      <sheetName val="CC "/>
      <sheetName val="G-1"/>
      <sheetName val="K Movement"/>
      <sheetName val="K-1"/>
      <sheetName val="M-4"/>
      <sheetName val="N-1"/>
      <sheetName val="N-2"/>
      <sheetName val="NN "/>
      <sheetName val="FISKAL"/>
      <sheetName val="O-1_PPh 21"/>
      <sheetName val="O-1.1 Rekap gaji"/>
      <sheetName val="O-2_PPh 23"/>
      <sheetName val="O-3_PPh 25"/>
      <sheetName val="O-5_PPN"/>
      <sheetName val="P-1"/>
      <sheetName val="Q"/>
      <sheetName val="Q-3"/>
      <sheetName val="Q-3.1"/>
      <sheetName val="QQ"/>
      <sheetName val="R-1 Perhitungan def. tax"/>
      <sheetName val="T-1"/>
      <sheetName val="TT"/>
      <sheetName val="U-3"/>
      <sheetName val="U-4"/>
      <sheetName val="U-5"/>
      <sheetName val="Kep-150"/>
      <sheetName val="Def tax FA"/>
      <sheetName val="Mutation FA"/>
      <sheetName val="Aktiva 0909"/>
      <sheetName val="Total Balance 2008 012"/>
      <sheetName val="Q Lead"/>
      <sheetName val="Q Memo"/>
      <sheetName val="Q-1 Loan Mutation"/>
      <sheetName val="Q-2 Detail ST Loan"/>
      <sheetName val="Q-2-1 Detail Repayment ST Loan"/>
      <sheetName val="Q-2-1-1 Payment to T.Petchem"/>
      <sheetName val="Q-3 Detail Subordinated Loan"/>
      <sheetName val="Q-4 Detail Loan Interest Exp"/>
      <sheetName val="Q-4-1 Payment Loan Interest Exp"/>
      <sheetName val="Q-4-1 Loan Interest Calc"/>
      <sheetName val="Flow Int Exp CF"/>
      <sheetName val="QQ - Loan Confirmation"/>
      <sheetName val="K-Lead"/>
      <sheetName val="K-2"/>
      <sheetName val="Reclassification vehicle"/>
      <sheetName val="Vehicle"/>
      <sheetName val="Building"/>
      <sheetName val="Machinery and equipment"/>
      <sheetName val="CIP-2008 to 2009"/>
      <sheetName val="Point discuss"/>
      <sheetName val="C.2.1"/>
      <sheetName val="E-1"/>
      <sheetName val="E-1.2"/>
      <sheetName val="E-2"/>
      <sheetName val="F.1"/>
      <sheetName val="F.2"/>
      <sheetName val="F.5"/>
      <sheetName val="F.6"/>
      <sheetName val="G-1.3"/>
      <sheetName val="K.1"/>
      <sheetName val="K.2"/>
      <sheetName val="K.2.1"/>
      <sheetName val="K.2.2"/>
      <sheetName val="K.3"/>
      <sheetName val="K.4"/>
      <sheetName val="J.1"/>
      <sheetName val="J.2"/>
      <sheetName val="N.1"/>
      <sheetName val="N.2"/>
      <sheetName val="N.3"/>
      <sheetName val="NN"/>
      <sheetName val="O.4"/>
      <sheetName val="U-1"/>
      <sheetName val="U.1.1"/>
      <sheetName val="U.1.2"/>
      <sheetName val="U.1.3"/>
      <sheetName val="U-2"/>
      <sheetName val="U.2.1"/>
      <sheetName val="U-3.1"/>
      <sheetName val="U.3.2"/>
      <sheetName val="Rekap SKP"/>
      <sheetName val="U-5.1"/>
      <sheetName val="Cross Check"/>
      <sheetName val="Cash on hand and in banks"/>
      <sheetName val="Short-term investment"/>
      <sheetName val="Accounts receivable"/>
      <sheetName val="Other receivable (payable)"/>
      <sheetName val="Prepaid exp, tax and advance"/>
      <sheetName val="Fixed Assets"/>
      <sheetName val="Other Assets"/>
      <sheetName val="Notes Payable"/>
      <sheetName val="AP trade"/>
      <sheetName val="Accrued expense"/>
      <sheetName val="Taxes payable"/>
      <sheetName val="Advance from customer"/>
      <sheetName val="Pension Fund"/>
      <sheetName val="Deferred tax liabilities"/>
      <sheetName val="Unrealized Gain on MF"/>
      <sheetName val="Sales"/>
      <sheetName val="Other charges (income)"/>
      <sheetName val="Induk+Nothit"/>
      <sheetName val=" Penjualan "/>
      <sheetName val="Rekap Ekspor"/>
      <sheetName val="Pelunasan Piutang"/>
      <sheetName val="Bahan Baku Lokal"/>
      <sheetName val="Bahan Baku Impor "/>
      <sheetName val="PPB"/>
      <sheetName val="Laba (Rugi) Kurs"/>
      <sheetName val="Hasil Lain"/>
      <sheetName val="Kredit Pajak"/>
      <sheetName val="----00000----"/>
      <sheetName val="KKP SUSUT "/>
      <sheetName val="Pendapatan Lain"/>
      <sheetName val="LHP"/>
      <sheetName val="PHP-1"/>
      <sheetName val="PHP-2"/>
      <sheetName val="PPh Ps. 22"/>
      <sheetName val="Alket"/>
      <sheetName val=" Sales "/>
      <sheetName val="Rekap Ekspor (KMK)"/>
      <sheetName val="EKSPOR (BI)"/>
      <sheetName val="Bahan Baku Impor (BI)"/>
      <sheetName val="Bahan Baku Impor (KMK) "/>
      <sheetName val="Bhn Baku-Lokal.1"/>
      <sheetName val="Bhn Baku-Lokal.2"/>
      <sheetName val="KKP SUSUT -AKHIR"/>
      <sheetName val="PM&amp;TE"/>
      <sheetName val="A-3.1"/>
      <sheetName val="detail_A-3.1"/>
      <sheetName val="A-3.2"/>
      <sheetName val="detail_A-3.2"/>
      <sheetName val="A-3.3"/>
      <sheetName val="detail_A-3.3"/>
      <sheetName val="A-4"/>
      <sheetName val="T account"/>
      <sheetName val="Cf Indirect"/>
      <sheetName val="Cf06"/>
      <sheetName val="DIT"/>
      <sheetName val="Machinery"/>
      <sheetName val="SPT 21"/>
      <sheetName val="CutOff Bank"/>
      <sheetName val="C-17 Test of Forex"/>
      <sheetName val="AR analysis"/>
      <sheetName val="F-1"/>
      <sheetName val="F-2"/>
      <sheetName val="F-3"/>
      <sheetName val="F-4"/>
      <sheetName val="G-2"/>
      <sheetName val="HH"/>
      <sheetName val="I Lead"/>
      <sheetName val="I-1"/>
      <sheetName val="I-2"/>
      <sheetName val="K-2.1"/>
      <sheetName val="K-2.1.1"/>
      <sheetName val="K-2.1.2"/>
      <sheetName val="K-2.1.3"/>
      <sheetName val="K-2.1.4"/>
      <sheetName val="K-2.1.5"/>
      <sheetName val="K-2.1.6"/>
      <sheetName val="M Lead"/>
      <sheetName val="M-1"/>
      <sheetName val="M-2"/>
      <sheetName val="Loan Analysis"/>
      <sheetName val="N-3"/>
      <sheetName val="O.1 VAT"/>
      <sheetName val="O-2"/>
      <sheetName val="O-2.1"/>
      <sheetName val="O-3"/>
      <sheetName val="O-3.1 Art 4(2)"/>
      <sheetName val="P Lead"/>
      <sheetName val="P-2"/>
      <sheetName val="T Lead"/>
      <sheetName val="T.1"/>
      <sheetName val="T.2"/>
      <sheetName val="U-1.1.1"/>
      <sheetName val="U-1.2.1"/>
      <sheetName val="U-1.3 Test price sales"/>
      <sheetName val="U-1.4 Predictive exp sales"/>
      <sheetName val="GP analist"/>
      <sheetName val="U-2.1.1"/>
      <sheetName val="Test Pricing"/>
      <sheetName val="U-3 Lead"/>
      <sheetName val="U-3.2"/>
      <sheetName val="U-4.1"/>
      <sheetName val="U-4.2"/>
      <sheetName val="U-4.3"/>
      <sheetName val="U-4.4"/>
      <sheetName val="TOC Sales-Local"/>
      <sheetName val="TOC Sales- Export"/>
      <sheetName val="TOC Purchase"/>
      <sheetName val="U.1.3.1 Sales Cutoff (Ex)"/>
      <sheetName val="U.1.3.1 Sales Cutoff"/>
      <sheetName val="Purchase cut off"/>
      <sheetName val="Inv Analysis"/>
      <sheetName val="F-4 Inv Val"/>
      <sheetName val="SDE"/>
      <sheetName val="BLE"/>
      <sheetName val="KYE"/>
      <sheetName val="KCE"/>
      <sheetName val="SDF"/>
      <sheetName val="BLF"/>
      <sheetName val="KYF"/>
      <sheetName val="induk (2)"/>
      <sheetName val="Deferred tax assets"/>
      <sheetName val="Macro5"/>
      <sheetName val="M T S"/>
      <sheetName val="FP-FIKTIF"/>
      <sheetName val="KOREKSI-PM"/>
      <sheetName val="CONF-EKST"/>
      <sheetName val="CONF-INT"/>
      <sheetName val="JASA-LN"/>
      <sheetName val="Macro2"/>
      <sheetName val="Macro1"/>
      <sheetName val="Macro3"/>
      <sheetName val="Macro4"/>
      <sheetName val="CENTRAL"/>
      <sheetName val="CENTRAL-1"/>
      <sheetName val="NOT-HIT"/>
      <sheetName val="PHP"/>
      <sheetName val="SP-PET"/>
      <sheetName val="Predictive FA Fiscal"/>
      <sheetName val="lre"/>
      <sheetName val="bre"/>
      <sheetName val="lrf"/>
      <sheetName val="Pending Confirmation"/>
      <sheetName val="CC-Confirmation Bank"/>
      <sheetName val="EE_COnfirmation AR"/>
      <sheetName val="II_Confirmation Inter Co."/>
      <sheetName val="Letter to Lawyer"/>
      <sheetName val="NN_Confirmation AP"/>
      <sheetName val="QQ_Confirmation Loan"/>
      <sheetName val="TT_Confirmation SHE"/>
      <sheetName val="TMP1"/>
      <sheetName val="WORKS"/>
      <sheetName val="PAJE"/>
      <sheetName val="PRJE"/>
      <sheetName val="CAJE"/>
      <sheetName val="Elim"/>
      <sheetName val="F Lead"/>
      <sheetName val="Purchase Cutoff"/>
      <sheetName val="DNR_Sep"/>
      <sheetName val="Other_Sep"/>
      <sheetName val="Analytical Review"/>
      <sheetName val="NOT"/>
      <sheetName val="mutasiCF"/>
      <sheetName val="CF suppl."/>
      <sheetName val="Memo cash"/>
      <sheetName val="C Lead"/>
      <sheetName val="Memo AR"/>
      <sheetName val="E Lead"/>
      <sheetName val="E 1"/>
      <sheetName val="E 2"/>
      <sheetName val="Memo F"/>
      <sheetName val="Memo G"/>
      <sheetName val="G Lead"/>
      <sheetName val="G 1"/>
      <sheetName val="G 2"/>
      <sheetName val="Memo H"/>
      <sheetName val="H1"/>
      <sheetName val="Memo I"/>
      <sheetName val="I 1"/>
      <sheetName val="I 4"/>
      <sheetName val="Memo J"/>
      <sheetName val="J Lead"/>
      <sheetName val="J 1"/>
      <sheetName val="Memo K"/>
      <sheetName val="K Lead"/>
      <sheetName val="K 1"/>
      <sheetName val="K 2"/>
      <sheetName val="K 2.1"/>
      <sheetName val="K 2.2"/>
      <sheetName val="K 2.3"/>
      <sheetName val="K 3"/>
      <sheetName val="K 4 FA combined"/>
      <sheetName val="N Memo"/>
      <sheetName val="N Lead"/>
      <sheetName val="N 1"/>
      <sheetName val="N 2"/>
      <sheetName val="N 3"/>
      <sheetName val="O Memo"/>
      <sheetName val="O Lead"/>
      <sheetName val="O1"/>
      <sheetName val="O 2"/>
      <sheetName val="P Memo"/>
      <sheetName val="P 1"/>
      <sheetName val="P 2"/>
      <sheetName val="P 2.1"/>
      <sheetName val="P 3"/>
      <sheetName val="P 3.1"/>
      <sheetName val="U 1"/>
      <sheetName val="U 1.1"/>
      <sheetName val="U 1.2"/>
      <sheetName val="U 1.3"/>
      <sheetName val="U 1.4"/>
      <sheetName val="U 1.5"/>
      <sheetName val="U 2"/>
      <sheetName val="U 3"/>
      <sheetName val="U 3.1"/>
      <sheetName val="U 4"/>
      <sheetName val="U 4.1"/>
      <sheetName val="U 5"/>
      <sheetName val="K 2_1"/>
      <sheetName val="K 2.4"/>
      <sheetName val="PP-05"/>
      <sheetName val="aktiva lain"/>
      <sheetName val="C Cash and Bank "/>
      <sheetName val="Cash and Bank Register"/>
      <sheetName val="Pakanbaru"/>
      <sheetName val="fiscal CSA 04"/>
      <sheetName val="fiscal WITM 04 "/>
      <sheetName val="NDE Deposito"/>
      <sheetName val="Ellim&amp;Deff.tax unaudited"/>
      <sheetName val="PER SHM WITM  (3)"/>
      <sheetName val="fiscal WITM"/>
      <sheetName val="fiscal WICM 04"/>
      <sheetName val="fiscal WICM"/>
      <sheetName val="fiscal CSA"/>
      <sheetName val="by sewa summ"/>
      <sheetName val="WITM def tax"/>
      <sheetName val="WICM DEFTAX"/>
      <sheetName val="CSA DEFTAX"/>
      <sheetName val="tax csa"/>
      <sheetName val="anlyt konsol"/>
      <sheetName val="REkon IMSI-WITM (2)"/>
      <sheetName val="REkon IMSI-WITM"/>
      <sheetName val="claim for tax"/>
      <sheetName val="anlyt witm"/>
      <sheetName val="anlyt wicm"/>
      <sheetName val="anlyt csa"/>
      <sheetName val="00 received in 01"/>
      <sheetName val="J a n"/>
      <sheetName val="F e b"/>
      <sheetName val="M a r"/>
      <sheetName val="A p r"/>
      <sheetName val="M a y"/>
      <sheetName val="J u n"/>
      <sheetName val="J u l"/>
      <sheetName val="A u g"/>
      <sheetName val="S e p"/>
      <sheetName val="O c t"/>
      <sheetName val="N o v"/>
      <sheetName val="Per GL J a n"/>
      <sheetName val="Marshal"/>
      <sheetName val="Monthly Data"/>
      <sheetName val="Permanent info"/>
      <sheetName val="GeneralInfo"/>
      <sheetName val="Family"/>
      <sheetName val="Biaya PIR"/>
      <sheetName val="Hsl-Pen"/>
      <sheetName val="sat-baru"/>
      <sheetName val="infras"/>
      <sheetName val="BMP"/>
      <sheetName val="Angsuran"/>
      <sheetName val="sensitivity"/>
      <sheetName val="Cash-print"/>
      <sheetName val="BOT"/>
      <sheetName val="tt-biaya"/>
      <sheetName val="SUD"/>
      <sheetName val="STB"/>
      <sheetName val="JKK"/>
      <sheetName val="TBM-OP97 660 HA"/>
      <sheetName val="TBM-OP'96 211 HA"/>
      <sheetName val="TBM-OP96 236 HA"/>
      <sheetName val="TBM-OP96 287 HA"/>
      <sheetName val="TBM-OP96 246 HA"/>
      <sheetName val="TBM-OP97 281 HA"/>
      <sheetName val="TBM-OP95 304 HA"/>
      <sheetName val="TBM-OP98 200 HA"/>
      <sheetName val="127 Ha Out of HGU"/>
      <sheetName val="NERKON "/>
      <sheetName val="DAF.ISI"/>
      <sheetName val="P&amp;L"/>
      <sheetName val="KB"/>
      <sheetName val="P-Kebun-XX "/>
      <sheetName val="P-DGN"/>
      <sheetName val="PPEG"/>
      <sheetName val="BYRM-XX"/>
      <sheetName val="PLL "/>
      <sheetName val="REKAP-AT"/>
      <sheetName val="Depre-TM"/>
      <sheetName val="BT-XX"/>
      <sheetName val="Ak_pro-XX"/>
      <sheetName val="HUT"/>
      <sheetName val="BTH"/>
      <sheetName val="HK-XX"/>
      <sheetName val="HR"/>
      <sheetName val="HLL"/>
      <sheetName val="AL-BTL KK"/>
      <sheetName val="BTL-PT'S"/>
      <sheetName val="BTL-RO"/>
      <sheetName val="K-B"/>
      <sheetName val="REKON P-KEBUN"/>
      <sheetName val="P-DGG"/>
      <sheetName val="PERS-DP"/>
      <sheetName val="BYRM"/>
      <sheetName val="PJR-PEM"/>
      <sheetName val="PINJ-PEG"/>
      <sheetName val="PJR-LL"/>
      <sheetName val="P-LL "/>
      <sheetName val="PPN-MASUKAN"/>
      <sheetName val="BIBIT"/>
      <sheetName val="AK-PRS"/>
      <sheetName val="BTGH"/>
      <sheetName val="H-DGG"/>
      <sheetName val="H-GJ"/>
      <sheetName val="H-KONT"/>
      <sheetName val="H-PJK"/>
      <sheetName val="PPN KELUARAN"/>
      <sheetName val="H-LL"/>
      <sheetName val="H-B"/>
      <sheetName val="H-PMG-SHM"/>
      <sheetName val="LABA-DTHN"/>
      <sheetName val="AL-Peny-BTL-Fin"/>
      <sheetName val="HAL"/>
      <sheetName val="MEMO"/>
      <sheetName val="P-KebunXX"/>
      <sheetName val="PsDiPj"/>
      <sheetName val="PPEGxx"/>
      <sheetName val="BYRMXX"/>
      <sheetName val="AL-BTL KK (2)"/>
      <sheetName val="BTL  "/>
      <sheetName val="XXX"/>
      <sheetName val="BTXX"/>
      <sheetName val="Ak_pro"/>
      <sheetName val="HUT "/>
      <sheetName val="HK"/>
      <sheetName val="pph "/>
      <sheetName val="HBJP"/>
      <sheetName val="Capex Sum"/>
      <sheetName val="AAL"/>
      <sheetName val="IIS"/>
      <sheetName val="AARJ"/>
      <sheetName val="AKTIVA1TB"/>
      <sheetName val="AKTIVA2TB"/>
      <sheetName val="AKTIVAMDN"/>
      <sheetName val="OoR-AKTIVA1TB"/>
      <sheetName val="OoR-AKTIVA3TB"/>
      <sheetName val="OoR-AKTIVA4TB"/>
      <sheetName val="F-05"/>
      <sheetName val="F-07 "/>
      <sheetName val="F-07 A"/>
      <sheetName val="F-07.01"/>
      <sheetName val="F-07.02"/>
      <sheetName val="F-07.03"/>
      <sheetName val="F-07.04"/>
      <sheetName val="F-07.06"/>
      <sheetName val="F-07.06 A"/>
      <sheetName val="F-07.07"/>
      <sheetName val="F-07.07 A"/>
      <sheetName val="Ytd"/>
      <sheetName val="LMA 7 Peb"/>
      <sheetName val=" LMA 14 Peb"/>
      <sheetName val="LMA 21 Peb"/>
      <sheetName val="LMA 28 Peb"/>
      <sheetName val="Tax"/>
      <sheetName val="Marshall-JSS"/>
      <sheetName val="F1771"/>
      <sheetName val="Marshall-CMA"/>
      <sheetName val="F1771-I"/>
      <sheetName val="F1771-II"/>
      <sheetName val="F1771-III"/>
      <sheetName val="F1771-IV"/>
      <sheetName val="F1771-V"/>
      <sheetName val="F1771-VI"/>
      <sheetName val="Depreciation  schedule"/>
      <sheetName val="Peny-JSS"/>
      <sheetName val="Peny-CMA"/>
      <sheetName val="Attachment"/>
      <sheetName val="TaxCMA"/>
      <sheetName val="TaxJSS"/>
      <sheetName val="PLconsold"/>
      <sheetName val="pph-25"/>
      <sheetName val="25installment"/>
      <sheetName val="Reasonableness test"/>
      <sheetName val="TB YTD"/>
      <sheetName val="TB Current"/>
      <sheetName val="VATO"/>
      <sheetName val="BSD"/>
      <sheetName val="COA Definition"/>
      <sheetName val="To Do"/>
      <sheetName val="Calender"/>
      <sheetName val="Knowledge Index"/>
      <sheetName val="3800 mapping"/>
      <sheetName val="PMU"/>
      <sheetName val="TB 31.12.02"/>
      <sheetName val="3800 2001"/>
      <sheetName val="TNG-GDG1"/>
      <sheetName val="MESIN1"/>
      <sheetName val="PABRIK1"/>
      <sheetName val="TNG-GDG1 disp Nov"/>
      <sheetName val="MESIN1 disp Nov"/>
      <sheetName val="PABRIK1 disp Nov"/>
      <sheetName val="IS disp Nov"/>
      <sheetName val="TNG-GDG1 disp Mei"/>
      <sheetName val="MESIN1 disp Mei"/>
      <sheetName val="WORKSHOP disp Mei"/>
      <sheetName val="PABRIK1 disp Mei"/>
      <sheetName val="LAB disp Mei"/>
      <sheetName val="I-KANTOR disp Mei"/>
      <sheetName val="instalasi disp Mei"/>
      <sheetName val="2001GeneralInfo"/>
      <sheetName val="identitas (2)"/>
      <sheetName val="2001Marshal"/>
      <sheetName val="2001profit - loss"/>
      <sheetName val="2000biaya lain-lain"/>
      <sheetName val="2001neraca"/>
      <sheetName val="2001REC-FISCAL"/>
      <sheetName val="2001FA-DEPR"/>
      <sheetName val="2001depr-fisc"/>
      <sheetName val="2001PPh ps 22"/>
      <sheetName val="2001Exit fiscal"/>
      <sheetName val="2001PPh 25"/>
      <sheetName val="2001Art 23(prepaid)"/>
      <sheetName val="2001Pengurus"/>
      <sheetName val="2000dftlamp"/>
      <sheetName val="2002Art25 calc"/>
      <sheetName val="FI-1771$.P1"/>
      <sheetName val="FE-1771$.P1"/>
      <sheetName val="FI-1771$.P2"/>
      <sheetName val="FE-1771$.P2"/>
      <sheetName val="FI-1771-I$"/>
      <sheetName val="FE-1771-I$"/>
      <sheetName val="FI-1771-II$"/>
      <sheetName val="FE-1771-II$"/>
      <sheetName val="FI-1771-III$"/>
      <sheetName val="FE-1771-III$"/>
      <sheetName val="FI-1771-IV"/>
      <sheetName val="FE-1771-IV"/>
      <sheetName val="FI-1771-V"/>
      <sheetName val="FE-1771-V"/>
      <sheetName val="FI-1771-VI $"/>
      <sheetName val="FE-1771-VI$"/>
      <sheetName val="Inventory Lead "/>
      <sheetName val="COGS Lead"/>
      <sheetName val="Detail COGS"/>
      <sheetName val="Gross Margin"/>
      <sheetName val="Unearned premiums"/>
      <sheetName val="Cadangan premi"/>
      <sheetName val="List of Doc Received"/>
      <sheetName val="Attachement"/>
      <sheetName val="FisLoss95"/>
      <sheetName val="IntrVSLoan"/>
      <sheetName val="OperLease95"/>
      <sheetName val="SP-Semarang"/>
      <sheetName val="Reklas"/>
      <sheetName val="akumulasi kerugian"/>
      <sheetName val="Marshal 2nd draft"/>
      <sheetName val="Marshal 1st draft"/>
      <sheetName val="Art. 23"/>
      <sheetName val="PPh 23"/>
      <sheetName val="PUBLISINDO"/>
      <sheetName val="Art. 25 calc"/>
      <sheetName val="Angsuran PPh 25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VI"/>
      <sheetName val="FE-1771-VI"/>
      <sheetName val="Balance Sheet"/>
      <sheetName val="Rugi Laba"/>
      <sheetName val="Income Statm"/>
      <sheetName val="Rek Fiskal"/>
      <sheetName val="Fiscal Rec"/>
      <sheetName val="Rek Fiskal-detail"/>
      <sheetName val="PPh 25"/>
      <sheetName val="Art.25"/>
      <sheetName val="PPh 22"/>
      <sheetName val="Art 22"/>
      <sheetName val="PPh 25 calc."/>
      <sheetName val="Art 25 calc"/>
      <sheetName val="Daftar Pengurus"/>
      <sheetName val="Comm. List"/>
      <sheetName val="Daftar Pemegang Saham"/>
      <sheetName val="Shareholder List"/>
      <sheetName val="Entertainment"/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tax calculation"/>
      <sheetName val="data wp"/>
      <sheetName val="Marshal-KSO"/>
      <sheetName val="Marshal-MGTI"/>
      <sheetName val="Fiscal adj"/>
      <sheetName val="Penyusutan5.1"/>
      <sheetName val="Penyusutan5.2"/>
      <sheetName val="Depr Schedule"/>
      <sheetName val="CIP2000"/>
      <sheetName val="Pemegang saham"/>
      <sheetName val="shareholder"/>
      <sheetName val="Bank Rec"/>
      <sheetName val="Op HU"/>
      <sheetName val="1001 Op"/>
      <sheetName val="1002 Cap"/>
      <sheetName val="BNI HU"/>
      <sheetName val="1003 BNI"/>
      <sheetName val="1005 Amro"/>
      <sheetName val="1007 Kas"/>
      <sheetName val="1009 VICO"/>
      <sheetName val="1102 PU"/>
      <sheetName val="IC"/>
      <sheetName val="IC kurs"/>
      <sheetName val="Depr Eng"/>
      <sheetName val="Depr Ind"/>
      <sheetName val="Fa disposal-fiscal"/>
      <sheetName val="Fa disposal-fiscal Ind"/>
      <sheetName val="Fa disposal-commerce"/>
      <sheetName val="Exit Tax"/>
      <sheetName val="Entertainment Eng"/>
      <sheetName val="Installments"/>
      <sheetName val="Installments (2)"/>
      <sheetName val="Attachments"/>
      <sheetName val="Depresiasi total"/>
      <sheetName val="Daftar depresiasi"/>
      <sheetName val="Rekonsiliasi aktiva tetap"/>
      <sheetName val="gol1"/>
      <sheetName val="gol2"/>
      <sheetName val="Attachment-Version 2"/>
      <sheetName val="Marshal (2)"/>
      <sheetName val="Marshal (1)"/>
      <sheetName val="List of attachments"/>
      <sheetName val="Attachment-Version 1 "/>
      <sheetName val="FA Addition (Revised)"/>
      <sheetName val="FA Addition (1)"/>
      <sheetName val="Reconciliation"/>
      <sheetName val="Fiscal Exit Tax"/>
      <sheetName val="Taxcomput"/>
      <sheetName val="Biaya lain2"/>
      <sheetName val="taxcorrection"/>
      <sheetName val="Art 25 Paid"/>
      <sheetName val="Art 21 recon"/>
      <sheetName val="penyusutan-eng"/>
      <sheetName val="Penyusutan (2)"/>
      <sheetName val="pph25"/>
      <sheetName val="pph21"/>
      <sheetName val="1771-Y I"/>
      <sheetName val="1771-Y E"/>
      <sheetName val="Lampiran (E)"/>
      <sheetName val="Depresiasi (E)"/>
      <sheetName val="H1.A"/>
      <sheetName val="H1.B"/>
      <sheetName val="H1.C"/>
      <sheetName val="I1.A"/>
      <sheetName val="I1.B"/>
      <sheetName val="L1.A"/>
      <sheetName val="L1.B"/>
      <sheetName val="L1.C"/>
      <sheetName val="Q1"/>
      <sheetName val="R1.B"/>
      <sheetName val="R1.A"/>
      <sheetName val="ARPPL"/>
      <sheetName val="ARPBS"/>
      <sheetName val="DT2005"/>
      <sheetName val="W-CF"/>
      <sheetName val="ARP"/>
      <sheetName val="C10"/>
      <sheetName val="T3.1"/>
      <sheetName val="WBS (T3)"/>
      <sheetName val="T3"/>
      <sheetName val="Ratio(Int)"/>
      <sheetName val="Ratio(YE)"/>
      <sheetName val="Inc. Stat"/>
      <sheetName val="BS 2006"/>
      <sheetName val="AJE-2006-interim (2)"/>
      <sheetName val="List of Pending"/>
      <sheetName val="ratio analysis"/>
      <sheetName val="tb (excell) dec 2005"/>
      <sheetName val="tb 2004 (2)"/>
      <sheetName val="Ratio analysis SA"/>
      <sheetName val="BS&amp;IS"/>
      <sheetName val="SAD-Dec"/>
      <sheetName val="SUAD"/>
      <sheetName val="Client AJE"/>
      <sheetName val="SAD-SEpt(2)"/>
      <sheetName val="SAD-June "/>
      <sheetName val="Omission and error"/>
      <sheetName val="Cash Flows Workpapers Indirect"/>
      <sheetName val="AI-1"/>
      <sheetName val="AI-2"/>
      <sheetName val="AII-1"/>
      <sheetName val="AII-2"/>
      <sheetName val="AII-3"/>
      <sheetName val="AII-4"/>
      <sheetName val="AII-5"/>
      <sheetName val="AII-6"/>
      <sheetName val="AII-7"/>
      <sheetName val="AIV-1"/>
      <sheetName val="S-A"/>
      <sheetName val="SA-1"/>
      <sheetName val="S-B"/>
      <sheetName val="S-B2"/>
      <sheetName val="S-C"/>
      <sheetName val="S-C1"/>
      <sheetName val="S-F"/>
      <sheetName val="S-E"/>
      <sheetName val="S-F1"/>
      <sheetName val="S-G"/>
      <sheetName val="S-H"/>
      <sheetName val="S-I"/>
      <sheetName val="S-I1"/>
      <sheetName val="S-I2"/>
      <sheetName val="S-I3"/>
      <sheetName val="S-J"/>
      <sheetName val="S-K"/>
      <sheetName val="S-P"/>
      <sheetName val="S-P1"/>
      <sheetName val="S-P2"/>
      <sheetName val="S-P3"/>
      <sheetName val="S-P4"/>
      <sheetName val="M-2a Local"/>
      <sheetName val="M-2a Export"/>
      <sheetName val="M-3"/>
      <sheetName val="M-3a"/>
      <sheetName val="M-3b"/>
      <sheetName val="M-5 (Type)"/>
      <sheetName val="M-5 (Brand)"/>
      <sheetName val="M-5a"/>
      <sheetName val="M-5b"/>
      <sheetName val="M-6"/>
      <sheetName val="M-7"/>
      <sheetName val="M-8"/>
      <sheetName val="M-9"/>
      <sheetName val="M-10"/>
      <sheetName val="M-10a"/>
      <sheetName val="M-10b"/>
      <sheetName val="M-11"/>
      <sheetName val="M-12"/>
      <sheetName val="M-13"/>
      <sheetName val="M-14"/>
      <sheetName val="M-15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1(E)"/>
      <sheetName val="1771.2(E)"/>
      <sheetName val="1771-I(E)"/>
      <sheetName val="1771-II(E)"/>
      <sheetName val="1771-III(E)"/>
      <sheetName val="1771-IV(E)"/>
      <sheetName val="1771-V(E)"/>
      <sheetName val="1771-VI(E)"/>
      <sheetName val="Marshal (3)"/>
      <sheetName val="Marshal (4)"/>
      <sheetName val="4th of 2001"/>
      <sheetName val="provision"/>
      <sheetName val="director"/>
      <sheetName val="FA-gainloss"/>
      <sheetName val="Laba-rugi aktiva"/>
      <sheetName val="peny-2001"/>
      <sheetName val="Depr-2001"/>
      <sheetName val="1770-Y"/>
      <sheetName val="1771 (E)"/>
      <sheetName val="1771.2 (E)"/>
      <sheetName val="1771-I (E)"/>
      <sheetName val="1771-II (E)"/>
      <sheetName val="1771-III (E)"/>
      <sheetName val="1771-IV (E)"/>
      <sheetName val="1771-V (E)"/>
      <sheetName val="1771-VI (E)"/>
      <sheetName val="4200"/>
      <sheetName val="4300"/>
      <sheetName val="6700"/>
      <sheetName val="6400"/>
      <sheetName val="6300"/>
      <sheetName val="6120"/>
      <sheetName val="6110"/>
      <sheetName val="Depr fiskal2006"/>
      <sheetName val="CIT 2006"/>
      <sheetName val="CIT 2005"/>
      <sheetName val="FA Fiscal 2005"/>
      <sheetName val="Tax BTJ 2006"/>
      <sheetName val="CITR Cal"/>
      <sheetName val="ERWIN"/>
      <sheetName val="Depreciation "/>
      <sheetName val="Dep-detailed"/>
      <sheetName val="Gain "/>
      <sheetName val="PPh 21"/>
      <sheetName val="Prepaid"/>
      <sheetName val="Att. 9"/>
      <sheetName val="F1771-1"/>
      <sheetName val="F1771-2"/>
      <sheetName val="F1771-3"/>
      <sheetName val="F1771-4"/>
      <sheetName val="F1771-5"/>
      <sheetName val="F1771-6"/>
      <sheetName val="Attachment (2)"/>
      <sheetName val="disposal"/>
      <sheetName val="Detail-A"/>
      <sheetName val="summary-1"/>
      <sheetName val="summary-2"/>
      <sheetName val="summary-3"/>
      <sheetName val="summary-4"/>
      <sheetName val="summary-5"/>
      <sheetName val="summary-6"/>
      <sheetName val="nov01"/>
      <sheetName val="jan 2001"/>
      <sheetName val="Detail-B"/>
      <sheetName val="ANALYZE"/>
      <sheetName val="car"/>
      <sheetName val="GL 01 report 00"/>
      <sheetName val="2001 per GL (2)"/>
      <sheetName val="2001 per month (2)"/>
      <sheetName val="2001 per GL (1)"/>
      <sheetName val=" 2001 per month (1)"/>
      <sheetName val="Dec"/>
      <sheetName val="2001 per month (1)"/>
      <sheetName val="D e c"/>
      <sheetName val="Life- QBR"/>
      <sheetName val="Life-data"/>
      <sheetName val="Life - Guidelines"/>
      <sheetName val="P&amp;C- QBR"/>
      <sheetName val="P&amp;C -data"/>
      <sheetName val="P&amp;C - Guidelines"/>
      <sheetName val="Reinsurance - QBR"/>
      <sheetName val="Reinsurance - data"/>
      <sheetName val="Reinsurance -Guidelines"/>
      <sheetName val="Asset management -QBR"/>
      <sheetName val="asset management -data"/>
      <sheetName val="Asset managment - Guidelines"/>
      <sheetName val="Bank - QBR"/>
      <sheetName val="Bank - data"/>
      <sheetName val="Bank - Guidelines"/>
      <sheetName val="Global risks - QBR"/>
      <sheetName val="Global risks- data"/>
      <sheetName val="Lifedata"/>
      <sheetName val="Health-QBR"/>
      <sheetName val="HEALTH DATA"/>
      <sheetName val="Q-PC1"/>
      <sheetName val="Q-PC2"/>
      <sheetName val="NCQ-EXP"/>
      <sheetName val="QBR - P&amp;C"/>
      <sheetName val="P&amp;C data"/>
      <sheetName val="P&amp;C guidelines"/>
      <sheetName val="UPR"/>
      <sheetName val="IBNR"/>
      <sheetName val="List att."/>
      <sheetName val="Depreciation - Mulyo"/>
      <sheetName val="Neraca - Auidt"/>
      <sheetName val="Perhitungan PPh 25"/>
      <sheetName val="Fiscal Corr."/>
      <sheetName val="Depreciation &amp; Peny."/>
      <sheetName val="Art. 23 reconciliation"/>
      <sheetName val="Corporate Reporter"/>
      <sheetName val="FX Exposure"/>
      <sheetName val="Trial Bal"/>
      <sheetName val="Sept02"/>
      <sheetName val="Aug 02"/>
      <sheetName val="June 02"/>
      <sheetName val="May 02"/>
      <sheetName val="April 02"/>
      <sheetName val="Mar 02"/>
      <sheetName val="Feb02"/>
      <sheetName val="Jan02"/>
      <sheetName val="Dec01"/>
      <sheetName val="1771-1"/>
      <sheetName val="1771-2"/>
      <sheetName val="1771-3"/>
      <sheetName val="1771-4"/>
      <sheetName val="1771-5"/>
      <sheetName val="1771-6"/>
      <sheetName val="Dftlamp"/>
      <sheetName val="Depr-fiskal"/>
      <sheetName val="fiscal depr"/>
      <sheetName val="Rekon-FA"/>
      <sheetName val="Additional-FA"/>
      <sheetName val="Int-exp"/>
      <sheetName val="positivecorr"/>
      <sheetName val="korfis"/>
      <sheetName val="Breakdown Fiscal Correction"/>
      <sheetName val="Revised wht slips"/>
      <sheetName val="Attachmentx"/>
      <sheetName val="Lampiranx"/>
      <sheetName val="Entertainmentx"/>
      <sheetName val="Revised Depr"/>
      <sheetName val="Depreciationx"/>
      <sheetName val="Art25 installx"/>
      <sheetName val="Depr 2001"/>
      <sheetName val="1771-Y"/>
      <sheetName val="ARt 2223 prepaid"/>
      <sheetName val="Journal Req'd"/>
      <sheetName val="Template "/>
      <sheetName val="TRanscations-Prov"/>
      <sheetName val="1. Provision m'ment"/>
      <sheetName val="2. Depr 00"/>
      <sheetName val="4. FA Addition"/>
      <sheetName val="3. Amort 00"/>
      <sheetName val="5. Expln-Dev"/>
      <sheetName val="TRans-Expln"/>
      <sheetName val="6. P&amp;L Listing ex sun"/>
      <sheetName val="7. Losses"/>
      <sheetName val="CCOA-BAl"/>
      <sheetName val="Trans 1. - 97040"/>
      <sheetName val="43060"/>
      <sheetName val="Trans 2. 97165"/>
      <sheetName val="Trans 3. 97345"/>
      <sheetName val="Trans 4.97850, 97860 "/>
      <sheetName val="Trans 5 - 97515, 97835 , 97840"/>
      <sheetName val="Trans 6 43060, 98017,11831 "/>
      <sheetName val="Trans 7 98075"/>
      <sheetName val="Schedule 4"/>
      <sheetName val="Tangerang Site"/>
      <sheetName val="I-10"/>
      <sheetName val="EBIT-97"/>
      <sheetName val="301198 Prov"/>
      <sheetName val="DIB"/>
      <sheetName val="126 &amp; 127"/>
      <sheetName val="bpcs-rep"/>
      <sheetName val="depr-1998"/>
      <sheetName val="611alloc"/>
      <sheetName val="AI-95"/>
      <sheetName val="Prov Obsolete"/>
      <sheetName val="Structuring"/>
      <sheetName val="AR-conf"/>
      <sheetName val="AP-english"/>
      <sheetName val="AP-conf "/>
      <sheetName val="125 &amp; 128"/>
      <sheetName val="Remarks B14-2 "/>
      <sheetName val="FX-96.97.1098"/>
      <sheetName val="Royalties"/>
      <sheetName val="30614"/>
      <sheetName val="30912"/>
      <sheetName val="AR &amp; Inv WOff "/>
      <sheetName val="MB Country"/>
      <sheetName val="cc-129-98"/>
      <sheetName val="AGING"/>
      <sheetName val="Balance end 2002"/>
      <sheetName val="Balance 30-06-03"/>
      <sheetName val="Ecr"/>
      <sheetName val="2003"/>
      <sheetName val="2004"/>
      <sheetName val="2005"/>
      <sheetName val="2006"/>
      <sheetName val="Awalna"/>
      <sheetName val="Format Ngitung  "/>
      <sheetName val="Rul,m"/>
      <sheetName val="Rul,s"/>
      <sheetName val="NOTA"/>
      <sheetName val="INPUT "/>
      <sheetName val="ANAK HAYAM"/>
      <sheetName val="Parab Hayam 2003"/>
      <sheetName val="H.KONTRAK"/>
      <sheetName val="DOC"/>
      <sheetName val="FARM "/>
      <sheetName val="Exchange Rate"/>
      <sheetName val="Compta X - 2"/>
      <sheetName val="aug"/>
      <sheetName val="HP Bangunan"/>
      <sheetName val="HP Inventaris"/>
      <sheetName val="HP Kendaraan"/>
      <sheetName val="Ak. Peny. Bangunan"/>
      <sheetName val="Ak. Peny. Inventaris"/>
      <sheetName val="Ak. Peny. Kendaraan"/>
      <sheetName val="Analytical"/>
      <sheetName val="RENTABILITAS"/>
      <sheetName val="CashFL"/>
      <sheetName val="PPAP"/>
      <sheetName val="KAP 4 Report"/>
      <sheetName val="Maturity ++"/>
      <sheetName val="BMPK"/>
      <sheetName val="Konsen-1"/>
      <sheetName val="Konsentrasi"/>
      <sheetName val="PDN ++"/>
      <sheetName val="PDN"/>
      <sheetName val="CAR Versi BI"/>
      <sheetName val="EQ"/>
      <sheetName val="DEFFERED TAX"/>
      <sheetName val="AYD"/>
      <sheetName val="KYD Terkait"/>
      <sheetName val="RJE"/>
      <sheetName val="CCJE"/>
      <sheetName val="Passed"/>
      <sheetName val="Ratio PPAP Audited"/>
      <sheetName val="Trading Bonds (Rp) 2003"/>
      <sheetName val="Trading Bonds (USD) 2003"/>
      <sheetName val="Held to Maturity Bonds(Rp) 2003"/>
      <sheetName val="REPORT and DISCLOSURES"/>
      <sheetName val="Pack"/>
      <sheetName val="Roaster"/>
      <sheetName val="F.Drying"/>
      <sheetName val="Grafik mesin"/>
      <sheetName val="Dapur"/>
      <sheetName val="Tiris"/>
      <sheetName val="Packing"/>
      <sheetName val="mixer kanji"/>
      <sheetName val="Oven"/>
      <sheetName val="Juice bawang"/>
      <sheetName val="Bucket"/>
      <sheetName val="Roasting"/>
      <sheetName val="Mesin Ayak"/>
      <sheetName val="Colloid mill"/>
      <sheetName val="Gotrok"/>
      <sheetName val="H_KONTRAK"/>
      <sheetName val="DAT_1"/>
      <sheetName val="Present"/>
      <sheetName val="Assumption"/>
      <sheetName val="Insurance"/>
      <sheetName val="Throughput"/>
      <sheetName val="Revenue Trend"/>
      <sheetName val="Revenue"/>
      <sheetName val="FA-PELINDO"/>
      <sheetName val="FA-HTP"/>
      <sheetName val="Ass-Fiscal"/>
      <sheetName val="FA-HTP (Fiskal) (2)"/>
      <sheetName val="FA-HTP (Fiskal)"/>
      <sheetName val="Depr - HTP (inl. cap interest)"/>
      <sheetName val="Depr Forex"/>
      <sheetName val="Material @"/>
      <sheetName val="Maintenance"/>
      <sheetName val="Rent"/>
      <sheetName val="Royalty"/>
      <sheetName val="Fin Stat"/>
      <sheetName val="Fin Pro 1"/>
      <sheetName val="Loan"/>
      <sheetName val="Fin Pro - HTP"/>
      <sheetName val="_43_9_1"/>
      <sheetName val="P-Kebun "/>
      <sheetName val="PPEMxx"/>
      <sheetName val="Ak_pro (2)"/>
      <sheetName val="HLLXX"/>
      <sheetName val="PJR.PENJ "/>
      <sheetName val="JASAGIRO"/>
      <sheetName val="DAT-1"/>
      <sheetName val="DAT-2"/>
      <sheetName val="DAT-3"/>
      <sheetName val="DAT-4"/>
      <sheetName val="DAT-5"/>
      <sheetName val="40 Memo"/>
      <sheetName val="40 Lead"/>
      <sheetName val="40.1Freight Expense"/>
      <sheetName val="Biaya Air (2)"/>
      <sheetName val="40.2Biaya Listrik"/>
      <sheetName val="40.3 ARP"/>
      <sheetName val="Revenue Trend (XXX)"/>
      <sheetName val="FA-PELINDO (Koja)"/>
      <sheetName val="FA-HTP (Fiskal) "/>
      <sheetName val="Total Fiskal"/>
      <sheetName val="FA-HTP (Koja)"/>
      <sheetName val="FA-HTP (Komersial)"/>
      <sheetName val="FA-HTP (Komersial) (2)"/>
      <sheetName val="Total Komersial"/>
      <sheetName val="Perbandingan FA (XXX)"/>
      <sheetName val="Depr-Int (XXX)"/>
      <sheetName val="Material @ (XXX)"/>
      <sheetName val="Fin Pro 1 (XXX)"/>
      <sheetName val="Loan Schedule"/>
      <sheetName val="Income Tax "/>
      <sheetName val="Graph (XXX)"/>
      <sheetName val="Rescheduling"/>
      <sheetName val="Ak_pro "/>
      <sheetName val="PJR.PENJ"/>
      <sheetName val="CRA-Detail"/>
      <sheetName val="Control Risk Aspects"/>
      <sheetName val="tm-02"/>
      <sheetName val="jln-02"/>
      <sheetName val="tm-03"/>
      <sheetName val="jln-03"/>
      <sheetName val="tm-04"/>
      <sheetName val="jln-04"/>
      <sheetName val="tm-all"/>
      <sheetName val="tmb-05"/>
      <sheetName val="tbm-06"/>
      <sheetName val="tbm-07"/>
      <sheetName val="tbm-all"/>
      <sheetName val="vp-tmball-2007"/>
      <sheetName val="Vp-tmall-2007"/>
      <sheetName val="vp-bbt-2007"/>
      <sheetName val="vp-pn 2007"/>
      <sheetName val="Panen-all"/>
      <sheetName val="bbt-08"/>
      <sheetName val="8500"/>
      <sheetName val="8500.1"/>
      <sheetName val="8500.1.2"/>
      <sheetName val="BIO DIESEL"/>
      <sheetName val="8500.2"/>
      <sheetName val="8500.3"/>
      <sheetName val="8500.2.1 TOD"/>
      <sheetName val=" ARA"/>
      <sheetName val="Perincian HPP"/>
      <sheetName val="8500.1.3 JURNAL"/>
      <sheetName val="C2.1"/>
      <sheetName val="C2.2"/>
      <sheetName val="C2.3"/>
      <sheetName val="C5"/>
      <sheetName val="C5.1"/>
      <sheetName val="C6"/>
      <sheetName val="C7"/>
      <sheetName val="C8"/>
      <sheetName val="C.tod"/>
      <sheetName val="C.ARA"/>
      <sheetName val="HARGA_BKS"/>
      <sheetName val="AKHIR BKS"/>
      <sheetName val="HPP_JULI"/>
      <sheetName val="STOCK_AWAL"/>
      <sheetName val="BELI AGST"/>
      <sheetName val="HPP_NON_OPEN"/>
      <sheetName val="HPP_CPN"/>
      <sheetName val="HPP_SRG"/>
      <sheetName val="HPP_TGR_NEW"/>
      <sheetName val="HPP_BKS_NEW"/>
      <sheetName val="REFRES"/>
      <sheetName val="HPP_0803"/>
      <sheetName val="non"/>
      <sheetName val="cpn"/>
      <sheetName val="HPP_JUNI"/>
      <sheetName val="BELI JULI"/>
      <sheetName val="HAP"/>
      <sheetName val="Qunion_Penjualan_PerBULAN_JULI"/>
      <sheetName val="HPP PER UNIT"/>
      <sheetName val="Stock Akhir"/>
      <sheetName val="Jual per unit"/>
      <sheetName val="Beli &amp; Retur"/>
      <sheetName val="HPP PER UNIT CPN"/>
      <sheetName val="Stock Akhir CIPINANG"/>
      <sheetName val="Beli &amp; Retur CPN"/>
      <sheetName val="HPP_0503"/>
      <sheetName val="HPP_0503 CPN"/>
      <sheetName val="M_BARANG"/>
      <sheetName val="SALGO GS"/>
      <sheetName val="SALDO_GS_CPN"/>
      <sheetName val="BELI0503"/>
      <sheetName val="SLD AWAL"/>
      <sheetName val="KD_BELI WITH NPN"/>
      <sheetName val="HG_BEL"/>
      <sheetName val="DATAIL"/>
      <sheetName val="HPP_AGUSTUS"/>
      <sheetName val="BELI _SEPTEMBER"/>
      <sheetName val="COPY"/>
      <sheetName val="Qunion_penjualan"/>
      <sheetName val="PIVOT"/>
      <sheetName val="JL_BEL"/>
      <sheetName val="DATA_JUALAN"/>
      <sheetName val="HPPNON"/>
      <sheetName val="HPPCPN"/>
      <sheetName val="HPPSRG"/>
      <sheetName val="HPPTGR"/>
      <sheetName val="HPPBKS"/>
      <sheetName val="REKAP_JUALAN"/>
      <sheetName val="PIVOT'TE"/>
      <sheetName val="HPP_0703"/>
      <sheetName val="JUALLAN"/>
      <sheetName val="MAS"/>
      <sheetName val="JBR"/>
      <sheetName val="KDR"/>
      <sheetName val="MDN"/>
      <sheetName val="MLG"/>
      <sheetName val="PRB"/>
      <sheetName val="NGELOM"/>
      <sheetName val="LK"/>
      <sheetName val="GLOBAL"/>
      <sheetName val="S_AWAL-hpp"/>
      <sheetName val="S_AKHIR"/>
      <sheetName val="JUAL@RETUR"/>
      <sheetName val="DATA AWAL"/>
      <sheetName val="PABRIK"/>
      <sheetName val="SAMPEL"/>
      <sheetName val="BONUS"/>
      <sheetName val="BAD STOCK"/>
      <sheetName val="OPNAME GOOD STOCK"/>
      <sheetName val="OPNAME SALES"/>
      <sheetName val="OPNAME BAD STOCK"/>
      <sheetName val="SALDO GOOD STOCK"/>
      <sheetName val="SALDO BAD STOCK"/>
      <sheetName val="SheetGMP"/>
      <sheetName val="SheetGMT"/>
      <sheetName val="KKP13 50 Deb tentiv"/>
      <sheetName val="AA.6 Star Eastern"/>
      <sheetName val="AA.5.1"/>
      <sheetName val="AA.5 Artha Graha"/>
      <sheetName val="bunga Inv"/>
      <sheetName val="Bunga BKP (2)"/>
      <sheetName val="Bunga BKP"/>
      <sheetName val="AA.4.1 Bukopin"/>
      <sheetName val="AA.4 Bukopin"/>
      <sheetName val="bunga kmk"/>
      <sheetName val="AA.3.1.1"/>
      <sheetName val="AA.3.1"/>
      <sheetName val="AA.3 Bumiputera"/>
      <sheetName val="AA.2.1 Bukopin"/>
      <sheetName val="AA.2 Bukopin"/>
      <sheetName val="AA.1.1.1 BNI"/>
      <sheetName val="AA.1.1 BNI"/>
      <sheetName val="AA.1 BNI"/>
      <sheetName val="AA_1_1 BNI"/>
      <sheetName val="TCM"/>
      <sheetName val="Ranges"/>
      <sheetName val="Lamp-II.2.2.3"/>
      <sheetName val="KKP-II.2.2.1.2"/>
      <sheetName val="KKP-II.2.2.2.1"/>
      <sheetName val="KKP-II.2.2.2.2"/>
      <sheetName val="KKP-II.2.2.2.3"/>
      <sheetName val="KKP-II.2.2.2.4"/>
      <sheetName val="KKP-II.2.2.2.5"/>
      <sheetName val="KKP-II.2.2.4.1"/>
      <sheetName val="KKP-II.2.2.3.1"/>
      <sheetName val="KKP-II.2.2.5.1"/>
      <sheetName val="KKP-II.2.2.6.1"/>
      <sheetName val="KKP-II.2.2.7.1"/>
      <sheetName val="KKP-II.2.2.8.1"/>
      <sheetName val="KKP-II.2.2.9.1"/>
      <sheetName val="KKP-II.2.2.10.1"/>
      <sheetName val="KKP-II.2.2.11.1"/>
      <sheetName val="Tabel-LHP"/>
      <sheetName val="Combined Report_EUR"/>
      <sheetName val="Report ID523 ADA_EUR"/>
      <sheetName val="Report ID524 C Ost_EUR"/>
      <sheetName val="Report ID525 C Deu_EUR"/>
      <sheetName val="Data ID523 ADA"/>
      <sheetName val="Data ID524 C OSt"/>
      <sheetName val="Data ID525 C Deu"/>
      <sheetName val="Cash Transfer"/>
      <sheetName val="Combined Report_USD"/>
      <sheetName val="Report ID523 ADA_USD"/>
      <sheetName val="Report ID524 C Ost_USD"/>
      <sheetName val="Report ID525 C Deu_USD"/>
      <sheetName val="EAR"/>
      <sheetName val="Adj In ID523"/>
      <sheetName val="Adj Out ID523"/>
      <sheetName val="Adj In ID524"/>
      <sheetName val="Adj Out ID524"/>
      <sheetName val="Adj Out ID525"/>
      <sheetName val="Adj In ID525"/>
      <sheetName val="Main Menu"/>
      <sheetName val="Proj Summ"/>
      <sheetName val="Team"/>
      <sheetName val="Effort.P"/>
      <sheetName val="Effort.A"/>
      <sheetName val="Subcontracted"/>
      <sheetName val="Expense.P"/>
      <sheetName val="Expense.A"/>
      <sheetName val="Asset"/>
      <sheetName val="Tracker"/>
      <sheetName val="Time Report"/>
      <sheetName val="Rates"/>
      <sheetName val="Help"/>
      <sheetName val="Codestable"/>
      <sheetName val="worksheet Actual"/>
      <sheetName val="worksheet Budget"/>
      <sheetName val="8_1 Bill_Collect Monthly"/>
      <sheetName val="1. Budget PL ASCO 2010"/>
      <sheetName val="2. Budget PL OPCO"/>
      <sheetName val="3. PL ASCO"/>
      <sheetName val="4. PL OPCO"/>
      <sheetName val="5.PL ASCO+OPCO"/>
      <sheetName val="6. PL LMIRT YTD"/>
      <sheetName val="6a.PL LMIRT-Current"/>
      <sheetName val="7a. BS"/>
      <sheetName val="7. BS LMIRT "/>
      <sheetName val="8a. Notes to BS"/>
      <sheetName val="Actual P&amp;L (Rp penuh)"/>
      <sheetName val="Actual Note to BS (Rp penuh)"/>
      <sheetName val="Actual BS  (Rp penuh)"/>
      <sheetName val="8. Notes to BS LMIRT "/>
      <sheetName val="9.Budget CF Asco+Opco"/>
      <sheetName val="9a.Budget CF Asco"/>
      <sheetName val="9b.Budget Opco"/>
      <sheetName val="10. CF Monhy"/>
      <sheetName val="11.CF YTD"/>
      <sheetName val="12. SecDep"/>
      <sheetName val="13. Interest SH"/>
      <sheetName val="14.Unrealised Exchg Diff"/>
      <sheetName val="15.Other Inc."/>
      <sheetName val="16. Int.Inc"/>
      <sheetName val="17.Misc exp."/>
      <sheetName val="18.Legal Exp"/>
      <sheetName val="19. Cash held"/>
      <sheetName val="20. Interest Remit"/>
      <sheetName val="1001"/>
      <sheetName val="1002"/>
      <sheetName val="1003"/>
      <sheetName val="1004"/>
      <sheetName val="1005"/>
      <sheetName val="1006"/>
      <sheetName val="1007"/>
      <sheetName val="1008"/>
      <sheetName val="1009"/>
      <sheetName val="1010"/>
      <sheetName val="NLPAWAL"/>
      <sheetName val="INDIKATOR (3)"/>
      <sheetName val="KOMP.INDKTR.KEU (3)"/>
      <sheetName val="JUAL AT"/>
      <sheetName val="BELI AT "/>
      <sheetName val="HP AT"/>
      <sheetName val="NLP "/>
      <sheetName val="RLP "/>
      <sheetName val="WS CF"/>
      <sheetName val="BUA"/>
      <sheetName val="PLL"/>
      <sheetName val="BLL"/>
      <sheetName val="DI"/>
      <sheetName val="PRW.05(10)"/>
      <sheetName val="PRW.06(21)"/>
      <sheetName val="PRW.07(15)"/>
      <sheetName val="EW.01A"/>
      <sheetName val="EW.01A(Rkp)"/>
      <sheetName val="EW.01B"/>
      <sheetName val="EW.01B(Rkp)"/>
      <sheetName val="EW.02"/>
      <sheetName val="Estm-HU"/>
      <sheetName val="Estm-Progres"/>
      <sheetName val="EW.02 (Rkp)"/>
      <sheetName val="EW.03"/>
      <sheetName val="DATA_2009"/>
      <sheetName val="RWD-02"/>
      <sheetName val="RWD-04"/>
      <sheetName val="tw 1"/>
      <sheetName val="tw 2"/>
      <sheetName val="tw 3"/>
      <sheetName val="tw 4"/>
      <sheetName val="barat"/>
      <sheetName val="tengah"/>
      <sheetName val="timur"/>
      <sheetName val="gedung"/>
      <sheetName val="(Pusat TW1)"/>
      <sheetName val="(Pusat TW2)"/>
      <sheetName val="(Pusat TW3)"/>
      <sheetName val="(Pusat TW4)"/>
      <sheetName val="(Realisasi TW1)"/>
      <sheetName val="(proyekTW2)"/>
      <sheetName val="(proyekTW3)"/>
      <sheetName val="(proyekTW4"/>
      <sheetName val="tw1"/>
      <sheetName val="tw2"/>
      <sheetName val="tw3"/>
      <sheetName val="tw4"/>
      <sheetName val="tw4 (revisi)"/>
      <sheetName val="8500.05"/>
      <sheetName val="8510.05"/>
      <sheetName val="Tickmark"/>
      <sheetName val="AP Aging"/>
      <sheetName val="Trade creditors"/>
      <sheetName val="Details third party"/>
      <sheetName val="Details Related Party"/>
      <sheetName val="GRIR inventory"/>
      <sheetName val="GRIR non inventory"/>
      <sheetName val="NN Confirmation"/>
      <sheetName val="BS_IDR"/>
      <sheetName val="BS_USD"/>
      <sheetName val="PLBLN_IDR"/>
      <sheetName val="PLBLN_USD"/>
      <sheetName val="DETAIL EXP"/>
      <sheetName val="Def.Tax"/>
      <sheetName val="DIFF IN CONV"/>
      <sheetName val="DEF.CHARGES"/>
      <sheetName val="INVENTORY"/>
      <sheetName val="CIP"/>
      <sheetName val="Detail CIP"/>
      <sheetName val="INTERCO"/>
      <sheetName val="Ex_Rate"/>
      <sheetName val="ALLOWANCE"/>
      <sheetName val="ALLOWANCE-FINAL"/>
      <sheetName val="CRJ-01"/>
      <sheetName val="T5"/>
      <sheetName val="T4"/>
      <sheetName val="VROON"/>
      <sheetName val="L107"/>
      <sheetName val="ISMY"/>
      <sheetName val="TO"/>
      <sheetName val="OD"/>
      <sheetName val="AKUM-TB (2)"/>
      <sheetName val="AKUM-TB"/>
      <sheetName val="Schedule Loan"/>
      <sheetName val="5200.15 Loan"/>
      <sheetName val="NSP-ANP"/>
      <sheetName val="Report Tax"/>
      <sheetName val="TPSF"/>
      <sheetName val="RJE TPSF"/>
      <sheetName val="PAJE TPSF "/>
      <sheetName val="WS2005"/>
      <sheetName val="TB 1205&amp;1206"/>
      <sheetName val="WS Konsolidasi"/>
      <sheetName val="Tax-TPS Solo"/>
      <sheetName val="CAJE TPS"/>
      <sheetName val="PAJE TPS"/>
      <sheetName val="RJE TPS"/>
      <sheetName val="5300.85 Foreign. AP"/>
      <sheetName val="WS2006 PBC"/>
      <sheetName val="LC"/>
      <sheetName val="MTN "/>
      <sheetName val="Reclass "/>
      <sheetName val="Cash Flow."/>
      <sheetName val="SKP-STP"/>
      <sheetName val="Mata Uang Asing."/>
      <sheetName val="Segment."/>
      <sheetName val="Struktur Perusahaan Anak"/>
      <sheetName val="LPE"/>
      <sheetName val="Kas&amp;Bank"/>
      <sheetName val="Inv JP"/>
      <sheetName val="Piutang Usaha"/>
      <sheetName val="Persediaan"/>
      <sheetName val="Perikatan"/>
      <sheetName val="HutangBank"/>
      <sheetName val="Hut Obligasi"/>
      <sheetName val="Hut Usaha"/>
      <sheetName val="BMHD"/>
      <sheetName val="HSGU"/>
      <sheetName val="Pinj Jk Panjang"/>
      <sheetName val="Modal Saham"/>
      <sheetName val="Beban Usaha"/>
      <sheetName val="Penjualan Bersih"/>
      <sheetName val="Pokok Penjualan"/>
      <sheetName val="Imbalan KErja"/>
      <sheetName val="BebabBunga"/>
      <sheetName val="Entitas Sepengendali"/>
      <sheetName val="EPS"/>
      <sheetName val="Rel PArties"/>
      <sheetName val="5100.00 Lead"/>
      <sheetName val="Konfirm leasing"/>
      <sheetName val="Cek Pembayaran Poko"/>
      <sheetName val="Lead 2"/>
      <sheetName val="SEP02"/>
      <sheetName val="AUG02"/>
      <sheetName val="NOV03"/>
      <sheetName val="OCT03"/>
      <sheetName val="SEP03"/>
      <sheetName val="AUG03"/>
      <sheetName val="MAR03"/>
      <sheetName val="DEC02"/>
      <sheetName val="NOV02"/>
      <sheetName val="OCT02"/>
      <sheetName val="ark"/>
      <sheetName val="Lamp tax calc"/>
      <sheetName val="Lamp tax calc 08"/>
      <sheetName val="Mata uang Asing"/>
      <sheetName val="Kas dan Setara"/>
      <sheetName val="Piutang Lain-lain"/>
      <sheetName val="Hutang Lain-lain"/>
      <sheetName val="CRJE"/>
      <sheetName val="Uang M dan Biaya Dibayar dimuka"/>
      <sheetName val="Aset Tetap"/>
      <sheetName val="Beban Ditangguhkan"/>
      <sheetName val="Beban yg Masih H. Dibayar"/>
      <sheetName val="Hutang Usaha"/>
      <sheetName val="Pen. Ditangguhkan"/>
      <sheetName val="Uang Jaminan Penyewa"/>
      <sheetName val="Hutang Bank"/>
      <sheetName val="Hutang kpd P. Saham"/>
      <sheetName val="Pendapatan Sewa"/>
      <sheetName val="Pen. Jasa Pelayanan"/>
      <sheetName val="Pen. Usaha Lain-lain"/>
      <sheetName val="Pend. Beban Lain-lain"/>
      <sheetName val="Imbal Kerja"/>
      <sheetName val="Reklasifikasi"/>
      <sheetName val="Ged"/>
      <sheetName val="Partisi"/>
      <sheetName val="Tehnik"/>
      <sheetName val="Keamanan"/>
      <sheetName val="Kend"/>
      <sheetName val="Rekonsiliasi"/>
      <sheetName val="HGB"/>
      <sheetName val="Properti Inv"/>
      <sheetName val="Per PT SD JULI "/>
      <sheetName val="PPh ps.4(2)"/>
      <sheetName val="2800.ARP"/>
      <sheetName val="2800"/>
      <sheetName val="2800.20"/>
      <sheetName val="2800.30"/>
      <sheetName val="2800.30.1"/>
      <sheetName val="2800.30.2"/>
      <sheetName val="2800.40"/>
      <sheetName val="2800.50"/>
      <sheetName val="2800.50.1"/>
      <sheetName val="Symbol"/>
      <sheetName val="NONBANGUNAN"/>
      <sheetName val="Manpower"/>
      <sheetName val="1771-II_1"/>
      <sheetName val="1771-II_2"/>
      <sheetName val="1771-II_3"/>
      <sheetName val="1771-V Bag A"/>
      <sheetName val="1771-V Bag B"/>
      <sheetName val="Daftar Kompensasi"/>
      <sheetName val="Attc 20"/>
      <sheetName val="Lap_cashflow"/>
      <sheetName val="Detial LapCashflow"/>
      <sheetName val="CF 2010"/>
      <sheetName val="PROYEKSI 2010"/>
      <sheetName val="CF 2010 Budget"/>
      <sheetName val="COVERR"/>
      <sheetName val="ULAS"/>
      <sheetName val="01a"/>
      <sheetName val="47"/>
      <sheetName val="48"/>
      <sheetName val="C13"/>
      <sheetName val="CDYW"/>
      <sheetName val="opini"/>
      <sheetName val="Ws Jul-2004"/>
      <sheetName val="AJE (2)"/>
      <sheetName val="Neraca "/>
      <sheetName val="Neraca  (2)"/>
      <sheetName val="Laba Rugi "/>
      <sheetName val="CF (2)"/>
      <sheetName val="NOTE7"/>
      <sheetName val="NOTE8"/>
      <sheetName val="Ws_Jul-2004"/>
      <sheetName val="AJE_(2)"/>
      <sheetName val="Neraca_"/>
      <sheetName val="Neraca__(2)"/>
      <sheetName val="Laba_Rugi_"/>
      <sheetName val="CF_(2)"/>
      <sheetName val="FA_ACQUISITION_(TOTAL)"/>
      <sheetName val="Ws_Jul-20041"/>
      <sheetName val="AJE_(2)1"/>
      <sheetName val="Neraca_1"/>
      <sheetName val="Neraca__(2)1"/>
      <sheetName val="Laba_Rugi_1"/>
      <sheetName val="CF_(2)1"/>
      <sheetName val="Addition"/>
      <sheetName val="Instructions"/>
      <sheetName val="NAP"/>
      <sheetName val="ROSS LIST"/>
      <sheetName val="21s"/>
      <sheetName val="24b"/>
      <sheetName val="Transport"/>
      <sheetName val="08012_2"/>
      <sheetName val="BUM_Lap"/>
      <sheetName val="08012.3"/>
      <sheetName val="08012.0"/>
      <sheetName val="402"/>
      <sheetName val="Ketentuan"/>
      <sheetName val="Areal"/>
      <sheetName val="DaftarPeg"/>
      <sheetName val="Alokasi"/>
      <sheetName val="BUM_Pengolahan"/>
      <sheetName val="BUM_Rekap"/>
      <sheetName val="Hargabrg"/>
      <sheetName val="0222"/>
      <sheetName val="08012.1"/>
      <sheetName val="08012.2"/>
      <sheetName val="08012.4"/>
      <sheetName val="08012.5"/>
      <sheetName val="400"/>
      <sheetName val="Dibebankan"/>
      <sheetName val="Psr_Penghub"/>
      <sheetName val="HTI"/>
      <sheetName val="A-1"/>
      <sheetName val="A-2"/>
      <sheetName val="A-3"/>
      <sheetName val="Offset Afiliasi &amp; Write-Off"/>
      <sheetName val="Affiliation Reconcile"/>
      <sheetName val="TYT"/>
      <sheetName val="BSU"/>
      <sheetName val="Limpra"/>
      <sheetName val="Ures"/>
      <sheetName val="Muruf"/>
      <sheetName val="HTI Murni"/>
      <sheetName val="Unit IV"/>
      <sheetName val="TYSP"/>
      <sheetName val="reklas(offset)for reporting"/>
      <sheetName val="PSAK 24 TYSP"/>
      <sheetName val="Segmen"/>
      <sheetName val="Sales Geografis"/>
      <sheetName val="Anal Review"/>
      <sheetName val="List of PAJE (to client)"/>
      <sheetName val="mutasi investasi"/>
      <sheetName val="Pending"/>
      <sheetName val="Fin-highlights"/>
      <sheetName val="fiscal rekon"/>
      <sheetName val="WBS1"/>
      <sheetName val="WBS2"/>
      <sheetName val="A4.1"/>
      <sheetName val="A4.2"/>
      <sheetName val="A4.3"/>
      <sheetName val="A4.4"/>
      <sheetName val="CAJE&amp;CRJE"/>
      <sheetName val="total marketing"/>
      <sheetName val="marketing opal"/>
      <sheetName val="marketing amethys"/>
      <sheetName val="Profit &amp; loss"/>
      <sheetName val="product development"/>
      <sheetName val="Oct-06 own prod"/>
      <sheetName val="Sept-06 own prod"/>
      <sheetName val="manitol Oct 06"/>
      <sheetName val="manitol Sept 06 "/>
      <sheetName val="neurotam Sept'06"/>
      <sheetName val="neurotam Oct'06 "/>
      <sheetName val="cravit Oct-06"/>
      <sheetName val="cravit Sept-06"/>
      <sheetName val="hemosol Oct-06"/>
      <sheetName val="hemosol Sept-06"/>
      <sheetName val="Customize Work Program"/>
      <sheetName val="Recovered_Sheet4"/>
      <sheetName val="Recovered_Sheet5"/>
      <sheetName val="Recovered_Sheet6"/>
      <sheetName val="20000"/>
      <sheetName val="30000"/>
      <sheetName val="2000"/>
      <sheetName val="3000"/>
      <sheetName val="Assets"/>
      <sheetName val="NetSales"/>
      <sheetName val="AR"/>
      <sheetName val="topWBS2"/>
      <sheetName val="topWBS1"/>
      <sheetName val="Consolidated jurnal"/>
      <sheetName val="dtlE1"/>
      <sheetName val="TopPL"/>
      <sheetName val="N2"/>
      <sheetName val="dtlN1"/>
      <sheetName val="U4"/>
      <sheetName val="U.3"/>
      <sheetName val="U.5"/>
      <sheetName val="U.1"/>
      <sheetName val="notused2"/>
      <sheetName val="notused"/>
      <sheetName val="notused1"/>
      <sheetName val="F1,2,3"/>
      <sheetName val="WS for Report-BS"/>
      <sheetName val="WS for Report-PL"/>
      <sheetName val="PRJE For Report Purposes"/>
      <sheetName val="Passed_adj"/>
      <sheetName val="DataCon"/>
      <sheetName val="Input_tables"/>
      <sheetName val="Data Karyawan"/>
      <sheetName val="Benefit_Tab"/>
      <sheetName val="JHT"/>
      <sheetName val="PSC_Calc"/>
      <sheetName val="Payments"/>
      <sheetName val="summary_frm_output"/>
      <sheetName val="Checker"/>
      <sheetName val="Presentation1"/>
      <sheetName val="Lap Akturia 2004"/>
      <sheetName val="discl_present_gab"/>
      <sheetName val="AG_presntn"/>
      <sheetName val="decr_table"/>
      <sheetName val="GraphBen"/>
      <sheetName val="Sensitivity-Analysis"/>
      <sheetName val="DES'03"/>
      <sheetName val="PL-FARM-MON"/>
      <sheetName val="PL-FARM-VAN"/>
      <sheetName val="PL-FARM-MON (NIAGA)"/>
      <sheetName val="PL-FARM-VAN (NIAGA)"/>
      <sheetName val="PL-CSD"/>
      <sheetName val="Profit-Loss-xx1"/>
      <sheetName val="PL-CSD-JAN-DEC"/>
      <sheetName val="CAPEX-1"/>
      <sheetName val="Intrst+Man Fee-xx1"/>
      <sheetName val="Cash Flow-xx1"/>
      <sheetName val="TR_Coll-xx1"/>
      <sheetName val="TP-xx1"/>
      <sheetName val="Sales-xx1"/>
      <sheetName val="Cost-Rm-Csd-CONV"/>
      <sheetName val="Cost-xx1"/>
      <sheetName val="JURNAL-xx1"/>
      <sheetName val="BS-xx1"/>
      <sheetName val="&lt;&lt;&gt;&gt;"/>
      <sheetName val="  Analisa_Ratio"/>
      <sheetName val="DEPOSITO-ALOC"/>
      <sheetName val="Gain-(Loss)-Forex"/>
      <sheetName val="Forex-Journal-xx1"/>
      <sheetName val="Sch.CB-Niaga"/>
      <sheetName val="TR A (36Jt)"/>
      <sheetName val="Sch.CB-Prima"/>
      <sheetName val="Loan Payment-2003"/>
      <sheetName val="Loan Payment-2004"/>
      <sheetName val="Non Cash Exp"/>
      <sheetName val="Total-Pond-Mon-Van"/>
      <sheetName val="Farmer-Pond-Monodon"/>
      <sheetName val="Farmer-Pond-Vannamei"/>
      <sheetName val="Company-Pond-Monodon"/>
      <sheetName val="Company-Pond-Vannamei"/>
      <sheetName val="Sum Jan - Aug (New)"/>
      <sheetName val="Projected Gross Profit Vanemei "/>
      <sheetName val="Sum Jan - Aug (Old)"/>
      <sheetName val="Individual Gross Profit J - Aug"/>
      <sheetName val="PROFIT-LOSS"/>
      <sheetName val="COMP.ASSUMPTION"/>
      <sheetName val="Summ-Jan - Jun 2005"/>
      <sheetName val="Summ-GP"/>
      <sheetName val="Historical Vanamei Cost"/>
      <sheetName val="FIXED asset updated"/>
      <sheetName val="fa FEb 06"/>
      <sheetName val="REkap PAjak"/>
      <sheetName val="HEADER-NEW"/>
      <sheetName val="HEADER"/>
      <sheetName val="IndJan-Mar"/>
      <sheetName val="IndApr-Juni (2)"/>
      <sheetName val="IndJuly-Des"/>
      <sheetName val="Pemb Induk"/>
      <sheetName val="CONT-ALL"/>
      <sheetName val="CONT-OPR"/>
      <sheetName val="COMB. BO-NP"/>
      <sheetName val="PAR-BO"/>
      <sheetName val="COMP. PAR-BO"/>
      <sheetName val="PAR-BO in PCS"/>
      <sheetName val="BGTPL98 (BO)"/>
      <sheetName val="PAR-NP"/>
      <sheetName val="BGTPL98 (NP)"/>
      <sheetName val="COMP. PAR-NP"/>
      <sheetName val="COMP. NS&amp;GP"/>
      <sheetName val="DETAIL SALES FARMER - BO"/>
      <sheetName val="DETAIL SALES FARMER - NP"/>
      <sheetName val="DETAIL SALES FM-MONODON"/>
      <sheetName val="DETAIL SALES FM-VANNAMEI"/>
      <sheetName val="COM-DETAIL-COGS-MONODON"/>
      <sheetName val="DetailCOGSNP"/>
      <sheetName val="RM-MNPD-MONODON"/>
      <sheetName val="RM-FPD-MONODON"/>
      <sheetName val="DETAIL-COGS-VANNAMEI"/>
      <sheetName val="RM-MNPD-VANNAMEI"/>
      <sheetName val="RM-FPD-VANNAMEI"/>
      <sheetName val="OVERHEAD-MONODON"/>
      <sheetName val="OVERHEAD-VANNAMEI"/>
      <sheetName val="SUM-SECHE-WIPNAUP-MONODON"/>
      <sheetName val="SUM-SECH-WIPFRY-MONODON"/>
      <sheetName val="SUM-SECHE-WIP-VANNAMEI"/>
      <sheetName val="EXPENDITURE-MONODON"/>
      <sheetName val="EXPENDITURE-VANNAMEI"/>
      <sheetName val="SELLEXP"/>
      <sheetName val="8 ADM"/>
      <sheetName val="2 NS&amp;GP(NP)"/>
      <sheetName val="GEN. &amp; ADM. EXP."/>
      <sheetName val="PROD.NAUPLII-MONODON"/>
      <sheetName val="NAUPLII PER UNIT-MONODON"/>
      <sheetName val="NAUPLII-COST-AMOUNT-MONODON"/>
      <sheetName val="PROD.FRY-MONODON"/>
      <sheetName val="COGS PER FRY-MONODON"/>
      <sheetName val="PROD.NAUPLII-VANNAMEI"/>
      <sheetName val="NAUPLII PER UNIT-VANNAMEI"/>
      <sheetName val="NAUPLII-COST-AMOUNT-VANNAMEI"/>
      <sheetName val="PROD.FRY-VANNAMEI"/>
      <sheetName val="COGS PER FRY-VANNAMEI"/>
      <sheetName val="Flushing Jan02"/>
      <sheetName val="Flushing Sep-Des "/>
      <sheetName val="Flushing Feb02"/>
      <sheetName val="Flushing Mar02"/>
      <sheetName val="INV"/>
      <sheetName val="10 FA"/>
      <sheetName val="11 CIP"/>
      <sheetName val="12 JAPG"/>
      <sheetName val="13 BRDSTK"/>
      <sheetName val="Boxes-Monodon"/>
      <sheetName val="Boxes-Vannamei"/>
      <sheetName val="HARVEST02_Vennamei"/>
      <sheetName val="HARVEST02"/>
      <sheetName val="H3"/>
      <sheetName val="h-2"/>
      <sheetName val="CYCLUS"/>
      <sheetName val="P_WEEK"/>
      <sheetName val="AREA_LIST"/>
      <sheetName val="HIII"/>
      <sheetName val="H4"/>
      <sheetName val="Data Per 19 Mei 2005"/>
      <sheetName val="prop_price_van (2)"/>
      <sheetName val="Locas"/>
      <sheetName val="1000000"/>
      <sheetName val="WBS1dec 04@"/>
      <sheetName val="WBS 2dec 04@"/>
      <sheetName val="WPLdec 04@"/>
      <sheetName val="detailwpl dec 04"/>
      <sheetName val="T-ACC-04"/>
      <sheetName val="PM &amp; TE dec 04@"/>
      <sheetName val="Cashflow old"/>
      <sheetName val="cash flows- indirect"/>
      <sheetName val="detail cash flows (2)"/>
      <sheetName val="FA_FISCAL2004"/>
      <sheetName val="Fiscal computation"/>
      <sheetName val="nde "/>
      <sheetName val="C-2.1"/>
      <sheetName val="E-2.1"/>
      <sheetName val="Raw"/>
      <sheetName val="FG &amp; WIP"/>
      <sheetName val="PPH22"/>
      <sheetName val="rekap PPH 25"/>
      <sheetName val="I-1.2"/>
      <sheetName val="Mutasi Fixed assets 2004"/>
      <sheetName val="RekapFA"/>
      <sheetName val="RincianFA"/>
      <sheetName val="rekap pph 21"/>
      <sheetName val="perhit PPH21"/>
      <sheetName val="PPh 23,26"/>
      <sheetName val="rekap PPN"/>
      <sheetName val="accrued UU No.13"/>
      <sheetName val="Home Statement awal"/>
      <sheetName val="Home Statement - Dec '04"/>
      <sheetName val="TB Client Dec 31 '04"/>
      <sheetName val="An. Rev WBS1"/>
      <sheetName val="AN REV WBS 2"/>
      <sheetName val="AN REV WPL"/>
      <sheetName val="Analisa GP"/>
      <sheetName val="Cost Analysis 2003"/>
      <sheetName val="SRM AUDIT 04VS 03"/>
      <sheetName val="FS per month use"/>
      <sheetName val="BI Middle Rate Translation'04"/>
      <sheetName val="Confirmation control"/>
      <sheetName val="E-1 Nov"/>
      <sheetName val="U1-2"/>
      <sheetName val="U1-2-1"/>
      <sheetName val="1721"/>
      <sheetName val="1721-A"/>
      <sheetName val="1721-A1"/>
      <sheetName val="1721-A1 (2)"/>
      <sheetName val="1721-A2"/>
      <sheetName val="1721-B"/>
      <sheetName val="1721-C"/>
      <sheetName val="PA Result"/>
      <sheetName val="LIST EE"/>
      <sheetName val="Lumpsum Payment"/>
      <sheetName val="Lumpsum Payment (Rev)"/>
      <sheetName val="Lumpsum Finance"/>
      <sheetName val="Lumpsum Hatch"/>
      <sheetName val="Lumps farm"/>
      <sheetName val="Lumps Mkt"/>
      <sheetName val="Control 2"/>
      <sheetName val="Control"/>
      <sheetName val="HUTANG SGU"/>
      <sheetName val="Sun_Xenia_4"/>
      <sheetName val="Sun_Mits_6"/>
      <sheetName val="Sri_Mits_3"/>
      <sheetName val="Sri_Mits_4"/>
      <sheetName val="Sun_Mits_7"/>
      <sheetName val="Sun_Mits_2"/>
      <sheetName val="Sun_Mits_3"/>
      <sheetName val="Sun_Mits_4"/>
      <sheetName val="Bra_Mits_23ho"/>
      <sheetName val="Bra_Mits_23rkho"/>
      <sheetName val="Bra_Mits_23ho cls"/>
      <sheetName val="BRA_2rkho"/>
      <sheetName val="BRA_1rkho"/>
      <sheetName val="Sun_Mits_2rkcls"/>
      <sheetName val="BUANA_Carry_13"/>
      <sheetName val="Honda city_3"/>
      <sheetName val="mits FE"/>
      <sheetName val="CARRY_2U"/>
      <sheetName val="XENIA_1U"/>
      <sheetName val="B9461_Bks"/>
      <sheetName val="PE_TO"/>
      <sheetName val="Projected_P&amp;L"/>
      <sheetName val="Historical_P&amp;L"/>
      <sheetName val="Historical Opex"/>
      <sheetName val="E055"/>
      <sheetName val="PREPAID RENT"/>
      <sheetName val="MJ"/>
      <sheetName val="MJ (2)"/>
      <sheetName val="combine"/>
      <sheetName val="CFLS"/>
      <sheetName val="CMLS"/>
      <sheetName val="parent farm"/>
      <sheetName val="Memo on Walkthrough"/>
      <sheetName val="Pending Document (3)"/>
      <sheetName val="Sampling Vouched FA Addition"/>
      <sheetName val="Pending Document-JKT"/>
      <sheetName val="Pending Document"/>
      <sheetName val="Pending Document (2)"/>
      <sheetName val="Summary FA Addition-2005"/>
      <sheetName val="Candra"/>
      <sheetName val="utk auditor"/>
      <sheetName val="BSFeb"/>
      <sheetName val="PLFeb"/>
      <sheetName val="BSMarch"/>
      <sheetName val="TB March 07"/>
      <sheetName val="BS for SRM"/>
      <sheetName val="PL for SRM"/>
      <sheetName val="CF Combine"/>
      <sheetName val="CF-indirect"/>
      <sheetName val="CF Direct"/>
      <sheetName val="PM_TE"/>
      <sheetName val="Test Reval Feb"/>
      <sheetName val="WBS 1"/>
      <sheetName val="WBS 2"/>
      <sheetName val="PAJE PRJE March"/>
      <sheetName val="PAJE PRJE Feb'07"/>
      <sheetName val="Test Reval March "/>
      <sheetName val="FiscComp"/>
      <sheetName val="Fiscal"/>
      <sheetName val="Def Tax"/>
      <sheetName val="F.2.1"/>
      <sheetName val="F2-2"/>
      <sheetName val="F.3"/>
      <sheetName val="G.1"/>
      <sheetName val="O.1 "/>
      <sheetName val="O.2"/>
      <sheetName val="U1-1"/>
      <sheetName val="U1-3"/>
      <sheetName val="U2-1"/>
      <sheetName val="U2-2"/>
      <sheetName val="U-3-1"/>
      <sheetName val="U-3-1-1"/>
      <sheetName val="U-3-2"/>
      <sheetName val="U-3-2-1"/>
      <sheetName val="PSAK 24"/>
      <sheetName val="Cut Off Parts"/>
      <sheetName val="Cut Off Sales"/>
      <sheetName val="Cut Off Purch"/>
      <sheetName val="Question to Ibu Mory"/>
      <sheetName val="F.Inventory"/>
      <sheetName val="F.1feb 08"/>
      <sheetName val="F5.1"/>
      <sheetName val="K.Lead.March"/>
      <sheetName val="K1.Leasehold Improvement.March"/>
      <sheetName val="K2.Furniture and Fixtures.March"/>
      <sheetName val="K3.Office Equipment.March"/>
      <sheetName val="U1.Sales"/>
      <sheetName val="U1.1.sales comm"/>
      <sheetName val="U1.2.instal comm"/>
      <sheetName val="U1.3.Feb"/>
      <sheetName val="U2.Cost of Sales"/>
      <sheetName val="U2.1"/>
      <sheetName val="U.3.1"/>
      <sheetName val="U3.1.1"/>
      <sheetName val="Sheet permintaan vouching"/>
      <sheetName val="140801"/>
      <sheetName val="SAT_STAFF_ACC4_DC4"/>
      <sheetName val="E-1-1 subs AR-conf. only"/>
      <sheetName val="subs. AP"/>
      <sheetName val="conf. control"/>
      <sheetName val="vat&amp;pph21"/>
      <sheetName val="Rekap Per Jenis"/>
      <sheetName val="Rekap Per  Fungsi"/>
      <sheetName val="RKA 2011"/>
      <sheetName val="RUT_MAT"/>
      <sheetName val="Material Operasi PLTU"/>
      <sheetName val="RUT_JASA"/>
      <sheetName val="PER_MAT"/>
      <sheetName val="PER_JASA"/>
      <sheetName val="KHU_MAT"/>
      <sheetName val="KHU_JASA"/>
      <sheetName val="Har-Priok_Per Entitas"/>
      <sheetName val="Kapitalisir"/>
      <sheetName val="Material Operasi PLTGU"/>
      <sheetName val="Material Operasi PLTG"/>
      <sheetName val="REKAP PER UNIT"/>
      <sheetName val="Tab 1 - Rekap"/>
      <sheetName val="Tab 2.1 - HRD Max Rate (325)"/>
      <sheetName val="Tab 2.2 - HRD Max Rate (279)"/>
      <sheetName val="Tab 3.1 - HRD AVR. Rate (325) "/>
      <sheetName val="Tab 3.2 - HRD AVR. Rate  (279)"/>
      <sheetName val="Tab 4 - Projection avg (279) IP"/>
      <sheetName val="Cost Structure"/>
      <sheetName val="Tab 4 - Projection avg (279Mix)"/>
      <sheetName val="Tab 4 - Projection "/>
      <sheetName val="Tab 4 - Projection avg (IP 325)"/>
      <sheetName val="PEMBACAAN"/>
      <sheetName val="DISPOSISI"/>
      <sheetName val="RP-143"/>
      <sheetName val="Rekap Prio"/>
      <sheetName val="fisik-biaya"/>
      <sheetName val="FORM A12BJI"/>
      <sheetName val="RKP-PROGRAM"/>
      <sheetName val="Basket prio 1"/>
      <sheetName val="FORM A12 BJI"/>
      <sheetName val="RENC-PLGG"/>
      <sheetName val="PRIO 2"/>
      <sheetName val="PRIO 3"/>
      <sheetName val="NON RUTIN"/>
      <sheetName val="Data Basket I"/>
      <sheetName val="UGB-PDKB"/>
      <sheetName val="Luncuran"/>
      <sheetName val="R-Wil"/>
      <sheetName val="FORM A12 WLSU"/>
      <sheetName val="FORM A12MED"/>
      <sheetName val="FORM A12SBG"/>
      <sheetName val="FORM A12PSP"/>
      <sheetName val="FORM A12PMS"/>
      <sheetName val="FORM A12PKM"/>
      <sheetName val="FORM A12RAP"/>
      <sheetName val="FORM A12NIA"/>
      <sheetName val="mdu"/>
      <sheetName val="mdu (2)"/>
      <sheetName val="Kawat &amp; Kabel"/>
      <sheetName val="KWH&amp;MCB"/>
      <sheetName val="CrossARM"/>
      <sheetName val="RP-SG8"/>
      <sheetName val="HS WIL"/>
      <sheetName val="REKAPITULASI1"/>
      <sheetName val="FISIK R"/>
      <sheetName val="FISIK NR"/>
      <sheetName val="BASKET1"/>
      <sheetName val="JTM1"/>
      <sheetName val="JTR1"/>
      <sheetName val="GARDU1"/>
      <sheetName val="SR1"/>
      <sheetName val="FORM A12WSU"/>
      <sheetName val="FORM A12PMS 2011"/>
      <sheetName val="FORM A12 SBG"/>
      <sheetName val="FORM A12 RAP"/>
      <sheetName val="FORM A12 NIAS"/>
      <sheetName val="RKP PRIORITAS"/>
      <sheetName val="RENC PLG"/>
      <sheetName val="COV DT PEDKG"/>
      <sheetName val="ACTIVA"/>
      <sheetName val="RINC TIANG"/>
      <sheetName val="RINC JTM"/>
      <sheetName val="RINC JTR"/>
      <sheetName val="DM-SAR"/>
      <sheetName val="ES"/>
      <sheetName val="UAI-5"/>
      <sheetName val="BAS1"/>
      <sheetName val="BAS2"/>
      <sheetName val="BAS3"/>
      <sheetName val="BAS4"/>
      <sheetName val="BAS5"/>
      <sheetName val="BAS6"/>
      <sheetName val="LOSSES 2009"/>
      <sheetName val="LOSSES 2009 (ESTIMASI)"/>
      <sheetName val="LOSSES 2009 (EST PERHIT SENDIR)"/>
      <sheetName val="ACTION PLAN 09"/>
      <sheetName val="Versi Wil"/>
      <sheetName val="LOSESS PER TRW 06-08"/>
      <sheetName val="dupon chart"/>
      <sheetName val="Pelanggan Meter Elektronik"/>
      <sheetName val="ISI"/>
      <sheetName val="FORM.1.A.CB"/>
      <sheetName val="FORM.1.B-CB"/>
      <sheetName val="FORM.1C- CB"/>
      <sheetName val="FORM.2.A- CB"/>
      <sheetName val="FORM.2.B-WIL"/>
      <sheetName val="Form.2.C-WIL"/>
      <sheetName val="FORM.3A- WIL"/>
      <sheetName val="FORM.3.B PST"/>
      <sheetName val="FORM.3.C PST"/>
      <sheetName val="FORM.3.D PST"/>
      <sheetName val="FORM.3.E PST"/>
      <sheetName val="FORM.3F BENGKEL TRAFO"/>
      <sheetName val="FORM.4"/>
      <sheetName val="FORM.5"/>
      <sheetName val="FORM.6"/>
      <sheetName val="FORM.3.D PST (Ranting-Rayon)"/>
      <sheetName val="Scoring"/>
      <sheetName val="REKAP LKAI BASKET 2014"/>
      <sheetName val="LKAI BULANAN 2014 (2)"/>
      <sheetName val="FORM A12 AREA APD"/>
      <sheetName val="HS JPROC"/>
      <sheetName val="FORM A12MDN"/>
      <sheetName val="LKAI 2014"/>
      <sheetName val="FORM A12 PAKAM "/>
      <sheetName val="FORM 12 R.PRAPAT"/>
      <sheetName val="PIN POST"/>
      <sheetName val="FORM A12 PMS"/>
      <sheetName val="REKAP AI 2014"/>
      <sheetName val="REKAP PER.AREA"/>
      <sheetName val="AKB 2014"/>
      <sheetName val="LKAI 2014 (2)"/>
      <sheetName val="LKAI BULANAN 2014"/>
      <sheetName val="REKAP JTM JTR GARDU SR"/>
      <sheetName val="MATERIAL DISTRIBUSI"/>
      <sheetName val="JTM JTR GARDU SR"/>
      <sheetName val="SKKI"/>
      <sheetName val="FORM A12MDN B"/>
      <sheetName val="FORM A12 BJI B"/>
      <sheetName val="FORM A12 PAKAM B"/>
      <sheetName val="FORM A12 PMS B"/>
      <sheetName val="FORM A12 SBG B"/>
      <sheetName val="FORM A12 PSP B"/>
      <sheetName val="FORM A12  RAP B"/>
      <sheetName val="FORM A12 NIAS B"/>
      <sheetName val="FISIK MDU LKAI (2)"/>
      <sheetName val="MDU DIS"/>
      <sheetName val="FORM A12 P.SP"/>
      <sheetName val="ATK PP"/>
      <sheetName val="BRG CETAK"/>
      <sheetName val="NON OPERASI"/>
      <sheetName val="B.Har.TUL"/>
      <sheetName val="B.Overhoul"/>
      <sheetName val="SRN KRJ"/>
      <sheetName val="KENDRN"/>
      <sheetName val="Har-IT"/>
      <sheetName val="B.Har.TU"/>
      <sheetName val="PEND-PLTD"/>
      <sheetName val="GDG-PLTD"/>
      <sheetName val="SEWA KEND"/>
      <sheetName val="bakup1"/>
      <sheetName val="minggu (2)"/>
      <sheetName val="minggu"/>
      <sheetName val="bulan (2)"/>
      <sheetName val="bulan"/>
      <sheetName val="TMSCH1 "/>
      <sheetName val="Rek.TK"/>
      <sheetName val="MONTH AP-JUL'07"/>
      <sheetName val="MONTH SEPT'07-2"/>
      <sheetName val="1-37"/>
      <sheetName val="39"/>
      <sheetName val="41"/>
      <sheetName val="mei-des"/>
      <sheetName val="Progress SKI_2011"/>
      <sheetName val="Rekap AO R NR"/>
      <sheetName val="NONRUTIN 53"/>
      <sheetName val="RUTIN 54"/>
      <sheetName val="disburse NR"/>
      <sheetName val="Progrs NR"/>
      <sheetName val="RUTIN 53"/>
      <sheetName val="perhitungan 2013"/>
      <sheetName val="REKAP BI-PEG"/>
      <sheetName val="POS-52"/>
      <sheetName val="REKAP-5.3(PEMELIHARAAN)"/>
      <sheetName val="53"/>
      <sheetName val="REKAP BI-ADM(5.4)"/>
      <sheetName val="POS-54"/>
      <sheetName val="BI-LUAR OP"/>
      <sheetName val="2010"/>
      <sheetName val="2011"/>
      <sheetName val="LR Unit"/>
      <sheetName val="Data LR TM1"/>
      <sheetName val="Trsfer Price TM1"/>
      <sheetName val="EP Bu Anik"/>
      <sheetName val="LR Template"/>
      <sheetName val="L15 Inv"/>
      <sheetName val="BPP IBB no AP"/>
      <sheetName val="BPP IBT no AP"/>
      <sheetName val="Spt"/>
      <sheetName val="Pbn"/>
      <sheetName val="Kpg"/>
      <sheetName val="UPpry"/>
      <sheetName val="Ksg"/>
      <sheetName val="Krn"/>
      <sheetName val="skm"/>
      <sheetName val="Gab.Cab"/>
      <sheetName val="SPI"/>
      <sheetName val="DIST"/>
      <sheetName val="PERUNIT"/>
      <sheetName val="SAIDI"/>
      <sheetName val="SAIDI (2)"/>
      <sheetName val="SAIDI (3)"/>
      <sheetName val="SAFI"/>
      <sheetName val="SAFI (2)"/>
      <sheetName val="SAFI (3)"/>
      <sheetName val="CAR  PAX"/>
      <sheetName val="CAR  plc"/>
      <sheetName val="scada 2001"/>
      <sheetName val="telkom 2002"/>
      <sheetName val="rkap2002"/>
      <sheetName val="telkom 2002 (2)"/>
      <sheetName val="AI_Radio"/>
      <sheetName val="CLSP"/>
      <sheetName val="CAR  RAD"/>
      <sheetName val="SINGARAJA"/>
      <sheetName val="REKAP DENPASAR"/>
      <sheetName val="KODE DENPASAR"/>
      <sheetName val="REKAP SINGARAJA"/>
      <sheetName val="KODE SINGARAJA"/>
      <sheetName val="Criteria"/>
      <sheetName val="Kode Gangguan"/>
      <sheetName val="Kode GI"/>
      <sheetName val="BPP Kalselteng"/>
      <sheetName val="BPP Kaltim"/>
      <sheetName val="BPP Suluttenggo"/>
      <sheetName val="BPP Sulselra"/>
      <sheetName val="KK Fuel"/>
      <sheetName val="L8-KK NE"/>
      <sheetName val="L5-KK IPP"/>
      <sheetName val="L6-Sewa Kit"/>
      <sheetName val="Data Fuel"/>
      <sheetName val="SMSTR I"/>
      <sheetName val="TRWLN I"/>
      <sheetName val="SUTT"/>
      <sheetName val="Rekap UK"/>
      <sheetName val="AGSTS"/>
      <sheetName val="Ggn sistem"/>
      <sheetName val="ULU"/>
      <sheetName val="ILIR"/>
      <sheetName val="SBR"/>
      <sheetName val="MLK"/>
      <sheetName val="REKAP-2"/>
      <sheetName val="ULU-T"/>
      <sheetName val="ULU-T2"/>
      <sheetName val="KOTA-T"/>
      <sheetName val="ILIR-T"/>
      <sheetName val="ILIR-T2"/>
      <sheetName val="SBR-T"/>
      <sheetName val="TGR-T"/>
      <sheetName val="KTB-T"/>
      <sheetName val="MLK-T"/>
      <sheetName val="MLK-T2"/>
      <sheetName val="ULU-ACC"/>
      <sheetName val="ULU-ACC2"/>
      <sheetName val="KOTA-ACC"/>
      <sheetName val="KOTA-ACC2"/>
      <sheetName val="ILIR-ACC"/>
      <sheetName val="ILIR-ACC (2)"/>
      <sheetName val="SBR-ACC"/>
      <sheetName val="SBR-ACC (2)"/>
      <sheetName val="TGR-ACC"/>
      <sheetName val="TGR-ACC (2)"/>
      <sheetName val="KTB-ACC"/>
      <sheetName val="MLK-ACC"/>
      <sheetName val="MLK-ACC (2)"/>
      <sheetName val="neraca unit"/>
      <sheetName val="LR-2003"/>
      <sheetName val="daft_1.1-1.3.b"/>
      <sheetName val="daft_1.4"/>
      <sheetName val="daft_1.5-1.5.e"/>
      <sheetName val="daft_1.6-1.8"/>
      <sheetName val="Summary by program"/>
      <sheetName val="Summary by project (2)"/>
      <sheetName val="Summary by project"/>
      <sheetName val="Attachment 1"/>
      <sheetName val="EDP1 ( attachment 2)"/>
      <sheetName val="Attachment 3"/>
      <sheetName val="Act.plan 1"/>
      <sheetName val="Act.plan 1 (2)"/>
      <sheetName val="Act.plan 2"/>
      <sheetName val="Act.plan 2 (2)"/>
      <sheetName val="Act.plan 4"/>
      <sheetName val="Act.plan 2 (3)"/>
      <sheetName val="Act.plan 3"/>
      <sheetName val="Data Dukung Loss"/>
      <sheetName val="Act.plan 4 (2)"/>
      <sheetName val="Retail"/>
      <sheetName val="Support KIT1"/>
      <sheetName val="Support KIT (2)"/>
      <sheetName val="Support KIT (3)"/>
      <sheetName val="Support KIT(4)"/>
      <sheetName val="Support DIST"/>
      <sheetName val="Support DIST (koreksi April)"/>
      <sheetName val="Support DIST (2)"/>
      <sheetName val="R&amp;R PROYEK"/>
      <sheetName val="R&amp;R HRD"/>
      <sheetName val="R&amp;R INVESTASI"/>
      <sheetName val="R&amp;R INCENT.PROG"/>
      <sheetName val="SCRAP"/>
      <sheetName val="REK-MOD"/>
      <sheetName val="ATTB-AKTV"/>
      <sheetName val="RITEL-PJU"/>
      <sheetName val="SwaGabRev"/>
      <sheetName val="jan04"/>
      <sheetName val="feb04"/>
      <sheetName val="mar04"/>
      <sheetName val="apr04"/>
      <sheetName val="mei04"/>
      <sheetName val="jun04"/>
      <sheetName val="s.d.jun04"/>
      <sheetName val="jul04"/>
      <sheetName val="s.d.jul04"/>
      <sheetName val="rekmodiPtk (MAP)"/>
      <sheetName val="KOREKTIP"/>
      <sheetName val="FILTER"/>
      <sheetName val="REAL&lt;500"/>
      <sheetName val=" Jasa Ophar Triw.II 2003"/>
      <sheetName val=" Jasa Ophar Juni 2003 "/>
      <sheetName val=" Jasa Ophar Mei 2003 "/>
      <sheetName val=" Jasa Ophar April 2003"/>
      <sheetName val="REKAP TRIW.II"/>
      <sheetName val=" PEMEL MOBIL TRIW.II"/>
      <sheetName val=" PEMEL MOBIL JUNI"/>
      <sheetName val=" PEMEL MOBIL MEI"/>
      <sheetName val=" PEMEL MOBIL APRIL"/>
      <sheetName val=" BBM TRIW.II"/>
      <sheetName val=" BBM JUNI"/>
      <sheetName val=" BBM MEI"/>
      <sheetName val=" BBM APRIL "/>
      <sheetName val="  P.KERJA TRIW.II"/>
      <sheetName val=" P.KERJA JUNI"/>
      <sheetName val=" P.KERJA MEI"/>
      <sheetName val=" P.KERJA APRIL"/>
      <sheetName val="LK MAT.DIST TM "/>
      <sheetName val="LK MAT.DIST GT "/>
      <sheetName val="LK MAT.DIST TR "/>
      <sheetName val="LK MAT.DIST SR "/>
      <sheetName val="SEWA MOBIL APRIL"/>
      <sheetName val="SEWA MOBIL MEI"/>
      <sheetName val="SEWA MOBIL  JUNI"/>
      <sheetName val="SEWA MOBIL TRIW.II"/>
      <sheetName val="Penjelas (REAL)"/>
      <sheetName val="Neraca (REAL)"/>
      <sheetName val="LabaRugi (REAL)"/>
      <sheetName val="BukuBesar (REAL)"/>
      <sheetName val="KALIBRASI"/>
      <sheetName val="1. KINERJA (PERS.KEU)"/>
      <sheetName val="2. NERACA (KIN)"/>
      <sheetName val="3. LABA-RUGI (KIN)"/>
      <sheetName val="4. LR-UNIT (KIN)"/>
      <sheetName val="5. NER-UNIT (KIN)"/>
      <sheetName val="6. HAR (52)"/>
      <sheetName val="7. PEG(v.2.0)"/>
      <sheetName val="8. ADM (54)"/>
      <sheetName val="9. NER-UNIT 2007"/>
      <sheetName val="10. LR-UNIT 2007"/>
      <sheetName val="12RB"/>
      <sheetName val="PLG"/>
      <sheetName val="2.KPI"/>
      <sheetName val="3.RASIO KEU"/>
      <sheetName val="2.LABA-RUGI"/>
      <sheetName val="3.NERACA"/>
      <sheetName val="4.LR-UNIT"/>
      <sheetName val="5.NER-UNIT"/>
      <sheetName val="6. NER-UNIT(est.2008)"/>
      <sheetName val="7.HAR"/>
      <sheetName val="8.PEG"/>
      <sheetName val="9.ADM"/>
      <sheetName val="10.AKTIVA"/>
      <sheetName val="JML PEG"/>
      <sheetName val="III-09(des)"/>
      <sheetName val="TUL III -09(jan)  "/>
      <sheetName val="LPTGOL"/>
      <sheetName val="LPTTRP"/>
      <sheetName val="30-60 KWH"/>
      <sheetName val="PERGOL"/>
      <sheetName val="III09-DESEMBER-07 "/>
      <sheetName val="KLS"/>
      <sheetName val="WTS"/>
      <sheetName val="SDY"/>
      <sheetName val="WNS"/>
      <sheetName val="SLM"/>
      <sheetName val="RYU"/>
      <sheetName val="RYS"/>
      <sheetName val="POT"/>
      <sheetName val="Gilimanuk"/>
      <sheetName val="BA Gilimanuk"/>
      <sheetName val="Amortization Table"/>
      <sheetName val="permohonan"/>
      <sheetName val="kebenaran dok."/>
      <sheetName val="surat kuasa"/>
      <sheetName val="spta"/>
      <sheetName val="tunduk"/>
      <sheetName val="P.MODAL"/>
      <sheetName val="Kit TW1"/>
      <sheetName val="ProdSendiri"/>
      <sheetName val="NEB Ringkas"/>
      <sheetName val="NE Bulanan"/>
      <sheetName val="SewaBeli"/>
      <sheetName val="PS&amp;Susut TL"/>
      <sheetName val="ProdB"/>
      <sheetName val="LapMasuk"/>
      <sheetName val="Listing"/>
      <sheetName val="Neraca Triwulanan"/>
      <sheetName val="Kit Triwulanan"/>
      <sheetName val="Ner TW2"/>
      <sheetName val="Kit TW2"/>
      <sheetName val="BBakar"/>
      <sheetName val="Jawa"/>
      <sheetName val="LM Lamp X"/>
      <sheetName val="Iner"/>
      <sheetName val="0. rekap fasilitas"/>
      <sheetName val="0.1 Rekap Harga Satuan"/>
      <sheetName val="1. ANALISA UPAH"/>
      <sheetName val="2.KEBUTUHAN PETUGAS"/>
      <sheetName val="3. ANALISA Biaya Petugas"/>
      <sheetName val="4. Analisa SewaAlat"/>
      <sheetName val="5. Analisa BPK"/>
      <sheetName val="6. Analisa SewaK3"/>
      <sheetName val="7. Analisa Harga Sarana"/>
      <sheetName val="8. ANALISA VOLUME aset"/>
      <sheetName val="9. ANALISA HPS INSPEKSI"/>
      <sheetName val="10. ANALISA HPS Pemeliharaan"/>
      <sheetName val="11. VARCOST"/>
      <sheetName val="12. HPS RAYON"/>
      <sheetName val="13. REKAP "/>
      <sheetName val="14. FRONT RAYON"/>
      <sheetName val="15. ANALISA TRAFO6"/>
      <sheetName val="16. RAB EMT3"/>
      <sheetName val="17. ANALISA EMT3-1"/>
      <sheetName val="PRK A0 GAB WIL"/>
      <sheetName val="Material RAYON"/>
      <sheetName val="AHS HPS Material"/>
      <sheetName val="Analisa Material Impor"/>
      <sheetName val="KONVERSI MANHOUR"/>
      <sheetName val="PROYEKSI UMK"/>
      <sheetName val="HARGA MOBIL"/>
      <sheetName val="Referensi HPS"/>
      <sheetName val="11. HPS RAYON"/>
      <sheetName val="12. REKAP "/>
      <sheetName val="13. FRONT RAYON"/>
      <sheetName val="14. ANALISA TRAFO6"/>
      <sheetName val="15. RAB EMT3"/>
      <sheetName val="16. ANALISA EMT3-1"/>
      <sheetName val="tuntunan"/>
      <sheetName val="RAB PKL KOTA"/>
      <sheetName val="FRONT-1-"/>
      <sheetName val="VOL INSPEKSI "/>
      <sheetName val="VOL PEMELIHARAAN"/>
      <sheetName val="B.SARANA-3-"/>
      <sheetName val="C.BIAYA INSPEKSI-4-"/>
      <sheetName val="A1.TENAGA-7-"/>
      <sheetName val="A2.TENAGA-8-"/>
      <sheetName val="D.BIAYA PEMELIHARAAN-5-"/>
      <sheetName val="VOL - KEND DAN TK"/>
      <sheetName val="RAB SKA KOTA"/>
      <sheetName val="REKAP NIAS"/>
      <sheetName val="FRONT NIAS"/>
      <sheetName val="HPS NIAS"/>
      <sheetName val="Material NIAS"/>
      <sheetName val="FRONT G. SITOLI"/>
      <sheetName val="HPS G. SITOLI"/>
      <sheetName val="Material G. SITOLI"/>
      <sheetName val="DATA JARINGAN G. SITOLI"/>
      <sheetName val="FRONT T. DALAM"/>
      <sheetName val="HPS T. DALAM"/>
      <sheetName val="Material T. DALAM"/>
      <sheetName val="DATA JARINGAN T. DALAM"/>
      <sheetName val="Jasa TK Yangu"/>
      <sheetName val="Analisa SewaAlat"/>
      <sheetName val=" Analisa SewaK3"/>
      <sheetName val="Analisa Sarana"/>
      <sheetName val="ANALISA HPS INSPEKSI"/>
      <sheetName val="ANALISA HPS Pemeliharaan"/>
      <sheetName val="ANALISA Biaya Yangu"/>
      <sheetName val="TENAGA KERJA"/>
      <sheetName val="Zona 2 R.prapat"/>
      <sheetName val="RAB LOT"/>
      <sheetName val="Transportasi"/>
      <sheetName val="Alat Kerja"/>
      <sheetName val="HSewaAlat"/>
      <sheetName val="HSewaK3"/>
      <sheetName val="Analisa HS inspeksi gardu"/>
      <sheetName val="Aset Zona 2"/>
      <sheetName val="COVER BUKU"/>
      <sheetName val="FORM 1.2"/>
      <sheetName val="REKAP (150 M)"/>
      <sheetName val="FORM 1.2 GAB BABEL (150 M)"/>
      <sheetName val="Rin MDU 2012 Pagu AI 150 Milyar"/>
      <sheetName val="Rekap TJP 2011"/>
      <sheetName val="P0 P1 2011"/>
      <sheetName val="Rin MDU 2012 TJP"/>
      <sheetName val="LITBANG PENUGASAN"/>
      <sheetName val="LITBANG JASTEK"/>
      <sheetName val="BASKET-1"/>
      <sheetName val="BASKET-2"/>
      <sheetName val="BASKET-3"/>
      <sheetName val="BASKET-4"/>
      <sheetName val="BASKET-5"/>
      <sheetName val="BASKET-6"/>
      <sheetName val="KONDISI DIST"/>
      <sheetName val="BSAA"/>
      <sheetName val="JT"/>
      <sheetName val="FORM A13MED (2)"/>
      <sheetName val="FORM A13MED"/>
      <sheetName val="FORM A13MED (Non Rutin)"/>
      <sheetName val="RENC PLG 2012"/>
      <sheetName val="COV DT PEDKG (2)"/>
      <sheetName val="17100"/>
      <sheetName val="LSBALI"/>
      <sheetName val="LSWIL03"/>
      <sheetName val="BALI03"/>
      <sheetName val="JUAL03"/>
      <sheetName val="kitluR-upj"/>
      <sheetName val="kitlur"/>
      <sheetName val="REKAP.KEND"/>
      <sheetName val="JTH"/>
      <sheetName val="TLK"/>
      <sheetName val="KLPG"/>
      <sheetName val="BRW"/>
      <sheetName val="NGBL"/>
      <sheetName val="SKMR"/>
      <sheetName val="KSN"/>
      <sheetName val="JASA 2008"/>
      <sheetName val="RYN"/>
      <sheetName val="NBL"/>
      <sheetName val="KKN"/>
      <sheetName val="SL3"/>
      <sheetName val=" PP1 Buntoi (2)"/>
      <sheetName val="pp2"/>
      <sheetName val="PP1"/>
      <sheetName val="FEEDER I BTK"/>
      <sheetName val="FEEDER II BTK "/>
      <sheetName val="FEEDER III BTK  "/>
      <sheetName val="KJ AMPAH"/>
      <sheetName val="puruk cahu"/>
      <sheetName val="MUARA TEWEH"/>
      <sheetName val="MISIP TAMIYANG"/>
      <sheetName val="tamiyang"/>
      <sheetName val="SL4"/>
      <sheetName val="sl 1"/>
      <sheetName val="sl 2"/>
      <sheetName val="sl 5"/>
      <sheetName val="rekap ev"/>
      <sheetName val="FGTM 03 Pusat"/>
      <sheetName val="Form Realisasi"/>
      <sheetName val="6 Jardis"/>
      <sheetName val="7 PPTL"/>
      <sheetName val="8 Teg Ujung"/>
      <sheetName val="9 OPEX-CAPEX"/>
      <sheetName val="Realisasi Fisik Jardis"/>
      <sheetName val="Realisasi Fisik Jardis (3)"/>
      <sheetName val="12A1"/>
      <sheetName val="12A2"/>
      <sheetName val="12B1"/>
      <sheetName val="12B2"/>
      <sheetName val="12B3"/>
      <sheetName val="12B4"/>
      <sheetName val="12C1"/>
      <sheetName val="12C2"/>
      <sheetName val="12C3"/>
      <sheetName val="12C4"/>
      <sheetName val="12C5"/>
      <sheetName val="12C6-1"/>
      <sheetName val="12C6-2"/>
      <sheetName val="REKAP 12C DISTRIBUSI"/>
      <sheetName val="Piut-Umur1"/>
      <sheetName val="Piut-Umur2"/>
      <sheetName val="IPS-IPK DPLK"/>
      <sheetName val="PembelianTL"/>
      <sheetName val="Pembelian TL2"/>
      <sheetName val="Sewa Diesel"/>
      <sheetName val="bi-outsourching"/>
      <sheetName val="UTANG USAHA"/>
      <sheetName val="Tunggakan 10 bulan"/>
      <sheetName val="Revas"/>
      <sheetName val="GB"/>
      <sheetName val="KJ"/>
      <sheetName val="SDK"/>
      <sheetName val="CABANG"/>
      <sheetName val="REKAP-REV"/>
      <sheetName val="RAB-REV"/>
      <sheetName val="JLN"/>
      <sheetName val="Twr (15)"/>
      <sheetName val="BQMem"/>
      <sheetName val="Psiapan(1)"/>
      <sheetName val="Tanah(2)"/>
      <sheetName val="RESUME1"/>
      <sheetName val="Pond(3)"/>
      <sheetName val="Dinding(4)"/>
      <sheetName val="Plester(5)"/>
      <sheetName val="Kayu(6)"/>
      <sheetName val="Beton(7)"/>
      <sheetName val="Atap(8)"/>
      <sheetName val="Langit2(9)"/>
      <sheetName val="Stasi(10)"/>
      <sheetName val="Besi-All(11)"/>
      <sheetName val="Kunci-kaca(12)"/>
      <sheetName val="Keramik(13)"/>
      <sheetName val="Definition"/>
      <sheetName val="Dummy"/>
      <sheetName val="FLI - Sec.1"/>
      <sheetName val="FLIb on COD"/>
      <sheetName val="FLIb for Phase One except COD"/>
      <sheetName val="FLIb for Phase Two"/>
      <sheetName val="FLI after COD"/>
      <sheetName val="FLI before COD"/>
      <sheetName val="FLI _ Sec_1"/>
      <sheetName val="Detail Tapak"/>
      <sheetName val="Detail Kolom"/>
      <sheetName val="Detail Pas. Batu"/>
      <sheetName val="Denah"/>
      <sheetName val="Material-Bahan"/>
      <sheetName val="Analisa Fisik"/>
      <sheetName val="DI-2.1 DHS"/>
      <sheetName val="DI-2.2.1 AHSPS"/>
      <sheetName val="Sens-29Jul30%"/>
      <sheetName val="Sens-29Jul20%"/>
      <sheetName val="Sens-29Jul10%"/>
      <sheetName val="Sens-29Jul"/>
      <sheetName val="Sens"/>
      <sheetName val="DMO"/>
      <sheetName val="MINYAK"/>
      <sheetName val="NBBM"/>
      <sheetName val="STOK"/>
      <sheetName val="arus"/>
      <sheetName val="BOP"/>
      <sheetName val="inv-38"/>
      <sheetName val="inv-39"/>
      <sheetName val="inv-40"/>
      <sheetName val="inv-41"/>
      <sheetName val="harga ekonomi"/>
      <sheetName val="volume bbm "/>
      <sheetName val="Alpha "/>
      <sheetName val="energi dan non energi"/>
      <sheetName val="Grafik BBM &amp; Listrik"/>
      <sheetName val="bbm 2009"/>
      <sheetName val="Listrik (APBN-2010)"/>
      <sheetName val="BBM (APBN-2010)"/>
      <sheetName val="listrik (APBN-P 2010)"/>
      <sheetName val="BBM (APBN-P 2010)"/>
      <sheetName val="BBM (RAPBN 2011)"/>
      <sheetName val="listrik (RAPBN 2011)"/>
      <sheetName val="DPNBP-BBM"/>
      <sheetName val="Model BBM"/>
      <sheetName val="Model LPG"/>
      <sheetName val="Konv-mitan"/>
      <sheetName val="2008-outlook"/>
      <sheetName val="Minyak (Bloomberg)"/>
      <sheetName val="Future (Bloomberg)"/>
      <sheetName val="Kurs (BI)"/>
      <sheetName val="MOPS (Blomberg)"/>
      <sheetName val="Future Oil"/>
      <sheetName val="Kurs Beli"/>
      <sheetName val="volume bbm"/>
      <sheetName val="Formula Harga ekonomi "/>
      <sheetName val="Tahunan"/>
      <sheetName val="hasil Jual BBM"/>
      <sheetName val="Dampak Neto"/>
      <sheetName val="sales dan losses listrik"/>
      <sheetName val="salaes 2008"/>
      <sheetName val="Sales (2002-2008)"/>
      <sheetName val="harga jual eceran"/>
      <sheetName val="Perh.BBM"/>
      <sheetName val="Kons.BBM"/>
      <sheetName val="Pemantauan dini (2)"/>
      <sheetName val="Konsumsi listrik"/>
      <sheetName val="konsumsi bbm"/>
      <sheetName val="Sub-Juli"/>
      <sheetName val="BBM 2010 (Dit.PNBP)"/>
      <sheetName val="Outlook 2010 (Dit.PNBP)"/>
      <sheetName val="ICP-MOPS"/>
      <sheetName val="Alpha"/>
      <sheetName val="Model BBM-LPG"/>
      <sheetName val="Model BBM-Naik BBM"/>
      <sheetName val="Logbook"/>
      <sheetName val="BK"/>
      <sheetName val="BM (2)"/>
      <sheetName val="cukai 09"/>
      <sheetName val="cukai (2)"/>
      <sheetName val="tax_base"/>
      <sheetName val="pen_measures"/>
      <sheetName val="DTP&amp;Admin "/>
      <sheetName val="rasio PPh"/>
      <sheetName val="PPB Migas baru (2)"/>
      <sheetName val="Catatan Penting"/>
      <sheetName val="pph per pasal print"/>
      <sheetName val="Harga Minyak (2)"/>
      <sheetName val="Elastisitas"/>
      <sheetName val="BM print"/>
      <sheetName val="BK print"/>
      <sheetName val="cukai print"/>
      <sheetName val="DTP&amp;Admin 2008 print"/>
      <sheetName val="DTP&amp;Admin 2009 print"/>
      <sheetName val="DIP"/>
      <sheetName val="DJBC"/>
      <sheetName val="Rincian alpha 2010 dan 2011"/>
      <sheetName val="rumusan alpha 2011 (aep)"/>
      <sheetName val="Simulasi "/>
      <sheetName val="Model BBM-LPG 2010"/>
      <sheetName val="Mgmt Report"/>
      <sheetName val="Butuh Subsidi"/>
      <sheetName val="L13-Depr"/>
      <sheetName val="Copy of 20090119 RKAP 2009 Rev1"/>
      <sheetName val="Model BBM-Naik BBM-2011"/>
      <sheetName val="Analisa PPN Pertamax"/>
      <sheetName val="Perk Konsumsi BBM (propor-ICP)"/>
      <sheetName val="Perk Konsumsi BBM (kendraan)"/>
      <sheetName val="jumlah kendaran"/>
      <sheetName val="Grafik bbm"/>
      <sheetName val="Mentah"/>
      <sheetName val="Setengah Mateng"/>
      <sheetName val="dalam US$"/>
      <sheetName val="dalam IDR"/>
      <sheetName val="harga internasional (juni"/>
      <sheetName val=" harga internasional (Juli)"/>
      <sheetName val="HET simulasi-2011"/>
      <sheetName val="Subsidi Benih"/>
      <sheetName val="pupuk 2005-2011"/>
      <sheetName val="IC-MOPS"/>
      <sheetName val="Kurs"/>
      <sheetName val="Konsumsi"/>
      <sheetName val="Alpha (2006-2011)"/>
      <sheetName val="Alpha 2012"/>
      <sheetName val="alpha summary"/>
      <sheetName val="volume bbm  (3)"/>
      <sheetName val="volume bbm  (2)"/>
      <sheetName val="Sheet66"/>
      <sheetName val="Sheet66 (2)"/>
      <sheetName val="komoditiBBM"/>
      <sheetName val="% subsidi"/>
      <sheetName val="Pie Chart"/>
      <sheetName val="CPA"/>
      <sheetName val="Alpha BBM"/>
      <sheetName val="Simulasi APBN "/>
      <sheetName val="Simulasi APBN-P (BBM-Naik)"/>
      <sheetName val="subsidi BBM"/>
      <sheetName val="2013 18072012 (2)"/>
      <sheetName val="RAPBN 2013"/>
      <sheetName val="Input_kum"/>
      <sheetName val="Real_bulanan"/>
      <sheetName val="2010 Estimate"/>
      <sheetName val="% Real per bulan"/>
      <sheetName val="Source - charts"/>
      <sheetName val="LKPP"/>
      <sheetName val="Real_chart"/>
      <sheetName val="Proy Bulanan"/>
      <sheetName val="% Proy&amp;Real"/>
      <sheetName val="Grafik bulanan"/>
      <sheetName val="input_mingguan"/>
      <sheetName val="grafik_mingguan"/>
      <sheetName val="rekap harga internasional"/>
      <sheetName val="Petunjuk Pengisian"/>
      <sheetName val="Exec Summary"/>
      <sheetName val="Konteks"/>
      <sheetName val="Risk Register"/>
      <sheetName val="Kriteria Penilaian"/>
      <sheetName val="Taksonomi Risiko"/>
      <sheetName val="OUTPUT 1 (Identifikasi)"/>
      <sheetName val="OUTPUT 2 (Analisis)"/>
      <sheetName val="OUTPUT 3 (Mitigasi)"/>
      <sheetName val="OUTPUT 4 (PETA Risiko)"/>
      <sheetName val="OUTPUT 5 (Pemantauan)"/>
      <sheetName val="RJBR Material"/>
      <sheetName val="RESUM  Murni"/>
      <sheetName val="RJBR"/>
      <sheetName val="RJBR (2)"/>
      <sheetName val="Judul SKI-2006"/>
      <sheetName val="Monitor 2006"/>
      <sheetName val="SKI KHUSUS"/>
      <sheetName val="Tower Purchase"/>
      <sheetName val="Tower Erection"/>
      <sheetName val="Tower Fond."/>
      <sheetName val="Provisional Sums"/>
      <sheetName val="harGa Satuan Tower"/>
      <sheetName val="Langsir Material"/>
      <sheetName val="hARGA sAtuan Erection"/>
      <sheetName val="HARGA SATUAN PONDASI"/>
      <sheetName val="AHS TO PRINT"/>
      <sheetName val="AHS PERSIAPAN"/>
      <sheetName val="AHS PONDASI"/>
      <sheetName val="ANALISA PROTEKSI"/>
      <sheetName val="AHS PROTEKSI"/>
      <sheetName val="AHS ALOKASI"/>
      <sheetName val="BEBAN TOWER"/>
      <sheetName val="DESAIN PONDASI"/>
      <sheetName val="AHS Twr"/>
      <sheetName val="Anl Vol Proteksi"/>
      <sheetName val="ERECTION+LANGSIR"/>
      <sheetName val="Volume Desain Pondasi"/>
      <sheetName val="BOQ PONDASI"/>
      <sheetName val="Perhit harga"/>
      <sheetName val="daftar sewa alat"/>
      <sheetName val="daftar upah tenaga kerja"/>
      <sheetName val="Pengeboran"/>
      <sheetName val="sat.pekerjaan"/>
      <sheetName val="HPS EM eskalasi "/>
      <sheetName val="HPS EM"/>
      <sheetName val="AHS BinaMarga"/>
      <sheetName val="ABK Pek.Tanah"/>
      <sheetName val="ABK Pek.Pondasi"/>
      <sheetName val="ABK Pek.Dinding"/>
      <sheetName val="ABK Pek.Plesteran"/>
      <sheetName val="ABK Pek.Kayu"/>
      <sheetName val="ABK Pek.Beton"/>
      <sheetName val="ABK Pek.Penutup Atap"/>
      <sheetName val="ABK Pek.Langit2"/>
      <sheetName val="ABK Pek.Sanitasi"/>
      <sheetName val="ABK Pek.Besi&amp;Alumunium"/>
      <sheetName val="ABK Pek.Kunci&amp;Kaca"/>
      <sheetName val="ABK Pek.Penutup Lantai&amp;dinding"/>
      <sheetName val="ABK Pek.Pengecatan"/>
      <sheetName val="ABK Pek.Persiapan"/>
      <sheetName val="Summary-Wil IB"/>
      <sheetName val="Wil Aceh"/>
      <sheetName val="Wil Riau"/>
      <sheetName val="Wil S2JB"/>
      <sheetName val="Wil Babel"/>
      <sheetName val="Wil Sumut"/>
      <sheetName val="Wil Lampung"/>
      <sheetName val="Wil Sumbar"/>
      <sheetName val="Wil Kalbar"/>
      <sheetName val="Summary-Pembangkitan"/>
      <sheetName val="Summary-P3B"/>
      <sheetName val="P3B Sumatera"/>
      <sheetName val="Proyek"/>
      <sheetName val="UIP Kit Sum I"/>
      <sheetName val="UIP Kit Sum II"/>
      <sheetName val="UIP Ring Sum I"/>
      <sheetName val="UIP Ring Sum II"/>
      <sheetName val="硸硸湡敧"/>
      <sheetName val="graf2"/>
      <sheetName val="01-01-2015"/>
      <sheetName val="Billing_HistoryA"/>
      <sheetName val="USK 07 Ayangan"/>
      <sheetName val="Menu Utama"/>
      <sheetName val="12 RB Lampiran 1-7"/>
      <sheetName val="12 RB Lampiran 1-5"/>
      <sheetName val="12 RB Lampiran 1-4"/>
      <sheetName val="12 RB Lampiran 1-3"/>
      <sheetName val="12 RB Lampiran 1-2"/>
      <sheetName val="12 RB Lampiran 1-1"/>
      <sheetName val="Losses GI"/>
      <sheetName val="Bagi Selisih kWH GI"/>
      <sheetName val="Data 12RB"/>
      <sheetName val="MONITOR SUSUT RANTING"/>
      <sheetName val="Data Akumulasi"/>
      <sheetName val="Komparasi Pola Susut Rayon"/>
      <sheetName val="Komparasi Pola Susut Area"/>
      <sheetName val="AKUMULASI"/>
      <sheetName val="LOSSES RTG POLA BARU"/>
      <sheetName val="Hg.Sat"/>
      <sheetName val="An.TW"/>
      <sheetName val="A.H.S.PEK"/>
      <sheetName val="DDRS"/>
      <sheetName val="DDR6"/>
      <sheetName val="Mt+Uph+Alt"/>
      <sheetName val="An. Hg Sat"/>
      <sheetName val="Hg.Sat "/>
      <sheetName val="A.H.S.PEK "/>
      <sheetName val="An.TW "/>
      <sheetName val="AA6"/>
      <sheetName val="BB6"/>
      <sheetName val="CC6"/>
      <sheetName val="DD6"/>
      <sheetName val="EE6"/>
      <sheetName val="gab-TRANS"/>
      <sheetName val="resum-ai"/>
      <sheetName val="DIVLUR"/>
      <sheetName val="STET"/>
      <sheetName val="SJKT"/>
      <sheetName val="SPGD"/>
      <sheetName val="SBGR"/>
      <sheetName val="SPRN"/>
      <sheetName val="SCRB"/>
      <sheetName val="SKTG"/>
      <sheetName val="STTG"/>
      <sheetName val="SMDN"/>
      <sheetName val="SBYA"/>
      <sheetName val="SMLG"/>
      <sheetName val="SDPS"/>
      <sheetName val="FORM-A"/>
      <sheetName val="NERACA DAYA"/>
      <sheetName val="TRNS-C1"/>
      <sheetName val="DJBB PNYL"/>
      <sheetName val="Chart gang BOGOR"/>
      <sheetName val="MESIN_KIT"/>
      <sheetName val="B.P-C.P 2006"/>
      <sheetName val="sr, jtr &amp; trafo"/>
      <sheetName val="se031"/>
      <sheetName val="JTM BB"/>
      <sheetName val="mntr-dist"/>
      <sheetName val="mntr-kit"/>
      <sheetName val="se031 (2)"/>
      <sheetName val="pdm-trcna"/>
      <sheetName val="rkp-feed"/>
      <sheetName val="layan"/>
      <sheetName val="matrial"/>
      <sheetName val="REKAP SS"/>
      <sheetName val="REKAP SS DATA DASAR APKU1"/>
      <sheetName val="KOTIM"/>
      <sheetName val="KOBAR"/>
      <sheetName val="PANAM"/>
      <sheetName val="MARPOYAN"/>
      <sheetName val="RUMBAI"/>
      <sheetName val="BANGKINANG"/>
      <sheetName val="SIAK"/>
      <sheetName val="KERINCI"/>
      <sheetName val="PERAWANG"/>
      <sheetName val="PASIR"/>
      <sheetName val="DATA DASAR "/>
      <sheetName val="Dasar Saidi Saifi"/>
      <sheetName val="kerangka laporan"/>
      <sheetName val="kinerja dist"/>
      <sheetName val="tmp"/>
      <sheetName val="segel ulang"/>
      <sheetName val="p2tl LAMP 1"/>
      <sheetName val="p2tl LAMP 1-A"/>
      <sheetName val="p2tl plg"/>
      <sheetName val="P2TL LUNAS"/>
      <sheetName val="ganti meter"/>
      <sheetName val="KWH exprt Duri - Dumai 01 "/>
      <sheetName val="KWH export belutu 01"/>
      <sheetName val="DAFTAR trf rusak"/>
      <sheetName val="MRK TRF rusak"/>
      <sheetName val="PENYEBAB trf rusak"/>
      <sheetName val="daya trf RSK"/>
      <sheetName val="penyeimbng bbn trf"/>
      <sheetName val="pentanahn"/>
      <sheetName val="mutu V-TR 01"/>
      <sheetName val="meter prabayar"/>
      <sheetName val="data RE"/>
      <sheetName val="se003"/>
      <sheetName val="pekerjaan "/>
      <sheetName val="SAIDI SAIFI"/>
      <sheetName val="gangguan feeder"/>
      <sheetName val="recoveri time LAP"/>
      <sheetName val="KUM JAN"/>
      <sheetName val="KUM FEB"/>
      <sheetName val="KUM MAR"/>
      <sheetName val="KUM APR"/>
      <sheetName val="KUM MEI"/>
      <sheetName val="KUM JUNI"/>
      <sheetName val="KUM JULI"/>
      <sheetName val="AGS"/>
      <sheetName val="AGS-S"/>
      <sheetName val="KUM AGS"/>
      <sheetName val="PENYEBAB AGS "/>
      <sheetName val="KUM SEPT"/>
      <sheetName val="BULAN OKTOBER"/>
      <sheetName val="KUM OKT"/>
      <sheetName val="KUM NOV"/>
      <sheetName val="KUM DES"/>
      <sheetName val="PENYEBAB SEPT"/>
      <sheetName val="CFLK2 01"/>
      <sheetName val="REKAP A-1"/>
      <sheetName val="RAB A-1"/>
      <sheetName val="Rekap harsat"/>
      <sheetName val="Break down"/>
      <sheetName val="Break down (2)"/>
      <sheetName val="Rekap B &amp; J"/>
      <sheetName val="Billing_HistoryATD1"/>
      <sheetName val="12 RB Lampiran 1-6"/>
      <sheetName val="PLTD-SWASTA 06"/>
      <sheetName val="12 RB TANPA I-4 JAN 07"/>
      <sheetName val="12 RB TANPA I-4 PEB 07"/>
      <sheetName val="12 RB TANPA I-4 MRT 07"/>
      <sheetName val="12 RB TANPA I-4 APR 07"/>
      <sheetName val="12 RB TANPA I-4 MEI 07"/>
      <sheetName val="12 RB TANPA I-4 JUN 07"/>
      <sheetName val="12 RB TANPA I-4 JUL 07"/>
      <sheetName val="12 RB TANPA I-4 AGS 07"/>
      <sheetName val="12 RB TANPA I-4 SEP 07"/>
      <sheetName val="12 RB TANPA I-4 OKT 07"/>
      <sheetName val="12 RB TANPA I-4 NOP 07"/>
      <sheetName val="12 RB TANPA I-4 DES 07"/>
      <sheetName val="Cover PST"/>
      <sheetName val="LAMP_1 PST"/>
      <sheetName val="LAMP_2 PST"/>
      <sheetName val="LAMP_3 PST"/>
      <sheetName val="LAMP_4 PST"/>
      <sheetName val="LAMP_5 PST"/>
      <sheetName val="LAMP_6 PST"/>
      <sheetName val="LAMP_7 PST"/>
      <sheetName val="EXIM ANTAR APJ "/>
      <sheetName val="CRB BLN"/>
      <sheetName val="CRB-I.4 BLN"/>
      <sheetName val="TSK BLN"/>
      <sheetName val="GRT BLN"/>
      <sheetName val="CJR BLN"/>
      <sheetName val="SKI BLN"/>
      <sheetName val="BGR BLN"/>
      <sheetName val="BGR-I.4 BLN"/>
      <sheetName val="BTN BLN"/>
      <sheetName val="BTN-I.4 BLN"/>
      <sheetName val="PWK BLN"/>
      <sheetName val="PWK-I.4 BLN"/>
      <sheetName val="CMH BLN"/>
      <sheetName val="BDG BLN"/>
      <sheetName val="BDG-I.4 BLN"/>
      <sheetName val="MJA BLN"/>
      <sheetName val="BKS BLN"/>
      <sheetName val="BKS-I.4 BLN"/>
      <sheetName val="DPK BLN"/>
      <sheetName val="KRW BLN"/>
      <sheetName val="KRW-I.4 BLN"/>
      <sheetName val="SMD BLN"/>
      <sheetName val="Jan BLN"/>
      <sheetName val="Feb BLN"/>
      <sheetName val="Mar BLN"/>
      <sheetName val="Apr BLN"/>
      <sheetName val="Mei BLN"/>
      <sheetName val="Jun BLN"/>
      <sheetName val="Jul BLN"/>
      <sheetName val="Agt BLN"/>
      <sheetName val="Sep BLN"/>
      <sheetName val="Okt BLN"/>
      <sheetName val="Nov BLN"/>
      <sheetName val="Des BLN"/>
      <sheetName val="12 Bulanan"/>
      <sheetName val="CRB KUMUL"/>
      <sheetName val="CRB-I.4 KUMUL"/>
      <sheetName val="TSK KUMUL"/>
      <sheetName val="GRT KUMUL"/>
      <sheetName val="CJR KUMUL"/>
      <sheetName val="SKI KUMUL"/>
      <sheetName val="BGR KUMUL"/>
      <sheetName val="BGR-I.4 KUMUL"/>
      <sheetName val="BTN KUMUL"/>
      <sheetName val="BTN-I.4 KUMUL"/>
      <sheetName val="PWK KUMUL"/>
      <sheetName val="PWK-I.4 KUMUL"/>
      <sheetName val="CMH KUMUL"/>
      <sheetName val="BDG KUMUL"/>
      <sheetName val="BDG-I.4 KUMUL"/>
      <sheetName val="MJA KUMUL"/>
      <sheetName val="BKS KUMUL"/>
      <sheetName val="BKS-I.4 KUMUL"/>
      <sheetName val="DPK KUMUL"/>
      <sheetName val="KRW KUMUL"/>
      <sheetName val="KRW-I.4 KUMUL"/>
      <sheetName val="SMDKUKUL"/>
      <sheetName val="Jan KUMUL"/>
      <sheetName val="Feb KUMUL"/>
      <sheetName val="Mar KUMUL"/>
      <sheetName val="Apr KUMUL"/>
      <sheetName val="Mei KUMUL"/>
      <sheetName val="Jun KUMUL"/>
      <sheetName val="Jul KUMUL"/>
      <sheetName val="Agt KUMUL"/>
      <sheetName val="Sep KUMUL"/>
      <sheetName val="Okt KUMUL"/>
      <sheetName val="Nov KUMUL"/>
      <sheetName val="Des KUMUL"/>
      <sheetName val="JUMLAH PENYULANG DLL"/>
      <sheetName val="BO"/>
      <sheetName val="UFR"/>
      <sheetName val="Rekap ENS"/>
      <sheetName val="dPdV"/>
      <sheetName val="FEEDER PDM KRN GANGG.SISTEM"/>
      <sheetName val="Trafo Padam"/>
      <sheetName val="Quota"/>
      <sheetName val="Total (Cetak)"/>
      <sheetName val="Ref. Harga"/>
      <sheetName val="rab_50_TRF"/>
      <sheetName val="rab_100_TRF"/>
      <sheetName val="rab_50"/>
      <sheetName val="rab_100"/>
      <sheetName val="REKAP WIL BABEL"/>
      <sheetName val="REKAPTJP"/>
      <sheetName val="FORM 1.2-tjp"/>
      <sheetName val="Pak"/>
      <sheetName val="Con"/>
      <sheetName val="TJK"/>
      <sheetName val="Res (2)"/>
      <sheetName val="Material List "/>
      <sheetName val="Steel structure price"/>
      <sheetName val="13.1"/>
      <sheetName val="13.3"/>
      <sheetName val="Metal Roofing"/>
      <sheetName val="RESUM"/>
      <sheetName val="FAS "/>
      <sheetName val="TLK "/>
      <sheetName val="SCH1"/>
      <sheetName val="SCH2"/>
      <sheetName val="SCH3"/>
      <sheetName val="SCH4"/>
      <sheetName val="Alat per jam"/>
      <sheetName val="Hrg Bhn &amp; Upah"/>
      <sheetName val="METODE ALAT "/>
      <sheetName val="persiapbadan"/>
      <sheetName val="Timb.Pilihan"/>
      <sheetName val="lpbklasc"/>
      <sheetName val="galiansal"/>
      <sheetName val="pas.batu"/>
      <sheetName val="beton275"/>
      <sheetName val="dinding kepala"/>
      <sheetName val="GPBSB (1,5)"/>
      <sheetName val="GPBSB1"/>
      <sheetName val="REK-Lokasi 1"/>
      <sheetName val="Gt-Lti"/>
      <sheetName val="BEQI"/>
      <sheetName val="MARK UP NEGO"/>
      <sheetName val="Sch. INt (bULANAN)"/>
      <sheetName val="Murk Up"/>
      <sheetName val="rap rinci"/>
      <sheetName val="bhn alt"/>
      <sheetName val="bantu"/>
      <sheetName val="Analisa Harsat CCO Intern"/>
      <sheetName val="AnHarSat Real Sd Saat Lalu"/>
      <sheetName val="AnHarSat Real Saat Ini"/>
      <sheetName val="Harsat Alat"/>
      <sheetName val="Harsat SubKon"/>
      <sheetName val="CCO Intern"/>
      <sheetName val="Cost Control Utk Perub RAP"/>
      <sheetName val="RAP Change"/>
      <sheetName val="RAP Sisa"/>
      <sheetName val="Sel Dev"/>
      <sheetName val="Permhnan UM"/>
      <sheetName val="Penggunaan UM"/>
      <sheetName val="Alat Inven"/>
      <sheetName val="Alat Non Inven"/>
      <sheetName val="Pengadaan Bahan"/>
      <sheetName val="Pemakaian Bahan"/>
      <sheetName val="Rekap Sisa Bahan"/>
      <sheetName val="Vendor Approved"/>
      <sheetName val="Biaya LONSTAD"/>
      <sheetName val="Progres Rasio LR"/>
      <sheetName val="Jasa2015"/>
      <sheetName val="Preventif"/>
      <sheetName val="Prediktif"/>
      <sheetName val="Korektif"/>
      <sheetName val="JasaOM"/>
      <sheetName val="AlihDaya"/>
      <sheetName val="NonRutin"/>
      <sheetName val="KUBIKASI"/>
      <sheetName val="HIT. TULANGAN"/>
      <sheetName val="SAT PEK OK"/>
      <sheetName val="Resource Plan"/>
      <sheetName val="Change control"/>
      <sheetName val="Resource Plan (2)"/>
      <sheetName val="2.5 Supply &amp; Installation Sub"/>
      <sheetName val="2.6 Recurrent Cost Sub-Table"/>
      <sheetName val="Warranty Period"/>
      <sheetName val="Resource Load"/>
      <sheetName val="Jakarta Load Cost"/>
      <sheetName val="Kontrak Kinerja 2008"/>
      <sheetName val="Kinerja 2008"/>
      <sheetName val="bpujl 2008 (2)"/>
      <sheetName val="PIUTANG 2008"/>
      <sheetName val="Pendapatan IPTL 2008 23"/>
      <sheetName val="bpujl 2008"/>
      <sheetName val="Beli TL 2008_23"/>
      <sheetName val="nilai kinerja 2007"/>
      <sheetName val="KPI - KM"/>
      <sheetName val="NAC"/>
      <sheetName val="Breakdown Unit 2008 (2)"/>
      <sheetName val="Load Shedding  "/>
      <sheetName val="GGNKMS"/>
      <sheetName val="SAIDI-SAIFI"/>
      <sheetName val="SIMPATETIK TRIP"/>
      <sheetName val="Data Gangguan Trafo GI trip aki"/>
      <sheetName val="AI 2012 Area Basket 1-2"/>
      <sheetName val="1300"/>
      <sheetName val="800"/>
      <sheetName val="800-SAR"/>
      <sheetName val="FORM A1-A2  Gambir"/>
      <sheetName val="FORM A1-A2  Priok"/>
      <sheetName val="FORM A1-A2  Kramatjati"/>
      <sheetName val="FORM A1-A2  Tangerang"/>
      <sheetName val="FORM A1-A2  Jtnegara"/>
      <sheetName val="FORM A1-A2  Kebayoran"/>
      <sheetName val="FORM A1_A2 APD"/>
      <sheetName val="FORM A1-A2 KD"/>
      <sheetName val="SUTM Kby"/>
      <sheetName val="HARSAT #2"/>
      <sheetName val="rekap bsk2"/>
      <sheetName val="Pro Strategi"/>
      <sheetName val="% (2)"/>
      <sheetName val="Usulan RKAP 2009"/>
      <sheetName val="rab vs lkai"/>
      <sheetName val="rekap tgr"/>
      <sheetName val="rekap kMJ"/>
      <sheetName val="rekap kby"/>
      <sheetName val="rekap GBR"/>
      <sheetName val="14B-SOBI"/>
      <sheetName val="TP02Y"/>
      <sheetName val="JawaBali"/>
      <sheetName val="TP02aNG"/>
      <sheetName val="TP02Real"/>
      <sheetName val="DJBB_PNYL"/>
      <sheetName val="Chart_gang_BOGOR"/>
      <sheetName val="NERACA_DAYA"/>
      <sheetName val="B_P-C_P_2006"/>
      <sheetName val="Resource_Plan_(2)"/>
      <sheetName val="GABLUARJAWA1_(2)"/>
      <sheetName val="SINGLE LINE BUNTOK"/>
      <sheetName val="SENGLE LINE AMPAH"/>
      <sheetName val="No gardu Buntok"/>
      <sheetName val="Peralatan terpasang"/>
      <sheetName val="standart kebutuhan alat"/>
      <sheetName val="kelebihan alat"/>
      <sheetName val="OK"/>
      <sheetName val="OK (2)"/>
      <sheetName val="OK (3)"/>
      <sheetName val="RAB Mobil"/>
      <sheetName val="Workplan Susut 24 nov awal"/>
      <sheetName val="Workplan Keandalan"/>
      <sheetName val="4. Workplan Susut-KPS"/>
      <sheetName val="PPS"/>
      <sheetName val="TLY"/>
      <sheetName val="MTW"/>
      <sheetName val="Kode Scoring"/>
      <sheetName val="PCH"/>
      <sheetName val="RealKPS"/>
      <sheetName val="RealPPS"/>
      <sheetName val="RealBTK"/>
      <sheetName val="RealTLY"/>
      <sheetName val="RealMTW"/>
      <sheetName val="RealPCH"/>
      <sheetName val="RealGAB"/>
      <sheetName val="dmpt"/>
      <sheetName val="blw"/>
      <sheetName val="gdl"/>
      <sheetName val="kpj"/>
      <sheetName val="DNY (2)"/>
      <sheetName val="ngt"/>
      <sheetName val="btu"/>
      <sheetName val="lwg"/>
      <sheetName val="pcg"/>
      <sheetName val="sgsri"/>
      <sheetName val="kba"/>
      <sheetName val="Rumus Susut Trafo Dist"/>
      <sheetName val="Rekap susut trafo"/>
      <sheetName val="User"/>
      <sheetName val="Menu1"/>
      <sheetName val="Menu2"/>
      <sheetName val="Dbase_nome"/>
      <sheetName val="Dbase_HPS"/>
      <sheetName val="Input_renja"/>
      <sheetName val="dbrenja"/>
      <sheetName val="record RKA"/>
      <sheetName val="DBS2"/>
      <sheetName val="rek DKH"/>
      <sheetName val="DKH (2)"/>
      <sheetName val="DIV 1 (2)"/>
      <sheetName val="gal sel"/>
      <sheetName val="kupasan"/>
      <sheetName val="gal tnh"/>
      <sheetName val="timb tnh"/>
      <sheetName val="timb pil"/>
      <sheetName val="lap res peng"/>
      <sheetName val="lap per"/>
      <sheetName val="beton K175"/>
      <sheetName val="bj tlg"/>
      <sheetName val="pas bt"/>
      <sheetName val="DIV 5 6"/>
      <sheetName val="DKH "/>
      <sheetName val="Sch Pek"/>
      <sheetName val="Sch Prnl"/>
      <sheetName val="peny bd jln"/>
      <sheetName val="Bj U24"/>
      <sheetName val="Plaster"/>
      <sheetName val="Siar"/>
      <sheetName val="RkAp Alat"/>
      <sheetName val="As Fin"/>
      <sheetName val="As Spray"/>
      <sheetName val="Conc Mix"/>
      <sheetName val="Gen Set"/>
      <sheetName val="M Grader"/>
      <sheetName val="W Loader"/>
      <sheetName val="Tandem R"/>
      <sheetName val="VBro"/>
      <sheetName val="Con Vb"/>
      <sheetName val="W Tank"/>
      <sheetName val="Tamper"/>
      <sheetName val="Sur-pen"/>
      <sheetName val="quarry1"/>
      <sheetName val="mobilisas"/>
      <sheetName val="Moblisasi"/>
      <sheetName val="sat-dsr bhn"/>
      <sheetName val="an alat"/>
      <sheetName val="an produk bhn"/>
      <sheetName val="urai div2-6"/>
      <sheetName val="urai div7"/>
      <sheetName val="SCEDDULE"/>
      <sheetName val="urai div8"/>
      <sheetName val="urai div9"/>
      <sheetName val="urai div10"/>
      <sheetName val="divisi 10 pemel"/>
      <sheetName val="anlisa a"/>
      <sheetName val="DFTR BY "/>
      <sheetName val="anls by sewa"/>
      <sheetName val="uraian analisa alt"/>
      <sheetName val="hit kap alt utm"/>
      <sheetName val="rab pemel"/>
      <sheetName val="satuanjadi"/>
      <sheetName val="satuanjadiSNI2007"/>
      <sheetName val="analSNI2007"/>
      <sheetName val="skema"/>
      <sheetName val="DAFT-SONIL"/>
      <sheetName val="DAFT-ALAT"/>
      <sheetName val="lti-gelagar kayu"/>
      <sheetName val="b-strktur-k-350"/>
      <sheetName val="cat-besi"/>
      <sheetName val="tmbrisan"/>
      <sheetName val="urg-pasir"/>
      <sheetName val="SIARAN"/>
      <sheetName val="PAS-B-Parit"/>
      <sheetName val="TIANG PENGAMAN"/>
      <sheetName val="SAND SHEET"/>
      <sheetName val="PERANCAH"/>
      <sheetName val="PENGECETAN"/>
      <sheetName val="Rawat-JBT"/>
      <sheetName val="BETON-K225"/>
      <sheetName val="BETON K-175"/>
      <sheetName val="BETON K-125"/>
      <sheetName val="lapen-3"/>
      <sheetName val="lapen-krl"/>
      <sheetName val="PACTHING"/>
      <sheetName val="LPA-KLAS B"/>
      <sheetName val="LPA KLAS A"/>
      <sheetName val="PARIT-A"/>
      <sheetName val="PARIT-samping"/>
      <sheetName val="MEMOTONG BAHU"/>
      <sheetName val="SUB-GRADE"/>
      <sheetName val="PADAT-GRG"/>
      <sheetName val="GAL.KONST"/>
      <sheetName val="PAS.BATU PARIT"/>
      <sheetName val="PARIT GAL.TNH (M)"/>
      <sheetName val="K-018"/>
      <sheetName val="K-013"/>
      <sheetName val="K-012"/>
      <sheetName val="h-tenaga"/>
      <sheetName val="h-alat"/>
      <sheetName val="anl.harga"/>
      <sheetName val="PARIT GAL.TNH"/>
      <sheetName val="LPB KLAS C"/>
      <sheetName val="lapen-5"/>
      <sheetName val="skema-tenaga"/>
      <sheetName val="skema-bahan"/>
      <sheetName val="LS-PERSIAPAN"/>
      <sheetName val="UKUR"/>
      <sheetName val="s-jadi (2)"/>
      <sheetName val="RAB (4)"/>
      <sheetName val="Mobilization"/>
      <sheetName val="Appendix 4"/>
      <sheetName val="Unit Price Analysis"/>
      <sheetName val="Basic Price I"/>
      <sheetName val="Material Analysis I"/>
      <sheetName val="Supporting Analysis"/>
      <sheetName val="Basic Price II"/>
      <sheetName val="Material Analysis II"/>
      <sheetName val="Cost of Mat on site"/>
      <sheetName val="Ow &amp; Op"/>
      <sheetName val="Jumlah Alat"/>
      <sheetName val="Estimate of Foreign"/>
      <sheetName val="Breakdown Foreign"/>
      <sheetName val="Price adjusment"/>
      <sheetName val="conv."/>
      <sheetName val="BAHANUPAH"/>
      <sheetName val="volume (2)"/>
      <sheetName val="LBR-KJR"/>
      <sheetName val="Engineer Estimate (EE)"/>
      <sheetName val="DAB"/>
      <sheetName val="Rkp. DAP"/>
      <sheetName val="Volume 3 RKB"/>
      <sheetName val="RAB 3 RKB"/>
      <sheetName val="Anl. SNI Gedung"/>
      <sheetName val="Upah Bahan SNI"/>
      <sheetName val="CONV.ANGKA-HURUF"/>
      <sheetName val="Back Up Data Saluran Drainase"/>
      <sheetName val="Back Up Box Culvert"/>
      <sheetName val="Bhn &amp; Upah"/>
      <sheetName val="PHOTO VISUAL"/>
      <sheetName val="curve"/>
      <sheetName val="SCDL"/>
      <sheetName val="Rek Alat"/>
      <sheetName val="57"/>
      <sheetName val="57 (3)"/>
      <sheetName val="57 (4)"/>
      <sheetName val=" (4)"/>
      <sheetName val="AnalisaEdi"/>
      <sheetName val="AnalisaTahap2"/>
      <sheetName val="RekapTotal"/>
      <sheetName val="JETTY"/>
      <sheetName val="INST.AIR BERSIH"/>
      <sheetName val="REHAB BALAI"/>
      <sheetName val="BUNGKER"/>
      <sheetName val="REHAP PELATARAN"/>
      <sheetName val="REHABPPI"/>
      <sheetName val="REHAB INST.LAMPU"/>
      <sheetName val="UPAH BAHAN JALAN"/>
      <sheetName val="ANL.JLN.LPA klas A n TIMB"/>
      <sheetName val="ANL.JALAN"/>
      <sheetName val="ANL,GEDUNG"/>
      <sheetName val="BEKESTING"/>
      <sheetName val="B.BESI"/>
      <sheetName val="REKAP ANLS"/>
      <sheetName val="S CURVE"/>
      <sheetName val="B O W"/>
      <sheetName val="BIAYA  ALAT"/>
      <sheetName val="Time SCDUL (2)"/>
      <sheetName val="Time SCDUL"/>
      <sheetName val="RAB SD Lambheu"/>
      <sheetName val="RAB SMP D-Kamal"/>
      <sheetName val="RAP I"/>
      <sheetName val="VOLPEK"/>
      <sheetName val="Kontrak Induk 2007"/>
      <sheetName val="AHSP'07"/>
      <sheetName val="Daft Harga'07"/>
      <sheetName val="10.1"/>
      <sheetName val="10.2"/>
      <sheetName val="Pjg Pipa"/>
      <sheetName val="Rekap Acc"/>
      <sheetName val="RAB Pemas. Pipa "/>
      <sheetName val="Pek-Persiapan"/>
      <sheetName val="Collector-Chamber"/>
      <sheetName val="Reservoir-50"/>
      <sheetName val="RAB Terminal Air"/>
      <sheetName val="Rekap Konst"/>
      <sheetName val="Rekap Pengad"/>
      <sheetName val="U&amp;Bh"/>
      <sheetName val="BoQ_CR"/>
      <sheetName val="BoQ_2STR"/>
      <sheetName val="BoQ_house"/>
      <sheetName val="BoQ_miscell"/>
      <sheetName val="Sumary_ovrl"/>
      <sheetName val="Upah Modifikasi"/>
      <sheetName val="Anl.Alat"/>
      <sheetName val="SHEDUL"/>
      <sheetName val="D.Alat"/>
      <sheetName val="Anl.Teknik"/>
      <sheetName val="RAB Babahrote"/>
      <sheetName val="Rkp Babahrote"/>
      <sheetName val="ANL. ALAT"/>
      <sheetName val="TP ALAT"/>
      <sheetName val="Alat 1"/>
      <sheetName val="Alat 2"/>
      <sheetName val="Alat 3"/>
      <sheetName val="Harga Alat 3"/>
      <sheetName val="Upah Bahan "/>
      <sheetName val="Scedhule  "/>
      <sheetName val="Subkontrak "/>
      <sheetName val="Daf.Personil"/>
      <sheetName val="Net wok"/>
      <sheetName val="Schedule Multy Years"/>
      <sheetName val="Schedule Multy Years (2)"/>
      <sheetName val="Schedule Alat (2)"/>
      <sheetName val="Schedule Bahan Tenaga"/>
      <sheetName val="Jadwal Alat Bahan TKerja "/>
      <sheetName val="Jadwal Alat Bahan TKerja MTY"/>
      <sheetName val="Usul Staf Inti"/>
      <sheetName val="Struktur Orga"/>
      <sheetName val="(PQ) Usul Alat"/>
      <sheetName val="Daftra Harga"/>
      <sheetName val="Konf Batu"/>
      <sheetName val="Konf Aspal"/>
      <sheetName val="Konf Beton"/>
      <sheetName val="Lamp. 13"/>
      <sheetName val="For.1d"/>
      <sheetName val="srt Blac lis"/>
      <sheetName val="PQ dtr isi"/>
      <sheetName val="Neraca prs"/>
      <sheetName val="Uraian Anl. Alat"/>
      <sheetName val="Peralatang edung"/>
      <sheetName val="L.SIMAK"/>
      <sheetName val="L,2,3,4"/>
      <sheetName val="L.4"/>
      <sheetName val="L.4 ---"/>
      <sheetName val="L.6 NWP"/>
      <sheetName val="L.7"/>
      <sheetName val="L.9"/>
      <sheetName val="L14 SMEN"/>
      <sheetName val="L.14 PC"/>
      <sheetName val="L.14 BJ"/>
      <sheetName val="L.14 BT "/>
      <sheetName val="L.14---"/>
      <sheetName val="L.15 PCR"/>
      <sheetName val="L.16"/>
      <sheetName val="L.18"/>
      <sheetName val="RAB   "/>
      <sheetName val="Empiris"/>
      <sheetName val="Hspk-Oe"/>
      <sheetName val="D3Coferdam"/>
      <sheetName val="D7(4)"/>
      <sheetName val="Lantai Kayu"/>
      <sheetName val="Inputing Data"/>
      <sheetName val="4-formulir harga bahan "/>
      <sheetName val="Coferdam"/>
      <sheetName val="Pipa Buangan"/>
      <sheetName val="Lantai Kayu-geoteks"/>
      <sheetName val="Item Pek.Utama"/>
      <sheetName val="MAJOR (2)"/>
      <sheetName val="Analisa K3 "/>
      <sheetName val="Divisi"/>
      <sheetName val="JDW-BAHAN"/>
      <sheetName val="JDW-Personil"/>
      <sheetName val="MOB-ALAT"/>
      <sheetName val="Sub-Kontr"/>
      <sheetName val="Ekstern"/>
      <sheetName val="cashflow-AGUST-(MKP)"/>
      <sheetName val="Scedule&amp;Graf"/>
      <sheetName val="LEMBAR1"/>
      <sheetName val="LEMBAR2"/>
      <sheetName val="LEMBAR3"/>
      <sheetName val="LEMBAR4"/>
      <sheetName val="LEMBAR5"/>
      <sheetName val="Jadwl Pelaksanaan"/>
      <sheetName val="EMPIRIS (2)"/>
      <sheetName val="4-Basic Price (2)"/>
      <sheetName val="Cerocok bambu"/>
      <sheetName val="urugan kembali"/>
      <sheetName val="Bongkaran batu pasangan"/>
      <sheetName val="pipa besi"/>
      <sheetName val="Beton Bertulang"/>
      <sheetName val="Plesteran 1.3"/>
      <sheetName val="LPM"/>
      <sheetName val="TIME SCL (2)"/>
      <sheetName val="TIME SCL"/>
      <sheetName val="C-BPTUB"/>
      <sheetName val="TS PU"/>
      <sheetName val="EVPU (2)"/>
      <sheetName val="LP (2)"/>
      <sheetName val="Rkp Mc Final"/>
      <sheetName val="Rkp Mc"/>
      <sheetName val="Tnh Timbun"/>
      <sheetName val="Timbun Pilihan"/>
      <sheetName val="Pyp Bdn Jln"/>
      <sheetName val="KlasA"/>
      <sheetName val="KlasB"/>
      <sheetName val="Take Coat"/>
      <sheetName val="K.300 Box"/>
      <sheetName val="K.300 Plat Btn"/>
      <sheetName val="K.250 Ttp Saluran"/>
      <sheetName val="K.250 samping dekranas"/>
      <sheetName val="K.175 Kerb"/>
      <sheetName val="K. 125"/>
      <sheetName val="Rkp Besi Penutup Plat Beton"/>
      <sheetName val="Besi Box Culvert &amp; Plat Beton"/>
      <sheetName val="Besi Penutup Plat Beton"/>
      <sheetName val="Pintu Pagar D"/>
      <sheetName val="Bongkar Beton"/>
      <sheetName val="Pond Crucuk"/>
      <sheetName val="Pas Batu Plat Beton"/>
      <sheetName val="Pas Batu Ttp Saluran"/>
      <sheetName val="Handrail"/>
      <sheetName val="Screen"/>
      <sheetName val="Pipa 4 &quot;"/>
      <sheetName val="Kerb Pracetak"/>
      <sheetName val="Expose Kricak"/>
      <sheetName val="Paving Block"/>
      <sheetName val="Pulau &amp; Taman"/>
      <sheetName val="S 3 - K 2"/>
      <sheetName val="Anl Teknis"/>
      <sheetName val="ISIAN ADM"/>
      <sheetName val="PERSONAL (2)"/>
      <sheetName val="STRUKTUR (2)"/>
      <sheetName val="NERACA (2)"/>
      <sheetName val="PQ"/>
      <sheetName val="PERLENGKAPAN"/>
      <sheetName val="DTPEKERJAAN"/>
      <sheetName val="Schedule BBt 13-BBt15"/>
      <sheetName val="3Div3"/>
      <sheetName val="Analisa1"/>
      <sheetName val="HArga Upah BAhan"/>
      <sheetName val="Bahan DN"/>
      <sheetName val="Pernyataan"/>
      <sheetName val="Koef (2)"/>
      <sheetName val="Ans"/>
      <sheetName val="Kua"/>
      <sheetName val="Data Isi Disini"/>
      <sheetName val="DH"/>
      <sheetName val="daftar-keb-bhn"/>
      <sheetName val="RAB-TOT"/>
      <sheetName val="RAB -1"/>
      <sheetName val="RAB -2"/>
      <sheetName val="RAB-3"/>
      <sheetName val="RAB-4"/>
      <sheetName val="RAB-5"/>
      <sheetName val="Anal-BM"/>
      <sheetName val="Anal-alat"/>
      <sheetName val="hrg-stn-pek"/>
      <sheetName val="Hrg-Bahan"/>
      <sheetName val="Hrg-Upah"/>
      <sheetName val="Sub-kotrak"/>
      <sheetName val="Data Diseleksi"/>
      <sheetName val="Pengirus Per."/>
      <sheetName val="Pemilik Modal"/>
      <sheetName val="Teknik1"/>
      <sheetName val="L = 150"/>
      <sheetName val="Harga Upah &amp; Bahan"/>
      <sheetName val="Data Pendukung"/>
      <sheetName val="Input+Output Data"/>
      <sheetName val="BTL Kantor"/>
      <sheetName val="BTL Lapangan"/>
      <sheetName val="Crushed Stone"/>
      <sheetName val="Base Class A"/>
      <sheetName val="Base Class B"/>
      <sheetName val="AC Binder"/>
      <sheetName val="AC Wearing"/>
      <sheetName val="HRS-WC"/>
      <sheetName val="DAFTR MP"/>
      <sheetName val="ANAL. TEKNIS"/>
      <sheetName val="Table 1"/>
      <sheetName val="PRA - RK3K"/>
      <sheetName val="Hrg-Sat-Dasar"/>
      <sheetName val="Daft-Hrg-Sat-Pek"/>
      <sheetName val="Mat-onsite"/>
      <sheetName val="Kon-Kap"/>
      <sheetName val="Daf-Mata Utama"/>
      <sheetName val="Daf. Usulan Alat"/>
      <sheetName val="Daf. Usulan Staf"/>
      <sheetName val="Perny. Bukan PN-TNI"/>
      <sheetName val="Daf. Keb. Tenaga"/>
      <sheetName val="Daf. Keb. Bahan"/>
      <sheetName val="RAB  (2)"/>
      <sheetName val="Analisa Harga Satuan (2)"/>
      <sheetName val="Upah-Bahan-Alat"/>
      <sheetName val="Daftar Kebutuhan Tenaga"/>
      <sheetName val="Daftar Kebutuhan Bahan"/>
      <sheetName val="Daftar Staf Inti Proyek"/>
      <sheetName val="support-data"/>
      <sheetName val="Metode Penawaran"/>
      <sheetName val="Perny ikut Lelang"/>
      <sheetName val="daftar-hrg-pek"/>
      <sheetName val="PENGGUNAAN PRODUK DLM NEGERI"/>
      <sheetName val="Rescedult"/>
      <sheetName val="R A B 5-Sumpur Laston"/>
      <sheetName val="R A B 6"/>
      <sheetName val="ceK"/>
      <sheetName val="Patameh"/>
      <sheetName val="Sche_Patameh"/>
      <sheetName val="Gdng Bendi"/>
      <sheetName val="Sche_Bendi"/>
      <sheetName val="Rnh Kodok"/>
      <sheetName val="Sche_Kodok"/>
      <sheetName val="Lurah"/>
      <sheetName val="Sche_Lurah"/>
      <sheetName val="Sawah"/>
      <sheetName val="Sche_Sawah"/>
      <sheetName val="Simp Masjid"/>
      <sheetName val="Sche_Mesjid"/>
      <sheetName val="Lareh nan pjng"/>
      <sheetName val="Sche_Lareh"/>
      <sheetName val="Bt. BAsurek"/>
      <sheetName val="Sche_Basurek"/>
      <sheetName val="Lingkar "/>
      <sheetName val="Sche_Lingkar"/>
      <sheetName val="Gombak"/>
      <sheetName val="Sche_Gombak"/>
      <sheetName val="Anal - Alat"/>
      <sheetName val="Kebutuhan"/>
      <sheetName val="struktur Paket I"/>
      <sheetName val="RAB1 (2)"/>
      <sheetName val="An.Backhoe"/>
      <sheetName val="An.Buldoz"/>
      <sheetName val="C.Mixer"/>
      <sheetName val="An.Vibro"/>
      <sheetName val="D.Truck"/>
      <sheetName val="An.Shovel"/>
      <sheetName val="Recapitulation"/>
      <sheetName val="H_BHN"/>
      <sheetName val="Input_Data"/>
      <sheetName val="Lamp."/>
      <sheetName val="Anl. Teknis"/>
      <sheetName val="HDS BhnUph"/>
      <sheetName val="HDS Alat"/>
      <sheetName val="Jdw Kerja"/>
      <sheetName val="Jdw Bahan"/>
      <sheetName val="Jdw Personil"/>
      <sheetName val="Rekapitulasi (1A)"/>
      <sheetName val="R A B (1B)"/>
      <sheetName val="Analisa1-10 (1C-D)"/>
      <sheetName val="Mata Pemb Utama (1E)"/>
      <sheetName val="Analisa-Harga (1F)"/>
      <sheetName val="Upah&amp;Bahan (2)"/>
      <sheetName val="time_schedule (3)"/>
      <sheetName val="daftar-personil (4)"/>
      <sheetName val="daftar-peralatan (5)"/>
      <sheetName val="Sub-kontrak (6)"/>
      <sheetName val="Anal-onsite (7)"/>
      <sheetName val="Konfirmasi-kap (8)"/>
      <sheetName val="Koefisien-bahan (9)"/>
      <sheetName val="Bukan Pegawai Negeri "/>
      <sheetName val="envelope"/>
      <sheetName val="check-list 3"/>
      <sheetName val="List of Major 4"/>
      <sheetName val="Appendix 5"/>
      <sheetName val="Schedule 1"/>
      <sheetName val="Bid summary"/>
      <sheetName val="Estimated"/>
      <sheetName val="Price-analysis 2"/>
      <sheetName val="base price"/>
      <sheetName val="onsite anal 2c"/>
      <sheetName val="material-coef2"/>
      <sheetName val="routine-maintenance 2b"/>
      <sheetName val="material-coeffisient"/>
      <sheetName val="equipment 6"/>
      <sheetName val="personil 7"/>
      <sheetName val="Sub-contract 8"/>
      <sheetName val="Estimate of Foreign 10-1"/>
      <sheetName val="Breakdown 10-2"/>
      <sheetName val="Foreign Indices 11"/>
      <sheetName val="civil official"/>
      <sheetName val="confirmation of crushing 2d"/>
      <sheetName val="Perny. Tenaga Teknik"/>
      <sheetName val="Koto-Lambah"/>
      <sheetName val="Landia-Ranah"/>
      <sheetName val="Gadut-Dama"/>
      <sheetName val="Rekap (4)"/>
      <sheetName val="Pinang-Koto"/>
      <sheetName val="Data Lelang"/>
      <sheetName val="Rek - Tahun 2001"/>
      <sheetName val="Gumarang"/>
      <sheetName val="Ombilin"/>
      <sheetName val="Psr Aur-1"/>
      <sheetName val="Perwira"/>
      <sheetName val="Padat Karya"/>
      <sheetName val="Hafid Jalil"/>
      <sheetName val="Kebutuhan Alat"/>
      <sheetName val="URUTAN KERJA DOMINAN"/>
      <sheetName val="Perny ikut Lelang (2)"/>
      <sheetName val="Kbnr Dokumen"/>
      <sheetName val="Tenaga Inti"/>
      <sheetName val="Prod Negeri"/>
      <sheetName val="A Hrg Sat"/>
      <sheetName val="Dft Hrg Sst"/>
      <sheetName val="Upah Alat"/>
      <sheetName val="Perny tdk Menuntut"/>
      <sheetName val="Perny BBM"/>
      <sheetName val="Mesjid Raya - Koto Tuo"/>
      <sheetName val="Pdg Panjang - Labuatan"/>
      <sheetName val="Jln Propinsi - Sp Mesjid"/>
      <sheetName val="Koefi"/>
      <sheetName val="Prog"/>
      <sheetName val="RESUM-2"/>
      <sheetName val="PROSES-EVA-LLG"/>
      <sheetName val="TABEL-A-B-C (3)"/>
      <sheetName val="TABEL MUNDUR"/>
      <sheetName val="TABEL-D"/>
      <sheetName val="BAHP"/>
      <sheetName val="REKOM"/>
      <sheetName val="BAB-1-IV"/>
      <sheetName val="BAB-VI"/>
      <sheetName val="BAB-VII"/>
      <sheetName val="ARITMATIK"/>
      <sheetName val="TOTAL HARGA"/>
      <sheetName val="BAB-VIII"/>
      <sheetName val="BAB-IX"/>
      <sheetName val="VII-1"/>
      <sheetName val="VII-2"/>
      <sheetName val="VII-3"/>
      <sheetName val="VII-4"/>
      <sheetName val="VII-5"/>
      <sheetName val="Lampiran Pen"/>
      <sheetName val="Daftar jenis alat utama"/>
      <sheetName val="H.Alat"/>
      <sheetName val="Daftar Pek. utama"/>
      <sheetName val="Form. TKDN"/>
      <sheetName val="Form. PRA-RK3K"/>
      <sheetName val="Daftar barang impor"/>
      <sheetName val="Form. Analisa teknis Sat. Pek"/>
      <sheetName val="Kul"/>
      <sheetName val="An.BOW"/>
      <sheetName val="An. HS"/>
      <sheetName val="REKAP NAMA"/>
      <sheetName val="COV TAWAR"/>
      <sheetName val="Scadule"/>
      <sheetName val="Scadule (2)"/>
      <sheetName val="Scadule (3)"/>
      <sheetName val="Scadule (4)"/>
      <sheetName val="Scadule (5)"/>
      <sheetName val="Scadule (6)"/>
      <sheetName val="Scadule (7)"/>
      <sheetName val="Scadule (8)"/>
      <sheetName val="Permanen"/>
      <sheetName val="S add"/>
      <sheetName val="REKAP DPRD "/>
      <sheetName val="RAB DPRD"/>
      <sheetName val="STRUTUR"/>
      <sheetName val="BACK UP BESI"/>
      <sheetName val="Din2g BaTa"/>
      <sheetName val="Ttk LaMPu"/>
      <sheetName val="DinDinG PartiSi"/>
      <sheetName val="REKAP WALIKOTA"/>
      <sheetName val="RAB WALIKOTA"/>
      <sheetName val="RAB 6"/>
      <sheetName val="RAB 7"/>
      <sheetName val="RAB 8"/>
      <sheetName val="RAB 9"/>
      <sheetName val="RAB 10"/>
      <sheetName val="RAB 11"/>
      <sheetName val="RAB 12"/>
      <sheetName val="Anl El"/>
      <sheetName val="mobilisasi 1"/>
      <sheetName val="mobilisasi 2"/>
      <sheetName val="UpahJalan"/>
      <sheetName val="K224"/>
      <sheetName val="3Div10a"/>
      <sheetName val="3Div10b"/>
      <sheetName val="3Div10c"/>
      <sheetName val="L.1a"/>
      <sheetName val="L.1b"/>
      <sheetName val="L.2b"/>
      <sheetName val="L.5a"/>
      <sheetName val="L.5b"/>
      <sheetName val="L.13.1"/>
      <sheetName val="Daftar Rekanan"/>
      <sheetName val="Divisi 1"/>
      <sheetName val="Divisi 2"/>
      <sheetName val="Divisi 6"/>
      <sheetName val="Divisi 8"/>
      <sheetName val="Rekap-Ruas"/>
      <sheetName val="Koto Panjang"/>
      <sheetName val="Sungayang"/>
      <sheetName val="Batu Batikam"/>
      <sheetName val="Simp.Cubadak"/>
      <sheetName val="cov-ruas"/>
      <sheetName val="Daftar tagihan"/>
      <sheetName val="Rekap Jalan"/>
      <sheetName val="RAB Jalan"/>
      <sheetName val="Rekap Kb. Putih"/>
      <sheetName val="RAB Kb. Putih"/>
      <sheetName val="Rekap Panji"/>
      <sheetName val="RAB Panji"/>
      <sheetName val="Rekap Sp. Kapau"/>
      <sheetName val="RAB Sp. Kapau"/>
      <sheetName val="Rekap Koto Baru"/>
      <sheetName val="RAB Koto Baru"/>
      <sheetName val="Anal. Harga Bahan"/>
      <sheetName val="Analisa Harga Pek."/>
      <sheetName val="Anal Koef Bab 1-5"/>
      <sheetName val="Anal Koef Bab 6-10"/>
      <sheetName val="2_x005f_x0000__x005f_x0000_"/>
      <sheetName val="Ind.MP Sch."/>
      <sheetName val="rekap_total"/>
      <sheetName val="REK-EL_"/>
      <sheetName val="BQ_STR_GARUDA"/>
      <sheetName val="BQ_1"/>
      <sheetName val="AC_&amp;_Fan_"/>
      <sheetName val="BIAYA_PEGAWAI"/>
      <sheetName val="Bill_rekap"/>
      <sheetName val="Bill_of_Qty"/>
      <sheetName val="D4.4.1"/>
      <sheetName val="D4.4.2"/>
      <sheetName val="D4.4.3"/>
      <sheetName val="2_x005f_x005f_x005f_x0000__x005f_x005f_x005f_x0000_"/>
      <sheetName val="DPD"/>
      <sheetName val="DPU (2)"/>
      <sheetName val="Ls-Mobilisasi (OK)"/>
      <sheetName val="SAT-DAS (2)"/>
      <sheetName val="Ur-Anl (ok punya)"/>
      <sheetName val="Kuan&amp;Harga(BQ)"/>
      <sheetName val="Anl-Alt"/>
      <sheetName val="Lamp-1 (Schedule ok"/>
      <sheetName val="Anl-Bhn (ok)"/>
      <sheetName val="Lamp-14 -Hit-Alt"/>
      <sheetName val="Lamp-13-Pengg Alat"/>
      <sheetName val="Lamp-4 (Pemel. Rutin)"/>
      <sheetName val="Lamp-5 (On Site)"/>
      <sheetName val="Lamp-6 (Plant)"/>
      <sheetName val="Lamp-7 (Df-Utm) ok"/>
      <sheetName val="Lamp-8 (Kont Seleksi)"/>
      <sheetName val="Lamp-9 (Df-Alat)"/>
      <sheetName val="Lamp-10"/>
      <sheetName val="Lamp-11 (Sub-kont) ok"/>
      <sheetName val="Lamp-14 (Lamp-Penaw) OK"/>
      <sheetName val="Kuan&amp;Harga"/>
      <sheetName val="Ur-Anl (ok )"/>
      <sheetName val="Analisa (ok)"/>
      <sheetName val="Lamp-1 (Schedule ok (2)"/>
      <sheetName val="DFT UPAH &amp; BAHAN"/>
      <sheetName val="Analisa (ok) (2)"/>
      <sheetName val="HPS-05"/>
      <sheetName val="Anl.Harsat Alat ok"/>
      <sheetName val="ANAL Teknik "/>
      <sheetName val="AnlB"/>
      <sheetName val="Grg2"/>
      <sheetName val="Ps5"/>
      <sheetName val="Anl1"/>
      <sheetName val="Anls3.3"/>
      <sheetName val="Anl.PasBAtu"/>
      <sheetName val="Anls3.9"/>
      <sheetName val="Anls3.6"/>
      <sheetName val="Agrgt"/>
      <sheetName val="Ur-Anl"/>
      <sheetName val="-"/>
      <sheetName val="Dftr"/>
      <sheetName val="REKAP &amp; RAB"/>
      <sheetName val="URAIAN ANALISA HARGA SATUAN "/>
      <sheetName val="DAFTAR USULAN PERALATAN"/>
      <sheetName val="STRUKTUR ORGANISASI LAPANGAN"/>
      <sheetName val="Setel"/>
      <sheetName val="ANALISA.K"/>
      <sheetName val="RAB JLN"/>
      <sheetName val="REKAP ANL.BOW"/>
      <sheetName val="Tskpa"/>
      <sheetName val="LINK FOTO"/>
      <sheetName val="TKab"/>
      <sheetName val="Bikin_Bat_File"/>
      <sheetName val="Data UPDATE"/>
      <sheetName val="Data UPDATE (2)"/>
      <sheetName val="1. DINAS PU musrenbang"/>
      <sheetName val="2. DISHUB musrenbang"/>
      <sheetName val="3. BLHK musrenbang"/>
      <sheetName val="4. PEMBANGUNAN musrenbang"/>
      <sheetName val="5. BPBD musrenbang"/>
      <sheetName val="6. DISTAMBEN musrenbang"/>
      <sheetName val="Pembahasan Bappeda"/>
      <sheetName val="renja PU"/>
      <sheetName val="DINAS PU "/>
      <sheetName val="Otsus Migas PU"/>
      <sheetName val="Pertambangan"/>
      <sheetName val="Perhubungan"/>
      <sheetName val="BPBD"/>
      <sheetName val="BLHK"/>
      <sheetName val="MJR"/>
      <sheetName val="AN-E"/>
      <sheetName val="Lamp Mob"/>
      <sheetName val="Ana (2)"/>
      <sheetName val="Met Col"/>
      <sheetName val="Ana.Non "/>
      <sheetName val="Meth.Non"/>
      <sheetName val="PENG.2"/>
      <sheetName val="PENG.3"/>
      <sheetName val="STF (2)"/>
      <sheetName val="alt-cimangkok"/>
      <sheetName val="LMP.2"/>
      <sheetName val="ANA (BAK)"/>
      <sheetName val="MET (BAK)"/>
      <sheetName val="indkab"/>
      <sheetName val="Luas_ID"/>
      <sheetName val="Rekap_ByID"/>
      <sheetName val="Luas_Kab"/>
      <sheetName val="Report_Prov"/>
      <sheetName val="Luas_Prov"/>
      <sheetName val="Report_Kab"/>
      <sheetName val="PMK 150"/>
      <sheetName val="sejarah PAD"/>
      <sheetName val="Makuda"/>
      <sheetName val="Kepmen"/>
      <sheetName val="Data Kepmen"/>
      <sheetName val="1. Nad"/>
      <sheetName val="2. Sumut"/>
      <sheetName val="3. Sumbar"/>
      <sheetName val="4. Riau"/>
      <sheetName val="5. Jambi"/>
      <sheetName val="6. Sumsel"/>
      <sheetName val="8. Bengkulu"/>
      <sheetName val="9. Lampung"/>
      <sheetName val="7. Babel"/>
      <sheetName val="31. Kep. Riau"/>
      <sheetName val="11. Jabar"/>
      <sheetName val="13. Jateng"/>
      <sheetName val="14. DIY"/>
      <sheetName val="15. Jatim"/>
      <sheetName val="12. Banten"/>
      <sheetName val="25. Bali"/>
      <sheetName val="26. NTB"/>
      <sheetName val="27. NTT"/>
      <sheetName val="16. Kalbar"/>
      <sheetName val="17. Kalteng"/>
      <sheetName val="18. Kalsel"/>
      <sheetName val="19. Kaltim"/>
      <sheetName val="20. Sulut"/>
      <sheetName val="22. Sulteng"/>
      <sheetName val="23. Sulsel"/>
      <sheetName val="24. Sultra"/>
      <sheetName val="21. Gorontalo"/>
      <sheetName val="32. Sulbar"/>
      <sheetName val="28. Maluku"/>
      <sheetName val="29. Malut"/>
      <sheetName val="33. Irjabar"/>
      <sheetName val="30. Papua"/>
      <sheetName val="kompilasi"/>
      <sheetName val="PAD dan TBD tahun 2007"/>
      <sheetName val="R-2005"/>
      <sheetName val="APBD 2006 (2)"/>
      <sheetName val="Rekon PAD dan TBD"/>
      <sheetName val="ma'il"/>
      <sheetName val="Cek KLas"/>
      <sheetName val="Cek KLas (2)"/>
      <sheetName val="Rekap DAK 09-10"/>
      <sheetName val="Pagu DAK 2010 (2)"/>
      <sheetName val="Alokasi 2009-2010"/>
      <sheetName val="Report (2)"/>
      <sheetName val="Report (3)"/>
      <sheetName val="Cop (2)"/>
      <sheetName val="Ana-1"/>
      <sheetName val="Koef-1"/>
      <sheetName val="Ana-2"/>
      <sheetName val="Koef-2"/>
      <sheetName val="B Lokal"/>
      <sheetName val="HSD Pek"/>
      <sheetName val="Asu01"/>
      <sheetName val="Asu02"/>
      <sheetName val="HSP 2008+10%"/>
      <sheetName val="cvr.oe"/>
      <sheetName val="cvr.ee"/>
      <sheetName val="Mobs"/>
      <sheetName val="Method-01"/>
      <sheetName val="Method-02"/>
      <sheetName val="Method-03"/>
      <sheetName val="BASIQ"/>
      <sheetName val="Hrg.Alat"/>
      <sheetName val="MOS-2"/>
      <sheetName val="Hrg.Alat Baru"/>
      <sheetName val="HSP 10 Kota Tual"/>
      <sheetName val="Srt-Llg"/>
      <sheetName val="RINGKS"/>
      <sheetName val="perst"/>
      <sheetName val="RAB Penyelenggaraan Pemdes(1)"/>
      <sheetName val="RAB Pembangunan Desa(2)"/>
      <sheetName val="RAB Pmbinaanaan (3)"/>
      <sheetName val="RAB Pemberdayaan (4)"/>
      <sheetName val="RAB Operasional"/>
      <sheetName val="RAB Pembrdayaan Masy."/>
      <sheetName val="PTPKD"/>
      <sheetName val="Alokasi APBDES (Ok)"/>
      <sheetName val="APBDES (Ok)"/>
      <sheetName val="APBDES DD"/>
      <sheetName val="APBDES ADD"/>
      <sheetName val="MAERO_2"/>
      <sheetName val="Grafik Alokasi APBDesa2017"/>
      <sheetName val="alokasi DD"/>
      <sheetName val="FORM FOTO KEG FISIK KEC.PEULIMB"/>
      <sheetName val="FORM FOTO KEG NON"/>
      <sheetName val="Permasalahan"/>
      <sheetName val="Balee Daka"/>
      <sheetName val="Seuneubok Teungoh"/>
      <sheetName val="Rambong Payong"/>
      <sheetName val="Paloh Pupu"/>
      <sheetName val="Jambo Dalam"/>
      <sheetName val="Uteun Sikumbong"/>
      <sheetName val="Uteun Rungkom"/>
      <sheetName val="Seuneubok Punti"/>
      <sheetName val="Lancok Bungo"/>
      <sheetName val="Cot Geulumpang"/>
      <sheetName val="Matang Kule"/>
      <sheetName val="Seuneubok Aceh"/>
      <sheetName val="Seuneubok Seumawe"/>
      <sheetName val="Keude Plimbang"/>
      <sheetName val="Seuneubok Nalan"/>
      <sheetName val="Seuneubok Plimbang"/>
      <sheetName val="Kuta Trieng"/>
      <sheetName val="Teupin Panah"/>
      <sheetName val="Puuek"/>
      <sheetName val="Krueng Baro"/>
      <sheetName val="Garab"/>
      <sheetName val="Padang Kasab"/>
      <sheetName val="BUMDES"/>
      <sheetName val="Data BKN"/>
      <sheetName val="analisa Data BKN"/>
      <sheetName val="BELPEG(daerah-DDN)"/>
      <sheetName val="DAU Perpres"/>
      <sheetName val="PROGRAM KEGIATAN"/>
      <sheetName val="KODE REKENING"/>
      <sheetName val="Rencana Anggaran"/>
      <sheetName val="RB BL"/>
      <sheetName val="Penjabaran"/>
      <sheetName val="DPA"/>
      <sheetName val="RINGKAS KEG"/>
      <sheetName val="TOTAL_OF_LIEN_ACCOUNTS"/>
      <sheetName val="6-19_PAY_CALCULATION_"/>
      <sheetName val="ARUN_III"/>
      <sheetName val="BES_MCGC"/>
      <sheetName val="BONTANG_V"/>
      <sheetName val="BONTANG_VI"/>
      <sheetName val="BONTANG_II"/>
      <sheetName val="WEST_NATUNA"/>
      <sheetName val="ARUN_II"/>
      <sheetName val="BES_KOREA_II"/>
      <sheetName val="BES_KCO"/>
      <sheetName val="BONT_III"/>
      <sheetName val="BONT_IV"/>
      <sheetName val="Interest_Calc_"/>
      <sheetName val="Int__Calculation_-_after_6-18"/>
      <sheetName val="DAU_'08"/>
      <sheetName val="Lamp_SE_Prov"/>
      <sheetName val="Lamp_SE_KabKota"/>
      <sheetName val="Data_KK"/>
      <sheetName val="DAU_suatu_daerah"/>
      <sheetName val="40_db"/>
      <sheetName val="cover_(2)"/>
      <sheetName val="analisa_alat_berat"/>
      <sheetName val="taksiran_prod"/>
      <sheetName val="PHOTO_(2)"/>
      <sheetName val="Tiang_Pancang_Baja"/>
      <sheetName val="Expantion_Joint"/>
      <sheetName val="NP_(2)"/>
      <sheetName val="Void_Slab"/>
      <sheetName val="deck_slab"/>
      <sheetName val="Lean_Concr"/>
      <sheetName val="Perletakan_Strip"/>
      <sheetName val="Pembongkaran_Jbt_Lama"/>
      <sheetName val="Pemb_Jbt_Rangka_Baja"/>
      <sheetName val="Pengadaan_Jembatan_Sementara"/>
      <sheetName val="Pengadaan_Jembatan_Aramco"/>
      <sheetName val="Tiang_Pancang"/>
      <sheetName val="Simulasi_inti"/>
      <sheetName val="sortlisted_Stats"/>
      <sheetName val="Pemekaran_17_KK_(2007)"/>
      <sheetName val="Final_DAU"/>
      <sheetName val="BP_2007"/>
      <sheetName val="DBH_SDA_and_Tax_2008"/>
      <sheetName val="Rekon_PAD_Growth"/>
      <sheetName val="PAD_+_DBH"/>
      <sheetName val="DAU_2005"/>
      <sheetName val="LW_dan_IPM"/>
      <sheetName val="Luas_Bakor_2"/>
      <sheetName val="Lifting_Oil"/>
      <sheetName val="Form_Desa-1_"/>
      <sheetName val="Form_Desa-2_"/>
      <sheetName val="Form_Desa-3_"/>
      <sheetName val="Form_Desa-4"/>
      <sheetName val="Form_Desa-5"/>
      <sheetName val="Form_Desa-6"/>
      <sheetName val="Form_Desa-7"/>
      <sheetName val="Form_Desa-8"/>
      <sheetName val="Form_Desa-9"/>
      <sheetName val="Form_Desa-10"/>
      <sheetName val="Form_Desa-11"/>
      <sheetName val="Form_Desa-12"/>
      <sheetName val="Form_Desa-13"/>
      <sheetName val="Form_Desa-14"/>
      <sheetName val="Form_Desa-15"/>
      <sheetName val="Form_Desa-16"/>
      <sheetName val="Form_Desa-17"/>
      <sheetName val="Form_Desa-18"/>
      <sheetName val="Form_Rekap_Kecamatan"/>
      <sheetName val="Perk_T"/>
      <sheetName val="TJ_K"/>
      <sheetName val="UB_"/>
      <sheetName val="Trg_"/>
      <sheetName val="Prg_"/>
      <sheetName val="AT_no_ok"/>
      <sheetName val="Rekap_Kec"/>
      <sheetName val="Rekap_Kab"/>
      <sheetName val="Rekap_Prov"/>
      <sheetName val="H_ANALISA"/>
      <sheetName val="ANL_BIAYA"/>
      <sheetName val="H_bh"/>
      <sheetName val="Pembongkaran_Beton"/>
      <sheetName val="Peng,_Jemb__Rangka-Gantung"/>
      <sheetName val="Revisi-Zarkasyi_(2)"/>
      <sheetName val="FORM_G"/>
      <sheetName val="FORM_G1"/>
      <sheetName val="FORM_G1_(Opr)"/>
      <sheetName val="Analisa_Alat_(2)"/>
      <sheetName val="An_K"/>
      <sheetName val="Kes_Har"/>
      <sheetName val="REK__KBL"/>
      <sheetName val="TOS_JAL"/>
      <sheetName val="R_K_T_L_P"/>
      <sheetName val="Gbr_DSAIN"/>
      <sheetName val="Kuantitas_&amp;_Harga"/>
      <sheetName val="LUAS_KMDRI"/>
      <sheetName val="LUAS_KMDRI_&amp;_BAKO"/>
      <sheetName val="DDN_07"/>
      <sheetName val="F-25_b_LEMBAR_CATATAN"/>
      <sheetName val="Ana__PU"/>
      <sheetName val="ANA_Mob"/>
      <sheetName val="ANA_Rutin"/>
      <sheetName val="Met-PU-2_2"/>
      <sheetName val="Met-PU-6_3_(5)"/>
      <sheetName val="Met-PU-6_3_(6)"/>
      <sheetName val="Met-PU-6_3_(7)"/>
      <sheetName val="Alamat_(bersama)"/>
      <sheetName val="Met-PU-2_1"/>
      <sheetName val="Met-PU-3_1_(1)"/>
      <sheetName val="Met-PU-3_2_(1)"/>
      <sheetName val="Met-PU-4_2_(2)"/>
      <sheetName val="B_T"/>
      <sheetName val="Hit_Besi_Puskesmas_"/>
      <sheetName val="Hit_Besi_Gudang"/>
      <sheetName val="DIV_10"/>
      <sheetName val="CATATAN_UNTUK_PERBAIKAN"/>
      <sheetName val="Pember_Selokan_Smp_diperkeras"/>
      <sheetName val="gorgor_-_pemjeb"/>
      <sheetName val="pel__rut_bahu_jln_mat"/>
      <sheetName val="ANALISA_(2)"/>
      <sheetName val="Daft_Harg"/>
      <sheetName val="Rekap_LAP_"/>
      <sheetName val="10_PELENGKAP"/>
      <sheetName val="9_DRAINASE_"/>
      <sheetName val="8_PERKERASAN"/>
      <sheetName val="7_PAGAR"/>
      <sheetName val="5__TIKET&amp;RETAIL"/>
      <sheetName val="4_TOWER"/>
      <sheetName val="3_MUSHOLA"/>
      <sheetName val="2_TPR"/>
      <sheetName val="1_WC_UMUM"/>
      <sheetName val="A__PERSIAPAN"/>
      <sheetName val="KOEF__ALAT_KLAS_A_&amp;_B"/>
      <sheetName val="KOEF__ALAT_LPS_RESAP_PENGIKAT"/>
      <sheetName val="KOEF__ALAT_ATB"/>
      <sheetName val="Analisa_EI-AL"/>
      <sheetName val="Analisa_SNI"/>
      <sheetName val="HS-P&amp;J_tipe_B"/>
      <sheetName val="Currency_Rate"/>
      <sheetName val="Unit_Price_M"/>
      <sheetName val="SUM_I"/>
      <sheetName val="BADAN_JALAN"/>
      <sheetName val="_ACI(ki)"/>
      <sheetName val="DIV_I"/>
      <sheetName val="DIV_II"/>
      <sheetName val="DIV_III"/>
      <sheetName val="DIV_IV"/>
      <sheetName val="DIV_V"/>
      <sheetName val="DIV_VI"/>
      <sheetName val="DIV_VII"/>
      <sheetName val="DIV_XI"/>
      <sheetName val="Met-PU-3_2_(2)"/>
      <sheetName val="Met-PU-5_1_(1)"/>
      <sheetName val="Met-PU-5_1_(2)"/>
      <sheetName val="Met-PU-7_10_(3)"/>
      <sheetName val="RUMUS_BEKISTING"/>
      <sheetName val="HIT_BEKISTING"/>
      <sheetName val="Rab_'05_(NEGO)"/>
      <sheetName val="%_Harga_04-05"/>
      <sheetName val="Rekap_Hrg"/>
      <sheetName val="Rekap_Rab_'05"/>
      <sheetName val="Rab_'05"/>
      <sheetName val="Daft_Print"/>
      <sheetName val="daf_harga'05"/>
      <sheetName val="_Biaya_alat_jam'05"/>
      <sheetName val="Analisa_Produksi_alat'05"/>
      <sheetName val="Anl_Teknis"/>
      <sheetName val="Tbl_Alat"/>
      <sheetName val="Prod_Alat_2005"/>
      <sheetName val="Sruct_Org'05"/>
      <sheetName val="daf_harga_A_Besar"/>
      <sheetName val="DRUP_(ASLI)"/>
      <sheetName val="Harga_&amp;_Bahan_"/>
      <sheetName val="analisa_lama"/>
      <sheetName val="harga_lama"/>
      <sheetName val="rab_pos_tiket"/>
      <sheetName val="rab_pagar_tembok"/>
      <sheetName val="rab_reklamasi"/>
      <sheetName val="DOK__LELANG"/>
      <sheetName val="GEDUNG__KET"/>
      <sheetName val="K__CAMAT"/>
      <sheetName val="BUPATI2_(2)"/>
      <sheetName val="ANL_Jalan__BOW"/>
      <sheetName val="RAB_FINAL"/>
      <sheetName val="Sewa_Alat_BOW"/>
      <sheetName val="KOP_(3)"/>
      <sheetName val="RAB_(2)"/>
      <sheetName val="Volume_Poskesdes_T_80"/>
      <sheetName val="Upah_(2)"/>
      <sheetName val="Besi_&amp;_Bekisting"/>
      <sheetName val="type_40"/>
      <sheetName val="Rekap_40"/>
      <sheetName val="Rekap_DIV"/>
      <sheetName val="DIV_VIII"/>
      <sheetName val="Pem_1"/>
      <sheetName val="Rek_mpu"/>
      <sheetName val="jadwal_alat"/>
      <sheetName val="jadwal_bahan"/>
      <sheetName val="jadwal_Tenaga"/>
      <sheetName val="Mat_On_Site1"/>
      <sheetName val="NETWORK_PLANNING"/>
      <sheetName val="REK_BBI"/>
      <sheetName val="REKAP_TOT"/>
      <sheetName val="KNTR_BBI"/>
      <sheetName val="REK__RUMAH"/>
      <sheetName val="REK_RUMAH45"/>
      <sheetName val="JDWL_PLK"/>
      <sheetName val="JDWL_BAHAN"/>
      <sheetName val="JDWL__PERSONIL"/>
      <sheetName val="ANALISA_TEKNIK"/>
      <sheetName val="Analisa_Hrga_Satuan"/>
      <sheetName val="Material_On_Site"/>
      <sheetName val="RAB_"/>
      <sheetName val="REK_MC-1"/>
      <sheetName val="COVER_1"/>
      <sheetName val="COVER_1_(2)"/>
      <sheetName val="R__Progress__"/>
      <sheetName val="COVER_foto"/>
      <sheetName val="Tb5-Biaya_Perawatan"/>
      <sheetName val="Daftar_Upah&amp;Bahan"/>
      <sheetName val="Daftar_Analisa"/>
      <sheetName val="rab_swa"/>
      <sheetName val="_BQ_TA_06"/>
      <sheetName val="3_a_Mob"/>
      <sheetName val="ANL_TEK_6"/>
      <sheetName val="ANL_TEK_8"/>
      <sheetName val="2_ANL"/>
      <sheetName val="4_upah"/>
      <sheetName val="4_ALAT"/>
      <sheetName val="5_sch"/>
      <sheetName val="5_schALAT"/>
      <sheetName val="5_schBAHAN"/>
      <sheetName val="6_sub"/>
      <sheetName val="TKDN_(2)"/>
      <sheetName val="JADWAL_BAHAN_(2)"/>
      <sheetName val="JADWAL_PERSONEL_(2)"/>
      <sheetName val="L_8"/>
      <sheetName val="L_3"/>
      <sheetName val="L_2"/>
      <sheetName val="L_1"/>
      <sheetName val="L_7a-b"/>
      <sheetName val="1_d"/>
      <sheetName val="1_g"/>
      <sheetName val="1_e"/>
      <sheetName val="1_f"/>
      <sheetName val="L-1_f"/>
      <sheetName val="L_F-F"/>
      <sheetName val="L_F-1"/>
      <sheetName val="L_F-G"/>
      <sheetName val="L_F-H"/>
      <sheetName val="L_d_F-H"/>
      <sheetName val="r_df_kw"/>
      <sheetName val="df_kw"/>
      <sheetName val="harga_dasar"/>
      <sheetName val="L_6a"/>
      <sheetName val="L_6b"/>
      <sheetName val="L_101"/>
      <sheetName val="L_111"/>
      <sheetName val="L_121"/>
      <sheetName val="L_131"/>
      <sheetName val="L_141"/>
      <sheetName val="A_DA"/>
      <sheetName val="TK_SETIA"/>
      <sheetName val="Upah_Bahan1"/>
      <sheetName val="BUP_MUSHALLA"/>
      <sheetName val="BUP_t_wudhuk"/>
      <sheetName val="K__Besi"/>
      <sheetName val="Up_Date_BOW"/>
      <sheetName val="Rekap_SKS"/>
      <sheetName val="Surat_Penawaran"/>
      <sheetName val="Bobot_Rusak"/>
      <sheetName val="cover_"/>
      <sheetName val="An__Alat"/>
      <sheetName val="Sekedul_pak_lah"/>
      <sheetName val="Pak_Lah_Anas_tek"/>
      <sheetName val="Anas_Tek"/>
      <sheetName val="Anal_Teknik"/>
      <sheetName val="Rab_I"/>
      <sheetName val="Rab_II"/>
      <sheetName val="Rab_III"/>
      <sheetName val="Rab_IV"/>
      <sheetName val="Analis_OK"/>
      <sheetName val="Anl__Jl"/>
      <sheetName val="Hbh__Jl"/>
      <sheetName val="Besi_2"/>
      <sheetName val="Vol_"/>
      <sheetName val="Begisting_1"/>
      <sheetName val="Begisting_2"/>
      <sheetName val="Besi_1"/>
      <sheetName val="PEK_TAMBAH_KURANG"/>
      <sheetName val="BIAYA_CADANGAN"/>
      <sheetName val="REKAPITULASI_AKHIR"/>
      <sheetName val="Ana_duct"/>
      <sheetName val="Hsd_Duct"/>
      <sheetName val="Data_Hitungan"/>
      <sheetName val="Aks_Pipa"/>
      <sheetName val="K_TambahAC"/>
      <sheetName val="K_TambahFH"/>
      <sheetName val="valve_16k"/>
      <sheetName val="Ven_Fan"/>
      <sheetName val="Analisa_Str+Ars"/>
      <sheetName val="Bhn_cost"/>
      <sheetName val="Sub_cost"/>
      <sheetName val="Alat_cost"/>
      <sheetName val="rek-fitPP_"/>
      <sheetName val="Item_Tambahan"/>
      <sheetName val="ANALS_ARS"/>
      <sheetName val="ANALS_KY"/>
      <sheetName val="ANALS_ME"/>
      <sheetName val="Rkp_total_full"/>
      <sheetName val="Rkp_Lt-1_full"/>
      <sheetName val="_Lt-1_Full"/>
      <sheetName val="Rekap_Lt-2"/>
      <sheetName val="Finishing_Lt-2"/>
      <sheetName val="Rekap_-_Lt-3"/>
      <sheetName val="Finishing_Lt-3_&amp;_Atap"/>
      <sheetName val="Rekap_-sarana_luar"/>
      <sheetName val="Sarana_Luar"/>
      <sheetName val="Harga_Satuan"/>
      <sheetName val="LUAS_LANTAI"/>
      <sheetName val="Luas_Gedung1"/>
      <sheetName val="DAF_2_"/>
      <sheetName val="DAF__6"/>
      <sheetName val="Add_ME"/>
      <sheetName val="LIST_MATERIAL_REV"/>
      <sheetName val="DATA_CENTER"/>
      <sheetName val="OFFICE_4_LT"/>
      <sheetName val="OFFICE_2_LT"/>
      <sheetName val="Bang_A"/>
      <sheetName val="Bang_B"/>
      <sheetName val="Dom_"/>
      <sheetName val="Rasio_(2)"/>
      <sheetName val="rate_(3)"/>
      <sheetName val="rate_(2)"/>
      <sheetName val="D2_1-Cover"/>
      <sheetName val="D2_1"/>
      <sheetName val="D2_2-Cover"/>
      <sheetName val="D2_2"/>
      <sheetName val="D3_1-Cover(MALL&amp;PARK)"/>
      <sheetName val="D3_2-Cover(LANDS)"/>
      <sheetName val="D3_2"/>
      <sheetName val="D3_3-Cover(T-A)"/>
      <sheetName val="D3_3"/>
      <sheetName val="D3_4-Cover(T-B)"/>
      <sheetName val="D3_4"/>
      <sheetName val="D3_5-Cover(T-C)"/>
      <sheetName val="D3_5"/>
      <sheetName val="D_3_6-Cover_BAJA"/>
      <sheetName val="D3_6"/>
      <sheetName val="2_1"/>
      <sheetName val="2_3"/>
      <sheetName val="2_4"/>
      <sheetName val="2_5A"/>
      <sheetName val="2_5B"/>
      <sheetName val="2_5"/>
      <sheetName val="2_6"/>
      <sheetName val="2_7"/>
      <sheetName val="2_8"/>
      <sheetName val="2_9"/>
      <sheetName val="2_10"/>
      <sheetName val="2_11"/>
      <sheetName val="2_12"/>
      <sheetName val="2_13"/>
      <sheetName val="B___Norelec"/>
      <sheetName val="VAC_"/>
      <sheetName val="EF_"/>
      <sheetName val="TLP&amp;DATA_"/>
      <sheetName val="AHS-_AC"/>
      <sheetName val="ahs-Gate_Valve_"/>
      <sheetName val="RekapITULASI_"/>
      <sheetName val="Rekap_Total_Struktur"/>
      <sheetName val="Rekap_Struktur_Atas"/>
      <sheetName val="STRUKTUR_ATAS"/>
      <sheetName val="Rekap_Struktur_GWT,_STP"/>
      <sheetName val="GWT,_STP"/>
      <sheetName val="TAMBAH_KURANG"/>
      <sheetName val="Grand_Sumarry"/>
      <sheetName val="Rough_CP_Aceh_Trade_Mall"/>
      <sheetName val="Galian_LW_RV_01"/>
      <sheetName val="Rekap_Pile_Cap"/>
      <sheetName val="Rekap_Pit_Life"/>
      <sheetName val="Rekap_Plat"/>
      <sheetName val="Rekap_Balok"/>
      <sheetName val="Rekap_Colom_Rasio_(190)"/>
      <sheetName val="Rekap_Tangga"/>
      <sheetName val="Luas_Bangnn_poltek"/>
      <sheetName val="VOL_BESI"/>
      <sheetName val="VOL_CUT_&amp;_FILL"/>
      <sheetName val="VOL_IRONMNGRY"/>
      <sheetName val="VOL_BAK_SAMPAH"/>
      <sheetName val="VOL-GUEST_HOUSE,GENSET&amp;POSJAGA"/>
      <sheetName val="VOL_STRUKTUR_&amp;_ARSITEKTUR_"/>
      <sheetName val="Analisa_jalan"/>
      <sheetName val="Analisa_non_standar"/>
      <sheetName val="Analisa_Pintu"/>
      <sheetName val="Analisa_Preliminary_"/>
      <sheetName val="ASRAMA_(C)"/>
      <sheetName val="REKTORAT_(A)"/>
      <sheetName val="WORKSHOP_(H)"/>
      <sheetName val="GENSET,POMPA_&amp;_GROUNDTANK_(K)"/>
      <sheetName val="R_KOMPRESOR"/>
      <sheetName val="harga_sat_bhn"/>
      <sheetName val="analisa_bhn&amp;upah"/>
      <sheetName val="REKAP_CIVIL_&amp;_ME"/>
      <sheetName val="Cover_depan"/>
      <sheetName val="Cover_(1)"/>
      <sheetName val="Cover_(3)"/>
      <sheetName val="COVER_(4)"/>
      <sheetName val="REKAP_ELEKTRIKAL"/>
      <sheetName val="F_ALARM"/>
      <sheetName val="REKAP_MEKANIKAL"/>
      <sheetName val="COV2_4_"/>
      <sheetName val="D2_4"/>
      <sheetName val="COV3_3"/>
      <sheetName val="COV4_3_"/>
      <sheetName val="D4_3_(TE)"/>
      <sheetName val="COV5_3"/>
      <sheetName val="D5_3_(TF)_"/>
      <sheetName val="COV6_3"/>
      <sheetName val="D6_3_(TG)"/>
      <sheetName val="COV7_3"/>
      <sheetName val="D7_3_(TH)"/>
      <sheetName val="COV8_3"/>
      <sheetName val="D8_3_(TJ)"/>
      <sheetName val="COV9_3"/>
      <sheetName val="D9_3_(TK)_"/>
      <sheetName val="COVER_PLAFOND"/>
      <sheetName val="COVER_BASEMEN"/>
      <sheetName val="D3_4_1"/>
      <sheetName val="COVER_PODIUM"/>
      <sheetName val="D3_4_2"/>
      <sheetName val="COVER_APARTEMEN"/>
      <sheetName val="D3_4_3"/>
      <sheetName val="COVER_HOTEL"/>
      <sheetName val="D3_4_4"/>
      <sheetName val="COVER_BOUTIQUE"/>
      <sheetName val="D3_4_5"/>
      <sheetName val="1A_RKAB_TTL"/>
      <sheetName val="01A-_RAB_(ars)"/>
      <sheetName val="GT-2_"/>
      <sheetName val="REKAP_UTAMA"/>
      <sheetName val="ANALISA_ME"/>
      <sheetName val="ANALISA_PERSIAPAN"/>
      <sheetName val="HG_Bahan"/>
      <sheetName val="An_Beton"/>
      <sheetName val="AN_HG_DKI"/>
      <sheetName val="anpartisi_(REV)"/>
      <sheetName val="ahs_struktur"/>
      <sheetName val="UM_10%"/>
      <sheetName val="Cashflow_perbl"/>
      <sheetName val="Cover_Daf-2_(2)"/>
      <sheetName val="BQ_Daf-2"/>
      <sheetName val="Mark_Up_DK_1"/>
      <sheetName val="Mark_Up_C_8"/>
      <sheetName val="UPAH_&amp;_BAHAN"/>
      <sheetName val="BUL_(2)"/>
      <sheetName val="RAPP_(3)"/>
      <sheetName val="JAMINAN_(2)"/>
      <sheetName val="Spek_Kusen"/>
      <sheetName val="Gross_Area"/>
      <sheetName val="Kap__Plant"/>
      <sheetName val="TechniqueAnalys_(2)"/>
      <sheetName val="Surat_P"/>
      <sheetName val="Personil_Peralatan"/>
      <sheetName val="RAP_PREHEATER__"/>
      <sheetName val="REKAP_RAPI"/>
      <sheetName val="RAPI_PERSIAPAN"/>
      <sheetName val="ANAL_PERSIAPAN"/>
      <sheetName val="OPR_ALAT"/>
      <sheetName val="BIAYA_ALAT"/>
      <sheetName val="TOWER_CRANE"/>
      <sheetName val="ALAT_LAIN"/>
      <sheetName val="RAPI_KILN_"/>
      <sheetName val="RAPI_PREHEATER_"/>
      <sheetName val="ANAL_RAPI"/>
      <sheetName val="BHN_KILN"/>
      <sheetName val="UPAH_KILN"/>
      <sheetName val="BHN_PREHETER"/>
      <sheetName val="UPAH_PREHETER"/>
      <sheetName val="ITEM_PREHEATER"/>
      <sheetName val="ITEM_PEK_KILN"/>
      <sheetName val="4_SiloPabrik"/>
      <sheetName val="Distribusi_&amp;_Harsat"/>
      <sheetName val="Hrg_Modif"/>
      <sheetName val="ANL_LS"/>
      <sheetName val="Pemby_Utama"/>
      <sheetName val="LS_MOB"/>
      <sheetName val="Hrg_Dasar"/>
      <sheetName val="Kap_Plant"/>
      <sheetName val="DT_Seleksi"/>
      <sheetName val="Daftar_Simak"/>
      <sheetName val="Yg_Disub"/>
      <sheetName val="rab_mesjid"/>
      <sheetName val="rab_menara"/>
      <sheetName val="rab_t4wudhu"/>
      <sheetName val="Daft_Sewa_Alat"/>
      <sheetName val="mu_rev"/>
      <sheetName val="uraian_teknis"/>
      <sheetName val="Sc_Bahan"/>
      <sheetName val="Man_Power"/>
      <sheetName val="Sc_Alat"/>
      <sheetName val="RENC_MUTU"/>
      <sheetName val="TS_(2)"/>
      <sheetName val="Jadwal_(2)"/>
      <sheetName val="Sch_Person"/>
      <sheetName val="Daftar_Alat"/>
      <sheetName val="Anal_Mob"/>
      <sheetName val="lalu_lintas"/>
      <sheetName val="Pemel_Rutin"/>
      <sheetName val="girder_1"/>
      <sheetName val="girder_2"/>
      <sheetName val="Met-Tek_(2)"/>
      <sheetName val="Septic_Tank"/>
      <sheetName val="Bill_Of_Quantit"/>
      <sheetName val="PERALATAN_KERJA"/>
      <sheetName val="PROGRAM_K3"/>
      <sheetName val="SITE_EXPENSE"/>
      <sheetName val="MANAJ_LAP"/>
      <sheetName val="SRT-PENWR_"/>
      <sheetName val="Rekap_Biaya"/>
      <sheetName val="SURAT_PENWAN"/>
      <sheetName val="Analisa_Quarry"/>
      <sheetName val="Sheet1_(2)"/>
      <sheetName val="draft_sched"/>
      <sheetName val="mas_sch_rev"/>
      <sheetName val="rekap_(2)"/>
      <sheetName val="Tambang_C"/>
      <sheetName val="ANALISA_PANGKEP"/>
      <sheetName val="rab_tot"/>
      <sheetName val="rab_thp_I"/>
      <sheetName val="LINK-MAST__BASIC_PRICE"/>
      <sheetName val="chek_list"/>
      <sheetName val="Peernyataan_Mengikuti"/>
      <sheetName val="ganti_rugi"/>
      <sheetName val="KODE_ETIK"/>
      <sheetName val="Landasan_Hukum"/>
      <sheetName val="PENGURUS_01"/>
      <sheetName val="data_keuangan"/>
      <sheetName val="BUKAN_PEGAWAI"/>
      <sheetName val="NERACA_K"/>
      <sheetName val="NERACA_M"/>
      <sheetName val="Kemampuan_Nyata"/>
      <sheetName val="data_personalia"/>
      <sheetName val="Perny__Tenaga_Ahli"/>
      <sheetName val="Riwayat_Hidup"/>
      <sheetName val="pengalaman_kerja"/>
      <sheetName val="Peralat_"/>
      <sheetName val="pas_photo"/>
      <sheetName val="buku_induk"/>
      <sheetName val="Dt_Proyek"/>
      <sheetName val="AN_Bahan"/>
      <sheetName val="An__Hrg_Sat_"/>
      <sheetName val="form_tender"/>
      <sheetName val="STR_ORGANISASI"/>
      <sheetName val="Price_Persiapan_dan_Penunjang"/>
      <sheetName val="Price_Diesel_Generator"/>
      <sheetName val="Price_Pengujian_dan_Camms"/>
      <sheetName val="Price_Rekapitulasi_Akhir"/>
      <sheetName val="BQ_Persiapan_dan__Penunjang"/>
      <sheetName val="BQ_Diesel_Generator__"/>
      <sheetName val="BQ_Pengujian_dan__Comms"/>
      <sheetName val="BQ_Pemeliharaan"/>
      <sheetName val="BQ_Biaya_Cadangan"/>
      <sheetName val="ANALISA_STR_&amp;_ARS"/>
      <sheetName val="RAB_ASRAMA_(7)"/>
      <sheetName val="DFT__HRG_BHN_&amp;_UPAH"/>
      <sheetName val="DFT__HRG__SAT__PEK_"/>
      <sheetName val="RAB_SEKRETARIAT_(1)"/>
      <sheetName val="RAB_KELAS_(2)"/>
      <sheetName val="RAB_LAB_BAHASA_(3)"/>
      <sheetName val="RAB_PERPUSTAKAAN_(4)"/>
      <sheetName val="RAB_AULA_UTAMA_(5)"/>
      <sheetName val="RAB_AULA_SEDANG_(6)"/>
      <sheetName val="RAB_R__MAKAN_(8)"/>
      <sheetName val="RAB_GUEST_HOUSE_(9)"/>
      <sheetName val="RAB_BANG_M&amp;E_(10)"/>
      <sheetName val="RAB_RMH_JBT_T_54_(11)"/>
      <sheetName val="RAB_RMH_JABATAN_T_70_(12)"/>
      <sheetName val="RAB_TENNIS_(13_A)"/>
      <sheetName val="RAB_LAP__BASKET_(13_B)"/>
      <sheetName val="RAB_LAP__VOLLEY_(13_C)"/>
      <sheetName val="RAB_LAP_UPACARA_(13_D)"/>
      <sheetName val="RAB_SPORT_CLUB_(14)"/>
      <sheetName val="RAB_MASJID_(15)"/>
      <sheetName val="RAB_LOUNDRY_(16)"/>
      <sheetName val="RAB_KANTIN_(17)"/>
      <sheetName val="RAB_R_PENJAGA_(18)"/>
      <sheetName val="RAB_POS_JAGA_(19_A)"/>
      <sheetName val="RAB_POS_JAGA_(19_B)"/>
      <sheetName val="RAB_GARASI_(20)"/>
      <sheetName val="RAB_POLIKLINIK_(21)"/>
      <sheetName val="RAB_GRUND_TANK_(22)"/>
      <sheetName val="RAB_SEPTIC_TANK_(22_A)"/>
      <sheetName val="RAB_SITE_HALAMAN(23)"/>
      <sheetName val="RAB_OUTBOND(24)"/>
      <sheetName val="hitung_alat"/>
      <sheetName val="Kuantitas_kencleng"/>
      <sheetName val="Mobilisasi_HRS"/>
      <sheetName val="KONFIRMASI_PLAN_6a"/>
      <sheetName val="div_3"/>
      <sheetName val="div_4"/>
      <sheetName val="div_5"/>
      <sheetName val="div_6"/>
      <sheetName val="div_7"/>
      <sheetName val="div_8"/>
      <sheetName val="div_9"/>
      <sheetName val="alat_usul"/>
      <sheetName val="DAFTAR_GEL"/>
      <sheetName val="Agregat_Halus_&amp;_Kasar"/>
      <sheetName val="Agregat_Kelas_A"/>
      <sheetName val="Agregat_Kelas_B"/>
      <sheetName val="Agregat_Kelas_C"/>
      <sheetName val="bilang_total"/>
      <sheetName val="AN_TAMBAHAN_1"/>
      <sheetName val="AN_TAMBAHAN_2"/>
      <sheetName val="AN_TAMBAHAN_3"/>
      <sheetName val="alat_usulan"/>
      <sheetName val="GWT__STP"/>
      <sheetName val="uang_muka"/>
      <sheetName val="batu_kali"/>
      <sheetName val="SCH__(2)"/>
      <sheetName val="SCH_"/>
      <sheetName val="Meth_"/>
      <sheetName val="HSD_Bahan"/>
      <sheetName val="HSD_Upah+Alat"/>
      <sheetName val="Peng_"/>
      <sheetName val="surat_"/>
      <sheetName val="IND_(2)"/>
      <sheetName val="CH_Met_Bab"/>
      <sheetName val="Sub_Kont"/>
      <sheetName val="Breakdown_Cost"/>
      <sheetName val="Work_Rate_Analysis"/>
      <sheetName val="Mat__Unit_Analysis"/>
      <sheetName val="QUARY_(TDK_DIPAKAI)"/>
      <sheetName val="ALAT2_(TDK_DIPAKAI)"/>
      <sheetName val="Klas_B0"/>
      <sheetName val="COST_SUMM"/>
      <sheetName val="Labor_Cost"/>
      <sheetName val="hydro_test"/>
      <sheetName val="AHS_Flafond"/>
      <sheetName val="REKAP_RAB_TAHAP2(OE)"/>
      <sheetName val="RAB_TAHAP_2_(OE)"/>
      <sheetName val="RAB_TAHAP_2_(BQ)"/>
      <sheetName val="REKAP_RAB_TAHAP_(BQ)"/>
      <sheetName val="UPAH_DAN_BAHAN_(2)"/>
      <sheetName val="UPAH_DAN_BAHAN"/>
      <sheetName val="REKAP_RAB_TAHAP_(2)"/>
      <sheetName val="RAB_TAHAP_2"/>
      <sheetName val="REKAP_RAB_TAHAP_(3)"/>
      <sheetName val="RAB_TAHAP_3"/>
      <sheetName val="RAB_KOSONG_"/>
      <sheetName val="ANALISA_KOSONG"/>
      <sheetName val="ALS__EXCAVATOR_LONG"/>
      <sheetName val="ALS__EXCAVATOR_STANDRAD"/>
      <sheetName val="ALS__PENYIAPAN_LAHAN"/>
      <sheetName val="ALS__PENGHAMPARAN"/>
      <sheetName val="PAGAR_50_M"/>
      <sheetName val="PYPAN_LAHAN"/>
      <sheetName val="ALS__GALIAN"/>
      <sheetName val="KOLAM_LABUH"/>
      <sheetName val="AIR_BERSIH"/>
      <sheetName val="OE_"/>
      <sheetName val="REKAP_"/>
      <sheetName val="DAF_KUAN&amp;HARGA"/>
      <sheetName val="HARGA_ALAT"/>
      <sheetName val="ANL-_K_"/>
      <sheetName val="RAB_JBT_10X6"/>
      <sheetName val="Vol_3x4,5"/>
      <sheetName val="Vol_4x4,5"/>
      <sheetName val="Vol_6x4,5"/>
      <sheetName val="Vol_8x4,5_"/>
      <sheetName val="Vol_10x4,5"/>
      <sheetName val="Vol_20x4,"/>
      <sheetName val="1__HARGA_SATUAN"/>
      <sheetName val="2A__ANALISA_BANGUNAN"/>
      <sheetName val="2B__ANALISA_GORONG2_DIA_60_CM_"/>
      <sheetName val="2B__ANALISA_GORONG2_DIA_80"/>
      <sheetName val="2C__ANALISA_JEMBATAN_KAYU_4x3M"/>
      <sheetName val="VOL_4x3M"/>
      <sheetName val="2C__ANALISA_JEMBATAN_KAYU_6x3M"/>
      <sheetName val="VOL_6x3"/>
      <sheetName val="2D__ANALISA_LAHAN_TRANS"/>
      <sheetName val="2D__ANALISA_LAHAN_FU"/>
      <sheetName val="2E__ANALISA_ALAT"/>
      <sheetName val="2F__ANALISA_JLN_POROS_DAN_DESA"/>
      <sheetName val="3A__GUDANG_UNIT"/>
      <sheetName val="3B__KEPALA_UPT"/>
      <sheetName val="3C__BALAI_DESA"/>
      <sheetName val="3D__RUMAH_TYPE_36"/>
      <sheetName val="3D__RUMAH_TYPE_36_(EDIT)"/>
      <sheetName val="3E__SARANA_AIR_BERSIH_TRANS"/>
      <sheetName val="3F__SARANA_AIR_BERSIH_FU"/>
      <sheetName val="3G__JALAN_POROS-PENGHUBUNG"/>
      <sheetName val="3H__JALAN_DESA"/>
      <sheetName val="3Ia__JEMBATAN_KAYU_(4_x_3_M)"/>
      <sheetName val="3Ib__JEMBATAN_KAYU_(6_x_3_M)"/>
      <sheetName val="3J__GORONG2_60_CM"/>
      <sheetName val="3K__GORONG2_80_CM"/>
      <sheetName val="3L__GENTONG_SEMEN_TRANS"/>
      <sheetName val="3M__GENTONG_SEMEN_FU"/>
      <sheetName val="4__REKAP_RAB"/>
      <sheetName val="5__SCHEDULE"/>
      <sheetName val="3G__JALAN_POROS-PENGHUBUNG_(2)"/>
      <sheetName val="SCEDUL_"/>
      <sheetName val="BA_EVA_&amp;_NEGO"/>
      <sheetName val="REKAP_DAfKUAN&amp;HARGA"/>
      <sheetName val="UPAH_BAHAN_NEGO"/>
      <sheetName val="blank_barau_tekelak_-_manding"/>
      <sheetName val="BLANK_TEKELAK_-_MANDING"/>
      <sheetName val="BLANK_KERAMATA_JAYA"/>
      <sheetName val="BLANK_KENANGA"/>
      <sheetName val="BLANK_DARMA-JAYA"/>
      <sheetName val="VOL_GR"/>
      <sheetName val="RAB_GR"/>
      <sheetName val="VOL_JEMBATAN"/>
      <sheetName val="RAB_JBT_sei_ana"/>
      <sheetName val="RAB_JBT_MASUKA"/>
      <sheetName val="RAB_SD_17_-_BANHU"/>
      <sheetName val="RAB_STG_-_TEMPUNAK"/>
      <sheetName val="KONF-AMP_"/>
      <sheetName val="S-PEN_"/>
      <sheetName val="KUANT_&amp;_HRG"/>
      <sheetName val="AN__RUTIN"/>
      <sheetName val="DFTR_HRG"/>
      <sheetName val="Pengantarr_Unit"/>
      <sheetName val="_Pengantar_Basic"/>
      <sheetName val="RTJK_TYPE__36"/>
      <sheetName val="3__POS_JAGA"/>
      <sheetName val="Anls_Hrg_Sat"/>
      <sheetName val="BHAN_&amp;uPH"/>
      <sheetName val="Bil_Rek"/>
      <sheetName val="Emergency_juli"/>
      <sheetName val="Pekerjaan_Utama"/>
      <sheetName val="R__KLS"/>
      <sheetName val="R__KLS_(bq)"/>
      <sheetName val="REKAP_(bq)"/>
      <sheetName val="R__KLS_(2)"/>
      <sheetName val="rekap_biaya_alat_berat"/>
      <sheetName val="JEMB_7X3"/>
      <sheetName val="anl_teknik_T_Btg"/>
      <sheetName val="anl_teknik"/>
      <sheetName val="sub_con"/>
      <sheetName val="DAT_ALAT"/>
      <sheetName val="ANALISA_PEMANCANGAN"/>
      <sheetName val="BUNGKER_MINYAK"/>
      <sheetName val="JALAN_LINGKUNGAN_(LANJUTAN)"/>
      <sheetName val="MESS_ABK"/>
      <sheetName val="PAGAR_KELILING"/>
      <sheetName val="REHAB_"/>
      <sheetName val="BARANG_BUKTI"/>
      <sheetName val="ANL__LONG_BOOM"/>
      <sheetName val="ANL__STANDARD"/>
      <sheetName val="ANL__GALIAN"/>
      <sheetName val="ANALISA_PEMANC__DERMAGA"/>
      <sheetName val="ALS_PEMBERSHN_LAHAN"/>
      <sheetName val="ALS_EXCAVATOR_LONG"/>
      <sheetName val="ALS_EXCAVATOR_STDR"/>
      <sheetName val="ALS_PENGHAMPARAN"/>
      <sheetName val="PENYIAPAN_LAHAN"/>
      <sheetName val="PENYIMPANAN_BRG"/>
      <sheetName val="KANTOR_WILKER"/>
      <sheetName val="RUMAH_KOPEL_(EDIT)"/>
      <sheetName val="TIANG_BENDERA"/>
      <sheetName val="PAPAN_NAMA_WILKER"/>
      <sheetName val="RMH_45"/>
      <sheetName val="Jln_Lingkungan"/>
      <sheetName val="Bil_45"/>
      <sheetName val="Bil_Turap"/>
      <sheetName val="Bil_Reservoar"/>
      <sheetName val="Bil_JalLing"/>
      <sheetName val="1__TURAP"/>
      <sheetName val="2__INSTALASI_AIR"/>
      <sheetName val="3__PINTU_PENGAMAN_KOLAM_LABUH"/>
      <sheetName val="4__AIR_BERSIH"/>
      <sheetName val="5__RUMAH_TYPE_45"/>
      <sheetName val="6__LANDSCAPE"/>
      <sheetName val="Pekerjaan_Tanah"/>
      <sheetName val="Pekerjaan_Pond_Batu"/>
      <sheetName val="Pekerjaan_Beton_Bertulang"/>
      <sheetName val="Pekerjaan_Dinding"/>
      <sheetName val="Pekerjaan_Plasteran"/>
      <sheetName val="Pekerjaan_Kayu"/>
      <sheetName val="Pekerjaan_Penutup_Atap"/>
      <sheetName val="Pekerjaan_Plafond"/>
      <sheetName val="Pekerjaan_Sanitasi"/>
      <sheetName val="Pekerjaan_Besi_&amp;_Aluminium"/>
      <sheetName val="Pekerjaan_Kunci_&amp;_Kaca"/>
      <sheetName val="Pekerjaan_Penutup_Lantai_Dnding"/>
      <sheetName val="Pekerjaan_Pengecatan"/>
      <sheetName val="Pekerjaan_Mekanikal_Elektrikal"/>
      <sheetName val="Pekerjaan_Bongkaran"/>
      <sheetName val="2a__Analisa_Harga_Satuan"/>
      <sheetName val="3__Rekap_Analisa_Harga_Satuan"/>
      <sheetName val="2b__Analisa_Pemancangan_Dermaga"/>
      <sheetName val="2c__Analisa_Long_Boom+Ponton"/>
      <sheetName val="2d__Analisa_Long_Boom"/>
      <sheetName val="2e__Analisa_Standart"/>
      <sheetName val="2f__Pengangkutan_Material"/>
      <sheetName val="2g__Siklus_Galian_&amp;_Timbunan"/>
      <sheetName val="4__Rab_Dermaga_Beton"/>
      <sheetName val="5__Rab_Turap_Beton"/>
      <sheetName val="5__Rab_Turap_Beton_(Revisi)"/>
      <sheetName val="6__Rab_Kolam_Labuh"/>
      <sheetName val="7__Gedung_Kantor_(Full)"/>
      <sheetName val="7__Gedung_Kantor_(Disesuaikan)"/>
      <sheetName val="8__Lanscape"/>
      <sheetName val="9__Rekap_Rab"/>
      <sheetName val="Plat_Turap"/>
      <sheetName val="Tiang_25-25"/>
      <sheetName val="Tiang_30-30"/>
      <sheetName val="Balok_15-15_(Turap)"/>
      <sheetName val="Balok_15-15_(Dermaga)"/>
      <sheetName val="Balok_Vender_20-50"/>
      <sheetName val="Capingbeam_30-100"/>
      <sheetName val="Balok_20-30"/>
      <sheetName val="Balok_15-30"/>
      <sheetName val="Kolom_pondasi_30-30"/>
      <sheetName val="Pekerjaan_Persiapan"/>
      <sheetName val="Rekap_Analisa_Harga_Satuan"/>
      <sheetName val="Rekap_Rab"/>
      <sheetName val="Basic_Price_KKR_2011_(Final)"/>
      <sheetName val="ANALISA_KONSTRUKSI"/>
      <sheetName val="Harga_Bahan_TTD_Sekda"/>
      <sheetName val="KANTOR_SARPRAS"/>
      <sheetName val="MESS_OPERATOR"/>
      <sheetName val="Kolom_7x7"/>
      <sheetName val="Kolom_12x12"/>
      <sheetName val="Kolom_12x25"/>
      <sheetName val="Kolom_20x20"/>
      <sheetName val="Kolom_15x15"/>
      <sheetName val="Balok_20x40"/>
      <sheetName val="Balok_20x45"/>
      <sheetName val="Ring_Balok_15x30"/>
      <sheetName val="Tanaman_TTD_Sekda"/>
      <sheetName val="Fas_Pendukung"/>
      <sheetName val="GROUND_TANK"/>
      <sheetName val="SHEET_PILE"/>
      <sheetName val="Rekap_Analisa_"/>
      <sheetName val="Analisa_Harga_"/>
      <sheetName val="Analisa_Pemancangan_"/>
      <sheetName val="Lt_GT_15"/>
      <sheetName val="Lt_GT_20"/>
      <sheetName val="Sloof_GT_20-20"/>
      <sheetName val="Blk_GT_15-30"/>
      <sheetName val="Klm_GT_15-15"/>
      <sheetName val="S_Caping_Beam"/>
      <sheetName val="S_Tiang_25-25"/>
      <sheetName val="S_Pile"/>
      <sheetName val="S_Air_"/>
      <sheetName val="Bil_Total"/>
      <sheetName val="Bil_Kios"/>
      <sheetName val="Bil_Pendukung"/>
      <sheetName val="Bil_TPS"/>
      <sheetName val="Bil_Jalan"/>
      <sheetName val="Bil_Grd_Tank"/>
      <sheetName val="Bil_Sheet"/>
      <sheetName val="P_1"/>
      <sheetName val="Sloof_15-50"/>
      <sheetName val="Klm_20-20"/>
      <sheetName val="Klm_20-30"/>
      <sheetName val="Klm_Praktis"/>
      <sheetName val="Blk_15-15"/>
      <sheetName val="Blk_15-30"/>
      <sheetName val="Lt_10_(tunggal)"/>
      <sheetName val="Dak_10"/>
      <sheetName val="Sloof_15-30"/>
      <sheetName val="T__Kolong"/>
      <sheetName val="Blk_20-40"/>
      <sheetName val="Blk_25-70"/>
      <sheetName val="Ring_15-40"/>
      <sheetName val="Klm_30-40"/>
      <sheetName val="Klm_15-15"/>
      <sheetName val="2__ANALISA_HARGA_SATUAN"/>
      <sheetName val="3__REKAP_ANALISA"/>
      <sheetName val="4a__BAK_SAMPAH"/>
      <sheetName val="4b__WC_UMUM"/>
      <sheetName val="4c__Jalan_"/>
      <sheetName val="4ca__Drainase"/>
      <sheetName val="4e__Pasar_Ikan"/>
      <sheetName val="5__REKAPITULASI"/>
      <sheetName val="RAB_Bangunan"/>
      <sheetName val="P_2"/>
      <sheetName val="Blk_15-20"/>
      <sheetName val="Lt_Ground_15"/>
      <sheetName val="Lt_Ground_20"/>
      <sheetName val="Sloof_Ground_20-20"/>
      <sheetName val="Blk_Ground_15-30"/>
      <sheetName val="Klm_Ground_15-15"/>
      <sheetName val="Bil_Bangunan"/>
      <sheetName val="An__Sukadana"/>
      <sheetName val="Rekap_ANALISA"/>
      <sheetName val="Bil_Rek_(2)"/>
      <sheetName val="Bil_Rek_(3)"/>
      <sheetName val="PPI_(Dipakai)"/>
      <sheetName val="PPI_(Dipakai)_(Edit)"/>
      <sheetName val="BP_2010_bln_okt_Wil_1_ok"/>
      <sheetName val="BP_2010_bln_okt_Wil_2_ok"/>
      <sheetName val="BP_2010_bln_okt_Wil_3_ok"/>
      <sheetName val="Rekap_Provinsi"/>
      <sheetName val="Luwu_Utara"/>
      <sheetName val="Muaro_Jambi"/>
      <sheetName val="Percairan_PerKab_Kota_BIREUEN"/>
      <sheetName val="Lap__Konsol_Penggunaan_DD"/>
      <sheetName val="Sewa_Alat_Yang_Tidak_Di_Pakai"/>
      <sheetName val="Sewa_Alat_Yang_Dipakai"/>
      <sheetName val="Upah_Bahan_BOW"/>
      <sheetName val="Jalan_Jabat_Mak_Rahim"/>
      <sheetName val="data_Desa"/>
      <sheetName val="Harga_Bhn&amp;Alat"/>
      <sheetName val="Vol__Timgal"/>
      <sheetName val="S_R1"/>
      <sheetName val="Rab1_Jalan"/>
      <sheetName val="TOS_Grg40"/>
      <sheetName val="Anal_Harga"/>
      <sheetName val="Rab_Grg2"/>
      <sheetName val="TOS_Tal_"/>
      <sheetName val="Anal_Harga_(3)"/>
      <sheetName val="Rab3_Talud"/>
      <sheetName val="Periksa_Desain"/>
      <sheetName val="TOS_GGR"/>
      <sheetName val="Rab2_Grg2"/>
      <sheetName val="Rekap__(2)"/>
      <sheetName val="alue_deah_teungoh1"/>
      <sheetName val="alue_deah_teungoh"/>
      <sheetName val="matang_rayeuk1"/>
      <sheetName val="matang_rayeuk"/>
      <sheetName val="lambaro_skep1"/>
      <sheetName val="lambaro_skep"/>
      <sheetName val="deah_raya1"/>
      <sheetName val="deah_raya"/>
      <sheetName val="pante_riek1"/>
      <sheetName val="lam_awe"/>
      <sheetName val="lam_awe_1"/>
      <sheetName val="pante_riek"/>
      <sheetName val="Rekap_Anls"/>
      <sheetName val="Curva_S-Balok"/>
      <sheetName val="Alat_Minimum"/>
      <sheetName val="Personil_Inti"/>
      <sheetName val="Peralatan_(2)"/>
      <sheetName val="mos_1"/>
      <sheetName val="mos_2"/>
      <sheetName val="stn_crus_1"/>
      <sheetName val="stn_crus_2"/>
      <sheetName val="daft_alt"/>
      <sheetName val="staf_"/>
      <sheetName val="sub_"/>
      <sheetName val="check_"/>
      <sheetName val="sche_alt"/>
      <sheetName val="sche_"/>
      <sheetName val="1_2"/>
      <sheetName val="3_1_1"/>
      <sheetName val="3_2_1_&amp;_3_3"/>
      <sheetName val="4_2_2"/>
      <sheetName val="5_1_1_&amp;_5_1_2"/>
      <sheetName val="6_1_1"/>
      <sheetName val="6_3_6"/>
      <sheetName val="7_1_5_&amp;_7_3_1"/>
      <sheetName val="7_13"/>
      <sheetName val="anls_quar"/>
      <sheetName val="anls_alt"/>
      <sheetName val="agrt_ksr_hls"/>
      <sheetName val="agrt_a"/>
      <sheetName val="agrt_b"/>
      <sheetName val="agrt_c"/>
      <sheetName val="bsc_prc"/>
      <sheetName val="Anl_Bkstng&amp;Bkrn"/>
      <sheetName val="Kolom_K225"/>
      <sheetName val="Batu_Gng"/>
      <sheetName val="Pondasi_tapak"/>
      <sheetName val="Dam_Air"/>
      <sheetName val="galian_Tanah"/>
      <sheetName val="Urugan_tanah"/>
      <sheetName val="HRG_BAHAN"/>
      <sheetName val="NWP_JALAN"/>
      <sheetName val="stn_crus_"/>
      <sheetName val="Aspal_Semen"/>
      <sheetName val="Gedung_Kantor"/>
      <sheetName val="RAB_RKB"/>
      <sheetName val="RB_RD"/>
      <sheetName val="RAB_WC"/>
      <sheetName val="LKP_Des"/>
      <sheetName val="LKP_Jan"/>
      <sheetName val="LKP_Feb"/>
      <sheetName val="LKP_Mar"/>
      <sheetName val="MC_Des"/>
      <sheetName val="MC_Jan"/>
      <sheetName val="MC_Feb"/>
      <sheetName val="MC_Mar"/>
      <sheetName val="S_-_CURVE"/>
      <sheetName val="REK_ANALISA"/>
      <sheetName val="Daftar_Upah_&amp;_Bahan"/>
      <sheetName val="Analisa_Pekerjaan"/>
      <sheetName val="Sub_Kon_"/>
      <sheetName val="NETWOK_PLANNING"/>
      <sheetName val="Jadwal_Personil"/>
      <sheetName val="Analisa_Harga_Alat"/>
      <sheetName val="ID_LOKASI"/>
      <sheetName val="DATA_INDUK_PENYALURAN_DD_2016"/>
      <sheetName val="KODE_KEGIATAN"/>
      <sheetName val="FORM_PENGENDALIAN_gampong_baro"/>
      <sheetName val="_PENGENDALIAN_DESA_Kd_Tanjong"/>
      <sheetName val="_PENGENDALIAN_DESA_Mnsh_Dyh"/>
      <sheetName val="FORM_PENGENDALIAN_DESA_C"/>
      <sheetName val="FORM_PENGENDALIAN_DESA_D"/>
      <sheetName val="Data_Propinsi"/>
      <sheetName val="Perb__ada_Propnya_"/>
      <sheetName val="12_Kota_Baru"/>
      <sheetName val="susunan_benar"/>
      <sheetName val="Keppres_DAU"/>
      <sheetName val="KMK_DP_Murni"/>
      <sheetName val="KMK_DP_PNSD"/>
      <sheetName val="KMK_DP_ST"/>
      <sheetName val="Tatal_Daper_per_Prov"/>
      <sheetName val="DATA_2005"/>
      <sheetName val="Data_Daerah"/>
      <sheetName val="DATA_LW_-_DDN"/>
      <sheetName val="LW_dan_JP"/>
      <sheetName val="data_dr_DBH"/>
      <sheetName val="PAD_dan_DBH"/>
      <sheetName val="BHS__vs_bhd_2013_final"/>
      <sheetName val="Realisasi_TW_III_OP"/>
      <sheetName val="Realisasi_TW_III_PPh_Ps_21"/>
      <sheetName val="SE_Dirjen_PPh_Definitif"/>
      <sheetName val="Hitung_DBH_PPh_Definitif"/>
      <sheetName val="DBH_PPh_Definitif"/>
      <sheetName val="DBH_PPh_Definitif_+_TW_3"/>
      <sheetName val="DBH_OP_Definitif_final"/>
      <sheetName val="DBH_21_Definitif_final"/>
      <sheetName val="PER_KANWIL"/>
      <sheetName val="6_BESAR"/>
      <sheetName val="20_Besar"/>
      <sheetName val="Per_KPP"/>
      <sheetName val="kode_kpp"/>
      <sheetName val="tpr_2003"/>
      <sheetName val="BERITA_ACARA"/>
      <sheetName val="PAGU_IND"/>
      <sheetName val="RKP_2016"/>
      <sheetName val="Menu_APBDes"/>
      <sheetName val="Rekening_Pendapatan"/>
      <sheetName val="Rekening_Belanja"/>
      <sheetName val="Rekening_Pembiayaan"/>
      <sheetName val="Penjabaran_APBDes"/>
      <sheetName val="Ringkasan_APBDes"/>
      <sheetName val="SK_APBDes"/>
      <sheetName val="LINK_NAMA"/>
      <sheetName val="TANGGUNG_JAWAB_BELANJA_(2)"/>
      <sheetName val="TANGGUNG_JAWAB_BELANJA"/>
      <sheetName val="BUKU_KAS_PEMBANTU"/>
      <sheetName val="EDIT_SPP"/>
      <sheetName val="Form_APBDes"/>
      <sheetName val="BUKU_KAS_UMUM"/>
      <sheetName val="BUKU_BANK_DESA"/>
      <sheetName val="BUKU_KAS_PEMBANTU_PAJAK"/>
      <sheetName val="REALISASI_SMESTER_1_APBDes"/>
      <sheetName val="REALISASI_SMESTER_AKHIR_APBDes"/>
      <sheetName val="LPJ_BENDAHARA"/>
      <sheetName val="KAB__BARITO_UTARA"/>
      <sheetName val="GUNUNG_TIMANG"/>
      <sheetName val="TEWEH_TIMUR"/>
      <sheetName val="GUNUNG_PUREI"/>
      <sheetName val="LAHEI_BARAT"/>
      <sheetName val="TEWEH_SELATAN"/>
      <sheetName val="TEWEH_BARU"/>
      <sheetName val="TEWEH_TENGAH"/>
      <sheetName val="RAB_Pengajuan"/>
      <sheetName val="RAB_Belaanja"/>
      <sheetName val="BP_Jadi"/>
      <sheetName val="Data_Dasar"/>
      <sheetName val="KK_Simulasi_(3)"/>
      <sheetName val="KK_Simulasi_(2)"/>
      <sheetName val="praktek_2016"/>
      <sheetName val="ADD_2016"/>
      <sheetName val="Data_In"/>
      <sheetName val="VII_6"/>
      <sheetName val="Lamp_9_Renc"/>
      <sheetName val="Lamp_9_Reali"/>
      <sheetName val="Renc_Perj_Dinas"/>
      <sheetName val="Renc_Perj_Dinas_(2)"/>
      <sheetName val="T_Sheet"/>
      <sheetName val="Tanda_terima"/>
      <sheetName val="SNI_2008"/>
      <sheetName val="0%_(2)"/>
      <sheetName val="0%_(3)"/>
      <sheetName val="0%_(4)"/>
      <sheetName val="rekap_pnpm"/>
      <sheetName val="Rekap_Bhn,Upah&amp;Alat"/>
      <sheetName val="Form_progres_fisik_Kec_BAB"/>
      <sheetName val="FORM_ADN_KEC_Silaut"/>
      <sheetName val="RTS_&amp;_AHT"/>
      <sheetName val="COT_PUUK"/>
      <sheetName val="PANTE_PISANG"/>
      <sheetName val="alue_peuno"/>
      <sheetName val="blang_rambong"/>
      <sheetName val="DFT_KUAN&amp;HRG"/>
      <sheetName val="UPH_&amp;_BHN"/>
      <sheetName val="Analisa_AB"/>
      <sheetName val="Analisa_BD"/>
      <sheetName val="PPh_Ps_21"/>
      <sheetName val="1__Cara_Pengisian"/>
      <sheetName val="1__Petunjuk_Pengisian"/>
      <sheetName val="1__format_Prasarana_Desa"/>
      <sheetName val="2__Cara_Pengisian"/>
      <sheetName val="2__Petunjuk_Pengisian"/>
      <sheetName val="2__Format_Non_Prasarana_Desa"/>
      <sheetName val="REKAP_Desa"/>
      <sheetName val="Transfer_"/>
      <sheetName val="Total_Dana"/>
      <sheetName val="Dana_BPNPM"/>
      <sheetName val="Dana_P2SPP_Integrasi"/>
      <sheetName val="Dana_Paska"/>
      <sheetName val="Dana_Ops"/>
      <sheetName val="Dana_SPP"/>
      <sheetName val="DOK_PNPM-MPd"/>
      <sheetName val="DOK_P2SPP"/>
      <sheetName val="DOK_Perenc"/>
      <sheetName val="DOK_Pelmas"/>
      <sheetName val="B_P2SPP"/>
      <sheetName val="K_P2SPP"/>
      <sheetName val="B-Pasca_Krisis"/>
      <sheetName val="K-Pasca_Krisis"/>
      <sheetName val="B-DOK_P2SPP"/>
      <sheetName val="K-DOK_P2SPP"/>
      <sheetName val="B-DOK_PNPM-MPd"/>
      <sheetName val="K-PNPM-MP_Perenc_Kegiatan"/>
      <sheetName val="K-PNPM-MP_Pelatihan_Masyarakat"/>
      <sheetName val="K-PNPM-MP_Operas__Pelaku"/>
      <sheetName val="K-PNPM-MP_Biaya_Prog__Pend_Lain"/>
      <sheetName val="Perk_Pinj_SPP"/>
      <sheetName val="Form_84a_-_84c"/>
      <sheetName val="Akumulasi_RAO_2012"/>
      <sheetName val="Aktiva_Tetap"/>
      <sheetName val="Form_83_(Arus_Dana)"/>
      <sheetName val="Form_83_(Arusdana_Paska_Krisis)"/>
      <sheetName val="RL_MF"/>
      <sheetName val="Nerc_MF"/>
      <sheetName val="Form_85"/>
      <sheetName val="Form_86"/>
      <sheetName val="DB_SPP"/>
      <sheetName val="DB_Kolek_SPP"/>
      <sheetName val="DB_UEP"/>
      <sheetName val="DB_OPR-Reg"/>
      <sheetName val="DB_NRC-Reg"/>
      <sheetName val="DB_OPR-MF"/>
      <sheetName val="DB_NRC-MF"/>
      <sheetName val="DB_Arus-Dana"/>
      <sheetName val="DB_Rekons"/>
      <sheetName val="DB_Kolek_UEP"/>
      <sheetName val="Dana_UEP"/>
      <sheetName val="DB_OPR-1"/>
      <sheetName val="DB_NRC-2"/>
      <sheetName val="DOK_RPJMDes"/>
      <sheetName val="Akumulasi_RAO_2012_(2)"/>
      <sheetName val="RAO_2012_FIX"/>
      <sheetName val="Form_83_(Arus_Dana)Maret"/>
      <sheetName val="K-BLM_BPNPM_"/>
      <sheetName val="B-BLM_BPNPM_"/>
      <sheetName val="Akumulasi_RAO_2013"/>
      <sheetName val="Rekons_FK"/>
      <sheetName val="Kab_&lt;=40%"/>
      <sheetName val="Kab-_41%-79%"/>
      <sheetName val="SPP pembangunan  (5)"/>
      <sheetName val="SPP pembangunan  (4)"/>
      <sheetName val="SPP pembangunan  (3)"/>
      <sheetName val="SPP pembangunan  (2)"/>
      <sheetName val="SPP pembangunan "/>
      <sheetName val="2.BKP-Keg OPs. kelembagaan"/>
      <sheetName val="2.BKP-Keg OPs. Perkantoran "/>
      <sheetName val="2.BKP-Keg SILTAP"/>
      <sheetName val="BKU-15"/>
      <sheetName val="BKP-Pajak"/>
      <sheetName val="PTB"/>
      <sheetName val="1.RAB"/>
      <sheetName val=" SPP SILTAP 1"/>
      <sheetName val="SPP OPERASIONAL KANTOR "/>
      <sheetName val="2.3.2 Pembinaan MAsy. "/>
      <sheetName val="2.3.3 Pembinaan MAsy"/>
      <sheetName val="2.3.4Pembinaan MAsy"/>
      <sheetName val="2.4 pemberdayaan (2)"/>
      <sheetName val="2.4 pemberdayaan"/>
      <sheetName val="2.3.5 Pembinaan MAsy"/>
      <sheetName val="2.3.6 Pembinaan MAsy."/>
      <sheetName val="2.2.4 Pemb. rABAT kamb. 2 (2)"/>
      <sheetName val="2.3.5 Pembinaan MAsy (2)"/>
      <sheetName val="2.2.4 Pemb. rABAT SAnan  (2)"/>
      <sheetName val="2.2.4 Pemb. rABAT SAnan "/>
      <sheetName val="2.2.4 Pemb. rABAT kamb. 3"/>
      <sheetName val="2.2.4 Pemb. rABAT kamb. 2"/>
      <sheetName val="2.3.4Pembinaan MAsy (6)"/>
      <sheetName val="2.3.4Pembinaan MAsy (5)"/>
      <sheetName val="2.3.4Pembinaan MAsy (4)"/>
      <sheetName val="2.3.4Pembinaan MAsy (3)"/>
      <sheetName val="2.3.4Pembinaan MAsy (2)"/>
      <sheetName val="2.3.2 Pembinaan MAsy.  (2)"/>
      <sheetName val="2.2.5 Pemb. Draenase (3)"/>
      <sheetName val="2.2.5 Pemb.TPT 1"/>
      <sheetName val="2.2.5 Pemb. TPT 2"/>
      <sheetName val="2.2.5 Pemb. rABAT kamb. 1"/>
      <sheetName val="2.2.5 Pemb. TPT"/>
      <sheetName val="2.BKP-Keg Rukun Kematian "/>
      <sheetName val="2.4 PERANGKAT"/>
      <sheetName val="2.4 BPD"/>
      <sheetName val="RAB  (3)"/>
      <sheetName val="5.RAB Swadaya (2)"/>
      <sheetName val="RPD "/>
      <sheetName val="RPD  (2)"/>
      <sheetName val="RPD  (3)"/>
      <sheetName val="RPD  (4)"/>
      <sheetName val="Petunjuk_pengisian"/>
      <sheetName val="APBDesa"/>
      <sheetName val="APBDES VS 2017"/>
      <sheetName val="APBDES penjabaran"/>
      <sheetName val="B tdk langsg"/>
      <sheetName val="B langsung"/>
      <sheetName val="pembina"/>
      <sheetName val="pemberdy"/>
      <sheetName val="RAB.MCK"/>
      <sheetName val="RAB.MCK (2)"/>
      <sheetName val="ANAL.MCK (2)"/>
      <sheetName val="ANAL.MCK"/>
      <sheetName val="RAB.IPAL"/>
      <sheetName val="ANAL IPAL"/>
      <sheetName val="RAB.SUMUR BOR"/>
      <sheetName val="RAB.UNIT PENDUKUNG"/>
      <sheetName val="HARGA SATUAN (2)"/>
      <sheetName val="Petunjuk Pengisian (2)"/>
      <sheetName val="Cara Pengisian"/>
      <sheetName val="BENLI"/>
      <sheetName val="DUSTIM"/>
      <sheetName val="P.EPAT"/>
      <sheetName val="AWANG"/>
      <sheetName val="P TUTUI"/>
      <sheetName val="DUSTENG"/>
      <sheetName val="R.BATUAH"/>
      <sheetName val="K.JANANG"/>
      <sheetName val="P.KARAU"/>
      <sheetName val="Bang _x0000_"/>
      <sheetName val="Pampangan"/>
      <sheetName val="TOS 1"/>
      <sheetName val="RAB Bid 2.1.100%"/>
      <sheetName val="RAB HONOR"/>
      <sheetName val="SPP I"/>
      <sheetName val="RAB OPS KK"/>
      <sheetName val="SPP II"/>
      <sheetName val="RAB OPS BAMUSKAM"/>
      <sheetName val="SPP III"/>
      <sheetName val="RAB Triwula IV"/>
      <sheetName val="SPP IV"/>
      <sheetName val="RAB OPS PENYUSUNAN"/>
      <sheetName val="TA Propinsi"/>
      <sheetName val="TA Kab"/>
      <sheetName val="RESIGN"/>
      <sheetName val="20.KALTENG(62)"/>
      <sheetName val="TA Provinsi"/>
      <sheetName val="REKAP DATA TPP"/>
      <sheetName val="PRIORITAS DATA PROVINSI"/>
      <sheetName val="PLD DESA"/>
      <sheetName val="MD &amp; PHK"/>
      <sheetName val="Rekap Revolving Funds"/>
      <sheetName val="Tingkat Pengembalian"/>
      <sheetName val="Identifikasi"/>
      <sheetName val="dana bergulir"/>
      <sheetName val="RESIKO CADANGAN"/>
      <sheetName val="ROA"/>
      <sheetName val="OPM"/>
      <sheetName val="NPL"/>
      <sheetName val="NIM"/>
      <sheetName val="ANALISA RASIO"/>
      <sheetName val="Cek Data"/>
      <sheetName val="dtKel"/>
      <sheetName val="NilaiKel"/>
      <sheetName val="Bk BantuSPP"/>
      <sheetName val="KWSPP"/>
      <sheetName val="BKSPP"/>
      <sheetName val="Ver Rek"/>
      <sheetName val="Cov kart spp Master"/>
      <sheetName val="Cov kart spp"/>
      <sheetName val="BKSPP-Master"/>
      <sheetName val="OpsProg"/>
      <sheetName val="NerProg"/>
      <sheetName val="OpsProgREG"/>
      <sheetName val="NerProgREG"/>
      <sheetName val="Penyaluran dana"/>
      <sheetName val="R-L Micr"/>
      <sheetName val="NerMicr"/>
      <sheetName val="Kas B-PNPM"/>
      <sheetName val="Kas B-Paska Krisis"/>
      <sheetName val="Kas OP-UPK"/>
      <sheetName val="Kas SPP"/>
      <sheetName val="Kas DOK PNPM MP"/>
      <sheetName val="Kas DOK Perenc MP"/>
      <sheetName val="Kas DOK Pelmas MP"/>
      <sheetName val="Kas DOK RPJMD"/>
      <sheetName val="Bk Bank"/>
      <sheetName val="JurnalBank"/>
      <sheetName val="AkunKec"/>
      <sheetName val="KOLEKTIBILITAS-SPP"/>
      <sheetName val="84ABC-SPP"/>
      <sheetName val="ContrSPP"/>
      <sheetName val="Arus Dana"/>
      <sheetName val="Arus Dana Pilot"/>
      <sheetName val="BDD"/>
      <sheetName val="DOK PNPM"/>
      <sheetName val="DOK PERC MP"/>
      <sheetName val="DOK PELT MP"/>
      <sheetName val="Cash Opname"/>
      <sheetName val="Audit Keuangan"/>
      <sheetName val="Real DOK PNPM"/>
      <sheetName val="Real DOK Perenc MP"/>
      <sheetName val="Real DOK PeLMas MP"/>
      <sheetName val="Real DOK RPJMD"/>
      <sheetName val="RPD_BLM11"/>
      <sheetName val="RPD_BLM12"/>
      <sheetName val="RPD SPP"/>
      <sheetName val="RPD Perenc"/>
      <sheetName val="RPD Pelmas"/>
      <sheetName val="RPD RPJMD"/>
      <sheetName val="DATA BANTUAN"/>
      <sheetName val="BUKU HUTANG &amp; HIBAH"/>
      <sheetName val="Aktiva Tetap &amp; Aktv Lain2"/>
      <sheetName val="Lap. Realisasi Surplus"/>
      <sheetName val="Penghapusan Pinjaman"/>
      <sheetName val="DB Ops Program"/>
      <sheetName val="db Nrc Program"/>
      <sheetName val="DB RL Micro"/>
      <sheetName val="db Nrc Micro"/>
      <sheetName val="db LPP-SPP"/>
      <sheetName val="db KOLEKTOBILITAS-SPP"/>
      <sheetName val="db Rekonsiliasi"/>
      <sheetName val="db Arus Dana"/>
      <sheetName val="TBUPK_ArusDana_Pilot"/>
      <sheetName val="Kas B-PPK"/>
      <sheetName val="Kas B-GSC"/>
      <sheetName val="Kas B-PASKA GEMPA"/>
      <sheetName val="Anggaran OP-UPK"/>
      <sheetName val="Kas UEP"/>
      <sheetName val="Kas SPP Pikak 3"/>
      <sheetName val="Kas DOK Microfinance"/>
      <sheetName val="Kas DOK Perenc GSC"/>
      <sheetName val="Kas DOK Pelmas GSC"/>
      <sheetName val="Kas DOK Paska Bencana"/>
      <sheetName val="dt kel"/>
      <sheetName val="KOLEKTIBILITAS-UEP"/>
      <sheetName val="84ABC-SPP+UEP"/>
      <sheetName val="Arus Dana (Rekap)"/>
      <sheetName val="db Arus Dana (Rekap)"/>
      <sheetName val="DOK PERNC. GSC"/>
      <sheetName val="DOK PELT. GSC"/>
      <sheetName val="DOK GEMPA"/>
      <sheetName val="DOK MICRO"/>
      <sheetName val="Real DOK Perenc GSC"/>
      <sheetName val="Real DOK PeLMas GSC"/>
      <sheetName val="Real DOK Paska Gempa"/>
      <sheetName val="Real DOK Microfinance"/>
      <sheetName val="TABEL ISIAN Neraca&amp;RL (2011)"/>
      <sheetName val="Neraca&amp;RL Per-Bulan"/>
      <sheetName val="TABEL ISIAN LPP"/>
      <sheetName val="TABEL ISIAN Kolektibilitas"/>
      <sheetName val="TABEL ISIAN Alokasi Surplus"/>
      <sheetName val="TABEL ISIAN Pert.Klp&amp;Modal"/>
      <sheetName val="Kelembagaan UPK"/>
      <sheetName val="Kelembagaan Pendukung UPK"/>
      <sheetName val="Penilaian Kinerja UPK"/>
      <sheetName val="Pengelolaan Keuangan"/>
      <sheetName val="Pengelolaan Pinjaman"/>
      <sheetName val="Nilai Kesehatan UPK"/>
      <sheetName val="Kategori Kesehatan"/>
      <sheetName val="REKAP PEMETAAN"/>
      <sheetName val="REKAP KESEHATAN"/>
      <sheetName val="TABEL ISIAN Neraca&amp;RL"/>
      <sheetName val="GRAFIK KONDISI KEUANGAN"/>
      <sheetName val="Db Kesehatan"/>
      <sheetName val="Db Pemetaan"/>
      <sheetName val="RekSPP"/>
      <sheetName val="data kelompok"/>
      <sheetName val="data peminjam"/>
      <sheetName val="dt angg spp"/>
      <sheetName val="MenuSPP"/>
      <sheetName val="TanggungRenteng"/>
      <sheetName val="TTD TanggRent"/>
      <sheetName val="BA Kesepakatan"/>
      <sheetName val="DafHad"/>
      <sheetName val="Penerima Manfaat"/>
      <sheetName val="RAK-UPK"/>
      <sheetName val="RAA-Kel"/>
      <sheetName val="dt_angg"/>
      <sheetName val="Inp Dt Setoran"/>
      <sheetName val="Rincian Angsuran"/>
      <sheetName val="ID2"/>
      <sheetName val="My Profile"/>
      <sheetName val="BA PROV. KALTIM"/>
      <sheetName val="Pasar"/>
      <sheetName val="Penahan Tanah"/>
      <sheetName val="Tambatan"/>
      <sheetName val="Sumur"/>
      <sheetName val="EMbung"/>
      <sheetName val="Irigasi"/>
      <sheetName val="PAUD"/>
      <sheetName val="Polindes"/>
      <sheetName val="Posyandu"/>
      <sheetName val="Raga Desa"/>
      <sheetName val="Desa (2)"/>
      <sheetName val="5. Progres Pras (2)"/>
      <sheetName val="4. Progres NonPrasarana Kec"/>
      <sheetName val="div 6.1"/>
      <sheetName val="PERALATAN&amp;TENAGA TEKNIS"/>
      <sheetName val="T.Tinggi"/>
      <sheetName val="R.Barat"/>
      <sheetName val="Belanja Modal"/>
      <sheetName val="FORM HONOR 3"/>
      <sheetName val="RTRW"/>
      <sheetName val="FORM ANGGARAN ADD 2"/>
      <sheetName val="FORM ANGGARAN Dana Desa 2"/>
      <sheetName val="FORM Tunjangan Aparat (2)"/>
      <sheetName val="FORM Tunjangan BPD3"/>
      <sheetName val="Bidang kegiatan"/>
      <sheetName val="RAB PENY. PEMDES"/>
      <sheetName val="RAB PEMBINAAN"/>
      <sheetName val="RAB PEMBERDAYAAN"/>
      <sheetName val="FORM FREVIEW"/>
      <sheetName val="TUTORIAL"/>
      <sheetName val="RPD 2014"/>
      <sheetName val="RPD perbtsn TOTAL"/>
      <sheetName val="RPD 2003 - 2013"/>
      <sheetName val="BANK BLM perb"/>
      <sheetName val="KAS BLM perb"/>
      <sheetName val="BANK BLM"/>
      <sheetName val="KAS BLM"/>
      <sheetName val="BANK SPP"/>
      <sheetName val="KOLEKTIBILITAS"/>
      <sheetName val="LPP-SPP LUNAS"/>
      <sheetName val="84A"/>
      <sheetName val="84B"/>
      <sheetName val="84C"/>
      <sheetName val="BANK OPS UPK"/>
      <sheetName val="KAS OPS UPK"/>
      <sheetName val="kas kelembagaan"/>
      <sheetName val="KELEMBAGAAN"/>
      <sheetName val="RTM"/>
      <sheetName val="INVENT-UPK"/>
      <sheetName val="DBDM"/>
      <sheetName val="LPP PENYELEWENGAN"/>
      <sheetName val="LAP-OPR"/>
      <sheetName val="LAP RUGI-LABA MF"/>
      <sheetName val="Form Kes UPK"/>
      <sheetName val="NERACA MF"/>
      <sheetName val="ARUS DANA PERBATASAN"/>
      <sheetName val="REKON"/>
      <sheetName val="BA CAH ON HAND"/>
      <sheetName val="PEMETAAN UPK"/>
      <sheetName val="LAPORAN PEMETAAN"/>
      <sheetName val="BANK-DOK PNPM-MPd"/>
      <sheetName val="Kas DOK PNPM-MPd"/>
      <sheetName val="Buku Bantu-1"/>
      <sheetName val="Buku Bantu 2"/>
      <sheetName val="Buku Bantu 3"/>
      <sheetName val="Buku Bantu 4"/>
      <sheetName val="PENYERAPAN DOK PNPM-MPd"/>
      <sheetName val="ARUS KAS DANA"/>
      <sheetName val="Bank PL UPK"/>
      <sheetName val="Kas PL UPK"/>
      <sheetName val="PENYERAPAN DOK PL-UPK"/>
      <sheetName val="Bank DOK PAP"/>
      <sheetName val="Kas DOK PAP "/>
      <sheetName val="Penyerapan PAP"/>
      <sheetName val="db excel"/>
      <sheetName val="Calendar"/>
      <sheetName val="Lamp. Penjabaran APBDes"/>
      <sheetName val="B. BANK DESA"/>
      <sheetName val="BK PEMB. PAJAK"/>
      <sheetName val="RAB Peny Pemerintahan"/>
      <sheetName val="RKPDes"/>
      <sheetName val="PAGU INDIKATIF"/>
      <sheetName val="Lap Fisik&amp;Keuangan"/>
      <sheetName val="LAP SEMESTER 1"/>
      <sheetName val="LAP SEMESTER AKHIR"/>
      <sheetName val="LPJ AKHIR TAHUN"/>
      <sheetName val="RPD 1"/>
      <sheetName val="REALISASI DD 1"/>
      <sheetName val="RPD 2"/>
      <sheetName val="REALISASI DD 2"/>
      <sheetName val="Lamp.1 "/>
      <sheetName val="bag. Lamp. 2"/>
      <sheetName val="Kode Pemasukan"/>
      <sheetName val="Kas Pemb Keg Siltap"/>
      <sheetName val="PEMDES-OP"/>
      <sheetName val="PEMDES-OP BPD"/>
      <sheetName val="PEMDES-RT.RW"/>
      <sheetName val="Kas Bantu Pembangunan"/>
      <sheetName val="Kas Bantu Pembinaan Masy"/>
      <sheetName val="Kas Bantu Pemberdayaan Masy"/>
      <sheetName val="DFT PROG MSK DESA"/>
      <sheetName val="SPTB"/>
      <sheetName val="ASSET DESA"/>
      <sheetName val="PERDES APBDES"/>
      <sheetName val="PERDES LPJ"/>
      <sheetName val="Kuitansi Induk"/>
      <sheetName val="Kuitansi Pelaksana"/>
      <sheetName val="Nota Kontan 1"/>
      <sheetName val="nota kontan 2"/>
      <sheetName val="HOK"/>
      <sheetName val="Kuitansi Biasa"/>
      <sheetName val="siltap dan Tunj"/>
      <sheetName val="PPH PENGH TDK TERATUR"/>
      <sheetName val="kerja Lepas"/>
      <sheetName val="PPH PESERTA KEG"/>
      <sheetName val="Tdk Tetap byr bulanan"/>
      <sheetName val="WP PPh 21"/>
      <sheetName val="Petunjuk Pengisian PPh 21"/>
      <sheetName val="PPH PSL 22"/>
      <sheetName val="SPM INDUK"/>
      <sheetName val="WP"/>
      <sheetName val="PPn dan PPh 22"/>
      <sheetName val="Pajak dan Retribusi Daerah"/>
      <sheetName val="1107 PUT"/>
      <sheetName val="1107 PUT 1"/>
      <sheetName val="1107 PUT 2"/>
      <sheetName val="WP PPn"/>
      <sheetName val="Petunjuk Pengisian PPn"/>
      <sheetName val="PPh Pasal 23"/>
      <sheetName val="Objek 1"/>
      <sheetName val="Objek 2"/>
      <sheetName val="Objek 3"/>
      <sheetName val="Objek 4"/>
      <sheetName val="(BP) PPH 23"/>
      <sheetName val="SSP PPh 23"/>
      <sheetName val="SPT PPh 23"/>
      <sheetName val="Petunjuk Pengisian PPh 23"/>
      <sheetName val="REALISASI DD"/>
      <sheetName val="FORM REALISASI DD"/>
      <sheetName val="LAP OUTPUT KEGIATAN DD 2017"/>
      <sheetName val="COVER list"/>
      <sheetName val="RAB-Rhb (2)"/>
      <sheetName val="slip"/>
      <sheetName val="Lbr Ass"/>
      <sheetName val="DKB JEM.2"/>
      <sheetName val="RAB JEMB 1"/>
      <sheetName val="DKB JEM.1"/>
      <sheetName val="dkb jl"/>
      <sheetName val="Barau Belian"/>
      <sheetName val="REK Rabat"/>
      <sheetName val="RAB Rabat"/>
      <sheetName val="Dkb Rabat"/>
      <sheetName val="RAB barau"/>
      <sheetName val="dkb barau"/>
      <sheetName val="Rek GR"/>
      <sheetName val="Rek Jembt"/>
      <sheetName val="RAB JEMBATAN"/>
      <sheetName val="Rekap.PM"/>
      <sheetName val="Rab.PM"/>
      <sheetName val="CTH. TOLOK ANGGARAN LANGSUNG"/>
      <sheetName val="Rekap.Jl"/>
      <sheetName val="Rab.Jl"/>
      <sheetName val="Dkb Sta"/>
      <sheetName val="Rek. BOW"/>
      <sheetName val="Rek-E"/>
      <sheetName val="Rek-K"/>
      <sheetName val="R-6"/>
      <sheetName val="Tarif Upah Workshop"/>
      <sheetName val="input_angg"/>
      <sheetName val="DaftIsi"/>
      <sheetName val="Rekomendasi"/>
      <sheetName val="SP Keluarga"/>
      <sheetName val="dBase_Angg"/>
      <sheetName val="Cov Peny MP"/>
      <sheetName val="BA MP"/>
      <sheetName val="Kwitansi MP"/>
      <sheetName val="TT MP"/>
      <sheetName val="SPK MP"/>
      <sheetName val="KK-Angg"/>
      <sheetName val="KK-Kel"/>
      <sheetName val="JAK-UPK"/>
      <sheetName val="KK-UPK"/>
      <sheetName val="Jilid penyaluran spp"/>
      <sheetName val="LAP REALS 1"/>
      <sheetName val="Lamp.4"/>
      <sheetName val="LAP REALS PER 2"/>
      <sheetName val="RAB Tak Terduga"/>
      <sheetName val="PERTANGG JWBN DESA"/>
      <sheetName val="Kas Umum (2)"/>
      <sheetName val="Kas Keg."/>
      <sheetName val="PEMDES-BM"/>
      <sheetName val="Rapdes 2017 sendoyan"/>
      <sheetName val="APBDes p landu"/>
      <sheetName val="APBDes (piantus)"/>
      <sheetName val="ABBDes  2017 Parit raja"/>
      <sheetName val="APBDes semanga"/>
      <sheetName val="Rumus Terbilang"/>
      <sheetName val="Rek-Alat"/>
      <sheetName val="Rek-An-Alat"/>
      <sheetName val="Al-Utama"/>
      <sheetName val="An-Pek"/>
      <sheetName val="J. ALAT"/>
      <sheetName val="J.TNGA"/>
      <sheetName val="Jwl Bhn+Alat"/>
      <sheetName val="2003 (3)"/>
      <sheetName val="43200"/>
      <sheetName val="furnished"/>
      <sheetName val="lalulintas "/>
      <sheetName val="T.Schedule"/>
      <sheetName val="EX"/>
      <sheetName val="DT.d"/>
      <sheetName val="DT.c"/>
      <sheetName val="DT.b"/>
      <sheetName val="VB"/>
      <sheetName val="C. Saw"/>
      <sheetName val="DT.1"/>
      <sheetName val="storage"/>
      <sheetName val="Infrastruktur"/>
      <sheetName val="Tower"/>
      <sheetName val="Flat"/>
      <sheetName val="Class"/>
      <sheetName val="adm BUILDING"/>
      <sheetName val="lIBRARY"/>
      <sheetName val="LABORATORY I"/>
      <sheetName val="Teacher"/>
      <sheetName val="security"/>
      <sheetName val="Osis"/>
      <sheetName val="Mushala"/>
      <sheetName val="MPU_Psg Ptok"/>
      <sheetName val="MPU_Gal"/>
      <sheetName val="MPU_Urugan"/>
      <sheetName val="MPU_Urugan Psr"/>
      <sheetName val="MPU_Pndsi Umpak"/>
      <sheetName val="MPU_Beton cor"/>
      <sheetName val="MPU_Pembesian"/>
      <sheetName val="MPU_Bekisting"/>
      <sheetName val="MPU_Pndsi Tapak"/>
      <sheetName val="MPU_Kolom"/>
      <sheetName val="MPU_Relief"/>
      <sheetName val="MPU_Pagar Kwt duri"/>
      <sheetName val="MPU_Besi Siku"/>
      <sheetName val="jadwal Bhn"/>
      <sheetName val="jadwal Tenga Kerja"/>
      <sheetName val="Dftr Usln Prsnil"/>
      <sheetName val="Dftr Usln Alat"/>
      <sheetName val="Daftar SubKontrak"/>
      <sheetName val="Dftr Material On Site Pasir"/>
      <sheetName val="Dftr Material On Site Besi"/>
      <sheetName val="Dftr Material On Site Semen"/>
      <sheetName val="Dftr Material On Bata"/>
      <sheetName val="Anl. Peralatan"/>
      <sheetName val="Rekapitulasi SKS"/>
      <sheetName val="S.pen"/>
      <sheetName val="Lamp. 1b"/>
      <sheetName val="Latasir&amp;macadam"/>
      <sheetName val="Lamp. 7"/>
      <sheetName val="Lamp. 8"/>
      <sheetName val="An.Tek"/>
      <sheetName val="Lamp. 14"/>
      <sheetName val="Analisa Pembayaran utama"/>
      <sheetName val="Hrg Sewa Peralatan"/>
      <sheetName val="HVS - HARGA SATUAN"/>
      <sheetName val="Analisa mster"/>
      <sheetName val="Harga Upah,Bahan dan Alat"/>
      <sheetName val="Uraian singkat"/>
      <sheetName val="FT"/>
      <sheetName val="BOQ1"/>
      <sheetName val="BOQ3"/>
      <sheetName val="Bobot Besar"/>
      <sheetName val="Sub Tnh"/>
      <sheetName val="AnEarthW"/>
      <sheetName val="AnConW"/>
      <sheetName val="AnGateW"/>
      <sheetName val="AnStoneW"/>
      <sheetName val="AnMisc"/>
      <sheetName val="AnFonPiling"/>
      <sheetName val="CatProg"/>
      <sheetName val="Enc14"/>
      <sheetName val="OwnEq"/>
      <sheetName val="Carmix"/>
      <sheetName val="Estimated CF"/>
      <sheetName val="ku"/>
      <sheetName val="tunt"/>
      <sheetName val="anltek"/>
      <sheetName val="schPI"/>
      <sheetName val="LG (2)"/>
      <sheetName val="alatut"/>
      <sheetName val="LF2"/>
      <sheetName val="1.a"/>
      <sheetName val="1.b"/>
      <sheetName val="1.c"/>
      <sheetName val="E.3.Nrc"/>
      <sheetName val="LH"/>
      <sheetName val="tek"/>
      <sheetName val="Jadwal Asrama"/>
      <sheetName val="Jadwal RKB"/>
      <sheetName val="Daftar Analisa Pus"/>
      <sheetName val="DATA PEELENGKAPAN"/>
      <sheetName val="DATA PERSONIL"/>
      <sheetName val="SD Tanjung"/>
      <sheetName val="SMP"/>
      <sheetName val="Backhoe"/>
      <sheetName val="Anl. Teknis (2)"/>
      <sheetName val="SUB KONTAKKAN"/>
      <sheetName val="PEM. UTAMA"/>
      <sheetName val="PEM. UTAMA (2)"/>
      <sheetName val="HRG.BAHAN"/>
      <sheetName val="Jadwal P. Bahan"/>
      <sheetName val="Jadwal P.Peralatan"/>
      <sheetName val="Jadwal P.Personil Inti"/>
      <sheetName val="PEMBAYARAN UTAMA"/>
      <sheetName val="Kap Plant Pmch Bt"/>
      <sheetName val="TIME s"/>
      <sheetName val="J Psnl"/>
      <sheetName val="J alat"/>
      <sheetName val="J BAHAN"/>
      <sheetName val="Net Plantning"/>
      <sheetName val="TIME ALAT"/>
      <sheetName val="TIME BAHAN"/>
      <sheetName val="TIME PERSO"/>
      <sheetName val="Galian R.Kepala"/>
      <sheetName val="Timbunan R. Kepala"/>
      <sheetName val="Timbunan R.Staf"/>
      <sheetName val="TIME (2)"/>
      <sheetName val="Galian R. Staf"/>
      <sheetName val="Timbunan Adm"/>
      <sheetName val="Galian Adm"/>
      <sheetName val="Dump"/>
      <sheetName val="AN. sAT"/>
      <sheetName val="H-Upah"/>
      <sheetName val="XY (3)"/>
      <sheetName val="j. PERALATAN"/>
      <sheetName val="j. BAHAN hari"/>
      <sheetName val="j. pesonil"/>
      <sheetName val="j. BAHAN"/>
      <sheetName val="j. PERALATAN hari"/>
      <sheetName val="j. pesonil hari"/>
      <sheetName val="scedule hari"/>
      <sheetName val="Hit Volume"/>
      <sheetName val="mpu REKAP"/>
      <sheetName val="mpu 1"/>
      <sheetName val="mpu 2"/>
      <sheetName val="mpu 3"/>
      <sheetName val="T SCHDULE"/>
      <sheetName val="Perbandingan Hspk Oe"/>
      <sheetName val="Revisi 03A Baru (3)"/>
      <sheetName val="TYPICAL"/>
      <sheetName val="mayor item"/>
      <sheetName val="Revisi 03B Baru (3)"/>
      <sheetName val="Rekap Kontrol C"/>
      <sheetName val="tipical"/>
      <sheetName val="taligitar"/>
      <sheetName val="Btg Dipakai"/>
      <sheetName val="Causeway"/>
      <sheetName val="Gerbang"/>
      <sheetName val="Air KeKapal"/>
      <sheetName val="Tangki Air"/>
      <sheetName val="R Dinas"/>
      <sheetName val="Btg Awal"/>
      <sheetName val="HARGA ALAT (3)"/>
      <sheetName val="ANL TEKNIS TANGGUL"/>
      <sheetName val="ANL TEKNIS RUMAH"/>
      <sheetName val="HARGA ALAT (2)"/>
      <sheetName val="TS PEKERJAAN"/>
      <sheetName val="RAB PERS"/>
      <sheetName val="REKAP T"/>
      <sheetName val="ANL GEOTEXTILE T"/>
      <sheetName val="RAB T"/>
      <sheetName val="REKAP R"/>
      <sheetName val="ANALISA R"/>
      <sheetName val="RAB R"/>
      <sheetName val="VOLUME R"/>
      <sheetName val="Mtr On Site"/>
      <sheetName val="Jadwal Psonil"/>
      <sheetName val="Jadwal Prltan"/>
      <sheetName val="Galian J"/>
      <sheetName val="Informasi PAGAR A"/>
      <sheetName val="Informasi PAGAR B"/>
      <sheetName val="Informasi BANGUNAN"/>
      <sheetName val="Analisa +"/>
      <sheetName val="BoQ 2"/>
      <sheetName val="Time Btang"/>
      <sheetName val="M P U"/>
      <sheetName val="Jdwl Bahan"/>
      <sheetName val="jADWAL Peralatan"/>
      <sheetName val="Jdwl Personil"/>
      <sheetName val="Anggaran Biaya"/>
      <sheetName val="INPUT  DATA"/>
      <sheetName val="S. Panawaran"/>
      <sheetName val="S. Panawaran (2)"/>
      <sheetName val="Fakta Inte"/>
      <sheetName val="Formulir Isian "/>
      <sheetName val="Pengurus "/>
      <sheetName val="Data Personalia 1"/>
      <sheetName val="Data Peralatan "/>
      <sheetName val="LAMP. PERALATAN"/>
      <sheetName val="Data Pengalaman"/>
      <sheetName val="Data Pengalaman (2)"/>
      <sheetName val="Data Pek. Yg Sdg"/>
      <sheetName val="S.P.Peng. Pengadilan"/>
      <sheetName val="S.P. Minat "/>
      <sheetName val="S.P.Keb. Dokumen"/>
      <sheetName val="S.P. Perpres"/>
      <sheetName val="S.P. PNSpolri"/>
      <sheetName val="S.P. Daf. Hitam "/>
      <sheetName val="D. Pengalaman dlm Kntrak"/>
      <sheetName val="Tipe"/>
      <sheetName val="D. PERSONIL USULAN PROYEK"/>
      <sheetName val="Ringkasan Personil "/>
      <sheetName val="D. Perlatan utama pekerjaan"/>
      <sheetName val="D.P. Yg di Sub Kntrak"/>
      <sheetName val="DT. Lampiran 11"/>
      <sheetName val="F Modal Kerja"/>
      <sheetName val="Mdl Kerja"/>
      <sheetName val="Struktur 1"/>
      <sheetName val="Struktur 2"/>
      <sheetName val="S. Minat (2)"/>
      <sheetName val="tkdn "/>
      <sheetName val="D.Urutan"/>
      <sheetName val="S. Pernyt. Bkn PNS"/>
      <sheetName val="S. Pernyt. 1"/>
      <sheetName val="S.KUASA"/>
      <sheetName val="S. Pernyt tng teknis"/>
      <sheetName val="S.KUASA (3)"/>
      <sheetName val="S. K. Dokumen"/>
      <sheetName val="S. Pernyataan.oke (2)"/>
      <sheetName val="patuh perpres"/>
      <sheetName val="beneficeris"/>
      <sheetName val="S. K. dok. kualifikasi"/>
      <sheetName val="S. K. dok. kualifikasi (2)"/>
      <sheetName val="S.P.SNGGUP"/>
      <sheetName val="S.P.BLACK LIST (2)"/>
      <sheetName val="S. K. Dokumen "/>
      <sheetName val="S.P.Pgdilan"/>
      <sheetName val="S. Pernyataan"/>
      <sheetName val="S.P.Keppres"/>
      <sheetName val="S. K. Dokumen (3)"/>
      <sheetName val="S.P.Dana DPA.2010"/>
      <sheetName val="S.P.Rekanan"/>
      <sheetName val="Fakta Inte (2)"/>
      <sheetName val="Sampul 1 (5)"/>
      <sheetName val="Sampul 1 (4)"/>
      <sheetName val="D.Urutan (2)"/>
      <sheetName val="Struktur 11 (2)"/>
      <sheetName val="KUALIFIKASI (2)"/>
      <sheetName val="Formulir "/>
      <sheetName val="Dt Adm"/>
      <sheetName val="Data Pengalaman 2"/>
      <sheetName val="S.KUASA (2)"/>
      <sheetName val="LAMP. PERALATAN (2)"/>
      <sheetName val="Duk Alat BBC AMP"/>
      <sheetName val="Duk Alat BBC (2)"/>
      <sheetName val="Data Pengalaman (3)"/>
      <sheetName val="Duk Alat AJAS"/>
      <sheetName val="SUB.KONTRAK"/>
      <sheetName val="kdim"/>
      <sheetName val="Anl."/>
      <sheetName val="UMUM (2)"/>
      <sheetName val="UTAMA (2)"/>
      <sheetName val="ANL. Kdim"/>
      <sheetName val="HSBahan"/>
      <sheetName val="hps ksng"/>
      <sheetName val="buoy"/>
      <sheetName val="Rekapksng"/>
      <sheetName val="Anlksg"/>
      <sheetName val="Mata Pbyr Utama"/>
      <sheetName val="Daftar Mata Pembayaran"/>
      <sheetName val="Pera.Utama"/>
      <sheetName val="Perso. Inti"/>
      <sheetName val="S Tawar"/>
      <sheetName val="ANL.TEKNIS BAHAN"/>
      <sheetName val="Time Scehedule"/>
      <sheetName val="Daftar Harga Alat Berat"/>
      <sheetName val="Hitungan Biaya Alat Berat"/>
      <sheetName val="Analisa Produksi Alat Berat"/>
      <sheetName val="Dvisi 7"/>
      <sheetName val="Dvisi 2"/>
      <sheetName val="Inform"/>
      <sheetName val="Harga On Site"/>
      <sheetName val="Pembayaran"/>
      <sheetName val="Sche.Kerja"/>
      <sheetName val="Sche.Alat"/>
      <sheetName val="Sche.Mat"/>
      <sheetName val="Sche.Teg"/>
      <sheetName val="Prltn"/>
      <sheetName val="T.SCHD (2)"/>
      <sheetName val="LP. BNA"/>
      <sheetName val="T.SCHD"/>
      <sheetName val="lat_son"/>
      <sheetName val="PASAR SAYUR"/>
      <sheetName val="V.5.1.1"/>
      <sheetName val="VI.6.1.1"/>
      <sheetName val="VI.6.3.6"/>
      <sheetName val="UPAH &amp; BAHAN "/>
      <sheetName val="Schedule 120"/>
      <sheetName val="INFO ---- MUST READ"/>
      <sheetName val="II.1"/>
      <sheetName val="II.2"/>
      <sheetName val="II.3"/>
      <sheetName val="II.4"/>
      <sheetName val="II.6"/>
      <sheetName val="II.7"/>
      <sheetName val="II.8"/>
      <sheetName val="II.9"/>
      <sheetName val="III.1"/>
      <sheetName val="III.2"/>
      <sheetName val="III.3"/>
      <sheetName val="III.4"/>
      <sheetName val="III.5"/>
      <sheetName val="III.6"/>
      <sheetName val="III.7"/>
      <sheetName val="III.8"/>
      <sheetName val="III.9"/>
      <sheetName val="daf-major"/>
      <sheetName val="ana-tamb"/>
      <sheetName val="ana-major"/>
      <sheetName val="Urtek-2"/>
      <sheetName val="Urtek3-4"/>
      <sheetName val="Urtek-6"/>
      <sheetName val="Urtek-7"/>
      <sheetName val="Urtek-8"/>
      <sheetName val="ana-MOB"/>
      <sheetName val="sce-alat"/>
      <sheetName val="sce-mat"/>
      <sheetName val="daf-alat"/>
      <sheetName val="crushing"/>
      <sheetName val="ana-routine"/>
      <sheetName val="crusher"/>
      <sheetName val="sce-alat (2)"/>
      <sheetName val="sce-mat (2)"/>
      <sheetName val="hit-vol-alat"/>
      <sheetName val="ke-bahan"/>
      <sheetName val="BAP-fisik"/>
      <sheetName val="regresi GRAFIS"/>
      <sheetName val="regresi ANALISA"/>
      <sheetName val="phisik"/>
      <sheetName val="revisi ii add i (2)"/>
      <sheetName val="revisi ii add i (3)"/>
      <sheetName val="aggA"/>
      <sheetName val="u24"/>
      <sheetName val="pilihan"/>
      <sheetName val="rincian A"/>
      <sheetName val="rincian B"/>
      <sheetName val="Rincian C"/>
      <sheetName val="rincian D"/>
      <sheetName val="rincian E"/>
      <sheetName val="rekap-dc"/>
      <sheetName val="bq-dc"/>
      <sheetName val="ana-dc"/>
      <sheetName val="ana-ls"/>
      <sheetName val="sce"/>
      <sheetName val="HOMIX-SENTUL"/>
      <sheetName val="Beton b"/>
      <sheetName val="Beton C"/>
      <sheetName val="shoring galian"/>
      <sheetName val="app-2"/>
      <sheetName val="app-2a"/>
      <sheetName val="WME"/>
      <sheetName val="NP (4)"/>
      <sheetName val="NP (5)"/>
      <sheetName val="NP (6)"/>
      <sheetName val="NP (7)"/>
      <sheetName val="app 3 mob"/>
      <sheetName val="app 4 an-rutin"/>
      <sheetName val="app 5 ana-mos"/>
      <sheetName val="app 6 sub"/>
      <sheetName val="app 2a hsd"/>
      <sheetName val="app 7-foreign"/>
      <sheetName val="app 8 t bid"/>
      <sheetName val="app-1-jdwl"/>
      <sheetName val="terbilang total"/>
      <sheetName val="terbilang rp"/>
      <sheetName val="organisasi"/>
      <sheetName val="Jadwal MOB PERSON"/>
      <sheetName val="Jadwal MOB ALAT"/>
      <sheetName val="app 1 jadwal"/>
      <sheetName val="app 8 lam-pen"/>
      <sheetName val="9 list-equipmnt"/>
      <sheetName val="list Major pay item"/>
      <sheetName val="breakdown foreign currency "/>
      <sheetName val="Daf.MPU"/>
      <sheetName val="h.sat dasar"/>
      <sheetName val="app-2 ana-major"/>
      <sheetName val="app-2a ana-major"/>
      <sheetName val="NP (7A)"/>
      <sheetName val="app 2aMPU"/>
      <sheetName val="app 2 mpu"/>
      <sheetName val="app 6 sub (2)"/>
      <sheetName val="Project Staff"/>
      <sheetName val="Cap AMP"/>
      <sheetName val="Contract Data"/>
      <sheetName val="kap-amp"/>
      <sheetName val="bilang apbn"/>
      <sheetName val="bilang ADB"/>
      <sheetName val="bilang PPN apbn"/>
      <sheetName val="EE LANDSCAPE"/>
      <sheetName val="OE LANDSCAPE"/>
      <sheetName val="BQ LANDSCAPE"/>
      <sheetName val="3-DIV10 Rutin"/>
      <sheetName val="4-QUARRY"/>
      <sheetName val="4-BASIC"/>
      <sheetName val="6-AGG KH"/>
      <sheetName val="6-AGG A"/>
      <sheetName val="6-AGG B"/>
      <sheetName val="6-AGG C"/>
      <sheetName val="REKAP1&amp;2"/>
      <sheetName val="RAB 1&amp;2"/>
      <sheetName val="REKAP3"/>
      <sheetName val="REKAP4"/>
      <sheetName val="RAB4"/>
      <sheetName val="REKAP5"/>
      <sheetName val="RAB5"/>
      <sheetName val="H-Sat (2)"/>
      <sheetName val="REK_BACKUP"/>
      <sheetName val="Parameters"/>
      <sheetName val="Loan Scheme"/>
      <sheetName val="Project Information"/>
      <sheetName val="Cost Summary"/>
      <sheetName val="Project Summary"/>
      <sheetName val="Support"/>
      <sheetName val="DJC"/>
      <sheetName val="GE"/>
      <sheetName val="Cashflow Summary"/>
      <sheetName val="Cash-In &amp; Gain"/>
      <sheetName val="Cash-Out"/>
      <sheetName val="Organization Chart"/>
      <sheetName val="Financial Feasibility (P)"/>
      <sheetName val="Feasibility (A)"/>
      <sheetName val="Financial Feasibility"/>
      <sheetName val="Dozer Production"/>
      <sheetName val="Dozer Output"/>
      <sheetName val="Dozer Output (CAT)"/>
      <sheetName val="Excavator Output"/>
      <sheetName val="Dumptruck Output"/>
      <sheetName val="D10R"/>
      <sheetName val="D9R"/>
      <sheetName val="345BL"/>
      <sheetName val="330BL"/>
      <sheetName val="D400EII"/>
      <sheetName val="HD465"/>
      <sheetName val="KERAX"/>
      <sheetName val="Plant Manning"/>
      <sheetName val="Management Manning"/>
      <sheetName val="Operational Manning"/>
      <sheetName val="Meal Summary"/>
      <sheetName val="Plant Manning Schedule"/>
      <sheetName val="Budget Plan"/>
      <sheetName val="TU-PRICE_SUM"/>
      <sheetName val="TU-D10R"/>
      <sheetName val="TU-D8R"/>
      <sheetName val="TU-375L"/>
      <sheetName val="TU-345BL"/>
      <sheetName val="TU-330BL"/>
      <sheetName val="TU-D400E"/>
      <sheetName val="TU-140H"/>
      <sheetName val="TU-CS533D"/>
      <sheetName val="TU-3306"/>
      <sheetName val="TU-Undercarriage"/>
      <sheetName val="Annual Labour Rate"/>
      <sheetName val="5 Years Labour (DONT USE)"/>
      <sheetName val="Deposite (A)"/>
      <sheetName val="h-013201-2"/>
      <sheetName val="h-113003-3"/>
      <sheetName val="h-213002-3"/>
      <sheetName val="h-13101-3"/>
      <sheetName val="h-013001-3"/>
      <sheetName val="013301-2"/>
      <sheetName val="h-013202-2"/>
      <sheetName val="Cover of II. Forms of Quotation"/>
      <sheetName val="A. Proposal Cost Summary"/>
      <sheetName val="B. Direct Cost Breakdown"/>
      <sheetName val="C. Indirect Cost Breakdown"/>
      <sheetName val="D. Unit Price of Key Materials"/>
      <sheetName val="E. Unit Rate of Direct Labor"/>
      <sheetName val="F. Unit Rate of Indirect Labor"/>
      <sheetName val="G. Unit Rate of Equipment"/>
      <sheetName val="H.Unit Price of ConsumableTools"/>
      <sheetName val="1. Site Preparation"/>
      <sheetName val="2. Pile Driving Work"/>
      <sheetName val="3. Civil Foundation Work"/>
      <sheetName val="4. Building &amp; Shelter"/>
      <sheetName val="5. Building Electrical"/>
      <sheetName val="6. Building Firefighting"/>
      <sheetName val="7. Steel Structure"/>
      <sheetName val="8. Piping"/>
      <sheetName val="9. Electrical"/>
      <sheetName val="4. Building &amp; Shelters"/>
      <sheetName val="6. Steel Structure"/>
      <sheetName val="7. Piping"/>
      <sheetName val="8. Electrical"/>
      <sheetName val="2. Jetty Construction Work"/>
      <sheetName val="3. Pile Driving Work"/>
      <sheetName val="4. Civil Foundation Work"/>
      <sheetName val="5. Building &amp; Shelter"/>
      <sheetName val="6. Building Electrical"/>
      <sheetName val="7. Building Firefighting"/>
      <sheetName val="8. Steel Structure"/>
      <sheetName val="9. Piping work"/>
      <sheetName val="10. Tank (CRT &amp; FRT)"/>
      <sheetName val="REINF."/>
      <sheetName val="SKETCH"/>
      <sheetName val="LOADS"/>
      <sheetName val="DATA "/>
      <sheetName val="BLN - OKTOBER "/>
      <sheetName val="BLN - NOVEMBER"/>
      <sheetName val="PNTU-JNDL"/>
      <sheetName val="KANTIN, WC"/>
      <sheetName val="OPR, KELAS, PEJAGA"/>
      <sheetName val="FR"/>
      <sheetName val="FURNT"/>
      <sheetName val="FURNT 2 (2)"/>
      <sheetName val="FURNT 2"/>
      <sheetName val="SNI New"/>
      <sheetName val="ANALIS-asli  (2)"/>
      <sheetName val="Belantikan Master"/>
      <sheetName val="Belantikan"/>
      <sheetName val="ANALIS-MASTER "/>
      <sheetName val="ANALIS-final"/>
      <sheetName val="HARGA 2006 Kec. Lamnd"/>
      <sheetName val="PINTU-JENDELA"/>
      <sheetName val="PERPUS"/>
      <sheetName val="KMWC"/>
      <sheetName val="RUMDIN"/>
      <sheetName val="PENJG"/>
      <sheetName val="PLATE"/>
      <sheetName val="KAYUBETON"/>
      <sheetName val="PLATE (2)"/>
      <sheetName val="K.618 M"/>
      <sheetName val="K.522"/>
      <sheetName val="K.514 Vb"/>
      <sheetName val="K.311TP"/>
      <sheetName val="K.016"/>
      <sheetName val="K.012"/>
      <sheetName val="E.010"/>
      <sheetName val="E.080"/>
      <sheetName val="E.082"/>
      <sheetName val="E.084"/>
      <sheetName val="E.154"/>
      <sheetName val="E.182"/>
      <sheetName val="E.221"/>
      <sheetName val="E.003"/>
      <sheetName val="K.522 Vb"/>
      <sheetName val="SIMBOL"/>
      <sheetName val="K.017"/>
      <sheetName val="K.026"/>
      <sheetName val="K.422"/>
      <sheetName val="E.001-G"/>
      <sheetName val="DADH"/>
      <sheetName val="K.128"/>
      <sheetName val="K.321 G"/>
      <sheetName val="E.001"/>
      <sheetName val="E.052"/>
      <sheetName val="E.212"/>
      <sheetName val="E.040"/>
      <sheetName val="E.081"/>
      <sheetName val="K.020"/>
      <sheetName val="E.155"/>
      <sheetName val="K.705"/>
      <sheetName val="K.514"/>
      <sheetName val="K.211"/>
      <sheetName val="K.810"/>
      <sheetName val="K.638"/>
      <sheetName val="K.225"/>
      <sheetName val="K.139"/>
      <sheetName val="K.121"/>
      <sheetName val="K.112"/>
      <sheetName val="K.720"/>
      <sheetName val="K.528"/>
      <sheetName val="K.855"/>
      <sheetName val="K.520"/>
      <sheetName val="K.641"/>
      <sheetName val="K.110"/>
      <sheetName val="K.424"/>
      <sheetName val="K.410"/>
      <sheetName val="K.013"/>
      <sheetName val="K.636"/>
      <sheetName val="K.815 GL"/>
      <sheetName val="K.710"/>
      <sheetName val="K.715"/>
      <sheetName val="K.010"/>
      <sheetName val="K.011"/>
      <sheetName val="K.014"/>
      <sheetName val="K.018"/>
      <sheetName val="K.023"/>
      <sheetName val="K.024"/>
      <sheetName val="K.025"/>
      <sheetName val="K.111"/>
      <sheetName val="K.113"/>
      <sheetName val="K.725"/>
      <sheetName val="K.114"/>
      <sheetName val="K.115"/>
      <sheetName val="K.116"/>
      <sheetName val="K.117"/>
      <sheetName val="K.122"/>
      <sheetName val="K.123"/>
      <sheetName val="K.124"/>
      <sheetName val="K.125"/>
      <sheetName val="K.126"/>
      <sheetName val="K.127"/>
      <sheetName val="K.131"/>
      <sheetName val="K.132"/>
      <sheetName val="K.140"/>
      <sheetName val="K.151"/>
      <sheetName val="K.220"/>
      <sheetName val="K.221"/>
      <sheetName val="K.320"/>
      <sheetName val="K.341"/>
      <sheetName val="K.342"/>
      <sheetName val="K.410 TP"/>
      <sheetName val="K.411"/>
      <sheetName val="K.421"/>
      <sheetName val="K.420"/>
      <sheetName val="K.423"/>
      <sheetName val="K.510"/>
      <sheetName val="K.728"/>
      <sheetName val="K.511"/>
      <sheetName val="K.513"/>
      <sheetName val="K.512"/>
      <sheetName val="K.515"/>
      <sheetName val="K.521"/>
      <sheetName val="K.523"/>
      <sheetName val="K.610"/>
      <sheetName val="K.611"/>
      <sheetName val="K.612"/>
      <sheetName val="K.230"/>
      <sheetName val="K.231"/>
      <sheetName val="K.232"/>
      <sheetName val="K.613"/>
      <sheetName val="K.614"/>
      <sheetName val="K.615"/>
      <sheetName val="K.626"/>
      <sheetName val="K.722"/>
      <sheetName val="K.726"/>
      <sheetName val="K.727"/>
      <sheetName val="K.729"/>
      <sheetName val="K.730"/>
      <sheetName val="K.860"/>
      <sheetName val="K.865"/>
      <sheetName val="K.870"/>
      <sheetName val="K.875"/>
      <sheetName val="K.877"/>
      <sheetName val="K.880"/>
      <sheetName val="K.885"/>
      <sheetName val="K.310 TP"/>
      <sheetName val="K.617"/>
      <sheetName val="K.616"/>
      <sheetName val="K.815"/>
      <sheetName val="K.026 M"/>
      <sheetName val="K.528 M"/>
      <sheetName val="K.326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13"/>
      <sheetName val="E.211"/>
      <sheetName val="E.192"/>
      <sheetName val="E.191"/>
      <sheetName val="E.172"/>
      <sheetName val="E.157"/>
      <sheetName val="E.156"/>
      <sheetName val="E.153"/>
      <sheetName val="E.152"/>
      <sheetName val="E.130"/>
      <sheetName val="E.089"/>
      <sheetName val="E.088"/>
      <sheetName val="E.087"/>
      <sheetName val="E.083"/>
      <sheetName val="E.053"/>
      <sheetName val="E.051"/>
      <sheetName val="E.033"/>
      <sheetName val="E.032"/>
      <sheetName val="E.031"/>
      <sheetName val="E.020"/>
      <sheetName val="E.010-G"/>
      <sheetName val="K.211-G"/>
      <sheetName val="ANALIS-GALIAN MEKANIS"/>
      <sheetName val="HARGA ANALIS E"/>
      <sheetName val="HARGA ANALIS K "/>
      <sheetName val="REKAP-1"/>
      <sheetName val="RAB-MP-012"/>
      <sheetName val="RAB-MP-034"/>
      <sheetName val="RAB-MP-055"/>
      <sheetName val="RAB-MP-073"/>
      <sheetName val="RAB-MP-075"/>
      <sheetName val="RAB-MP-090"/>
      <sheetName val="RAB-MP-019"/>
      <sheetName val="RAB-MP-077"/>
      <sheetName val="RAB-MP-059"/>
      <sheetName val="RAB-MP-061 "/>
      <sheetName val="RAB-MP-084"/>
      <sheetName val="RAB-MP-033"/>
      <sheetName val="RAB-MP-035"/>
      <sheetName val="RAB-MP-095"/>
      <sheetName val="RAB-MP-044"/>
      <sheetName val="RAB-MP-074"/>
      <sheetName val="RAB-MP-079"/>
      <sheetName val="RAB-MP-118"/>
      <sheetName val="K.724"/>
      <sheetName val="K.323"/>
      <sheetName val="K.311.TP"/>
      <sheetName val="DAFTAR-K"/>
      <sheetName val="59"/>
      <sheetName val="61 "/>
      <sheetName val="66"/>
      <sheetName val="71"/>
      <sheetName val="73"/>
      <sheetName val="74"/>
      <sheetName val="75"/>
      <sheetName val="79"/>
      <sheetName val="84"/>
      <sheetName val="95"/>
      <sheetName val="97"/>
      <sheetName val="118"/>
      <sheetName val="131"/>
      <sheetName val="PALIWARA"/>
      <sheetName val="K 511"/>
      <sheetName val="Bowplank"/>
      <sheetName val="A1 (2)"/>
      <sheetName val="0.33A1"/>
      <sheetName val="A18"/>
      <sheetName val="G50q"/>
      <sheetName val="G33h+G27"/>
      <sheetName val="G67"/>
      <sheetName val="G41"/>
      <sheetName val="G43"/>
      <sheetName val="F19+H9"/>
      <sheetName val="F21"/>
      <sheetName val="2 K.6+K.23"/>
      <sheetName val="G.53"/>
      <sheetName val="E13"/>
      <sheetName val="E17"/>
      <sheetName val="tnh pilihan"/>
      <sheetName val="tnh biasa"/>
      <sheetName val="k-119"/>
      <sheetName val="k-139"/>
      <sheetName val="batapress"/>
      <sheetName val="k-515"/>
      <sheetName val="pen-pohon"/>
      <sheetName val="k-110"/>
      <sheetName val="upah-alat"/>
      <sheetName val="material-kandangan"/>
      <sheetName val="harga jadi pek"/>
      <sheetName val="Form 1a"/>
      <sheetName val="7.2.(R)"/>
      <sheetName val="Price An. BOW"/>
      <sheetName val="Price An. K"/>
      <sheetName val="List Alat"/>
      <sheetName val="An. BOW"/>
      <sheetName val="An. K"/>
      <sheetName val="NALISA BOW"/>
      <sheetName val="harga jadi pek K"/>
      <sheetName val="harga jadi pek BOW"/>
      <sheetName val="Jalan (Lungau)"/>
      <sheetName val="Jbt (Kandangan)"/>
      <sheetName val="Irigasi (Sungai Paring)"/>
      <sheetName val="jln (Gambah Dalam)"/>
      <sheetName val="Jln (Gambah Dalam Barat)"/>
      <sheetName val="spt (Kandangan)"/>
      <sheetName val="Saluran (Tibung Raya)"/>
      <sheetName val="Jln (Kel. Kdg Barat)"/>
      <sheetName val="Jln (Sungai Paring)"/>
      <sheetName val="Jln (Kel. Jambu Hilir)"/>
      <sheetName val="Jln (Amawang Kiri)"/>
      <sheetName val="Jln (Bariang)"/>
      <sheetName val="Jln (Amawang Kanan)"/>
      <sheetName val="Jln Batapres(Baluti)"/>
      <sheetName val="k-816"/>
      <sheetName val="Form Rekap"/>
      <sheetName val="SNI 2007"/>
      <sheetName val="drmg mesjid"/>
      <sheetName val="GDR - MTRN"/>
      <sheetName val="Harus Di Isi"/>
      <sheetName val="Rabat Beton_Rekap"/>
      <sheetName val="Rabat Beton_Rab 1"/>
      <sheetName val="Rabat Beton_Rab 2"/>
      <sheetName val="Rabat Beton_Rab 3"/>
      <sheetName val="Rabat Beton_Rab 4"/>
      <sheetName val="Daftar_Material"/>
      <sheetName val="Daftar_Peralatan"/>
      <sheetName val="Analis_Rabat Beton"/>
      <sheetName val="Master_Upah_Material_Alat"/>
      <sheetName val="Back up data_Rabat Beton"/>
      <sheetName val="Ganti_Judul"/>
      <sheetName val="Pembilang"/>
      <sheetName val="DBASE-1"/>
      <sheetName val="FV-1"/>
      <sheetName val="FV-2"/>
      <sheetName val="PV-1"/>
      <sheetName val="SIMPANAN"/>
      <sheetName val="TRANSPOSE"/>
      <sheetName val="ANGSUR"/>
      <sheetName val="GRAF-REVERS"/>
      <sheetName val="TAGIH-TELP"/>
      <sheetName val="SUMBANGAN"/>
      <sheetName val="RANKING"/>
      <sheetName val="BOLA"/>
      <sheetName val="KURS-KETR"/>
      <sheetName val="PESANGON"/>
      <sheetName val="Rab-1"/>
      <sheetName val="Rab-2"/>
      <sheetName val="HOK Pohon"/>
      <sheetName val="HOK-K210"/>
      <sheetName val="HOK-K320"/>
      <sheetName val="HOK-K515"/>
      <sheetName val="1 (2)"/>
      <sheetName val="1 (3)"/>
      <sheetName val="1 (4)"/>
      <sheetName val="TIME SCHEDULE (4)"/>
      <sheetName val="1 (5)"/>
      <sheetName val="1 (6)"/>
      <sheetName val="1 (7)"/>
      <sheetName val="1 (8)"/>
      <sheetName val="TIME SCHEDULE (2)"/>
      <sheetName val="1 (9)"/>
      <sheetName val="1 (10)"/>
      <sheetName val="1 (11)"/>
      <sheetName val="1 (12)"/>
      <sheetName val="TIME SCHEDULE (3)"/>
      <sheetName val="Bobot Fisik Bulanan "/>
      <sheetName val="Bobot Fisik Bulanan  (2)"/>
      <sheetName val="Bobot Fisik Bulanan  (3)"/>
      <sheetName val="Bobot Fisik Bulanan  (4)"/>
      <sheetName val="cuaca (2)"/>
      <sheetName val="cuaca (3)"/>
      <sheetName val="cuaca (4)"/>
      <sheetName val="cuaca (5)"/>
      <sheetName val="0+000"/>
      <sheetName val="0+000 (2)"/>
      <sheetName val="0+000 (3)"/>
      <sheetName val="0+000 (4)"/>
      <sheetName val="0+000 (5)"/>
      <sheetName val="0+000 (6)"/>
      <sheetName val="COVER B"/>
      <sheetName val="COVER B (3)"/>
      <sheetName val="COVER B (2)"/>
      <sheetName val="Bow-1 (2)"/>
      <sheetName val="D. Lamp. Penawaran"/>
      <sheetName val="Data seleksi"/>
      <sheetName val="surat (2)"/>
      <sheetName val="ListAlat"/>
      <sheetName val="ANalat"/>
      <sheetName val="ANK"/>
      <sheetName val="Bow-1"/>
      <sheetName val="Cover Proposal"/>
      <sheetName val="time.pus"/>
      <sheetName val="PO"/>
      <sheetName val="PO (-)"/>
      <sheetName val="FRNTR "/>
      <sheetName val="REKAP (-)"/>
      <sheetName val="OPR"/>
      <sheetName val="OPR (+)"/>
      <sheetName val="K.411 TP"/>
      <sheetName val="K.521M"/>
      <sheetName val="TS SAMBUNGAN GUHA"/>
      <sheetName val="TS BAKUNG, GUHA"/>
      <sheetName val="TS NOV"/>
      <sheetName val="TS OKT "/>
      <sheetName val="Pelatihan BPS"/>
      <sheetName val="Pelatihan Teknik"/>
      <sheetName val="Pelatihan Adm. (2)"/>
      <sheetName val="Pelatihan Adm."/>
      <sheetName val="BOP ML"/>
      <sheetName val="RAB PHBS MASY MATANG LURUS (2)"/>
      <sheetName val="RAB PHBS MASY MATANG LURUS"/>
      <sheetName val="RAB PHBS SEKOLAH MATANG LUR (2)"/>
      <sheetName val="RAB PHBS SEKOLAH MATANG LURUS"/>
      <sheetName val="Pelatihan Kader MTNG LURUS (2)"/>
      <sheetName val="Pelatihan Kader MTNG LURUS"/>
      <sheetName val="PELTHN PENGELOL SMPH MTNG L (2)"/>
      <sheetName val="PELTHN PENGELOL SMPH MTNG LRS"/>
      <sheetName val="INKIND"/>
      <sheetName val="TS "/>
      <sheetName val="RAB  WC"/>
      <sheetName val="DFTR HRG SURVEY"/>
      <sheetName val="APBD  (2)"/>
      <sheetName val="APBD "/>
      <sheetName val="RAB PIPA KRAN"/>
      <sheetName val="RAB BOR DLM"/>
      <sheetName val="REKAP 275 (2)"/>
      <sheetName val="REKAP 275 (5)"/>
      <sheetName val="RAB KRAN"/>
      <sheetName val="RAB PIPA TOWER"/>
      <sheetName val="REKAP 275 (6)"/>
      <sheetName val="RAB HU"/>
      <sheetName val="REKAP 275"/>
      <sheetName val="PEMSNG LTK&amp; KBL (2)"/>
      <sheetName val="PEMSNG LTK&amp; KBL"/>
      <sheetName val="REKAP 275 (3)"/>
      <sheetName val="REKAP 275 (4)"/>
      <sheetName val="HSBU-2004"/>
      <sheetName val="ANALIS-HARGA-BAPPEDA"/>
      <sheetName val="HARGA-K"/>
      <sheetName val="K.225 tm"/>
      <sheetName val="FRNTR"/>
      <sheetName val="MST"/>
      <sheetName val="PJ"/>
      <sheetName val="REKAP NEW"/>
      <sheetName val="ANALIS GALIAN MEKANIS"/>
      <sheetName val="harga nego"/>
      <sheetName val="nego "/>
      <sheetName val="DAFTAR-ALAT"/>
      <sheetName val="K.224 (2)"/>
      <sheetName val="K.311TPcco"/>
      <sheetName val="RAB cco"/>
      <sheetName val="K.311TPperubahan"/>
      <sheetName val="RAB-P. perubahan"/>
      <sheetName val="K.515 M"/>
      <sheetName val="RAB-Paminggir"/>
      <sheetName val="REKAP RKM 1&amp;2 LGW"/>
      <sheetName val="KU LONGA"/>
      <sheetName val="Harga Bahan SNI LNG (2)"/>
      <sheetName val="HU LONGA (2)"/>
      <sheetName val="HU LONGA"/>
      <sheetName val="HU TANSEL"/>
      <sheetName val="Harga Bahan SNI LNG"/>
      <sheetName val="Harga Bahan SNI"/>
      <sheetName val="ANLS.pipa &amp; saniter"/>
      <sheetName val="REKAP RKM 2 TS "/>
      <sheetName val="ANLS.beton"/>
      <sheetName val="ANLS.plesteran"/>
      <sheetName val="ANLS.pondasi"/>
      <sheetName val="ANLS.persiapan"/>
      <sheetName val="San Skl + Masy"/>
      <sheetName val="A.siap"/>
      <sheetName val="B.tnh"/>
      <sheetName val="C.ponds"/>
      <sheetName val="D.dindg"/>
      <sheetName val="E.plester"/>
      <sheetName val="F.kayu"/>
      <sheetName val="G.beton"/>
      <sheetName val="H.atap"/>
      <sheetName val="I.Plafond"/>
      <sheetName val="J.sanitasi"/>
      <sheetName val="K.besi alum"/>
      <sheetName val="M.lantai"/>
      <sheetName val="N.cat"/>
      <sheetName val="O.Listrik"/>
      <sheetName val="L.Kunci kaca"/>
      <sheetName val="bantuan"/>
      <sheetName val="P.Suplemen"/>
      <sheetName val="MTRL-ALAMI"/>
      <sheetName val="Material-Analisa-Pabrikan"/>
      <sheetName val="ANALIS (2)"/>
      <sheetName val="Anl Tknis"/>
      <sheetName val="ahmos"/>
      <sheetName val="hdssa"/>
      <sheetName val="DLP"/>
      <sheetName val="RPPUP"/>
      <sheetName val="PSD"/>
      <sheetName val="PDKP"/>
      <sheetName val="Staf Inti"/>
      <sheetName val="RJPBM"/>
      <sheetName val="HDSB"/>
      <sheetName val="HDSU"/>
      <sheetName val="RAB BASIC"/>
      <sheetName val="RAB KERJA"/>
      <sheetName val="VOL BRONC"/>
      <sheetName val="VOL RES 50"/>
      <sheetName val="VOL BPT"/>
      <sheetName val="VOL KU"/>
      <sheetName val="VOL PAGAR"/>
      <sheetName val="TPA"/>
      <sheetName val="DK&amp;H"/>
      <sheetName val="ANL NEW"/>
      <sheetName val="P.Alat Exca"/>
      <sheetName val="P.Alat DT"/>
      <sheetName val="P.Alat Vibro"/>
      <sheetName val="P. Alat Dozer"/>
      <sheetName val="ANTEK AJO"/>
      <sheetName val="Antek Aj"/>
      <sheetName val="SP Tdk Menuntut"/>
      <sheetName val="DUPD"/>
      <sheetName val="Schedule Sheet"/>
      <sheetName val="Sr Tenaga Ahli"/>
      <sheetName val="Data Alat_Perlengkapan"/>
      <sheetName val="dafhar"/>
      <sheetName val="Sch Pelaks'05 (Kontrak)"/>
      <sheetName val="RAB (ok)"/>
      <sheetName val="Takprodalat"/>
      <sheetName val="Bulldozer"/>
      <sheetName val="W.Tanker"/>
      <sheetName val="Upah&amp;Bahan Jalan"/>
      <sheetName val="R A B -TOTAL"/>
      <sheetName val="R A B -1"/>
      <sheetName val="R A B -2"/>
      <sheetName val="R A B -3"/>
      <sheetName val="R A B -4"/>
      <sheetName val="R A B -5"/>
      <sheetName val="R A B -6"/>
      <sheetName val="R A B -7"/>
      <sheetName val="R A B -8"/>
      <sheetName val="R A B -9"/>
      <sheetName val="R A B -10"/>
      <sheetName val="R A B -11"/>
      <sheetName val="DAF.H.SATUAN"/>
      <sheetName val="d kwts"/>
      <sheetName val="dh ub"/>
      <sheetName val="anl hsmpu"/>
      <sheetName val="bum"/>
      <sheetName val="dt-bhn-UPAH-alat-BUM"/>
      <sheetName val="SALURAN 6.1.2.3"/>
      <sheetName val="Utilitas"/>
      <sheetName val="LAMP-2"/>
      <sheetName val="MAT ON SIDE"/>
      <sheetName val="KONFIRMASI PLANT BETON"/>
      <sheetName val="KONFIRMASI PLANT batu"/>
      <sheetName val="BRG"/>
      <sheetName val="formTKDN"/>
      <sheetName val="MPU (2)"/>
      <sheetName val="ADN Per Nagari L2N untuk print"/>
      <sheetName val=" adn 2016 L2N ok print"/>
      <sheetName val=" adn 2016 L2N OK"/>
      <sheetName val=" adn 2016 L2N "/>
      <sheetName val="ADN 2016"/>
      <sheetName val=" adn 2016 L2N Perubahan "/>
      <sheetName val=" Perubahan ADN 2016"/>
      <sheetName val="52.Kurniaselatan"/>
      <sheetName val="51.Kurnia Ktsalak"/>
      <sheetName val="50.Seirumbaitmr"/>
      <sheetName val="49. Sei rumbai"/>
      <sheetName val="48.Ktpadang"/>
      <sheetName val="47.Sialanggaung"/>
      <sheetName val="46.Ampkuranji"/>
      <sheetName val="45.Ktbaru"/>
      <sheetName val="44.Alahan Nan 3"/>
      <sheetName val="43.TjAlam"/>
      <sheetName val="42.Lbbesar"/>
      <sheetName val="41.Sinamar"/>
      <sheetName val="40.Seilimau"/>
      <sheetName val="39.Ktranah"/>
      <sheetName val="38.Kttinggi"/>
      <sheetName val="37.Ktlaweh"/>
      <sheetName val="36.Koto Gadang brbh"/>
      <sheetName val="35.Bonjol"/>
      <sheetName val="34. Abaisiat"/>
      <sheetName val="33.Ktbesar"/>
      <sheetName val="32.Muarosopan"/>
      <sheetName val="31.Sopanjaya"/>
      <sheetName val="30. Batu Rijal"/>
      <sheetName val="29. PdLaweg"/>
      <sheetName val="28.Seilangkok"/>
      <sheetName val="27. Sipangkur"/>
      <sheetName val="26. KtBeringin"/>
      <sheetName val="25. Tiumang"/>
      <sheetName val="24. Ampalu"/>
      <sheetName val="23. Simalidu"/>
      <sheetName val="22. Pulau Mainan"/>
      <sheetName val="21.Padukuan"/>
      <sheetName val="20. Koto Salak"/>
      <sheetName val="19 Ranah Palabi"/>
      <sheetName val="18. Panyubarangan"/>
      <sheetName val="17. Tabek"/>
      <sheetName val="16. TrTinggi"/>
      <sheetName val="15. Timpeh"/>
      <sheetName val="14. Sei Duo"/>
      <sheetName val="13. Gn Medan"/>
      <sheetName val="12 Sitiung"/>
      <sheetName val="10.Banai"/>
      <sheetName val="9. Koto 4 di bawuah"/>
      <sheetName val="8. Lb Karak"/>
      <sheetName val="7. Silago"/>
      <sheetName val="11. Siguntur"/>
      <sheetName val="6. Sei Kambut"/>
      <sheetName val="5. Sikabau"/>
      <sheetName val="4. Tb Tinggi"/>
      <sheetName val="3. Sei Dareh"/>
      <sheetName val="2.Gunsel"/>
      <sheetName val="1.  IV Koto Pulau "/>
      <sheetName val="ADN Per Nagari L2N "/>
      <sheetName val=" adn 2016 L2N Perubahan+"/>
      <sheetName val="Unit Price (Alat)"/>
      <sheetName val="Unit Price (Anl K &amp; BOW)"/>
      <sheetName val="Rekap Unit Price (BOW)"/>
      <sheetName val="Unit Price JEMB. (BOW)"/>
      <sheetName val="JEMB. 2,00 M x 5,00 M"/>
      <sheetName val="JEMB. 6,00 M x 5,00 M"/>
      <sheetName val="Data Ukur Jalur 1"/>
      <sheetName val="Data Renc."/>
      <sheetName val="Data Ukur Jalur 2"/>
      <sheetName val="Hit. Qty"/>
      <sheetName val="DATA JALAN"/>
      <sheetName val="Gbr. Jemb."/>
      <sheetName val="Gbr. Jemb. (2)"/>
      <sheetName val="Unit Price (Alat) (2)"/>
      <sheetName val="R. Analisa"/>
      <sheetName val="R.Definitif"/>
      <sheetName val="L.Kerja"/>
      <sheetName val="Total2"/>
      <sheetName val="R.1"/>
      <sheetName val="R.2"/>
      <sheetName val="R.3"/>
      <sheetName val="R.4"/>
      <sheetName val="R.5"/>
      <sheetName val="R.6"/>
      <sheetName val="R.7"/>
      <sheetName val="R.8"/>
      <sheetName val="R.9"/>
      <sheetName val="R.10"/>
      <sheetName val="R.11(a)"/>
      <sheetName val="11.(a)"/>
      <sheetName val="R.12 (a)"/>
      <sheetName val="12 (a)"/>
      <sheetName val="R.13.a"/>
      <sheetName val="13.a"/>
      <sheetName val="R.14.a"/>
      <sheetName val="14.a"/>
      <sheetName val="R.15.a"/>
      <sheetName val="15.a"/>
      <sheetName val="R.16.a"/>
      <sheetName val="16.a"/>
      <sheetName val="R.17.a"/>
      <sheetName val="17.a"/>
      <sheetName val="R.18.a"/>
      <sheetName val="18.a"/>
      <sheetName val="R.19"/>
      <sheetName val="R.20"/>
      <sheetName val="R.Pengadaan"/>
      <sheetName val="R.21"/>
      <sheetName val="R.15"/>
      <sheetName val="15 (2)"/>
      <sheetName val="R.G.Temu-S"/>
      <sheetName val="G.Temu-S"/>
      <sheetName val="R.Jaga"/>
      <sheetName val="R.Mess"/>
      <sheetName val="R.Kantor"/>
      <sheetName val="R.Pimpinan"/>
      <sheetName val="Pimpinan"/>
      <sheetName val="R.Kolam"/>
      <sheetName val="Kolam"/>
      <sheetName val="R.ADA"/>
      <sheetName val="aDA"/>
      <sheetName val="G.Temu"/>
      <sheetName val="An. Harga Sat"/>
      <sheetName val="RekAlt1"/>
      <sheetName val="AN ALT1a"/>
      <sheetName val="AN ALT1b"/>
      <sheetName val="RekAlt2"/>
      <sheetName val="AnAlt2a"/>
      <sheetName val="AnlAlt2b"/>
      <sheetName val="bahan plengkap"/>
      <sheetName val="DafBhn+up"/>
      <sheetName val="ANLS TEK-ALT"/>
      <sheetName val="DafMinat"/>
      <sheetName val="DafPersonil"/>
      <sheetName val="sub cover"/>
      <sheetName val="Perhit Beton"/>
      <sheetName val="bahan-semua daerah"/>
      <sheetName val="upah-semua daerah"/>
      <sheetName val="Pekerjaan  (2)"/>
      <sheetName val="Rekapitulasi &amp; Rab"/>
      <sheetName val="Rab Gorong2 Kayu Belian"/>
      <sheetName val="Rehab. Jmbt. Ky Belian 6X5 M"/>
      <sheetName val="Rehab. Jmbt. Ky Belian 12X5 M"/>
      <sheetName val="Rehab. Jmbt. Ky Belian 12X4 M"/>
      <sheetName val="Anl. Alat Berat"/>
      <sheetName val="Jenis Alat yg Digunakan"/>
      <sheetName val="Jbt. Komposit 3x5 M"/>
      <sheetName val="BARAU"/>
      <sheetName val="JM KY 6X5"/>
      <sheetName val="Jbt. Komposit 3x5 (1) M"/>
      <sheetName val="Full Desain"/>
      <sheetName val="H.SATU"/>
      <sheetName val="N.Tayap"/>
      <sheetName val="Sbt Angka (3)"/>
      <sheetName val="Basic Velman"/>
      <sheetName val="REKAP 2009"/>
      <sheetName val="hitungan beban"/>
      <sheetName val="Bia.Bhn"/>
      <sheetName val="DIVISi 9"/>
      <sheetName val="TURAP256"/>
      <sheetName val="rkp total"/>
      <sheetName val="PPLB"/>
      <sheetName val="PEMERIKSAAN"/>
      <sheetName val="PENGELOLA"/>
      <sheetName val="KERAS"/>
      <sheetName val="an kyu"/>
      <sheetName val="an btn"/>
      <sheetName val="turap beton"/>
      <sheetName val="perkerasan"/>
      <sheetName val="REKAP perkerasan"/>
      <sheetName val="GUDANG&amp;WC"/>
      <sheetName val="IMIGRASI"/>
      <sheetName val="BEA CUKAI"/>
      <sheetName val="T.70"/>
      <sheetName val="T.50"/>
      <sheetName val="T.36"/>
      <sheetName val="dapur aula"/>
      <sheetName val="MESJID "/>
      <sheetName val="SITAAN"/>
      <sheetName val="Rekap-04"/>
      <sheetName val="Rekaf jalsal"/>
      <sheetName val="Dsn Sebindang"/>
      <sheetName val="Gg. Ramai"/>
      <sheetName val="Gg. Rejer"/>
      <sheetName val="Gg.Abu Bakar"/>
      <sheetName val="Gg. Nusantara"/>
      <sheetName val="Gg.Martani"/>
      <sheetName val="anlK"/>
      <sheetName val="dapur-aula"/>
      <sheetName val="Gudang-04"/>
      <sheetName val="priksa"/>
      <sheetName val="pmeriksan"/>
      <sheetName val="pnglola"/>
      <sheetName val="keet"/>
      <sheetName val="rekap-abt"/>
      <sheetName val="sal jl"/>
      <sheetName val="box"/>
      <sheetName val="KSTEEN"/>
      <sheetName val="BRC"/>
      <sheetName val="stabrat"/>
      <sheetName val="rkpkodes"/>
      <sheetName val="pros"/>
      <sheetName val="ding"/>
      <sheetName val="rkprkim"/>
      <sheetName val="prum"/>
      <sheetName val="rabat sal"/>
      <sheetName val="Sum BOQ Bab VI"/>
      <sheetName val="BOQ Bab-VI"/>
      <sheetName val="Sum BOQ"/>
      <sheetName val="Peny. T. Pancang Kayu"/>
      <sheetName val="Pemanc. T. Pancang Kayu"/>
      <sheetName val="Sandaran"/>
      <sheetName val="Cerucuk"/>
      <sheetName val="Cut&amp;Fill"/>
      <sheetName val="CEKLIS "/>
      <sheetName val="rekapitulasi kec"/>
      <sheetName val="Realisasi Pelatihan"/>
      <sheetName val="KAB.TAPTENG"/>
      <sheetName val="rekap rinci  per-Kecamatan"/>
      <sheetName val="CONTROL CB VS DOK'12"/>
      <sheetName val="GRAFIK DANA"/>
      <sheetName val="SORKAM"/>
      <sheetName val="SUKABANGUN"/>
      <sheetName val="SIRANDORUNG"/>
      <sheetName val="LUMUT"/>
      <sheetName val="PASARIBU TOBING"/>
      <sheetName val="SITAHUIS"/>
      <sheetName val="PINANGSORI"/>
      <sheetName val="SIBABANGUN"/>
      <sheetName val="TUKKA"/>
      <sheetName val="MANDUAMAS)"/>
      <sheetName val="BARUS"/>
      <sheetName val="BARUS UTARA"/>
      <sheetName val="TAPIAN NAULI"/>
      <sheetName val="KOLANG"/>
      <sheetName val="PANDAN"/>
      <sheetName val="ANDAMDEWI"/>
      <sheetName val="SOSORGADONG"/>
      <sheetName val="SORKAM BARAT"/>
      <sheetName val="SARUDIK"/>
      <sheetName val="BADIRI"/>
      <sheetName val="ANDAM DEWI"/>
      <sheetName val="MANDUAMAS"/>
      <sheetName val="KODE KEC"/>
      <sheetName val="rekresmi"/>
      <sheetName val="REKRABSUM"/>
      <sheetName val="RAB I.1.1."/>
      <sheetName val="RAB I.1.2."/>
      <sheetName val="RAB I.1.3."/>
      <sheetName val="RAB I.1.4."/>
      <sheetName val="RAB I.1.5."/>
      <sheetName val="RAB I.1.13A."/>
      <sheetName val="RAB I.1.6."/>
      <sheetName val="RAB I.1.13B."/>
      <sheetName val="RAB I.1.7."/>
      <sheetName val="RAB I.1.13C."/>
      <sheetName val="RAB I.1.8."/>
      <sheetName val="RAB I.13D."/>
      <sheetName val="RAB I.1.9."/>
      <sheetName val="RAB I.1.13E."/>
      <sheetName val="RAB I.1.10."/>
      <sheetName val="RAB I.1.11."/>
      <sheetName val="RAB I.1.13F"/>
      <sheetName val="RAB I.1.12."/>
      <sheetName val="REKJAINS"/>
      <sheetName val="Rabjamban"/>
      <sheetName val="RAB I.2.1."/>
      <sheetName val="RAB I.2.6A."/>
      <sheetName val="RAB I.2.2."/>
      <sheetName val="RAB I.2.6B."/>
      <sheetName val="RAB I.2.3."/>
      <sheetName val="RAB I.2.6C."/>
      <sheetName val="RAB I.2.4."/>
      <sheetName val="RAB I.2.6D."/>
      <sheetName val="RAB I.2.5."/>
      <sheetName val="RAB I.2.6E."/>
      <sheetName val="PERH.ANB&amp;U"/>
      <sheetName val="VOL.A.SATKER"/>
      <sheetName val="DA.SATKER"/>
      <sheetName val="HARGA SATUPAH"/>
      <sheetName val="HARGA SATBAHAN"/>
      <sheetName val="K321"/>
      <sheetName val="k017"/>
      <sheetName val="k722"/>
      <sheetName val="K880"/>
      <sheetName val="K522"/>
      <sheetName val="K016"/>
      <sheetName val="K424"/>
      <sheetName val="K.620"/>
      <sheetName val="RAB PS"/>
      <sheetName val="TIME SGHEDULE"/>
      <sheetName val="k110"/>
      <sheetName val="K618"/>
      <sheetName val="K516"/>
      <sheetName val="K210"/>
      <sheetName val="k710"/>
      <sheetName val="k715"/>
      <sheetName val="K725"/>
      <sheetName val="TAPP"/>
      <sheetName val="BKU DD"/>
      <sheetName val="Pengajuan I"/>
      <sheetName val="HONOR KADES &amp; PERANGKAT"/>
      <sheetName val="Tunjangan BPD"/>
      <sheetName val="Honor PTPKD"/>
      <sheetName val="Honor Penerima"/>
      <sheetName val="Pengadaan Papan Merk"/>
      <sheetName val="Kegiatan Gotong Royong"/>
      <sheetName val="Baju PKK "/>
      <sheetName val="Alat Posyandu"/>
      <sheetName val="Baju PDH"/>
      <sheetName val="RAB ADD"/>
      <sheetName val="NNB"/>
      <sheetName val="KADER POSYANDU "/>
      <sheetName val="Keagamaan"/>
      <sheetName val="Perjalanan Dinas"/>
      <sheetName val="Pemeliharaan Kenderaan Dinas"/>
      <sheetName val="Paket data"/>
      <sheetName val="Dok. ADD"/>
      <sheetName val="Biaya MD"/>
      <sheetName val="Kamtibmas"/>
      <sheetName val="Pel. Aparat Desa"/>
      <sheetName val="Pel. Kesling"/>
      <sheetName val="Sosialisasi Bumdes"/>
      <sheetName val="KONSOLIDASI REALISASI "/>
      <sheetName val="REALISASI Gunung Baringin"/>
      <sheetName val="REALISASI Sihuik-Kuik"/>
      <sheetName val="REALISASI Aek Natas"/>
      <sheetName val="REALISASI Dolok Godang"/>
      <sheetName val="REALISASI Perkebunan"/>
      <sheetName val="REALISASI Tandihat"/>
      <sheetName val="REALISASI Sihopur"/>
      <sheetName val="REALISASI Siamporik Lombang"/>
      <sheetName val="REALISASI Situmbaga"/>
      <sheetName val="REALISASI Sinyior"/>
      <sheetName val="REALISASI Pintu Padang"/>
      <sheetName val="REALISASI Sibongbong"/>
      <sheetName val="REALISASI Siamporik Dolok"/>
      <sheetName val="angka"/>
      <sheetName val="SPC Tupoksi TPID"/>
      <sheetName val="SPC DOK"/>
      <sheetName val="RAB detail"/>
      <sheetName val="Data Anggota TPID"/>
      <sheetName val="Daftar Hadir MAD"/>
      <sheetName val="BA MAD"/>
      <sheetName val="Sarpras Lainnya"/>
      <sheetName val="Kegiatan1"/>
      <sheetName val="Calon Pekerja"/>
      <sheetName val="Rek.Biaya Desa"/>
      <sheetName val="Rekap.mobiler"/>
      <sheetName val="RAB mobiler"/>
      <sheetName val="Hit. alat bermain"/>
      <sheetName val="Anl.pek. Alat bermain"/>
      <sheetName val="TUNAS JAYA PERM"/>
      <sheetName val="Harga satuan Jadi  Permainan"/>
      <sheetName val="Hit. TK"/>
      <sheetName val="Anl.pek. TK"/>
      <sheetName val="TUNAS JAYA"/>
      <sheetName val="Harga Satuan Jadi TK"/>
      <sheetName val="RAB TK"/>
      <sheetName val="Rekap.TK"/>
      <sheetName val="1.Bistat Dekker  100"/>
      <sheetName val="RAB Duikker"/>
      <sheetName val="3.1 Data Dasar Prasarana Kab"/>
      <sheetName val="3.2. Progres Prasarana Kab"/>
      <sheetName val="3.3 Data Dasar Non Prasarana "/>
      <sheetName val="3.4 Progres Non Prasarana Kab"/>
      <sheetName val="Bang /"/>
      <sheetName val="Bidang Pembangunan (Sapras)"/>
      <sheetName val=" Petunjuk Pengisian"/>
      <sheetName val="PANDUAN PEMBERDAYAAN"/>
      <sheetName val="Pemerik.Desain"/>
      <sheetName val="Wkt Kerja Pelaksanaan"/>
      <sheetName val="Alur RAB"/>
      <sheetName val="Rekap_Prasarana"/>
      <sheetName val="RAB Saluran"/>
      <sheetName val="RAB Plat Duiker"/>
      <sheetName val="Daft_Keb_Pltdkr"/>
      <sheetName val="Analisa Plat Duiker"/>
      <sheetName val="Analisa Saluran"/>
      <sheetName val="Perh.Plat Duiker"/>
      <sheetName val="50 DAFTAR KWITANSI"/>
      <sheetName val="Pemeriksaan Desain"/>
      <sheetName val="Amdal"/>
      <sheetName val="Rekap Saluran"/>
      <sheetName val="JADWAL FINAL"/>
      <sheetName val="Vol Gal Timb Baru Drainase"/>
      <sheetName val="SAP "/>
      <sheetName val="Hit. SALURAN"/>
      <sheetName val="Anl.SALURAN"/>
      <sheetName val="PETA SITUASI FINAL"/>
      <sheetName val="A (2)"/>
      <sheetName val="harga-CK"/>
      <sheetName val="REK-SP"/>
      <sheetName val="RAB-SP"/>
      <sheetName val="dkb"/>
      <sheetName val="p7"/>
      <sheetName val="p6"/>
      <sheetName val="fit"/>
      <sheetName val="bnd"/>
      <sheetName val="swg"/>
      <sheetName val="SUPL."/>
      <sheetName val="Wb"/>
      <sheetName val="Wa"/>
      <sheetName val="G4b"/>
      <sheetName val="G4a"/>
      <sheetName val="G3"/>
      <sheetName val="G2"/>
      <sheetName val="F5b"/>
      <sheetName val="F5a"/>
      <sheetName val="F4b"/>
      <sheetName val="F4a"/>
      <sheetName val="F3b"/>
      <sheetName val="F3a"/>
      <sheetName val="F1b"/>
      <sheetName val="F1a"/>
      <sheetName val="harga-bm"/>
      <sheetName val="PI "/>
      <sheetName val="Genset D1"/>
      <sheetName val="KuEdit"/>
      <sheetName val="Data perusahaan"/>
      <sheetName val="Daf.Kuantitas"/>
      <sheetName val="Jadwal.pelaksanaan"/>
      <sheetName val="Anls Teknis "/>
      <sheetName val="Weel Loader"/>
      <sheetName val="OP ALAT"/>
      <sheetName val="Scedhule"/>
      <sheetName val="Koreksi"/>
      <sheetName val="Insert Data"/>
      <sheetName val="D.KUANT"/>
      <sheetName val="ANL HG"/>
      <sheetName val="Daftar HB"/>
      <sheetName val="Sheet2 (4)"/>
      <sheetName val="Rekap DRS"/>
      <sheetName val="Anal Drs"/>
      <sheetName val="Upah &amp; Bhn"/>
      <sheetName val="DP.Mobilisasi"/>
      <sheetName val="meth hsl nego"/>
      <sheetName val="Meto"/>
      <sheetName val="Meth"/>
      <sheetName val="daftar kuantitas dan harga"/>
      <sheetName val="TP Timbunan"/>
      <sheetName val="TP Batu 250 - 1.000 Kg"/>
      <sheetName val="TP Batu &lt;250"/>
      <sheetName val="Hrg Upah,Bahan,Alat"/>
      <sheetName val="Analisa pek. galian"/>
      <sheetName val="Analisa pek. pas &amp; beton"/>
      <sheetName val="Analisa pek. pas atap"/>
      <sheetName val="DHU&amp;B"/>
      <sheetName val="HARGA AIR"/>
      <sheetName val="Dasar2"/>
      <sheetName val="Analisa pek. tanah (2)"/>
      <sheetName val="Analisa pek. pasangan (2)"/>
      <sheetName val="Analisa pek. beton (2)"/>
      <sheetName val="Rekap Bjr-Wnsb"/>
      <sheetName val="BOQ Bjr-Wnsb"/>
      <sheetName val="BJRNGR-Wnsb"/>
      <sheetName val="D10.1"/>
      <sheetName val="D10.2"/>
      <sheetName val="D10.3"/>
      <sheetName val="D10.4"/>
      <sheetName val="D10.5"/>
      <sheetName val="Grouting"/>
      <sheetName val="BOQ (Kinerja) "/>
      <sheetName val="Analisa-1 (Jl.1)"/>
      <sheetName val="Analisa-2(Jl.2)"/>
      <sheetName val="Analisa-3(Jl.3)"/>
      <sheetName val="Analisa-1(Jbt 1)"/>
      <sheetName val="Analisa-2(Jbt 2)"/>
      <sheetName val="Analisa-3(Jbt 3)"/>
      <sheetName val="Master HPS"/>
      <sheetName val="HPS Bumi"/>
      <sheetName val="AHSP Bumi"/>
      <sheetName val="A-A"/>
      <sheetName val="B-B"/>
      <sheetName val="C-C"/>
      <sheetName val="D-D"/>
      <sheetName val="E-E"/>
      <sheetName val="F-F"/>
      <sheetName val="G-G"/>
      <sheetName val="H-H"/>
      <sheetName val="KURVA_100%"/>
      <sheetName val="ANALISA HARGA SAT."/>
      <sheetName val="CAPACITY"/>
      <sheetName val="Produktifitas"/>
      <sheetName val="BW-1"/>
      <sheetName val="BW-2"/>
      <sheetName val="BW-3"/>
      <sheetName val="BW-4"/>
      <sheetName val="BW-5"/>
      <sheetName val="BW-6"/>
      <sheetName val="BW-7"/>
      <sheetName val="BW-8"/>
      <sheetName val="B. Breakwater"/>
      <sheetName val="Persiapan (T.P.)"/>
      <sheetName val="Analisa HSP (T.P.)"/>
      <sheetName val="Harga Satuan (T.P.)"/>
      <sheetName val="1. h.sat-bbm"/>
      <sheetName val="analisa Tdk Lumsump"/>
      <sheetName val="dftr-Dam"/>
      <sheetName val="Absn-Dam"/>
      <sheetName val="dftr-Byr.Dam"/>
      <sheetName val="Kuitansi Dam"/>
      <sheetName val="Data Dinas"/>
      <sheetName val="XLR_NoRangeSheet"/>
      <sheetName val="DASAR BAHAN"/>
      <sheetName val="Operasional Kegiatan"/>
      <sheetName val="Gorong&amp;Sal."/>
      <sheetName val="RAB_Ver. Juni 2006"/>
      <sheetName val="Peralatan-07"/>
      <sheetName val="trailerr"/>
      <sheetName val="ANA. Mobilisasi Alat-06"/>
      <sheetName val="ANA. Mobilisasi Pswt Pilatus"/>
      <sheetName val="Upah-05"/>
      <sheetName val="Bahan-04"/>
      <sheetName val="Bahan-ok"/>
      <sheetName val="mobilisasi &amp; demo-03"/>
      <sheetName val="Analisa Sat. Pek-02"/>
      <sheetName val="DKH-01"/>
      <sheetName val="analisa Latasir SS-A teb min 15"/>
      <sheetName val="ANA.ALAT"/>
      <sheetName val="TOTAL0"/>
      <sheetName val="Total_100"/>
      <sheetName val="MC0%"/>
      <sheetName val="KURVA0%"/>
      <sheetName val="KURVA_0%"/>
      <sheetName val="MC100% "/>
      <sheetName val="lap bulanan"/>
      <sheetName val="mgg 1"/>
      <sheetName val="mgg 2"/>
      <sheetName val="mgg 3"/>
      <sheetName val="mgg 4"/>
      <sheetName val="mgg 5"/>
      <sheetName val="mgg 6"/>
      <sheetName val="mgg 7"/>
      <sheetName val="mgg 8"/>
      <sheetName val="Harga Bahan Bar-Sel"/>
      <sheetName val="5.5"/>
      <sheetName val="STEINSLAG"/>
      <sheetName val="hrs5.7%"/>
      <sheetName val="hrs6%"/>
      <sheetName val="ATB-5.5%"/>
      <sheetName val="lapen 4kg"/>
      <sheetName val="RENCANA RAB"/>
      <sheetName val="RAB PENINGK"/>
      <sheetName val="RAB PEMB"/>
      <sheetName val="ANALIS K "/>
      <sheetName val="TD TRIMA"/>
      <sheetName val="BA PENJELASAN"/>
      <sheetName val="AB PMSKN"/>
      <sheetName val="BA PEMBUKAAN"/>
      <sheetName val="PEMBUKAAN"/>
      <sheetName val="PERINGKAT"/>
      <sheetName val="BA EVALUASI"/>
      <sheetName val="KEP.KADIN"/>
      <sheetName val="PENGUMUMAN"/>
      <sheetName val="GUNNING"/>
      <sheetName val="SPMK"/>
      <sheetName val="TSCE"/>
      <sheetName val="H-SATUAN"/>
      <sheetName val="PERHIT."/>
      <sheetName val="klas3"/>
      <sheetName val="RABklas3"/>
      <sheetName val="PPh Jan"/>
      <sheetName val="Daftar Harga Sat. "/>
      <sheetName val="Daftar Analisa  (2)"/>
      <sheetName val="schedul_CCO"/>
      <sheetName val="schedul_ASLI"/>
      <sheetName val="Rincian RAB_CCO"/>
      <sheetName val="Rincian RAB_ASLI"/>
      <sheetName val="BA_CCO"/>
      <sheetName val="sTAND"/>
      <sheetName val="DAT_KUI"/>
      <sheetName val="Upah_APBD1"/>
      <sheetName val="SSP Peb"/>
      <sheetName val="SSP Jan"/>
      <sheetName val="BAKP"/>
      <sheetName val="BA_LP"/>
      <sheetName val="BAPP_ST01"/>
      <sheetName val="BAPP_ST02"/>
      <sheetName val="breakAPBD1"/>
      <sheetName val="Kas_UMUM"/>
      <sheetName val="KasAPBD1_JAN"/>
      <sheetName val="KasAPBD1_PEB"/>
      <sheetName val="DATA_RAB_APBD1"/>
      <sheetName val="datsek_APBD1"/>
      <sheetName val="harga 2009 "/>
      <sheetName val="RAB-."/>
      <sheetName val="ANALIS LPJU"/>
      <sheetName val="HG.BM"/>
      <sheetName val="Peralatan (1)"/>
      <sheetName val="time scdulle"/>
      <sheetName val="HG.BAHAN"/>
      <sheetName val="dhs.utara"/>
      <sheetName val="bwr (2)"/>
      <sheetName val="DAT_CV_SKN"/>
      <sheetName val="Data Pengalaman Pek. "/>
      <sheetName val="Data &amp; Land."/>
      <sheetName val="REKAP_JEMB"/>
      <sheetName val="REKAP_Pening.JLN"/>
      <sheetName val="REKAP_Pemelih.JLN"/>
      <sheetName val="RAB_Jembatan"/>
      <sheetName val="RAB_Pening.JLN"/>
      <sheetName val="RAB_Pemelih.JLN"/>
      <sheetName val="analys-ALAT"/>
      <sheetName val="Dft.Hrg Upah&amp;Bhn"/>
      <sheetName val="DFT.SEWA ALAT"/>
      <sheetName val="JDWL bahan (2)"/>
      <sheetName val="JDWL PELAKS."/>
      <sheetName val="Jalan_Agg"/>
      <sheetName val="Jalan_ATB_plat duker"/>
      <sheetName val="Jalan_ATB_plat duker (2)"/>
      <sheetName val="Jalan_ATB_plat duker (3)"/>
      <sheetName val="NYATA"/>
      <sheetName val="SPECTEK"/>
      <sheetName val="BHN BARU"/>
      <sheetName val="ANAL BARU"/>
      <sheetName val="ALAT BARU"/>
      <sheetName val="2009-2010"/>
      <sheetName val="5.6 (1) CTB"/>
      <sheetName val="ANALISA GEDUNG"/>
      <sheetName val="LAMP_PERUBAHAN"/>
      <sheetName val="KURVA"/>
      <sheetName val="BHN-BAKU"/>
      <sheetName val="BHN-BUPATI"/>
      <sheetName val="rego_eskalasi"/>
      <sheetName val="BHN_2"/>
      <sheetName val="DAFTAR-AN"/>
      <sheetName val="p_sul"/>
      <sheetName val="Crane25ton"/>
      <sheetName val="EXcava"/>
      <sheetName val="sni kosongan"/>
      <sheetName val="harga 2010 "/>
      <sheetName val="AnalisaPengairan10"/>
      <sheetName val="Master (2)"/>
      <sheetName val="ANL-C5"/>
      <sheetName val="ANL-C3"/>
      <sheetName val="ANL-C2"/>
      <sheetName val="ANL-BX"/>
      <sheetName val="ANL-B"/>
      <sheetName val="ANL-A"/>
      <sheetName val="RAB KOSONGAN"/>
      <sheetName val="BGB.6"/>
      <sheetName val="BBC.1"/>
      <sheetName val="SENGON"/>
      <sheetName val="WAGIMAN"/>
      <sheetName val="KRAJAN - KEDUNGREJO"/>
      <sheetName val="PARAS TEMBOK"/>
      <sheetName val="MARTOOPAK"/>
      <sheetName val="KRAJAN-BLAMBG"/>
      <sheetName val="BEJONG"/>
      <sheetName val="SEPANJANG"/>
      <sheetName val="UMBUL PULE"/>
      <sheetName val="SUKOMUKTI"/>
      <sheetName val="SUKOMUKTI (2)"/>
      <sheetName val="keb bhn (3)"/>
      <sheetName val="bkn-pns"/>
      <sheetName val="sp-TTek"/>
      <sheetName val="cv-perusahaan"/>
      <sheetName val="adm+dtkeu"/>
      <sheetName val="pns"/>
      <sheetName val="Berlian"/>
      <sheetName val="BTS.SIT~BAJULMATI"/>
      <sheetName val="genteng_benculuk_btskota"/>
      <sheetName val="SpekTek-Kuant (Alat)"/>
      <sheetName val="SpekTek-Kuant(bhn)"/>
      <sheetName val="SpekTek-Kual(bhn)"/>
      <sheetName val="dft-alatutama"/>
      <sheetName val="DAF_ALAT_UTAMA"/>
      <sheetName val="TSched"/>
      <sheetName val="JAD_BALOK"/>
      <sheetName val="JAD_PEL_PEK"/>
      <sheetName val="DAF_PEM_UTAMA"/>
      <sheetName val="WANGGR-YAUR"/>
      <sheetName val="Pek.Utama"/>
      <sheetName val="S_PENAWARAN"/>
      <sheetName val="Kuantitas&amp;Harga"/>
      <sheetName val="DIV6a"/>
      <sheetName val="DIV7a"/>
      <sheetName val="DIV7b"/>
      <sheetName val="DIV10a"/>
      <sheetName val="DIV10b"/>
      <sheetName val="DAF_UBA"/>
      <sheetName val="Quarry2"/>
      <sheetName val="PemelLalin"/>
      <sheetName val="PemelJbtSmntr"/>
      <sheetName val="an.utara"/>
      <sheetName val="BAHN"/>
      <sheetName val="harga 2008 (2)"/>
      <sheetName val="Stani"/>
      <sheetName val="Kas Nop"/>
      <sheetName val="Kas Okt"/>
      <sheetName val="Kas sept"/>
      <sheetName val="pengeluaran "/>
      <sheetName val="Lap_kas sept"/>
      <sheetName val="Lap_kas okt"/>
      <sheetName val="Lap_kas Nop"/>
      <sheetName val="upah_sept"/>
      <sheetName val="upah_okt"/>
      <sheetName val="upah_nov"/>
      <sheetName val="daftar hadir"/>
      <sheetName val="LAP. BAHAN"/>
      <sheetName val="daf_absensi"/>
      <sheetName val="Payroll"/>
      <sheetName val="Lap Fisik &amp; Biaya"/>
      <sheetName val="daF_PEKERJA"/>
      <sheetName val="daf 24_rkb-rpl"/>
      <sheetName val="BahanM"/>
      <sheetName val="pemb.bhn"/>
      <sheetName val="DATA fAKTUR"/>
      <sheetName val="Rekap_bahan"/>
      <sheetName val="isian progres"/>
      <sheetName val="DATA KWI"/>
      <sheetName val="PROGRESS g1"/>
      <sheetName val="Survey HPS (2)"/>
      <sheetName val="Survey HPS"/>
      <sheetName val="DATA_BASE"/>
      <sheetName val="HARSAT 2013"/>
      <sheetName val="RAB-106"/>
      <sheetName val="RAB-105"/>
      <sheetName val="RAB-107"/>
      <sheetName val="RAB-108"/>
      <sheetName val="RAB-109"/>
      <sheetName val="RAB-104"/>
      <sheetName val="RAB-103"/>
      <sheetName val="RAB-102"/>
      <sheetName val="RAB-101"/>
      <sheetName val="RAB-100"/>
      <sheetName val="RAB-99"/>
      <sheetName val="RAB-98"/>
      <sheetName val="RAB-97"/>
      <sheetName val="RAB-96"/>
      <sheetName val="RAB-95"/>
      <sheetName val="RAB-94"/>
      <sheetName val="RAB-93"/>
      <sheetName val="RAB-92"/>
      <sheetName val="RAB-91"/>
      <sheetName val="RAB-90"/>
      <sheetName val="RAB-89"/>
      <sheetName val="RAB-88"/>
      <sheetName val="RAB-87"/>
      <sheetName val="RAB-86"/>
      <sheetName val="RAB-85"/>
      <sheetName val="RAB-84"/>
      <sheetName val="RAB-83"/>
      <sheetName val="RAB-82"/>
      <sheetName val="RAB-81"/>
      <sheetName val="RAB-80"/>
      <sheetName val="RAB-79"/>
      <sheetName val="RAB-78"/>
      <sheetName val="RAB-77"/>
      <sheetName val="ap1"/>
      <sheetName val="dat_rabAPBD1"/>
      <sheetName val="dekor"/>
      <sheetName val="RAB kosong 1"/>
      <sheetName val="RAB kosong 2"/>
      <sheetName val="SRONO"/>
      <sheetName val="CITROWATI"/>
      <sheetName val="SUDIMORO"/>
      <sheetName val="WARU"/>
      <sheetName val="TEMBELANG"/>
      <sheetName val="SUKUN"/>
      <sheetName val="BGT4"/>
      <sheetName val="BBL3,4"/>
      <sheetName val="Lateng"/>
      <sheetName val="BGB2"/>
      <sheetName val="Progress_RKB"/>
      <sheetName val="Stand1"/>
      <sheetName val="kas_u"/>
      <sheetName val="kas_BUL"/>
      <sheetName val="kas_BUL (2)"/>
      <sheetName val="kas_m"/>
      <sheetName val="kas_m (2)"/>
      <sheetName val="kas_m (3)"/>
      <sheetName val="kas_m (4)"/>
      <sheetName val="kas_m (5)"/>
      <sheetName val="KEPUT KEPSEK (2)"/>
      <sheetName val="Termin 1_N"/>
      <sheetName val="Termin 1_S"/>
      <sheetName val="Sur_Perny_N"/>
      <sheetName val="Sur_Perny_S "/>
      <sheetName val="KWT"/>
      <sheetName val="DATA_RAB"/>
      <sheetName val="Data_OWN"/>
      <sheetName val="surpeng_N"/>
      <sheetName val="surpeng_S"/>
      <sheetName val="struk_org"/>
      <sheetName val="USULAN_N"/>
      <sheetName val="KEPUT KEPSEK"/>
      <sheetName val="BA PANITIA"/>
      <sheetName val="Panitia"/>
      <sheetName val="SurGas"/>
      <sheetName val="RAB_REHAB"/>
      <sheetName val="toko"/>
      <sheetName val="DATA_SEKOLAH"/>
      <sheetName val="KAs Agustus"/>
      <sheetName val="Rencana"/>
      <sheetName val="F&amp;B"/>
      <sheetName val="F&amp;B1"/>
      <sheetName val="PPh Nop"/>
      <sheetName val="PPh Des"/>
      <sheetName val="SSP Nop"/>
      <sheetName val="SSP Des"/>
      <sheetName val="StanE"/>
      <sheetName val="Kas_MMg1"/>
      <sheetName val="Kas_MMg2"/>
      <sheetName val="Kas_MMg3"/>
      <sheetName val="Kas_MMg4"/>
      <sheetName val="Kas_MMg5"/>
      <sheetName val="Kas_MMg6"/>
      <sheetName val="Kas_MMg7"/>
      <sheetName val="Kas_MMg8"/>
      <sheetName val="Kas_MMg9"/>
      <sheetName val="Kas_MMg10"/>
      <sheetName val="Kas_MMg11"/>
      <sheetName val="Kas_MMg12"/>
      <sheetName val="Kas_BUL3"/>
      <sheetName val="Kas_BUL2"/>
      <sheetName val="Kas_BUL1"/>
      <sheetName val="LAPFSBUL_Jan"/>
      <sheetName val="LAPFSBUL_Des"/>
      <sheetName val="LAPFSBUL_Nop"/>
      <sheetName val="LAPF&amp;KAKR_Jan"/>
      <sheetName val="LAPF&amp;KAKR_Des"/>
      <sheetName val="LAPF&amp;KAKR_Nop"/>
      <sheetName val="upah_Nop"/>
      <sheetName val="upah_Des"/>
      <sheetName val="upah_Jan"/>
      <sheetName val="Bhn_upah"/>
      <sheetName val="ALAT_BAHAN"/>
      <sheetName val="RAB_MC.0"/>
      <sheetName val="DAF_UBA_094"/>
      <sheetName val="Pemenuhan"/>
      <sheetName val="Person_Inti"/>
      <sheetName val="Metode New"/>
      <sheetName val="DIV7_7.1(3)"/>
      <sheetName val="dft-alat_minimal"/>
      <sheetName val="REKAP_097"/>
      <sheetName val="surat_PEN"/>
      <sheetName val="meto_094"/>
      <sheetName val="j_tenaga"/>
      <sheetName val="TSCHDUL"/>
      <sheetName val="AN_alat_BEJI"/>
      <sheetName val="EI-313"/>
      <sheetName val="EI-314"/>
      <sheetName val="EI-322"/>
      <sheetName val="EI-5.5"/>
      <sheetName val="EI-6.1.(2)a"/>
      <sheetName val="EI-6.3.(5)a"/>
      <sheetName val="EI-715"/>
      <sheetName val="EI-716"/>
      <sheetName val="EI-717"/>
      <sheetName val="EI-731"/>
      <sheetName val="EI-732"/>
      <sheetName val="EI-79"/>
      <sheetName val="EI-7.13"/>
      <sheetName val="7.15.1"/>
      <sheetName val="RAB_094"/>
      <sheetName val="bongkar"/>
      <sheetName val="PVC_2&quot;"/>
      <sheetName val="Kisdam"/>
      <sheetName val="8.4(5)"/>
      <sheetName val="Cat_Jem"/>
      <sheetName val="eieieieieie"/>
      <sheetName val="EI-512"/>
      <sheetName val="RAB_097_PROGRES"/>
      <sheetName val="PG_Asem"/>
      <sheetName val="An_Alat_Sewa"/>
      <sheetName val="hujan_beji"/>
      <sheetName val="Reques_beji"/>
      <sheetName val="harian_beji"/>
      <sheetName val="KAS AGUS"/>
      <sheetName val="KAS OKTO"/>
      <sheetName val="DAF_RENCANA"/>
      <sheetName val="Fisik &amp; biaya"/>
      <sheetName val="Fisik &amp; Biaya2"/>
      <sheetName val="Fisik &amp; Biaya2 (2)"/>
      <sheetName val="LAP BAHAN"/>
      <sheetName val="patok1"/>
      <sheetName val="patok2"/>
      <sheetName val="1Putat"/>
      <sheetName val="2Lrangan"/>
      <sheetName val="3Potrojoyo"/>
      <sheetName val="4Cerme"/>
      <sheetName val="5Jaran"/>
      <sheetName val="6Tmnsari"/>
      <sheetName val="7Jlrum"/>
      <sheetName val="8Pkel"/>
      <sheetName val="9Kasem"/>
      <sheetName val="10Teber"/>
      <sheetName val="11Wringin"/>
      <sheetName val="12Kuburan"/>
      <sheetName val="13Prong"/>
      <sheetName val="14Belik"/>
      <sheetName val="15Blk Penata"/>
      <sheetName val="16Awal"/>
      <sheetName val="17Ketut"/>
      <sheetName val="18PA Kr Rejo"/>
      <sheetName val="19Tlepak"/>
      <sheetName val="20Ysmulyo"/>
      <sheetName val="21Gambor"/>
      <sheetName val="22BRSI"/>
      <sheetName val="23BSM 3"/>
      <sheetName val="24BKS 5"/>
      <sheetName val="25Bsbi 7"/>
      <sheetName val="26BGI Ki"/>
      <sheetName val="27BKP 1"/>
      <sheetName val="28BKG 6"/>
      <sheetName val="29BWRI 1"/>
      <sheetName val="30PA Sbr Gondo"/>
      <sheetName val="31BPO 3"/>
      <sheetName val="32Trow"/>
      <sheetName val="33BB 1 kA"/>
      <sheetName val="34BB 2 kA"/>
      <sheetName val="35BSB 7 te"/>
      <sheetName val="36Sbr Ayu"/>
      <sheetName val="37PA Kedu Rejo"/>
      <sheetName val="38Spanjang"/>
      <sheetName val="39Palungrejo"/>
      <sheetName val="40K. gbang"/>
      <sheetName val="41 Tekik"/>
      <sheetName val="1Ftimah"/>
      <sheetName val="2Pacean"/>
      <sheetName val="3Mangli"/>
      <sheetName val="4ancar"/>
      <sheetName val="5Ragung"/>
      <sheetName val="6Cangkring"/>
      <sheetName val="7Slogiri"/>
      <sheetName val="8Ponco"/>
      <sheetName val="AN-C5"/>
      <sheetName val="Fisik &amp; Biaya (2)"/>
      <sheetName val="Fisik &amp; Biaya (3)"/>
      <sheetName val="Kas agust"/>
      <sheetName val="Bulanan_Bahan"/>
      <sheetName val="harga 2012"/>
      <sheetName val="JD BAHAN "/>
      <sheetName val="d'Base"/>
      <sheetName val="Lap_Mgg"/>
      <sheetName val="Rekap_Mgg"/>
      <sheetName val="Perbdgn"/>
      <sheetName val="TS Bar"/>
      <sheetName val="Us Keg"/>
      <sheetName val="ANA_JALAN 2009"/>
      <sheetName val="REKAP kosongan"/>
      <sheetName val="DAT_KUI (3)"/>
      <sheetName val="DAT_KUI (2)"/>
      <sheetName val="Kas_BUL4"/>
      <sheetName val="LAPFSBUL_Okt"/>
      <sheetName val="LAPF&amp;KAKR_Okt"/>
      <sheetName val="LAPKABUL"/>
      <sheetName val="sub REKAP (2)"/>
      <sheetName val="Analisa Alat Baru"/>
      <sheetName val="VOL DWG"/>
      <sheetName val="ANL_C2"/>
      <sheetName val="an-biasa"/>
      <sheetName val="up &amp; bhn baru"/>
      <sheetName val="Harga2003"/>
      <sheetName val="perlt"/>
      <sheetName val="P. Perush"/>
      <sheetName val="penyt."/>
      <sheetName val="surpeng"/>
      <sheetName val="RabDat"/>
      <sheetName val="DAT_RABAP2"/>
      <sheetName val="dat_sek"/>
      <sheetName val="DAT_SEKAP2"/>
      <sheetName val="Progress fisik"/>
      <sheetName val="Upah_ALt1"/>
      <sheetName val="Upah_Alt2"/>
      <sheetName val="Upah_Alt3"/>
      <sheetName val="Dat_upah"/>
      <sheetName val="Kas Umum_AGU"/>
      <sheetName val="Kas Umum_SEPT"/>
      <sheetName val="Kas Umum_OKT"/>
      <sheetName val="daf-reNC"/>
      <sheetName val="Lap Fisik &amp; Biaya (2)"/>
      <sheetName val="Lap Fisik &amp; Biaya (3)"/>
      <sheetName val="subrekap"/>
      <sheetName val="SChedule s"/>
      <sheetName val="peng. bhn"/>
      <sheetName val="peng.TENAGA"/>
      <sheetName val="TKADN"/>
      <sheetName val="REKAP BAHAN JALAN"/>
      <sheetName val="REKAP BAHAN (2)"/>
      <sheetName val="OP"/>
      <sheetName val="dftr harga"/>
      <sheetName val="hrg. sat pek"/>
      <sheetName val="Vol. Material Kes"/>
      <sheetName val="prhit tulangan"/>
      <sheetName val="Prtngn Pkrja"/>
      <sheetName val="Lap_BAHAN"/>
      <sheetName val="total 1"/>
      <sheetName val="harga 2010"/>
      <sheetName val="HASIL SURVEY"/>
      <sheetName val="harga satuan diknas pendidikan"/>
      <sheetName val="harga 2010 asli"/>
      <sheetName val="Time S-7"/>
      <sheetName val="harga ANALISA"/>
      <sheetName val="foxz"/>
      <sheetName val="BAHAN CAMPUR"/>
      <sheetName val="DATA-MASUKAN"/>
      <sheetName val="ANALIS-E"/>
      <sheetName val="ANALIS-K"/>
      <sheetName val="DAF-HARGA"/>
      <sheetName val="data_APBD2"/>
      <sheetName val="data_Dbase_RAB"/>
      <sheetName val="data_Asli"/>
      <sheetName val="analisa_gedung"/>
      <sheetName val="6.3.4a"/>
      <sheetName val="7.1(6)"/>
      <sheetName val="REKAB_RAB"/>
      <sheetName val="D_KUAN&amp;HARGA"/>
      <sheetName val="6.1.2a"/>
      <sheetName val="6.1.1a (2)"/>
      <sheetName val="3.2.1"/>
      <sheetName val="3.2.2"/>
      <sheetName val="3.4.1"/>
      <sheetName val="3.4.3"/>
      <sheetName val="3.4.4"/>
      <sheetName val="DHSD_TBA"/>
      <sheetName val="An_Alt_irja"/>
      <sheetName val="DAF_ALAT_UTAMA_uk"/>
      <sheetName val="Alat-1_Uk_bwi_1"/>
      <sheetName val="3.1.2"/>
      <sheetName val="5.1.1"/>
      <sheetName val="5.1.2"/>
      <sheetName val="6.1.1a"/>
      <sheetName val="6.3.8a"/>
      <sheetName val="6.3.9"/>
      <sheetName val="7.3.1"/>
      <sheetName val="7.1.7"/>
      <sheetName val="7.1.10"/>
      <sheetName val="8.4.1"/>
      <sheetName val="10.1.3"/>
      <sheetName val="upah_tukang"/>
      <sheetName val="kas_BUL (3)"/>
      <sheetName val="kas_BUL (4)"/>
      <sheetName val="BAHN MC-0"/>
      <sheetName val="REKAP RS"/>
      <sheetName val="RAB R Sakit"/>
      <sheetName val="HARGA UTARA"/>
      <sheetName val="an.tengah"/>
      <sheetName val="HARGA TENGAH"/>
      <sheetName val="an.selatan"/>
      <sheetName val="HARGA SELATAN"/>
      <sheetName val="BESI&amp;bktng"/>
      <sheetName val="PLUMBING BLOCK D "/>
      <sheetName val="PLUMBING BLOCK E1"/>
      <sheetName val="ELEKTRIKAL D"/>
      <sheetName val="ELEKTRIK E"/>
      <sheetName val="PANEL+TAMAN"/>
      <sheetName val="TLP D"/>
      <sheetName val="TLP E"/>
      <sheetName val="LAN D"/>
      <sheetName val="LAN E"/>
      <sheetName val="SOUND D E "/>
      <sheetName val="FIRE D"/>
      <sheetName val="FIRE E "/>
      <sheetName val="CCTV D"/>
      <sheetName val="Variable"/>
      <sheetName val="S.Penawarn"/>
      <sheetName val="auto-PPN"/>
      <sheetName val="RKAPRAB"/>
      <sheetName val="j.alat"/>
      <sheetName val="j.bhn"/>
      <sheetName val="j.tng"/>
      <sheetName val="an. alt"/>
      <sheetName val="CCO REKA1 (2)"/>
      <sheetName val="CCO REKA1"/>
      <sheetName val="paket 2"/>
      <sheetName val="BAHAN 2008"/>
      <sheetName val="MASTER BAHAN 2008"/>
      <sheetName val="BAHAN2008"/>
      <sheetName val="MASTER BAHAN 06"/>
      <sheetName val="ANALISA TAMBAK"/>
      <sheetName val="GALIAN+TANGGUL"/>
      <sheetName val="BOR AIR TANAH"/>
      <sheetName val="HARSAT 2016"/>
      <sheetName val="ANS PERS"/>
      <sheetName val="REKAP ANALIS "/>
      <sheetName val="AN. SDA"/>
      <sheetName val="D6.2"/>
      <sheetName val="D6.3"/>
      <sheetName val="Prop-non ind"/>
      <sheetName val="PERHITUNGAN BIAYA MC 0%, 100%"/>
      <sheetName val="MC 0% DAN 100%"/>
      <sheetName val="MINGGUAN 1"/>
      <sheetName val="MINGGUAN (2)"/>
      <sheetName val="RAB MC "/>
      <sheetName val="COVER  (2)"/>
      <sheetName val="LAP-HAR"/>
      <sheetName val="LAP-HAR (2)"/>
      <sheetName val="Lap Drainase"/>
      <sheetName val="HSD perkota"/>
      <sheetName val="HSD BULAN YBS"/>
      <sheetName val="HSD Upah &amp; Bahan"/>
      <sheetName val="harga Pasar"/>
      <sheetName val="D2 A"/>
      <sheetName val="D7(1)A"/>
      <sheetName val="D7(2)A"/>
      <sheetName val="Q'ty Jbt new"/>
      <sheetName val="Inf"/>
      <sheetName val="List Q'ty"/>
      <sheetName val="Maj"/>
      <sheetName val="C31"/>
      <sheetName val="3-1"/>
      <sheetName val="C32"/>
      <sheetName val="3-2"/>
      <sheetName val="C33"/>
      <sheetName val="3-3"/>
      <sheetName val="C34"/>
      <sheetName val="3-4"/>
      <sheetName val="C35"/>
      <sheetName val="3-5"/>
      <sheetName val="C36"/>
      <sheetName val="3-6"/>
      <sheetName val="C37"/>
      <sheetName val="3-7"/>
      <sheetName val="C38"/>
      <sheetName val="3-8"/>
      <sheetName val="C39"/>
      <sheetName val="3-9"/>
      <sheetName val="C310"/>
      <sheetName val="3-10"/>
      <sheetName val="C5a"/>
      <sheetName val="Pri"/>
      <sheetName val="C5c"/>
      <sheetName val="C5d"/>
      <sheetName val="Crus"/>
      <sheetName val="Agr"/>
      <sheetName val="C5e"/>
      <sheetName val="Daf A"/>
      <sheetName val="Sum A"/>
      <sheetName val="COQ"/>
      <sheetName val="Q'ty Jl"/>
      <sheetName val="C&amp;F"/>
      <sheetName val="BC"/>
      <sheetName val="Q'ty Jbt"/>
      <sheetName val="Quantitas"/>
      <sheetName val="B'ting"/>
      <sheetName val="I-pek"/>
      <sheetName val="C Basin"/>
      <sheetName val="S3B11"/>
      <sheetName val="analis 2005"/>
      <sheetName val="ANA.SAT"/>
      <sheetName val="Bar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6">
          <cell r="A6">
            <v>1</v>
          </cell>
        </row>
      </sheetData>
      <sheetData sheetId="113"/>
      <sheetData sheetId="114"/>
      <sheetData sheetId="115"/>
      <sheetData sheetId="116"/>
      <sheetData sheetId="117">
        <row r="3">
          <cell r="C3" t="str">
            <v xml:space="preserve">PERKIRAAN PRODUKSI MINYAK HASIL   REPARASI 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180">
          <cell r="F180">
            <v>3023000</v>
          </cell>
        </row>
      </sheetData>
      <sheetData sheetId="129">
        <row r="180">
          <cell r="F180">
            <v>3023000</v>
          </cell>
        </row>
      </sheetData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180">
          <cell r="F180">
            <v>3023000</v>
          </cell>
        </row>
      </sheetData>
      <sheetData sheetId="147">
        <row r="180">
          <cell r="F180">
            <v>3023000</v>
          </cell>
        </row>
      </sheetData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 refreshError="1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 refreshError="1"/>
      <sheetData sheetId="883" refreshError="1"/>
      <sheetData sheetId="884" refreshError="1"/>
      <sheetData sheetId="885"/>
      <sheetData sheetId="886" refreshError="1"/>
      <sheetData sheetId="887" refreshError="1"/>
      <sheetData sheetId="888" refreshError="1"/>
      <sheetData sheetId="889" refreshError="1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 refreshError="1"/>
      <sheetData sheetId="900" refreshError="1"/>
      <sheetData sheetId="901"/>
      <sheetData sheetId="902"/>
      <sheetData sheetId="903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/>
      <sheetData sheetId="925"/>
      <sheetData sheetId="926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 refreshError="1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/>
      <sheetData sheetId="1523"/>
      <sheetData sheetId="1524"/>
      <sheetData sheetId="1525"/>
      <sheetData sheetId="1526"/>
      <sheetData sheetId="1527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>
        <row r="25">
          <cell r="H25">
            <v>50250800</v>
          </cell>
        </row>
      </sheetData>
      <sheetData sheetId="155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/>
      <sheetData sheetId="1568"/>
      <sheetData sheetId="1569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/>
      <sheetData sheetId="1650">
        <row r="19">
          <cell r="F19">
            <v>24000</v>
          </cell>
        </row>
      </sheetData>
      <sheetData sheetId="1651">
        <row r="19">
          <cell r="F19">
            <v>24000</v>
          </cell>
        </row>
      </sheetData>
      <sheetData sheetId="1652">
        <row r="19">
          <cell r="F19">
            <v>24000</v>
          </cell>
        </row>
      </sheetData>
      <sheetData sheetId="1653"/>
      <sheetData sheetId="1654"/>
      <sheetData sheetId="1655"/>
      <sheetData sheetId="1656"/>
      <sheetData sheetId="1657"/>
      <sheetData sheetId="1658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/>
      <sheetData sheetId="1801" refreshError="1"/>
      <sheetData sheetId="1802" refreshError="1"/>
      <sheetData sheetId="1803" refreshError="1"/>
      <sheetData sheetId="1804" refreshError="1"/>
      <sheetData sheetId="1805"/>
      <sheetData sheetId="1806" refreshError="1"/>
      <sheetData sheetId="1807"/>
      <sheetData sheetId="1808"/>
      <sheetData sheetId="1809"/>
      <sheetData sheetId="1810"/>
      <sheetData sheetId="1811"/>
      <sheetData sheetId="1812" refreshError="1"/>
      <sheetData sheetId="1813"/>
      <sheetData sheetId="1814"/>
      <sheetData sheetId="1815"/>
      <sheetData sheetId="1816"/>
      <sheetData sheetId="1817" refreshError="1"/>
      <sheetData sheetId="1818" refreshError="1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>
        <row r="8">
          <cell r="A8" t="str">
            <v>K.012</v>
          </cell>
        </row>
      </sheetData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 refreshError="1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/>
      <sheetData sheetId="3170"/>
      <sheetData sheetId="3171"/>
      <sheetData sheetId="3172"/>
      <sheetData sheetId="3173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/>
      <sheetData sheetId="3224"/>
      <sheetData sheetId="3225"/>
      <sheetData sheetId="3226"/>
      <sheetData sheetId="3227"/>
      <sheetData sheetId="3228"/>
      <sheetData sheetId="3229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>
        <row r="6">
          <cell r="A6" t="str">
            <v>Report Group</v>
          </cell>
        </row>
      </sheetData>
      <sheetData sheetId="7652">
        <row r="6">
          <cell r="A6" t="str">
            <v>Report Group</v>
          </cell>
        </row>
      </sheetData>
      <sheetData sheetId="7653">
        <row r="6">
          <cell r="A6" t="str">
            <v>Report Group</v>
          </cell>
        </row>
      </sheetData>
      <sheetData sheetId="7654">
        <row r="6">
          <cell r="A6" t="str">
            <v>Report Group</v>
          </cell>
        </row>
      </sheetData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 refreshError="1"/>
      <sheetData sheetId="7664" refreshError="1"/>
      <sheetData sheetId="7665"/>
      <sheetData sheetId="7666"/>
      <sheetData sheetId="7667"/>
      <sheetData sheetId="7668" refreshError="1"/>
      <sheetData sheetId="7669"/>
      <sheetData sheetId="7670"/>
      <sheetData sheetId="7671"/>
      <sheetData sheetId="7672"/>
      <sheetData sheetId="7673"/>
      <sheetData sheetId="7674"/>
      <sheetData sheetId="7675"/>
      <sheetData sheetId="7676">
        <row r="20">
          <cell r="E20">
            <v>-3.6</v>
          </cell>
        </row>
      </sheetData>
      <sheetData sheetId="7677" refreshError="1"/>
      <sheetData sheetId="7678"/>
      <sheetData sheetId="7679"/>
      <sheetData sheetId="7680"/>
      <sheetData sheetId="7681"/>
      <sheetData sheetId="7682"/>
      <sheetData sheetId="7683" refreshError="1"/>
      <sheetData sheetId="7684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/>
      <sheetData sheetId="7700"/>
      <sheetData sheetId="7701" refreshError="1"/>
      <sheetData sheetId="7702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>
        <row r="14">
          <cell r="G14">
            <v>55000</v>
          </cell>
        </row>
      </sheetData>
      <sheetData sheetId="7746"/>
      <sheetData sheetId="7747"/>
      <sheetData sheetId="7748"/>
      <sheetData sheetId="7749"/>
      <sheetData sheetId="7750"/>
      <sheetData sheetId="7751"/>
      <sheetData sheetId="7752"/>
      <sheetData sheetId="7753" refreshError="1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/>
      <sheetData sheetId="13058"/>
      <sheetData sheetId="13059"/>
      <sheetData sheetId="13060"/>
      <sheetData sheetId="13061"/>
      <sheetData sheetId="13062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/>
      <sheetData sheetId="13135"/>
      <sheetData sheetId="13136"/>
      <sheetData sheetId="13137"/>
      <sheetData sheetId="13138" refreshError="1"/>
      <sheetData sheetId="13139"/>
      <sheetData sheetId="13140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/>
      <sheetData sheetId="13156"/>
      <sheetData sheetId="13157"/>
      <sheetData sheetId="13158"/>
      <sheetData sheetId="13159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/>
      <sheetData sheetId="13240"/>
      <sheetData sheetId="13241"/>
      <sheetData sheetId="13242"/>
      <sheetData sheetId="13243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/>
      <sheetData sheetId="13265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 refreshError="1"/>
      <sheetData sheetId="13298" refreshError="1"/>
      <sheetData sheetId="13299" refreshError="1"/>
      <sheetData sheetId="13300"/>
      <sheetData sheetId="13301"/>
      <sheetData sheetId="13302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/>
      <sheetData sheetId="13469" refreshError="1"/>
      <sheetData sheetId="13470" refreshError="1"/>
      <sheetData sheetId="13471" refreshError="1"/>
      <sheetData sheetId="13472" refreshError="1"/>
      <sheetData sheetId="13473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/>
      <sheetData sheetId="13568"/>
      <sheetData sheetId="13569"/>
      <sheetData sheetId="13570"/>
      <sheetData sheetId="1357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/>
      <sheetData sheetId="13659"/>
      <sheetData sheetId="13660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/>
      <sheetData sheetId="13775"/>
      <sheetData sheetId="13776"/>
      <sheetData sheetId="13777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 refreshError="1"/>
      <sheetData sheetId="14205" refreshError="1"/>
      <sheetData sheetId="14206"/>
      <sheetData sheetId="14207" refreshError="1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 refreshError="1"/>
      <sheetData sheetId="14216" refreshError="1"/>
      <sheetData sheetId="14217" refreshError="1"/>
      <sheetData sheetId="14218" refreshError="1"/>
      <sheetData sheetId="14219"/>
      <sheetData sheetId="14220"/>
      <sheetData sheetId="14221" refreshError="1"/>
      <sheetData sheetId="14222"/>
      <sheetData sheetId="14223"/>
      <sheetData sheetId="14224"/>
      <sheetData sheetId="14225"/>
      <sheetData sheetId="14226"/>
      <sheetData sheetId="14227" refreshError="1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 refreshError="1"/>
      <sheetData sheetId="14485" refreshError="1"/>
      <sheetData sheetId="14486" refreshError="1"/>
      <sheetData sheetId="14487" refreshError="1"/>
      <sheetData sheetId="14488"/>
      <sheetData sheetId="14489"/>
      <sheetData sheetId="14490" refreshError="1"/>
      <sheetData sheetId="1449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/>
      <sheetData sheetId="14508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 refreshError="1"/>
      <sheetData sheetId="14560"/>
      <sheetData sheetId="14561" refreshError="1"/>
      <sheetData sheetId="14562" refreshError="1"/>
      <sheetData sheetId="14563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/>
      <sheetData sheetId="14578" refreshError="1"/>
      <sheetData sheetId="14579" refreshError="1"/>
      <sheetData sheetId="14580"/>
      <sheetData sheetId="14581" refreshError="1"/>
      <sheetData sheetId="14582" refreshError="1"/>
      <sheetData sheetId="14583"/>
      <sheetData sheetId="14584" refreshError="1"/>
      <sheetData sheetId="14585" refreshError="1"/>
      <sheetData sheetId="14586" refreshError="1"/>
      <sheetData sheetId="14587" refreshError="1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 refreshError="1"/>
      <sheetData sheetId="14606"/>
      <sheetData sheetId="14607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/>
      <sheetData sheetId="14614"/>
      <sheetData sheetId="14615"/>
      <sheetData sheetId="14616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/>
      <sheetData sheetId="14636"/>
      <sheetData sheetId="14637" refreshError="1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/>
      <sheetData sheetId="14675"/>
      <sheetData sheetId="14676" refreshError="1"/>
      <sheetData sheetId="14677"/>
      <sheetData sheetId="14678"/>
      <sheetData sheetId="14679" refreshError="1"/>
      <sheetData sheetId="14680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/>
      <sheetData sheetId="1486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/>
      <sheetData sheetId="17041"/>
      <sheetData sheetId="17042"/>
      <sheetData sheetId="17043"/>
      <sheetData sheetId="17044" refreshError="1"/>
      <sheetData sheetId="17045" refreshError="1"/>
      <sheetData sheetId="17046"/>
      <sheetData sheetId="17047"/>
      <sheetData sheetId="17048"/>
      <sheetData sheetId="17049"/>
      <sheetData sheetId="17050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 refreshError="1"/>
      <sheetData sheetId="17299" refreshError="1"/>
      <sheetData sheetId="17300" refreshError="1"/>
      <sheetData sheetId="17301" refreshError="1"/>
      <sheetData sheetId="17302" refreshError="1"/>
      <sheetData sheetId="17303" refreshError="1"/>
      <sheetData sheetId="17304" refreshError="1"/>
      <sheetData sheetId="17305" refreshError="1"/>
      <sheetData sheetId="17306" refreshError="1"/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 refreshError="1"/>
      <sheetData sheetId="17315" refreshError="1"/>
      <sheetData sheetId="17316" refreshError="1"/>
      <sheetData sheetId="17317" refreshError="1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 refreshError="1"/>
      <sheetData sheetId="17402" refreshError="1"/>
      <sheetData sheetId="17403" refreshError="1"/>
      <sheetData sheetId="17404" refreshError="1"/>
      <sheetData sheetId="17405" refreshError="1"/>
      <sheetData sheetId="17406" refreshError="1"/>
      <sheetData sheetId="17407" refreshError="1"/>
      <sheetData sheetId="17408" refreshError="1"/>
      <sheetData sheetId="17409" refreshError="1"/>
      <sheetData sheetId="17410" refreshError="1"/>
      <sheetData sheetId="17411" refreshError="1"/>
      <sheetData sheetId="17412" refreshError="1"/>
      <sheetData sheetId="17413" refreshError="1"/>
      <sheetData sheetId="17414" refreshError="1"/>
      <sheetData sheetId="17415" refreshError="1"/>
      <sheetData sheetId="17416" refreshError="1"/>
      <sheetData sheetId="17417" refreshError="1"/>
      <sheetData sheetId="17418" refreshError="1"/>
      <sheetData sheetId="17419" refreshError="1"/>
      <sheetData sheetId="17420" refreshError="1"/>
      <sheetData sheetId="17421" refreshError="1"/>
      <sheetData sheetId="17422" refreshError="1"/>
      <sheetData sheetId="17423" refreshError="1"/>
      <sheetData sheetId="17424" refreshError="1"/>
      <sheetData sheetId="17425" refreshError="1"/>
      <sheetData sheetId="17426" refreshError="1"/>
      <sheetData sheetId="17427" refreshError="1"/>
      <sheetData sheetId="17428" refreshError="1"/>
      <sheetData sheetId="17429" refreshError="1"/>
      <sheetData sheetId="17430" refreshError="1"/>
      <sheetData sheetId="17431" refreshError="1"/>
      <sheetData sheetId="17432" refreshError="1"/>
      <sheetData sheetId="17433" refreshError="1"/>
      <sheetData sheetId="17434" refreshError="1"/>
      <sheetData sheetId="17435" refreshError="1"/>
      <sheetData sheetId="17436" refreshError="1"/>
      <sheetData sheetId="17437" refreshError="1"/>
      <sheetData sheetId="17438" refreshError="1"/>
      <sheetData sheetId="17439" refreshError="1"/>
      <sheetData sheetId="17440" refreshError="1"/>
      <sheetData sheetId="17441" refreshError="1"/>
      <sheetData sheetId="17442" refreshError="1"/>
      <sheetData sheetId="17443" refreshError="1"/>
      <sheetData sheetId="17444" refreshError="1"/>
      <sheetData sheetId="17445" refreshError="1"/>
      <sheetData sheetId="17446" refreshError="1"/>
      <sheetData sheetId="17447" refreshError="1"/>
      <sheetData sheetId="17448" refreshError="1"/>
      <sheetData sheetId="17449" refreshError="1"/>
      <sheetData sheetId="17450" refreshError="1"/>
      <sheetData sheetId="17451" refreshError="1"/>
      <sheetData sheetId="17452" refreshError="1"/>
      <sheetData sheetId="17453" refreshError="1"/>
      <sheetData sheetId="17454" refreshError="1"/>
      <sheetData sheetId="17455" refreshError="1"/>
      <sheetData sheetId="17456" refreshError="1"/>
      <sheetData sheetId="17457" refreshError="1"/>
      <sheetData sheetId="17458" refreshError="1"/>
      <sheetData sheetId="17459" refreshError="1"/>
      <sheetData sheetId="17460" refreshError="1"/>
      <sheetData sheetId="17461" refreshError="1"/>
      <sheetData sheetId="17462" refreshError="1"/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 refreshError="1"/>
      <sheetData sheetId="17514" refreshError="1"/>
      <sheetData sheetId="17515" refreshError="1"/>
      <sheetData sheetId="17516" refreshError="1"/>
      <sheetData sheetId="17517" refreshError="1"/>
      <sheetData sheetId="17518" refreshError="1"/>
      <sheetData sheetId="17519" refreshError="1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 refreshError="1"/>
      <sheetData sheetId="17931" refreshError="1"/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 refreshError="1"/>
      <sheetData sheetId="17997" refreshError="1"/>
      <sheetData sheetId="17998" refreshError="1"/>
      <sheetData sheetId="17999" refreshError="1"/>
      <sheetData sheetId="18000" refreshError="1"/>
      <sheetData sheetId="18001" refreshError="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 refreshError="1"/>
      <sheetData sheetId="18013" refreshError="1"/>
      <sheetData sheetId="18014" refreshError="1"/>
      <sheetData sheetId="18015" refreshError="1"/>
      <sheetData sheetId="18016" refreshError="1"/>
      <sheetData sheetId="18017" refreshError="1"/>
      <sheetData sheetId="18018" refreshError="1"/>
      <sheetData sheetId="18019" refreshError="1"/>
      <sheetData sheetId="18020" refreshError="1"/>
      <sheetData sheetId="18021" refreshError="1"/>
      <sheetData sheetId="18022" refreshError="1"/>
      <sheetData sheetId="18023" refreshError="1"/>
      <sheetData sheetId="18024" refreshError="1"/>
      <sheetData sheetId="18025" refreshError="1"/>
      <sheetData sheetId="18026" refreshError="1"/>
      <sheetData sheetId="18027" refreshError="1"/>
      <sheetData sheetId="18028" refreshError="1"/>
      <sheetData sheetId="18029" refreshError="1"/>
      <sheetData sheetId="18030" refreshError="1"/>
      <sheetData sheetId="18031" refreshError="1"/>
      <sheetData sheetId="18032" refreshError="1"/>
      <sheetData sheetId="18033" refreshError="1"/>
      <sheetData sheetId="18034" refreshError="1"/>
      <sheetData sheetId="18035"/>
      <sheetData sheetId="18036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 refreshError="1"/>
      <sheetData sheetId="18048" refreshError="1"/>
      <sheetData sheetId="18049" refreshError="1"/>
      <sheetData sheetId="18050" refreshError="1"/>
      <sheetData sheetId="18051" refreshError="1"/>
      <sheetData sheetId="18052"/>
      <sheetData sheetId="18053" refreshError="1"/>
      <sheetData sheetId="18054"/>
      <sheetData sheetId="18055" refreshError="1"/>
      <sheetData sheetId="18056"/>
      <sheetData sheetId="18057" refreshError="1"/>
      <sheetData sheetId="18058" refreshError="1"/>
      <sheetData sheetId="18059"/>
      <sheetData sheetId="18060" refreshError="1"/>
      <sheetData sheetId="18061" refreshError="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 refreshError="1"/>
      <sheetData sheetId="18073" refreshError="1"/>
      <sheetData sheetId="18074" refreshError="1"/>
      <sheetData sheetId="18075" refreshError="1"/>
      <sheetData sheetId="18076" refreshError="1"/>
      <sheetData sheetId="18077"/>
      <sheetData sheetId="18078" refreshError="1"/>
      <sheetData sheetId="18079" refreshError="1"/>
      <sheetData sheetId="18080" refreshError="1"/>
      <sheetData sheetId="18081" refreshError="1"/>
      <sheetData sheetId="18082" refreshError="1"/>
      <sheetData sheetId="18083" refreshError="1"/>
      <sheetData sheetId="18084" refreshError="1"/>
      <sheetData sheetId="18085" refreshError="1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 refreshError="1"/>
      <sheetData sheetId="18101" refreshError="1"/>
      <sheetData sheetId="18102"/>
      <sheetData sheetId="18103" refreshError="1"/>
      <sheetData sheetId="18104" refreshError="1"/>
      <sheetData sheetId="18105"/>
      <sheetData sheetId="18106" refreshError="1"/>
      <sheetData sheetId="18107" refreshError="1"/>
      <sheetData sheetId="18108" refreshError="1"/>
      <sheetData sheetId="18109" refreshError="1"/>
      <sheetData sheetId="18110"/>
      <sheetData sheetId="18111" refreshError="1"/>
      <sheetData sheetId="18112" refreshError="1"/>
      <sheetData sheetId="18113" refreshError="1"/>
      <sheetData sheetId="18114"/>
      <sheetData sheetId="18115" refreshError="1"/>
      <sheetData sheetId="18116"/>
      <sheetData sheetId="18117" refreshError="1"/>
      <sheetData sheetId="18118"/>
      <sheetData sheetId="18119" refreshError="1"/>
      <sheetData sheetId="18120" refreshError="1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 refreshError="1"/>
      <sheetData sheetId="18129" refreshError="1"/>
      <sheetData sheetId="18130" refreshError="1"/>
      <sheetData sheetId="18131" refreshError="1"/>
      <sheetData sheetId="18132" refreshError="1"/>
      <sheetData sheetId="18133" refreshError="1"/>
      <sheetData sheetId="18134" refreshError="1"/>
      <sheetData sheetId="18135" refreshError="1"/>
      <sheetData sheetId="18136" refreshError="1"/>
      <sheetData sheetId="18137" refreshError="1"/>
      <sheetData sheetId="18138"/>
      <sheetData sheetId="18139"/>
      <sheetData sheetId="18140"/>
      <sheetData sheetId="18141"/>
      <sheetData sheetId="18142"/>
      <sheetData sheetId="18143" refreshError="1"/>
      <sheetData sheetId="18144" refreshError="1"/>
      <sheetData sheetId="18145" refreshError="1"/>
      <sheetData sheetId="18146" refreshError="1"/>
      <sheetData sheetId="18147" refreshError="1"/>
      <sheetData sheetId="18148" refreshError="1"/>
      <sheetData sheetId="18149" refreshError="1"/>
      <sheetData sheetId="18150"/>
      <sheetData sheetId="18151" refreshError="1"/>
      <sheetData sheetId="18152" refreshError="1"/>
      <sheetData sheetId="18153" refreshError="1"/>
      <sheetData sheetId="18154" refreshError="1"/>
      <sheetData sheetId="18155" refreshError="1"/>
      <sheetData sheetId="18156" refreshError="1"/>
      <sheetData sheetId="18157" refreshError="1"/>
      <sheetData sheetId="18158" refreshError="1"/>
      <sheetData sheetId="18159" refreshError="1"/>
      <sheetData sheetId="18160" refreshError="1"/>
      <sheetData sheetId="18161" refreshError="1"/>
      <sheetData sheetId="18162" refreshError="1"/>
      <sheetData sheetId="18163" refreshError="1"/>
      <sheetData sheetId="18164" refreshError="1"/>
      <sheetData sheetId="18165" refreshError="1"/>
      <sheetData sheetId="18166" refreshError="1"/>
      <sheetData sheetId="18167" refreshError="1"/>
      <sheetData sheetId="18168" refreshError="1"/>
      <sheetData sheetId="18169" refreshError="1"/>
      <sheetData sheetId="18170" refreshError="1"/>
      <sheetData sheetId="18171" refreshError="1"/>
      <sheetData sheetId="18172" refreshError="1"/>
      <sheetData sheetId="18173" refreshError="1"/>
      <sheetData sheetId="18174" refreshError="1"/>
      <sheetData sheetId="18175" refreshError="1"/>
      <sheetData sheetId="18176" refreshError="1"/>
      <sheetData sheetId="18177" refreshError="1"/>
      <sheetData sheetId="18178" refreshError="1"/>
      <sheetData sheetId="18179" refreshError="1"/>
      <sheetData sheetId="18180" refreshError="1"/>
      <sheetData sheetId="18181" refreshError="1"/>
      <sheetData sheetId="18182" refreshError="1"/>
      <sheetData sheetId="18183" refreshError="1"/>
      <sheetData sheetId="18184" refreshError="1"/>
      <sheetData sheetId="18185" refreshError="1"/>
      <sheetData sheetId="18186" refreshError="1"/>
      <sheetData sheetId="18187" refreshError="1"/>
      <sheetData sheetId="18188" refreshError="1"/>
      <sheetData sheetId="18189" refreshError="1"/>
      <sheetData sheetId="18190" refreshError="1"/>
      <sheetData sheetId="18191" refreshError="1"/>
      <sheetData sheetId="18192" refreshError="1"/>
      <sheetData sheetId="18193" refreshError="1"/>
      <sheetData sheetId="18194" refreshError="1"/>
      <sheetData sheetId="18195" refreshError="1"/>
      <sheetData sheetId="18196" refreshError="1"/>
      <sheetData sheetId="18197" refreshError="1"/>
      <sheetData sheetId="18198" refreshError="1"/>
      <sheetData sheetId="18199" refreshError="1"/>
      <sheetData sheetId="18200" refreshError="1"/>
      <sheetData sheetId="18201" refreshError="1"/>
      <sheetData sheetId="18202" refreshError="1"/>
      <sheetData sheetId="18203" refreshError="1"/>
      <sheetData sheetId="18204" refreshError="1"/>
      <sheetData sheetId="18205" refreshError="1"/>
      <sheetData sheetId="18206" refreshError="1"/>
      <sheetData sheetId="18207" refreshError="1"/>
      <sheetData sheetId="18208" refreshError="1"/>
      <sheetData sheetId="18209" refreshError="1"/>
      <sheetData sheetId="18210" refreshError="1"/>
      <sheetData sheetId="18211" refreshError="1"/>
      <sheetData sheetId="18212" refreshError="1"/>
      <sheetData sheetId="18213" refreshError="1"/>
      <sheetData sheetId="18214" refreshError="1"/>
      <sheetData sheetId="18215" refreshError="1"/>
      <sheetData sheetId="18216" refreshError="1"/>
      <sheetData sheetId="18217" refreshError="1"/>
      <sheetData sheetId="18218" refreshError="1"/>
      <sheetData sheetId="18219" refreshError="1"/>
      <sheetData sheetId="18220" refreshError="1"/>
      <sheetData sheetId="18221" refreshError="1"/>
      <sheetData sheetId="18222" refreshError="1"/>
      <sheetData sheetId="18223" refreshError="1"/>
      <sheetData sheetId="18224" refreshError="1"/>
      <sheetData sheetId="18225" refreshError="1"/>
      <sheetData sheetId="18226" refreshError="1"/>
      <sheetData sheetId="18227" refreshError="1"/>
      <sheetData sheetId="18228" refreshError="1"/>
      <sheetData sheetId="18229" refreshError="1"/>
      <sheetData sheetId="18230" refreshError="1"/>
      <sheetData sheetId="18231" refreshError="1"/>
      <sheetData sheetId="18232" refreshError="1"/>
      <sheetData sheetId="18233" refreshError="1"/>
      <sheetData sheetId="18234" refreshError="1"/>
      <sheetData sheetId="18235" refreshError="1"/>
      <sheetData sheetId="18236" refreshError="1"/>
      <sheetData sheetId="18237" refreshError="1"/>
      <sheetData sheetId="18238" refreshError="1"/>
      <sheetData sheetId="18239" refreshError="1"/>
      <sheetData sheetId="18240" refreshError="1"/>
      <sheetData sheetId="18241" refreshError="1"/>
      <sheetData sheetId="18242" refreshError="1"/>
      <sheetData sheetId="18243" refreshError="1"/>
      <sheetData sheetId="18244" refreshError="1"/>
      <sheetData sheetId="18245" refreshError="1"/>
      <sheetData sheetId="18246" refreshError="1"/>
      <sheetData sheetId="18247" refreshError="1"/>
      <sheetData sheetId="18248" refreshError="1"/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 refreshError="1"/>
      <sheetData sheetId="18290" refreshError="1"/>
      <sheetData sheetId="18291" refreshError="1"/>
      <sheetData sheetId="18292" refreshError="1"/>
      <sheetData sheetId="18293" refreshError="1"/>
      <sheetData sheetId="18294" refreshError="1"/>
      <sheetData sheetId="18295" refreshError="1"/>
      <sheetData sheetId="18296" refreshError="1"/>
      <sheetData sheetId="18297" refreshError="1"/>
      <sheetData sheetId="18298" refreshError="1"/>
      <sheetData sheetId="18299" refreshError="1"/>
      <sheetData sheetId="18300" refreshError="1"/>
      <sheetData sheetId="18301" refreshError="1"/>
      <sheetData sheetId="18302" refreshError="1"/>
      <sheetData sheetId="18303" refreshError="1"/>
      <sheetData sheetId="18304" refreshError="1"/>
      <sheetData sheetId="18305" refreshError="1"/>
      <sheetData sheetId="18306" refreshError="1"/>
      <sheetData sheetId="18307" refreshError="1"/>
      <sheetData sheetId="18308" refreshError="1"/>
      <sheetData sheetId="18309" refreshError="1"/>
      <sheetData sheetId="18310" refreshError="1"/>
      <sheetData sheetId="18311" refreshError="1"/>
      <sheetData sheetId="18312" refreshError="1"/>
      <sheetData sheetId="18313" refreshError="1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 refreshError="1"/>
      <sheetData sheetId="18323" refreshError="1"/>
      <sheetData sheetId="18324" refreshError="1"/>
      <sheetData sheetId="18325" refreshError="1"/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 refreshError="1"/>
      <sheetData sheetId="18356" refreshError="1"/>
      <sheetData sheetId="18357" refreshError="1"/>
      <sheetData sheetId="18358" refreshError="1"/>
      <sheetData sheetId="18359" refreshError="1"/>
      <sheetData sheetId="18360" refreshError="1"/>
      <sheetData sheetId="18361" refreshError="1"/>
      <sheetData sheetId="18362" refreshError="1"/>
      <sheetData sheetId="18363" refreshError="1"/>
      <sheetData sheetId="18364" refreshError="1"/>
      <sheetData sheetId="18365" refreshError="1"/>
      <sheetData sheetId="18366" refreshError="1"/>
      <sheetData sheetId="18367" refreshError="1"/>
      <sheetData sheetId="18368" refreshError="1"/>
      <sheetData sheetId="18369" refreshError="1"/>
      <sheetData sheetId="18370" refreshError="1"/>
      <sheetData sheetId="18371" refreshError="1"/>
      <sheetData sheetId="18372" refreshError="1"/>
      <sheetData sheetId="18373" refreshError="1"/>
      <sheetData sheetId="18374" refreshError="1"/>
      <sheetData sheetId="18375" refreshError="1"/>
      <sheetData sheetId="18376" refreshError="1"/>
      <sheetData sheetId="18377" refreshError="1"/>
      <sheetData sheetId="18378" refreshError="1"/>
      <sheetData sheetId="18379" refreshError="1"/>
      <sheetData sheetId="18380" refreshError="1"/>
      <sheetData sheetId="18381" refreshError="1"/>
      <sheetData sheetId="18382" refreshError="1"/>
      <sheetData sheetId="18383"/>
      <sheetData sheetId="18384" refreshError="1"/>
      <sheetData sheetId="18385" refreshError="1"/>
      <sheetData sheetId="18386" refreshError="1"/>
      <sheetData sheetId="18387" refreshError="1"/>
      <sheetData sheetId="18388" refreshError="1"/>
      <sheetData sheetId="18389" refreshError="1"/>
      <sheetData sheetId="18390" refreshError="1"/>
      <sheetData sheetId="18391" refreshError="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 refreshError="1"/>
      <sheetData sheetId="18404" refreshError="1"/>
      <sheetData sheetId="18405" refreshError="1"/>
      <sheetData sheetId="18406" refreshError="1"/>
      <sheetData sheetId="18407" refreshError="1"/>
      <sheetData sheetId="18408" refreshError="1"/>
      <sheetData sheetId="18409" refreshError="1"/>
      <sheetData sheetId="18410" refreshError="1"/>
      <sheetData sheetId="18411" refreshError="1"/>
      <sheetData sheetId="18412" refreshError="1"/>
      <sheetData sheetId="18413" refreshError="1"/>
      <sheetData sheetId="18414" refreshError="1"/>
      <sheetData sheetId="18415" refreshError="1"/>
      <sheetData sheetId="18416" refreshError="1"/>
      <sheetData sheetId="18417" refreshError="1"/>
      <sheetData sheetId="18418" refreshError="1"/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 refreshError="1"/>
      <sheetData sheetId="18425" refreshError="1"/>
      <sheetData sheetId="18426" refreshError="1"/>
      <sheetData sheetId="18427" refreshError="1"/>
      <sheetData sheetId="18428" refreshError="1"/>
      <sheetData sheetId="18429" refreshError="1"/>
      <sheetData sheetId="18430" refreshError="1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 refreshError="1"/>
      <sheetData sheetId="18446" refreshError="1"/>
      <sheetData sheetId="18447" refreshError="1"/>
      <sheetData sheetId="18448" refreshError="1"/>
      <sheetData sheetId="18449" refreshError="1"/>
      <sheetData sheetId="18450" refreshError="1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 refreshError="1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 refreshError="1"/>
      <sheetData sheetId="18464" refreshError="1"/>
      <sheetData sheetId="18465" refreshError="1"/>
      <sheetData sheetId="18466" refreshError="1"/>
      <sheetData sheetId="18467" refreshError="1"/>
      <sheetData sheetId="18468" refreshError="1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 refreshError="1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 refreshError="1"/>
      <sheetData sheetId="18489" refreshError="1"/>
      <sheetData sheetId="18490" refreshError="1"/>
      <sheetData sheetId="18491" refreshError="1"/>
      <sheetData sheetId="18492" refreshError="1"/>
      <sheetData sheetId="18493" refreshError="1"/>
      <sheetData sheetId="18494" refreshError="1"/>
      <sheetData sheetId="18495" refreshError="1"/>
      <sheetData sheetId="18496" refreshError="1"/>
      <sheetData sheetId="18497" refreshError="1"/>
      <sheetData sheetId="18498" refreshError="1"/>
      <sheetData sheetId="18499" refreshError="1"/>
      <sheetData sheetId="18500" refreshError="1"/>
      <sheetData sheetId="18501" refreshError="1"/>
      <sheetData sheetId="18502" refreshError="1"/>
      <sheetData sheetId="18503" refreshError="1"/>
      <sheetData sheetId="18504"/>
      <sheetData sheetId="18505"/>
      <sheetData sheetId="18506"/>
      <sheetData sheetId="18507"/>
      <sheetData sheetId="18508" refreshError="1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 refreshError="1"/>
      <sheetData sheetId="18518"/>
      <sheetData sheetId="18519"/>
      <sheetData sheetId="18520"/>
      <sheetData sheetId="18521" refreshError="1"/>
      <sheetData sheetId="18522"/>
      <sheetData sheetId="18523"/>
      <sheetData sheetId="18524" refreshError="1"/>
      <sheetData sheetId="18525"/>
      <sheetData sheetId="18526" refreshError="1"/>
      <sheetData sheetId="18527" refreshError="1"/>
      <sheetData sheetId="18528" refreshError="1"/>
      <sheetData sheetId="18529"/>
      <sheetData sheetId="18530"/>
      <sheetData sheetId="18531"/>
      <sheetData sheetId="18532" refreshError="1"/>
      <sheetData sheetId="18533" refreshError="1"/>
      <sheetData sheetId="18534" refreshError="1"/>
      <sheetData sheetId="18535" refreshError="1"/>
      <sheetData sheetId="18536" refreshError="1"/>
      <sheetData sheetId="18537" refreshError="1"/>
      <sheetData sheetId="18538" refreshError="1"/>
      <sheetData sheetId="18539" refreshError="1"/>
      <sheetData sheetId="18540" refreshError="1"/>
      <sheetData sheetId="18541"/>
      <sheetData sheetId="18542" refreshError="1"/>
      <sheetData sheetId="18543"/>
      <sheetData sheetId="18544"/>
      <sheetData sheetId="18545"/>
      <sheetData sheetId="18546"/>
      <sheetData sheetId="18547"/>
      <sheetData sheetId="18548" refreshError="1"/>
      <sheetData sheetId="18549" refreshError="1"/>
      <sheetData sheetId="18550" refreshError="1"/>
      <sheetData sheetId="18551" refreshError="1"/>
      <sheetData sheetId="18552" refreshError="1"/>
      <sheetData sheetId="18553" refreshError="1"/>
      <sheetData sheetId="18554" refreshError="1"/>
      <sheetData sheetId="18555" refreshError="1"/>
      <sheetData sheetId="18556" refreshError="1"/>
      <sheetData sheetId="18557" refreshError="1"/>
      <sheetData sheetId="18558" refreshError="1"/>
      <sheetData sheetId="18559" refreshError="1"/>
      <sheetData sheetId="18560" refreshError="1"/>
      <sheetData sheetId="18561" refreshError="1"/>
      <sheetData sheetId="18562" refreshError="1"/>
      <sheetData sheetId="18563" refreshError="1"/>
      <sheetData sheetId="18564" refreshError="1"/>
      <sheetData sheetId="18565" refreshError="1"/>
      <sheetData sheetId="18566" refreshError="1"/>
      <sheetData sheetId="18567" refreshError="1"/>
      <sheetData sheetId="18568" refreshError="1"/>
      <sheetData sheetId="18569" refreshError="1"/>
      <sheetData sheetId="18570" refreshError="1"/>
      <sheetData sheetId="18571" refreshError="1"/>
      <sheetData sheetId="18572" refreshError="1"/>
      <sheetData sheetId="18573" refreshError="1"/>
      <sheetData sheetId="18574" refreshError="1"/>
      <sheetData sheetId="18575" refreshError="1"/>
      <sheetData sheetId="18576" refreshError="1"/>
      <sheetData sheetId="18577" refreshError="1"/>
      <sheetData sheetId="18578" refreshError="1"/>
      <sheetData sheetId="18579" refreshError="1"/>
      <sheetData sheetId="18580" refreshError="1"/>
      <sheetData sheetId="18581" refreshError="1"/>
      <sheetData sheetId="18582" refreshError="1"/>
      <sheetData sheetId="18583" refreshError="1"/>
      <sheetData sheetId="18584" refreshError="1"/>
      <sheetData sheetId="18585" refreshError="1"/>
      <sheetData sheetId="18586" refreshError="1"/>
      <sheetData sheetId="18587"/>
      <sheetData sheetId="18588" refreshError="1"/>
      <sheetData sheetId="18589" refreshError="1"/>
      <sheetData sheetId="18590"/>
      <sheetData sheetId="18591"/>
      <sheetData sheetId="18592" refreshError="1"/>
      <sheetData sheetId="18593"/>
      <sheetData sheetId="18594"/>
      <sheetData sheetId="18595" refreshError="1"/>
      <sheetData sheetId="18596"/>
      <sheetData sheetId="18597" refreshError="1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 refreshError="1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 refreshError="1"/>
      <sheetData sheetId="18632" refreshError="1"/>
      <sheetData sheetId="18633" refreshError="1"/>
      <sheetData sheetId="18634" refreshError="1"/>
      <sheetData sheetId="18635" refreshError="1"/>
      <sheetData sheetId="18636" refreshError="1"/>
      <sheetData sheetId="18637" refreshError="1"/>
      <sheetData sheetId="18638" refreshError="1"/>
      <sheetData sheetId="18639" refreshError="1"/>
      <sheetData sheetId="18640" refreshError="1"/>
      <sheetData sheetId="18641" refreshError="1"/>
      <sheetData sheetId="18642" refreshError="1"/>
      <sheetData sheetId="18643" refreshError="1"/>
      <sheetData sheetId="18644" refreshError="1"/>
      <sheetData sheetId="18645" refreshError="1"/>
      <sheetData sheetId="18646" refreshError="1"/>
      <sheetData sheetId="18647" refreshError="1"/>
      <sheetData sheetId="18648" refreshError="1"/>
      <sheetData sheetId="18649" refreshError="1"/>
      <sheetData sheetId="18650" refreshError="1"/>
      <sheetData sheetId="18651" refreshError="1"/>
      <sheetData sheetId="18652" refreshError="1"/>
      <sheetData sheetId="18653" refreshError="1"/>
      <sheetData sheetId="18654" refreshError="1"/>
      <sheetData sheetId="18655" refreshError="1"/>
      <sheetData sheetId="18656" refreshError="1"/>
      <sheetData sheetId="18657" refreshError="1"/>
      <sheetData sheetId="18658" refreshError="1"/>
      <sheetData sheetId="18659" refreshError="1"/>
      <sheetData sheetId="18660" refreshError="1"/>
      <sheetData sheetId="18661" refreshError="1"/>
      <sheetData sheetId="18662" refreshError="1"/>
      <sheetData sheetId="18663" refreshError="1"/>
      <sheetData sheetId="18664" refreshError="1"/>
      <sheetData sheetId="18665" refreshError="1"/>
      <sheetData sheetId="18666" refreshError="1"/>
      <sheetData sheetId="18667" refreshError="1"/>
      <sheetData sheetId="18668" refreshError="1"/>
      <sheetData sheetId="18669" refreshError="1"/>
      <sheetData sheetId="18670" refreshError="1"/>
      <sheetData sheetId="18671" refreshError="1"/>
      <sheetData sheetId="18672" refreshError="1"/>
      <sheetData sheetId="18673" refreshError="1"/>
      <sheetData sheetId="18674" refreshError="1"/>
      <sheetData sheetId="18675" refreshError="1"/>
      <sheetData sheetId="18676" refreshError="1"/>
      <sheetData sheetId="18677" refreshError="1"/>
      <sheetData sheetId="18678" refreshError="1"/>
      <sheetData sheetId="18679" refreshError="1"/>
      <sheetData sheetId="18680"/>
      <sheetData sheetId="18681" refreshError="1"/>
      <sheetData sheetId="18682" refreshError="1"/>
      <sheetData sheetId="18683" refreshError="1"/>
      <sheetData sheetId="18684" refreshError="1"/>
      <sheetData sheetId="18685" refreshError="1"/>
      <sheetData sheetId="18686" refreshError="1"/>
      <sheetData sheetId="18687" refreshError="1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 refreshError="1"/>
      <sheetData sheetId="18734" refreshError="1"/>
      <sheetData sheetId="18735" refreshError="1"/>
      <sheetData sheetId="18736" refreshError="1"/>
      <sheetData sheetId="18737" refreshError="1"/>
      <sheetData sheetId="18738" refreshError="1"/>
      <sheetData sheetId="18739" refreshError="1"/>
      <sheetData sheetId="18740" refreshError="1"/>
      <sheetData sheetId="18741" refreshError="1"/>
      <sheetData sheetId="18742" refreshError="1"/>
      <sheetData sheetId="18743" refreshError="1"/>
      <sheetData sheetId="18744" refreshError="1"/>
      <sheetData sheetId="18745" refreshError="1"/>
      <sheetData sheetId="18746" refreshError="1"/>
      <sheetData sheetId="18747" refreshError="1"/>
      <sheetData sheetId="18748" refreshError="1"/>
      <sheetData sheetId="18749" refreshError="1"/>
      <sheetData sheetId="18750" refreshError="1"/>
      <sheetData sheetId="18751" refreshError="1"/>
      <sheetData sheetId="18752" refreshError="1"/>
      <sheetData sheetId="18753" refreshError="1"/>
      <sheetData sheetId="18754" refreshError="1"/>
      <sheetData sheetId="18755" refreshError="1"/>
      <sheetData sheetId="18756" refreshError="1"/>
      <sheetData sheetId="18757" refreshError="1"/>
      <sheetData sheetId="18758"/>
      <sheetData sheetId="18759"/>
      <sheetData sheetId="18760" refreshError="1"/>
      <sheetData sheetId="18761" refreshError="1"/>
      <sheetData sheetId="18762" refreshError="1"/>
      <sheetData sheetId="18763" refreshError="1"/>
      <sheetData sheetId="18764" refreshError="1"/>
      <sheetData sheetId="18765" refreshError="1"/>
      <sheetData sheetId="18766" refreshError="1"/>
      <sheetData sheetId="18767" refreshError="1"/>
      <sheetData sheetId="18768"/>
      <sheetData sheetId="18769" refreshError="1"/>
      <sheetData sheetId="18770" refreshError="1"/>
      <sheetData sheetId="18771" refreshError="1"/>
      <sheetData sheetId="18772" refreshError="1"/>
      <sheetData sheetId="18773" refreshError="1"/>
      <sheetData sheetId="18774" refreshError="1"/>
      <sheetData sheetId="18775" refreshError="1"/>
      <sheetData sheetId="18776" refreshError="1"/>
      <sheetData sheetId="18777" refreshError="1"/>
      <sheetData sheetId="18778" refreshError="1"/>
      <sheetData sheetId="18779" refreshError="1"/>
      <sheetData sheetId="18780" refreshError="1"/>
      <sheetData sheetId="18781" refreshError="1"/>
      <sheetData sheetId="18782" refreshError="1"/>
      <sheetData sheetId="18783" refreshError="1"/>
      <sheetData sheetId="18784" refreshError="1"/>
      <sheetData sheetId="18785" refreshError="1"/>
      <sheetData sheetId="18786" refreshError="1"/>
      <sheetData sheetId="18787" refreshError="1"/>
      <sheetData sheetId="18788" refreshError="1"/>
      <sheetData sheetId="18789" refreshError="1"/>
      <sheetData sheetId="18790" refreshError="1"/>
      <sheetData sheetId="18791" refreshError="1"/>
      <sheetData sheetId="18792" refreshError="1"/>
      <sheetData sheetId="18793" refreshError="1"/>
      <sheetData sheetId="18794" refreshError="1"/>
      <sheetData sheetId="18795" refreshError="1"/>
      <sheetData sheetId="18796" refreshError="1"/>
      <sheetData sheetId="18797" refreshError="1"/>
      <sheetData sheetId="18798" refreshError="1"/>
      <sheetData sheetId="18799" refreshError="1"/>
      <sheetData sheetId="18800" refreshError="1"/>
      <sheetData sheetId="18801" refreshError="1"/>
      <sheetData sheetId="18802" refreshError="1"/>
      <sheetData sheetId="18803" refreshError="1"/>
      <sheetData sheetId="18804" refreshError="1"/>
      <sheetData sheetId="18805" refreshError="1"/>
      <sheetData sheetId="18806" refreshError="1"/>
      <sheetData sheetId="18807" refreshError="1"/>
      <sheetData sheetId="18808" refreshError="1"/>
      <sheetData sheetId="18809" refreshError="1"/>
      <sheetData sheetId="18810" refreshError="1"/>
      <sheetData sheetId="18811" refreshError="1"/>
      <sheetData sheetId="18812" refreshError="1"/>
      <sheetData sheetId="18813" refreshError="1"/>
      <sheetData sheetId="18814" refreshError="1"/>
      <sheetData sheetId="18815" refreshError="1"/>
      <sheetData sheetId="18816" refreshError="1"/>
      <sheetData sheetId="18817" refreshError="1"/>
      <sheetData sheetId="18818" refreshError="1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 refreshError="1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 refreshError="1"/>
      <sheetData sheetId="18853" refreshError="1"/>
      <sheetData sheetId="18854" refreshError="1"/>
      <sheetData sheetId="18855" refreshError="1"/>
      <sheetData sheetId="18856" refreshError="1"/>
      <sheetData sheetId="18857" refreshError="1"/>
      <sheetData sheetId="18858" refreshError="1"/>
      <sheetData sheetId="18859" refreshError="1"/>
      <sheetData sheetId="18860" refreshError="1"/>
      <sheetData sheetId="18861"/>
      <sheetData sheetId="18862"/>
      <sheetData sheetId="18863" refreshError="1"/>
      <sheetData sheetId="18864" refreshError="1"/>
      <sheetData sheetId="18865" refreshError="1"/>
      <sheetData sheetId="18866" refreshError="1"/>
      <sheetData sheetId="18867" refreshError="1"/>
      <sheetData sheetId="18868" refreshError="1"/>
      <sheetData sheetId="18869" refreshError="1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 refreshError="1"/>
      <sheetData sheetId="18876" refreshError="1"/>
      <sheetData sheetId="18877" refreshError="1"/>
      <sheetData sheetId="18878" refreshError="1"/>
      <sheetData sheetId="18879" refreshError="1"/>
      <sheetData sheetId="18880" refreshError="1"/>
      <sheetData sheetId="18881" refreshError="1"/>
      <sheetData sheetId="18882" refreshError="1"/>
      <sheetData sheetId="18883" refreshError="1"/>
      <sheetData sheetId="18884" refreshError="1"/>
      <sheetData sheetId="18885" refreshError="1"/>
      <sheetData sheetId="18886" refreshError="1"/>
      <sheetData sheetId="18887" refreshError="1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 refreshError="1"/>
      <sheetData sheetId="18894" refreshError="1"/>
      <sheetData sheetId="18895" refreshError="1"/>
      <sheetData sheetId="18896" refreshError="1"/>
      <sheetData sheetId="18897" refreshError="1"/>
      <sheetData sheetId="18898" refreshError="1"/>
      <sheetData sheetId="18899" refreshError="1"/>
      <sheetData sheetId="18900" refreshError="1"/>
      <sheetData sheetId="18901" refreshError="1"/>
      <sheetData sheetId="18902" refreshError="1"/>
      <sheetData sheetId="18903" refreshError="1"/>
      <sheetData sheetId="18904" refreshError="1"/>
      <sheetData sheetId="18905" refreshError="1"/>
      <sheetData sheetId="18906" refreshError="1"/>
      <sheetData sheetId="18907" refreshError="1"/>
      <sheetData sheetId="18908" refreshError="1"/>
      <sheetData sheetId="18909" refreshError="1"/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 refreshError="1"/>
      <sheetData sheetId="18916" refreshError="1"/>
      <sheetData sheetId="18917" refreshError="1"/>
      <sheetData sheetId="18918" refreshError="1"/>
      <sheetData sheetId="18919" refreshError="1"/>
      <sheetData sheetId="18920" refreshError="1"/>
      <sheetData sheetId="18921" refreshError="1"/>
      <sheetData sheetId="18922" refreshError="1"/>
      <sheetData sheetId="18923" refreshError="1"/>
      <sheetData sheetId="18924" refreshError="1"/>
      <sheetData sheetId="18925" refreshError="1"/>
      <sheetData sheetId="18926" refreshError="1"/>
      <sheetData sheetId="18927" refreshError="1"/>
      <sheetData sheetId="18928" refreshError="1"/>
      <sheetData sheetId="18929" refreshError="1"/>
      <sheetData sheetId="18930" refreshError="1"/>
      <sheetData sheetId="18931" refreshError="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 refreshError="1"/>
      <sheetData sheetId="18946"/>
      <sheetData sheetId="18947" refreshError="1"/>
      <sheetData sheetId="18948" refreshError="1"/>
      <sheetData sheetId="18949" refreshError="1"/>
      <sheetData sheetId="18950" refreshError="1"/>
      <sheetData sheetId="18951" refreshError="1"/>
      <sheetData sheetId="18952" refreshError="1"/>
      <sheetData sheetId="18953" refreshError="1"/>
      <sheetData sheetId="18954" refreshError="1"/>
      <sheetData sheetId="18955" refreshError="1"/>
      <sheetData sheetId="18956" refreshError="1"/>
      <sheetData sheetId="18957" refreshError="1"/>
      <sheetData sheetId="18958" refreshError="1"/>
      <sheetData sheetId="18959" refreshError="1"/>
      <sheetData sheetId="18960" refreshError="1"/>
      <sheetData sheetId="18961" refreshError="1"/>
      <sheetData sheetId="18962" refreshError="1"/>
      <sheetData sheetId="18963" refreshError="1"/>
      <sheetData sheetId="18964" refreshError="1"/>
      <sheetData sheetId="18965" refreshError="1"/>
      <sheetData sheetId="18966" refreshError="1"/>
      <sheetData sheetId="18967" refreshError="1"/>
      <sheetData sheetId="18968" refreshError="1"/>
      <sheetData sheetId="18969" refreshError="1"/>
      <sheetData sheetId="18970" refreshError="1"/>
      <sheetData sheetId="18971" refreshError="1"/>
      <sheetData sheetId="18972" refreshError="1"/>
      <sheetData sheetId="18973" refreshError="1"/>
      <sheetData sheetId="18974" refreshError="1"/>
      <sheetData sheetId="18975" refreshError="1"/>
      <sheetData sheetId="18976" refreshError="1"/>
      <sheetData sheetId="18977" refreshError="1"/>
      <sheetData sheetId="18978" refreshError="1"/>
      <sheetData sheetId="18979" refreshError="1"/>
      <sheetData sheetId="18980" refreshError="1"/>
      <sheetData sheetId="18981" refreshError="1"/>
      <sheetData sheetId="18982" refreshError="1"/>
      <sheetData sheetId="18983" refreshError="1"/>
      <sheetData sheetId="18984" refreshError="1"/>
      <sheetData sheetId="18985" refreshError="1"/>
      <sheetData sheetId="18986" refreshError="1"/>
      <sheetData sheetId="18987" refreshError="1"/>
      <sheetData sheetId="18988" refreshError="1"/>
      <sheetData sheetId="18989" refreshError="1"/>
      <sheetData sheetId="18990" refreshError="1"/>
      <sheetData sheetId="18991" refreshError="1"/>
      <sheetData sheetId="18992" refreshError="1"/>
      <sheetData sheetId="18993" refreshError="1"/>
      <sheetData sheetId="18994" refreshError="1"/>
      <sheetData sheetId="18995" refreshError="1"/>
      <sheetData sheetId="18996" refreshError="1"/>
      <sheetData sheetId="18997" refreshError="1"/>
      <sheetData sheetId="18998" refreshError="1"/>
      <sheetData sheetId="18999" refreshError="1"/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 refreshError="1"/>
      <sheetData sheetId="19032" refreshError="1"/>
      <sheetData sheetId="19033" refreshError="1"/>
      <sheetData sheetId="19034" refreshError="1"/>
      <sheetData sheetId="19035" refreshError="1"/>
      <sheetData sheetId="19036" refreshError="1"/>
      <sheetData sheetId="19037" refreshError="1"/>
      <sheetData sheetId="19038" refreshError="1"/>
      <sheetData sheetId="19039" refreshError="1"/>
      <sheetData sheetId="19040" refreshError="1"/>
      <sheetData sheetId="19041" refreshError="1"/>
      <sheetData sheetId="19042" refreshError="1"/>
      <sheetData sheetId="19043" refreshError="1"/>
      <sheetData sheetId="19044" refreshError="1"/>
      <sheetData sheetId="19045" refreshError="1"/>
      <sheetData sheetId="19046" refreshError="1"/>
      <sheetData sheetId="19047" refreshError="1"/>
      <sheetData sheetId="19048" refreshError="1"/>
      <sheetData sheetId="19049" refreshError="1"/>
      <sheetData sheetId="19050" refreshError="1"/>
      <sheetData sheetId="19051" refreshError="1"/>
      <sheetData sheetId="19052" refreshError="1"/>
      <sheetData sheetId="19053" refreshError="1"/>
      <sheetData sheetId="19054" refreshError="1"/>
      <sheetData sheetId="19055" refreshError="1"/>
      <sheetData sheetId="19056" refreshError="1"/>
      <sheetData sheetId="19057" refreshError="1"/>
      <sheetData sheetId="19058" refreshError="1"/>
      <sheetData sheetId="19059" refreshError="1"/>
      <sheetData sheetId="19060" refreshError="1"/>
      <sheetData sheetId="19061" refreshError="1"/>
      <sheetData sheetId="19062" refreshError="1"/>
      <sheetData sheetId="19063" refreshError="1"/>
      <sheetData sheetId="19064" refreshError="1"/>
      <sheetData sheetId="19065" refreshError="1"/>
      <sheetData sheetId="19066" refreshError="1"/>
      <sheetData sheetId="19067" refreshError="1"/>
      <sheetData sheetId="19068" refreshError="1"/>
      <sheetData sheetId="19069" refreshError="1"/>
      <sheetData sheetId="19070" refreshError="1"/>
      <sheetData sheetId="19071" refreshError="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 refreshError="1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 refreshError="1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 refreshError="1"/>
      <sheetData sheetId="19870" refreshError="1"/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 refreshError="1"/>
      <sheetData sheetId="19897" refreshError="1"/>
      <sheetData sheetId="19898" refreshError="1"/>
      <sheetData sheetId="19899" refreshError="1"/>
      <sheetData sheetId="19900" refreshError="1"/>
      <sheetData sheetId="19901" refreshError="1"/>
      <sheetData sheetId="19902" refreshError="1"/>
      <sheetData sheetId="19903" refreshError="1"/>
      <sheetData sheetId="19904" refreshError="1"/>
      <sheetData sheetId="19905" refreshError="1"/>
      <sheetData sheetId="19906" refreshError="1"/>
      <sheetData sheetId="19907" refreshError="1"/>
      <sheetData sheetId="19908" refreshError="1"/>
      <sheetData sheetId="19909" refreshError="1"/>
      <sheetData sheetId="19910" refreshError="1"/>
      <sheetData sheetId="19911" refreshError="1"/>
      <sheetData sheetId="19912" refreshError="1"/>
      <sheetData sheetId="19913" refreshError="1"/>
      <sheetData sheetId="19914" refreshError="1"/>
      <sheetData sheetId="19915" refreshError="1"/>
      <sheetData sheetId="19916" refreshError="1"/>
      <sheetData sheetId="19917" refreshError="1"/>
      <sheetData sheetId="19918" refreshError="1"/>
      <sheetData sheetId="19919" refreshError="1"/>
      <sheetData sheetId="19920" refreshError="1"/>
      <sheetData sheetId="19921" refreshError="1"/>
      <sheetData sheetId="19922" refreshError="1"/>
      <sheetData sheetId="19923" refreshError="1"/>
      <sheetData sheetId="19924" refreshError="1"/>
      <sheetData sheetId="19925" refreshError="1"/>
      <sheetData sheetId="19926" refreshError="1"/>
      <sheetData sheetId="19927" refreshError="1"/>
      <sheetData sheetId="19928" refreshError="1"/>
      <sheetData sheetId="19929" refreshError="1"/>
      <sheetData sheetId="19930" refreshError="1"/>
      <sheetData sheetId="19931" refreshError="1"/>
      <sheetData sheetId="19932" refreshError="1"/>
      <sheetData sheetId="19933" refreshError="1"/>
      <sheetData sheetId="19934" refreshError="1"/>
      <sheetData sheetId="19935" refreshError="1"/>
      <sheetData sheetId="19936" refreshError="1"/>
      <sheetData sheetId="19937" refreshError="1"/>
      <sheetData sheetId="19938" refreshError="1"/>
      <sheetData sheetId="19939" refreshError="1"/>
      <sheetData sheetId="19940" refreshError="1"/>
      <sheetData sheetId="19941" refreshError="1"/>
      <sheetData sheetId="19942" refreshError="1"/>
      <sheetData sheetId="19943" refreshError="1"/>
      <sheetData sheetId="19944" refreshError="1"/>
      <sheetData sheetId="19945" refreshError="1"/>
      <sheetData sheetId="19946" refreshError="1"/>
      <sheetData sheetId="19947" refreshError="1"/>
      <sheetData sheetId="19948" refreshError="1"/>
      <sheetData sheetId="19949" refreshError="1"/>
      <sheetData sheetId="19950" refreshError="1"/>
      <sheetData sheetId="19951" refreshError="1"/>
      <sheetData sheetId="19952" refreshError="1"/>
      <sheetData sheetId="19953" refreshError="1"/>
      <sheetData sheetId="19954" refreshError="1"/>
      <sheetData sheetId="19955" refreshError="1"/>
      <sheetData sheetId="19956" refreshError="1"/>
      <sheetData sheetId="19957" refreshError="1"/>
      <sheetData sheetId="19958" refreshError="1"/>
      <sheetData sheetId="19959" refreshError="1"/>
      <sheetData sheetId="19960" refreshError="1"/>
      <sheetData sheetId="19961" refreshError="1"/>
      <sheetData sheetId="19962" refreshError="1"/>
      <sheetData sheetId="19963" refreshError="1"/>
      <sheetData sheetId="19964" refreshError="1"/>
      <sheetData sheetId="19965" refreshError="1"/>
      <sheetData sheetId="19966" refreshError="1"/>
      <sheetData sheetId="19967" refreshError="1"/>
      <sheetData sheetId="19968" refreshError="1"/>
      <sheetData sheetId="19969" refreshError="1"/>
      <sheetData sheetId="19970" refreshError="1"/>
      <sheetData sheetId="19971" refreshError="1"/>
      <sheetData sheetId="19972" refreshError="1"/>
      <sheetData sheetId="19973" refreshError="1"/>
      <sheetData sheetId="19974" refreshError="1"/>
      <sheetData sheetId="19975" refreshError="1"/>
      <sheetData sheetId="19976" refreshError="1"/>
      <sheetData sheetId="19977" refreshError="1"/>
      <sheetData sheetId="19978" refreshError="1"/>
      <sheetData sheetId="19979" refreshError="1"/>
      <sheetData sheetId="19980" refreshError="1"/>
      <sheetData sheetId="19981" refreshError="1"/>
      <sheetData sheetId="19982" refreshError="1"/>
      <sheetData sheetId="19983" refreshError="1"/>
      <sheetData sheetId="19984" refreshError="1"/>
      <sheetData sheetId="19985" refreshError="1"/>
      <sheetData sheetId="19986" refreshError="1"/>
      <sheetData sheetId="19987" refreshError="1"/>
      <sheetData sheetId="19988" refreshError="1"/>
      <sheetData sheetId="19989" refreshError="1"/>
      <sheetData sheetId="19990" refreshError="1"/>
      <sheetData sheetId="19991" refreshError="1"/>
      <sheetData sheetId="19992" refreshError="1"/>
      <sheetData sheetId="19993" refreshError="1"/>
      <sheetData sheetId="19994" refreshError="1"/>
      <sheetData sheetId="19995" refreshError="1"/>
      <sheetData sheetId="19996" refreshError="1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 refreshError="1"/>
      <sheetData sheetId="20005" refreshError="1"/>
      <sheetData sheetId="20006" refreshError="1"/>
      <sheetData sheetId="20007" refreshError="1"/>
      <sheetData sheetId="20008" refreshError="1"/>
      <sheetData sheetId="20009" refreshError="1"/>
      <sheetData sheetId="20010" refreshError="1"/>
      <sheetData sheetId="20011" refreshError="1"/>
      <sheetData sheetId="20012" refreshError="1"/>
      <sheetData sheetId="20013" refreshError="1"/>
      <sheetData sheetId="20014" refreshError="1"/>
      <sheetData sheetId="20015" refreshError="1"/>
      <sheetData sheetId="20016" refreshError="1"/>
      <sheetData sheetId="20017" refreshError="1"/>
      <sheetData sheetId="20018" refreshError="1"/>
      <sheetData sheetId="20019" refreshError="1"/>
      <sheetData sheetId="20020" refreshError="1"/>
      <sheetData sheetId="20021" refreshError="1"/>
      <sheetData sheetId="20022" refreshError="1"/>
      <sheetData sheetId="20023" refreshError="1"/>
      <sheetData sheetId="20024" refreshError="1"/>
      <sheetData sheetId="20025" refreshError="1"/>
      <sheetData sheetId="20026" refreshError="1"/>
      <sheetData sheetId="20027" refreshError="1"/>
      <sheetData sheetId="20028" refreshError="1"/>
      <sheetData sheetId="20029" refreshError="1"/>
      <sheetData sheetId="20030" refreshError="1"/>
      <sheetData sheetId="20031" refreshError="1"/>
      <sheetData sheetId="20032" refreshError="1"/>
      <sheetData sheetId="20033" refreshError="1"/>
      <sheetData sheetId="20034" refreshError="1"/>
      <sheetData sheetId="20035" refreshError="1"/>
      <sheetData sheetId="20036" refreshError="1"/>
      <sheetData sheetId="20037" refreshError="1"/>
      <sheetData sheetId="20038" refreshError="1"/>
      <sheetData sheetId="20039" refreshError="1"/>
      <sheetData sheetId="20040" refreshError="1"/>
      <sheetData sheetId="20041" refreshError="1"/>
      <sheetData sheetId="20042" refreshError="1"/>
      <sheetData sheetId="20043" refreshError="1"/>
      <sheetData sheetId="20044" refreshError="1"/>
      <sheetData sheetId="20045" refreshError="1"/>
      <sheetData sheetId="20046" refreshError="1"/>
      <sheetData sheetId="20047" refreshError="1"/>
      <sheetData sheetId="20048" refreshError="1"/>
      <sheetData sheetId="20049" refreshError="1"/>
      <sheetData sheetId="20050" refreshError="1"/>
      <sheetData sheetId="20051" refreshError="1"/>
      <sheetData sheetId="20052" refreshError="1"/>
      <sheetData sheetId="20053" refreshError="1"/>
      <sheetData sheetId="20054" refreshError="1"/>
      <sheetData sheetId="20055" refreshError="1"/>
      <sheetData sheetId="20056" refreshError="1"/>
      <sheetData sheetId="20057" refreshError="1"/>
      <sheetData sheetId="20058" refreshError="1"/>
      <sheetData sheetId="20059" refreshError="1"/>
      <sheetData sheetId="20060" refreshError="1"/>
      <sheetData sheetId="20061" refreshError="1"/>
      <sheetData sheetId="20062" refreshError="1"/>
      <sheetData sheetId="20063" refreshError="1"/>
      <sheetData sheetId="20064" refreshError="1"/>
      <sheetData sheetId="20065" refreshError="1"/>
      <sheetData sheetId="20066" refreshError="1"/>
      <sheetData sheetId="20067" refreshError="1"/>
      <sheetData sheetId="20068" refreshError="1"/>
      <sheetData sheetId="20069" refreshError="1"/>
      <sheetData sheetId="20070" refreshError="1"/>
      <sheetData sheetId="20071" refreshError="1"/>
      <sheetData sheetId="20072" refreshError="1"/>
      <sheetData sheetId="20073" refreshError="1"/>
      <sheetData sheetId="20074" refreshError="1"/>
      <sheetData sheetId="20075" refreshError="1"/>
      <sheetData sheetId="20076" refreshError="1"/>
      <sheetData sheetId="20077" refreshError="1"/>
      <sheetData sheetId="20078" refreshError="1"/>
      <sheetData sheetId="20079" refreshError="1"/>
      <sheetData sheetId="20080" refreshError="1"/>
      <sheetData sheetId="20081" refreshError="1"/>
      <sheetData sheetId="20082" refreshError="1"/>
      <sheetData sheetId="20083" refreshError="1"/>
      <sheetData sheetId="20084" refreshError="1"/>
      <sheetData sheetId="20085" refreshError="1"/>
      <sheetData sheetId="20086" refreshError="1"/>
      <sheetData sheetId="20087" refreshError="1"/>
      <sheetData sheetId="20088" refreshError="1"/>
      <sheetData sheetId="20089" refreshError="1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 refreshError="1"/>
      <sheetData sheetId="20097" refreshError="1"/>
      <sheetData sheetId="20098" refreshError="1"/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 refreshError="1"/>
      <sheetData sheetId="20130" refreshError="1"/>
      <sheetData sheetId="20131" refreshError="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 refreshError="1"/>
      <sheetData sheetId="20156" refreshError="1"/>
      <sheetData sheetId="20157" refreshError="1"/>
      <sheetData sheetId="20158" refreshError="1"/>
      <sheetData sheetId="20159" refreshError="1"/>
      <sheetData sheetId="20160" refreshError="1"/>
      <sheetData sheetId="20161" refreshError="1"/>
      <sheetData sheetId="20162" refreshError="1"/>
      <sheetData sheetId="20163" refreshError="1"/>
      <sheetData sheetId="20164" refreshError="1"/>
      <sheetData sheetId="20165" refreshError="1"/>
      <sheetData sheetId="20166" refreshError="1"/>
      <sheetData sheetId="20167" refreshError="1"/>
      <sheetData sheetId="20168" refreshError="1"/>
      <sheetData sheetId="20169" refreshError="1"/>
      <sheetData sheetId="20170" refreshError="1"/>
      <sheetData sheetId="20171" refreshError="1"/>
      <sheetData sheetId="20172" refreshError="1"/>
      <sheetData sheetId="20173" refreshError="1"/>
      <sheetData sheetId="20174" refreshError="1"/>
      <sheetData sheetId="20175" refreshError="1"/>
      <sheetData sheetId="20176" refreshError="1"/>
      <sheetData sheetId="20177" refreshError="1"/>
      <sheetData sheetId="20178" refreshError="1"/>
      <sheetData sheetId="20179" refreshError="1"/>
      <sheetData sheetId="20180" refreshError="1"/>
      <sheetData sheetId="20181" refreshError="1"/>
      <sheetData sheetId="20182" refreshError="1"/>
      <sheetData sheetId="20183" refreshError="1"/>
      <sheetData sheetId="20184" refreshError="1"/>
      <sheetData sheetId="20185" refreshError="1"/>
      <sheetData sheetId="20186" refreshError="1"/>
      <sheetData sheetId="20187" refreshError="1"/>
      <sheetData sheetId="20188" refreshError="1"/>
      <sheetData sheetId="20189" refreshError="1"/>
      <sheetData sheetId="20190" refreshError="1"/>
      <sheetData sheetId="20191" refreshError="1"/>
      <sheetData sheetId="20192" refreshError="1"/>
      <sheetData sheetId="20193" refreshError="1"/>
      <sheetData sheetId="20194" refreshError="1"/>
      <sheetData sheetId="20195" refreshError="1"/>
      <sheetData sheetId="20196" refreshError="1"/>
      <sheetData sheetId="20197" refreshError="1"/>
      <sheetData sheetId="20198" refreshError="1"/>
      <sheetData sheetId="20199" refreshError="1"/>
      <sheetData sheetId="20200" refreshError="1"/>
      <sheetData sheetId="20201" refreshError="1"/>
      <sheetData sheetId="20202" refreshError="1"/>
      <sheetData sheetId="20203" refreshError="1"/>
      <sheetData sheetId="20204" refreshError="1"/>
      <sheetData sheetId="20205" refreshError="1"/>
      <sheetData sheetId="20206" refreshError="1"/>
      <sheetData sheetId="20207" refreshError="1"/>
      <sheetData sheetId="20208" refreshError="1"/>
      <sheetData sheetId="20209" refreshError="1"/>
      <sheetData sheetId="20210" refreshError="1"/>
      <sheetData sheetId="20211" refreshError="1"/>
      <sheetData sheetId="20212" refreshError="1"/>
      <sheetData sheetId="20213" refreshError="1"/>
      <sheetData sheetId="20214" refreshError="1"/>
      <sheetData sheetId="20215" refreshError="1"/>
      <sheetData sheetId="20216" refreshError="1"/>
      <sheetData sheetId="20217" refreshError="1"/>
      <sheetData sheetId="20218" refreshError="1"/>
      <sheetData sheetId="20219" refreshError="1"/>
      <sheetData sheetId="20220" refreshError="1"/>
      <sheetData sheetId="20221" refreshError="1"/>
      <sheetData sheetId="20222" refreshError="1"/>
      <sheetData sheetId="20223" refreshError="1"/>
      <sheetData sheetId="20224" refreshError="1"/>
      <sheetData sheetId="20225" refreshError="1"/>
      <sheetData sheetId="20226" refreshError="1"/>
      <sheetData sheetId="20227" refreshError="1"/>
      <sheetData sheetId="20228" refreshError="1"/>
      <sheetData sheetId="20229" refreshError="1"/>
      <sheetData sheetId="20230" refreshError="1"/>
      <sheetData sheetId="20231" refreshError="1"/>
      <sheetData sheetId="20232" refreshError="1"/>
      <sheetData sheetId="20233" refreshError="1"/>
      <sheetData sheetId="20234" refreshError="1"/>
      <sheetData sheetId="20235" refreshError="1"/>
      <sheetData sheetId="20236" refreshError="1"/>
      <sheetData sheetId="20237" refreshError="1"/>
      <sheetData sheetId="20238" refreshError="1"/>
      <sheetData sheetId="20239" refreshError="1"/>
      <sheetData sheetId="20240" refreshError="1"/>
      <sheetData sheetId="20241" refreshError="1"/>
      <sheetData sheetId="20242" refreshError="1"/>
      <sheetData sheetId="20243" refreshError="1"/>
      <sheetData sheetId="20244" refreshError="1"/>
      <sheetData sheetId="20245" refreshError="1"/>
      <sheetData sheetId="20246" refreshError="1"/>
      <sheetData sheetId="20247" refreshError="1"/>
      <sheetData sheetId="20248" refreshError="1"/>
      <sheetData sheetId="20249" refreshError="1"/>
      <sheetData sheetId="20250" refreshError="1"/>
      <sheetData sheetId="20251" refreshError="1"/>
      <sheetData sheetId="20252" refreshError="1"/>
      <sheetData sheetId="20253" refreshError="1"/>
      <sheetData sheetId="20254" refreshError="1"/>
      <sheetData sheetId="20255" refreshError="1"/>
      <sheetData sheetId="20256" refreshError="1"/>
      <sheetData sheetId="20257" refreshError="1"/>
      <sheetData sheetId="20258" refreshError="1"/>
      <sheetData sheetId="20259" refreshError="1"/>
      <sheetData sheetId="20260" refreshError="1"/>
      <sheetData sheetId="20261" refreshError="1"/>
      <sheetData sheetId="20262" refreshError="1"/>
      <sheetData sheetId="20263" refreshError="1"/>
      <sheetData sheetId="20264" refreshError="1"/>
      <sheetData sheetId="20265" refreshError="1"/>
      <sheetData sheetId="20266" refreshError="1"/>
      <sheetData sheetId="20267" refreshError="1"/>
      <sheetData sheetId="20268" refreshError="1"/>
      <sheetData sheetId="20269" refreshError="1"/>
      <sheetData sheetId="20270" refreshError="1"/>
      <sheetData sheetId="20271" refreshError="1"/>
      <sheetData sheetId="20272" refreshError="1"/>
      <sheetData sheetId="20273" refreshError="1"/>
      <sheetData sheetId="20274" refreshError="1"/>
      <sheetData sheetId="20275" refreshError="1"/>
      <sheetData sheetId="20276" refreshError="1"/>
      <sheetData sheetId="20277" refreshError="1"/>
      <sheetData sheetId="20278" refreshError="1"/>
      <sheetData sheetId="20279" refreshError="1"/>
      <sheetData sheetId="20280" refreshError="1"/>
      <sheetData sheetId="20281" refreshError="1"/>
      <sheetData sheetId="20282" refreshError="1"/>
      <sheetData sheetId="20283" refreshError="1"/>
      <sheetData sheetId="20284" refreshError="1"/>
      <sheetData sheetId="20285" refreshError="1"/>
      <sheetData sheetId="20286" refreshError="1"/>
      <sheetData sheetId="20287" refreshError="1"/>
      <sheetData sheetId="20288" refreshError="1"/>
      <sheetData sheetId="20289" refreshError="1"/>
      <sheetData sheetId="20290" refreshError="1"/>
      <sheetData sheetId="20291" refreshError="1"/>
      <sheetData sheetId="20292" refreshError="1"/>
      <sheetData sheetId="20293" refreshError="1"/>
      <sheetData sheetId="20294" refreshError="1"/>
      <sheetData sheetId="20295" refreshError="1"/>
      <sheetData sheetId="20296" refreshError="1"/>
      <sheetData sheetId="20297" refreshError="1"/>
      <sheetData sheetId="20298" refreshError="1"/>
      <sheetData sheetId="20299" refreshError="1"/>
      <sheetData sheetId="20300" refreshError="1"/>
      <sheetData sheetId="20301" refreshError="1"/>
      <sheetData sheetId="20302" refreshError="1"/>
      <sheetData sheetId="20303" refreshError="1"/>
      <sheetData sheetId="20304" refreshError="1"/>
      <sheetData sheetId="20305" refreshError="1"/>
      <sheetData sheetId="20306" refreshError="1"/>
      <sheetData sheetId="20307" refreshError="1"/>
      <sheetData sheetId="20308" refreshError="1"/>
      <sheetData sheetId="20309" refreshError="1"/>
      <sheetData sheetId="20310" refreshError="1"/>
      <sheetData sheetId="20311" refreshError="1"/>
      <sheetData sheetId="20312" refreshError="1"/>
      <sheetData sheetId="20313" refreshError="1"/>
      <sheetData sheetId="20314" refreshError="1"/>
      <sheetData sheetId="20315" refreshError="1"/>
      <sheetData sheetId="20316" refreshError="1"/>
      <sheetData sheetId="20317" refreshError="1"/>
      <sheetData sheetId="20318" refreshError="1"/>
      <sheetData sheetId="20319" refreshError="1"/>
      <sheetData sheetId="20320" refreshError="1"/>
      <sheetData sheetId="20321" refreshError="1"/>
      <sheetData sheetId="20322" refreshError="1"/>
      <sheetData sheetId="20323" refreshError="1"/>
      <sheetData sheetId="20324" refreshError="1"/>
      <sheetData sheetId="20325" refreshError="1"/>
      <sheetData sheetId="20326" refreshError="1"/>
      <sheetData sheetId="20327" refreshError="1"/>
      <sheetData sheetId="20328" refreshError="1"/>
      <sheetData sheetId="20329" refreshError="1"/>
      <sheetData sheetId="20330" refreshError="1"/>
      <sheetData sheetId="20331" refreshError="1"/>
      <sheetData sheetId="20332" refreshError="1"/>
      <sheetData sheetId="20333" refreshError="1"/>
      <sheetData sheetId="20334" refreshError="1"/>
      <sheetData sheetId="20335" refreshError="1"/>
      <sheetData sheetId="20336" refreshError="1"/>
      <sheetData sheetId="20337" refreshError="1"/>
      <sheetData sheetId="20338" refreshError="1"/>
      <sheetData sheetId="20339" refreshError="1"/>
      <sheetData sheetId="20340" refreshError="1"/>
      <sheetData sheetId="20341" refreshError="1"/>
      <sheetData sheetId="20342" refreshError="1"/>
      <sheetData sheetId="20343" refreshError="1"/>
      <sheetData sheetId="20344" refreshError="1"/>
      <sheetData sheetId="20345" refreshError="1"/>
      <sheetData sheetId="20346" refreshError="1"/>
      <sheetData sheetId="20347" refreshError="1"/>
      <sheetData sheetId="20348" refreshError="1"/>
      <sheetData sheetId="20349" refreshError="1"/>
      <sheetData sheetId="20350" refreshError="1"/>
      <sheetData sheetId="20351" refreshError="1"/>
      <sheetData sheetId="20352" refreshError="1"/>
      <sheetData sheetId="20353" refreshError="1"/>
      <sheetData sheetId="20354" refreshError="1"/>
      <sheetData sheetId="20355" refreshError="1"/>
      <sheetData sheetId="20356" refreshError="1"/>
      <sheetData sheetId="20357" refreshError="1"/>
      <sheetData sheetId="20358" refreshError="1"/>
      <sheetData sheetId="20359" refreshError="1"/>
      <sheetData sheetId="20360" refreshError="1"/>
      <sheetData sheetId="20361" refreshError="1"/>
      <sheetData sheetId="20362" refreshError="1"/>
      <sheetData sheetId="20363" refreshError="1"/>
      <sheetData sheetId="20364" refreshError="1"/>
      <sheetData sheetId="20365" refreshError="1"/>
      <sheetData sheetId="20366" refreshError="1"/>
      <sheetData sheetId="20367" refreshError="1"/>
      <sheetData sheetId="20368" refreshError="1"/>
      <sheetData sheetId="20369" refreshError="1"/>
      <sheetData sheetId="20370" refreshError="1"/>
      <sheetData sheetId="20371" refreshError="1"/>
      <sheetData sheetId="20372" refreshError="1"/>
      <sheetData sheetId="20373" refreshError="1"/>
      <sheetData sheetId="20374" refreshError="1"/>
      <sheetData sheetId="20375" refreshError="1"/>
      <sheetData sheetId="20376" refreshError="1"/>
      <sheetData sheetId="20377" refreshError="1"/>
      <sheetData sheetId="20378" refreshError="1"/>
      <sheetData sheetId="20379" refreshError="1"/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 refreshError="1"/>
      <sheetData sheetId="20388" refreshError="1"/>
      <sheetData sheetId="20389" refreshError="1"/>
      <sheetData sheetId="20390" refreshError="1"/>
      <sheetData sheetId="20391" refreshError="1"/>
      <sheetData sheetId="20392" refreshError="1"/>
      <sheetData sheetId="20393" refreshError="1"/>
      <sheetData sheetId="20394" refreshError="1"/>
      <sheetData sheetId="20395" refreshError="1"/>
      <sheetData sheetId="20396" refreshError="1"/>
      <sheetData sheetId="20397" refreshError="1"/>
      <sheetData sheetId="20398" refreshError="1"/>
      <sheetData sheetId="20399" refreshError="1"/>
      <sheetData sheetId="20400" refreshError="1"/>
      <sheetData sheetId="20401" refreshError="1"/>
      <sheetData sheetId="20402" refreshError="1"/>
      <sheetData sheetId="20403" refreshError="1"/>
      <sheetData sheetId="20404" refreshError="1"/>
      <sheetData sheetId="20405" refreshError="1"/>
      <sheetData sheetId="20406" refreshError="1"/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 refreshError="1"/>
      <sheetData sheetId="20430" refreshError="1"/>
      <sheetData sheetId="20431" refreshError="1"/>
      <sheetData sheetId="20432" refreshError="1"/>
      <sheetData sheetId="20433" refreshError="1"/>
      <sheetData sheetId="20434" refreshError="1"/>
      <sheetData sheetId="20435" refreshError="1"/>
      <sheetData sheetId="20436" refreshError="1"/>
      <sheetData sheetId="20437" refreshError="1"/>
      <sheetData sheetId="20438" refreshError="1"/>
      <sheetData sheetId="20439" refreshError="1"/>
      <sheetData sheetId="20440" refreshError="1"/>
      <sheetData sheetId="20441" refreshError="1"/>
      <sheetData sheetId="20442" refreshError="1"/>
      <sheetData sheetId="20443" refreshError="1"/>
      <sheetData sheetId="20444" refreshError="1"/>
      <sheetData sheetId="20445" refreshError="1"/>
      <sheetData sheetId="20446" refreshError="1"/>
      <sheetData sheetId="20447" refreshError="1"/>
      <sheetData sheetId="20448" refreshError="1"/>
      <sheetData sheetId="20449" refreshError="1"/>
      <sheetData sheetId="20450" refreshError="1"/>
      <sheetData sheetId="20451" refreshError="1"/>
      <sheetData sheetId="20452" refreshError="1"/>
      <sheetData sheetId="20453" refreshError="1"/>
      <sheetData sheetId="20454" refreshError="1"/>
      <sheetData sheetId="20455" refreshError="1"/>
      <sheetData sheetId="20456" refreshError="1"/>
      <sheetData sheetId="20457" refreshError="1"/>
      <sheetData sheetId="20458" refreshError="1"/>
      <sheetData sheetId="20459" refreshError="1"/>
      <sheetData sheetId="20460" refreshError="1"/>
      <sheetData sheetId="20461" refreshError="1"/>
      <sheetData sheetId="20462" refreshError="1"/>
      <sheetData sheetId="20463" refreshError="1"/>
      <sheetData sheetId="20464" refreshError="1"/>
      <sheetData sheetId="20465" refreshError="1"/>
      <sheetData sheetId="20466" refreshError="1"/>
      <sheetData sheetId="20467" refreshError="1"/>
      <sheetData sheetId="20468" refreshError="1"/>
      <sheetData sheetId="20469" refreshError="1"/>
      <sheetData sheetId="20470" refreshError="1"/>
      <sheetData sheetId="20471" refreshError="1"/>
      <sheetData sheetId="20472" refreshError="1"/>
      <sheetData sheetId="20473" refreshError="1"/>
      <sheetData sheetId="20474" refreshError="1"/>
      <sheetData sheetId="20475" refreshError="1"/>
      <sheetData sheetId="20476" refreshError="1"/>
      <sheetData sheetId="20477" refreshError="1"/>
      <sheetData sheetId="20478" refreshError="1"/>
      <sheetData sheetId="20479" refreshError="1"/>
      <sheetData sheetId="20480" refreshError="1"/>
      <sheetData sheetId="20481" refreshError="1"/>
      <sheetData sheetId="20482" refreshError="1"/>
      <sheetData sheetId="20483" refreshError="1"/>
      <sheetData sheetId="20484" refreshError="1"/>
      <sheetData sheetId="20485" refreshError="1"/>
      <sheetData sheetId="20486" refreshError="1"/>
      <sheetData sheetId="20487" refreshError="1"/>
      <sheetData sheetId="20488" refreshError="1"/>
      <sheetData sheetId="20489" refreshError="1"/>
      <sheetData sheetId="20490" refreshError="1"/>
      <sheetData sheetId="20491" refreshError="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 refreshError="1"/>
      <sheetData sheetId="20499" refreshError="1"/>
      <sheetData sheetId="20500" refreshError="1"/>
      <sheetData sheetId="20501" refreshError="1"/>
      <sheetData sheetId="20502" refreshError="1"/>
      <sheetData sheetId="20503" refreshError="1"/>
      <sheetData sheetId="20504" refreshError="1"/>
      <sheetData sheetId="20505" refreshError="1"/>
      <sheetData sheetId="20506" refreshError="1"/>
      <sheetData sheetId="20507" refreshError="1"/>
      <sheetData sheetId="20508" refreshError="1"/>
      <sheetData sheetId="20509" refreshError="1"/>
      <sheetData sheetId="20510" refreshError="1"/>
      <sheetData sheetId="20511" refreshError="1"/>
      <sheetData sheetId="20512" refreshError="1"/>
      <sheetData sheetId="20513" refreshError="1"/>
      <sheetData sheetId="20514" refreshError="1"/>
      <sheetData sheetId="20515" refreshError="1"/>
      <sheetData sheetId="20516" refreshError="1"/>
      <sheetData sheetId="20517" refreshError="1"/>
      <sheetData sheetId="20518" refreshError="1"/>
      <sheetData sheetId="20519" refreshError="1"/>
      <sheetData sheetId="20520" refreshError="1"/>
      <sheetData sheetId="20521" refreshError="1"/>
      <sheetData sheetId="20522" refreshError="1"/>
      <sheetData sheetId="20523" refreshError="1"/>
      <sheetData sheetId="20524" refreshError="1"/>
      <sheetData sheetId="20525" refreshError="1"/>
      <sheetData sheetId="20526" refreshError="1"/>
      <sheetData sheetId="20527" refreshError="1"/>
      <sheetData sheetId="20528" refreshError="1"/>
      <sheetData sheetId="20529" refreshError="1"/>
      <sheetData sheetId="20530" refreshError="1"/>
      <sheetData sheetId="20531" refreshError="1"/>
      <sheetData sheetId="20532" refreshError="1"/>
      <sheetData sheetId="20533" refreshError="1"/>
      <sheetData sheetId="20534" refreshError="1"/>
      <sheetData sheetId="20535" refreshError="1"/>
      <sheetData sheetId="20536" refreshError="1"/>
      <sheetData sheetId="20537" refreshError="1"/>
      <sheetData sheetId="20538" refreshError="1"/>
      <sheetData sheetId="20539" refreshError="1"/>
      <sheetData sheetId="20540" refreshError="1"/>
      <sheetData sheetId="20541" refreshError="1"/>
      <sheetData sheetId="20542" refreshError="1"/>
      <sheetData sheetId="20543" refreshError="1"/>
      <sheetData sheetId="20544" refreshError="1"/>
      <sheetData sheetId="20545" refreshError="1"/>
      <sheetData sheetId="20546" refreshError="1"/>
      <sheetData sheetId="20547" refreshError="1"/>
      <sheetData sheetId="20548" refreshError="1"/>
      <sheetData sheetId="20549" refreshError="1"/>
      <sheetData sheetId="20550" refreshError="1"/>
      <sheetData sheetId="20551" refreshError="1"/>
      <sheetData sheetId="20552" refreshError="1"/>
      <sheetData sheetId="20553" refreshError="1"/>
      <sheetData sheetId="20554" refreshError="1"/>
      <sheetData sheetId="20555" refreshError="1"/>
      <sheetData sheetId="20556" refreshError="1"/>
      <sheetData sheetId="20557" refreshError="1"/>
      <sheetData sheetId="20558" refreshError="1"/>
      <sheetData sheetId="20559" refreshError="1"/>
      <sheetData sheetId="20560" refreshError="1"/>
      <sheetData sheetId="20561" refreshError="1"/>
      <sheetData sheetId="20562" refreshError="1"/>
      <sheetData sheetId="20563" refreshError="1"/>
      <sheetData sheetId="20564" refreshError="1"/>
      <sheetData sheetId="20565" refreshError="1"/>
      <sheetData sheetId="20566" refreshError="1"/>
      <sheetData sheetId="20567" refreshError="1"/>
      <sheetData sheetId="20568" refreshError="1"/>
      <sheetData sheetId="20569" refreshError="1"/>
      <sheetData sheetId="20570" refreshError="1"/>
      <sheetData sheetId="20571" refreshError="1"/>
      <sheetData sheetId="20572" refreshError="1"/>
      <sheetData sheetId="20573" refreshError="1"/>
      <sheetData sheetId="20574" refreshError="1"/>
      <sheetData sheetId="20575" refreshError="1"/>
      <sheetData sheetId="20576" refreshError="1"/>
      <sheetData sheetId="20577" refreshError="1"/>
      <sheetData sheetId="20578" refreshError="1"/>
      <sheetData sheetId="20579" refreshError="1"/>
      <sheetData sheetId="20580" refreshError="1"/>
      <sheetData sheetId="20581" refreshError="1"/>
      <sheetData sheetId="20582" refreshError="1"/>
      <sheetData sheetId="20583" refreshError="1"/>
      <sheetData sheetId="20584" refreshError="1"/>
      <sheetData sheetId="20585" refreshError="1"/>
      <sheetData sheetId="20586" refreshError="1"/>
      <sheetData sheetId="20587" refreshError="1"/>
      <sheetData sheetId="20588" refreshError="1"/>
      <sheetData sheetId="20589" refreshError="1"/>
      <sheetData sheetId="20590" refreshError="1"/>
      <sheetData sheetId="20591" refreshError="1"/>
      <sheetData sheetId="20592" refreshError="1"/>
      <sheetData sheetId="20593" refreshError="1"/>
      <sheetData sheetId="20594" refreshError="1"/>
      <sheetData sheetId="20595" refreshError="1"/>
      <sheetData sheetId="20596" refreshError="1"/>
      <sheetData sheetId="20597" refreshError="1"/>
      <sheetData sheetId="20598" refreshError="1"/>
      <sheetData sheetId="20599" refreshError="1"/>
      <sheetData sheetId="20600" refreshError="1"/>
      <sheetData sheetId="20601" refreshError="1"/>
      <sheetData sheetId="20602" refreshError="1"/>
      <sheetData sheetId="20603" refreshError="1"/>
      <sheetData sheetId="20604" refreshError="1"/>
      <sheetData sheetId="20605" refreshError="1"/>
      <sheetData sheetId="20606" refreshError="1"/>
      <sheetData sheetId="20607" refreshError="1"/>
      <sheetData sheetId="20608" refreshError="1"/>
      <sheetData sheetId="20609" refreshError="1"/>
      <sheetData sheetId="20610" refreshError="1"/>
      <sheetData sheetId="20611" refreshError="1"/>
      <sheetData sheetId="20612" refreshError="1"/>
      <sheetData sheetId="20613" refreshError="1"/>
      <sheetData sheetId="20614" refreshError="1"/>
      <sheetData sheetId="20615" refreshError="1"/>
      <sheetData sheetId="20616" refreshError="1"/>
      <sheetData sheetId="20617" refreshError="1"/>
      <sheetData sheetId="20618" refreshError="1"/>
      <sheetData sheetId="20619" refreshError="1"/>
      <sheetData sheetId="20620" refreshError="1"/>
      <sheetData sheetId="20621" refreshError="1"/>
      <sheetData sheetId="20622" refreshError="1"/>
      <sheetData sheetId="20623" refreshError="1"/>
      <sheetData sheetId="20624" refreshError="1"/>
      <sheetData sheetId="20625" refreshError="1"/>
      <sheetData sheetId="20626" refreshError="1"/>
      <sheetData sheetId="20627" refreshError="1"/>
      <sheetData sheetId="20628" refreshError="1"/>
      <sheetData sheetId="20629" refreshError="1"/>
      <sheetData sheetId="20630" refreshError="1"/>
      <sheetData sheetId="20631" refreshError="1"/>
      <sheetData sheetId="20632" refreshError="1"/>
      <sheetData sheetId="20633" refreshError="1"/>
      <sheetData sheetId="20634" refreshError="1"/>
      <sheetData sheetId="20635" refreshError="1"/>
      <sheetData sheetId="20636" refreshError="1"/>
      <sheetData sheetId="20637" refreshError="1"/>
      <sheetData sheetId="20638" refreshError="1"/>
      <sheetData sheetId="20639" refreshError="1"/>
      <sheetData sheetId="20640" refreshError="1"/>
      <sheetData sheetId="20641" refreshError="1"/>
      <sheetData sheetId="20642" refreshError="1"/>
      <sheetData sheetId="20643" refreshError="1"/>
      <sheetData sheetId="20644" refreshError="1"/>
      <sheetData sheetId="20645" refreshError="1"/>
      <sheetData sheetId="20646" refreshError="1"/>
      <sheetData sheetId="20647" refreshError="1"/>
      <sheetData sheetId="20648" refreshError="1"/>
      <sheetData sheetId="20649" refreshError="1"/>
      <sheetData sheetId="20650" refreshError="1"/>
      <sheetData sheetId="20651" refreshError="1"/>
      <sheetData sheetId="20652" refreshError="1"/>
      <sheetData sheetId="20653" refreshError="1"/>
      <sheetData sheetId="20654" refreshError="1"/>
      <sheetData sheetId="20655" refreshError="1"/>
      <sheetData sheetId="20656" refreshError="1"/>
      <sheetData sheetId="20657" refreshError="1"/>
      <sheetData sheetId="20658" refreshError="1"/>
      <sheetData sheetId="20659" refreshError="1"/>
      <sheetData sheetId="20660" refreshError="1"/>
      <sheetData sheetId="20661" refreshError="1"/>
      <sheetData sheetId="20662" refreshError="1"/>
      <sheetData sheetId="20663" refreshError="1"/>
      <sheetData sheetId="20664" refreshError="1"/>
      <sheetData sheetId="20665" refreshError="1"/>
      <sheetData sheetId="20666" refreshError="1"/>
      <sheetData sheetId="20667" refreshError="1"/>
      <sheetData sheetId="20668" refreshError="1"/>
      <sheetData sheetId="20669" refreshError="1"/>
      <sheetData sheetId="20670" refreshError="1"/>
      <sheetData sheetId="20671" refreshError="1"/>
      <sheetData sheetId="20672" refreshError="1"/>
      <sheetData sheetId="20673" refreshError="1"/>
      <sheetData sheetId="20674" refreshError="1"/>
      <sheetData sheetId="20675" refreshError="1"/>
      <sheetData sheetId="20676" refreshError="1"/>
      <sheetData sheetId="20677" refreshError="1"/>
      <sheetData sheetId="20678" refreshError="1"/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 refreshError="1"/>
      <sheetData sheetId="20691" refreshError="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 refreshError="1"/>
      <sheetData sheetId="20698" refreshError="1"/>
      <sheetData sheetId="20699" refreshError="1"/>
      <sheetData sheetId="20700" refreshError="1"/>
      <sheetData sheetId="20701" refreshError="1"/>
      <sheetData sheetId="20702" refreshError="1"/>
      <sheetData sheetId="20703" refreshError="1"/>
      <sheetData sheetId="20704" refreshError="1"/>
      <sheetData sheetId="20705" refreshError="1"/>
      <sheetData sheetId="20706"/>
      <sheetData sheetId="20707"/>
      <sheetData sheetId="20708" refreshError="1"/>
      <sheetData sheetId="20709" refreshError="1"/>
      <sheetData sheetId="20710" refreshError="1"/>
      <sheetData sheetId="20711" refreshError="1"/>
      <sheetData sheetId="20712" refreshError="1"/>
      <sheetData sheetId="20713" refreshError="1"/>
      <sheetData sheetId="20714" refreshError="1"/>
      <sheetData sheetId="20715" refreshError="1"/>
      <sheetData sheetId="20716" refreshError="1"/>
      <sheetData sheetId="20717" refreshError="1"/>
      <sheetData sheetId="20718" refreshError="1"/>
      <sheetData sheetId="20719" refreshError="1"/>
      <sheetData sheetId="20720" refreshError="1"/>
      <sheetData sheetId="20721" refreshError="1"/>
      <sheetData sheetId="20722" refreshError="1"/>
      <sheetData sheetId="20723" refreshError="1"/>
      <sheetData sheetId="20724" refreshError="1"/>
      <sheetData sheetId="20725" refreshError="1"/>
      <sheetData sheetId="20726" refreshError="1"/>
      <sheetData sheetId="20727" refreshError="1"/>
      <sheetData sheetId="20728" refreshError="1"/>
      <sheetData sheetId="20729" refreshError="1"/>
      <sheetData sheetId="20730" refreshError="1"/>
      <sheetData sheetId="20731" refreshError="1"/>
      <sheetData sheetId="20732" refreshError="1"/>
      <sheetData sheetId="20733" refreshError="1"/>
      <sheetData sheetId="20734" refreshError="1"/>
      <sheetData sheetId="20735" refreshError="1"/>
      <sheetData sheetId="20736" refreshError="1"/>
      <sheetData sheetId="20737" refreshError="1"/>
      <sheetData sheetId="20738" refreshError="1"/>
      <sheetData sheetId="20739" refreshError="1"/>
      <sheetData sheetId="20740" refreshError="1"/>
      <sheetData sheetId="20741" refreshError="1"/>
      <sheetData sheetId="20742" refreshError="1"/>
      <sheetData sheetId="20743" refreshError="1"/>
      <sheetData sheetId="20744" refreshError="1"/>
      <sheetData sheetId="20745" refreshError="1"/>
      <sheetData sheetId="20746" refreshError="1"/>
      <sheetData sheetId="20747" refreshError="1"/>
      <sheetData sheetId="20748" refreshError="1"/>
      <sheetData sheetId="20749" refreshError="1"/>
      <sheetData sheetId="20750"/>
      <sheetData sheetId="20751"/>
      <sheetData sheetId="20752" refreshError="1"/>
      <sheetData sheetId="20753" refreshError="1"/>
      <sheetData sheetId="20754" refreshError="1"/>
      <sheetData sheetId="20755" refreshError="1"/>
      <sheetData sheetId="20756" refreshError="1"/>
      <sheetData sheetId="20757" refreshError="1"/>
      <sheetData sheetId="20758" refreshError="1"/>
      <sheetData sheetId="20759" refreshError="1"/>
      <sheetData sheetId="20760" refreshError="1"/>
      <sheetData sheetId="20761" refreshError="1"/>
      <sheetData sheetId="20762" refreshError="1"/>
      <sheetData sheetId="20763"/>
      <sheetData sheetId="20764" refreshError="1"/>
      <sheetData sheetId="20765"/>
      <sheetData sheetId="20766"/>
      <sheetData sheetId="20767"/>
      <sheetData sheetId="20768" refreshError="1"/>
      <sheetData sheetId="20769" refreshError="1"/>
      <sheetData sheetId="20770" refreshError="1"/>
      <sheetData sheetId="20771" refreshError="1"/>
      <sheetData sheetId="20772" refreshError="1"/>
      <sheetData sheetId="20773" refreshError="1"/>
      <sheetData sheetId="20774" refreshError="1"/>
      <sheetData sheetId="20775" refreshError="1"/>
      <sheetData sheetId="20776" refreshError="1"/>
      <sheetData sheetId="20777" refreshError="1"/>
      <sheetData sheetId="20778" refreshError="1"/>
      <sheetData sheetId="20779" refreshError="1"/>
      <sheetData sheetId="20780" refreshError="1"/>
      <sheetData sheetId="20781" refreshError="1"/>
      <sheetData sheetId="20782" refreshError="1"/>
      <sheetData sheetId="20783" refreshError="1"/>
      <sheetData sheetId="20784" refreshError="1"/>
      <sheetData sheetId="20785" refreshError="1"/>
      <sheetData sheetId="20786" refreshError="1"/>
      <sheetData sheetId="20787" refreshError="1"/>
      <sheetData sheetId="20788" refreshError="1"/>
      <sheetData sheetId="20789" refreshError="1"/>
      <sheetData sheetId="20790" refreshError="1"/>
      <sheetData sheetId="20791" refreshError="1"/>
      <sheetData sheetId="20792" refreshError="1"/>
      <sheetData sheetId="20793" refreshError="1"/>
      <sheetData sheetId="20794" refreshError="1"/>
      <sheetData sheetId="20795" refreshError="1"/>
      <sheetData sheetId="20796" refreshError="1"/>
      <sheetData sheetId="20797" refreshError="1"/>
      <sheetData sheetId="20798" refreshError="1"/>
      <sheetData sheetId="20799" refreshError="1"/>
      <sheetData sheetId="20800" refreshError="1"/>
      <sheetData sheetId="20801" refreshError="1"/>
      <sheetData sheetId="20802" refreshError="1"/>
      <sheetData sheetId="20803" refreshError="1"/>
      <sheetData sheetId="20804" refreshError="1"/>
      <sheetData sheetId="20805" refreshError="1"/>
      <sheetData sheetId="20806" refreshError="1"/>
      <sheetData sheetId="20807" refreshError="1"/>
      <sheetData sheetId="20808" refreshError="1"/>
      <sheetData sheetId="20809" refreshError="1"/>
      <sheetData sheetId="20810" refreshError="1"/>
      <sheetData sheetId="20811" refreshError="1"/>
      <sheetData sheetId="20812" refreshError="1"/>
      <sheetData sheetId="20813" refreshError="1"/>
      <sheetData sheetId="20814" refreshError="1"/>
      <sheetData sheetId="20815" refreshError="1"/>
      <sheetData sheetId="20816" refreshError="1"/>
      <sheetData sheetId="20817" refreshError="1"/>
      <sheetData sheetId="20818" refreshError="1"/>
      <sheetData sheetId="20819" refreshError="1"/>
      <sheetData sheetId="20820" refreshError="1"/>
      <sheetData sheetId="20821" refreshError="1"/>
      <sheetData sheetId="20822" refreshError="1"/>
      <sheetData sheetId="20823" refreshError="1"/>
      <sheetData sheetId="20824" refreshError="1"/>
      <sheetData sheetId="20825" refreshError="1"/>
      <sheetData sheetId="20826" refreshError="1"/>
      <sheetData sheetId="20827" refreshError="1"/>
      <sheetData sheetId="20828" refreshError="1"/>
      <sheetData sheetId="20829" refreshError="1"/>
      <sheetData sheetId="20830" refreshError="1"/>
      <sheetData sheetId="20831" refreshError="1"/>
      <sheetData sheetId="20832" refreshError="1"/>
      <sheetData sheetId="20833" refreshError="1"/>
      <sheetData sheetId="20834" refreshError="1"/>
      <sheetData sheetId="20835" refreshError="1"/>
      <sheetData sheetId="20836" refreshError="1"/>
      <sheetData sheetId="20837" refreshError="1"/>
      <sheetData sheetId="20838" refreshError="1"/>
      <sheetData sheetId="20839" refreshError="1"/>
      <sheetData sheetId="20840" refreshError="1"/>
      <sheetData sheetId="20841" refreshError="1"/>
      <sheetData sheetId="20842" refreshError="1"/>
      <sheetData sheetId="20843" refreshError="1"/>
      <sheetData sheetId="20844" refreshError="1"/>
      <sheetData sheetId="20845" refreshError="1"/>
      <sheetData sheetId="20846" refreshError="1"/>
      <sheetData sheetId="20847" refreshError="1"/>
      <sheetData sheetId="20848" refreshError="1"/>
      <sheetData sheetId="20849" refreshError="1"/>
      <sheetData sheetId="20850" refreshError="1"/>
      <sheetData sheetId="20851" refreshError="1"/>
      <sheetData sheetId="20852" refreshError="1"/>
      <sheetData sheetId="20853" refreshError="1"/>
      <sheetData sheetId="20854" refreshError="1"/>
      <sheetData sheetId="20855" refreshError="1"/>
      <sheetData sheetId="20856" refreshError="1"/>
      <sheetData sheetId="20857" refreshError="1"/>
      <sheetData sheetId="20858" refreshError="1"/>
      <sheetData sheetId="20859" refreshError="1"/>
      <sheetData sheetId="20860" refreshError="1"/>
      <sheetData sheetId="20861" refreshError="1"/>
      <sheetData sheetId="20862" refreshError="1"/>
      <sheetData sheetId="20863" refreshError="1"/>
      <sheetData sheetId="20864" refreshError="1"/>
      <sheetData sheetId="20865" refreshError="1"/>
      <sheetData sheetId="20866" refreshError="1"/>
      <sheetData sheetId="20867" refreshError="1"/>
      <sheetData sheetId="20868" refreshError="1"/>
      <sheetData sheetId="20869" refreshError="1"/>
      <sheetData sheetId="20870" refreshError="1"/>
      <sheetData sheetId="20871" refreshError="1"/>
      <sheetData sheetId="20872" refreshError="1"/>
      <sheetData sheetId="20873" refreshError="1"/>
      <sheetData sheetId="20874" refreshError="1"/>
      <sheetData sheetId="20875" refreshError="1"/>
      <sheetData sheetId="20876" refreshError="1"/>
      <sheetData sheetId="20877" refreshError="1"/>
      <sheetData sheetId="20878" refreshError="1"/>
      <sheetData sheetId="20879" refreshError="1"/>
      <sheetData sheetId="20880" refreshError="1"/>
      <sheetData sheetId="20881" refreshError="1"/>
      <sheetData sheetId="20882" refreshError="1"/>
      <sheetData sheetId="20883" refreshError="1"/>
      <sheetData sheetId="20884" refreshError="1"/>
      <sheetData sheetId="20885" refreshError="1"/>
      <sheetData sheetId="20886" refreshError="1"/>
      <sheetData sheetId="20887" refreshError="1"/>
      <sheetData sheetId="20888" refreshError="1"/>
      <sheetData sheetId="20889" refreshError="1"/>
      <sheetData sheetId="20890" refreshError="1"/>
      <sheetData sheetId="20891" refreshError="1"/>
      <sheetData sheetId="20892" refreshError="1"/>
      <sheetData sheetId="20893" refreshError="1"/>
      <sheetData sheetId="20894" refreshError="1"/>
      <sheetData sheetId="20895" refreshError="1"/>
      <sheetData sheetId="20896" refreshError="1"/>
      <sheetData sheetId="20897" refreshError="1"/>
      <sheetData sheetId="20898" refreshError="1"/>
      <sheetData sheetId="20899" refreshError="1"/>
      <sheetData sheetId="20900" refreshError="1"/>
      <sheetData sheetId="20901" refreshError="1"/>
      <sheetData sheetId="20902" refreshError="1"/>
      <sheetData sheetId="20903" refreshError="1"/>
      <sheetData sheetId="20904" refreshError="1"/>
      <sheetData sheetId="20905" refreshError="1"/>
      <sheetData sheetId="20906" refreshError="1"/>
      <sheetData sheetId="20907" refreshError="1"/>
      <sheetData sheetId="20908" refreshError="1"/>
      <sheetData sheetId="20909" refreshError="1"/>
      <sheetData sheetId="20910" refreshError="1"/>
      <sheetData sheetId="20911" refreshError="1"/>
      <sheetData sheetId="20912" refreshError="1"/>
      <sheetData sheetId="20913" refreshError="1"/>
      <sheetData sheetId="20914" refreshError="1"/>
      <sheetData sheetId="20915" refreshError="1"/>
      <sheetData sheetId="20916" refreshError="1"/>
      <sheetData sheetId="20917" refreshError="1"/>
      <sheetData sheetId="20918" refreshError="1"/>
      <sheetData sheetId="20919" refreshError="1"/>
      <sheetData sheetId="20920" refreshError="1"/>
      <sheetData sheetId="20921" refreshError="1"/>
      <sheetData sheetId="20922" refreshError="1"/>
      <sheetData sheetId="20923" refreshError="1"/>
      <sheetData sheetId="20924" refreshError="1"/>
      <sheetData sheetId="20925" refreshError="1"/>
      <sheetData sheetId="20926" refreshError="1"/>
      <sheetData sheetId="20927" refreshError="1"/>
      <sheetData sheetId="20928" refreshError="1"/>
      <sheetData sheetId="20929" refreshError="1"/>
      <sheetData sheetId="20930" refreshError="1"/>
      <sheetData sheetId="20931" refreshError="1"/>
      <sheetData sheetId="20932" refreshError="1"/>
      <sheetData sheetId="20933" refreshError="1"/>
      <sheetData sheetId="20934" refreshError="1"/>
      <sheetData sheetId="20935" refreshError="1"/>
      <sheetData sheetId="20936" refreshError="1"/>
      <sheetData sheetId="20937" refreshError="1"/>
      <sheetData sheetId="20938" refreshError="1"/>
      <sheetData sheetId="20939" refreshError="1"/>
      <sheetData sheetId="20940" refreshError="1"/>
      <sheetData sheetId="20941" refreshError="1"/>
      <sheetData sheetId="20942" refreshError="1"/>
      <sheetData sheetId="20943" refreshError="1"/>
      <sheetData sheetId="20944" refreshError="1"/>
      <sheetData sheetId="20945" refreshError="1"/>
      <sheetData sheetId="20946" refreshError="1"/>
      <sheetData sheetId="20947" refreshError="1"/>
      <sheetData sheetId="20948" refreshError="1"/>
      <sheetData sheetId="20949" refreshError="1"/>
      <sheetData sheetId="20950" refreshError="1"/>
      <sheetData sheetId="20951" refreshError="1"/>
      <sheetData sheetId="20952" refreshError="1"/>
      <sheetData sheetId="20953" refreshError="1"/>
      <sheetData sheetId="20954" refreshError="1"/>
      <sheetData sheetId="20955" refreshError="1"/>
      <sheetData sheetId="20956" refreshError="1"/>
      <sheetData sheetId="20957" refreshError="1"/>
      <sheetData sheetId="20958" refreshError="1"/>
      <sheetData sheetId="20959" refreshError="1"/>
      <sheetData sheetId="20960" refreshError="1"/>
      <sheetData sheetId="20961" refreshError="1"/>
      <sheetData sheetId="20962" refreshError="1"/>
      <sheetData sheetId="20963" refreshError="1"/>
      <sheetData sheetId="20964" refreshError="1"/>
      <sheetData sheetId="20965" refreshError="1"/>
      <sheetData sheetId="20966" refreshError="1"/>
      <sheetData sheetId="20967" refreshError="1"/>
      <sheetData sheetId="20968" refreshError="1"/>
      <sheetData sheetId="20969" refreshError="1"/>
      <sheetData sheetId="20970" refreshError="1"/>
      <sheetData sheetId="20971" refreshError="1"/>
      <sheetData sheetId="20972" refreshError="1"/>
      <sheetData sheetId="20973" refreshError="1"/>
      <sheetData sheetId="20974" refreshError="1"/>
      <sheetData sheetId="20975" refreshError="1"/>
      <sheetData sheetId="20976" refreshError="1"/>
      <sheetData sheetId="20977" refreshError="1"/>
      <sheetData sheetId="20978" refreshError="1"/>
      <sheetData sheetId="20979" refreshError="1"/>
      <sheetData sheetId="20980" refreshError="1"/>
      <sheetData sheetId="20981" refreshError="1"/>
      <sheetData sheetId="20982" refreshError="1"/>
      <sheetData sheetId="20983" refreshError="1"/>
      <sheetData sheetId="20984" refreshError="1"/>
      <sheetData sheetId="20985" refreshError="1"/>
      <sheetData sheetId="20986" refreshError="1"/>
      <sheetData sheetId="20987" refreshError="1"/>
      <sheetData sheetId="20988" refreshError="1"/>
      <sheetData sheetId="20989" refreshError="1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 refreshError="1"/>
      <sheetData sheetId="21003" refreshError="1"/>
      <sheetData sheetId="21004" refreshError="1"/>
      <sheetData sheetId="21005" refreshError="1"/>
      <sheetData sheetId="21006" refreshError="1"/>
      <sheetData sheetId="21007" refreshError="1"/>
      <sheetData sheetId="21008" refreshError="1"/>
      <sheetData sheetId="21009" refreshError="1"/>
      <sheetData sheetId="21010" refreshError="1"/>
      <sheetData sheetId="21011" refreshError="1"/>
      <sheetData sheetId="21012" refreshError="1"/>
      <sheetData sheetId="21013" refreshError="1"/>
      <sheetData sheetId="21014" refreshError="1"/>
      <sheetData sheetId="21015" refreshError="1"/>
      <sheetData sheetId="21016" refreshError="1"/>
      <sheetData sheetId="21017" refreshError="1"/>
      <sheetData sheetId="21018" refreshError="1"/>
      <sheetData sheetId="21019" refreshError="1"/>
      <sheetData sheetId="21020" refreshError="1"/>
      <sheetData sheetId="21021" refreshError="1"/>
      <sheetData sheetId="21022" refreshError="1"/>
      <sheetData sheetId="21023" refreshError="1"/>
      <sheetData sheetId="21024" refreshError="1"/>
      <sheetData sheetId="21025" refreshError="1"/>
      <sheetData sheetId="21026" refreshError="1"/>
      <sheetData sheetId="21027" refreshError="1"/>
      <sheetData sheetId="21028" refreshError="1"/>
      <sheetData sheetId="21029" refreshError="1"/>
      <sheetData sheetId="21030" refreshError="1"/>
      <sheetData sheetId="21031" refreshError="1"/>
      <sheetData sheetId="21032" refreshError="1"/>
      <sheetData sheetId="21033" refreshError="1"/>
      <sheetData sheetId="21034" refreshError="1"/>
      <sheetData sheetId="21035" refreshError="1"/>
      <sheetData sheetId="21036" refreshError="1"/>
      <sheetData sheetId="21037" refreshError="1"/>
      <sheetData sheetId="21038" refreshError="1"/>
      <sheetData sheetId="21039" refreshError="1"/>
      <sheetData sheetId="21040" refreshError="1"/>
      <sheetData sheetId="21041" refreshError="1"/>
      <sheetData sheetId="21042" refreshError="1"/>
      <sheetData sheetId="21043" refreshError="1"/>
      <sheetData sheetId="21044"/>
      <sheetData sheetId="21045"/>
      <sheetData sheetId="21046" refreshError="1"/>
      <sheetData sheetId="21047" refreshError="1"/>
      <sheetData sheetId="21048" refreshError="1"/>
      <sheetData sheetId="21049" refreshError="1"/>
      <sheetData sheetId="21050" refreshError="1"/>
      <sheetData sheetId="21051" refreshError="1"/>
      <sheetData sheetId="21052" refreshError="1"/>
      <sheetData sheetId="21053" refreshError="1"/>
      <sheetData sheetId="21054" refreshError="1"/>
      <sheetData sheetId="21055" refreshError="1"/>
      <sheetData sheetId="21056" refreshError="1"/>
      <sheetData sheetId="21057" refreshError="1"/>
      <sheetData sheetId="21058" refreshError="1"/>
      <sheetData sheetId="21059"/>
      <sheetData sheetId="21060" refreshError="1"/>
      <sheetData sheetId="21061"/>
      <sheetData sheetId="21062" refreshError="1"/>
      <sheetData sheetId="21063"/>
      <sheetData sheetId="21064"/>
      <sheetData sheetId="21065" refreshError="1"/>
      <sheetData sheetId="21066" refreshError="1"/>
      <sheetData sheetId="21067" refreshError="1"/>
      <sheetData sheetId="21068" refreshError="1"/>
      <sheetData sheetId="21069" refreshError="1"/>
      <sheetData sheetId="21070" refreshError="1"/>
      <sheetData sheetId="21071" refreshError="1"/>
      <sheetData sheetId="21072" refreshError="1"/>
      <sheetData sheetId="21073" refreshError="1"/>
      <sheetData sheetId="21074" refreshError="1"/>
      <sheetData sheetId="21075" refreshError="1"/>
      <sheetData sheetId="21076" refreshError="1"/>
      <sheetData sheetId="21077" refreshError="1"/>
      <sheetData sheetId="21078" refreshError="1"/>
      <sheetData sheetId="21079" refreshError="1"/>
      <sheetData sheetId="21080" refreshError="1"/>
      <sheetData sheetId="21081" refreshError="1"/>
      <sheetData sheetId="21082" refreshError="1"/>
      <sheetData sheetId="21083" refreshError="1"/>
      <sheetData sheetId="21084" refreshError="1"/>
      <sheetData sheetId="21085" refreshError="1"/>
      <sheetData sheetId="21086" refreshError="1"/>
      <sheetData sheetId="21087" refreshError="1"/>
      <sheetData sheetId="21088" refreshError="1"/>
      <sheetData sheetId="21089" refreshError="1"/>
      <sheetData sheetId="21090" refreshError="1"/>
      <sheetData sheetId="21091" refreshError="1"/>
      <sheetData sheetId="21092" refreshError="1"/>
      <sheetData sheetId="21093" refreshError="1"/>
      <sheetData sheetId="21094" refreshError="1"/>
      <sheetData sheetId="21095" refreshError="1"/>
      <sheetData sheetId="21096" refreshError="1"/>
      <sheetData sheetId="21097" refreshError="1"/>
      <sheetData sheetId="21098" refreshError="1"/>
      <sheetData sheetId="21099" refreshError="1"/>
      <sheetData sheetId="21100" refreshError="1"/>
      <sheetData sheetId="21101" refreshError="1"/>
      <sheetData sheetId="21102" refreshError="1"/>
      <sheetData sheetId="21103" refreshError="1"/>
      <sheetData sheetId="21104" refreshError="1"/>
      <sheetData sheetId="21105" refreshError="1"/>
      <sheetData sheetId="21106" refreshError="1"/>
      <sheetData sheetId="21107" refreshError="1"/>
      <sheetData sheetId="21108" refreshError="1"/>
      <sheetData sheetId="21109" refreshError="1"/>
      <sheetData sheetId="21110" refreshError="1"/>
      <sheetData sheetId="21111" refreshError="1"/>
      <sheetData sheetId="21112" refreshError="1"/>
      <sheetData sheetId="21113" refreshError="1"/>
      <sheetData sheetId="21114" refreshError="1"/>
      <sheetData sheetId="21115" refreshError="1"/>
      <sheetData sheetId="21116" refreshError="1"/>
      <sheetData sheetId="21117" refreshError="1"/>
      <sheetData sheetId="21118" refreshError="1"/>
      <sheetData sheetId="21119" refreshError="1"/>
      <sheetData sheetId="21120" refreshError="1"/>
      <sheetData sheetId="21121" refreshError="1"/>
      <sheetData sheetId="21122" refreshError="1"/>
      <sheetData sheetId="21123" refreshError="1"/>
      <sheetData sheetId="21124" refreshError="1"/>
      <sheetData sheetId="21125" refreshError="1"/>
      <sheetData sheetId="21126" refreshError="1"/>
      <sheetData sheetId="21127" refreshError="1"/>
      <sheetData sheetId="21128" refreshError="1"/>
      <sheetData sheetId="21129" refreshError="1"/>
      <sheetData sheetId="21130" refreshError="1"/>
      <sheetData sheetId="21131" refreshError="1"/>
      <sheetData sheetId="21132" refreshError="1"/>
      <sheetData sheetId="21133" refreshError="1"/>
      <sheetData sheetId="21134" refreshError="1"/>
      <sheetData sheetId="21135" refreshError="1"/>
      <sheetData sheetId="21136" refreshError="1"/>
      <sheetData sheetId="21137" refreshError="1"/>
      <sheetData sheetId="21138" refreshError="1"/>
      <sheetData sheetId="21139" refreshError="1"/>
      <sheetData sheetId="21140" refreshError="1"/>
      <sheetData sheetId="21141" refreshError="1"/>
      <sheetData sheetId="21142" refreshError="1"/>
      <sheetData sheetId="21143" refreshError="1"/>
      <sheetData sheetId="21144" refreshError="1"/>
      <sheetData sheetId="21145" refreshError="1"/>
      <sheetData sheetId="21146" refreshError="1"/>
      <sheetData sheetId="21147" refreshError="1"/>
      <sheetData sheetId="21148" refreshError="1"/>
      <sheetData sheetId="21149" refreshError="1"/>
      <sheetData sheetId="21150" refreshError="1"/>
      <sheetData sheetId="21151" refreshError="1"/>
      <sheetData sheetId="21152" refreshError="1"/>
      <sheetData sheetId="21153" refreshError="1"/>
      <sheetData sheetId="21154" refreshError="1"/>
      <sheetData sheetId="21155" refreshError="1"/>
      <sheetData sheetId="21156" refreshError="1"/>
      <sheetData sheetId="21157" refreshError="1"/>
      <sheetData sheetId="21158" refreshError="1"/>
      <sheetData sheetId="21159" refreshError="1"/>
      <sheetData sheetId="21160" refreshError="1"/>
      <sheetData sheetId="21161" refreshError="1"/>
      <sheetData sheetId="21162" refreshError="1"/>
      <sheetData sheetId="21163" refreshError="1"/>
      <sheetData sheetId="21164" refreshError="1"/>
      <sheetData sheetId="21165" refreshError="1"/>
      <sheetData sheetId="21166" refreshError="1"/>
      <sheetData sheetId="21167" refreshError="1"/>
      <sheetData sheetId="21168" refreshError="1"/>
      <sheetData sheetId="21169" refreshError="1"/>
      <sheetData sheetId="21170" refreshError="1"/>
      <sheetData sheetId="21171" refreshError="1"/>
      <sheetData sheetId="21172" refreshError="1"/>
      <sheetData sheetId="21173" refreshError="1"/>
      <sheetData sheetId="21174" refreshError="1"/>
      <sheetData sheetId="21175" refreshError="1"/>
      <sheetData sheetId="21176" refreshError="1"/>
      <sheetData sheetId="21177" refreshError="1"/>
      <sheetData sheetId="21178" refreshError="1"/>
      <sheetData sheetId="21179" refreshError="1"/>
      <sheetData sheetId="21180" refreshError="1"/>
      <sheetData sheetId="21181" refreshError="1"/>
      <sheetData sheetId="21182" refreshError="1"/>
      <sheetData sheetId="21183" refreshError="1"/>
      <sheetData sheetId="21184" refreshError="1"/>
      <sheetData sheetId="21185" refreshError="1"/>
      <sheetData sheetId="21186" refreshError="1"/>
      <sheetData sheetId="21187" refreshError="1"/>
      <sheetData sheetId="21188" refreshError="1"/>
      <sheetData sheetId="21189" refreshError="1"/>
      <sheetData sheetId="21190" refreshError="1"/>
      <sheetData sheetId="21191" refreshError="1"/>
      <sheetData sheetId="21192" refreshError="1"/>
      <sheetData sheetId="21193" refreshError="1"/>
      <sheetData sheetId="21194" refreshError="1"/>
      <sheetData sheetId="21195" refreshError="1"/>
      <sheetData sheetId="21196" refreshError="1"/>
      <sheetData sheetId="21197" refreshError="1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/>
      <sheetData sheetId="21274"/>
      <sheetData sheetId="21275"/>
      <sheetData sheetId="21276"/>
      <sheetData sheetId="21277"/>
      <sheetData sheetId="21278"/>
      <sheetData sheetId="21279"/>
      <sheetData sheetId="21280"/>
      <sheetData sheetId="21281"/>
      <sheetData sheetId="21282"/>
      <sheetData sheetId="21283"/>
      <sheetData sheetId="21284"/>
      <sheetData sheetId="21285"/>
      <sheetData sheetId="21286"/>
      <sheetData sheetId="21287"/>
      <sheetData sheetId="21288"/>
      <sheetData sheetId="21289"/>
      <sheetData sheetId="21290"/>
      <sheetData sheetId="21291"/>
      <sheetData sheetId="21292"/>
      <sheetData sheetId="21293"/>
      <sheetData sheetId="21294"/>
      <sheetData sheetId="21295"/>
      <sheetData sheetId="21296"/>
      <sheetData sheetId="21297"/>
      <sheetData sheetId="21298"/>
      <sheetData sheetId="21299"/>
      <sheetData sheetId="21300"/>
      <sheetData sheetId="21301"/>
      <sheetData sheetId="21302"/>
      <sheetData sheetId="21303"/>
      <sheetData sheetId="21304"/>
      <sheetData sheetId="21305"/>
      <sheetData sheetId="21306"/>
      <sheetData sheetId="21307"/>
      <sheetData sheetId="21308"/>
      <sheetData sheetId="21309"/>
      <sheetData sheetId="21310"/>
      <sheetData sheetId="21311"/>
      <sheetData sheetId="21312"/>
      <sheetData sheetId="21313"/>
      <sheetData sheetId="21314"/>
      <sheetData sheetId="21315"/>
      <sheetData sheetId="21316"/>
      <sheetData sheetId="21317"/>
      <sheetData sheetId="21318"/>
      <sheetData sheetId="21319"/>
      <sheetData sheetId="21320"/>
      <sheetData sheetId="21321"/>
      <sheetData sheetId="21322"/>
      <sheetData sheetId="21323"/>
      <sheetData sheetId="21324"/>
      <sheetData sheetId="21325"/>
      <sheetData sheetId="21326"/>
      <sheetData sheetId="21327"/>
      <sheetData sheetId="21328"/>
      <sheetData sheetId="21329"/>
      <sheetData sheetId="21330"/>
      <sheetData sheetId="21331"/>
      <sheetData sheetId="21332"/>
      <sheetData sheetId="21333"/>
      <sheetData sheetId="21334"/>
      <sheetData sheetId="21335"/>
      <sheetData sheetId="21336"/>
      <sheetData sheetId="21337"/>
      <sheetData sheetId="21338"/>
      <sheetData sheetId="21339"/>
      <sheetData sheetId="21340"/>
      <sheetData sheetId="21341"/>
      <sheetData sheetId="21342"/>
      <sheetData sheetId="21343"/>
      <sheetData sheetId="21344"/>
      <sheetData sheetId="21345"/>
      <sheetData sheetId="21346"/>
      <sheetData sheetId="21347"/>
      <sheetData sheetId="21348"/>
      <sheetData sheetId="21349"/>
      <sheetData sheetId="21350"/>
      <sheetData sheetId="21351"/>
      <sheetData sheetId="21352"/>
      <sheetData sheetId="21353"/>
      <sheetData sheetId="21354"/>
      <sheetData sheetId="21355"/>
      <sheetData sheetId="21356"/>
      <sheetData sheetId="21357"/>
      <sheetData sheetId="21358"/>
      <sheetData sheetId="21359"/>
      <sheetData sheetId="21360"/>
      <sheetData sheetId="21361"/>
      <sheetData sheetId="21362"/>
      <sheetData sheetId="21363"/>
      <sheetData sheetId="21364"/>
      <sheetData sheetId="21365"/>
      <sheetData sheetId="21366"/>
      <sheetData sheetId="21367"/>
      <sheetData sheetId="21368"/>
      <sheetData sheetId="21369"/>
      <sheetData sheetId="21370"/>
      <sheetData sheetId="21371"/>
      <sheetData sheetId="21372"/>
      <sheetData sheetId="21373"/>
      <sheetData sheetId="21374"/>
      <sheetData sheetId="21375"/>
      <sheetData sheetId="21376"/>
      <sheetData sheetId="21377"/>
      <sheetData sheetId="21378"/>
      <sheetData sheetId="21379"/>
      <sheetData sheetId="21380"/>
      <sheetData sheetId="21381"/>
      <sheetData sheetId="21382"/>
      <sheetData sheetId="21383"/>
      <sheetData sheetId="21384"/>
      <sheetData sheetId="21385"/>
      <sheetData sheetId="21386"/>
      <sheetData sheetId="21387"/>
      <sheetData sheetId="21388"/>
      <sheetData sheetId="21389"/>
      <sheetData sheetId="21390"/>
      <sheetData sheetId="21391"/>
      <sheetData sheetId="21392"/>
      <sheetData sheetId="21393"/>
      <sheetData sheetId="21394"/>
      <sheetData sheetId="21395"/>
      <sheetData sheetId="21396"/>
      <sheetData sheetId="21397"/>
      <sheetData sheetId="21398"/>
      <sheetData sheetId="21399"/>
      <sheetData sheetId="21400"/>
      <sheetData sheetId="21401"/>
      <sheetData sheetId="21402"/>
      <sheetData sheetId="21403"/>
      <sheetData sheetId="21404"/>
      <sheetData sheetId="21405"/>
      <sheetData sheetId="21406"/>
      <sheetData sheetId="21407"/>
      <sheetData sheetId="21408"/>
      <sheetData sheetId="21409"/>
      <sheetData sheetId="21410"/>
      <sheetData sheetId="21411"/>
      <sheetData sheetId="21412"/>
      <sheetData sheetId="21413"/>
      <sheetData sheetId="21414"/>
      <sheetData sheetId="21415"/>
      <sheetData sheetId="21416"/>
      <sheetData sheetId="21417"/>
      <sheetData sheetId="21418"/>
      <sheetData sheetId="21419"/>
      <sheetData sheetId="21420"/>
      <sheetData sheetId="21421"/>
      <sheetData sheetId="21422"/>
      <sheetData sheetId="21423"/>
      <sheetData sheetId="21424"/>
      <sheetData sheetId="21425"/>
      <sheetData sheetId="21426"/>
      <sheetData sheetId="21427"/>
      <sheetData sheetId="21428"/>
      <sheetData sheetId="21429"/>
      <sheetData sheetId="21430"/>
      <sheetData sheetId="21431"/>
      <sheetData sheetId="21432"/>
      <sheetData sheetId="21433"/>
      <sheetData sheetId="21434"/>
      <sheetData sheetId="21435"/>
      <sheetData sheetId="21436"/>
      <sheetData sheetId="21437"/>
      <sheetData sheetId="21438"/>
      <sheetData sheetId="21439"/>
      <sheetData sheetId="21440"/>
      <sheetData sheetId="21441"/>
      <sheetData sheetId="21442"/>
      <sheetData sheetId="21443"/>
      <sheetData sheetId="21444"/>
      <sheetData sheetId="21445"/>
      <sheetData sheetId="21446"/>
      <sheetData sheetId="21447"/>
      <sheetData sheetId="21448"/>
      <sheetData sheetId="21449"/>
      <sheetData sheetId="21450"/>
      <sheetData sheetId="21451"/>
      <sheetData sheetId="21452"/>
      <sheetData sheetId="21453"/>
      <sheetData sheetId="21454"/>
      <sheetData sheetId="21455"/>
      <sheetData sheetId="21456"/>
      <sheetData sheetId="21457"/>
      <sheetData sheetId="21458"/>
      <sheetData sheetId="21459"/>
      <sheetData sheetId="21460"/>
      <sheetData sheetId="21461"/>
      <sheetData sheetId="21462"/>
      <sheetData sheetId="21463"/>
      <sheetData sheetId="21464"/>
      <sheetData sheetId="21465"/>
      <sheetData sheetId="21466"/>
      <sheetData sheetId="21467"/>
      <sheetData sheetId="21468"/>
      <sheetData sheetId="21469"/>
      <sheetData sheetId="21470"/>
      <sheetData sheetId="21471"/>
      <sheetData sheetId="21472"/>
      <sheetData sheetId="21473"/>
      <sheetData sheetId="21474"/>
      <sheetData sheetId="21475"/>
      <sheetData sheetId="21476"/>
      <sheetData sheetId="21477"/>
      <sheetData sheetId="21478"/>
      <sheetData sheetId="21479"/>
      <sheetData sheetId="21480"/>
      <sheetData sheetId="21481"/>
      <sheetData sheetId="21482"/>
      <sheetData sheetId="21483"/>
      <sheetData sheetId="21484"/>
      <sheetData sheetId="21485"/>
      <sheetData sheetId="21486"/>
      <sheetData sheetId="21487"/>
      <sheetData sheetId="21488"/>
      <sheetData sheetId="21489"/>
      <sheetData sheetId="21490"/>
      <sheetData sheetId="21491"/>
      <sheetData sheetId="21492"/>
      <sheetData sheetId="21493"/>
      <sheetData sheetId="21494"/>
      <sheetData sheetId="21495"/>
      <sheetData sheetId="21496"/>
      <sheetData sheetId="21497"/>
      <sheetData sheetId="21498"/>
      <sheetData sheetId="21499"/>
      <sheetData sheetId="21500"/>
      <sheetData sheetId="21501"/>
      <sheetData sheetId="21502"/>
      <sheetData sheetId="21503"/>
      <sheetData sheetId="21504"/>
      <sheetData sheetId="21505"/>
      <sheetData sheetId="21506"/>
      <sheetData sheetId="21507"/>
      <sheetData sheetId="21508"/>
      <sheetData sheetId="21509"/>
      <sheetData sheetId="21510"/>
      <sheetData sheetId="21511"/>
      <sheetData sheetId="21512"/>
      <sheetData sheetId="21513"/>
      <sheetData sheetId="21514"/>
      <sheetData sheetId="21515"/>
      <sheetData sheetId="21516"/>
      <sheetData sheetId="21517"/>
      <sheetData sheetId="21518"/>
      <sheetData sheetId="21519"/>
      <sheetData sheetId="21520"/>
      <sheetData sheetId="21521"/>
      <sheetData sheetId="21522"/>
      <sheetData sheetId="21523"/>
      <sheetData sheetId="21524"/>
      <sheetData sheetId="21525"/>
      <sheetData sheetId="21526"/>
      <sheetData sheetId="21527"/>
      <sheetData sheetId="21528"/>
      <sheetData sheetId="21529"/>
      <sheetData sheetId="21530"/>
      <sheetData sheetId="21531"/>
      <sheetData sheetId="21532"/>
      <sheetData sheetId="21533"/>
      <sheetData sheetId="21534"/>
      <sheetData sheetId="21535"/>
      <sheetData sheetId="21536"/>
      <sheetData sheetId="21537"/>
      <sheetData sheetId="21538"/>
      <sheetData sheetId="21539"/>
      <sheetData sheetId="21540"/>
      <sheetData sheetId="21541"/>
      <sheetData sheetId="21542"/>
      <sheetData sheetId="21543"/>
      <sheetData sheetId="21544"/>
      <sheetData sheetId="21545"/>
      <sheetData sheetId="21546"/>
      <sheetData sheetId="21547"/>
      <sheetData sheetId="21548"/>
      <sheetData sheetId="21549"/>
      <sheetData sheetId="21550"/>
      <sheetData sheetId="21551"/>
      <sheetData sheetId="21552"/>
      <sheetData sheetId="21553"/>
      <sheetData sheetId="21554"/>
      <sheetData sheetId="21555"/>
      <sheetData sheetId="21556"/>
      <sheetData sheetId="21557"/>
      <sheetData sheetId="21558"/>
      <sheetData sheetId="21559"/>
      <sheetData sheetId="21560"/>
      <sheetData sheetId="21561"/>
      <sheetData sheetId="21562"/>
      <sheetData sheetId="21563"/>
      <sheetData sheetId="21564"/>
      <sheetData sheetId="21565"/>
      <sheetData sheetId="21566"/>
      <sheetData sheetId="21567"/>
      <sheetData sheetId="21568"/>
      <sheetData sheetId="21569"/>
      <sheetData sheetId="21570"/>
      <sheetData sheetId="21571"/>
      <sheetData sheetId="21572"/>
      <sheetData sheetId="21573"/>
      <sheetData sheetId="21574"/>
      <sheetData sheetId="21575"/>
      <sheetData sheetId="21576"/>
      <sheetData sheetId="21577"/>
      <sheetData sheetId="21578"/>
      <sheetData sheetId="21579"/>
      <sheetData sheetId="21580"/>
      <sheetData sheetId="21581"/>
      <sheetData sheetId="21582"/>
      <sheetData sheetId="21583"/>
      <sheetData sheetId="21584"/>
      <sheetData sheetId="21585"/>
      <sheetData sheetId="21586"/>
      <sheetData sheetId="21587"/>
      <sheetData sheetId="21588"/>
      <sheetData sheetId="21589"/>
      <sheetData sheetId="21590"/>
      <sheetData sheetId="21591"/>
      <sheetData sheetId="21592"/>
      <sheetData sheetId="21593"/>
      <sheetData sheetId="21594"/>
      <sheetData sheetId="21595"/>
      <sheetData sheetId="21596"/>
      <sheetData sheetId="21597"/>
      <sheetData sheetId="21598"/>
      <sheetData sheetId="21599"/>
      <sheetData sheetId="21600"/>
      <sheetData sheetId="21601"/>
      <sheetData sheetId="21602"/>
      <sheetData sheetId="21603"/>
      <sheetData sheetId="21604"/>
      <sheetData sheetId="21605"/>
      <sheetData sheetId="21606"/>
      <sheetData sheetId="21607"/>
      <sheetData sheetId="21608"/>
      <sheetData sheetId="21609"/>
      <sheetData sheetId="21610"/>
      <sheetData sheetId="21611"/>
      <sheetData sheetId="21612"/>
      <sheetData sheetId="21613"/>
      <sheetData sheetId="21614"/>
      <sheetData sheetId="21615"/>
      <sheetData sheetId="21616"/>
      <sheetData sheetId="21617"/>
      <sheetData sheetId="21618"/>
      <sheetData sheetId="21619"/>
      <sheetData sheetId="21620"/>
      <sheetData sheetId="21621"/>
      <sheetData sheetId="21622"/>
      <sheetData sheetId="21623"/>
      <sheetData sheetId="21624"/>
      <sheetData sheetId="21625" refreshError="1"/>
      <sheetData sheetId="21626"/>
      <sheetData sheetId="21627"/>
      <sheetData sheetId="21628"/>
      <sheetData sheetId="21629"/>
      <sheetData sheetId="21630"/>
      <sheetData sheetId="21631"/>
      <sheetData sheetId="21632"/>
      <sheetData sheetId="21633"/>
      <sheetData sheetId="21634"/>
      <sheetData sheetId="21635"/>
      <sheetData sheetId="21636"/>
      <sheetData sheetId="21637"/>
      <sheetData sheetId="21638"/>
      <sheetData sheetId="21639"/>
      <sheetData sheetId="21640"/>
      <sheetData sheetId="21641"/>
      <sheetData sheetId="21642"/>
      <sheetData sheetId="21643"/>
      <sheetData sheetId="21644"/>
      <sheetData sheetId="21645"/>
      <sheetData sheetId="21646"/>
      <sheetData sheetId="21647"/>
      <sheetData sheetId="21648"/>
      <sheetData sheetId="21649"/>
      <sheetData sheetId="21650"/>
      <sheetData sheetId="21651"/>
      <sheetData sheetId="21652"/>
      <sheetData sheetId="21653"/>
      <sheetData sheetId="21654"/>
      <sheetData sheetId="21655"/>
      <sheetData sheetId="21656"/>
      <sheetData sheetId="21657"/>
      <sheetData sheetId="21658"/>
      <sheetData sheetId="21659"/>
      <sheetData sheetId="21660"/>
      <sheetData sheetId="21661"/>
      <sheetData sheetId="21662"/>
      <sheetData sheetId="21663"/>
      <sheetData sheetId="21664"/>
      <sheetData sheetId="21665"/>
      <sheetData sheetId="21666"/>
      <sheetData sheetId="21667"/>
      <sheetData sheetId="21668"/>
      <sheetData sheetId="21669"/>
      <sheetData sheetId="21670"/>
      <sheetData sheetId="21671"/>
      <sheetData sheetId="21672"/>
      <sheetData sheetId="21673"/>
      <sheetData sheetId="21674"/>
      <sheetData sheetId="21675"/>
      <sheetData sheetId="21676"/>
      <sheetData sheetId="21677"/>
      <sheetData sheetId="21678"/>
      <sheetData sheetId="21679"/>
      <sheetData sheetId="21680"/>
      <sheetData sheetId="21681"/>
      <sheetData sheetId="21682"/>
      <sheetData sheetId="21683"/>
      <sheetData sheetId="21684"/>
      <sheetData sheetId="21685"/>
      <sheetData sheetId="21686"/>
      <sheetData sheetId="21687"/>
      <sheetData sheetId="21688"/>
      <sheetData sheetId="21689"/>
      <sheetData sheetId="21690"/>
      <sheetData sheetId="21691"/>
      <sheetData sheetId="21692"/>
      <sheetData sheetId="21693"/>
      <sheetData sheetId="21694"/>
      <sheetData sheetId="21695"/>
      <sheetData sheetId="21696"/>
      <sheetData sheetId="21697"/>
      <sheetData sheetId="21698"/>
      <sheetData sheetId="21699"/>
      <sheetData sheetId="21700"/>
      <sheetData sheetId="21701"/>
      <sheetData sheetId="21702"/>
      <sheetData sheetId="21703"/>
      <sheetData sheetId="21704"/>
      <sheetData sheetId="21705"/>
      <sheetData sheetId="21706"/>
      <sheetData sheetId="21707"/>
      <sheetData sheetId="21708"/>
      <sheetData sheetId="21709"/>
      <sheetData sheetId="21710"/>
      <sheetData sheetId="21711"/>
      <sheetData sheetId="21712"/>
      <sheetData sheetId="21713"/>
      <sheetData sheetId="21714"/>
      <sheetData sheetId="21715"/>
      <sheetData sheetId="21716"/>
      <sheetData sheetId="21717"/>
      <sheetData sheetId="21718"/>
      <sheetData sheetId="21719"/>
      <sheetData sheetId="21720"/>
      <sheetData sheetId="21721"/>
      <sheetData sheetId="21722"/>
      <sheetData sheetId="21723"/>
      <sheetData sheetId="21724" refreshError="1"/>
      <sheetData sheetId="21725" refreshError="1"/>
      <sheetData sheetId="21726" refreshError="1"/>
      <sheetData sheetId="21727" refreshError="1"/>
      <sheetData sheetId="21728" refreshError="1"/>
      <sheetData sheetId="21729" refreshError="1"/>
      <sheetData sheetId="21730" refreshError="1"/>
      <sheetData sheetId="21731" refreshError="1"/>
      <sheetData sheetId="21732" refreshError="1"/>
      <sheetData sheetId="21733" refreshError="1"/>
      <sheetData sheetId="21734" refreshError="1"/>
      <sheetData sheetId="21735" refreshError="1"/>
      <sheetData sheetId="21736" refreshError="1"/>
      <sheetData sheetId="21737" refreshError="1"/>
      <sheetData sheetId="21738" refreshError="1"/>
      <sheetData sheetId="21739" refreshError="1"/>
      <sheetData sheetId="21740" refreshError="1"/>
      <sheetData sheetId="21741" refreshError="1"/>
      <sheetData sheetId="21742" refreshError="1"/>
      <sheetData sheetId="21743" refreshError="1"/>
      <sheetData sheetId="21744" refreshError="1"/>
      <sheetData sheetId="21745" refreshError="1"/>
      <sheetData sheetId="21746" refreshError="1"/>
      <sheetData sheetId="21747" refreshError="1"/>
      <sheetData sheetId="21748" refreshError="1"/>
      <sheetData sheetId="21749" refreshError="1"/>
      <sheetData sheetId="21750" refreshError="1"/>
      <sheetData sheetId="21751" refreshError="1"/>
      <sheetData sheetId="21752" refreshError="1"/>
      <sheetData sheetId="21753" refreshError="1"/>
      <sheetData sheetId="21754" refreshError="1"/>
      <sheetData sheetId="21755" refreshError="1"/>
      <sheetData sheetId="21756" refreshError="1"/>
      <sheetData sheetId="21757" refreshError="1"/>
      <sheetData sheetId="21758" refreshError="1"/>
      <sheetData sheetId="21759" refreshError="1"/>
      <sheetData sheetId="21760" refreshError="1"/>
      <sheetData sheetId="21761" refreshError="1"/>
      <sheetData sheetId="21762" refreshError="1"/>
      <sheetData sheetId="21763" refreshError="1"/>
      <sheetData sheetId="21764" refreshError="1"/>
      <sheetData sheetId="21765" refreshError="1"/>
      <sheetData sheetId="21766" refreshError="1"/>
      <sheetData sheetId="21767" refreshError="1"/>
      <sheetData sheetId="21768" refreshError="1"/>
      <sheetData sheetId="21769" refreshError="1"/>
      <sheetData sheetId="21770" refreshError="1"/>
      <sheetData sheetId="21771" refreshError="1"/>
      <sheetData sheetId="21772" refreshError="1"/>
      <sheetData sheetId="21773" refreshError="1"/>
      <sheetData sheetId="21774" refreshError="1"/>
      <sheetData sheetId="21775" refreshError="1"/>
      <sheetData sheetId="21776" refreshError="1"/>
      <sheetData sheetId="21777" refreshError="1"/>
      <sheetData sheetId="21778" refreshError="1"/>
      <sheetData sheetId="21779" refreshError="1"/>
      <sheetData sheetId="21780" refreshError="1"/>
      <sheetData sheetId="21781"/>
      <sheetData sheetId="21782"/>
      <sheetData sheetId="21783"/>
      <sheetData sheetId="21784"/>
      <sheetData sheetId="21785"/>
      <sheetData sheetId="21786"/>
      <sheetData sheetId="21787"/>
      <sheetData sheetId="21788"/>
      <sheetData sheetId="21789"/>
      <sheetData sheetId="21790"/>
      <sheetData sheetId="21791"/>
      <sheetData sheetId="21792"/>
      <sheetData sheetId="21793"/>
      <sheetData sheetId="21794"/>
      <sheetData sheetId="21795"/>
      <sheetData sheetId="21796"/>
      <sheetData sheetId="21797"/>
      <sheetData sheetId="21798"/>
      <sheetData sheetId="21799"/>
      <sheetData sheetId="21800"/>
      <sheetData sheetId="21801"/>
      <sheetData sheetId="21802"/>
      <sheetData sheetId="21803"/>
      <sheetData sheetId="21804"/>
      <sheetData sheetId="21805"/>
      <sheetData sheetId="21806"/>
      <sheetData sheetId="21807"/>
      <sheetData sheetId="21808"/>
      <sheetData sheetId="21809"/>
      <sheetData sheetId="21810"/>
      <sheetData sheetId="21811"/>
      <sheetData sheetId="21812"/>
      <sheetData sheetId="21813"/>
      <sheetData sheetId="21814"/>
      <sheetData sheetId="21815" refreshError="1"/>
      <sheetData sheetId="21816" refreshError="1"/>
      <sheetData sheetId="21817" refreshError="1"/>
      <sheetData sheetId="21818" refreshError="1"/>
      <sheetData sheetId="21819" refreshError="1"/>
      <sheetData sheetId="21820"/>
      <sheetData sheetId="21821"/>
      <sheetData sheetId="21822"/>
      <sheetData sheetId="21823"/>
      <sheetData sheetId="21824"/>
      <sheetData sheetId="21825"/>
      <sheetData sheetId="21826"/>
      <sheetData sheetId="21827"/>
      <sheetData sheetId="21828"/>
      <sheetData sheetId="21829"/>
      <sheetData sheetId="21830"/>
      <sheetData sheetId="21831"/>
      <sheetData sheetId="21832"/>
      <sheetData sheetId="21833"/>
      <sheetData sheetId="21834"/>
      <sheetData sheetId="21835"/>
      <sheetData sheetId="21836"/>
      <sheetData sheetId="21837"/>
      <sheetData sheetId="21838"/>
      <sheetData sheetId="21839"/>
      <sheetData sheetId="21840"/>
      <sheetData sheetId="21841"/>
      <sheetData sheetId="21842"/>
      <sheetData sheetId="21843"/>
      <sheetData sheetId="21844"/>
      <sheetData sheetId="21845"/>
      <sheetData sheetId="21846"/>
      <sheetData sheetId="21847"/>
      <sheetData sheetId="21848"/>
      <sheetData sheetId="21849"/>
      <sheetData sheetId="21850"/>
      <sheetData sheetId="21851"/>
      <sheetData sheetId="21852"/>
      <sheetData sheetId="21853"/>
      <sheetData sheetId="21854"/>
      <sheetData sheetId="21855"/>
      <sheetData sheetId="21856"/>
      <sheetData sheetId="21857"/>
      <sheetData sheetId="21858" refreshError="1"/>
      <sheetData sheetId="21859"/>
      <sheetData sheetId="21860"/>
      <sheetData sheetId="21861"/>
      <sheetData sheetId="21862"/>
      <sheetData sheetId="21863" refreshError="1"/>
      <sheetData sheetId="21864" refreshError="1"/>
      <sheetData sheetId="21865" refreshError="1"/>
      <sheetData sheetId="21866" refreshError="1"/>
      <sheetData sheetId="21867" refreshError="1"/>
      <sheetData sheetId="21868" refreshError="1"/>
      <sheetData sheetId="21869" refreshError="1"/>
      <sheetData sheetId="21870" refreshError="1"/>
      <sheetData sheetId="21871" refreshError="1"/>
      <sheetData sheetId="21872" refreshError="1"/>
      <sheetData sheetId="21873" refreshError="1"/>
      <sheetData sheetId="21874" refreshError="1"/>
      <sheetData sheetId="21875" refreshError="1"/>
      <sheetData sheetId="21876" refreshError="1"/>
      <sheetData sheetId="21877" refreshError="1"/>
      <sheetData sheetId="21878" refreshError="1"/>
      <sheetData sheetId="21879" refreshError="1"/>
      <sheetData sheetId="21880" refreshError="1"/>
      <sheetData sheetId="21881" refreshError="1"/>
      <sheetData sheetId="21882" refreshError="1"/>
      <sheetData sheetId="21883" refreshError="1"/>
      <sheetData sheetId="21884" refreshError="1"/>
      <sheetData sheetId="21885" refreshError="1"/>
      <sheetData sheetId="21886" refreshError="1"/>
      <sheetData sheetId="21887" refreshError="1"/>
      <sheetData sheetId="21888" refreshError="1"/>
      <sheetData sheetId="21889" refreshError="1"/>
      <sheetData sheetId="21890" refreshError="1"/>
      <sheetData sheetId="21891" refreshError="1"/>
      <sheetData sheetId="21892" refreshError="1"/>
      <sheetData sheetId="21893" refreshError="1"/>
      <sheetData sheetId="21894" refreshError="1"/>
      <sheetData sheetId="21895" refreshError="1"/>
      <sheetData sheetId="21896" refreshError="1"/>
      <sheetData sheetId="21897" refreshError="1"/>
      <sheetData sheetId="21898" refreshError="1"/>
      <sheetData sheetId="21899" refreshError="1"/>
      <sheetData sheetId="21900" refreshError="1"/>
      <sheetData sheetId="21901" refreshError="1"/>
      <sheetData sheetId="21902" refreshError="1"/>
      <sheetData sheetId="21903" refreshError="1"/>
      <sheetData sheetId="21904" refreshError="1"/>
      <sheetData sheetId="21905" refreshError="1"/>
      <sheetData sheetId="21906" refreshError="1"/>
      <sheetData sheetId="21907" refreshError="1"/>
      <sheetData sheetId="21908" refreshError="1"/>
      <sheetData sheetId="21909" refreshError="1"/>
      <sheetData sheetId="21910" refreshError="1"/>
      <sheetData sheetId="21911" refreshError="1"/>
      <sheetData sheetId="21912" refreshError="1"/>
      <sheetData sheetId="21913" refreshError="1"/>
      <sheetData sheetId="21914" refreshError="1"/>
      <sheetData sheetId="21915" refreshError="1"/>
      <sheetData sheetId="21916" refreshError="1"/>
      <sheetData sheetId="21917" refreshError="1"/>
      <sheetData sheetId="21918" refreshError="1"/>
      <sheetData sheetId="21919" refreshError="1"/>
      <sheetData sheetId="21920" refreshError="1"/>
      <sheetData sheetId="21921" refreshError="1"/>
      <sheetData sheetId="21922" refreshError="1"/>
      <sheetData sheetId="21923" refreshError="1"/>
      <sheetData sheetId="21924" refreshError="1"/>
      <sheetData sheetId="21925" refreshError="1"/>
      <sheetData sheetId="21926" refreshError="1"/>
      <sheetData sheetId="21927" refreshError="1"/>
      <sheetData sheetId="21928" refreshError="1"/>
      <sheetData sheetId="21929" refreshError="1"/>
      <sheetData sheetId="21930" refreshError="1"/>
      <sheetData sheetId="21931" refreshError="1"/>
      <sheetData sheetId="21932" refreshError="1"/>
      <sheetData sheetId="21933" refreshError="1"/>
      <sheetData sheetId="21934" refreshError="1"/>
      <sheetData sheetId="21935" refreshError="1"/>
      <sheetData sheetId="21936" refreshError="1"/>
      <sheetData sheetId="21937" refreshError="1"/>
      <sheetData sheetId="21938" refreshError="1"/>
      <sheetData sheetId="21939" refreshError="1"/>
      <sheetData sheetId="21940" refreshError="1"/>
      <sheetData sheetId="21941" refreshError="1"/>
      <sheetData sheetId="21942" refreshError="1"/>
      <sheetData sheetId="21943" refreshError="1"/>
      <sheetData sheetId="21944" refreshError="1"/>
      <sheetData sheetId="21945" refreshError="1"/>
      <sheetData sheetId="21946" refreshError="1"/>
      <sheetData sheetId="21947" refreshError="1"/>
      <sheetData sheetId="21948" refreshError="1"/>
      <sheetData sheetId="21949" refreshError="1"/>
      <sheetData sheetId="21950" refreshError="1"/>
      <sheetData sheetId="21951" refreshError="1"/>
      <sheetData sheetId="21952" refreshError="1"/>
      <sheetData sheetId="21953" refreshError="1"/>
      <sheetData sheetId="21954" refreshError="1"/>
      <sheetData sheetId="21955" refreshError="1"/>
      <sheetData sheetId="21956" refreshError="1"/>
      <sheetData sheetId="21957" refreshError="1"/>
      <sheetData sheetId="21958" refreshError="1"/>
      <sheetData sheetId="21959" refreshError="1"/>
      <sheetData sheetId="21960" refreshError="1"/>
      <sheetData sheetId="21961" refreshError="1"/>
      <sheetData sheetId="21962"/>
      <sheetData sheetId="21963"/>
      <sheetData sheetId="21964"/>
      <sheetData sheetId="21965"/>
      <sheetData sheetId="21966"/>
      <sheetData sheetId="21967"/>
      <sheetData sheetId="21968"/>
      <sheetData sheetId="21969"/>
      <sheetData sheetId="21970"/>
      <sheetData sheetId="21971" refreshError="1"/>
      <sheetData sheetId="21972" refreshError="1"/>
      <sheetData sheetId="21973" refreshError="1"/>
      <sheetData sheetId="21974" refreshError="1"/>
      <sheetData sheetId="21975" refreshError="1"/>
      <sheetData sheetId="21976" refreshError="1"/>
      <sheetData sheetId="21977" refreshError="1"/>
      <sheetData sheetId="21978" refreshError="1"/>
      <sheetData sheetId="21979" refreshError="1"/>
      <sheetData sheetId="21980" refreshError="1"/>
      <sheetData sheetId="21981" refreshError="1"/>
      <sheetData sheetId="21982" refreshError="1"/>
      <sheetData sheetId="21983" refreshError="1"/>
      <sheetData sheetId="21984" refreshError="1"/>
      <sheetData sheetId="21985" refreshError="1"/>
      <sheetData sheetId="21986" refreshError="1"/>
      <sheetData sheetId="21987" refreshError="1"/>
      <sheetData sheetId="21988" refreshError="1"/>
      <sheetData sheetId="21989" refreshError="1"/>
      <sheetData sheetId="21990" refreshError="1"/>
      <sheetData sheetId="21991" refreshError="1"/>
      <sheetData sheetId="21992" refreshError="1"/>
      <sheetData sheetId="21993" refreshError="1"/>
      <sheetData sheetId="21994" refreshError="1"/>
      <sheetData sheetId="21995" refreshError="1"/>
      <sheetData sheetId="21996" refreshError="1"/>
      <sheetData sheetId="21997" refreshError="1"/>
      <sheetData sheetId="21998" refreshError="1"/>
      <sheetData sheetId="21999" refreshError="1"/>
      <sheetData sheetId="22000" refreshError="1"/>
      <sheetData sheetId="22001" refreshError="1"/>
      <sheetData sheetId="22002" refreshError="1"/>
      <sheetData sheetId="22003" refreshError="1"/>
      <sheetData sheetId="22004" refreshError="1"/>
      <sheetData sheetId="22005" refreshError="1"/>
      <sheetData sheetId="22006" refreshError="1"/>
      <sheetData sheetId="22007" refreshError="1"/>
      <sheetData sheetId="22008" refreshError="1"/>
      <sheetData sheetId="22009" refreshError="1"/>
      <sheetData sheetId="22010" refreshError="1"/>
      <sheetData sheetId="22011" refreshError="1"/>
      <sheetData sheetId="22012" refreshError="1"/>
      <sheetData sheetId="22013" refreshError="1"/>
      <sheetData sheetId="22014" refreshError="1"/>
      <sheetData sheetId="22015" refreshError="1"/>
      <sheetData sheetId="22016" refreshError="1"/>
      <sheetData sheetId="22017" refreshError="1"/>
      <sheetData sheetId="22018" refreshError="1"/>
      <sheetData sheetId="22019" refreshError="1"/>
      <sheetData sheetId="22020" refreshError="1"/>
      <sheetData sheetId="22021" refreshError="1"/>
      <sheetData sheetId="22022" refreshError="1"/>
      <sheetData sheetId="22023" refreshError="1"/>
      <sheetData sheetId="22024" refreshError="1"/>
      <sheetData sheetId="22025" refreshError="1"/>
      <sheetData sheetId="22026" refreshError="1"/>
      <sheetData sheetId="22027" refreshError="1"/>
      <sheetData sheetId="22028" refreshError="1"/>
      <sheetData sheetId="22029" refreshError="1"/>
      <sheetData sheetId="22030" refreshError="1"/>
      <sheetData sheetId="22031" refreshError="1"/>
      <sheetData sheetId="22032" refreshError="1"/>
      <sheetData sheetId="22033" refreshError="1"/>
      <sheetData sheetId="22034" refreshError="1"/>
      <sheetData sheetId="22035" refreshError="1"/>
      <sheetData sheetId="22036" refreshError="1"/>
      <sheetData sheetId="22037" refreshError="1"/>
      <sheetData sheetId="22038" refreshError="1"/>
      <sheetData sheetId="22039" refreshError="1"/>
      <sheetData sheetId="22040" refreshError="1"/>
      <sheetData sheetId="22041" refreshError="1"/>
      <sheetData sheetId="22042" refreshError="1"/>
      <sheetData sheetId="22043" refreshError="1"/>
      <sheetData sheetId="22044" refreshError="1"/>
      <sheetData sheetId="22045" refreshError="1"/>
      <sheetData sheetId="22046" refreshError="1"/>
      <sheetData sheetId="22047" refreshError="1"/>
      <sheetData sheetId="22048" refreshError="1"/>
      <sheetData sheetId="22049" refreshError="1"/>
      <sheetData sheetId="22050" refreshError="1"/>
      <sheetData sheetId="22051" refreshError="1"/>
      <sheetData sheetId="22052" refreshError="1"/>
      <sheetData sheetId="22053" refreshError="1"/>
      <sheetData sheetId="22054" refreshError="1"/>
      <sheetData sheetId="22055" refreshError="1"/>
      <sheetData sheetId="22056" refreshError="1"/>
      <sheetData sheetId="22057" refreshError="1"/>
      <sheetData sheetId="22058" refreshError="1"/>
      <sheetData sheetId="22059" refreshError="1"/>
      <sheetData sheetId="22060" refreshError="1"/>
      <sheetData sheetId="22061" refreshError="1"/>
      <sheetData sheetId="22062" refreshError="1"/>
      <sheetData sheetId="22063" refreshError="1"/>
      <sheetData sheetId="22064" refreshError="1"/>
      <sheetData sheetId="22065" refreshError="1"/>
      <sheetData sheetId="22066" refreshError="1"/>
      <sheetData sheetId="22067" refreshError="1"/>
      <sheetData sheetId="22068" refreshError="1"/>
      <sheetData sheetId="22069" refreshError="1"/>
      <sheetData sheetId="22070" refreshError="1"/>
      <sheetData sheetId="22071" refreshError="1"/>
      <sheetData sheetId="22072" refreshError="1"/>
      <sheetData sheetId="22073" refreshError="1"/>
      <sheetData sheetId="22074" refreshError="1"/>
      <sheetData sheetId="22075" refreshError="1"/>
      <sheetData sheetId="22076" refreshError="1"/>
      <sheetData sheetId="22077" refreshError="1"/>
      <sheetData sheetId="22078" refreshError="1"/>
      <sheetData sheetId="22079" refreshError="1"/>
      <sheetData sheetId="22080" refreshError="1"/>
      <sheetData sheetId="22081" refreshError="1"/>
      <sheetData sheetId="22082" refreshError="1"/>
      <sheetData sheetId="22083" refreshError="1"/>
      <sheetData sheetId="22084" refreshError="1"/>
      <sheetData sheetId="22085" refreshError="1"/>
      <sheetData sheetId="22086" refreshError="1"/>
      <sheetData sheetId="22087" refreshError="1"/>
      <sheetData sheetId="22088" refreshError="1"/>
      <sheetData sheetId="22089" refreshError="1"/>
      <sheetData sheetId="22090" refreshError="1"/>
      <sheetData sheetId="22091" refreshError="1"/>
      <sheetData sheetId="22092" refreshError="1"/>
      <sheetData sheetId="22093" refreshError="1"/>
      <sheetData sheetId="22094" refreshError="1"/>
      <sheetData sheetId="22095" refreshError="1"/>
      <sheetData sheetId="22096" refreshError="1"/>
      <sheetData sheetId="22097" refreshError="1"/>
      <sheetData sheetId="22098" refreshError="1"/>
      <sheetData sheetId="22099" refreshError="1"/>
      <sheetData sheetId="22100" refreshError="1"/>
      <sheetData sheetId="22101" refreshError="1"/>
      <sheetData sheetId="22102" refreshError="1"/>
      <sheetData sheetId="22103" refreshError="1"/>
      <sheetData sheetId="22104" refreshError="1"/>
      <sheetData sheetId="22105" refreshError="1"/>
      <sheetData sheetId="22106" refreshError="1"/>
      <sheetData sheetId="22107" refreshError="1"/>
      <sheetData sheetId="22108" refreshError="1"/>
      <sheetData sheetId="22109" refreshError="1"/>
      <sheetData sheetId="22110" refreshError="1"/>
      <sheetData sheetId="22111" refreshError="1"/>
      <sheetData sheetId="22112" refreshError="1"/>
      <sheetData sheetId="22113" refreshError="1"/>
      <sheetData sheetId="22114" refreshError="1"/>
      <sheetData sheetId="22115" refreshError="1"/>
      <sheetData sheetId="22116" refreshError="1"/>
      <sheetData sheetId="22117" refreshError="1"/>
      <sheetData sheetId="22118"/>
      <sheetData sheetId="22119"/>
      <sheetData sheetId="22120"/>
      <sheetData sheetId="22121"/>
      <sheetData sheetId="22122"/>
      <sheetData sheetId="22123"/>
      <sheetData sheetId="22124"/>
      <sheetData sheetId="22125"/>
      <sheetData sheetId="22126"/>
      <sheetData sheetId="22127"/>
      <sheetData sheetId="22128"/>
      <sheetData sheetId="22129"/>
      <sheetData sheetId="22130"/>
      <sheetData sheetId="22131"/>
      <sheetData sheetId="22132"/>
      <sheetData sheetId="22133"/>
      <sheetData sheetId="22134" refreshError="1"/>
      <sheetData sheetId="22135" refreshError="1"/>
      <sheetData sheetId="22136" refreshError="1"/>
      <sheetData sheetId="22137" refreshError="1"/>
      <sheetData sheetId="22138" refreshError="1"/>
      <sheetData sheetId="22139" refreshError="1"/>
      <sheetData sheetId="22140" refreshError="1"/>
      <sheetData sheetId="22141" refreshError="1"/>
      <sheetData sheetId="22142" refreshError="1"/>
      <sheetData sheetId="22143" refreshError="1"/>
      <sheetData sheetId="22144" refreshError="1"/>
      <sheetData sheetId="22145" refreshError="1"/>
      <sheetData sheetId="22146" refreshError="1"/>
      <sheetData sheetId="22147" refreshError="1"/>
      <sheetData sheetId="22148" refreshError="1"/>
      <sheetData sheetId="22149" refreshError="1"/>
      <sheetData sheetId="22150" refreshError="1"/>
      <sheetData sheetId="22151" refreshError="1"/>
      <sheetData sheetId="22152" refreshError="1"/>
      <sheetData sheetId="22153" refreshError="1"/>
      <sheetData sheetId="22154" refreshError="1"/>
      <sheetData sheetId="22155" refreshError="1"/>
      <sheetData sheetId="22156" refreshError="1"/>
      <sheetData sheetId="22157" refreshError="1"/>
      <sheetData sheetId="22158" refreshError="1"/>
      <sheetData sheetId="22159" refreshError="1"/>
      <sheetData sheetId="22160" refreshError="1"/>
      <sheetData sheetId="22161" refreshError="1"/>
      <sheetData sheetId="22162" refreshError="1"/>
      <sheetData sheetId="22163" refreshError="1"/>
      <sheetData sheetId="22164" refreshError="1"/>
      <sheetData sheetId="22165" refreshError="1"/>
      <sheetData sheetId="22166" refreshError="1"/>
      <sheetData sheetId="22167" refreshError="1"/>
      <sheetData sheetId="22168" refreshError="1"/>
      <sheetData sheetId="22169" refreshError="1"/>
      <sheetData sheetId="22170" refreshError="1"/>
      <sheetData sheetId="22171" refreshError="1"/>
      <sheetData sheetId="22172" refreshError="1"/>
      <sheetData sheetId="22173" refreshError="1"/>
      <sheetData sheetId="22174" refreshError="1"/>
      <sheetData sheetId="22175" refreshError="1"/>
      <sheetData sheetId="22176" refreshError="1"/>
      <sheetData sheetId="22177" refreshError="1"/>
      <sheetData sheetId="22178" refreshError="1"/>
      <sheetData sheetId="22179" refreshError="1"/>
      <sheetData sheetId="22180" refreshError="1"/>
      <sheetData sheetId="22181" refreshError="1"/>
      <sheetData sheetId="22182" refreshError="1"/>
      <sheetData sheetId="22183"/>
      <sheetData sheetId="22184" refreshError="1"/>
      <sheetData sheetId="22185" refreshError="1"/>
      <sheetData sheetId="22186" refreshError="1"/>
      <sheetData sheetId="22187" refreshError="1"/>
      <sheetData sheetId="22188" refreshError="1"/>
      <sheetData sheetId="22189"/>
      <sheetData sheetId="22190"/>
      <sheetData sheetId="22191"/>
      <sheetData sheetId="22192"/>
      <sheetData sheetId="22193" refreshError="1"/>
      <sheetData sheetId="22194" refreshError="1"/>
      <sheetData sheetId="22195" refreshError="1"/>
      <sheetData sheetId="22196" refreshError="1"/>
      <sheetData sheetId="22197" refreshError="1"/>
      <sheetData sheetId="22198" refreshError="1"/>
      <sheetData sheetId="22199" refreshError="1"/>
      <sheetData sheetId="22200" refreshError="1"/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 refreshError="1"/>
      <sheetData sheetId="22215" refreshError="1"/>
      <sheetData sheetId="22216" refreshError="1"/>
      <sheetData sheetId="22217" refreshError="1"/>
      <sheetData sheetId="22218" refreshError="1"/>
      <sheetData sheetId="22219" refreshError="1"/>
      <sheetData sheetId="22220" refreshError="1"/>
      <sheetData sheetId="22221" refreshError="1"/>
      <sheetData sheetId="22222" refreshError="1"/>
      <sheetData sheetId="22223" refreshError="1"/>
      <sheetData sheetId="22224" refreshError="1"/>
      <sheetData sheetId="22225" refreshError="1"/>
      <sheetData sheetId="22226" refreshError="1"/>
      <sheetData sheetId="22227" refreshError="1"/>
      <sheetData sheetId="22228" refreshError="1"/>
      <sheetData sheetId="22229" refreshError="1"/>
      <sheetData sheetId="22230" refreshError="1"/>
      <sheetData sheetId="22231" refreshError="1"/>
      <sheetData sheetId="22232" refreshError="1"/>
      <sheetData sheetId="22233" refreshError="1"/>
      <sheetData sheetId="22234" refreshError="1"/>
      <sheetData sheetId="22235" refreshError="1"/>
      <sheetData sheetId="22236" refreshError="1"/>
      <sheetData sheetId="22237" refreshError="1"/>
      <sheetData sheetId="22238" refreshError="1"/>
      <sheetData sheetId="22239" refreshError="1"/>
      <sheetData sheetId="22240" refreshError="1"/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 refreshError="1"/>
      <sheetData sheetId="22250" refreshError="1"/>
      <sheetData sheetId="22251" refreshError="1"/>
      <sheetData sheetId="22252" refreshError="1"/>
      <sheetData sheetId="22253" refreshError="1"/>
      <sheetData sheetId="22254" refreshError="1"/>
      <sheetData sheetId="22255" refreshError="1"/>
      <sheetData sheetId="22256" refreshError="1"/>
      <sheetData sheetId="22257" refreshError="1"/>
      <sheetData sheetId="22258" refreshError="1"/>
      <sheetData sheetId="22259" refreshError="1"/>
      <sheetData sheetId="22260" refreshError="1"/>
      <sheetData sheetId="22261" refreshError="1"/>
      <sheetData sheetId="22262" refreshError="1"/>
      <sheetData sheetId="22263" refreshError="1"/>
      <sheetData sheetId="22264" refreshError="1"/>
      <sheetData sheetId="22265" refreshError="1"/>
      <sheetData sheetId="22266" refreshError="1"/>
      <sheetData sheetId="22267" refreshError="1"/>
      <sheetData sheetId="22268" refreshError="1"/>
      <sheetData sheetId="22269" refreshError="1"/>
      <sheetData sheetId="22270" refreshError="1"/>
      <sheetData sheetId="22271" refreshError="1"/>
      <sheetData sheetId="22272" refreshError="1"/>
      <sheetData sheetId="22273" refreshError="1"/>
      <sheetData sheetId="22274" refreshError="1"/>
      <sheetData sheetId="22275" refreshError="1"/>
      <sheetData sheetId="22276" refreshError="1"/>
      <sheetData sheetId="22277" refreshError="1"/>
      <sheetData sheetId="22278" refreshError="1"/>
      <sheetData sheetId="22279" refreshError="1"/>
      <sheetData sheetId="22280" refreshError="1"/>
      <sheetData sheetId="22281" refreshError="1"/>
      <sheetData sheetId="22282" refreshError="1"/>
      <sheetData sheetId="22283" refreshError="1"/>
      <sheetData sheetId="22284" refreshError="1"/>
      <sheetData sheetId="22285" refreshError="1"/>
      <sheetData sheetId="22286" refreshError="1"/>
      <sheetData sheetId="22287" refreshError="1"/>
      <sheetData sheetId="22288" refreshError="1"/>
      <sheetData sheetId="22289" refreshError="1"/>
      <sheetData sheetId="22290" refreshError="1"/>
      <sheetData sheetId="22291" refreshError="1"/>
      <sheetData sheetId="22292" refreshError="1"/>
      <sheetData sheetId="22293" refreshError="1"/>
      <sheetData sheetId="22294" refreshError="1"/>
      <sheetData sheetId="22295" refreshError="1"/>
      <sheetData sheetId="22296" refreshError="1"/>
      <sheetData sheetId="22297" refreshError="1"/>
      <sheetData sheetId="22298" refreshError="1"/>
      <sheetData sheetId="22299" refreshError="1"/>
      <sheetData sheetId="22300" refreshError="1"/>
      <sheetData sheetId="22301" refreshError="1"/>
      <sheetData sheetId="22302" refreshError="1"/>
      <sheetData sheetId="22303" refreshError="1"/>
      <sheetData sheetId="22304" refreshError="1"/>
      <sheetData sheetId="22305" refreshError="1"/>
      <sheetData sheetId="22306" refreshError="1"/>
      <sheetData sheetId="22307" refreshError="1"/>
      <sheetData sheetId="22308" refreshError="1"/>
      <sheetData sheetId="22309" refreshError="1"/>
      <sheetData sheetId="22310" refreshError="1"/>
      <sheetData sheetId="22311" refreshError="1"/>
      <sheetData sheetId="22312" refreshError="1"/>
      <sheetData sheetId="22313" refreshError="1"/>
      <sheetData sheetId="22314" refreshError="1"/>
      <sheetData sheetId="22315" refreshError="1"/>
      <sheetData sheetId="22316" refreshError="1"/>
      <sheetData sheetId="22317" refreshError="1"/>
      <sheetData sheetId="22318" refreshError="1"/>
      <sheetData sheetId="22319" refreshError="1"/>
      <sheetData sheetId="22320" refreshError="1"/>
      <sheetData sheetId="22321" refreshError="1"/>
      <sheetData sheetId="22322" refreshError="1"/>
      <sheetData sheetId="22323" refreshError="1"/>
      <sheetData sheetId="22324" refreshError="1"/>
      <sheetData sheetId="22325" refreshError="1"/>
      <sheetData sheetId="22326" refreshError="1"/>
      <sheetData sheetId="22327" refreshError="1"/>
      <sheetData sheetId="22328" refreshError="1"/>
      <sheetData sheetId="22329" refreshError="1"/>
      <sheetData sheetId="22330" refreshError="1"/>
      <sheetData sheetId="22331" refreshError="1"/>
      <sheetData sheetId="22332" refreshError="1"/>
      <sheetData sheetId="22333" refreshError="1"/>
      <sheetData sheetId="22334" refreshError="1"/>
      <sheetData sheetId="22335" refreshError="1"/>
      <sheetData sheetId="22336" refreshError="1"/>
      <sheetData sheetId="22337" refreshError="1"/>
      <sheetData sheetId="22338" refreshError="1"/>
      <sheetData sheetId="22339" refreshError="1"/>
      <sheetData sheetId="22340" refreshError="1"/>
      <sheetData sheetId="22341" refreshError="1"/>
      <sheetData sheetId="22342" refreshError="1"/>
      <sheetData sheetId="22343" refreshError="1"/>
      <sheetData sheetId="22344" refreshError="1"/>
      <sheetData sheetId="22345" refreshError="1"/>
      <sheetData sheetId="22346" refreshError="1"/>
      <sheetData sheetId="22347" refreshError="1"/>
      <sheetData sheetId="22348" refreshError="1"/>
      <sheetData sheetId="22349" refreshError="1"/>
      <sheetData sheetId="22350" refreshError="1"/>
      <sheetData sheetId="22351" refreshError="1"/>
      <sheetData sheetId="22352" refreshError="1"/>
      <sheetData sheetId="22353" refreshError="1"/>
      <sheetData sheetId="22354" refreshError="1"/>
      <sheetData sheetId="22355" refreshError="1"/>
      <sheetData sheetId="22356" refreshError="1"/>
      <sheetData sheetId="22357" refreshError="1"/>
      <sheetData sheetId="22358" refreshError="1"/>
      <sheetData sheetId="22359" refreshError="1"/>
      <sheetData sheetId="22360" refreshError="1"/>
      <sheetData sheetId="22361" refreshError="1"/>
      <sheetData sheetId="22362"/>
      <sheetData sheetId="22363"/>
      <sheetData sheetId="22364"/>
      <sheetData sheetId="22365"/>
      <sheetData sheetId="22366" refreshError="1"/>
      <sheetData sheetId="22367" refreshError="1"/>
      <sheetData sheetId="22368" refreshError="1"/>
      <sheetData sheetId="22369" refreshError="1"/>
      <sheetData sheetId="22370" refreshError="1"/>
      <sheetData sheetId="22371" refreshError="1"/>
      <sheetData sheetId="22372" refreshError="1"/>
      <sheetData sheetId="22373" refreshError="1"/>
      <sheetData sheetId="22374" refreshError="1"/>
      <sheetData sheetId="22375" refreshError="1"/>
      <sheetData sheetId="22376" refreshError="1"/>
      <sheetData sheetId="22377" refreshError="1"/>
      <sheetData sheetId="22378" refreshError="1"/>
      <sheetData sheetId="22379" refreshError="1"/>
      <sheetData sheetId="22380" refreshError="1"/>
      <sheetData sheetId="22381" refreshError="1"/>
      <sheetData sheetId="22382" refreshError="1"/>
      <sheetData sheetId="22383" refreshError="1"/>
      <sheetData sheetId="22384" refreshError="1"/>
      <sheetData sheetId="22385" refreshError="1"/>
      <sheetData sheetId="22386" refreshError="1"/>
      <sheetData sheetId="22387" refreshError="1"/>
      <sheetData sheetId="22388" refreshError="1"/>
      <sheetData sheetId="22389" refreshError="1"/>
      <sheetData sheetId="22390" refreshError="1"/>
      <sheetData sheetId="22391" refreshError="1"/>
      <sheetData sheetId="22392" refreshError="1"/>
      <sheetData sheetId="22393" refreshError="1"/>
      <sheetData sheetId="22394" refreshError="1"/>
      <sheetData sheetId="22395" refreshError="1"/>
      <sheetData sheetId="22396" refreshError="1"/>
      <sheetData sheetId="22397" refreshError="1"/>
      <sheetData sheetId="22398" refreshError="1"/>
      <sheetData sheetId="22399" refreshError="1"/>
      <sheetData sheetId="22400" refreshError="1"/>
      <sheetData sheetId="22401" refreshError="1"/>
      <sheetData sheetId="22402" refreshError="1"/>
      <sheetData sheetId="22403" refreshError="1"/>
      <sheetData sheetId="22404" refreshError="1"/>
      <sheetData sheetId="22405" refreshError="1"/>
      <sheetData sheetId="22406" refreshError="1"/>
      <sheetData sheetId="22407" refreshError="1"/>
      <sheetData sheetId="22408" refreshError="1"/>
      <sheetData sheetId="22409" refreshError="1"/>
      <sheetData sheetId="22410" refreshError="1"/>
      <sheetData sheetId="22411" refreshError="1"/>
      <sheetData sheetId="22412" refreshError="1"/>
      <sheetData sheetId="22413" refreshError="1"/>
      <sheetData sheetId="22414" refreshError="1"/>
      <sheetData sheetId="22415" refreshError="1"/>
      <sheetData sheetId="22416" refreshError="1"/>
      <sheetData sheetId="22417" refreshError="1"/>
      <sheetData sheetId="22418" refreshError="1"/>
      <sheetData sheetId="22419" refreshError="1"/>
      <sheetData sheetId="22420" refreshError="1"/>
      <sheetData sheetId="22421" refreshError="1"/>
      <sheetData sheetId="22422" refreshError="1"/>
      <sheetData sheetId="22423"/>
      <sheetData sheetId="22424">
        <row r="11">
          <cell r="A11" t="str">
            <v>b001</v>
          </cell>
        </row>
      </sheetData>
      <sheetData sheetId="22425" refreshError="1"/>
      <sheetData sheetId="22426" refreshError="1"/>
      <sheetData sheetId="22427" refreshError="1"/>
      <sheetData sheetId="22428" refreshError="1"/>
      <sheetData sheetId="22429" refreshError="1"/>
      <sheetData sheetId="22430" refreshError="1"/>
      <sheetData sheetId="22431" refreshError="1"/>
      <sheetData sheetId="22432" refreshError="1"/>
      <sheetData sheetId="22433" refreshError="1"/>
      <sheetData sheetId="22434" refreshError="1"/>
      <sheetData sheetId="22435" refreshError="1"/>
      <sheetData sheetId="22436" refreshError="1"/>
      <sheetData sheetId="22437" refreshError="1"/>
      <sheetData sheetId="22438" refreshError="1"/>
      <sheetData sheetId="22439" refreshError="1"/>
      <sheetData sheetId="22440" refreshError="1"/>
      <sheetData sheetId="22441"/>
      <sheetData sheetId="22442"/>
      <sheetData sheetId="22443"/>
      <sheetData sheetId="22444"/>
      <sheetData sheetId="22445"/>
      <sheetData sheetId="22446"/>
      <sheetData sheetId="22447"/>
      <sheetData sheetId="22448"/>
      <sheetData sheetId="22449"/>
      <sheetData sheetId="22450"/>
      <sheetData sheetId="22451"/>
      <sheetData sheetId="22452"/>
      <sheetData sheetId="22453">
        <row r="28">
          <cell r="C28" t="str">
            <v>Amplas</v>
          </cell>
        </row>
      </sheetData>
      <sheetData sheetId="22454"/>
      <sheetData sheetId="22455"/>
      <sheetData sheetId="22456"/>
      <sheetData sheetId="22457"/>
      <sheetData sheetId="22458"/>
      <sheetData sheetId="22459"/>
      <sheetData sheetId="22460"/>
      <sheetData sheetId="22461"/>
      <sheetData sheetId="22462" refreshError="1"/>
      <sheetData sheetId="22463" refreshError="1"/>
      <sheetData sheetId="22464" refreshError="1"/>
      <sheetData sheetId="22465" refreshError="1"/>
      <sheetData sheetId="22466">
        <row r="12">
          <cell r="K12">
            <v>40000</v>
          </cell>
        </row>
      </sheetData>
      <sheetData sheetId="22467" refreshError="1"/>
      <sheetData sheetId="22468" refreshError="1"/>
      <sheetData sheetId="22469" refreshError="1"/>
      <sheetData sheetId="22470" refreshError="1"/>
      <sheetData sheetId="22471" refreshError="1"/>
      <sheetData sheetId="22472" refreshError="1"/>
      <sheetData sheetId="22473" refreshError="1"/>
      <sheetData sheetId="22474" refreshError="1"/>
      <sheetData sheetId="22475" refreshError="1"/>
      <sheetData sheetId="22476" refreshError="1"/>
      <sheetData sheetId="22477" refreshError="1"/>
      <sheetData sheetId="22478" refreshError="1"/>
      <sheetData sheetId="22479" refreshError="1"/>
      <sheetData sheetId="22480" refreshError="1"/>
      <sheetData sheetId="22481" refreshError="1"/>
      <sheetData sheetId="22482" refreshError="1"/>
      <sheetData sheetId="22483" refreshError="1"/>
      <sheetData sheetId="22484" refreshError="1"/>
      <sheetData sheetId="22485" refreshError="1"/>
      <sheetData sheetId="22486" refreshError="1"/>
      <sheetData sheetId="22487" refreshError="1"/>
      <sheetData sheetId="22488" refreshError="1"/>
      <sheetData sheetId="22489" refreshError="1"/>
      <sheetData sheetId="22490" refreshError="1"/>
      <sheetData sheetId="22491" refreshError="1"/>
      <sheetData sheetId="22492" refreshError="1"/>
      <sheetData sheetId="22493" refreshError="1"/>
      <sheetData sheetId="22494" refreshError="1"/>
      <sheetData sheetId="22495" refreshError="1"/>
      <sheetData sheetId="22496" refreshError="1"/>
      <sheetData sheetId="22497" refreshError="1"/>
      <sheetData sheetId="22498" refreshError="1"/>
      <sheetData sheetId="22499" refreshError="1"/>
      <sheetData sheetId="22500" refreshError="1"/>
      <sheetData sheetId="22501" refreshError="1"/>
      <sheetData sheetId="22502" refreshError="1"/>
      <sheetData sheetId="22503" refreshError="1"/>
      <sheetData sheetId="22504" refreshError="1"/>
      <sheetData sheetId="22505" refreshError="1"/>
      <sheetData sheetId="22506" refreshError="1"/>
      <sheetData sheetId="22507" refreshError="1"/>
      <sheetData sheetId="22508" refreshError="1"/>
      <sheetData sheetId="22509" refreshError="1"/>
      <sheetData sheetId="22510" refreshError="1"/>
      <sheetData sheetId="22511" refreshError="1"/>
      <sheetData sheetId="22512" refreshError="1"/>
      <sheetData sheetId="22513" refreshError="1"/>
      <sheetData sheetId="22514" refreshError="1"/>
      <sheetData sheetId="22515" refreshError="1"/>
      <sheetData sheetId="22516" refreshError="1"/>
      <sheetData sheetId="22517" refreshError="1"/>
      <sheetData sheetId="22518" refreshError="1"/>
      <sheetData sheetId="22519" refreshError="1"/>
      <sheetData sheetId="22520" refreshError="1"/>
      <sheetData sheetId="22521" refreshError="1"/>
      <sheetData sheetId="22522" refreshError="1"/>
      <sheetData sheetId="22523" refreshError="1"/>
      <sheetData sheetId="22524" refreshError="1"/>
      <sheetData sheetId="22525" refreshError="1"/>
      <sheetData sheetId="22526" refreshError="1"/>
      <sheetData sheetId="22527" refreshError="1"/>
      <sheetData sheetId="22528" refreshError="1"/>
      <sheetData sheetId="22529" refreshError="1"/>
      <sheetData sheetId="22530" refreshError="1"/>
      <sheetData sheetId="22531" refreshError="1"/>
      <sheetData sheetId="22532" refreshError="1"/>
      <sheetData sheetId="22533" refreshError="1"/>
      <sheetData sheetId="22534" refreshError="1"/>
      <sheetData sheetId="22535" refreshError="1"/>
      <sheetData sheetId="22536" refreshError="1"/>
      <sheetData sheetId="22537" refreshError="1"/>
      <sheetData sheetId="22538" refreshError="1"/>
      <sheetData sheetId="22539" refreshError="1"/>
      <sheetData sheetId="22540" refreshError="1"/>
      <sheetData sheetId="22541" refreshError="1"/>
      <sheetData sheetId="22542" refreshError="1"/>
      <sheetData sheetId="22543" refreshError="1"/>
      <sheetData sheetId="22544" refreshError="1"/>
      <sheetData sheetId="22545" refreshError="1"/>
      <sheetData sheetId="22546" refreshError="1"/>
      <sheetData sheetId="22547" refreshError="1"/>
      <sheetData sheetId="22548" refreshError="1"/>
      <sheetData sheetId="22549" refreshError="1"/>
      <sheetData sheetId="22550" refreshError="1"/>
      <sheetData sheetId="22551" refreshError="1"/>
      <sheetData sheetId="22552" refreshError="1"/>
      <sheetData sheetId="22553" refreshError="1"/>
      <sheetData sheetId="22554" refreshError="1"/>
      <sheetData sheetId="22555" refreshError="1"/>
      <sheetData sheetId="22556" refreshError="1"/>
      <sheetData sheetId="22557" refreshError="1"/>
      <sheetData sheetId="22558" refreshError="1"/>
      <sheetData sheetId="22559" refreshError="1"/>
      <sheetData sheetId="22560" refreshError="1"/>
      <sheetData sheetId="22561" refreshError="1"/>
      <sheetData sheetId="22562" refreshError="1"/>
      <sheetData sheetId="22563" refreshError="1"/>
      <sheetData sheetId="22564" refreshError="1"/>
      <sheetData sheetId="22565" refreshError="1"/>
      <sheetData sheetId="22566" refreshError="1"/>
      <sheetData sheetId="22567" refreshError="1"/>
      <sheetData sheetId="22568" refreshError="1"/>
      <sheetData sheetId="22569" refreshError="1"/>
      <sheetData sheetId="22570" refreshError="1"/>
      <sheetData sheetId="22571" refreshError="1"/>
      <sheetData sheetId="22572" refreshError="1"/>
      <sheetData sheetId="22573" refreshError="1"/>
      <sheetData sheetId="22574" refreshError="1"/>
      <sheetData sheetId="22575" refreshError="1"/>
      <sheetData sheetId="22576" refreshError="1"/>
      <sheetData sheetId="22577" refreshError="1"/>
      <sheetData sheetId="22578" refreshError="1"/>
      <sheetData sheetId="22579" refreshError="1"/>
      <sheetData sheetId="22580" refreshError="1"/>
      <sheetData sheetId="22581" refreshError="1"/>
      <sheetData sheetId="22582" refreshError="1"/>
      <sheetData sheetId="22583" refreshError="1"/>
      <sheetData sheetId="22584" refreshError="1"/>
      <sheetData sheetId="22585" refreshError="1"/>
      <sheetData sheetId="22586" refreshError="1"/>
      <sheetData sheetId="22587" refreshError="1"/>
      <sheetData sheetId="22588" refreshError="1"/>
      <sheetData sheetId="22589" refreshError="1"/>
      <sheetData sheetId="22590" refreshError="1"/>
      <sheetData sheetId="22591" refreshError="1"/>
      <sheetData sheetId="22592" refreshError="1"/>
      <sheetData sheetId="22593" refreshError="1"/>
      <sheetData sheetId="22594" refreshError="1"/>
      <sheetData sheetId="22595" refreshError="1"/>
      <sheetData sheetId="22596" refreshError="1"/>
      <sheetData sheetId="22597" refreshError="1"/>
      <sheetData sheetId="22598" refreshError="1"/>
      <sheetData sheetId="22599" refreshError="1"/>
      <sheetData sheetId="22600" refreshError="1"/>
      <sheetData sheetId="22601" refreshError="1"/>
      <sheetData sheetId="22602" refreshError="1"/>
      <sheetData sheetId="22603" refreshError="1"/>
      <sheetData sheetId="22604" refreshError="1"/>
      <sheetData sheetId="22605" refreshError="1"/>
      <sheetData sheetId="22606" refreshError="1"/>
      <sheetData sheetId="22607" refreshError="1"/>
      <sheetData sheetId="22608" refreshError="1"/>
      <sheetData sheetId="22609" refreshError="1"/>
      <sheetData sheetId="22610" refreshError="1"/>
      <sheetData sheetId="22611" refreshError="1"/>
      <sheetData sheetId="22612" refreshError="1"/>
      <sheetData sheetId="22613" refreshError="1"/>
      <sheetData sheetId="22614" refreshError="1"/>
      <sheetData sheetId="22615" refreshError="1"/>
      <sheetData sheetId="22616" refreshError="1"/>
      <sheetData sheetId="22617" refreshError="1"/>
      <sheetData sheetId="22618" refreshError="1"/>
      <sheetData sheetId="22619" refreshError="1"/>
      <sheetData sheetId="22620" refreshError="1"/>
      <sheetData sheetId="22621" refreshError="1"/>
      <sheetData sheetId="22622" refreshError="1"/>
      <sheetData sheetId="22623" refreshError="1"/>
      <sheetData sheetId="22624" refreshError="1"/>
      <sheetData sheetId="22625" refreshError="1"/>
      <sheetData sheetId="22626" refreshError="1"/>
      <sheetData sheetId="22627" refreshError="1"/>
      <sheetData sheetId="22628" refreshError="1"/>
      <sheetData sheetId="22629" refreshError="1"/>
      <sheetData sheetId="22630" refreshError="1"/>
      <sheetData sheetId="22631" refreshError="1"/>
      <sheetData sheetId="22632" refreshError="1"/>
      <sheetData sheetId="22633" refreshError="1"/>
      <sheetData sheetId="22634" refreshError="1"/>
      <sheetData sheetId="22635" refreshError="1"/>
      <sheetData sheetId="22636" refreshError="1"/>
      <sheetData sheetId="22637" refreshError="1"/>
      <sheetData sheetId="22638" refreshError="1"/>
      <sheetData sheetId="22639" refreshError="1"/>
      <sheetData sheetId="22640" refreshError="1"/>
      <sheetData sheetId="22641" refreshError="1"/>
      <sheetData sheetId="22642" refreshError="1"/>
      <sheetData sheetId="22643" refreshError="1"/>
      <sheetData sheetId="22644" refreshError="1"/>
      <sheetData sheetId="22645" refreshError="1"/>
      <sheetData sheetId="22646" refreshError="1"/>
      <sheetData sheetId="22647" refreshError="1"/>
      <sheetData sheetId="22648" refreshError="1"/>
      <sheetData sheetId="22649" refreshError="1"/>
      <sheetData sheetId="22650" refreshError="1"/>
      <sheetData sheetId="22651" refreshError="1"/>
      <sheetData sheetId="22652" refreshError="1"/>
      <sheetData sheetId="22653" refreshError="1"/>
      <sheetData sheetId="22654" refreshError="1"/>
      <sheetData sheetId="22655" refreshError="1"/>
      <sheetData sheetId="22656" refreshError="1"/>
      <sheetData sheetId="22657" refreshError="1"/>
      <sheetData sheetId="22658" refreshError="1"/>
      <sheetData sheetId="22659" refreshError="1"/>
      <sheetData sheetId="22660" refreshError="1"/>
      <sheetData sheetId="22661" refreshError="1"/>
      <sheetData sheetId="22662" refreshError="1"/>
      <sheetData sheetId="22663" refreshError="1"/>
      <sheetData sheetId="22664" refreshError="1"/>
      <sheetData sheetId="22665" refreshError="1"/>
      <sheetData sheetId="22666" refreshError="1"/>
      <sheetData sheetId="22667" refreshError="1"/>
      <sheetData sheetId="22668" refreshError="1"/>
      <sheetData sheetId="22669" refreshError="1"/>
      <sheetData sheetId="22670" refreshError="1"/>
      <sheetData sheetId="22671" refreshError="1"/>
      <sheetData sheetId="22672" refreshError="1"/>
      <sheetData sheetId="22673" refreshError="1"/>
      <sheetData sheetId="22674" refreshError="1"/>
      <sheetData sheetId="22675" refreshError="1"/>
      <sheetData sheetId="22676" refreshError="1"/>
      <sheetData sheetId="22677" refreshError="1"/>
      <sheetData sheetId="22678" refreshError="1"/>
      <sheetData sheetId="22679" refreshError="1"/>
      <sheetData sheetId="22680" refreshError="1"/>
      <sheetData sheetId="22681" refreshError="1"/>
      <sheetData sheetId="22682" refreshError="1"/>
      <sheetData sheetId="22683" refreshError="1"/>
      <sheetData sheetId="22684" refreshError="1"/>
      <sheetData sheetId="22685" refreshError="1"/>
      <sheetData sheetId="22686" refreshError="1"/>
      <sheetData sheetId="22687" refreshError="1"/>
      <sheetData sheetId="22688" refreshError="1"/>
      <sheetData sheetId="22689" refreshError="1"/>
      <sheetData sheetId="22690" refreshError="1"/>
      <sheetData sheetId="22691" refreshError="1"/>
      <sheetData sheetId="22692" refreshError="1"/>
      <sheetData sheetId="22693" refreshError="1"/>
      <sheetData sheetId="22694" refreshError="1"/>
      <sheetData sheetId="22695" refreshError="1"/>
      <sheetData sheetId="22696" refreshError="1"/>
      <sheetData sheetId="22697" refreshError="1"/>
      <sheetData sheetId="22698" refreshError="1"/>
      <sheetData sheetId="22699" refreshError="1"/>
      <sheetData sheetId="22700" refreshError="1"/>
      <sheetData sheetId="22701" refreshError="1"/>
      <sheetData sheetId="22702" refreshError="1"/>
      <sheetData sheetId="22703" refreshError="1"/>
      <sheetData sheetId="22704" refreshError="1"/>
      <sheetData sheetId="22705" refreshError="1"/>
      <sheetData sheetId="22706" refreshError="1"/>
      <sheetData sheetId="22707" refreshError="1"/>
      <sheetData sheetId="22708" refreshError="1"/>
      <sheetData sheetId="22709" refreshError="1"/>
      <sheetData sheetId="22710" refreshError="1"/>
      <sheetData sheetId="22711" refreshError="1"/>
      <sheetData sheetId="22712" refreshError="1"/>
      <sheetData sheetId="22713" refreshError="1"/>
      <sheetData sheetId="22714" refreshError="1"/>
      <sheetData sheetId="22715" refreshError="1"/>
      <sheetData sheetId="22716" refreshError="1"/>
      <sheetData sheetId="22717" refreshError="1"/>
      <sheetData sheetId="22718" refreshError="1"/>
      <sheetData sheetId="22719" refreshError="1"/>
      <sheetData sheetId="22720" refreshError="1"/>
      <sheetData sheetId="22721" refreshError="1"/>
      <sheetData sheetId="22722" refreshError="1"/>
      <sheetData sheetId="22723" refreshError="1"/>
      <sheetData sheetId="22724" refreshError="1"/>
      <sheetData sheetId="22725" refreshError="1"/>
      <sheetData sheetId="22726" refreshError="1"/>
      <sheetData sheetId="22727" refreshError="1"/>
      <sheetData sheetId="22728" refreshError="1"/>
      <sheetData sheetId="22729" refreshError="1"/>
      <sheetData sheetId="22730" refreshError="1"/>
      <sheetData sheetId="22731" refreshError="1"/>
      <sheetData sheetId="22732" refreshError="1"/>
      <sheetData sheetId="22733" refreshError="1"/>
      <sheetData sheetId="22734" refreshError="1"/>
      <sheetData sheetId="22735" refreshError="1"/>
      <sheetData sheetId="22736" refreshError="1"/>
      <sheetData sheetId="22737" refreshError="1"/>
      <sheetData sheetId="22738" refreshError="1"/>
      <sheetData sheetId="22739" refreshError="1"/>
      <sheetData sheetId="22740" refreshError="1"/>
      <sheetData sheetId="22741" refreshError="1"/>
      <sheetData sheetId="22742" refreshError="1"/>
      <sheetData sheetId="22743" refreshError="1"/>
      <sheetData sheetId="22744" refreshError="1"/>
      <sheetData sheetId="22745" refreshError="1"/>
      <sheetData sheetId="22746" refreshError="1"/>
      <sheetData sheetId="22747" refreshError="1"/>
      <sheetData sheetId="22748" refreshError="1"/>
      <sheetData sheetId="22749" refreshError="1"/>
      <sheetData sheetId="22750" refreshError="1"/>
      <sheetData sheetId="22751" refreshError="1"/>
      <sheetData sheetId="22752" refreshError="1"/>
      <sheetData sheetId="22753" refreshError="1"/>
      <sheetData sheetId="22754" refreshError="1"/>
      <sheetData sheetId="22755" refreshError="1"/>
      <sheetData sheetId="22756" refreshError="1"/>
      <sheetData sheetId="22757" refreshError="1"/>
      <sheetData sheetId="22758" refreshError="1"/>
      <sheetData sheetId="22759" refreshError="1"/>
      <sheetData sheetId="22760" refreshError="1"/>
      <sheetData sheetId="22761" refreshError="1"/>
      <sheetData sheetId="22762" refreshError="1"/>
      <sheetData sheetId="22763" refreshError="1"/>
      <sheetData sheetId="22764" refreshError="1"/>
      <sheetData sheetId="22765" refreshError="1"/>
      <sheetData sheetId="22766" refreshError="1"/>
      <sheetData sheetId="22767" refreshError="1"/>
      <sheetData sheetId="22768" refreshError="1"/>
      <sheetData sheetId="22769" refreshError="1"/>
      <sheetData sheetId="22770" refreshError="1"/>
      <sheetData sheetId="22771" refreshError="1"/>
      <sheetData sheetId="22772" refreshError="1"/>
      <sheetData sheetId="22773" refreshError="1"/>
      <sheetData sheetId="22774" refreshError="1"/>
      <sheetData sheetId="22775" refreshError="1"/>
      <sheetData sheetId="22776" refreshError="1"/>
      <sheetData sheetId="22777" refreshError="1"/>
      <sheetData sheetId="22778" refreshError="1"/>
      <sheetData sheetId="22779" refreshError="1"/>
      <sheetData sheetId="22780" refreshError="1"/>
      <sheetData sheetId="22781" refreshError="1"/>
      <sheetData sheetId="22782" refreshError="1"/>
      <sheetData sheetId="22783" refreshError="1"/>
      <sheetData sheetId="22784" refreshError="1"/>
      <sheetData sheetId="22785" refreshError="1"/>
      <sheetData sheetId="22786" refreshError="1"/>
      <sheetData sheetId="22787" refreshError="1"/>
      <sheetData sheetId="22788" refreshError="1"/>
      <sheetData sheetId="22789" refreshError="1"/>
      <sheetData sheetId="22790" refreshError="1"/>
      <sheetData sheetId="22791" refreshError="1"/>
      <sheetData sheetId="22792" refreshError="1"/>
      <sheetData sheetId="22793" refreshError="1"/>
      <sheetData sheetId="22794" refreshError="1"/>
      <sheetData sheetId="22795" refreshError="1"/>
      <sheetData sheetId="22796" refreshError="1"/>
      <sheetData sheetId="22797" refreshError="1"/>
      <sheetData sheetId="22798" refreshError="1"/>
      <sheetData sheetId="22799" refreshError="1"/>
      <sheetData sheetId="22800" refreshError="1"/>
      <sheetData sheetId="22801" refreshError="1"/>
      <sheetData sheetId="22802" refreshError="1"/>
      <sheetData sheetId="22803" refreshError="1"/>
      <sheetData sheetId="22804" refreshError="1"/>
      <sheetData sheetId="22805" refreshError="1"/>
      <sheetData sheetId="22806" refreshError="1"/>
      <sheetData sheetId="22807" refreshError="1"/>
      <sheetData sheetId="22808" refreshError="1"/>
      <sheetData sheetId="22809" refreshError="1"/>
      <sheetData sheetId="22810" refreshError="1"/>
      <sheetData sheetId="22811" refreshError="1"/>
      <sheetData sheetId="22812" refreshError="1"/>
      <sheetData sheetId="22813" refreshError="1"/>
      <sheetData sheetId="22814" refreshError="1"/>
      <sheetData sheetId="22815" refreshError="1"/>
      <sheetData sheetId="22816" refreshError="1"/>
      <sheetData sheetId="22817" refreshError="1"/>
      <sheetData sheetId="22818" refreshError="1"/>
      <sheetData sheetId="22819" refreshError="1"/>
      <sheetData sheetId="22820" refreshError="1"/>
      <sheetData sheetId="22821" refreshError="1"/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 refreshError="1"/>
      <sheetData sheetId="22828" refreshError="1"/>
      <sheetData sheetId="22829" refreshError="1"/>
      <sheetData sheetId="22830" refreshError="1"/>
      <sheetData sheetId="22831" refreshError="1"/>
      <sheetData sheetId="22832" refreshError="1"/>
      <sheetData sheetId="22833" refreshError="1"/>
      <sheetData sheetId="22834" refreshError="1"/>
      <sheetData sheetId="22835" refreshError="1"/>
      <sheetData sheetId="22836" refreshError="1"/>
      <sheetData sheetId="22837" refreshError="1"/>
      <sheetData sheetId="22838" refreshError="1"/>
      <sheetData sheetId="22839" refreshError="1"/>
      <sheetData sheetId="22840" refreshError="1"/>
      <sheetData sheetId="22841" refreshError="1"/>
      <sheetData sheetId="22842" refreshError="1"/>
      <sheetData sheetId="22843" refreshError="1"/>
      <sheetData sheetId="22844" refreshError="1"/>
      <sheetData sheetId="22845" refreshError="1"/>
      <sheetData sheetId="22846" refreshError="1"/>
      <sheetData sheetId="22847" refreshError="1"/>
      <sheetData sheetId="22848" refreshError="1"/>
      <sheetData sheetId="22849" refreshError="1"/>
      <sheetData sheetId="22850" refreshError="1"/>
      <sheetData sheetId="22851" refreshError="1"/>
      <sheetData sheetId="22852" refreshError="1"/>
      <sheetData sheetId="22853" refreshError="1"/>
      <sheetData sheetId="22854" refreshError="1"/>
      <sheetData sheetId="22855" refreshError="1"/>
      <sheetData sheetId="22856" refreshError="1"/>
      <sheetData sheetId="22857" refreshError="1"/>
      <sheetData sheetId="22858" refreshError="1"/>
      <sheetData sheetId="22859" refreshError="1"/>
      <sheetData sheetId="22860" refreshError="1"/>
      <sheetData sheetId="22861" refreshError="1"/>
      <sheetData sheetId="22862" refreshError="1"/>
      <sheetData sheetId="22863" refreshError="1"/>
      <sheetData sheetId="22864" refreshError="1"/>
      <sheetData sheetId="22865" refreshError="1"/>
      <sheetData sheetId="22866" refreshError="1"/>
      <sheetData sheetId="22867" refreshError="1"/>
      <sheetData sheetId="22868" refreshError="1"/>
      <sheetData sheetId="22869" refreshError="1"/>
      <sheetData sheetId="22870" refreshError="1"/>
      <sheetData sheetId="22871" refreshError="1"/>
      <sheetData sheetId="22872" refreshError="1"/>
      <sheetData sheetId="22873" refreshError="1"/>
      <sheetData sheetId="22874" refreshError="1"/>
      <sheetData sheetId="22875" refreshError="1"/>
      <sheetData sheetId="22876" refreshError="1"/>
      <sheetData sheetId="22877" refreshError="1"/>
      <sheetData sheetId="22878" refreshError="1"/>
      <sheetData sheetId="22879" refreshError="1"/>
      <sheetData sheetId="22880" refreshError="1"/>
      <sheetData sheetId="22881" refreshError="1"/>
      <sheetData sheetId="22882" refreshError="1"/>
      <sheetData sheetId="22883" refreshError="1"/>
      <sheetData sheetId="22884" refreshError="1"/>
      <sheetData sheetId="22885" refreshError="1"/>
      <sheetData sheetId="22886" refreshError="1"/>
      <sheetData sheetId="22887" refreshError="1"/>
      <sheetData sheetId="22888" refreshError="1"/>
      <sheetData sheetId="22889" refreshError="1"/>
      <sheetData sheetId="22890" refreshError="1"/>
      <sheetData sheetId="22891" refreshError="1"/>
      <sheetData sheetId="22892" refreshError="1"/>
      <sheetData sheetId="22893" refreshError="1"/>
      <sheetData sheetId="22894" refreshError="1"/>
      <sheetData sheetId="22895" refreshError="1"/>
      <sheetData sheetId="22896" refreshError="1"/>
      <sheetData sheetId="22897" refreshError="1"/>
      <sheetData sheetId="22898" refreshError="1"/>
      <sheetData sheetId="22899" refreshError="1"/>
      <sheetData sheetId="22900" refreshError="1"/>
      <sheetData sheetId="22901" refreshError="1"/>
      <sheetData sheetId="22902" refreshError="1"/>
      <sheetData sheetId="22903" refreshError="1"/>
      <sheetData sheetId="22904" refreshError="1"/>
      <sheetData sheetId="22905" refreshError="1"/>
      <sheetData sheetId="22906" refreshError="1"/>
      <sheetData sheetId="22907" refreshError="1"/>
      <sheetData sheetId="22908" refreshError="1"/>
      <sheetData sheetId="22909" refreshError="1"/>
      <sheetData sheetId="22910" refreshError="1"/>
      <sheetData sheetId="22911" refreshError="1"/>
      <sheetData sheetId="22912" refreshError="1"/>
      <sheetData sheetId="22913" refreshError="1"/>
      <sheetData sheetId="22914" refreshError="1"/>
      <sheetData sheetId="22915" refreshError="1"/>
      <sheetData sheetId="22916" refreshError="1"/>
      <sheetData sheetId="22917" refreshError="1"/>
      <sheetData sheetId="22918" refreshError="1"/>
      <sheetData sheetId="22919" refreshError="1"/>
      <sheetData sheetId="22920" refreshError="1"/>
      <sheetData sheetId="22921" refreshError="1"/>
      <sheetData sheetId="22922" refreshError="1"/>
      <sheetData sheetId="22923" refreshError="1"/>
      <sheetData sheetId="22924" refreshError="1"/>
      <sheetData sheetId="22925" refreshError="1"/>
      <sheetData sheetId="22926" refreshError="1"/>
      <sheetData sheetId="22927" refreshError="1"/>
      <sheetData sheetId="22928" refreshError="1"/>
      <sheetData sheetId="22929" refreshError="1"/>
      <sheetData sheetId="22930" refreshError="1"/>
      <sheetData sheetId="22931" refreshError="1"/>
      <sheetData sheetId="22932" refreshError="1"/>
      <sheetData sheetId="22933" refreshError="1"/>
      <sheetData sheetId="22934" refreshError="1"/>
      <sheetData sheetId="22935" refreshError="1"/>
      <sheetData sheetId="22936" refreshError="1"/>
      <sheetData sheetId="22937" refreshError="1"/>
      <sheetData sheetId="22938" refreshError="1"/>
      <sheetData sheetId="22939" refreshError="1"/>
      <sheetData sheetId="22940" refreshError="1"/>
      <sheetData sheetId="22941" refreshError="1"/>
      <sheetData sheetId="22942" refreshError="1"/>
      <sheetData sheetId="22943" refreshError="1"/>
      <sheetData sheetId="22944" refreshError="1"/>
      <sheetData sheetId="22945" refreshError="1"/>
      <sheetData sheetId="22946" refreshError="1"/>
      <sheetData sheetId="22947" refreshError="1"/>
      <sheetData sheetId="22948" refreshError="1"/>
      <sheetData sheetId="22949" refreshError="1"/>
      <sheetData sheetId="22950" refreshError="1"/>
      <sheetData sheetId="22951" refreshError="1"/>
      <sheetData sheetId="22952" refreshError="1"/>
      <sheetData sheetId="22953" refreshError="1"/>
      <sheetData sheetId="22954" refreshError="1"/>
      <sheetData sheetId="22955" refreshError="1"/>
      <sheetData sheetId="22956" refreshError="1"/>
      <sheetData sheetId="22957" refreshError="1"/>
      <sheetData sheetId="22958" refreshError="1"/>
      <sheetData sheetId="22959" refreshError="1"/>
      <sheetData sheetId="22960" refreshError="1"/>
      <sheetData sheetId="22961" refreshError="1"/>
      <sheetData sheetId="22962" refreshError="1"/>
      <sheetData sheetId="22963" refreshError="1"/>
      <sheetData sheetId="22964" refreshError="1"/>
      <sheetData sheetId="22965" refreshError="1"/>
      <sheetData sheetId="22966" refreshError="1"/>
      <sheetData sheetId="22967" refreshError="1"/>
      <sheetData sheetId="22968" refreshError="1"/>
      <sheetData sheetId="22969" refreshError="1"/>
      <sheetData sheetId="22970" refreshError="1"/>
      <sheetData sheetId="22971" refreshError="1"/>
      <sheetData sheetId="22972" refreshError="1"/>
      <sheetData sheetId="22973" refreshError="1"/>
      <sheetData sheetId="22974" refreshError="1"/>
      <sheetData sheetId="22975" refreshError="1"/>
      <sheetData sheetId="22976" refreshError="1"/>
      <sheetData sheetId="22977" refreshError="1"/>
      <sheetData sheetId="22978" refreshError="1"/>
      <sheetData sheetId="22979" refreshError="1"/>
      <sheetData sheetId="22980" refreshError="1"/>
      <sheetData sheetId="22981" refreshError="1"/>
      <sheetData sheetId="22982" refreshError="1"/>
      <sheetData sheetId="22983" refreshError="1"/>
      <sheetData sheetId="22984" refreshError="1"/>
      <sheetData sheetId="22985" refreshError="1"/>
      <sheetData sheetId="22986" refreshError="1"/>
      <sheetData sheetId="22987" refreshError="1"/>
      <sheetData sheetId="22988" refreshError="1"/>
      <sheetData sheetId="22989" refreshError="1"/>
      <sheetData sheetId="22990" refreshError="1"/>
      <sheetData sheetId="22991" refreshError="1"/>
      <sheetData sheetId="22992" refreshError="1"/>
      <sheetData sheetId="22993" refreshError="1"/>
      <sheetData sheetId="22994" refreshError="1"/>
      <sheetData sheetId="22995" refreshError="1"/>
      <sheetData sheetId="22996" refreshError="1"/>
      <sheetData sheetId="22997" refreshError="1"/>
      <sheetData sheetId="22998" refreshError="1"/>
      <sheetData sheetId="22999" refreshError="1"/>
      <sheetData sheetId="23000" refreshError="1"/>
      <sheetData sheetId="23001" refreshError="1"/>
      <sheetData sheetId="23002" refreshError="1"/>
      <sheetData sheetId="23003" refreshError="1"/>
      <sheetData sheetId="23004" refreshError="1"/>
      <sheetData sheetId="23005" refreshError="1"/>
      <sheetData sheetId="23006" refreshError="1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 refreshError="1"/>
      <sheetData sheetId="23013">
        <row r="14">
          <cell r="L14">
            <v>18750</v>
          </cell>
        </row>
      </sheetData>
      <sheetData sheetId="23014"/>
      <sheetData sheetId="23015">
        <row r="3">
          <cell r="B3">
            <v>0</v>
          </cell>
        </row>
      </sheetData>
      <sheetData sheetId="23016">
        <row r="12">
          <cell r="K12">
            <v>40000</v>
          </cell>
        </row>
      </sheetData>
      <sheetData sheetId="23017" refreshError="1"/>
      <sheetData sheetId="23018"/>
      <sheetData sheetId="23019"/>
      <sheetData sheetId="23020" refreshError="1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 refreshError="1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 refreshError="1"/>
      <sheetData sheetId="23045" refreshError="1"/>
      <sheetData sheetId="23046" refreshError="1"/>
      <sheetData sheetId="23047" refreshError="1"/>
      <sheetData sheetId="23048" refreshError="1"/>
      <sheetData sheetId="23049" refreshError="1"/>
      <sheetData sheetId="23050" refreshError="1"/>
      <sheetData sheetId="23051" refreshError="1"/>
      <sheetData sheetId="23052" refreshError="1"/>
      <sheetData sheetId="23053" refreshError="1"/>
      <sheetData sheetId="23054" refreshError="1"/>
      <sheetData sheetId="23055" refreshError="1"/>
      <sheetData sheetId="23056" refreshError="1"/>
      <sheetData sheetId="23057" refreshError="1"/>
      <sheetData sheetId="23058" refreshError="1"/>
      <sheetData sheetId="23059" refreshError="1"/>
      <sheetData sheetId="23060" refreshError="1"/>
      <sheetData sheetId="23061" refreshError="1"/>
      <sheetData sheetId="23062" refreshError="1"/>
      <sheetData sheetId="23063" refreshError="1"/>
      <sheetData sheetId="23064" refreshError="1"/>
      <sheetData sheetId="23065" refreshError="1"/>
      <sheetData sheetId="23066" refreshError="1"/>
      <sheetData sheetId="23067" refreshError="1"/>
      <sheetData sheetId="23068" refreshError="1"/>
      <sheetData sheetId="23069" refreshError="1"/>
      <sheetData sheetId="23070" refreshError="1"/>
      <sheetData sheetId="23071" refreshError="1"/>
      <sheetData sheetId="23072" refreshError="1"/>
      <sheetData sheetId="23073" refreshError="1"/>
      <sheetData sheetId="23074" refreshError="1"/>
      <sheetData sheetId="23075" refreshError="1"/>
      <sheetData sheetId="23076" refreshError="1"/>
      <sheetData sheetId="23077" refreshError="1"/>
      <sheetData sheetId="23078" refreshError="1"/>
      <sheetData sheetId="23079" refreshError="1"/>
      <sheetData sheetId="23080" refreshError="1"/>
      <sheetData sheetId="23081" refreshError="1"/>
      <sheetData sheetId="23082" refreshError="1"/>
      <sheetData sheetId="23083" refreshError="1"/>
      <sheetData sheetId="23084" refreshError="1"/>
      <sheetData sheetId="23085" refreshError="1"/>
      <sheetData sheetId="23086" refreshError="1"/>
      <sheetData sheetId="23087" refreshError="1"/>
      <sheetData sheetId="23088" refreshError="1"/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 refreshError="1"/>
      <sheetData sheetId="23112" refreshError="1"/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 refreshError="1"/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 refreshError="1"/>
      <sheetData sheetId="23143" refreshError="1"/>
      <sheetData sheetId="23144" refreshError="1"/>
      <sheetData sheetId="23145" refreshError="1"/>
      <sheetData sheetId="23146" refreshError="1"/>
      <sheetData sheetId="23147" refreshError="1"/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 refreshError="1"/>
      <sheetData sheetId="23155" refreshError="1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 refreshError="1"/>
      <sheetData sheetId="23162" refreshError="1"/>
      <sheetData sheetId="23163" refreshError="1"/>
      <sheetData sheetId="23164" refreshError="1"/>
      <sheetData sheetId="23165" refreshError="1"/>
      <sheetData sheetId="23166" refreshError="1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 refreshError="1"/>
      <sheetData sheetId="23173" refreshError="1"/>
      <sheetData sheetId="23174" refreshError="1"/>
      <sheetData sheetId="23175" refreshError="1"/>
      <sheetData sheetId="23176" refreshError="1"/>
      <sheetData sheetId="23177" refreshError="1"/>
      <sheetData sheetId="23178" refreshError="1"/>
      <sheetData sheetId="23179" refreshError="1"/>
      <sheetData sheetId="23180" refreshError="1"/>
      <sheetData sheetId="23181" refreshError="1"/>
      <sheetData sheetId="23182" refreshError="1"/>
      <sheetData sheetId="23183" refreshError="1"/>
      <sheetData sheetId="23184" refreshError="1"/>
      <sheetData sheetId="23185" refreshError="1"/>
      <sheetData sheetId="23186" refreshError="1"/>
      <sheetData sheetId="23187" refreshError="1"/>
      <sheetData sheetId="23188" refreshError="1"/>
      <sheetData sheetId="23189" refreshError="1"/>
      <sheetData sheetId="23190" refreshError="1"/>
      <sheetData sheetId="23191" refreshError="1"/>
      <sheetData sheetId="23192" refreshError="1"/>
      <sheetData sheetId="23193" refreshError="1"/>
      <sheetData sheetId="23194" refreshError="1"/>
      <sheetData sheetId="23195" refreshError="1"/>
      <sheetData sheetId="23196" refreshError="1"/>
      <sheetData sheetId="23197" refreshError="1"/>
      <sheetData sheetId="23198" refreshError="1"/>
      <sheetData sheetId="23199" refreshError="1"/>
      <sheetData sheetId="23200" refreshError="1"/>
      <sheetData sheetId="23201" refreshError="1"/>
      <sheetData sheetId="23202" refreshError="1"/>
      <sheetData sheetId="23203" refreshError="1"/>
      <sheetData sheetId="23204" refreshError="1"/>
      <sheetData sheetId="23205" refreshError="1"/>
      <sheetData sheetId="23206" refreshError="1"/>
      <sheetData sheetId="23207" refreshError="1"/>
      <sheetData sheetId="23208" refreshError="1"/>
      <sheetData sheetId="23209" refreshError="1"/>
      <sheetData sheetId="23210" refreshError="1"/>
      <sheetData sheetId="23211" refreshError="1"/>
      <sheetData sheetId="23212" refreshError="1"/>
      <sheetData sheetId="23213" refreshError="1"/>
      <sheetData sheetId="23214" refreshError="1"/>
      <sheetData sheetId="23215" refreshError="1"/>
      <sheetData sheetId="23216" refreshError="1"/>
      <sheetData sheetId="23217" refreshError="1"/>
      <sheetData sheetId="23218" refreshError="1"/>
      <sheetData sheetId="23219" refreshError="1"/>
      <sheetData sheetId="23220" refreshError="1"/>
      <sheetData sheetId="23221" refreshError="1"/>
      <sheetData sheetId="23222" refreshError="1"/>
      <sheetData sheetId="23223" refreshError="1"/>
      <sheetData sheetId="23224" refreshError="1"/>
      <sheetData sheetId="23225" refreshError="1"/>
      <sheetData sheetId="23226" refreshError="1"/>
      <sheetData sheetId="23227" refreshError="1"/>
      <sheetData sheetId="23228" refreshError="1"/>
      <sheetData sheetId="23229" refreshError="1"/>
      <sheetData sheetId="23230" refreshError="1"/>
      <sheetData sheetId="23231" refreshError="1"/>
      <sheetData sheetId="23232" refreshError="1"/>
      <sheetData sheetId="23233" refreshError="1"/>
      <sheetData sheetId="23234" refreshError="1"/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 refreshError="1"/>
      <sheetData sheetId="23245" refreshError="1"/>
      <sheetData sheetId="23246" refreshError="1"/>
      <sheetData sheetId="23247" refreshError="1"/>
      <sheetData sheetId="23248" refreshError="1"/>
      <sheetData sheetId="23249" refreshError="1"/>
      <sheetData sheetId="23250" refreshError="1"/>
      <sheetData sheetId="23251" refreshError="1"/>
      <sheetData sheetId="23252" refreshError="1"/>
      <sheetData sheetId="23253" refreshError="1"/>
      <sheetData sheetId="23254" refreshError="1"/>
      <sheetData sheetId="23255" refreshError="1"/>
      <sheetData sheetId="23256" refreshError="1"/>
      <sheetData sheetId="23257" refreshError="1"/>
      <sheetData sheetId="23258" refreshError="1"/>
      <sheetData sheetId="23259" refreshError="1"/>
      <sheetData sheetId="23260" refreshError="1"/>
      <sheetData sheetId="23261" refreshError="1"/>
      <sheetData sheetId="23262" refreshError="1"/>
      <sheetData sheetId="23263" refreshError="1"/>
      <sheetData sheetId="23264" refreshError="1"/>
      <sheetData sheetId="23265" refreshError="1"/>
      <sheetData sheetId="23266" refreshError="1"/>
      <sheetData sheetId="23267" refreshError="1"/>
      <sheetData sheetId="23268" refreshError="1"/>
      <sheetData sheetId="23269" refreshError="1"/>
      <sheetData sheetId="23270" refreshError="1"/>
      <sheetData sheetId="23271" refreshError="1"/>
      <sheetData sheetId="23272" refreshError="1"/>
      <sheetData sheetId="23273" refreshError="1"/>
      <sheetData sheetId="23274" refreshError="1"/>
      <sheetData sheetId="23275" refreshError="1"/>
      <sheetData sheetId="23276" refreshError="1"/>
      <sheetData sheetId="23277" refreshError="1"/>
      <sheetData sheetId="23278" refreshError="1"/>
      <sheetData sheetId="23279" refreshError="1"/>
      <sheetData sheetId="23280" refreshError="1"/>
      <sheetData sheetId="23281" refreshError="1"/>
      <sheetData sheetId="23282" refreshError="1"/>
      <sheetData sheetId="23283" refreshError="1"/>
      <sheetData sheetId="23284" refreshError="1"/>
      <sheetData sheetId="23285" refreshError="1"/>
      <sheetData sheetId="23286" refreshError="1"/>
      <sheetData sheetId="23287" refreshError="1"/>
      <sheetData sheetId="23288" refreshError="1"/>
      <sheetData sheetId="23289" refreshError="1"/>
      <sheetData sheetId="23290" refreshError="1"/>
      <sheetData sheetId="23291" refreshError="1"/>
      <sheetData sheetId="23292" refreshError="1"/>
      <sheetData sheetId="23293" refreshError="1"/>
      <sheetData sheetId="23294" refreshError="1"/>
      <sheetData sheetId="23295" refreshError="1"/>
      <sheetData sheetId="23296" refreshError="1"/>
      <sheetData sheetId="23297" refreshError="1"/>
      <sheetData sheetId="23298" refreshError="1"/>
      <sheetData sheetId="23299" refreshError="1"/>
      <sheetData sheetId="23300" refreshError="1"/>
      <sheetData sheetId="23301" refreshError="1"/>
      <sheetData sheetId="23302" refreshError="1"/>
      <sheetData sheetId="23303" refreshError="1"/>
      <sheetData sheetId="23304" refreshError="1"/>
      <sheetData sheetId="23305" refreshError="1"/>
      <sheetData sheetId="23306" refreshError="1"/>
      <sheetData sheetId="23307" refreshError="1"/>
      <sheetData sheetId="23308" refreshError="1"/>
      <sheetData sheetId="23309" refreshError="1"/>
      <sheetData sheetId="23310" refreshError="1"/>
      <sheetData sheetId="23311" refreshError="1"/>
      <sheetData sheetId="23312" refreshError="1"/>
      <sheetData sheetId="23313" refreshError="1"/>
      <sheetData sheetId="23314" refreshError="1"/>
      <sheetData sheetId="23315" refreshError="1"/>
      <sheetData sheetId="23316" refreshError="1"/>
      <sheetData sheetId="23317" refreshError="1"/>
      <sheetData sheetId="23318" refreshError="1"/>
      <sheetData sheetId="23319" refreshError="1"/>
      <sheetData sheetId="23320" refreshError="1"/>
      <sheetData sheetId="23321" refreshError="1"/>
      <sheetData sheetId="23322" refreshError="1"/>
      <sheetData sheetId="23323" refreshError="1"/>
      <sheetData sheetId="23324" refreshError="1"/>
      <sheetData sheetId="23325" refreshError="1"/>
      <sheetData sheetId="23326" refreshError="1"/>
      <sheetData sheetId="23327" refreshError="1"/>
      <sheetData sheetId="23328" refreshError="1"/>
      <sheetData sheetId="23329" refreshError="1"/>
      <sheetData sheetId="23330" refreshError="1"/>
      <sheetData sheetId="23331" refreshError="1"/>
      <sheetData sheetId="23332" refreshError="1"/>
      <sheetData sheetId="23333" refreshError="1"/>
      <sheetData sheetId="23334" refreshError="1"/>
      <sheetData sheetId="23335" refreshError="1"/>
      <sheetData sheetId="23336" refreshError="1"/>
      <sheetData sheetId="23337" refreshError="1"/>
      <sheetData sheetId="23338" refreshError="1"/>
      <sheetData sheetId="23339" refreshError="1"/>
      <sheetData sheetId="23340" refreshError="1"/>
      <sheetData sheetId="23341" refreshError="1"/>
      <sheetData sheetId="23342" refreshError="1"/>
      <sheetData sheetId="23343" refreshError="1"/>
      <sheetData sheetId="23344" refreshError="1"/>
      <sheetData sheetId="23345" refreshError="1"/>
      <sheetData sheetId="23346" refreshError="1"/>
      <sheetData sheetId="23347" refreshError="1"/>
      <sheetData sheetId="23348" refreshError="1"/>
      <sheetData sheetId="23349" refreshError="1"/>
      <sheetData sheetId="23350" refreshError="1"/>
      <sheetData sheetId="23351" refreshError="1"/>
      <sheetData sheetId="23352" refreshError="1"/>
      <sheetData sheetId="23353" refreshError="1"/>
      <sheetData sheetId="23354" refreshError="1"/>
      <sheetData sheetId="23355" refreshError="1"/>
      <sheetData sheetId="23356" refreshError="1"/>
      <sheetData sheetId="23357" refreshError="1"/>
      <sheetData sheetId="23358" refreshError="1"/>
      <sheetData sheetId="23359" refreshError="1"/>
      <sheetData sheetId="23360" refreshError="1"/>
      <sheetData sheetId="23361" refreshError="1"/>
      <sheetData sheetId="23362" refreshError="1"/>
      <sheetData sheetId="23363" refreshError="1"/>
      <sheetData sheetId="23364" refreshError="1"/>
      <sheetData sheetId="23365" refreshError="1"/>
      <sheetData sheetId="23366" refreshError="1"/>
      <sheetData sheetId="23367" refreshError="1"/>
      <sheetData sheetId="23368" refreshError="1"/>
      <sheetData sheetId="23369" refreshError="1"/>
      <sheetData sheetId="23370" refreshError="1"/>
      <sheetData sheetId="23371" refreshError="1"/>
      <sheetData sheetId="23372" refreshError="1"/>
      <sheetData sheetId="23373" refreshError="1"/>
      <sheetData sheetId="23374" refreshError="1"/>
      <sheetData sheetId="23375" refreshError="1"/>
      <sheetData sheetId="23376" refreshError="1"/>
      <sheetData sheetId="23377" refreshError="1"/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 refreshError="1"/>
      <sheetData sheetId="23385" refreshError="1"/>
      <sheetData sheetId="23386" refreshError="1"/>
      <sheetData sheetId="23387" refreshError="1"/>
      <sheetData sheetId="23388" refreshError="1"/>
      <sheetData sheetId="23389" refreshError="1"/>
      <sheetData sheetId="23390" refreshError="1"/>
      <sheetData sheetId="23391" refreshError="1"/>
      <sheetData sheetId="23392" refreshError="1"/>
      <sheetData sheetId="23393" refreshError="1"/>
      <sheetData sheetId="23394" refreshError="1"/>
      <sheetData sheetId="23395" refreshError="1"/>
      <sheetData sheetId="23396" refreshError="1"/>
      <sheetData sheetId="23397" refreshError="1"/>
      <sheetData sheetId="23398" refreshError="1"/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 refreshError="1"/>
      <sheetData sheetId="23406" refreshError="1"/>
      <sheetData sheetId="23407" refreshError="1"/>
      <sheetData sheetId="23408" refreshError="1"/>
      <sheetData sheetId="23409" refreshError="1"/>
      <sheetData sheetId="23410" refreshError="1"/>
      <sheetData sheetId="23411" refreshError="1"/>
      <sheetData sheetId="23412" refreshError="1"/>
      <sheetData sheetId="23413" refreshError="1"/>
      <sheetData sheetId="23414" refreshError="1"/>
      <sheetData sheetId="23415" refreshError="1"/>
      <sheetData sheetId="23416" refreshError="1"/>
      <sheetData sheetId="23417" refreshError="1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 refreshError="1"/>
      <sheetData sheetId="23424" refreshError="1"/>
      <sheetData sheetId="23425" refreshError="1"/>
      <sheetData sheetId="23426" refreshError="1"/>
      <sheetData sheetId="23427" refreshError="1"/>
      <sheetData sheetId="23428" refreshError="1"/>
      <sheetData sheetId="23429" refreshError="1"/>
      <sheetData sheetId="23430" refreshError="1"/>
      <sheetData sheetId="23431" refreshError="1"/>
      <sheetData sheetId="23432" refreshError="1"/>
      <sheetData sheetId="23433" refreshError="1"/>
      <sheetData sheetId="23434" refreshError="1"/>
      <sheetData sheetId="23435" refreshError="1"/>
      <sheetData sheetId="23436" refreshError="1"/>
      <sheetData sheetId="23437" refreshError="1"/>
      <sheetData sheetId="23438" refreshError="1"/>
      <sheetData sheetId="23439" refreshError="1"/>
      <sheetData sheetId="23440" refreshError="1"/>
      <sheetData sheetId="23441" refreshError="1"/>
      <sheetData sheetId="23442" refreshError="1"/>
      <sheetData sheetId="23443" refreshError="1"/>
      <sheetData sheetId="23444" refreshError="1"/>
      <sheetData sheetId="23445" refreshError="1"/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 refreshError="1"/>
      <sheetData sheetId="23458" refreshError="1"/>
      <sheetData sheetId="23459" refreshError="1"/>
      <sheetData sheetId="23460" refreshError="1"/>
      <sheetData sheetId="23461" refreshError="1"/>
      <sheetData sheetId="23462" refreshError="1"/>
      <sheetData sheetId="23463" refreshError="1"/>
      <sheetData sheetId="23464" refreshError="1"/>
      <sheetData sheetId="23465" refreshError="1"/>
      <sheetData sheetId="23466" refreshError="1"/>
      <sheetData sheetId="23467" refreshError="1"/>
      <sheetData sheetId="23468" refreshError="1"/>
      <sheetData sheetId="23469" refreshError="1"/>
      <sheetData sheetId="23470" refreshError="1"/>
      <sheetData sheetId="23471" refreshError="1"/>
      <sheetData sheetId="23472" refreshError="1"/>
      <sheetData sheetId="23473" refreshError="1"/>
      <sheetData sheetId="23474" refreshError="1"/>
      <sheetData sheetId="23475" refreshError="1"/>
      <sheetData sheetId="23476" refreshError="1"/>
      <sheetData sheetId="23477" refreshError="1"/>
      <sheetData sheetId="23478" refreshError="1"/>
      <sheetData sheetId="23479" refreshError="1"/>
      <sheetData sheetId="23480" refreshError="1"/>
      <sheetData sheetId="23481" refreshError="1"/>
      <sheetData sheetId="23482" refreshError="1"/>
      <sheetData sheetId="23483" refreshError="1"/>
      <sheetData sheetId="23484" refreshError="1"/>
      <sheetData sheetId="23485" refreshError="1"/>
      <sheetData sheetId="23486" refreshError="1"/>
      <sheetData sheetId="23487" refreshError="1"/>
      <sheetData sheetId="23488" refreshError="1"/>
      <sheetData sheetId="23489" refreshError="1"/>
      <sheetData sheetId="23490" refreshError="1"/>
      <sheetData sheetId="23491" refreshError="1"/>
      <sheetData sheetId="23492" refreshError="1"/>
      <sheetData sheetId="23493" refreshError="1"/>
      <sheetData sheetId="23494" refreshError="1"/>
      <sheetData sheetId="23495" refreshError="1"/>
      <sheetData sheetId="23496" refreshError="1"/>
      <sheetData sheetId="23497" refreshError="1"/>
      <sheetData sheetId="23498" refreshError="1"/>
      <sheetData sheetId="23499" refreshError="1"/>
      <sheetData sheetId="23500" refreshError="1"/>
      <sheetData sheetId="23501" refreshError="1"/>
      <sheetData sheetId="23502" refreshError="1"/>
      <sheetData sheetId="23503" refreshError="1"/>
      <sheetData sheetId="23504" refreshError="1"/>
      <sheetData sheetId="23505" refreshError="1"/>
      <sheetData sheetId="23506" refreshError="1"/>
      <sheetData sheetId="23507" refreshError="1"/>
      <sheetData sheetId="23508" refreshError="1"/>
      <sheetData sheetId="23509" refreshError="1"/>
      <sheetData sheetId="23510" refreshError="1"/>
      <sheetData sheetId="23511" refreshError="1"/>
      <sheetData sheetId="23512" refreshError="1"/>
      <sheetData sheetId="23513" refreshError="1"/>
      <sheetData sheetId="23514" refreshError="1"/>
      <sheetData sheetId="23515" refreshError="1"/>
      <sheetData sheetId="23516" refreshError="1"/>
      <sheetData sheetId="23517" refreshError="1"/>
      <sheetData sheetId="23518" refreshError="1"/>
      <sheetData sheetId="23519" refreshError="1"/>
      <sheetData sheetId="23520" refreshError="1"/>
      <sheetData sheetId="23521" refreshError="1"/>
      <sheetData sheetId="23522" refreshError="1"/>
      <sheetData sheetId="23523" refreshError="1"/>
      <sheetData sheetId="23524" refreshError="1"/>
      <sheetData sheetId="23525" refreshError="1"/>
      <sheetData sheetId="23526" refreshError="1"/>
      <sheetData sheetId="23527" refreshError="1"/>
      <sheetData sheetId="23528" refreshError="1"/>
      <sheetData sheetId="23529" refreshError="1"/>
      <sheetData sheetId="23530" refreshError="1"/>
      <sheetData sheetId="23531" refreshError="1"/>
      <sheetData sheetId="23532" refreshError="1"/>
      <sheetData sheetId="23533" refreshError="1"/>
      <sheetData sheetId="23534" refreshError="1"/>
      <sheetData sheetId="23535" refreshError="1"/>
      <sheetData sheetId="23536" refreshError="1"/>
      <sheetData sheetId="23537" refreshError="1"/>
      <sheetData sheetId="23538" refreshError="1"/>
      <sheetData sheetId="23539" refreshError="1"/>
      <sheetData sheetId="23540" refreshError="1"/>
      <sheetData sheetId="23541" refreshError="1"/>
      <sheetData sheetId="23542" refreshError="1"/>
      <sheetData sheetId="23543" refreshError="1"/>
      <sheetData sheetId="23544" refreshError="1"/>
      <sheetData sheetId="23545" refreshError="1"/>
      <sheetData sheetId="23546" refreshError="1"/>
      <sheetData sheetId="23547" refreshError="1"/>
      <sheetData sheetId="23548" refreshError="1"/>
      <sheetData sheetId="23549" refreshError="1"/>
      <sheetData sheetId="23550" refreshError="1"/>
      <sheetData sheetId="23551" refreshError="1"/>
      <sheetData sheetId="23552" refreshError="1"/>
      <sheetData sheetId="23553" refreshError="1"/>
      <sheetData sheetId="23554" refreshError="1"/>
      <sheetData sheetId="23555" refreshError="1"/>
      <sheetData sheetId="23556" refreshError="1"/>
      <sheetData sheetId="23557" refreshError="1"/>
      <sheetData sheetId="23558" refreshError="1"/>
      <sheetData sheetId="23559" refreshError="1"/>
      <sheetData sheetId="23560" refreshError="1"/>
      <sheetData sheetId="23561" refreshError="1"/>
      <sheetData sheetId="23562" refreshError="1"/>
      <sheetData sheetId="23563" refreshError="1"/>
      <sheetData sheetId="23564" refreshError="1"/>
      <sheetData sheetId="23565" refreshError="1"/>
      <sheetData sheetId="23566" refreshError="1"/>
      <sheetData sheetId="23567" refreshError="1"/>
      <sheetData sheetId="23568" refreshError="1"/>
      <sheetData sheetId="23569" refreshError="1"/>
      <sheetData sheetId="23570" refreshError="1"/>
      <sheetData sheetId="23571" refreshError="1"/>
      <sheetData sheetId="23572" refreshError="1"/>
      <sheetData sheetId="23573" refreshError="1"/>
      <sheetData sheetId="23574" refreshError="1"/>
      <sheetData sheetId="23575" refreshError="1"/>
      <sheetData sheetId="23576" refreshError="1"/>
      <sheetData sheetId="23577" refreshError="1"/>
      <sheetData sheetId="23578" refreshError="1"/>
      <sheetData sheetId="23579" refreshError="1"/>
      <sheetData sheetId="23580" refreshError="1"/>
      <sheetData sheetId="23581" refreshError="1"/>
      <sheetData sheetId="23582" refreshError="1"/>
      <sheetData sheetId="23583" refreshError="1"/>
      <sheetData sheetId="23584" refreshError="1"/>
      <sheetData sheetId="23585" refreshError="1"/>
      <sheetData sheetId="23586" refreshError="1"/>
      <sheetData sheetId="23587" refreshError="1"/>
      <sheetData sheetId="23588" refreshError="1"/>
      <sheetData sheetId="23589" refreshError="1"/>
      <sheetData sheetId="23590" refreshError="1"/>
      <sheetData sheetId="23591" refreshError="1"/>
      <sheetData sheetId="23592" refreshError="1"/>
      <sheetData sheetId="23593" refreshError="1"/>
      <sheetData sheetId="23594" refreshError="1"/>
      <sheetData sheetId="23595" refreshError="1"/>
      <sheetData sheetId="23596" refreshError="1"/>
      <sheetData sheetId="23597" refreshError="1"/>
      <sheetData sheetId="23598" refreshError="1"/>
      <sheetData sheetId="23599" refreshError="1"/>
      <sheetData sheetId="23600" refreshError="1"/>
      <sheetData sheetId="23601" refreshError="1"/>
      <sheetData sheetId="23602" refreshError="1"/>
      <sheetData sheetId="23603" refreshError="1"/>
      <sheetData sheetId="23604" refreshError="1"/>
      <sheetData sheetId="23605" refreshError="1"/>
      <sheetData sheetId="23606" refreshError="1"/>
      <sheetData sheetId="23607" refreshError="1"/>
      <sheetData sheetId="23608" refreshError="1"/>
      <sheetData sheetId="23609" refreshError="1"/>
      <sheetData sheetId="23610" refreshError="1"/>
      <sheetData sheetId="23611" refreshError="1"/>
      <sheetData sheetId="23612" refreshError="1"/>
      <sheetData sheetId="23613" refreshError="1"/>
      <sheetData sheetId="23614" refreshError="1"/>
      <sheetData sheetId="23615" refreshError="1"/>
      <sheetData sheetId="23616" refreshError="1"/>
      <sheetData sheetId="23617" refreshError="1"/>
      <sheetData sheetId="23618" refreshError="1"/>
      <sheetData sheetId="23619" refreshError="1"/>
      <sheetData sheetId="23620" refreshError="1"/>
      <sheetData sheetId="23621" refreshError="1"/>
      <sheetData sheetId="23622" refreshError="1"/>
      <sheetData sheetId="23623" refreshError="1"/>
      <sheetData sheetId="23624" refreshError="1"/>
      <sheetData sheetId="23625" refreshError="1"/>
      <sheetData sheetId="23626" refreshError="1"/>
      <sheetData sheetId="23627" refreshError="1"/>
      <sheetData sheetId="23628" refreshError="1"/>
      <sheetData sheetId="23629" refreshError="1"/>
      <sheetData sheetId="23630" refreshError="1"/>
      <sheetData sheetId="23631" refreshError="1"/>
      <sheetData sheetId="23632" refreshError="1"/>
      <sheetData sheetId="23633" refreshError="1"/>
      <sheetData sheetId="23634" refreshError="1"/>
      <sheetData sheetId="23635" refreshError="1"/>
      <sheetData sheetId="23636" refreshError="1"/>
      <sheetData sheetId="23637" refreshError="1"/>
      <sheetData sheetId="23638" refreshError="1"/>
      <sheetData sheetId="23639" refreshError="1"/>
      <sheetData sheetId="23640" refreshError="1"/>
      <sheetData sheetId="23641" refreshError="1"/>
      <sheetData sheetId="23642" refreshError="1"/>
      <sheetData sheetId="23643" refreshError="1"/>
      <sheetData sheetId="23644" refreshError="1"/>
      <sheetData sheetId="23645" refreshError="1"/>
      <sheetData sheetId="23646" refreshError="1"/>
      <sheetData sheetId="23647" refreshError="1"/>
      <sheetData sheetId="23648" refreshError="1"/>
      <sheetData sheetId="23649" refreshError="1"/>
      <sheetData sheetId="23650" refreshError="1"/>
      <sheetData sheetId="23651" refreshError="1"/>
      <sheetData sheetId="23652" refreshError="1"/>
      <sheetData sheetId="23653" refreshError="1"/>
      <sheetData sheetId="23654" refreshError="1"/>
      <sheetData sheetId="23655" refreshError="1"/>
      <sheetData sheetId="23656" refreshError="1"/>
      <sheetData sheetId="23657" refreshError="1"/>
      <sheetData sheetId="23658" refreshError="1"/>
      <sheetData sheetId="23659" refreshError="1"/>
      <sheetData sheetId="23660" refreshError="1"/>
      <sheetData sheetId="23661" refreshError="1"/>
      <sheetData sheetId="23662" refreshError="1"/>
      <sheetData sheetId="23663" refreshError="1"/>
      <sheetData sheetId="23664" refreshError="1"/>
      <sheetData sheetId="23665" refreshError="1"/>
      <sheetData sheetId="23666" refreshError="1"/>
      <sheetData sheetId="23667" refreshError="1"/>
      <sheetData sheetId="23668" refreshError="1"/>
      <sheetData sheetId="23669" refreshError="1"/>
      <sheetData sheetId="23670" refreshError="1"/>
      <sheetData sheetId="23671" refreshError="1"/>
      <sheetData sheetId="23672" refreshError="1"/>
      <sheetData sheetId="23673" refreshError="1"/>
      <sheetData sheetId="23674" refreshError="1"/>
      <sheetData sheetId="23675" refreshError="1"/>
      <sheetData sheetId="23676" refreshError="1"/>
      <sheetData sheetId="23677" refreshError="1"/>
      <sheetData sheetId="23678" refreshError="1"/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 refreshError="1"/>
      <sheetData sheetId="23685" refreshError="1"/>
      <sheetData sheetId="23686" refreshError="1"/>
      <sheetData sheetId="23687" refreshError="1"/>
      <sheetData sheetId="23688" refreshError="1"/>
      <sheetData sheetId="23689" refreshError="1"/>
      <sheetData sheetId="23690" refreshError="1"/>
      <sheetData sheetId="23691" refreshError="1"/>
      <sheetData sheetId="23692" refreshError="1"/>
      <sheetData sheetId="23693" refreshError="1"/>
      <sheetData sheetId="23694" refreshError="1"/>
      <sheetData sheetId="23695" refreshError="1"/>
      <sheetData sheetId="23696" refreshError="1"/>
      <sheetData sheetId="23697" refreshError="1"/>
      <sheetData sheetId="23698" refreshError="1"/>
      <sheetData sheetId="23699" refreshError="1"/>
      <sheetData sheetId="23700" refreshError="1"/>
      <sheetData sheetId="23701" refreshError="1"/>
      <sheetData sheetId="23702" refreshError="1"/>
      <sheetData sheetId="23703" refreshError="1"/>
      <sheetData sheetId="23704" refreshError="1"/>
      <sheetData sheetId="23705" refreshError="1"/>
      <sheetData sheetId="23706" refreshError="1"/>
      <sheetData sheetId="23707" refreshError="1"/>
      <sheetData sheetId="23708" refreshError="1"/>
      <sheetData sheetId="23709" refreshError="1"/>
      <sheetData sheetId="23710" refreshError="1"/>
      <sheetData sheetId="23711" refreshError="1"/>
      <sheetData sheetId="23712" refreshError="1"/>
      <sheetData sheetId="23713" refreshError="1"/>
      <sheetData sheetId="23714" refreshError="1"/>
      <sheetData sheetId="23715" refreshError="1"/>
      <sheetData sheetId="23716" refreshError="1"/>
      <sheetData sheetId="23717" refreshError="1"/>
      <sheetData sheetId="23718" refreshError="1"/>
      <sheetData sheetId="23719" refreshError="1"/>
      <sheetData sheetId="23720" refreshError="1"/>
      <sheetData sheetId="23721" refreshError="1"/>
      <sheetData sheetId="23722" refreshError="1"/>
      <sheetData sheetId="23723" refreshError="1"/>
      <sheetData sheetId="23724" refreshError="1"/>
      <sheetData sheetId="23725" refreshError="1"/>
      <sheetData sheetId="23726" refreshError="1"/>
      <sheetData sheetId="23727" refreshError="1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 refreshError="1"/>
      <sheetData sheetId="23743" refreshError="1"/>
      <sheetData sheetId="23744" refreshError="1"/>
      <sheetData sheetId="23745" refreshError="1"/>
      <sheetData sheetId="23746" refreshError="1"/>
      <sheetData sheetId="23747" refreshError="1"/>
      <sheetData sheetId="23748" refreshError="1"/>
      <sheetData sheetId="23749" refreshError="1"/>
      <sheetData sheetId="23750" refreshError="1"/>
      <sheetData sheetId="23751" refreshError="1"/>
      <sheetData sheetId="23752" refreshError="1"/>
      <sheetData sheetId="23753" refreshError="1"/>
      <sheetData sheetId="23754" refreshError="1"/>
      <sheetData sheetId="23755" refreshError="1"/>
      <sheetData sheetId="23756" refreshError="1"/>
      <sheetData sheetId="23757" refreshError="1"/>
      <sheetData sheetId="23758" refreshError="1"/>
      <sheetData sheetId="23759" refreshError="1"/>
      <sheetData sheetId="23760" refreshError="1"/>
      <sheetData sheetId="23761" refreshError="1"/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 refreshError="1"/>
      <sheetData sheetId="23769" refreshError="1"/>
      <sheetData sheetId="23770" refreshError="1"/>
      <sheetData sheetId="23771" refreshError="1"/>
      <sheetData sheetId="23772" refreshError="1"/>
      <sheetData sheetId="23773" refreshError="1"/>
      <sheetData sheetId="23774" refreshError="1"/>
      <sheetData sheetId="23775" refreshError="1"/>
      <sheetData sheetId="23776" refreshError="1"/>
      <sheetData sheetId="23777" refreshError="1"/>
      <sheetData sheetId="23778" refreshError="1"/>
      <sheetData sheetId="23779" refreshError="1"/>
      <sheetData sheetId="23780" refreshError="1"/>
      <sheetData sheetId="23781" refreshError="1"/>
      <sheetData sheetId="23782" refreshError="1"/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 refreshError="1"/>
      <sheetData sheetId="23789" refreshError="1"/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 refreshError="1"/>
      <sheetData sheetId="23798" refreshError="1"/>
      <sheetData sheetId="23799" refreshError="1"/>
      <sheetData sheetId="23800" refreshError="1"/>
      <sheetData sheetId="23801" refreshError="1"/>
      <sheetData sheetId="23802" refreshError="1"/>
      <sheetData sheetId="23803" refreshError="1"/>
      <sheetData sheetId="23804" refreshError="1"/>
      <sheetData sheetId="23805" refreshError="1"/>
      <sheetData sheetId="23806" refreshError="1"/>
      <sheetData sheetId="23807" refreshError="1"/>
      <sheetData sheetId="23808" refreshError="1"/>
      <sheetData sheetId="23809" refreshError="1"/>
      <sheetData sheetId="23810" refreshError="1"/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 refreshError="1"/>
      <sheetData sheetId="23817" refreshError="1"/>
      <sheetData sheetId="23818" refreshError="1"/>
      <sheetData sheetId="23819" refreshError="1"/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 refreshError="1"/>
      <sheetData sheetId="23826" refreshError="1"/>
      <sheetData sheetId="23827" refreshError="1"/>
      <sheetData sheetId="23828" refreshError="1"/>
      <sheetData sheetId="23829" refreshError="1"/>
      <sheetData sheetId="23830" refreshError="1"/>
      <sheetData sheetId="23831" refreshError="1"/>
      <sheetData sheetId="23832" refreshError="1"/>
      <sheetData sheetId="23833" refreshError="1"/>
      <sheetData sheetId="23834" refreshError="1"/>
      <sheetData sheetId="23835" refreshError="1"/>
      <sheetData sheetId="23836" refreshError="1"/>
      <sheetData sheetId="23837" refreshError="1"/>
      <sheetData sheetId="23838" refreshError="1"/>
      <sheetData sheetId="23839" refreshError="1"/>
      <sheetData sheetId="23840" refreshError="1"/>
      <sheetData sheetId="23841" refreshError="1"/>
      <sheetData sheetId="23842" refreshError="1"/>
      <sheetData sheetId="23843" refreshError="1"/>
      <sheetData sheetId="23844" refreshError="1"/>
      <sheetData sheetId="23845" refreshError="1"/>
      <sheetData sheetId="23846" refreshError="1"/>
      <sheetData sheetId="23847" refreshError="1"/>
      <sheetData sheetId="23848" refreshError="1"/>
      <sheetData sheetId="23849" refreshError="1"/>
      <sheetData sheetId="23850" refreshError="1"/>
      <sheetData sheetId="23851" refreshError="1"/>
      <sheetData sheetId="23852" refreshError="1"/>
      <sheetData sheetId="23853" refreshError="1"/>
      <sheetData sheetId="23854" refreshError="1"/>
      <sheetData sheetId="23855" refreshError="1"/>
      <sheetData sheetId="23856" refreshError="1"/>
      <sheetData sheetId="23857" refreshError="1"/>
      <sheetData sheetId="23858" refreshError="1"/>
      <sheetData sheetId="23859" refreshError="1"/>
      <sheetData sheetId="23860" refreshError="1"/>
      <sheetData sheetId="23861" refreshError="1"/>
      <sheetData sheetId="23862" refreshError="1"/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 refreshError="1"/>
      <sheetData sheetId="23874" refreshError="1"/>
      <sheetData sheetId="23875" refreshError="1"/>
      <sheetData sheetId="23876" refreshError="1"/>
      <sheetData sheetId="23877" refreshError="1"/>
      <sheetData sheetId="23878" refreshError="1"/>
      <sheetData sheetId="23879" refreshError="1"/>
      <sheetData sheetId="23880" refreshError="1"/>
      <sheetData sheetId="23881" refreshError="1"/>
      <sheetData sheetId="23882" refreshError="1"/>
      <sheetData sheetId="23883" refreshError="1"/>
      <sheetData sheetId="23884" refreshError="1"/>
      <sheetData sheetId="23885" refreshError="1"/>
      <sheetData sheetId="23886" refreshError="1"/>
      <sheetData sheetId="23887" refreshError="1"/>
      <sheetData sheetId="23888" refreshError="1"/>
      <sheetData sheetId="23889" refreshError="1"/>
      <sheetData sheetId="23890" refreshError="1"/>
      <sheetData sheetId="23891" refreshError="1"/>
      <sheetData sheetId="23892" refreshError="1"/>
      <sheetData sheetId="23893" refreshError="1"/>
      <sheetData sheetId="23894" refreshError="1"/>
      <sheetData sheetId="23895" refreshError="1"/>
      <sheetData sheetId="23896" refreshError="1"/>
      <sheetData sheetId="23897" refreshError="1"/>
      <sheetData sheetId="23898" refreshError="1"/>
      <sheetData sheetId="23899" refreshError="1"/>
      <sheetData sheetId="23900" refreshError="1"/>
      <sheetData sheetId="23901" refreshError="1"/>
      <sheetData sheetId="23902" refreshError="1"/>
      <sheetData sheetId="23903" refreshError="1"/>
      <sheetData sheetId="23904" refreshError="1"/>
      <sheetData sheetId="23905" refreshError="1"/>
      <sheetData sheetId="23906" refreshError="1"/>
      <sheetData sheetId="23907" refreshError="1"/>
      <sheetData sheetId="23908" refreshError="1"/>
      <sheetData sheetId="23909" refreshError="1"/>
      <sheetData sheetId="23910" refreshError="1"/>
      <sheetData sheetId="23911" refreshError="1"/>
      <sheetData sheetId="23912" refreshError="1"/>
      <sheetData sheetId="23913" refreshError="1"/>
      <sheetData sheetId="23914" refreshError="1"/>
      <sheetData sheetId="23915" refreshError="1"/>
      <sheetData sheetId="23916" refreshError="1"/>
      <sheetData sheetId="23917" refreshError="1"/>
      <sheetData sheetId="23918" refreshError="1"/>
      <sheetData sheetId="23919" refreshError="1"/>
      <sheetData sheetId="23920" refreshError="1"/>
      <sheetData sheetId="23921" refreshError="1"/>
      <sheetData sheetId="23922" refreshError="1"/>
      <sheetData sheetId="23923" refreshError="1"/>
      <sheetData sheetId="23924" refreshError="1"/>
      <sheetData sheetId="23925" refreshError="1"/>
      <sheetData sheetId="23926" refreshError="1"/>
      <sheetData sheetId="23927" refreshError="1"/>
      <sheetData sheetId="23928" refreshError="1"/>
      <sheetData sheetId="23929" refreshError="1"/>
      <sheetData sheetId="23930" refreshError="1"/>
      <sheetData sheetId="23931" refreshError="1"/>
      <sheetData sheetId="23932" refreshError="1"/>
      <sheetData sheetId="23933" refreshError="1"/>
      <sheetData sheetId="23934" refreshError="1"/>
      <sheetData sheetId="23935" refreshError="1"/>
      <sheetData sheetId="23936" refreshError="1"/>
      <sheetData sheetId="23937" refreshError="1"/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 refreshError="1"/>
      <sheetData sheetId="23945" refreshError="1"/>
      <sheetData sheetId="23946" refreshError="1"/>
      <sheetData sheetId="23947" refreshError="1"/>
      <sheetData sheetId="23948" refreshError="1"/>
      <sheetData sheetId="23949" refreshError="1"/>
      <sheetData sheetId="23950" refreshError="1"/>
      <sheetData sheetId="23951" refreshError="1"/>
      <sheetData sheetId="23952" refreshError="1"/>
      <sheetData sheetId="23953" refreshError="1"/>
      <sheetData sheetId="23954" refreshError="1"/>
      <sheetData sheetId="23955" refreshError="1"/>
      <sheetData sheetId="23956" refreshError="1"/>
      <sheetData sheetId="23957" refreshError="1"/>
      <sheetData sheetId="23958" refreshError="1"/>
      <sheetData sheetId="23959" refreshError="1"/>
      <sheetData sheetId="23960" refreshError="1"/>
      <sheetData sheetId="23961" refreshError="1"/>
      <sheetData sheetId="23962" refreshError="1"/>
      <sheetData sheetId="23963" refreshError="1"/>
      <sheetData sheetId="23964" refreshError="1"/>
      <sheetData sheetId="23965" refreshError="1"/>
      <sheetData sheetId="23966" refreshError="1"/>
      <sheetData sheetId="23967" refreshError="1"/>
      <sheetData sheetId="23968" refreshError="1"/>
      <sheetData sheetId="23969" refreshError="1"/>
      <sheetData sheetId="23970" refreshError="1"/>
      <sheetData sheetId="23971" refreshError="1"/>
      <sheetData sheetId="23972" refreshError="1"/>
      <sheetData sheetId="23973" refreshError="1"/>
      <sheetData sheetId="23974" refreshError="1"/>
      <sheetData sheetId="23975" refreshError="1"/>
      <sheetData sheetId="23976" refreshError="1"/>
      <sheetData sheetId="23977" refreshError="1"/>
      <sheetData sheetId="23978" refreshError="1"/>
      <sheetData sheetId="23979" refreshError="1"/>
      <sheetData sheetId="23980" refreshError="1"/>
      <sheetData sheetId="23981" refreshError="1"/>
      <sheetData sheetId="23982" refreshError="1"/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 refreshError="1"/>
      <sheetData sheetId="23989" refreshError="1"/>
      <sheetData sheetId="23990" refreshError="1"/>
      <sheetData sheetId="23991" refreshError="1"/>
      <sheetData sheetId="23992" refreshError="1"/>
      <sheetData sheetId="23993" refreshError="1"/>
      <sheetData sheetId="23994" refreshError="1"/>
      <sheetData sheetId="23995" refreshError="1"/>
      <sheetData sheetId="23996" refreshError="1"/>
      <sheetData sheetId="23997" refreshError="1"/>
      <sheetData sheetId="23998" refreshError="1"/>
      <sheetData sheetId="23999" refreshError="1"/>
      <sheetData sheetId="24000" refreshError="1"/>
      <sheetData sheetId="24001" refreshError="1"/>
      <sheetData sheetId="24002" refreshError="1"/>
      <sheetData sheetId="24003" refreshError="1"/>
      <sheetData sheetId="24004" refreshError="1"/>
      <sheetData sheetId="24005" refreshError="1"/>
      <sheetData sheetId="24006" refreshError="1"/>
      <sheetData sheetId="24007" refreshError="1"/>
      <sheetData sheetId="24008" refreshError="1"/>
      <sheetData sheetId="24009" refreshError="1"/>
      <sheetData sheetId="24010" refreshError="1"/>
      <sheetData sheetId="24011" refreshError="1"/>
      <sheetData sheetId="24012" refreshError="1"/>
      <sheetData sheetId="24013" refreshError="1"/>
      <sheetData sheetId="24014" refreshError="1"/>
      <sheetData sheetId="24015" refreshError="1"/>
      <sheetData sheetId="24016" refreshError="1"/>
      <sheetData sheetId="24017" refreshError="1"/>
      <sheetData sheetId="24018" refreshError="1"/>
      <sheetData sheetId="24019" refreshError="1"/>
      <sheetData sheetId="24020" refreshError="1"/>
      <sheetData sheetId="24021" refreshError="1"/>
      <sheetData sheetId="24022" refreshError="1"/>
      <sheetData sheetId="24023" refreshError="1"/>
      <sheetData sheetId="24024" refreshError="1"/>
      <sheetData sheetId="24025" refreshError="1"/>
      <sheetData sheetId="24026" refreshError="1"/>
      <sheetData sheetId="24027" refreshError="1"/>
      <sheetData sheetId="24028" refreshError="1"/>
      <sheetData sheetId="24029" refreshError="1"/>
      <sheetData sheetId="24030" refreshError="1"/>
      <sheetData sheetId="24031" refreshError="1"/>
      <sheetData sheetId="24032" refreshError="1"/>
      <sheetData sheetId="24033" refreshError="1"/>
      <sheetData sheetId="24034" refreshError="1"/>
      <sheetData sheetId="24035" refreshError="1"/>
      <sheetData sheetId="24036" refreshError="1"/>
      <sheetData sheetId="24037" refreshError="1"/>
      <sheetData sheetId="24038" refreshError="1"/>
      <sheetData sheetId="24039" refreshError="1"/>
      <sheetData sheetId="24040" refreshError="1"/>
      <sheetData sheetId="24041" refreshError="1"/>
      <sheetData sheetId="24042" refreshError="1"/>
      <sheetData sheetId="24043" refreshError="1"/>
      <sheetData sheetId="24044" refreshError="1"/>
      <sheetData sheetId="24045" refreshError="1"/>
      <sheetData sheetId="24046" refreshError="1"/>
      <sheetData sheetId="24047" refreshError="1"/>
      <sheetData sheetId="24048" refreshError="1"/>
      <sheetData sheetId="24049" refreshError="1"/>
      <sheetData sheetId="24050" refreshError="1"/>
      <sheetData sheetId="24051" refreshError="1"/>
      <sheetData sheetId="24052" refreshError="1"/>
      <sheetData sheetId="24053" refreshError="1"/>
      <sheetData sheetId="24054" refreshError="1"/>
      <sheetData sheetId="24055" refreshError="1"/>
      <sheetData sheetId="24056" refreshError="1"/>
      <sheetData sheetId="24057" refreshError="1"/>
      <sheetData sheetId="24058" refreshError="1"/>
      <sheetData sheetId="24059" refreshError="1"/>
      <sheetData sheetId="24060" refreshError="1"/>
      <sheetData sheetId="24061" refreshError="1"/>
      <sheetData sheetId="24062" refreshError="1"/>
      <sheetData sheetId="24063" refreshError="1"/>
      <sheetData sheetId="24064" refreshError="1"/>
      <sheetData sheetId="24065" refreshError="1"/>
      <sheetData sheetId="24066" refreshError="1"/>
      <sheetData sheetId="24067" refreshError="1"/>
      <sheetData sheetId="24068" refreshError="1"/>
      <sheetData sheetId="24069" refreshError="1"/>
      <sheetData sheetId="24070" refreshError="1"/>
      <sheetData sheetId="24071" refreshError="1"/>
      <sheetData sheetId="24072" refreshError="1"/>
      <sheetData sheetId="24073" refreshError="1"/>
      <sheetData sheetId="24074" refreshError="1"/>
      <sheetData sheetId="24075" refreshError="1"/>
      <sheetData sheetId="24076" refreshError="1"/>
      <sheetData sheetId="24077" refreshError="1"/>
      <sheetData sheetId="24078" refreshError="1"/>
      <sheetData sheetId="24079" refreshError="1"/>
      <sheetData sheetId="24080" refreshError="1"/>
      <sheetData sheetId="24081" refreshError="1"/>
      <sheetData sheetId="24082" refreshError="1"/>
      <sheetData sheetId="24083" refreshError="1"/>
      <sheetData sheetId="24084" refreshError="1"/>
      <sheetData sheetId="24085" refreshError="1"/>
      <sheetData sheetId="24086" refreshError="1"/>
      <sheetData sheetId="24087" refreshError="1"/>
      <sheetData sheetId="24088" refreshError="1"/>
      <sheetData sheetId="24089" refreshError="1"/>
      <sheetData sheetId="24090" refreshError="1"/>
      <sheetData sheetId="24091" refreshError="1"/>
      <sheetData sheetId="24092" refreshError="1"/>
      <sheetData sheetId="24093" refreshError="1"/>
      <sheetData sheetId="24094" refreshError="1"/>
      <sheetData sheetId="24095" refreshError="1"/>
      <sheetData sheetId="24096" refreshError="1"/>
      <sheetData sheetId="24097" refreshError="1"/>
      <sheetData sheetId="24098" refreshError="1"/>
      <sheetData sheetId="24099" refreshError="1"/>
      <sheetData sheetId="24100" refreshError="1"/>
      <sheetData sheetId="24101" refreshError="1"/>
      <sheetData sheetId="24102" refreshError="1"/>
      <sheetData sheetId="24103" refreshError="1"/>
      <sheetData sheetId="24104" refreshError="1"/>
      <sheetData sheetId="24105" refreshError="1"/>
      <sheetData sheetId="24106" refreshError="1"/>
      <sheetData sheetId="24107" refreshError="1"/>
      <sheetData sheetId="24108" refreshError="1"/>
      <sheetData sheetId="24109" refreshError="1"/>
      <sheetData sheetId="24110" refreshError="1"/>
      <sheetData sheetId="24111" refreshError="1"/>
      <sheetData sheetId="24112" refreshError="1"/>
      <sheetData sheetId="24113" refreshError="1"/>
      <sheetData sheetId="24114" refreshError="1"/>
      <sheetData sheetId="24115" refreshError="1"/>
      <sheetData sheetId="24116" refreshError="1"/>
      <sheetData sheetId="24117" refreshError="1"/>
      <sheetData sheetId="24118" refreshError="1"/>
      <sheetData sheetId="24119" refreshError="1"/>
      <sheetData sheetId="24120" refreshError="1"/>
      <sheetData sheetId="24121" refreshError="1"/>
      <sheetData sheetId="24122" refreshError="1"/>
      <sheetData sheetId="24123" refreshError="1"/>
      <sheetData sheetId="24124" refreshError="1"/>
      <sheetData sheetId="24125" refreshError="1"/>
      <sheetData sheetId="24126" refreshError="1"/>
      <sheetData sheetId="24127" refreshError="1"/>
      <sheetData sheetId="24128" refreshError="1"/>
      <sheetData sheetId="24129" refreshError="1"/>
      <sheetData sheetId="24130" refreshError="1"/>
      <sheetData sheetId="24131" refreshError="1"/>
      <sheetData sheetId="24132" refreshError="1"/>
      <sheetData sheetId="24133" refreshError="1"/>
      <sheetData sheetId="24134" refreshError="1"/>
      <sheetData sheetId="24135" refreshError="1"/>
      <sheetData sheetId="24136" refreshError="1"/>
      <sheetData sheetId="24137" refreshError="1"/>
      <sheetData sheetId="24138" refreshError="1"/>
      <sheetData sheetId="24139" refreshError="1"/>
      <sheetData sheetId="24140" refreshError="1"/>
      <sheetData sheetId="24141" refreshError="1"/>
      <sheetData sheetId="24142" refreshError="1"/>
      <sheetData sheetId="24143" refreshError="1"/>
      <sheetData sheetId="24144" refreshError="1"/>
      <sheetData sheetId="24145" refreshError="1"/>
      <sheetData sheetId="24146" refreshError="1"/>
      <sheetData sheetId="24147" refreshError="1"/>
      <sheetData sheetId="24148" refreshError="1"/>
      <sheetData sheetId="24149" refreshError="1"/>
      <sheetData sheetId="24150" refreshError="1"/>
      <sheetData sheetId="24151" refreshError="1"/>
      <sheetData sheetId="24152" refreshError="1"/>
      <sheetData sheetId="24153" refreshError="1"/>
      <sheetData sheetId="24154" refreshError="1"/>
      <sheetData sheetId="24155" refreshError="1"/>
      <sheetData sheetId="24156" refreshError="1"/>
      <sheetData sheetId="24157" refreshError="1"/>
      <sheetData sheetId="24158" refreshError="1"/>
      <sheetData sheetId="24159" refreshError="1"/>
      <sheetData sheetId="24160" refreshError="1"/>
      <sheetData sheetId="24161" refreshError="1"/>
      <sheetData sheetId="24162" refreshError="1"/>
      <sheetData sheetId="24163" refreshError="1"/>
      <sheetData sheetId="24164" refreshError="1"/>
      <sheetData sheetId="24165" refreshError="1"/>
      <sheetData sheetId="24166" refreshError="1"/>
      <sheetData sheetId="24167" refreshError="1"/>
      <sheetData sheetId="24168" refreshError="1"/>
      <sheetData sheetId="24169" refreshError="1"/>
      <sheetData sheetId="24170" refreshError="1"/>
      <sheetData sheetId="24171" refreshError="1"/>
      <sheetData sheetId="24172" refreshError="1"/>
      <sheetData sheetId="24173" refreshError="1"/>
      <sheetData sheetId="24174" refreshError="1"/>
      <sheetData sheetId="24175" refreshError="1"/>
      <sheetData sheetId="24176" refreshError="1"/>
      <sheetData sheetId="24177" refreshError="1"/>
      <sheetData sheetId="24178" refreshError="1"/>
      <sheetData sheetId="24179" refreshError="1"/>
      <sheetData sheetId="24180" refreshError="1"/>
      <sheetData sheetId="24181" refreshError="1"/>
      <sheetData sheetId="24182" refreshError="1"/>
      <sheetData sheetId="24183" refreshError="1"/>
      <sheetData sheetId="24184" refreshError="1"/>
      <sheetData sheetId="24185" refreshError="1"/>
      <sheetData sheetId="24186" refreshError="1"/>
      <sheetData sheetId="24187" refreshError="1"/>
      <sheetData sheetId="24188" refreshError="1"/>
      <sheetData sheetId="24189" refreshError="1"/>
      <sheetData sheetId="24190" refreshError="1"/>
      <sheetData sheetId="24191" refreshError="1"/>
      <sheetData sheetId="24192" refreshError="1"/>
      <sheetData sheetId="24193" refreshError="1"/>
      <sheetData sheetId="24194" refreshError="1"/>
      <sheetData sheetId="24195" refreshError="1"/>
      <sheetData sheetId="24196" refreshError="1"/>
      <sheetData sheetId="24197" refreshError="1"/>
      <sheetData sheetId="24198" refreshError="1"/>
      <sheetData sheetId="24199" refreshError="1"/>
      <sheetData sheetId="24200" refreshError="1"/>
      <sheetData sheetId="24201" refreshError="1"/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 refreshError="1"/>
      <sheetData sheetId="24208" refreshError="1"/>
      <sheetData sheetId="24209" refreshError="1"/>
      <sheetData sheetId="24210" refreshError="1"/>
      <sheetData sheetId="24211" refreshError="1"/>
      <sheetData sheetId="24212" refreshError="1"/>
      <sheetData sheetId="24213" refreshError="1"/>
      <sheetData sheetId="24214" refreshError="1"/>
      <sheetData sheetId="24215" refreshError="1"/>
      <sheetData sheetId="24216" refreshError="1"/>
      <sheetData sheetId="24217" refreshError="1"/>
      <sheetData sheetId="24218" refreshError="1"/>
      <sheetData sheetId="24219" refreshError="1"/>
      <sheetData sheetId="24220" refreshError="1"/>
      <sheetData sheetId="24221" refreshError="1"/>
      <sheetData sheetId="24222" refreshError="1"/>
      <sheetData sheetId="24223" refreshError="1"/>
      <sheetData sheetId="24224" refreshError="1"/>
      <sheetData sheetId="24225" refreshError="1"/>
      <sheetData sheetId="24226" refreshError="1"/>
      <sheetData sheetId="24227" refreshError="1"/>
      <sheetData sheetId="24228" refreshError="1"/>
      <sheetData sheetId="24229" refreshError="1"/>
      <sheetData sheetId="24230" refreshError="1"/>
      <sheetData sheetId="24231" refreshError="1"/>
      <sheetData sheetId="24232" refreshError="1"/>
      <sheetData sheetId="24233" refreshError="1"/>
      <sheetData sheetId="24234" refreshError="1"/>
      <sheetData sheetId="24235" refreshError="1"/>
      <sheetData sheetId="24236" refreshError="1"/>
      <sheetData sheetId="24237" refreshError="1"/>
      <sheetData sheetId="24238" refreshError="1"/>
      <sheetData sheetId="24239" refreshError="1"/>
      <sheetData sheetId="24240" refreshError="1"/>
      <sheetData sheetId="24241" refreshError="1"/>
      <sheetData sheetId="24242" refreshError="1"/>
      <sheetData sheetId="24243" refreshError="1"/>
      <sheetData sheetId="24244" refreshError="1"/>
      <sheetData sheetId="24245" refreshError="1"/>
      <sheetData sheetId="24246" refreshError="1"/>
      <sheetData sheetId="24247" refreshError="1"/>
      <sheetData sheetId="24248" refreshError="1"/>
      <sheetData sheetId="24249" refreshError="1"/>
      <sheetData sheetId="24250" refreshError="1"/>
      <sheetData sheetId="24251" refreshError="1"/>
      <sheetData sheetId="24252" refreshError="1"/>
      <sheetData sheetId="24253" refreshError="1"/>
      <sheetData sheetId="24254" refreshError="1"/>
      <sheetData sheetId="24255" refreshError="1"/>
      <sheetData sheetId="24256" refreshError="1"/>
      <sheetData sheetId="24257" refreshError="1"/>
      <sheetData sheetId="24258" refreshError="1"/>
      <sheetData sheetId="24259" refreshError="1"/>
      <sheetData sheetId="24260" refreshError="1"/>
      <sheetData sheetId="24261" refreshError="1"/>
      <sheetData sheetId="24262" refreshError="1"/>
      <sheetData sheetId="24263" refreshError="1"/>
      <sheetData sheetId="24264" refreshError="1"/>
      <sheetData sheetId="24265" refreshError="1"/>
      <sheetData sheetId="24266" refreshError="1"/>
      <sheetData sheetId="24267" refreshError="1"/>
      <sheetData sheetId="24268" refreshError="1"/>
      <sheetData sheetId="24269" refreshError="1"/>
      <sheetData sheetId="24270" refreshError="1"/>
      <sheetData sheetId="24271" refreshError="1"/>
      <sheetData sheetId="24272" refreshError="1"/>
      <sheetData sheetId="24273" refreshError="1"/>
      <sheetData sheetId="24274" refreshError="1"/>
      <sheetData sheetId="24275" refreshError="1"/>
      <sheetData sheetId="24276" refreshError="1"/>
      <sheetData sheetId="24277" refreshError="1"/>
      <sheetData sheetId="24278" refreshError="1"/>
      <sheetData sheetId="24279" refreshError="1"/>
      <sheetData sheetId="24280" refreshError="1"/>
      <sheetData sheetId="24281" refreshError="1"/>
      <sheetData sheetId="24282" refreshError="1"/>
      <sheetData sheetId="24283" refreshError="1"/>
      <sheetData sheetId="24284" refreshError="1"/>
      <sheetData sheetId="24285" refreshError="1"/>
      <sheetData sheetId="24286" refreshError="1"/>
      <sheetData sheetId="24287" refreshError="1"/>
      <sheetData sheetId="24288" refreshError="1"/>
      <sheetData sheetId="24289" refreshError="1"/>
      <sheetData sheetId="24290" refreshError="1"/>
      <sheetData sheetId="24291" refreshError="1"/>
      <sheetData sheetId="24292" refreshError="1"/>
      <sheetData sheetId="24293" refreshError="1"/>
      <sheetData sheetId="24294" refreshError="1"/>
      <sheetData sheetId="24295" refreshError="1"/>
      <sheetData sheetId="24296" refreshError="1"/>
      <sheetData sheetId="24297" refreshError="1"/>
      <sheetData sheetId="24298" refreshError="1"/>
      <sheetData sheetId="24299" refreshError="1"/>
      <sheetData sheetId="24300" refreshError="1"/>
      <sheetData sheetId="24301" refreshError="1"/>
      <sheetData sheetId="24302" refreshError="1"/>
      <sheetData sheetId="24303" refreshError="1"/>
      <sheetData sheetId="24304" refreshError="1"/>
      <sheetData sheetId="24305" refreshError="1"/>
      <sheetData sheetId="24306" refreshError="1"/>
      <sheetData sheetId="24307" refreshError="1"/>
      <sheetData sheetId="24308" refreshError="1"/>
      <sheetData sheetId="24309" refreshError="1"/>
      <sheetData sheetId="24310" refreshError="1"/>
      <sheetData sheetId="24311" refreshError="1"/>
      <sheetData sheetId="24312" refreshError="1"/>
      <sheetData sheetId="24313" refreshError="1"/>
      <sheetData sheetId="24314" refreshError="1"/>
      <sheetData sheetId="24315" refreshError="1"/>
      <sheetData sheetId="24316" refreshError="1"/>
      <sheetData sheetId="24317" refreshError="1"/>
      <sheetData sheetId="24318" refreshError="1"/>
      <sheetData sheetId="24319" refreshError="1"/>
      <sheetData sheetId="24320" refreshError="1"/>
      <sheetData sheetId="24321" refreshError="1"/>
      <sheetData sheetId="24322" refreshError="1"/>
      <sheetData sheetId="24323" refreshError="1"/>
      <sheetData sheetId="24324" refreshError="1"/>
      <sheetData sheetId="24325" refreshError="1"/>
      <sheetData sheetId="24326" refreshError="1"/>
      <sheetData sheetId="24327" refreshError="1"/>
      <sheetData sheetId="24328" refreshError="1"/>
      <sheetData sheetId="24329" refreshError="1"/>
      <sheetData sheetId="24330" refreshError="1"/>
      <sheetData sheetId="24331" refreshError="1"/>
      <sheetData sheetId="24332" refreshError="1"/>
      <sheetData sheetId="24333" refreshError="1"/>
      <sheetData sheetId="24334" refreshError="1"/>
      <sheetData sheetId="24335" refreshError="1"/>
      <sheetData sheetId="24336" refreshError="1"/>
      <sheetData sheetId="24337" refreshError="1"/>
      <sheetData sheetId="24338" refreshError="1"/>
      <sheetData sheetId="24339" refreshError="1"/>
      <sheetData sheetId="24340" refreshError="1"/>
      <sheetData sheetId="24341" refreshError="1"/>
      <sheetData sheetId="24342" refreshError="1"/>
      <sheetData sheetId="24343" refreshError="1"/>
      <sheetData sheetId="24344" refreshError="1"/>
      <sheetData sheetId="24345" refreshError="1"/>
      <sheetData sheetId="24346" refreshError="1"/>
      <sheetData sheetId="24347" refreshError="1"/>
      <sheetData sheetId="24348" refreshError="1"/>
      <sheetData sheetId="24349" refreshError="1"/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 refreshError="1"/>
      <sheetData sheetId="24365" refreshError="1"/>
      <sheetData sheetId="24366" refreshError="1"/>
      <sheetData sheetId="24367" refreshError="1"/>
      <sheetData sheetId="24368" refreshError="1"/>
      <sheetData sheetId="24369" refreshError="1"/>
      <sheetData sheetId="24370" refreshError="1"/>
      <sheetData sheetId="24371" refreshError="1"/>
      <sheetData sheetId="24372" refreshError="1"/>
      <sheetData sheetId="24373" refreshError="1"/>
      <sheetData sheetId="24374" refreshError="1"/>
      <sheetData sheetId="24375" refreshError="1"/>
      <sheetData sheetId="24376" refreshError="1"/>
      <sheetData sheetId="24377" refreshError="1"/>
      <sheetData sheetId="24378" refreshError="1"/>
      <sheetData sheetId="24379" refreshError="1"/>
      <sheetData sheetId="24380" refreshError="1"/>
      <sheetData sheetId="24381" refreshError="1"/>
      <sheetData sheetId="24382" refreshError="1"/>
      <sheetData sheetId="24383" refreshError="1"/>
      <sheetData sheetId="24384" refreshError="1"/>
      <sheetData sheetId="24385" refreshError="1"/>
      <sheetData sheetId="24386" refreshError="1"/>
      <sheetData sheetId="24387" refreshError="1"/>
      <sheetData sheetId="24388" refreshError="1"/>
      <sheetData sheetId="24389" refreshError="1"/>
      <sheetData sheetId="24390" refreshError="1"/>
      <sheetData sheetId="24391" refreshError="1"/>
      <sheetData sheetId="24392" refreshError="1"/>
      <sheetData sheetId="24393" refreshError="1"/>
      <sheetData sheetId="24394" refreshError="1"/>
      <sheetData sheetId="24395" refreshError="1"/>
      <sheetData sheetId="24396" refreshError="1"/>
      <sheetData sheetId="24397" refreshError="1"/>
      <sheetData sheetId="24398" refreshError="1"/>
      <sheetData sheetId="24399" refreshError="1"/>
      <sheetData sheetId="24400" refreshError="1"/>
      <sheetData sheetId="24401" refreshError="1"/>
      <sheetData sheetId="24402" refreshError="1"/>
      <sheetData sheetId="24403" refreshError="1"/>
      <sheetData sheetId="24404" refreshError="1"/>
      <sheetData sheetId="24405" refreshError="1"/>
      <sheetData sheetId="24406" refreshError="1"/>
      <sheetData sheetId="24407" refreshError="1"/>
      <sheetData sheetId="24408" refreshError="1"/>
      <sheetData sheetId="24409" refreshError="1"/>
      <sheetData sheetId="24410" refreshError="1"/>
      <sheetData sheetId="24411" refreshError="1"/>
      <sheetData sheetId="24412" refreshError="1"/>
      <sheetData sheetId="24413" refreshError="1"/>
      <sheetData sheetId="24414" refreshError="1"/>
      <sheetData sheetId="24415" refreshError="1"/>
      <sheetData sheetId="24416" refreshError="1"/>
      <sheetData sheetId="24417" refreshError="1"/>
      <sheetData sheetId="24418" refreshError="1"/>
      <sheetData sheetId="24419" refreshError="1"/>
      <sheetData sheetId="24420" refreshError="1"/>
      <sheetData sheetId="24421" refreshError="1"/>
      <sheetData sheetId="24422" refreshError="1"/>
      <sheetData sheetId="24423" refreshError="1"/>
      <sheetData sheetId="24424" refreshError="1"/>
      <sheetData sheetId="24425" refreshError="1"/>
      <sheetData sheetId="24426" refreshError="1"/>
      <sheetData sheetId="24427" refreshError="1"/>
      <sheetData sheetId="24428" refreshError="1"/>
      <sheetData sheetId="24429" refreshError="1"/>
      <sheetData sheetId="24430" refreshError="1"/>
      <sheetData sheetId="24431" refreshError="1"/>
      <sheetData sheetId="24432" refreshError="1"/>
      <sheetData sheetId="24433" refreshError="1"/>
      <sheetData sheetId="24434" refreshError="1"/>
      <sheetData sheetId="24435" refreshError="1"/>
      <sheetData sheetId="24436" refreshError="1"/>
      <sheetData sheetId="24437" refreshError="1"/>
      <sheetData sheetId="24438" refreshError="1"/>
      <sheetData sheetId="24439" refreshError="1"/>
      <sheetData sheetId="24440" refreshError="1"/>
      <sheetData sheetId="24441" refreshError="1"/>
      <sheetData sheetId="24442" refreshError="1"/>
      <sheetData sheetId="24443" refreshError="1"/>
      <sheetData sheetId="24444" refreshError="1"/>
      <sheetData sheetId="24445" refreshError="1"/>
      <sheetData sheetId="24446" refreshError="1"/>
      <sheetData sheetId="24447" refreshError="1"/>
      <sheetData sheetId="24448" refreshError="1"/>
      <sheetData sheetId="24449" refreshError="1"/>
      <sheetData sheetId="24450" refreshError="1"/>
      <sheetData sheetId="24451" refreshError="1"/>
      <sheetData sheetId="24452" refreshError="1"/>
      <sheetData sheetId="24453" refreshError="1"/>
      <sheetData sheetId="24454" refreshError="1"/>
      <sheetData sheetId="24455" refreshError="1"/>
      <sheetData sheetId="24456" refreshError="1"/>
      <sheetData sheetId="24457" refreshError="1"/>
      <sheetData sheetId="24458" refreshError="1"/>
      <sheetData sheetId="24459" refreshError="1"/>
      <sheetData sheetId="24460" refreshError="1"/>
      <sheetData sheetId="24461" refreshError="1"/>
      <sheetData sheetId="24462" refreshError="1"/>
      <sheetData sheetId="24463" refreshError="1"/>
      <sheetData sheetId="24464" refreshError="1"/>
      <sheetData sheetId="24465" refreshError="1"/>
      <sheetData sheetId="24466" refreshError="1"/>
      <sheetData sheetId="24467" refreshError="1"/>
      <sheetData sheetId="24468" refreshError="1"/>
      <sheetData sheetId="24469" refreshError="1"/>
      <sheetData sheetId="24470" refreshError="1"/>
      <sheetData sheetId="24471" refreshError="1"/>
      <sheetData sheetId="24472" refreshError="1"/>
      <sheetData sheetId="24473" refreshError="1"/>
      <sheetData sheetId="24474" refreshError="1"/>
      <sheetData sheetId="24475" refreshError="1"/>
      <sheetData sheetId="24476" refreshError="1"/>
      <sheetData sheetId="24477" refreshError="1"/>
      <sheetData sheetId="24478" refreshError="1"/>
      <sheetData sheetId="24479" refreshError="1"/>
      <sheetData sheetId="24480" refreshError="1"/>
      <sheetData sheetId="24481" refreshError="1"/>
      <sheetData sheetId="24482" refreshError="1"/>
      <sheetData sheetId="24483" refreshError="1"/>
      <sheetData sheetId="24484" refreshError="1"/>
      <sheetData sheetId="24485" refreshError="1"/>
      <sheetData sheetId="24486" refreshError="1"/>
      <sheetData sheetId="24487" refreshError="1"/>
      <sheetData sheetId="24488" refreshError="1"/>
      <sheetData sheetId="24489" refreshError="1"/>
      <sheetData sheetId="24490" refreshError="1"/>
      <sheetData sheetId="24491" refreshError="1"/>
      <sheetData sheetId="24492" refreshError="1"/>
      <sheetData sheetId="24493" refreshError="1"/>
      <sheetData sheetId="24494" refreshError="1"/>
      <sheetData sheetId="24495" refreshError="1"/>
      <sheetData sheetId="24496" refreshError="1"/>
      <sheetData sheetId="24497" refreshError="1"/>
      <sheetData sheetId="24498" refreshError="1"/>
      <sheetData sheetId="24499" refreshError="1"/>
      <sheetData sheetId="24500" refreshError="1"/>
      <sheetData sheetId="24501" refreshError="1"/>
      <sheetData sheetId="24502" refreshError="1"/>
      <sheetData sheetId="24503" refreshError="1"/>
      <sheetData sheetId="24504" refreshError="1"/>
      <sheetData sheetId="24505" refreshError="1"/>
      <sheetData sheetId="24506" refreshError="1"/>
      <sheetData sheetId="24507" refreshError="1"/>
      <sheetData sheetId="24508" refreshError="1"/>
      <sheetData sheetId="24509" refreshError="1"/>
      <sheetData sheetId="24510" refreshError="1"/>
      <sheetData sheetId="24511" refreshError="1"/>
      <sheetData sheetId="24512" refreshError="1"/>
      <sheetData sheetId="24513" refreshError="1"/>
      <sheetData sheetId="24514" refreshError="1"/>
      <sheetData sheetId="24515" refreshError="1"/>
      <sheetData sheetId="24516" refreshError="1"/>
      <sheetData sheetId="24517" refreshError="1"/>
      <sheetData sheetId="24518" refreshError="1"/>
      <sheetData sheetId="24519" refreshError="1"/>
      <sheetData sheetId="24520" refreshError="1"/>
      <sheetData sheetId="24521" refreshError="1"/>
      <sheetData sheetId="24522" refreshError="1"/>
      <sheetData sheetId="24523" refreshError="1"/>
      <sheetData sheetId="24524" refreshError="1"/>
      <sheetData sheetId="24525" refreshError="1"/>
      <sheetData sheetId="24526" refreshError="1"/>
      <sheetData sheetId="24527" refreshError="1"/>
      <sheetData sheetId="24528" refreshError="1"/>
      <sheetData sheetId="24529" refreshError="1"/>
      <sheetData sheetId="24530" refreshError="1"/>
      <sheetData sheetId="24531" refreshError="1"/>
      <sheetData sheetId="24532" refreshError="1"/>
      <sheetData sheetId="24533" refreshError="1"/>
      <sheetData sheetId="24534" refreshError="1"/>
      <sheetData sheetId="24535" refreshError="1"/>
      <sheetData sheetId="24536" refreshError="1"/>
      <sheetData sheetId="24537" refreshError="1"/>
      <sheetData sheetId="24538" refreshError="1"/>
      <sheetData sheetId="24539" refreshError="1"/>
      <sheetData sheetId="24540" refreshError="1"/>
      <sheetData sheetId="24541" refreshError="1"/>
      <sheetData sheetId="24542" refreshError="1"/>
      <sheetData sheetId="24543" refreshError="1"/>
      <sheetData sheetId="24544" refreshError="1"/>
      <sheetData sheetId="24545" refreshError="1"/>
      <sheetData sheetId="24546" refreshError="1"/>
      <sheetData sheetId="24547" refreshError="1"/>
      <sheetData sheetId="24548" refreshError="1"/>
      <sheetData sheetId="24549" refreshError="1"/>
      <sheetData sheetId="24550" refreshError="1"/>
      <sheetData sheetId="24551" refreshError="1"/>
      <sheetData sheetId="24552" refreshError="1"/>
      <sheetData sheetId="24553" refreshError="1"/>
      <sheetData sheetId="24554" refreshError="1"/>
      <sheetData sheetId="24555" refreshError="1"/>
      <sheetData sheetId="24556" refreshError="1"/>
      <sheetData sheetId="24557" refreshError="1"/>
      <sheetData sheetId="24558" refreshError="1"/>
      <sheetData sheetId="24559" refreshError="1"/>
      <sheetData sheetId="24560" refreshError="1"/>
      <sheetData sheetId="24561" refreshError="1"/>
      <sheetData sheetId="24562" refreshError="1"/>
      <sheetData sheetId="24563" refreshError="1"/>
      <sheetData sheetId="24564" refreshError="1"/>
      <sheetData sheetId="24565" refreshError="1"/>
      <sheetData sheetId="24566" refreshError="1"/>
      <sheetData sheetId="24567" refreshError="1"/>
      <sheetData sheetId="24568" refreshError="1"/>
      <sheetData sheetId="24569" refreshError="1"/>
      <sheetData sheetId="24570" refreshError="1"/>
      <sheetData sheetId="24571" refreshError="1"/>
      <sheetData sheetId="24572" refreshError="1"/>
      <sheetData sheetId="24573" refreshError="1"/>
      <sheetData sheetId="24574" refreshError="1"/>
      <sheetData sheetId="24575" refreshError="1"/>
      <sheetData sheetId="24576" refreshError="1"/>
      <sheetData sheetId="24577" refreshError="1"/>
      <sheetData sheetId="24578" refreshError="1"/>
      <sheetData sheetId="24579" refreshError="1"/>
      <sheetData sheetId="24580" refreshError="1"/>
      <sheetData sheetId="24581" refreshError="1"/>
      <sheetData sheetId="24582" refreshError="1"/>
      <sheetData sheetId="24583" refreshError="1"/>
      <sheetData sheetId="24584" refreshError="1"/>
      <sheetData sheetId="24585" refreshError="1"/>
      <sheetData sheetId="24586" refreshError="1"/>
      <sheetData sheetId="24587" refreshError="1"/>
      <sheetData sheetId="24588" refreshError="1"/>
      <sheetData sheetId="24589" refreshError="1"/>
      <sheetData sheetId="24590" refreshError="1"/>
      <sheetData sheetId="24591" refreshError="1"/>
      <sheetData sheetId="24592" refreshError="1"/>
      <sheetData sheetId="24593" refreshError="1"/>
      <sheetData sheetId="24594" refreshError="1"/>
      <sheetData sheetId="24595" refreshError="1"/>
      <sheetData sheetId="24596" refreshError="1"/>
      <sheetData sheetId="24597" refreshError="1"/>
      <sheetData sheetId="24598" refreshError="1"/>
      <sheetData sheetId="24599" refreshError="1"/>
      <sheetData sheetId="24600" refreshError="1"/>
      <sheetData sheetId="24601" refreshError="1"/>
      <sheetData sheetId="24602" refreshError="1"/>
      <sheetData sheetId="24603" refreshError="1"/>
      <sheetData sheetId="24604" refreshError="1"/>
      <sheetData sheetId="24605" refreshError="1"/>
      <sheetData sheetId="24606" refreshError="1"/>
      <sheetData sheetId="24607" refreshError="1"/>
      <sheetData sheetId="24608" refreshError="1"/>
      <sheetData sheetId="24609" refreshError="1"/>
      <sheetData sheetId="24610" refreshError="1"/>
      <sheetData sheetId="24611" refreshError="1"/>
      <sheetData sheetId="24612" refreshError="1"/>
      <sheetData sheetId="24613" refreshError="1"/>
      <sheetData sheetId="24614" refreshError="1"/>
      <sheetData sheetId="24615" refreshError="1"/>
      <sheetData sheetId="24616" refreshError="1"/>
      <sheetData sheetId="24617" refreshError="1"/>
      <sheetData sheetId="2461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EN"/>
      <sheetName val="Rekap"/>
      <sheetName val="PEK REK"/>
      <sheetName val="Rekap 6"/>
      <sheetName val="RAB"/>
      <sheetName val="DAFTAR K"/>
      <sheetName val="AN-K"/>
      <sheetName val="SIRING GLM"/>
      <sheetName val="GALAM"/>
      <sheetName val="SIRING  ULN"/>
      <sheetName val="JEMBATAN"/>
      <sheetName val="AN-E"/>
      <sheetName val="DAFTAR HARGA ALAT"/>
      <sheetName val="Harga satuan"/>
      <sheetName val="Analisa"/>
      <sheetName val="ANL SRNG"/>
      <sheetName val="LAMPIRAN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3">
          <cell r="I13">
            <v>2550</v>
          </cell>
        </row>
        <row r="19">
          <cell r="I19">
            <v>4500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Pekerjaan Utama"/>
      <sheetName val="%"/>
      <sheetName val="REKAP (2)"/>
      <sheetName val="RAB (2)"/>
      <sheetName val="ANALISA"/>
      <sheetName val="HSBU"/>
      <sheetName val="Volum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itas &amp; Harga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Mobilisasi "/>
      <sheetName val="basic"/>
      <sheetName val="alat"/>
      <sheetName val="div3+"/>
      <sheetName val="div7"/>
      <sheetName val="time schedule"/>
    </sheetNames>
    <sheetDataSet>
      <sheetData sheetId="0"/>
      <sheetData sheetId="1"/>
      <sheetData sheetId="2" refreshError="1"/>
      <sheetData sheetId="3"/>
      <sheetData sheetId="4">
        <row r="8">
          <cell r="AW8">
            <v>3680039.23</v>
          </cell>
        </row>
        <row r="9">
          <cell r="AW9">
            <v>133954.75</v>
          </cell>
        </row>
        <row r="10">
          <cell r="AW10">
            <v>75055.3</v>
          </cell>
        </row>
        <row r="11">
          <cell r="AW11">
            <v>307120.73</v>
          </cell>
        </row>
        <row r="12">
          <cell r="AW12">
            <v>68042.8</v>
          </cell>
        </row>
        <row r="15">
          <cell r="AW15">
            <v>208495.56</v>
          </cell>
        </row>
        <row r="16">
          <cell r="AW16">
            <v>262484.18</v>
          </cell>
        </row>
        <row r="17">
          <cell r="AW17">
            <v>351281.68</v>
          </cell>
        </row>
        <row r="18">
          <cell r="AW18">
            <v>208495.56</v>
          </cell>
        </row>
        <row r="20">
          <cell r="AW20">
            <v>316244.61</v>
          </cell>
        </row>
        <row r="21">
          <cell r="AW21">
            <v>251410.77</v>
          </cell>
        </row>
        <row r="22">
          <cell r="AW22">
            <v>224825.99</v>
          </cell>
        </row>
        <row r="23">
          <cell r="AW23">
            <v>174612.45</v>
          </cell>
        </row>
        <row r="24">
          <cell r="AW24">
            <v>193538.57</v>
          </cell>
        </row>
        <row r="25">
          <cell r="AW25">
            <v>199847.28</v>
          </cell>
        </row>
        <row r="26">
          <cell r="AW26">
            <v>204663.12</v>
          </cell>
          <cell r="BO26" t="str">
            <v xml:space="preserve"> Usia 3 th.</v>
          </cell>
        </row>
        <row r="27">
          <cell r="BO27">
            <v>1781818181.8181818</v>
          </cell>
        </row>
        <row r="28">
          <cell r="AW28">
            <v>305324.53000000003</v>
          </cell>
        </row>
        <row r="29">
          <cell r="AW29">
            <v>27557.22</v>
          </cell>
        </row>
        <row r="31">
          <cell r="AW31">
            <v>41271.300000000003</v>
          </cell>
        </row>
        <row r="33">
          <cell r="AW33">
            <v>42629.07</v>
          </cell>
        </row>
        <row r="34">
          <cell r="AW34">
            <v>128600.11</v>
          </cell>
        </row>
        <row r="36">
          <cell r="AW36">
            <v>92522.272213859833</v>
          </cell>
        </row>
        <row r="37">
          <cell r="AW37">
            <v>96636.705849760387</v>
          </cell>
        </row>
        <row r="38">
          <cell r="AW38">
            <v>41534.090267324806</v>
          </cell>
        </row>
        <row r="40">
          <cell r="AW40">
            <v>321403.79341047886</v>
          </cell>
        </row>
        <row r="46">
          <cell r="BO46" t="str">
            <v xml:space="preserve"> Usia 3 th.</v>
          </cell>
        </row>
        <row r="47">
          <cell r="BO47">
            <v>185714285.71428573</v>
          </cell>
        </row>
        <row r="66">
          <cell r="BO66" t="str">
            <v xml:space="preserve"> Usia 2 th.</v>
          </cell>
        </row>
        <row r="67">
          <cell r="BO67">
            <v>80000000</v>
          </cell>
        </row>
        <row r="86">
          <cell r="BO86" t="str">
            <v xml:space="preserve"> Usia 2 th.</v>
          </cell>
        </row>
        <row r="87">
          <cell r="BO87">
            <v>460000000</v>
          </cell>
        </row>
        <row r="106">
          <cell r="BO106" t="str">
            <v xml:space="preserve"> Usia 2 th.</v>
          </cell>
        </row>
        <row r="107">
          <cell r="BO107">
            <v>80000000</v>
          </cell>
        </row>
        <row r="126">
          <cell r="BO126" t="str">
            <v xml:space="preserve"> Usia 2 th.</v>
          </cell>
        </row>
        <row r="127">
          <cell r="BO127">
            <v>3000000</v>
          </cell>
        </row>
        <row r="146">
          <cell r="BO146" t="str">
            <v xml:space="preserve"> Usia 2 th.</v>
          </cell>
        </row>
        <row r="147">
          <cell r="BO147">
            <v>1000000000</v>
          </cell>
        </row>
        <row r="166">
          <cell r="BO166" t="str">
            <v xml:space="preserve"> Usia 2 th.</v>
          </cell>
        </row>
        <row r="167">
          <cell r="BO167">
            <v>120000000</v>
          </cell>
        </row>
        <row r="186">
          <cell r="BO186" t="str">
            <v xml:space="preserve"> Usia 2 th.</v>
          </cell>
        </row>
        <row r="187">
          <cell r="BO187">
            <v>200000000</v>
          </cell>
        </row>
        <row r="206">
          <cell r="BO206" t="str">
            <v xml:space="preserve"> Usia 2 th.</v>
          </cell>
        </row>
        <row r="207">
          <cell r="BO207">
            <v>800000000</v>
          </cell>
        </row>
        <row r="226">
          <cell r="BO226" t="str">
            <v xml:space="preserve"> Usia 2 th.</v>
          </cell>
        </row>
        <row r="227">
          <cell r="BO227">
            <v>120000000</v>
          </cell>
        </row>
        <row r="246">
          <cell r="BO246" t="str">
            <v xml:space="preserve"> Usia 2 th.</v>
          </cell>
        </row>
        <row r="247">
          <cell r="BO247">
            <v>100000000</v>
          </cell>
        </row>
        <row r="266">
          <cell r="BO266" t="str">
            <v xml:space="preserve"> Usia 2 th.</v>
          </cell>
        </row>
        <row r="267">
          <cell r="BO267">
            <v>400000000</v>
          </cell>
        </row>
        <row r="286">
          <cell r="BO286" t="str">
            <v xml:space="preserve"> Usia 2 th.</v>
          </cell>
        </row>
        <row r="287">
          <cell r="BO287">
            <v>200000000</v>
          </cell>
        </row>
        <row r="306">
          <cell r="BO306" t="str">
            <v xml:space="preserve"> Usia 3 th.</v>
          </cell>
        </row>
        <row r="307">
          <cell r="BO307">
            <v>400000000</v>
          </cell>
        </row>
        <row r="326">
          <cell r="BO326" t="str">
            <v xml:space="preserve"> Usia 2 th.</v>
          </cell>
        </row>
        <row r="327">
          <cell r="BO327">
            <v>240000000</v>
          </cell>
        </row>
        <row r="346">
          <cell r="BO346" t="str">
            <v xml:space="preserve"> Usia 2 th.</v>
          </cell>
        </row>
        <row r="347">
          <cell r="BO347">
            <v>300000000</v>
          </cell>
        </row>
        <row r="366">
          <cell r="BO366" t="str">
            <v xml:space="preserve"> Usia 2 th.</v>
          </cell>
        </row>
        <row r="367">
          <cell r="BO367">
            <v>320000000</v>
          </cell>
        </row>
        <row r="386">
          <cell r="BO386" t="str">
            <v xml:space="preserve"> Usia 2 th.</v>
          </cell>
        </row>
        <row r="387">
          <cell r="BO387">
            <v>210000000.00000006</v>
          </cell>
        </row>
        <row r="406">
          <cell r="BO406" t="str">
            <v xml:space="preserve"> Usia 2 th.</v>
          </cell>
        </row>
        <row r="407">
          <cell r="BO407">
            <v>2550000</v>
          </cell>
        </row>
        <row r="427">
          <cell r="BO427">
            <v>500000000</v>
          </cell>
        </row>
        <row r="446">
          <cell r="BO446" t="str">
            <v xml:space="preserve"> Usia 1 th.</v>
          </cell>
        </row>
        <row r="447">
          <cell r="BO447">
            <v>3333333.333333334</v>
          </cell>
        </row>
        <row r="466">
          <cell r="BO466" t="str">
            <v xml:space="preserve"> Usia 2 th.</v>
          </cell>
        </row>
        <row r="467">
          <cell r="BO467">
            <v>100000000</v>
          </cell>
        </row>
        <row r="486">
          <cell r="BO486" t="str">
            <v xml:space="preserve"> Usia 2 th.</v>
          </cell>
        </row>
        <row r="487">
          <cell r="BO487">
            <v>45000000</v>
          </cell>
        </row>
        <row r="506">
          <cell r="BO506" t="str">
            <v xml:space="preserve"> Usia 2 th.</v>
          </cell>
        </row>
        <row r="507">
          <cell r="BO507">
            <v>4500000</v>
          </cell>
        </row>
        <row r="526">
          <cell r="BO526" t="str">
            <v xml:space="preserve"> Usia 2 th.</v>
          </cell>
        </row>
        <row r="527">
          <cell r="BO527">
            <v>30000000</v>
          </cell>
        </row>
        <row r="546">
          <cell r="BO546" t="str">
            <v xml:space="preserve"> Usia 2 th.</v>
          </cell>
        </row>
        <row r="547">
          <cell r="BO547">
            <v>38623616.822582118</v>
          </cell>
        </row>
        <row r="566">
          <cell r="BO566" t="str">
            <v xml:space="preserve"> Usia 3 th.</v>
          </cell>
        </row>
        <row r="567">
          <cell r="BO567">
            <v>571428571.42857146</v>
          </cell>
        </row>
        <row r="586">
          <cell r="BO586" t="str">
            <v xml:space="preserve"> Usia 2 th.</v>
          </cell>
        </row>
        <row r="587">
          <cell r="BO587">
            <v>48000000</v>
          </cell>
        </row>
        <row r="606">
          <cell r="BO606" t="str">
            <v xml:space="preserve"> Usia 2 th.</v>
          </cell>
        </row>
        <row r="607">
          <cell r="BO607">
            <v>200000000</v>
          </cell>
        </row>
        <row r="626">
          <cell r="BO626" t="str">
            <v xml:space="preserve"> Usia 2 th.</v>
          </cell>
        </row>
        <row r="627">
          <cell r="BO627">
            <v>60000000</v>
          </cell>
        </row>
        <row r="646">
          <cell r="BO646" t="str">
            <v xml:space="preserve"> Alat Baru</v>
          </cell>
        </row>
        <row r="647">
          <cell r="BO647">
            <v>50000000</v>
          </cell>
        </row>
        <row r="666">
          <cell r="BO666" t="str">
            <v xml:space="preserve"> Usia 3 th.</v>
          </cell>
        </row>
        <row r="667">
          <cell r="BO667">
            <v>694285714.28571415</v>
          </cell>
        </row>
        <row r="697">
          <cell r="BO697" t="str">
            <v xml:space="preserve"> Usia 2 th.</v>
          </cell>
        </row>
        <row r="698">
          <cell r="BO698">
            <v>4860000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"/>
      <sheetName val="basic"/>
      <sheetName val="agregat"/>
      <sheetName val="Quarry"/>
      <sheetName val="alat"/>
      <sheetName val="BAHAN ULIN"/>
      <sheetName val="analisa ulin"/>
      <sheetName val="div2"/>
      <sheetName val="div3"/>
      <sheetName val="PILIHAN VIBRO"/>
      <sheetName val="gal mnl"/>
      <sheetName val="timb mnl"/>
      <sheetName val="div3+"/>
      <sheetName val="div3++"/>
      <sheetName val="div3 (2)"/>
      <sheetName val="div4"/>
      <sheetName val="div4 (2)"/>
      <sheetName val="div5"/>
      <sheetName val="div5 (2)"/>
      <sheetName val="div6 (3)4a"/>
      <sheetName val="div6"/>
      <sheetName val="div6 (2)"/>
      <sheetName val="div7"/>
      <sheetName val="div7+"/>
      <sheetName val="siring Kayu Ulin"/>
      <sheetName val="Sheet1"/>
      <sheetName val="div8"/>
      <sheetName val="div8 (2)"/>
      <sheetName val="paving"/>
      <sheetName val="paving (2)"/>
    </sheetNames>
    <sheetDataSet>
      <sheetData sheetId="0"/>
      <sheetData sheetId="1"/>
      <sheetData sheetId="2"/>
      <sheetData sheetId="3"/>
      <sheetData sheetId="4">
        <row r="13">
          <cell r="AW13">
            <v>29893.040000000001</v>
          </cell>
        </row>
        <row r="14">
          <cell r="AW14">
            <v>540568.31999999995</v>
          </cell>
        </row>
        <row r="19">
          <cell r="AW19">
            <v>284726.5</v>
          </cell>
        </row>
        <row r="27">
          <cell r="AW27">
            <v>21940.57</v>
          </cell>
        </row>
        <row r="30">
          <cell r="AW30">
            <v>199703.12</v>
          </cell>
        </row>
        <row r="32">
          <cell r="AW32">
            <v>24268.13</v>
          </cell>
        </row>
        <row r="35">
          <cell r="AW35">
            <v>241192.28955614407</v>
          </cell>
        </row>
        <row r="39">
          <cell r="AW39">
            <v>30333.185026349565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JADWAL Scdl"/>
      <sheetName val="Rekapan 1"/>
      <sheetName val="RPPD"/>
      <sheetName val="Calculation Bndng"/>
      <sheetName val="Volume Bndng"/>
      <sheetName val="Analisa Bndng"/>
      <sheetName val="Rincian uph+mtr Bndng"/>
      <sheetName val="Calculation Sdmn"/>
      <sheetName val="Volume Sdmn"/>
      <sheetName val="Analisa Sdmn"/>
      <sheetName val="Rincian uph+mtr Sdmn"/>
      <sheetName val="Calculation Reserv"/>
      <sheetName val="Volume Reserv"/>
      <sheetName val="Analisa Reserv"/>
      <sheetName val="Rincian uph+mtr Rsrvoar"/>
      <sheetName val="Calculation KU"/>
      <sheetName val="Volum KU"/>
      <sheetName val="AnalisaKU"/>
      <sheetName val="Rincian uph+mtr KU"/>
      <sheetName val="Volume CCTgn"/>
      <sheetName val="Analisa Cctgn"/>
      <sheetName val="Rinci uph+mtr cctng"/>
      <sheetName val="Calculation samph"/>
      <sheetName val="Volume samph"/>
      <sheetName val="Analisa samph"/>
      <sheetName val="Rinci uph+mtr samph"/>
      <sheetName val="Tong Sampah"/>
      <sheetName val="Volume pipa  "/>
      <sheetName val="Volume pipa PVC"/>
      <sheetName val="Volume pipa GIP"/>
      <sheetName val="Analisa Pmsngan pipa"/>
      <sheetName val="BA Upah"/>
      <sheetName val="Calculation WC"/>
      <sheetName val="VolumeWC 1 unit"/>
      <sheetName val="AnalWC 1 Unit"/>
      <sheetName val="Rinci uph+mtrWC 1 Unit"/>
      <sheetName val="Calculation HU"/>
      <sheetName val="Volume HU "/>
      <sheetName val="Analisa HU "/>
      <sheetName val="Rincian uph+mtr HU "/>
      <sheetName val="Sheet1"/>
      <sheetName val="alat"/>
    </sheetNames>
    <sheetDataSet>
      <sheetData sheetId="0" refreshError="1">
        <row r="17">
          <cell r="I17">
            <v>43000</v>
          </cell>
        </row>
        <row r="43">
          <cell r="I43">
            <v>170000</v>
          </cell>
        </row>
        <row r="44">
          <cell r="I44">
            <v>102500</v>
          </cell>
        </row>
        <row r="47">
          <cell r="I47">
            <v>35000</v>
          </cell>
        </row>
        <row r="48">
          <cell r="I48">
            <v>7000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TS"/>
      <sheetName val="Pekerjaan Utama"/>
      <sheetName val="%"/>
      <sheetName val="STONE"/>
      <sheetName val="perhit kuantitas"/>
      <sheetName val="jemb"/>
      <sheetName val="vol jemb"/>
      <sheetName val="S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Penawaran"/>
      <sheetName val="Jaminan"/>
      <sheetName val="RAB"/>
      <sheetName val="Biaya Umum"/>
      <sheetName val="Sewa Alat"/>
      <sheetName val="Analisa Sewa Alat"/>
      <sheetName val="Faktor Produksi"/>
      <sheetName val="Kapasitas Peralatan"/>
      <sheetName val="Analisa Bersih&amp;Gali"/>
      <sheetName val="BOQ"/>
      <sheetName val="basic"/>
      <sheetName val="time schedule"/>
      <sheetName val="S.Men.lok"/>
      <sheetName val="Personil Inti"/>
      <sheetName val="Alat Utama"/>
      <sheetName val="Dukungan Alat"/>
      <sheetName val="CONCRETE"/>
      <sheetName val="DUMP TRUCK"/>
      <sheetName val="Excavator (1)"/>
      <sheetName val="Excavator (2)"/>
      <sheetName val="Water Pump"/>
      <sheetName val="Tamp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REKAP"/>
      <sheetName val="RAB"/>
      <sheetName val="ANALIS K "/>
      <sheetName val="BAHAN"/>
      <sheetName val="UPAH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Penawaran"/>
      <sheetName val="Jaminan"/>
      <sheetName val="RAB"/>
      <sheetName val="Biaya Umum"/>
      <sheetName val="Sewa Alat"/>
      <sheetName val="Analisa Sewa Alat"/>
      <sheetName val="Faktor Produksi"/>
      <sheetName val="Kapasitas Peralatan"/>
      <sheetName val="Analisa Bersih&amp;Gali"/>
      <sheetName val="BOQ"/>
      <sheetName val="basic"/>
      <sheetName val="time schedule"/>
      <sheetName val="S.Men.lok"/>
      <sheetName val="Personil Inti"/>
      <sheetName val="Alat Utama"/>
      <sheetName val="Dukungan Alat"/>
      <sheetName val="CONCRETE"/>
      <sheetName val="DUMP TRUCK"/>
      <sheetName val="Excavator (1)"/>
      <sheetName val="Excavator (2)"/>
      <sheetName val="Water Pump"/>
      <sheetName val="Tamper"/>
      <sheetName val="STO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B"/>
      <sheetName val="REKAP"/>
    </sheetNames>
    <sheetDataSet>
      <sheetData sheetId="0" refreshError="1"/>
      <sheetData sheetId="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ASE"/>
      <sheetName val="ISIAN"/>
      <sheetName val="REKAP"/>
      <sheetName val="RAB"/>
      <sheetName val="VOL"/>
      <sheetName val="ANS PERS"/>
      <sheetName val="TS"/>
      <sheetName val="ANA P"/>
      <sheetName val="R ANAL K"/>
      <sheetName val="ANAL K"/>
      <sheetName val="BAHAN"/>
      <sheetName val="UPAH"/>
      <sheetName val="ALAT"/>
      <sheetName val="Prop-non ind"/>
      <sheetName val="DATA_BASE"/>
      <sheetName val="ANS_PERS"/>
      <sheetName val="ANA_P"/>
      <sheetName val="R_ANAL_K"/>
      <sheetName val="ANAL_K"/>
      <sheetName val="Prop-non_ind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/>
      <sheetData sheetId="17"/>
      <sheetData sheetId="18"/>
      <sheetData sheetId="1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Pekerjaan Utama"/>
      <sheetName val="%"/>
      <sheetName val="REKAP (2)"/>
      <sheetName val="RAB (2)"/>
      <sheetName val="ANALISA"/>
      <sheetName val="HSBU"/>
      <sheetName val="Volum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om (3)"/>
      <sheetName val="Rekapan Gbngan"/>
      <sheetName val="Rekapan Kt.Pagu"/>
      <sheetName val="JADWAL (2)"/>
      <sheetName val="Volume Brouncptring"/>
      <sheetName val="Analisa Brouncptrig"/>
      <sheetName val="Rincian uph+mtr Broncptring"/>
      <sheetName val="Rincian uph+mtr Broncptring (2)"/>
      <sheetName val="Rincian uph+mtr Broncptring (3)"/>
      <sheetName val="Volume Reserv"/>
      <sheetName val="Analisa Reserv"/>
      <sheetName val="Rincian uph+mtr Rsrvoar"/>
      <sheetName val="Rincian uph+mtr Rsrvoar (2)"/>
      <sheetName val="Rincian uph+mtr Rsrvoar (3)"/>
      <sheetName val="Volume HU"/>
      <sheetName val="Analisa HU"/>
      <sheetName val="Rincian uph+mtr HU"/>
      <sheetName val="Volum KU"/>
      <sheetName val="AnalisaKU"/>
      <sheetName val="Rincian uph+mtr KU"/>
      <sheetName val="Volume CCTgn"/>
      <sheetName val="Analisa Cctgn"/>
      <sheetName val="Rinci uph+mtr cctng"/>
      <sheetName val="Volume Sampah"/>
      <sheetName val="Analisa Sampah"/>
      <sheetName val="Rincian uph+mtr sph"/>
      <sheetName val="Tong Sampah"/>
      <sheetName val="VolumeWC 1 unit"/>
      <sheetName val="AnalisaWC 1 unit"/>
      <sheetName val="Rinci uph+mtrWC 1unit"/>
      <sheetName val="JADWAL Gbngan"/>
      <sheetName val="Volume pipa Gbng"/>
      <sheetName val="Analisa Pmsngan Gbng"/>
      <sheetName val="Analisa Pmsngan tj.beringin"/>
      <sheetName val="Analisa Pmsngan Kt.Pagu"/>
      <sheetName val="VolumeWC 2 unit"/>
      <sheetName val="AnalWC 2 Unit"/>
      <sheetName val="Rinci uph+mtrWC 2 Unit"/>
      <sheetName val="basic"/>
    </sheetNames>
    <sheetDataSet>
      <sheetData sheetId="0" refreshError="1">
        <row r="11">
          <cell r="J11">
            <v>210000</v>
          </cell>
        </row>
        <row r="41">
          <cell r="J41">
            <v>168000</v>
          </cell>
        </row>
        <row r="42">
          <cell r="J42">
            <v>120750</v>
          </cell>
        </row>
        <row r="44">
          <cell r="J44">
            <v>28350</v>
          </cell>
        </row>
        <row r="45">
          <cell r="J45">
            <v>6825</v>
          </cell>
        </row>
        <row r="47">
          <cell r="J47">
            <v>12600</v>
          </cell>
        </row>
        <row r="61">
          <cell r="J61">
            <v>331800</v>
          </cell>
        </row>
        <row r="62">
          <cell r="J62">
            <v>99750</v>
          </cell>
        </row>
      </sheetData>
      <sheetData sheetId="1" refreshError="1">
        <row r="56">
          <cell r="I56">
            <v>666445.05000000005</v>
          </cell>
        </row>
        <row r="114">
          <cell r="I114">
            <v>6300</v>
          </cell>
        </row>
        <row r="115">
          <cell r="I115">
            <v>5400</v>
          </cell>
        </row>
        <row r="116">
          <cell r="I116">
            <v>4500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 &amp; bhn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BOQ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HSPK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>
        <row r="8">
          <cell r="D8" t="str">
            <v>(L01)</v>
          </cell>
          <cell r="F8">
            <v>5500</v>
          </cell>
        </row>
        <row r="9">
          <cell r="F9">
            <v>7700</v>
          </cell>
        </row>
        <row r="10">
          <cell r="F10">
            <v>8800</v>
          </cell>
        </row>
        <row r="53">
          <cell r="F53">
            <v>152000</v>
          </cell>
        </row>
        <row r="91">
          <cell r="F91">
            <v>10500</v>
          </cell>
        </row>
        <row r="102">
          <cell r="F102">
            <v>15000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S PERS"/>
      <sheetName val="TS"/>
      <sheetName val="VOL"/>
      <sheetName val="R ANAL K"/>
      <sheetName val="ANALIS K "/>
      <sheetName val="BAHAN"/>
      <sheetName val="UPAH"/>
      <sheetName val="ALAT"/>
      <sheetName val="Prop-non ind"/>
    </sheetNames>
    <sheetDataSet>
      <sheetData sheetId="0">
        <row r="3">
          <cell r="B3" t="str">
            <v>Engineer Estimate ( EE )</v>
          </cell>
        </row>
      </sheetData>
      <sheetData sheetId="1">
        <row r="6">
          <cell r="E6" t="str">
            <v>…………………</v>
          </cell>
        </row>
      </sheetData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DISC"/>
      <sheetName val="Peta Quarry"/>
      <sheetName val="Perhitungan Mobilisasi Alat"/>
      <sheetName val="Lalu Lintas"/>
      <sheetName val="Jembatan Sementara"/>
      <sheetName val="Informasi"/>
      <sheetName val="Analisa K3"/>
      <sheetName val="4-Formulir harga bahan"/>
      <sheetName val="3-Analisa Quarry"/>
      <sheetName val="Agg Halus &amp; Kasar"/>
      <sheetName val="Agg A, Permukaan"/>
      <sheetName val="Agg B dan S "/>
      <sheetName val="LapisDrainase"/>
      <sheetName val="Agg  CBR 60"/>
      <sheetName val="%"/>
      <sheetName val="MAJOR"/>
      <sheetName val="D4(8-13)"/>
      <sheetName val="4.harga dasar per kecamatan"/>
      <sheetName val="5-ALAT(1)"/>
      <sheetName val="5-ALAT(2)"/>
      <sheetName val="Sheet2"/>
      <sheetName val="6-CETAKAN BETON"/>
      <sheetName val="rumus"/>
      <sheetName val="4-Harga dasar"/>
      <sheetName val="Mobilisasi"/>
      <sheetName val="D1"/>
      <sheetName val="D2 "/>
      <sheetName val="D3"/>
      <sheetName val="D4"/>
      <sheetName val="D5 "/>
      <sheetName val="D6"/>
      <sheetName val="D7(1)"/>
      <sheetName val="D7(2)"/>
      <sheetName val="D8"/>
      <sheetName val="D9(1)"/>
      <sheetName val="D9(2)"/>
      <sheetName val="D10"/>
      <sheetName val="SEWA ALAT"/>
      <sheetName val="HARGA BAHAN"/>
      <sheetName val="UPAH KERJA"/>
      <sheetName val="Data Kegiatan"/>
      <sheetName val="Cover  BOQ"/>
      <sheetName val="Rekap RAB BOQ"/>
      <sheetName val="RAB BOQ"/>
      <sheetName val="Cover "/>
      <sheetName val="Rekap RAB"/>
      <sheetName val="RAB"/>
      <sheetName val="rekapitulasi volume"/>
      <sheetName val="Perhit."/>
      <sheetName val="ANALISA"/>
      <sheetName val="Keselamatan Lalin"/>
      <sheetName val="K3"/>
      <sheetName val="FOTO"/>
      <sheetName val="Berat Is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7">
          <cell r="AW27">
            <v>42800</v>
          </cell>
        </row>
      </sheetData>
      <sheetData sheetId="20" refreshError="1"/>
      <sheetData sheetId="21" refreshError="1"/>
      <sheetData sheetId="22" refreshError="1"/>
      <sheetData sheetId="23">
        <row r="35">
          <cell r="A35">
            <v>1</v>
          </cell>
          <cell r="B35" t="str">
            <v>Batu(sgla yg d angkut berupa batu)</v>
          </cell>
          <cell r="G35" t="str">
            <v>M³</v>
          </cell>
          <cell r="H35">
            <v>34</v>
          </cell>
          <cell r="I35">
            <v>3</v>
          </cell>
          <cell r="J35">
            <v>237385.95514218381</v>
          </cell>
          <cell r="K35">
            <v>79128.65171406127</v>
          </cell>
          <cell r="L35">
            <v>11664.545454545452</v>
          </cell>
          <cell r="M35">
            <v>90793.197168606726</v>
          </cell>
        </row>
        <row r="36">
          <cell r="A36">
            <v>2</v>
          </cell>
          <cell r="B36" t="str">
            <v>Pasir/Tanah(sgla yg d angkut berupa tnah/pasir)</v>
          </cell>
          <cell r="G36" t="str">
            <v>M³</v>
          </cell>
          <cell r="H36">
            <v>33</v>
          </cell>
          <cell r="I36">
            <v>4.5</v>
          </cell>
          <cell r="J36">
            <v>230748.43094893949</v>
          </cell>
          <cell r="K36">
            <v>51277.429099764333</v>
          </cell>
          <cell r="L36">
            <v>13650</v>
          </cell>
          <cell r="M36">
            <v>64927.429099764333</v>
          </cell>
        </row>
        <row r="37">
          <cell r="A37">
            <v>4</v>
          </cell>
          <cell r="B37" t="str">
            <v xml:space="preserve"> Batu merah</v>
          </cell>
          <cell r="G37" t="str">
            <v>Bh</v>
          </cell>
          <cell r="H37">
            <v>10</v>
          </cell>
          <cell r="I37">
            <v>3000</v>
          </cell>
          <cell r="J37">
            <v>78085.374504320484</v>
          </cell>
          <cell r="K37">
            <v>26.028458168106827</v>
          </cell>
          <cell r="L37">
            <v>11664.545454545452</v>
          </cell>
          <cell r="M37">
            <v>11690.573912713558</v>
          </cell>
        </row>
        <row r="38">
          <cell r="A38">
            <v>5</v>
          </cell>
          <cell r="B38" t="str">
            <v xml:space="preserve"> Kawat Bronjong</v>
          </cell>
          <cell r="G38" t="str">
            <v>Kg</v>
          </cell>
          <cell r="H38">
            <v>10</v>
          </cell>
          <cell r="I38">
            <v>2000</v>
          </cell>
          <cell r="J38">
            <v>78085.374504320484</v>
          </cell>
          <cell r="K38">
            <v>39.042687252160242</v>
          </cell>
          <cell r="L38">
            <v>868.63636363636351</v>
          </cell>
          <cell r="M38">
            <v>907.67905088852376</v>
          </cell>
        </row>
        <row r="39">
          <cell r="A39">
            <v>6</v>
          </cell>
          <cell r="B39" t="str">
            <v>Besi</v>
          </cell>
          <cell r="G39" t="str">
            <v>Kg</v>
          </cell>
          <cell r="H39">
            <v>10</v>
          </cell>
          <cell r="I39">
            <v>2000</v>
          </cell>
          <cell r="J39">
            <v>78085.374504320484</v>
          </cell>
          <cell r="K39">
            <v>39.042687252160242</v>
          </cell>
          <cell r="L39">
            <v>868.63636363636351</v>
          </cell>
          <cell r="M39">
            <v>907.67905088852376</v>
          </cell>
        </row>
        <row r="40">
          <cell r="A40">
            <v>7</v>
          </cell>
          <cell r="B40" t="str">
            <v>Batu muka/raen (per biji)</v>
          </cell>
          <cell r="G40" t="str">
            <v>bh</v>
          </cell>
          <cell r="H40">
            <v>46</v>
          </cell>
          <cell r="I40">
            <v>1000</v>
          </cell>
          <cell r="J40">
            <v>317036.2454611155</v>
          </cell>
          <cell r="K40">
            <v>317.03624546111547</v>
          </cell>
          <cell r="L40">
            <v>15.635454545454543</v>
          </cell>
          <cell r="M40">
            <v>332.67170000657001</v>
          </cell>
        </row>
        <row r="41">
          <cell r="A41">
            <v>8</v>
          </cell>
          <cell r="B41" t="str">
            <v>tanpa angkutan/langsung smpai lokasi</v>
          </cell>
          <cell r="M41">
            <v>0</v>
          </cell>
        </row>
      </sheetData>
      <sheetData sheetId="24">
        <row r="56">
          <cell r="G56">
            <v>358900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14">
          <cell r="B14" t="str">
            <v>PENINGKATAN KONDISI JALAN NON STATUS</v>
          </cell>
        </row>
        <row r="15">
          <cell r="B15" t="str">
            <v>PENINGKATAN KONDISI JALAN POROS DUSUN KRAJAN SELATAN DESA PECALONGAN</v>
          </cell>
        </row>
        <row r="17">
          <cell r="B17" t="str">
            <v>-</v>
          </cell>
        </row>
        <row r="18">
          <cell r="B18" t="str">
            <v>SUKOSARI</v>
          </cell>
        </row>
        <row r="67">
          <cell r="J67">
            <v>60</v>
          </cell>
        </row>
        <row r="81">
          <cell r="J81">
            <v>7</v>
          </cell>
        </row>
        <row r="84">
          <cell r="J84">
            <v>15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>
        <row r="32">
          <cell r="K32">
            <v>0</v>
          </cell>
        </row>
      </sheetData>
      <sheetData sheetId="47">
        <row r="34">
          <cell r="C34" t="str">
            <v>Galian untuk Selokan Drainase dan Saluran Air</v>
          </cell>
        </row>
      </sheetData>
      <sheetData sheetId="48"/>
      <sheetData sheetId="49"/>
      <sheetData sheetId="50">
        <row r="74">
          <cell r="O74" t="str">
            <v>Bondowoso,                              2020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Mobilisasi "/>
      <sheetName val="basic"/>
      <sheetName val="alat"/>
      <sheetName val="div3+"/>
      <sheetName val="div7"/>
      <sheetName val="time schedule"/>
    </sheetNames>
    <sheetDataSet>
      <sheetData sheetId="0"/>
      <sheetData sheetId="1"/>
      <sheetData sheetId="2" refreshError="1"/>
      <sheetData sheetId="3"/>
      <sheetData sheetId="4">
        <row r="8">
          <cell r="AW8">
            <v>3680039.23</v>
          </cell>
        </row>
        <row r="9">
          <cell r="AW9">
            <v>133954.75</v>
          </cell>
        </row>
        <row r="10">
          <cell r="AW10">
            <v>75055.3</v>
          </cell>
        </row>
        <row r="11">
          <cell r="AW11">
            <v>307120.73</v>
          </cell>
        </row>
        <row r="12">
          <cell r="AW12">
            <v>68042.8</v>
          </cell>
        </row>
        <row r="15">
          <cell r="AW15">
            <v>208495.56</v>
          </cell>
        </row>
        <row r="16">
          <cell r="AW16">
            <v>262484.18</v>
          </cell>
        </row>
        <row r="17">
          <cell r="AW17">
            <v>351281.68</v>
          </cell>
        </row>
        <row r="18">
          <cell r="AW18">
            <v>208495.56</v>
          </cell>
        </row>
        <row r="20">
          <cell r="AW20">
            <v>316244.61</v>
          </cell>
        </row>
        <row r="21">
          <cell r="AW21">
            <v>251410.77</v>
          </cell>
        </row>
        <row r="22">
          <cell r="AW22">
            <v>224825.99</v>
          </cell>
        </row>
        <row r="23">
          <cell r="AW23">
            <v>174612.45</v>
          </cell>
        </row>
        <row r="24">
          <cell r="AW24">
            <v>193538.57</v>
          </cell>
        </row>
        <row r="25">
          <cell r="AW25">
            <v>199847.28</v>
          </cell>
        </row>
        <row r="26">
          <cell r="AW26">
            <v>204663.12</v>
          </cell>
          <cell r="BO26" t="str">
            <v xml:space="preserve"> Usia 3 th.</v>
          </cell>
        </row>
        <row r="27">
          <cell r="BO27">
            <v>1781818181.8181818</v>
          </cell>
        </row>
        <row r="28">
          <cell r="AW28">
            <v>305324.53000000003</v>
          </cell>
        </row>
        <row r="29">
          <cell r="AW29">
            <v>27557.22</v>
          </cell>
        </row>
        <row r="31">
          <cell r="AW31">
            <v>41271.300000000003</v>
          </cell>
        </row>
        <row r="33">
          <cell r="AW33">
            <v>42629.07</v>
          </cell>
        </row>
        <row r="34">
          <cell r="AW34">
            <v>128600.11</v>
          </cell>
        </row>
        <row r="36">
          <cell r="AW36">
            <v>92522.272213859833</v>
          </cell>
        </row>
        <row r="37">
          <cell r="AW37">
            <v>96636.705849760387</v>
          </cell>
        </row>
        <row r="38">
          <cell r="AW38">
            <v>41534.090267324806</v>
          </cell>
        </row>
        <row r="40">
          <cell r="AW40">
            <v>321403.79341047886</v>
          </cell>
        </row>
        <row r="46">
          <cell r="BO46" t="str">
            <v xml:space="preserve"> Usia 3 th.</v>
          </cell>
        </row>
        <row r="47">
          <cell r="BO47">
            <v>185714285.71428573</v>
          </cell>
        </row>
        <row r="66">
          <cell r="BO66" t="str">
            <v xml:space="preserve"> Usia 2 th.</v>
          </cell>
        </row>
        <row r="67">
          <cell r="BO67">
            <v>80000000</v>
          </cell>
        </row>
        <row r="86">
          <cell r="BO86" t="str">
            <v xml:space="preserve"> Usia 2 th.</v>
          </cell>
        </row>
        <row r="87">
          <cell r="BO87">
            <v>460000000</v>
          </cell>
        </row>
        <row r="106">
          <cell r="BO106" t="str">
            <v xml:space="preserve"> Usia 2 th.</v>
          </cell>
        </row>
        <row r="107">
          <cell r="BO107">
            <v>80000000</v>
          </cell>
        </row>
        <row r="126">
          <cell r="BO126" t="str">
            <v xml:space="preserve"> Usia 2 th.</v>
          </cell>
        </row>
        <row r="127">
          <cell r="BO127">
            <v>3000000</v>
          </cell>
        </row>
        <row r="146">
          <cell r="BO146" t="str">
            <v xml:space="preserve"> Usia 2 th.</v>
          </cell>
        </row>
        <row r="147">
          <cell r="BO147">
            <v>1000000000</v>
          </cell>
        </row>
        <row r="166">
          <cell r="BO166" t="str">
            <v xml:space="preserve"> Usia 2 th.</v>
          </cell>
        </row>
        <row r="167">
          <cell r="BO167">
            <v>120000000</v>
          </cell>
        </row>
        <row r="186">
          <cell r="BO186" t="str">
            <v xml:space="preserve"> Usia 2 th.</v>
          </cell>
        </row>
        <row r="187">
          <cell r="BO187">
            <v>200000000</v>
          </cell>
        </row>
        <row r="206">
          <cell r="BO206" t="str">
            <v xml:space="preserve"> Usia 2 th.</v>
          </cell>
        </row>
        <row r="207">
          <cell r="BO207">
            <v>800000000</v>
          </cell>
        </row>
        <row r="226">
          <cell r="BO226" t="str">
            <v xml:space="preserve"> Usia 2 th.</v>
          </cell>
        </row>
        <row r="227">
          <cell r="BO227">
            <v>120000000</v>
          </cell>
        </row>
        <row r="246">
          <cell r="BO246" t="str">
            <v xml:space="preserve"> Usia 2 th.</v>
          </cell>
        </row>
        <row r="247">
          <cell r="BO247">
            <v>100000000</v>
          </cell>
        </row>
        <row r="266">
          <cell r="BO266" t="str">
            <v xml:space="preserve"> Usia 2 th.</v>
          </cell>
        </row>
        <row r="267">
          <cell r="BO267">
            <v>400000000</v>
          </cell>
        </row>
        <row r="286">
          <cell r="BO286" t="str">
            <v xml:space="preserve"> Usia 2 th.</v>
          </cell>
        </row>
        <row r="287">
          <cell r="BO287">
            <v>200000000</v>
          </cell>
        </row>
        <row r="306">
          <cell r="BO306" t="str">
            <v xml:space="preserve"> Usia 3 th.</v>
          </cell>
        </row>
        <row r="307">
          <cell r="BO307">
            <v>400000000</v>
          </cell>
        </row>
        <row r="326">
          <cell r="BO326" t="str">
            <v xml:space="preserve"> Usia 2 th.</v>
          </cell>
        </row>
        <row r="327">
          <cell r="BO327">
            <v>240000000</v>
          </cell>
        </row>
        <row r="346">
          <cell r="BO346" t="str">
            <v xml:space="preserve"> Usia 2 th.</v>
          </cell>
        </row>
        <row r="347">
          <cell r="BO347">
            <v>300000000</v>
          </cell>
        </row>
        <row r="366">
          <cell r="BO366" t="str">
            <v xml:space="preserve"> Usia 2 th.</v>
          </cell>
        </row>
        <row r="367">
          <cell r="BO367">
            <v>320000000</v>
          </cell>
        </row>
        <row r="386">
          <cell r="BO386" t="str">
            <v xml:space="preserve"> Usia 2 th.</v>
          </cell>
        </row>
        <row r="387">
          <cell r="BO387">
            <v>210000000.00000006</v>
          </cell>
        </row>
        <row r="406">
          <cell r="BO406" t="str">
            <v xml:space="preserve"> Usia 2 th.</v>
          </cell>
        </row>
        <row r="407">
          <cell r="BO407">
            <v>2550000</v>
          </cell>
        </row>
        <row r="427">
          <cell r="BO427">
            <v>500000000</v>
          </cell>
        </row>
        <row r="446">
          <cell r="BO446" t="str">
            <v xml:space="preserve"> Usia 1 th.</v>
          </cell>
        </row>
        <row r="447">
          <cell r="BO447">
            <v>3333333.333333334</v>
          </cell>
        </row>
        <row r="466">
          <cell r="BO466" t="str">
            <v xml:space="preserve"> Usia 2 th.</v>
          </cell>
        </row>
        <row r="467">
          <cell r="BO467">
            <v>100000000</v>
          </cell>
        </row>
        <row r="486">
          <cell r="BO486" t="str">
            <v xml:space="preserve"> Usia 2 th.</v>
          </cell>
        </row>
        <row r="487">
          <cell r="BO487">
            <v>45000000</v>
          </cell>
        </row>
        <row r="506">
          <cell r="BO506" t="str">
            <v xml:space="preserve"> Usia 2 th.</v>
          </cell>
        </row>
        <row r="507">
          <cell r="BO507">
            <v>4500000</v>
          </cell>
        </row>
        <row r="526">
          <cell r="BO526" t="str">
            <v xml:space="preserve"> Usia 2 th.</v>
          </cell>
        </row>
        <row r="527">
          <cell r="BO527">
            <v>30000000</v>
          </cell>
        </row>
        <row r="546">
          <cell r="BO546" t="str">
            <v xml:space="preserve"> Usia 2 th.</v>
          </cell>
        </row>
        <row r="547">
          <cell r="BO547">
            <v>38623616.822582118</v>
          </cell>
        </row>
        <row r="566">
          <cell r="BO566" t="str">
            <v xml:space="preserve"> Usia 3 th.</v>
          </cell>
        </row>
        <row r="567">
          <cell r="BO567">
            <v>571428571.42857146</v>
          </cell>
        </row>
        <row r="586">
          <cell r="BO586" t="str">
            <v xml:space="preserve"> Usia 2 th.</v>
          </cell>
        </row>
        <row r="587">
          <cell r="BO587">
            <v>48000000</v>
          </cell>
        </row>
        <row r="606">
          <cell r="BO606" t="str">
            <v xml:space="preserve"> Usia 2 th.</v>
          </cell>
        </row>
        <row r="607">
          <cell r="BO607">
            <v>200000000</v>
          </cell>
        </row>
        <row r="626">
          <cell r="BO626" t="str">
            <v xml:space="preserve"> Usia 2 th.</v>
          </cell>
        </row>
        <row r="627">
          <cell r="BO627">
            <v>60000000</v>
          </cell>
        </row>
        <row r="646">
          <cell r="BO646" t="str">
            <v xml:space="preserve"> Alat Baru</v>
          </cell>
        </row>
        <row r="647">
          <cell r="BO647">
            <v>50000000</v>
          </cell>
        </row>
        <row r="666">
          <cell r="BO666" t="str">
            <v xml:space="preserve"> Usia 3 th.</v>
          </cell>
        </row>
        <row r="667">
          <cell r="BO667">
            <v>694285714.28571415</v>
          </cell>
        </row>
        <row r="697">
          <cell r="BO697" t="str">
            <v xml:space="preserve"> Usia 2 th.</v>
          </cell>
        </row>
        <row r="698">
          <cell r="BO698">
            <v>4860000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"/>
      <sheetName val="basic"/>
      <sheetName val="agregat"/>
      <sheetName val="Quarry"/>
      <sheetName val="alat"/>
      <sheetName val="BAHAN ULIN"/>
      <sheetName val="analisa ulin"/>
      <sheetName val="div2"/>
      <sheetName val="div3"/>
      <sheetName val="PILIHAN VIBRO"/>
      <sheetName val="gal mnl"/>
      <sheetName val="timb mnl"/>
      <sheetName val="div3+"/>
      <sheetName val="div3++"/>
      <sheetName val="div3 (2)"/>
      <sheetName val="div4"/>
      <sheetName val="div4 (2)"/>
      <sheetName val="div5"/>
      <sheetName val="div5 (2)"/>
      <sheetName val="div6 (3)4a"/>
      <sheetName val="div6"/>
      <sheetName val="div6 (2)"/>
      <sheetName val="div7"/>
      <sheetName val="div7+"/>
      <sheetName val="siring Kayu Ulin"/>
      <sheetName val="Sheet1"/>
      <sheetName val="div8"/>
      <sheetName val="div8 (2)"/>
      <sheetName val="paving"/>
      <sheetName val="paving (2)"/>
    </sheetNames>
    <sheetDataSet>
      <sheetData sheetId="0"/>
      <sheetData sheetId="1"/>
      <sheetData sheetId="2"/>
      <sheetData sheetId="3"/>
      <sheetData sheetId="4">
        <row r="13">
          <cell r="AW13">
            <v>29893.040000000001</v>
          </cell>
        </row>
        <row r="14">
          <cell r="AW14">
            <v>540568.31999999995</v>
          </cell>
        </row>
        <row r="19">
          <cell r="AW19">
            <v>284726.5</v>
          </cell>
        </row>
        <row r="27">
          <cell r="AW27">
            <v>21940.57</v>
          </cell>
        </row>
        <row r="30">
          <cell r="AW30">
            <v>199703.12</v>
          </cell>
        </row>
        <row r="32">
          <cell r="AW32">
            <v>24268.13</v>
          </cell>
        </row>
        <row r="35">
          <cell r="AW35">
            <v>241192.28955614407</v>
          </cell>
        </row>
        <row r="39">
          <cell r="AW39">
            <v>30333.185026349565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.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Penawaran"/>
      <sheetName val="Jaminan"/>
      <sheetName val="RAB"/>
      <sheetName val="Biaya Umum"/>
      <sheetName val="Sewa Alat"/>
      <sheetName val="Analisa Sewa Alat"/>
      <sheetName val="Faktor Produksi"/>
      <sheetName val="Kapasitas Peralatan"/>
      <sheetName val="Analisa Bersih&amp;Gali"/>
      <sheetName val="BOQ"/>
      <sheetName val="basic"/>
      <sheetName val="time schedule"/>
      <sheetName val="S.Men.lok"/>
      <sheetName val="Personil Inti"/>
      <sheetName val="Alat Utama"/>
      <sheetName val="Dukungan Alat"/>
      <sheetName val="CONCRETE"/>
      <sheetName val="DUMP TRUCK"/>
      <sheetName val="Excavator (1)"/>
      <sheetName val="Excavator (2)"/>
      <sheetName val="Water Pump"/>
      <sheetName val="Tamp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TS"/>
      <sheetName val="Pekerjaan Utama"/>
      <sheetName val="%"/>
      <sheetName val="STONE"/>
      <sheetName val="perhit kuantitas"/>
      <sheetName val="jemb"/>
      <sheetName val="vol jemb"/>
      <sheetName val="S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DISCLAIMER"/>
      <sheetName val="BQ"/>
      <sheetName val="MAJOR"/>
      <sheetName val="Volume"/>
      <sheetName val="Tulangan"/>
      <sheetName val="%"/>
      <sheetName val="Peta Quarry"/>
      <sheetName val="Informasi"/>
      <sheetName val="Mobilisasi"/>
      <sheetName val="Perhit Mob Alat"/>
      <sheetName val="Analisa K3"/>
      <sheetName val="BOQ 2"/>
      <sheetName val="Ha Sat"/>
      <sheetName val="4-Basic Price"/>
      <sheetName val="Galvanis"/>
      <sheetName val="4-Analisa Quarry"/>
      <sheetName val="4-Form hrg bhn"/>
      <sheetName val="5-ALAT(1)"/>
      <sheetName val="5-ALAT(2)"/>
      <sheetName val="Agg Halus &amp; Kasar"/>
      <sheetName val="Agg A"/>
      <sheetName val="Agg B dan S"/>
      <sheetName val="Agg C"/>
      <sheetName val="Agg  CBR 60"/>
      <sheetName val="D1"/>
      <sheetName val="D1 Lalu Lintas 1.8(1)"/>
      <sheetName val="D1 Jemb. Sement 1.8(2)"/>
      <sheetName val="D2"/>
      <sheetName val="D3"/>
      <sheetName val="D4"/>
      <sheetName val="D5"/>
      <sheetName val="D6"/>
      <sheetName val="D7(1)"/>
      <sheetName val="D7(2)"/>
      <sheetName val="D8(1)"/>
      <sheetName val="D8(2)"/>
      <sheetName val="D9"/>
      <sheetName val="D10 LS-Rutin"/>
      <sheetName val="D10 Kuantitas"/>
      <sheetName val="D10 Analisa HSP"/>
      <sheetName val="Analis TP"/>
    </sheetNames>
    <sheetDataSet>
      <sheetData sheetId="0">
        <row r="33">
          <cell r="H33" t="e">
            <v>#REF!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H8">
            <v>11321.428571428571</v>
          </cell>
        </row>
        <row r="72">
          <cell r="H72">
            <v>1350000</v>
          </cell>
        </row>
      </sheetData>
      <sheetData sheetId="15" refreshError="1"/>
      <sheetData sheetId="16" refreshError="1"/>
      <sheetData sheetId="17" refreshError="1"/>
      <sheetData sheetId="18">
        <row r="9">
          <cell r="AW9">
            <v>303179.4928495381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Peta Quarry"/>
      <sheetName val="Perhitungan Mobilisasi Alat"/>
      <sheetName val="Lalu Lintas"/>
      <sheetName val="ANS PERS"/>
      <sheetName val="TS"/>
      <sheetName val="REKAP ANALIS "/>
      <sheetName val="UPAH"/>
      <sheetName val="BAHAN"/>
      <sheetName val="ALAT"/>
      <sheetName val="ANALIS K "/>
      <sheetName val="D2"/>
      <sheetName val="D3"/>
      <sheetName val="D5"/>
      <sheetName val="D6.1"/>
      <sheetName val="D6.2"/>
      <sheetName val="D7(1)"/>
      <sheetName val="D7(2)"/>
      <sheetName val="AN. SDA"/>
      <sheetName val="4-Basic Price"/>
      <sheetName val="5-ALAT(1)"/>
      <sheetName val="5-ALAT(2)"/>
      <sheetName val="Agg Halus &amp; Kasar"/>
      <sheetName val="Agg A"/>
      <sheetName val="Agg B dan S"/>
      <sheetName val="Agg C"/>
      <sheetName val="D4"/>
      <sheetName val="D6.3"/>
      <sheetName val="D8(1)"/>
      <sheetName val="D8(2)"/>
      <sheetName val="D9"/>
      <sheetName val="D10 LS-Rutin"/>
      <sheetName val="D10 Kuantitas"/>
      <sheetName val="D10 Analisa HSP"/>
      <sheetName val="Mobilisasi"/>
      <sheetName val="Prop-non ind"/>
      <sheetName val="Informasi"/>
      <sheetName val="Analisa K3"/>
      <sheetName val="4-Analisa Quarry"/>
      <sheetName val="4-Formulir harga bahan"/>
      <sheetName val="Jembatan Sementara"/>
      <sheetName val="Agg  CBR 60"/>
      <sheetName val="Sheet1"/>
    </sheetNames>
    <sheetDataSet>
      <sheetData sheetId="0">
        <row r="35">
          <cell r="H35">
            <v>908230400</v>
          </cell>
        </row>
      </sheetData>
      <sheetData sheetId="1">
        <row r="27">
          <cell r="H27">
            <v>137065730.57142857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8">
          <cell r="F8">
            <v>9885.7142857142862</v>
          </cell>
        </row>
      </sheetData>
      <sheetData sheetId="21">
        <row r="9">
          <cell r="AW9">
            <v>1034521.9536131294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JADWAL Scdl"/>
      <sheetName val="Rekapan 1"/>
      <sheetName val="RPPD"/>
      <sheetName val="Calculation Brcp"/>
      <sheetName val="Volume Brouncptring"/>
      <sheetName val="Analisa Brouncptrig"/>
      <sheetName val="Rincian uph+mtr Broncptring"/>
      <sheetName val="Calculation Sdmn"/>
      <sheetName val="Volume Sdmn"/>
      <sheetName val="Analisa Sdmn"/>
      <sheetName val="Rincian uph+mtr Sdmn"/>
      <sheetName val="Calculation Reserv"/>
      <sheetName val="Volume Reserv"/>
      <sheetName val="Analisa Reserv"/>
      <sheetName val="Rincian uph+mtr Rsrvoar"/>
      <sheetName val="Calculation HU"/>
      <sheetName val="Volume HU "/>
      <sheetName val="Analisa HU "/>
      <sheetName val="Rincian uph+mtr HU "/>
      <sheetName val="Calculation KU"/>
      <sheetName val="Volum KU"/>
      <sheetName val="AnalisaKU"/>
      <sheetName val="Rincian uph+mtr KU"/>
      <sheetName val="Volume CCTgn"/>
      <sheetName val="Analisa Cctgn"/>
      <sheetName val="Rinci uph+mtr cctng"/>
      <sheetName val="Calculation samph"/>
      <sheetName val="Volume samph"/>
      <sheetName val="Analisa samph"/>
      <sheetName val="Rinci uph+mtr samph"/>
      <sheetName val="Tong Sampah"/>
      <sheetName val="Volume pipa  "/>
      <sheetName val="Volume pipa PVC"/>
      <sheetName val="Volume pipa GIP"/>
      <sheetName val="Analisa Pmsngan pipa"/>
      <sheetName val="BA Upah"/>
      <sheetName val="Calculation WC"/>
      <sheetName val="VolumeWC 1 unit"/>
      <sheetName val="AnalWC 1 Unit"/>
      <sheetName val="Rinci uph+mtrWC 1 Unit"/>
      <sheetName val="Sheet1"/>
      <sheetName val="alat"/>
    </sheetNames>
    <sheetDataSet>
      <sheetData sheetId="0">
        <row r="11">
          <cell r="I11">
            <v>116000</v>
          </cell>
        </row>
        <row r="43">
          <cell r="I43">
            <v>170000</v>
          </cell>
        </row>
        <row r="44">
          <cell r="I44">
            <v>110000</v>
          </cell>
        </row>
        <row r="47">
          <cell r="I47">
            <v>99000</v>
          </cell>
        </row>
        <row r="48">
          <cell r="I48">
            <v>4600</v>
          </cell>
        </row>
      </sheetData>
      <sheetData sheetId="1">
        <row r="14">
          <cell r="I14">
            <v>3750</v>
          </cell>
        </row>
      </sheetData>
      <sheetData sheetId="2" refreshError="1"/>
      <sheetData sheetId="3" refreshError="1"/>
      <sheetData sheetId="4">
        <row r="42">
          <cell r="N42">
            <v>390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99">
          <cell r="O99">
            <v>4</v>
          </cell>
        </row>
      </sheetData>
      <sheetData sheetId="27" refreshError="1"/>
      <sheetData sheetId="28" refreshError="1"/>
      <sheetData sheetId="29">
        <row r="46">
          <cell r="O46">
            <v>6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37">
          <cell r="C37" t="str">
            <v>Flange Spigot Dia. 2"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B"/>
      <sheetName val="RAB "/>
    </sheetNames>
    <sheetDataSet>
      <sheetData sheetId="0" refreshError="1"/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AN  ANALISA "/>
      <sheetName val="AN-HARGA SAT"/>
      <sheetName val="BQ"/>
      <sheetName val="REKAP"/>
      <sheetName val="H S D"/>
      <sheetName val="VOLUME"/>
      <sheetName val=""/>
      <sheetName val="HARSAT"/>
      <sheetName val="Basic Price"/>
      <sheetName val="RekapBOQ"/>
      <sheetName val="Morang"/>
      <sheetName val="ESCON"/>
      <sheetName val="backup 36A"/>
      <sheetName val="ANLS GEDUNG"/>
      <sheetName val="harga bahan"/>
      <sheetName val="backup 36b"/>
      <sheetName val="backup 36c"/>
      <sheetName val="Sheet1"/>
      <sheetName val="RAB-SATKER"/>
      <sheetName val="bahan"/>
      <sheetName val="HSD"/>
      <sheetName val="schedule kurva s"/>
      <sheetName val="boq"/>
      <sheetName val="3-DIV3"/>
      <sheetName val="3-DIV5"/>
      <sheetName val="basic"/>
    </sheetNames>
    <sheetDataSet>
      <sheetData sheetId="0"/>
      <sheetData sheetId="1"/>
      <sheetData sheetId="2"/>
      <sheetData sheetId="3"/>
      <sheetData sheetId="4" refreshError="1">
        <row r="10">
          <cell r="E10">
            <v>2750</v>
          </cell>
        </row>
        <row r="26">
          <cell r="E26">
            <v>83600</v>
          </cell>
        </row>
        <row r="28">
          <cell r="E28">
            <v>85800</v>
          </cell>
        </row>
        <row r="31">
          <cell r="E31">
            <v>2310</v>
          </cell>
        </row>
        <row r="40">
          <cell r="E40">
            <v>55000</v>
          </cell>
        </row>
        <row r="56">
          <cell r="E56">
            <v>24025</v>
          </cell>
        </row>
        <row r="57">
          <cell r="E57">
            <v>95250</v>
          </cell>
        </row>
        <row r="62">
          <cell r="E62">
            <v>103610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daf-3(OK)"/>
      <sheetName val="daf-7(OK)"/>
      <sheetName val="SITE-E"/>
      <sheetName val="lamp-d"/>
      <sheetName val="Foundation"/>
      <sheetName val="Material"/>
      <sheetName val="plumbing"/>
      <sheetName val="Cover"/>
      <sheetName val="ah sanitary"/>
      <sheetName val="DAF-2"/>
      <sheetName val="CONSUMABLE"/>
      <sheetName val="BAG-III"/>
      <sheetName val="Currency Rate"/>
      <sheetName val="Steel-Twr"/>
      <sheetName val="BAG_III"/>
      <sheetName val="BQ"/>
      <sheetName val="Eva_Spek"/>
      <sheetName val="Harga_Satuan"/>
      <sheetName val="BQ ARS"/>
      <sheetName val="Elektrikal"/>
      <sheetName val="daf_3_OK_"/>
      <sheetName val="daf_7_OK_"/>
      <sheetName val="A"/>
      <sheetName val="ESCON"/>
      <sheetName val="Bahan"/>
      <sheetName val="Fill this out first..."/>
      <sheetName val="LS_Rutin"/>
      <sheetName val="I-KAMAR"/>
      <sheetName val="BAG-2"/>
      <sheetName val="DAF_2"/>
      <sheetName val="Daf 1"/>
      <sheetName val="harsat"/>
      <sheetName val="2_2"/>
      <sheetName val="ah_sanitary"/>
      <sheetName val="Currency_Rate"/>
      <sheetName val="Kolom"/>
      <sheetName val="Bill_1_VAC_Supply_A"/>
      <sheetName val="INPUT DATAS"/>
      <sheetName val="Sch.1"/>
      <sheetName val="Bahan "/>
      <sheetName val="Upah"/>
      <sheetName val="Pekerjaan "/>
      <sheetName val="ANALISA"/>
      <sheetName val="STR"/>
      <sheetName val="price"/>
      <sheetName val="Scd_RAB"/>
      <sheetName val="Penwrn"/>
      <sheetName val="Bgt_Jun-05"/>
      <sheetName val="SEX"/>
      <sheetName val="Rate"/>
      <sheetName val="SAT-BHN"/>
      <sheetName val="Total Load List"/>
      <sheetName val="H.Satuan"/>
      <sheetName val="BAG_2"/>
      <sheetName val="chitimc"/>
      <sheetName val="Eva_Spek1"/>
      <sheetName val="Harga_Satuan1"/>
      <sheetName val="BQ_ARS"/>
      <sheetName val="Daf_1"/>
      <sheetName val="Harga ME "/>
      <sheetName val="ALAT"/>
      <sheetName val="Fill this out first___"/>
      <sheetName val="Isolasi Luar"/>
      <sheetName val="sheet1"/>
      <sheetName val="Bill rekap"/>
      <sheetName val="Bill of Qty"/>
      <sheetName val="Isolasi Luar Dalam"/>
      <sheetName val="Persiapan"/>
      <sheetName val="BQ atap bengkel"/>
      <sheetName val="str bengkel"/>
      <sheetName val="TE TS FA LAN MATV"/>
      <sheetName val="ALEK"/>
      <sheetName val="sort"/>
      <sheetName val="DAFTAR HARGA"/>
      <sheetName val="A+Supl."/>
      <sheetName val="7"/>
      <sheetName val="Bldg"/>
      <sheetName val="SPEC"/>
      <sheetName val="FINISHING"/>
      <sheetName val="STRUKTUR"/>
      <sheetName val="mat_me pipa"/>
      <sheetName val="Ahs.2"/>
      <sheetName val="Ahs.1"/>
      <sheetName val="REF.ONLY"/>
      <sheetName val="INDEX"/>
      <sheetName val="drain"/>
      <sheetName val="Structure"/>
      <sheetName val="Bill No. 2"/>
      <sheetName val="machinery"/>
      <sheetName val="walk way"/>
      <sheetName val="Architecture"/>
      <sheetName val="Pt"/>
      <sheetName val="Rekap"/>
      <sheetName val="BoQ"/>
      <sheetName val="HS_TRG"/>
      <sheetName val="data"/>
      <sheetName val="Cover1"/>
      <sheetName val="DAF-1"/>
      <sheetName val="mu"/>
      <sheetName val="#REF!"/>
      <sheetName val="Rekapitulasi"/>
      <sheetName val="Peralatan (2)"/>
      <sheetName val="Penjumlahan"/>
      <sheetName val="304_06"/>
      <sheetName val="Cash Flow bulanan"/>
      <sheetName val="I_KAMAR"/>
      <sheetName val="RAB MEK 15 M MB "/>
      <sheetName val="VAC-1"/>
      <sheetName val="Jurnal"/>
      <sheetName val="mat baja"/>
      <sheetName val="harga baja"/>
      <sheetName val="BQ-Str"/>
      <sheetName val="Bhn"/>
      <sheetName val="rab me (by owner) "/>
      <sheetName val="BQ (by owner)"/>
      <sheetName val="rab me (fisik)"/>
      <sheetName val="Rekap Direct Cost"/>
      <sheetName val="AC"/>
      <sheetName val="PT."/>
      <sheetName val="Input"/>
      <sheetName val="Huruf"/>
      <sheetName val="UNIT CHILLER"/>
      <sheetName val="Biaya-Lat"/>
      <sheetName val="ah_sanitary1"/>
      <sheetName val="Currency_Rate1"/>
      <sheetName val="Fill_this_out_first___"/>
      <sheetName val="analisa Str"/>
      <sheetName val="Hrg.Sat"/>
      <sheetName val="Mob"/>
      <sheetName val="Listrik"/>
      <sheetName val="Perm. Test"/>
      <sheetName val="UNIT PRICE ANALYSIS (KSN)"/>
      <sheetName val="合成単価作成表-BLDG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Kuantitas &amp; Harga"/>
      <sheetName val="AHS Marka"/>
      <sheetName val="AHS Aspal"/>
      <sheetName val="TOWN"/>
      <sheetName val="Tataudara"/>
      <sheetName val="HB "/>
      <sheetName val="DATA GRAFIK"/>
      <sheetName val="rumus"/>
      <sheetName val="Koef"/>
      <sheetName val="Analisa  (2)"/>
      <sheetName val="Sat Bahan"/>
      <sheetName val="Sat Alat"/>
      <sheetName val="Sat Upah"/>
      <sheetName val="H.SAT"/>
      <sheetName val="BQ (1)"/>
      <sheetName val="Bill of Qty MEP"/>
      <sheetName val="Tabel Berat"/>
      <sheetName val="Column"/>
      <sheetName val="Steel"/>
      <sheetName val="arab"/>
      <sheetName val="RAB"/>
      <sheetName val="prime coal"/>
      <sheetName val="HB me"/>
      <sheetName val="RKP"/>
      <sheetName val="Volume"/>
      <sheetName val="HRG BHN"/>
      <sheetName val="analysis"/>
      <sheetName val="L-TIGA"/>
      <sheetName val="L_TIGA"/>
      <sheetName val="Fab+erect"/>
      <sheetName val="HARGA ALAT"/>
      <sheetName val="R_Srikana"/>
      <sheetName val="UPAH~K"/>
      <sheetName val="ANALIS"/>
      <sheetName val="BAHAN~"/>
      <sheetName val="jobhist"/>
      <sheetName val="met bab3"/>
      <sheetName val="anal bab8"/>
      <sheetName val="ANALISA PEK.UMUM"/>
      <sheetName val="ANALISA KONST BTN"/>
      <sheetName val="r.tank"/>
      <sheetName val="prelim"/>
      <sheetName val="Analisa Teknik"/>
      <sheetName val="Analisa Upah &amp; Bahan Plum"/>
      <sheetName val="???????-BLDG"/>
      <sheetName val="DAF-5"/>
      <sheetName val="DAF_5"/>
      <sheetName val="_______-BLDG"/>
      <sheetName val="Analisa Harga Satuan"/>
      <sheetName val="FACTOR"/>
      <sheetName val="satuan_pek_ars"/>
      <sheetName val="RAB-ARS"/>
      <sheetName val="HSBU"/>
      <sheetName val="Fire Fighting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MAPDC"/>
      <sheetName val="E_TRIKAL"/>
      <sheetName val="E_TRONIK"/>
      <sheetName val="MEK"/>
      <sheetName val="ANAL_HPS"/>
      <sheetName val="Rekap1"/>
      <sheetName val="ARSITEK"/>
      <sheetName val="hsp-STR-ARS"/>
      <sheetName val="8LT 12"/>
      <sheetName val="schtng"/>
      <sheetName val="schbhn"/>
      <sheetName val="schalt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Normalisasi"/>
      <sheetName val="ES STG"/>
      <sheetName val="MUA"/>
      <sheetName val="HB"/>
      <sheetName val="wo 276&amp;1050 (98-99)"/>
      <sheetName val="D7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Coord"/>
      <sheetName val="Bsc"/>
      <sheetName val="Alt"/>
      <sheetName val="4-MVAC"/>
      <sheetName val="Koefisien"/>
      <sheetName val="BQ-E20-02(Rp)"/>
      <sheetName val="Sal"/>
      <sheetName val="Hrg"/>
      <sheetName val="G_SUMMARY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금액내역서"/>
      <sheetName val="SAT_BHN"/>
      <sheetName val="AO_UMUM"/>
      <sheetName val=" anal hrg sat"/>
      <sheetName val="Analisa "/>
      <sheetName val="BQ Utama "/>
      <sheetName val="Upah "/>
      <sheetName val="AHSbj"/>
      <sheetName val="div7"/>
      <sheetName val="An Arsitektur"/>
      <sheetName val="Unit Rate (2)"/>
      <sheetName val="An Struktur"/>
      <sheetName val="ETAB 2"/>
      <sheetName val="BASE_PL1_H_shape__OLD_"/>
      <sheetName val="ANA"/>
      <sheetName val="Pipe"/>
      <sheetName val="95삼성급(본사)"/>
      <sheetName val="bq_analisa2"/>
      <sheetName val="sum_boq2"/>
      <sheetName val="BQ_SUSUKAN2"/>
      <sheetName val="BQ_PENGGARON2"/>
      <sheetName val="Daftar_Kuantitas_dan_Harga2"/>
      <sheetName val="HB_me2"/>
      <sheetName val="Sat_Bahan2"/>
      <sheetName val="Sat_Alat2"/>
      <sheetName val="Sat_Upah2"/>
      <sheetName val="H_SAT2"/>
      <sheetName val="met_bab32"/>
      <sheetName val="anal_bab82"/>
      <sheetName val="Analisa_Upah_&amp;_Bahan_Plum2"/>
      <sheetName val="BQ_(1)2"/>
      <sheetName val="Bill_of_Qty_MEP2"/>
      <sheetName val="Tabel_Berat2"/>
      <sheetName val="Eva_Spek5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CERT"/>
      <sheetName val="Smry Wk (P I)"/>
      <sheetName val="NP"/>
      <sheetName val="NP (3)"/>
      <sheetName val="NP (2)"/>
      <sheetName val="Additional"/>
      <sheetName val="SKEDUL AV-05"/>
      <sheetName val="AHS"/>
      <sheetName val="B"/>
      <sheetName val="AHS2 Partisi,Curtain,Pnt,Jndla"/>
      <sheetName val="Rekap B.L."/>
      <sheetName val="BoQ."/>
      <sheetName val="pivot"/>
      <sheetName val="ANL STR"/>
      <sheetName val="Dokumentasi (2)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HARGA DASAR"/>
      <sheetName val="Harga"/>
      <sheetName val="SCH"/>
      <sheetName val="AMP"/>
      <sheetName val="ANTEK-AGGA"/>
      <sheetName val="BD-LS"/>
      <sheetName val="BIA-LUMPSUM"/>
      <sheetName val="FINAL"/>
      <sheetName val="KEBALAT"/>
      <sheetName val="Master Edit"/>
      <sheetName val="HS Bhn&amp;Upah"/>
      <sheetName val="304-06"/>
      <sheetName val="A_2"/>
      <sheetName val="Level"/>
      <sheetName val="mat&amp;upah"/>
      <sheetName val="RAB AR&amp;STR"/>
      <sheetName val="Cashflow"/>
      <sheetName val="Sat-Tan"/>
      <sheetName val="Infrastruktur"/>
      <sheetName val="MINGGUAN"/>
      <sheetName val="BULANAN."/>
      <sheetName val="UPAH BAHAN "/>
      <sheetName val="Hgsat07"/>
      <sheetName val="railing"/>
      <sheetName val="AN. PEK."/>
      <sheetName val="HSD"/>
      <sheetName val="HARGA MATERIAL"/>
      <sheetName val="DivVII"/>
      <sheetName val="IPL_SCHEDULE"/>
      <sheetName val="PROGRESS"/>
      <sheetName val="BELAGIO"/>
      <sheetName val="ARTAGDING"/>
      <sheetName val="MANHATTAN"/>
      <sheetName val="SENTUL"/>
      <sheetName val="T.ABANG"/>
      <sheetName val="SEMANAN"/>
      <sheetName val="BKPM"/>
      <sheetName val="ANALISA SNI'13 "/>
      <sheetName val="ANALISA1"/>
      <sheetName val="3.4"/>
      <sheetName val="Compare"/>
      <sheetName val="ALAT1"/>
      <sheetName val="BASIC"/>
      <sheetName val="DIV_3"/>
      <sheetName val="FORM BQ TL PRATU 4cct"/>
      <sheetName val="4-Basic Price"/>
      <sheetName val="DIV2"/>
      <sheetName val="DIV5"/>
      <sheetName val="8LT_12"/>
      <sheetName val="UNIT PRICE"/>
      <sheetName val="villa"/>
      <sheetName val="ESTIMASI"/>
      <sheetName val="2.1"/>
      <sheetName val="2.2"/>
      <sheetName val="ARS ADM"/>
      <sheetName val="Electrikal"/>
      <sheetName val="Elektronik"/>
      <sheetName val="Item Kompensasi"/>
      <sheetName val="smt"/>
      <sheetName val="Schedulle"/>
      <sheetName val="DAF.H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ar Debit oke "/>
      <sheetName val="grafik"/>
      <sheetName val="DIMENSI PIPA"/>
      <sheetName val="KEDALAMAN"/>
      <sheetName val="Modular Vol Gal oke"/>
      <sheetName val="Har-sat finish"/>
      <sheetName val="RAB PERPIPAAN 200 KK"/>
      <sheetName val="analisa print"/>
      <sheetName val="RAB MANHOLE"/>
      <sheetName val="REKAP"/>
      <sheetName val="pipa pasaran"/>
      <sheetName val="MANHO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7">
          <cell r="E27">
            <v>3750000</v>
          </cell>
        </row>
        <row r="28">
          <cell r="E28">
            <v>4784000</v>
          </cell>
        </row>
        <row r="33">
          <cell r="E33">
            <v>121200</v>
          </cell>
        </row>
        <row r="39">
          <cell r="E39">
            <v>13300</v>
          </cell>
        </row>
        <row r="40">
          <cell r="E40">
            <v>9100</v>
          </cell>
        </row>
        <row r="41">
          <cell r="E41">
            <v>16000</v>
          </cell>
        </row>
        <row r="43">
          <cell r="E43">
            <v>160500</v>
          </cell>
        </row>
        <row r="78">
          <cell r="E78">
            <v>193700</v>
          </cell>
        </row>
        <row r="79">
          <cell r="E79">
            <v>193800</v>
          </cell>
        </row>
        <row r="88">
          <cell r="E88">
            <v>93900</v>
          </cell>
        </row>
        <row r="89">
          <cell r="E89">
            <v>90400</v>
          </cell>
        </row>
        <row r="90">
          <cell r="E90">
            <v>123100</v>
          </cell>
        </row>
        <row r="91">
          <cell r="E91">
            <v>223300</v>
          </cell>
        </row>
        <row r="93">
          <cell r="E93">
            <v>117800</v>
          </cell>
        </row>
        <row r="108">
          <cell r="E108">
            <v>53340</v>
          </cell>
        </row>
      </sheetData>
      <sheetData sheetId="6" refreshError="1"/>
      <sheetData sheetId="7" refreshError="1">
        <row r="362">
          <cell r="H362">
            <v>107860</v>
          </cell>
        </row>
        <row r="373">
          <cell r="H373">
            <v>128630</v>
          </cell>
        </row>
        <row r="384">
          <cell r="H384">
            <v>206900</v>
          </cell>
        </row>
        <row r="402">
          <cell r="H402">
            <v>431850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print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SAP"/>
      <sheetName val="PPC"/>
      <sheetName val="G_SUMMARY"/>
      <sheetName val="Daf 1"/>
      <sheetName val="DATA"/>
      <sheetName val="B - Norelec"/>
      <sheetName val="B _ Norelec"/>
      <sheetName val="UMUM"/>
      <sheetName val="plumbing"/>
      <sheetName val="Spek_Kusen1"/>
      <sheetName val="Gross_Area1"/>
      <sheetName val="Spek_Kusen"/>
      <sheetName val="Gross_Area"/>
      <sheetName val="rab me (by owner) "/>
      <sheetName val="BQ (by owner)"/>
      <sheetName val="rab me (fisik)"/>
      <sheetName val="Koef"/>
      <sheetName val="Material"/>
      <sheetName val="Isolasi Luar Dalam"/>
      <sheetName val="Isolasi Luar"/>
      <sheetName val="dongia (2)"/>
      <sheetName val="LKVL-CK-HT-GD1"/>
      <sheetName val="giathanh1"/>
      <sheetName val="A"/>
      <sheetName val="harsat"/>
      <sheetName val="Kuantitas &amp; Harga"/>
      <sheetName val="AHS Marka"/>
      <sheetName val="Steel-Twr"/>
      <sheetName val="I-KAMAR"/>
      <sheetName val="CH"/>
      <sheetName val="H.Satuan"/>
      <sheetName val="Upah"/>
      <sheetName val="analisa ARS"/>
      <sheetName val="HB "/>
      <sheetName val="BQ"/>
      <sheetName val="div2"/>
      <sheetName val="TS add-01"/>
      <sheetName val="Harga"/>
      <sheetName val="bhn"/>
      <sheetName val="ESCON"/>
      <sheetName val="Ahs.2"/>
      <sheetName val="Ahs.1"/>
      <sheetName val="Compare"/>
      <sheetName val="Currency Rate"/>
      <sheetName val="Bahan "/>
      <sheetName val="Pekerjaan "/>
      <sheetName val="BAG-III"/>
      <sheetName val="Surat"/>
      <sheetName val="Input"/>
      <sheetName val="MK"/>
      <sheetName val="HRG BHN"/>
      <sheetName val="URAIAN "/>
      <sheetName val="LS-Rutin"/>
      <sheetName val="ana_str"/>
      <sheetName val="bahan"/>
      <sheetName val="DAF-1"/>
      <sheetName val="BoQ C4"/>
      <sheetName val="STR"/>
      <sheetName val="RAP"/>
      <sheetName val="struktur"/>
      <sheetName val="LOADDAT"/>
      <sheetName val="kode rekening"/>
      <sheetName val="HS_TRG"/>
      <sheetName val="anal"/>
      <sheetName val="struktur tdk dipakai"/>
      <sheetName val="BOQ Permata Senayan 09 Juni 200"/>
      <sheetName val="B___Norelec"/>
      <sheetName val="BoQ_C4"/>
      <sheetName val="Rekapitulasi Harga Satuan"/>
      <sheetName val="Daftar Harga Material"/>
      <sheetName val="Cash Flow bulanan"/>
      <sheetName val="BQ &amp; Harga"/>
      <sheetName val="major tems"/>
      <sheetName val="Panel,feeder,elek"/>
      <sheetName val="DIV.3"/>
      <sheetName val="DIV.8"/>
      <sheetName val="BasicPrice"/>
      <sheetName val="Peralatan"/>
      <sheetName val="L1"/>
      <sheetName val="HSD Alat"/>
      <sheetName val="HSD Bahan"/>
      <sheetName val="ANA"/>
      <sheetName val="REK"/>
      <sheetName val="HSD Upah"/>
      <sheetName val="HB"/>
      <sheetName val="Rate"/>
      <sheetName val="5-ALAT(1)"/>
      <sheetName val="DAF_2"/>
      <sheetName val="Daf.Harga-Upah"/>
      <sheetName val="351BQMCN"/>
      <sheetName val="Bill of Qty MEP"/>
      <sheetName val="Basic Price"/>
      <sheetName val="Sat Bah &amp; Up"/>
      <sheetName val="Sat Bah _ Up"/>
      <sheetName val="AN-RC"/>
      <sheetName val="Personnel"/>
      <sheetName val="KoefExc_Dump_Vibro"/>
      <sheetName val="Rab"/>
      <sheetName val="INF"/>
      <sheetName val="Up &amp; bhn"/>
      <sheetName val="INPUT 3"/>
      <sheetName val="INPUT 2"/>
      <sheetName val="ah sanitary"/>
      <sheetName val="prog-mgu"/>
      <sheetName val="Fill this out first..."/>
      <sheetName val="Mob"/>
      <sheetName val="hrg-dsr"/>
      <sheetName val="arab"/>
      <sheetName val="PRD01-5"/>
      <sheetName val="Har-mat"/>
      <sheetName val="Har_mat"/>
      <sheetName val="PT."/>
      <sheetName val="Huruf"/>
      <sheetName val="Kolam"/>
      <sheetName val="BQ-1A"/>
      <sheetName val="Sheet2"/>
      <sheetName val="Sheet3"/>
      <sheetName val="jobhist"/>
      <sheetName val="name"/>
      <sheetName val="Jembatan I"/>
      <sheetName val="SAT UPAH RAPI"/>
      <sheetName val="SUB-KON"/>
      <sheetName val="STAF"/>
      <sheetName val="ALAT"/>
      <sheetName val="SAT-BHN"/>
      <sheetName val="Metode"/>
      <sheetName val="DCF"/>
      <sheetName val="BQ_E20_02_Rp_"/>
      <sheetName val="KODE BAHAN"/>
      <sheetName val="INPUT AGST"/>
      <sheetName val="KODE UPAH"/>
      <sheetName val="Peralatan Utama"/>
      <sheetName val="REKAP PER BUILDING"/>
      <sheetName val="Bide-bq-int"/>
      <sheetName val="KODE"/>
      <sheetName val="Q'ty"/>
      <sheetName val="railing"/>
      <sheetName val="Cover"/>
      <sheetName val="Analisa STR"/>
      <sheetName val="NP 7"/>
      <sheetName val="Analisa Harga Satuan"/>
      <sheetName val="Urai _Resap pengikat"/>
      <sheetName val="A1"/>
      <sheetName val="Kuantitas"/>
      <sheetName val="BO alat"/>
      <sheetName val="Analisa Quarry"/>
      <sheetName val="Informasi"/>
      <sheetName val="JSiar"/>
      <sheetName val="B___Norelec1"/>
      <sheetName val="BoQ_C41"/>
      <sheetName val="B_-_Norelec"/>
      <sheetName val="kode_rekening"/>
      <sheetName val="Currency_Rate"/>
      <sheetName val=""/>
      <sheetName val="satuan_pek_ars"/>
      <sheetName val="Memb Schd"/>
      <sheetName val="Balok_1"/>
      <sheetName val="I_KAMAR"/>
      <sheetName val="Analisa RAP"/>
      <sheetName val="Bahan B"/>
      <sheetName val="Sub"/>
      <sheetName val="Telusur"/>
      <sheetName val="Upah B"/>
      <sheetName val="Analisa RAB"/>
      <sheetName val="BQ-Tenis"/>
      <sheetName val="Arsitektur"/>
      <sheetName val="BOQ_Aula"/>
      <sheetName val="Fill this out first___"/>
      <sheetName val="BAG-2"/>
      <sheetName val="Persiapan"/>
      <sheetName val="DAF-4"/>
      <sheetName val="NAMES"/>
      <sheetName val="SUM_Steel-Strc"/>
      <sheetName val="Satuan Dasar"/>
      <sheetName val="HARGA ALAT"/>
      <sheetName val="DATA WP"/>
      <sheetName val="ans"/>
      <sheetName val="BOQ_PAKET-1"/>
      <sheetName val="REKAP_PAKEI-1"/>
      <sheetName val="HS"/>
      <sheetName val="BOQ"/>
      <sheetName val="StanE"/>
      <sheetName val="sub_total_bag_7"/>
      <sheetName val="Rekap Direct Cost"/>
      <sheetName val="Dashboard"/>
      <sheetName val="iTEM hARSAT"/>
      <sheetName val="Antek"/>
      <sheetName val="4-Basic Price"/>
      <sheetName val="Analysis"/>
      <sheetName val="REKAP"/>
      <sheetName val="TRIWULAN 3"/>
      <sheetName val="10"/>
      <sheetName val="CRA_Detail"/>
      <sheetName val="Volume"/>
      <sheetName val="HARGA MATERIAL"/>
      <sheetName val="H.Material, Upah &amp; Alat"/>
      <sheetName val="Analisa H.Sat.Pek."/>
      <sheetName val="CBD"/>
      <sheetName val="Harsat Bahan"/>
      <sheetName val="Harsat Upah"/>
      <sheetName val="Elektrikal"/>
      <sheetName val="REF.ONLY"/>
      <sheetName val="Pipe"/>
      <sheetName val="LAMPIRAN"/>
      <sheetName val="Memb_Schd"/>
      <sheetName val="Fill_this_out_first___"/>
      <sheetName val="Harsat_Bahan"/>
      <sheetName val="Harsat_Upah"/>
      <sheetName val="REF_ONLY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AW MATERIALS "/>
      <sheetName val="COST-PERSON-J.O."/>
      <sheetName val="RENTAL1"/>
      <sheetName val="BQ-Str"/>
      <sheetName val="Kolom UT"/>
      <sheetName val="DAF_1"/>
      <sheetName val="DAF-7"/>
      <sheetName val="BQ ARS"/>
      <sheetName val="Tableau"/>
      <sheetName val="Coef et données"/>
      <sheetName val="D7(1)"/>
      <sheetName val="304-06"/>
      <sheetName val="hst  LAMP_1"/>
      <sheetName val="Harga satuan"/>
      <sheetName val="H_Dasr link"/>
      <sheetName val="BAG_2"/>
      <sheetName val="Lamp.6"/>
      <sheetName val="mos (2)"/>
      <sheetName val="HargaBAHAN"/>
      <sheetName val="Harga UPAH"/>
      <sheetName val="mobil."/>
      <sheetName val="jad"/>
      <sheetName val="data proyek"/>
      <sheetName val="REKAF (2)"/>
      <sheetName val="Div.7 (3)"/>
      <sheetName val="mos"/>
      <sheetName val="div. 3"/>
      <sheetName val="div3"/>
      <sheetName val="div4"/>
      <sheetName val="div5"/>
      <sheetName val="div6"/>
      <sheetName val="div8"/>
      <sheetName val="MPU"/>
      <sheetName val="Lamp.11"/>
      <sheetName val="div7"/>
      <sheetName val="Div7 (2)"/>
      <sheetName val="M 19"/>
      <sheetName val="pipcompr"/>
      <sheetName val="Mall"/>
      <sheetName val="arp-3a"/>
      <sheetName val="ARP-10"/>
      <sheetName val="L-TIGA"/>
      <sheetName val="Memb_Schd1"/>
      <sheetName val="Fill_this_out_first___1"/>
      <sheetName val="Harsat_Bahan1"/>
      <sheetName val="Harsat_Upah1"/>
      <sheetName val="REF_ONLY1"/>
      <sheetName val="Ahs_2"/>
      <sheetName val="Ahs_1"/>
      <sheetName val="4"/>
      <sheetName val="Uraian Teknis"/>
      <sheetName val="AC"/>
      <sheetName val="HRG BAHAN &amp; UPAH okk"/>
      <sheetName val="Analis Kusen okk"/>
      <sheetName val="HRG BAHAN _ UPAH okk"/>
      <sheetName val="Koefisien Besi ( hit. bareng )"/>
      <sheetName val="REKAP_STRUKTUR"/>
      <sheetName val="H_Satuan"/>
      <sheetName val="HSD"/>
      <sheetName val="Schedulle"/>
      <sheetName val="PC"/>
      <sheetName val="61005"/>
      <sheetName val="61006"/>
      <sheetName val="61007"/>
      <sheetName val="61008"/>
      <sheetName val="SAT-UP"/>
      <sheetName val="hrg-sat.pek"/>
      <sheetName val="sub-total.bag-7"/>
      <sheetName val="I-ME"/>
      <sheetName val="HSLAIN-LAIN"/>
      <sheetName val="divII"/>
      <sheetName val="terendah"/>
      <sheetName val="Boq-civil"/>
      <sheetName val="Master Edit"/>
      <sheetName val="HARGADASAR"/>
      <sheetName val="DHSD"/>
      <sheetName val="Div 10"/>
      <sheetName val="Rkp"/>
      <sheetName val="listrik"/>
      <sheetName val="B_-_Norelec1"/>
      <sheetName val="BASIC"/>
      <sheetName val="IPL_SCHEDULE"/>
      <sheetName val="REKAP (2)"/>
      <sheetName val="Spek_Kusen3"/>
      <sheetName val="Gross_Area3"/>
      <sheetName val="BoQ_C43"/>
      <sheetName val="B___Norelec3"/>
      <sheetName val="Isolasi_Luar_Dalam1"/>
      <sheetName val="Isolasi_Luar1"/>
      <sheetName val="Kuantitas_&amp;_Harga1"/>
      <sheetName val="kode_rekening2"/>
      <sheetName val="B_-_Norelec2"/>
      <sheetName val="Currency_Rate2"/>
      <sheetName val="BOQ_Permata_Senayan_09_Juni_201"/>
      <sheetName val="HSD_Alat1"/>
      <sheetName val="HSD_Bahan1"/>
      <sheetName val="HSD_Upah1"/>
      <sheetName val="Rekapitulasi_Harga_Satuan1"/>
      <sheetName val="Daftar_Harga_Material1"/>
      <sheetName val="Ahs_21"/>
      <sheetName val="Ahs_11"/>
      <sheetName val="HRG_BHN1"/>
      <sheetName val="Jembatan_I1"/>
      <sheetName val="Cash_Flow_bulanan1"/>
      <sheetName val="struktur_tdk_dipakai1"/>
      <sheetName val="BQ_&amp;_Harga1"/>
      <sheetName val="major_tems1"/>
      <sheetName val="HB_1"/>
      <sheetName val="Urai__Resap_pengikat1"/>
      <sheetName val="BO_alat1"/>
      <sheetName val="Analisa_Harga_Satuan1"/>
      <sheetName val="Analisa_Quarry1"/>
      <sheetName val="SAT_UPAH_RAPI1"/>
      <sheetName val="Rekap_Direct_Cost1"/>
      <sheetName val="BAHAN_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DIV_31"/>
      <sheetName val="DIV_81"/>
      <sheetName val="URAIAN_1"/>
      <sheetName val="Analisa_STR1"/>
      <sheetName val="NP_71"/>
      <sheetName val="Spek_Kusen2"/>
      <sheetName val="Gross_Area2"/>
      <sheetName val="BoQ_C42"/>
      <sheetName val="B___Norelec2"/>
      <sheetName val="Isolasi_Luar_Dalam"/>
      <sheetName val="Isolasi_Luar"/>
      <sheetName val="Kuantitas_&amp;_Harga"/>
      <sheetName val="kode_rekening1"/>
      <sheetName val="Currency_Rate1"/>
      <sheetName val="BOQ_Permata_Senayan_09_Juni_200"/>
      <sheetName val="HSD_Alat"/>
      <sheetName val="HSD_Bahan"/>
      <sheetName val="HSD_Upah"/>
      <sheetName val="Rekapitulasi_Harga_Satuan"/>
      <sheetName val="Daftar_Harga_Material"/>
      <sheetName val="HRG_BHN"/>
      <sheetName val="Jembatan_I"/>
      <sheetName val="Cash_Flow_bulanan"/>
      <sheetName val="struktur_tdk_dipakai"/>
      <sheetName val="BQ_&amp;_Harga"/>
      <sheetName val="major_tems"/>
      <sheetName val="HB_"/>
      <sheetName val="Urai__Resap_pengikat"/>
      <sheetName val="BO_alat"/>
      <sheetName val="Analisa_Harga_Satuan"/>
      <sheetName val="Analisa_Quarry"/>
      <sheetName val="SAT_UPAH_RAPI"/>
      <sheetName val="Rekap_Direct_Cost"/>
      <sheetName val="BAHAN_"/>
      <sheetName val="iTEM_hARSAT"/>
      <sheetName val="rab_me_(by_owner)_"/>
      <sheetName val="BQ_(by_owner)"/>
      <sheetName val="rab_me_(fisik)"/>
      <sheetName val="TS_add-01"/>
      <sheetName val="HARGA_ALAT"/>
      <sheetName val="Pekerjaan_"/>
      <sheetName val="Analisa_STR"/>
      <sheetName val="NP_7"/>
      <sheetName val="4-Basic_Price"/>
      <sheetName val="dongia_(2)"/>
      <sheetName val="DIV_3"/>
      <sheetName val="DIV_8"/>
      <sheetName val="URAIAN_"/>
      <sheetName val="Spek_Kusen4"/>
      <sheetName val="Gross_Area4"/>
      <sheetName val="BoQ_C44"/>
      <sheetName val="B___Norelec4"/>
      <sheetName val="Isolasi_Luar_Dalam2"/>
      <sheetName val="Isolasi_Luar2"/>
      <sheetName val="Kuantitas_&amp;_Harga2"/>
      <sheetName val="kode_rekening3"/>
      <sheetName val="B_-_Norelec3"/>
      <sheetName val="Currency_Rate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HRG_BHN2"/>
      <sheetName val="Jembatan_I2"/>
      <sheetName val="Cash_Flow_bulanan2"/>
      <sheetName val="struktur_tdk_dipakai2"/>
      <sheetName val="BQ_&amp;_Harga2"/>
      <sheetName val="major_tems2"/>
      <sheetName val="HB_2"/>
      <sheetName val="Urai__Resap_pengikat2"/>
      <sheetName val="BO_alat2"/>
      <sheetName val="Analisa_Harga_Satuan2"/>
      <sheetName val="Analisa_Quarry2"/>
      <sheetName val="SAT_UPAH_RAPI2"/>
      <sheetName val="Rekap_Direct_Cost2"/>
      <sheetName val="BAHAN_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Analisa_STR2"/>
      <sheetName val="NP_72"/>
      <sheetName val="Spek_Kusen5"/>
      <sheetName val="Gross_Area5"/>
      <sheetName val="BoQ_C45"/>
      <sheetName val="B___Norelec5"/>
      <sheetName val="Isolasi_Luar_Dalam3"/>
      <sheetName val="Isolasi_Luar3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sat-har"/>
      <sheetName val="Unit-P"/>
      <sheetName val="61004"/>
      <sheetName val="Dash"/>
      <sheetName val="BoQ-Gen"/>
      <sheetName val="BREAKSCD"/>
      <sheetName val="Own"/>
      <sheetName val="ah_sanitary2"/>
      <sheetName val="ah_sanitary"/>
      <sheetName val="ah_sanitary1"/>
      <sheetName val="NP"/>
      <sheetName val="NP (3)"/>
      <sheetName val="NP (2)"/>
      <sheetName val="Additional"/>
      <sheetName val="TSS"/>
      <sheetName val="Harga ME "/>
      <sheetName val="Mobilisasi"/>
      <sheetName val="Analisa Alat"/>
      <sheetName val="DAFMAT"/>
      <sheetName val="D-3 (M)"/>
      <sheetName val="D-7 (M)"/>
      <sheetName val="대비표"/>
      <sheetName val="Unit Rate"/>
      <sheetName val="RAB J18 "/>
      <sheetName val="HARGA J18"/>
      <sheetName val="analisa J18"/>
      <sheetName val="AHS"/>
      <sheetName val="Quarry"/>
      <sheetName val="DIVI6"/>
      <sheetName val="DIVI5"/>
      <sheetName val="DIVI8"/>
      <sheetName val="DIVI7"/>
      <sheetName val="DIVI3"/>
      <sheetName val="DIVI2"/>
      <sheetName val="BASC"/>
      <sheetName val="DIVI1"/>
      <sheetName val="1.Unit Price"/>
      <sheetName val="7. Comparison of Asphalt etc"/>
      <sheetName val="harsat_str"/>
      <sheetName val="popmc"/>
      <sheetName val="FINISHING"/>
      <sheetName val="R20_R30_work"/>
      <sheetName val="Rekapitulasi"/>
      <sheetName val="Peralatan (2)"/>
      <sheetName val="8LT 12"/>
      <sheetName val="Daftar upah"/>
      <sheetName val="Schdule"/>
      <sheetName val="Rekap Total"/>
      <sheetName val="Anlsa"/>
      <sheetName val="Uph"/>
      <sheetName val="ANL EI"/>
      <sheetName val="Mushalla"/>
      <sheetName val="perkerasan"/>
      <sheetName val="Uraian Analisa Alat(02)"/>
      <sheetName val="Besi"/>
      <sheetName val="R-MP2-98"/>
      <sheetName val="R-MP"/>
      <sheetName val="Analisa HS"/>
      <sheetName val="HPS PC"/>
      <sheetName val="villa"/>
      <sheetName val="SEX"/>
      <sheetName val="UPAH&amp;BAHAN"/>
      <sheetName val="RENPEN"/>
      <sheetName val="KOP 2"/>
      <sheetName val="an.mek"/>
      <sheetName val="an.lstrk"/>
      <sheetName val="BOW"/>
      <sheetName val="L4c"/>
      <sheetName val="ANALIS"/>
      <sheetName val="HG_JADI"/>
      <sheetName val="anal.K"/>
      <sheetName val="DHS"/>
      <sheetName val="info"/>
      <sheetName val="an-aspal"/>
      <sheetName val="an_alat"/>
      <sheetName val="Sat Jadi"/>
      <sheetName val="Hrg. Sat"/>
      <sheetName val="Hrg. Sat Alat"/>
      <sheetName val="PENAWARAN"/>
      <sheetName val="An. Alat"/>
      <sheetName val="Banda Aceh-5 (Maulana)"/>
      <sheetName val="salary"/>
      <sheetName val="Pekerjaan Utama"/>
      <sheetName val="Rekap Biaya"/>
      <sheetName val="Du_lieu"/>
      <sheetName val="gvl"/>
      <sheetName val="KH-Q1,Q2,01"/>
      <sheetName val="CPar"/>
      <sheetName val="06b"/>
      <sheetName val="SUMBER"/>
      <sheetName val="pivot1"/>
      <sheetName val="Harga Dasar"/>
      <sheetName val="Perm. Test"/>
      <sheetName val="PNT"/>
      <sheetName val="RBP2"/>
      <sheetName val="bank"/>
      <sheetName val="BL"/>
      <sheetName val="BTL"/>
      <sheetName val="gaji"/>
      <sheetName val="ANALISA-HST"/>
      <sheetName val="Daftar Sewa"/>
      <sheetName val="BRD"/>
      <sheetName val="kont anak1"/>
      <sheetName val="Basic P"/>
      <sheetName val="KUANT &amp; HRG"/>
      <sheetName val="DIV-8"/>
      <sheetName val="DIV-7"/>
      <sheetName val="Concrete"/>
      <sheetName val="DTR"/>
      <sheetName val="TBL2"/>
      <sheetName val="RAB AR&amp;STR"/>
      <sheetName val="DIV-3"/>
      <sheetName val="MarkUp"/>
      <sheetName val="BBM-03"/>
      <sheetName val="RnBiaya"/>
      <sheetName val="AKP-01 (2)"/>
      <sheetName val="k341k612"/>
      <sheetName val="D8(1)"/>
      <sheetName val="D9"/>
      <sheetName val="AHS2 Partisi,Curtain,Pnt,Jndla"/>
      <sheetName val="Rekap B.L."/>
      <sheetName val="BoQ."/>
      <sheetName val="pivot"/>
      <sheetName val="Daftar Kuantitas &amp; Harga"/>
      <sheetName val="bahan dan upah"/>
      <sheetName val="Data Info"/>
      <sheetName val="Jadual"/>
      <sheetName val=" anal hrg sat"/>
      <sheetName val="jeulingke"/>
      <sheetName val="gampong kuala cs"/>
      <sheetName val="kuala seuntang cs"/>
      <sheetName val="lambaro skep"/>
      <sheetName val="AN-ALT"/>
      <sheetName val="NP7(2)"/>
      <sheetName val="Agt Halus &amp; Kasar"/>
      <sheetName val="INDEX"/>
      <sheetName val="C.I_ALAT"/>
      <sheetName val="NP10"/>
      <sheetName val="NP6(2)"/>
      <sheetName val="NP7"/>
      <sheetName val="NP8"/>
      <sheetName val="NP3"/>
      <sheetName val="NP4"/>
      <sheetName val="NP5"/>
      <sheetName val="NP6"/>
      <sheetName val="NP9"/>
      <sheetName val="SPK DP"/>
      <sheetName val="Sum"/>
      <sheetName val="L_O&amp;O"/>
      <sheetName val="PO2"/>
      <sheetName val="Cash Wilayah"/>
      <sheetName val="Hutang Lap"/>
      <sheetName val="Hutang-Wil"/>
      <sheetName val="Progress"/>
      <sheetName val="ANALIS ALAT"/>
      <sheetName val="spi&amp;cpi"/>
      <sheetName val="2"/>
      <sheetName val="6"/>
      <sheetName val="boq-ba"/>
      <sheetName val="rekap-ba"/>
      <sheetName val=" "/>
      <sheetName val="Satuan"/>
      <sheetName val="112-885"/>
      <sheetName val="ANALISA SNI'13 "/>
      <sheetName val="ANALISA1"/>
      <sheetName val="C.ALS-STR-PDS"/>
      <sheetName val="analisa GRC"/>
      <sheetName val="Q.ALS-saluran+BK"/>
      <sheetName val="9 PEK-HARIAN"/>
      <sheetName val="Analisa PEMB. UTAMA"/>
      <sheetName val="7.PEK-STRUKTUR"/>
      <sheetName val="Rp"/>
      <sheetName val="Potongan"/>
      <sheetName val="BPM"/>
      <sheetName val="rekap-analis"/>
      <sheetName val="hsat-SD"/>
      <sheetName val="an-satuan"/>
      <sheetName val="Rekap-SD"/>
      <sheetName val="List H.Bahan&amp;Upah"/>
      <sheetName val="A.HARSAT ARS"/>
      <sheetName val="Man Power &amp; Comp"/>
      <sheetName val="DAFTAR_8"/>
      <sheetName val="DAFTAR 7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Perhitungan RAB"/>
      <sheetName val="rcnPDP"/>
      <sheetName val="AHS_Marka"/>
      <sheetName val="ANTEK-1"/>
      <sheetName val="rincian"/>
      <sheetName val="hrg sat1"/>
      <sheetName val="harga sat"/>
      <sheetName val="uraian analisa"/>
      <sheetName val="Data-Masukan"/>
      <sheetName val="SKJ Tetap"/>
      <sheetName val="TENAGA"/>
      <sheetName val="Har Sat"/>
      <sheetName val="Kuant&amp;Harga"/>
      <sheetName val="Analisa.1"/>
      <sheetName val="BREAKDOWN"/>
      <sheetName val="H Sat"/>
      <sheetName val="B.U ARC"/>
      <sheetName val="B.U STR"/>
      <sheetName val="Harga Bahan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2.Sorinangka Weir"/>
      <sheetName val="H ALAT"/>
      <sheetName val="SAT"/>
      <sheetName val="REK PEN"/>
      <sheetName val="4.Irr.Struc.Work"/>
      <sheetName val="H_S_BAHAN"/>
      <sheetName val="6.Tertiary Work"/>
      <sheetName val="Kerja"/>
      <sheetName val="time schedulle"/>
      <sheetName val="SKEDULmaterial"/>
      <sheetName val="Vol_dinding"/>
      <sheetName val="BQ_THPII"/>
      <sheetName val="AWAL"/>
      <sheetName val="met bab3"/>
      <sheetName val="anal bab8"/>
      <sheetName val="HARGA SATUAN UPAH PEKERJA"/>
      <sheetName val="DHS AC"/>
      <sheetName val="Meth "/>
      <sheetName val="Short List-1"/>
      <sheetName val="BILL OF QUANTITY"/>
      <sheetName val="AGG, C"/>
      <sheetName val="schtng"/>
      <sheetName val="schalt"/>
      <sheetName val="schbhn"/>
      <sheetName val="rap rinci"/>
      <sheetName val="Up"/>
      <sheetName val="MAPP"/>
      <sheetName val="anal-2"/>
      <sheetName val="usaid"/>
      <sheetName val="BQ-1A prelim"/>
      <sheetName val="COVERUSRP"/>
      <sheetName val="SITE"/>
      <sheetName val="ESCOND"/>
      <sheetName val="BQUSRP"/>
      <sheetName val="UP MINOR"/>
      <sheetName val="DPKlah"/>
      <sheetName val="RINCIAN NRC"/>
      <sheetName val="saluran &amp; landscape"/>
      <sheetName val="Bill rekap"/>
      <sheetName val="Bill of Qty"/>
      <sheetName val="Fire Figh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AB17">
            <v>1.0249999999999999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/>
      <sheetData sheetId="339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arga bahan"/>
      <sheetName val="upah"/>
      <sheetName val="volume"/>
      <sheetName val="rab resq"/>
      <sheetName val="Rab"/>
      <sheetName val="Sheet2"/>
      <sheetName val=" REKAP"/>
      <sheetName val="analisa"/>
      <sheetName val="analisa listrik"/>
      <sheetName val="cover"/>
      <sheetName val="formula"/>
    </sheetNames>
    <sheetDataSet>
      <sheetData sheetId="0" refreshError="1"/>
      <sheetData sheetId="1">
        <row r="10">
          <cell r="L10">
            <v>8250</v>
          </cell>
        </row>
        <row r="31">
          <cell r="L31">
            <v>75200</v>
          </cell>
        </row>
        <row r="34">
          <cell r="L34">
            <v>31000</v>
          </cell>
        </row>
        <row r="35">
          <cell r="L35">
            <v>14000</v>
          </cell>
        </row>
        <row r="48">
          <cell r="L48">
            <v>31500</v>
          </cell>
        </row>
        <row r="116">
          <cell r="L116">
            <v>35000</v>
          </cell>
        </row>
        <row r="117">
          <cell r="L117">
            <v>37800</v>
          </cell>
        </row>
        <row r="118">
          <cell r="L118">
            <v>38000</v>
          </cell>
        </row>
        <row r="119">
          <cell r="L119">
            <v>29500</v>
          </cell>
        </row>
        <row r="120">
          <cell r="L120">
            <v>46000</v>
          </cell>
        </row>
        <row r="127">
          <cell r="L127">
            <v>6000</v>
          </cell>
        </row>
        <row r="141">
          <cell r="L141">
            <v>17500</v>
          </cell>
        </row>
        <row r="178">
          <cell r="L178">
            <v>4250000</v>
          </cell>
        </row>
        <row r="196">
          <cell r="L196">
            <v>2500</v>
          </cell>
        </row>
      </sheetData>
      <sheetData sheetId="2">
        <row r="12">
          <cell r="G12">
            <v>50000</v>
          </cell>
        </row>
        <row r="13">
          <cell r="G13">
            <v>30000</v>
          </cell>
        </row>
        <row r="21">
          <cell r="G21">
            <v>40000</v>
          </cell>
        </row>
      </sheetData>
      <sheetData sheetId="3" refreshError="1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D"/>
      <sheetName val="ANALISA"/>
      <sheetName val="B Q"/>
      <sheetName val="Sheet1"/>
      <sheetName val="REKAP"/>
      <sheetName val="NEGOSIASI"/>
      <sheetName val="MPU"/>
      <sheetName val="SCHEDULE"/>
      <sheetName val="XL4Test5"/>
      <sheetName val="SAP"/>
    </sheetNames>
    <sheetDataSet>
      <sheetData sheetId="0">
        <row r="8">
          <cell r="E8">
            <v>3400</v>
          </cell>
        </row>
        <row r="10">
          <cell r="E10">
            <v>4900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D"/>
      <sheetName val="ANALISA"/>
      <sheetName val="B Q"/>
      <sheetName val="REKAP"/>
      <sheetName val="NEGOSIASI"/>
      <sheetName val="MPU"/>
      <sheetName val="SCHEDULE"/>
      <sheetName val="XL4Test5"/>
      <sheetName val="5-ALAT(1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"/>
      <sheetName val="CVR"/>
      <sheetName val="RINCIAN"/>
      <sheetName val="REKAP"/>
      <sheetName val="SCHEDULLE"/>
      <sheetName val="HARIAN"/>
      <sheetName val="5-ALAT(1)"/>
    </sheetNames>
    <sheetDataSet>
      <sheetData sheetId="0"/>
      <sheetData sheetId="1" refreshError="1"/>
      <sheetData sheetId="2" refreshError="1">
        <row r="15">
          <cell r="J15" t="str">
            <v>19 Juli 2009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"/>
      <sheetName val="Cov"/>
      <sheetName val="Rekp"/>
      <sheetName val="Rab"/>
      <sheetName val="Mob"/>
      <sheetName val="D3"/>
      <sheetName val="ND3"/>
      <sheetName val="D4"/>
      <sheetName val="ND4"/>
      <sheetName val="D6"/>
      <sheetName val="ND6"/>
      <sheetName val="D8"/>
      <sheetName val="ND8"/>
      <sheetName val="Ag H&amp;K"/>
      <sheetName val="BOW"/>
      <sheetName val="Basic"/>
      <sheetName val="Alat"/>
      <sheetName val="Alat Utama"/>
      <sheetName val="Sched"/>
      <sheetName val="Subkon"/>
      <sheetName val="MM"/>
      <sheetName val="%"/>
      <sheetName val="Ranking %"/>
      <sheetName val="D2"/>
      <sheetName val="ND2"/>
      <sheetName val="D7"/>
      <sheetName val="ND7"/>
      <sheetName val="K-Anl"/>
      <sheetName val="D5"/>
      <sheetName val="ND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jan borong"/>
      <sheetName val="simulasi wae dingin"/>
      <sheetName val="simulasi wae dange"/>
      <sheetName val="wae dange + waedingin"/>
      <sheetName val="data debit"/>
      <sheetName val="kal-nreca"/>
      <sheetName val="kalibrasi-Tank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>
        <row r="18">
          <cell r="A18">
            <v>1</v>
          </cell>
          <cell r="Z18">
            <v>2.3828314146765428</v>
          </cell>
        </row>
        <row r="19">
          <cell r="A19">
            <v>2</v>
          </cell>
          <cell r="Z19">
            <v>2.4711265479051852</v>
          </cell>
        </row>
        <row r="20">
          <cell r="A20">
            <v>3</v>
          </cell>
          <cell r="Z20">
            <v>2.6447902166270101</v>
          </cell>
        </row>
        <row r="21">
          <cell r="A21">
            <v>4</v>
          </cell>
          <cell r="Z21">
            <v>4.2294015672512701</v>
          </cell>
        </row>
        <row r="22">
          <cell r="A22">
            <v>5</v>
          </cell>
          <cell r="Z22">
            <v>3.5647651704449563</v>
          </cell>
        </row>
        <row r="23">
          <cell r="A23">
            <v>6</v>
          </cell>
          <cell r="Z23">
            <v>3.7835892667876343</v>
          </cell>
        </row>
        <row r="24">
          <cell r="A24">
            <v>7</v>
          </cell>
          <cell r="Z24">
            <v>4.6867215873650157</v>
          </cell>
        </row>
        <row r="25">
          <cell r="A25">
            <v>8</v>
          </cell>
          <cell r="Z25">
            <v>4.9365194548175992</v>
          </cell>
        </row>
        <row r="26">
          <cell r="A26">
            <v>9</v>
          </cell>
          <cell r="Z26">
            <v>4.7023796721179458</v>
          </cell>
        </row>
        <row r="27">
          <cell r="A27">
            <v>10</v>
          </cell>
          <cell r="Z27">
            <v>4.2077015742665704</v>
          </cell>
        </row>
        <row r="28">
          <cell r="A28">
            <v>11</v>
          </cell>
          <cell r="Z28">
            <v>4.2163476791440324</v>
          </cell>
        </row>
        <row r="29">
          <cell r="A29">
            <v>12</v>
          </cell>
          <cell r="Z29">
            <v>3.9438644245117351</v>
          </cell>
        </row>
        <row r="30">
          <cell r="A30">
            <v>13</v>
          </cell>
          <cell r="Z30">
            <v>3.678804441072848</v>
          </cell>
        </row>
        <row r="31">
          <cell r="A31">
            <v>14</v>
          </cell>
          <cell r="Z31">
            <v>3.212335625957834</v>
          </cell>
        </row>
        <row r="32">
          <cell r="A32">
            <v>15</v>
          </cell>
          <cell r="Z32">
            <v>3.1902248937961377</v>
          </cell>
        </row>
        <row r="33">
          <cell r="A33">
            <v>16</v>
          </cell>
          <cell r="Z33">
            <v>2.7860773784771506</v>
          </cell>
        </row>
        <row r="34">
          <cell r="A34">
            <v>17</v>
          </cell>
          <cell r="Z34">
            <v>2.7719972157545394</v>
          </cell>
        </row>
        <row r="35">
          <cell r="A35">
            <v>18</v>
          </cell>
          <cell r="Z35">
            <v>2.5907383844155811</v>
          </cell>
        </row>
        <row r="36">
          <cell r="A36">
            <v>19</v>
          </cell>
          <cell r="Z36">
            <v>2.4274838136959156</v>
          </cell>
        </row>
        <row r="37">
          <cell r="A37">
            <v>20</v>
          </cell>
          <cell r="Z37">
            <v>2.3836862354760546</v>
          </cell>
        </row>
        <row r="38">
          <cell r="A38">
            <v>21</v>
          </cell>
          <cell r="Z38">
            <v>4.1250434062820771</v>
          </cell>
        </row>
        <row r="39">
          <cell r="A39">
            <v>22</v>
          </cell>
          <cell r="Z39">
            <v>4.9917154119395217</v>
          </cell>
        </row>
        <row r="40">
          <cell r="A40">
            <v>23</v>
          </cell>
          <cell r="Z40">
            <v>5.119280597060281</v>
          </cell>
        </row>
        <row r="41">
          <cell r="A41">
            <v>24</v>
          </cell>
          <cell r="Z41">
            <v>5.0583170509758615</v>
          </cell>
        </row>
        <row r="42">
          <cell r="A42">
            <v>25</v>
          </cell>
          <cell r="Z42">
            <v>5.1924043158450379</v>
          </cell>
        </row>
        <row r="43">
          <cell r="A43">
            <v>26</v>
          </cell>
          <cell r="Z43">
            <v>5.8913580131182535</v>
          </cell>
        </row>
        <row r="44">
          <cell r="A44">
            <v>27</v>
          </cell>
          <cell r="Z44">
            <v>6.0197498915680105</v>
          </cell>
        </row>
        <row r="45">
          <cell r="A45">
            <v>28</v>
          </cell>
          <cell r="Z45">
            <v>6.5562409328962028</v>
          </cell>
        </row>
        <row r="46">
          <cell r="A46">
            <v>29</v>
          </cell>
          <cell r="Z46">
            <v>5.959031612110171</v>
          </cell>
        </row>
        <row r="47">
          <cell r="A47">
            <v>30</v>
          </cell>
          <cell r="Z47">
            <v>6.7756764345076519</v>
          </cell>
        </row>
        <row r="48">
          <cell r="A48">
            <v>31</v>
          </cell>
          <cell r="Z48">
            <v>7.0134561410710834</v>
          </cell>
        </row>
        <row r="49">
          <cell r="A49">
            <v>32</v>
          </cell>
          <cell r="Z49">
            <v>6.5925669471529993</v>
          </cell>
        </row>
        <row r="50">
          <cell r="A50">
            <v>33</v>
          </cell>
          <cell r="Z50">
            <v>6.1287108832260886</v>
          </cell>
        </row>
        <row r="51">
          <cell r="A51">
            <v>34</v>
          </cell>
          <cell r="Z51">
            <v>5.493467455989145</v>
          </cell>
        </row>
        <row r="52">
          <cell r="A52">
            <v>35</v>
          </cell>
          <cell r="Z52">
            <v>5.4129579500509957</v>
          </cell>
        </row>
        <row r="53">
          <cell r="A53">
            <v>36</v>
          </cell>
          <cell r="Z53">
            <v>4.9855595655980851</v>
          </cell>
        </row>
        <row r="54">
          <cell r="A54">
            <v>37</v>
          </cell>
          <cell r="Z54">
            <v>4.5837932206754726</v>
          </cell>
        </row>
        <row r="55">
          <cell r="A55">
            <v>38</v>
          </cell>
          <cell r="Z55">
            <v>3.9480497768579093</v>
          </cell>
        </row>
        <row r="56">
          <cell r="A56">
            <v>39</v>
          </cell>
          <cell r="Z56">
            <v>3.8695731455995825</v>
          </cell>
        </row>
        <row r="57">
          <cell r="A57">
            <v>40</v>
          </cell>
          <cell r="Z57">
            <v>3.3365531882062891</v>
          </cell>
        </row>
        <row r="58">
          <cell r="A58">
            <v>41</v>
          </cell>
          <cell r="Z58">
            <v>3.279182531499881</v>
          </cell>
        </row>
        <row r="59">
          <cell r="A59">
            <v>42</v>
          </cell>
          <cell r="Z59">
            <v>3.2589412785886562</v>
          </cell>
        </row>
        <row r="60">
          <cell r="A60">
            <v>43</v>
          </cell>
          <cell r="Z60">
            <v>3.3886361448274878</v>
          </cell>
        </row>
        <row r="61">
          <cell r="A61">
            <v>44</v>
          </cell>
          <cell r="Z61">
            <v>3.7708724649211596</v>
          </cell>
        </row>
        <row r="62">
          <cell r="A62">
            <v>45</v>
          </cell>
          <cell r="Z62">
            <v>3.9469519344077879</v>
          </cell>
        </row>
        <row r="63">
          <cell r="A63">
            <v>46</v>
          </cell>
          <cell r="Z63">
            <v>4.3058900722348801</v>
          </cell>
        </row>
        <row r="64">
          <cell r="A64">
            <v>47</v>
          </cell>
          <cell r="Z64">
            <v>5.2759850007065019</v>
          </cell>
        </row>
        <row r="65">
          <cell r="A65">
            <v>48</v>
          </cell>
          <cell r="Z65">
            <v>4.6738448878145435</v>
          </cell>
        </row>
        <row r="66">
          <cell r="A66">
            <v>49</v>
          </cell>
          <cell r="Z66">
            <v>5.8331711304849945</v>
          </cell>
        </row>
        <row r="67">
          <cell r="A67">
            <v>50</v>
          </cell>
          <cell r="Z67">
            <v>7.778543250613172</v>
          </cell>
        </row>
        <row r="68">
          <cell r="A68">
            <v>51</v>
          </cell>
          <cell r="Z68">
            <v>7.8256861003686327</v>
          </cell>
        </row>
        <row r="69">
          <cell r="A69">
            <v>52</v>
          </cell>
          <cell r="Z69">
            <v>8.5230205713509211</v>
          </cell>
        </row>
        <row r="70">
          <cell r="A70">
            <v>53</v>
          </cell>
          <cell r="Z70">
            <v>8.8020153512483006</v>
          </cell>
        </row>
        <row r="71">
          <cell r="A71">
            <v>54</v>
          </cell>
          <cell r="Z71">
            <v>8.0467238549893718</v>
          </cell>
        </row>
        <row r="72">
          <cell r="A72">
            <v>55</v>
          </cell>
          <cell r="Z72">
            <v>8.8197505611195623</v>
          </cell>
        </row>
        <row r="73">
          <cell r="A73">
            <v>56</v>
          </cell>
          <cell r="Z73">
            <v>8.2161470068721894</v>
          </cell>
        </row>
        <row r="74">
          <cell r="A74">
            <v>57</v>
          </cell>
          <cell r="Z74">
            <v>7.6070711459243814</v>
          </cell>
        </row>
        <row r="75">
          <cell r="A75">
            <v>58</v>
          </cell>
          <cell r="Z75">
            <v>6.5668742078237683</v>
          </cell>
        </row>
        <row r="76">
          <cell r="A76">
            <v>59</v>
          </cell>
          <cell r="Z76">
            <v>6.424204436451685</v>
          </cell>
        </row>
        <row r="77">
          <cell r="A77">
            <v>60</v>
          </cell>
          <cell r="Z77">
            <v>5.8755753243152942</v>
          </cell>
        </row>
        <row r="78">
          <cell r="A78">
            <v>61</v>
          </cell>
          <cell r="Z78">
            <v>5.3646728003132473</v>
          </cell>
        </row>
        <row r="79">
          <cell r="A79">
            <v>62</v>
          </cell>
          <cell r="Z79">
            <v>4.5885659464775559</v>
          </cell>
        </row>
        <row r="80">
          <cell r="A80">
            <v>63</v>
          </cell>
          <cell r="Z80">
            <v>4.4658439221516053</v>
          </cell>
        </row>
        <row r="81">
          <cell r="A81">
            <v>64</v>
          </cell>
          <cell r="Z81">
            <v>3.8233120465813619</v>
          </cell>
        </row>
        <row r="82">
          <cell r="A82">
            <v>65</v>
          </cell>
          <cell r="Z82">
            <v>3.7299476813464834</v>
          </cell>
        </row>
        <row r="83">
          <cell r="A83">
            <v>66</v>
          </cell>
          <cell r="Z83">
            <v>3.4315723641906568</v>
          </cell>
        </row>
        <row r="84">
          <cell r="A84">
            <v>67</v>
          </cell>
          <cell r="Z84">
            <v>3.1548429589586138</v>
          </cell>
        </row>
        <row r="85">
          <cell r="A85">
            <v>68</v>
          </cell>
          <cell r="Z85">
            <v>2.7478044566291513</v>
          </cell>
        </row>
        <row r="86">
          <cell r="A86">
            <v>69</v>
          </cell>
          <cell r="Z86">
            <v>3.5425283768231273</v>
          </cell>
        </row>
        <row r="87">
          <cell r="A87">
            <v>70</v>
          </cell>
          <cell r="Z87">
            <v>3.809505421632887</v>
          </cell>
        </row>
        <row r="88">
          <cell r="A88">
            <v>71</v>
          </cell>
          <cell r="Z88">
            <v>4.3937184481997029</v>
          </cell>
        </row>
        <row r="89">
          <cell r="A89">
            <v>72</v>
          </cell>
          <cell r="Z89">
            <v>3.9191680106755276</v>
          </cell>
        </row>
        <row r="90">
          <cell r="A90">
            <v>73</v>
          </cell>
          <cell r="Z90">
            <v>4.7197891094659399</v>
          </cell>
          <cell r="AA90">
            <v>9.2853333333333339</v>
          </cell>
        </row>
        <row r="91">
          <cell r="A91">
            <v>74</v>
          </cell>
          <cell r="Z91">
            <v>10.341415462653238</v>
          </cell>
          <cell r="AA91">
            <v>10.8025</v>
          </cell>
        </row>
        <row r="92">
          <cell r="A92">
            <v>75</v>
          </cell>
          <cell r="Z92">
            <v>12.681448185045859</v>
          </cell>
          <cell r="AA92">
            <v>13.492000000000001</v>
          </cell>
        </row>
        <row r="93">
          <cell r="A93">
            <v>76</v>
          </cell>
          <cell r="Z93">
            <v>11.997105296342321</v>
          </cell>
          <cell r="AA93">
            <v>7.1653846153846148</v>
          </cell>
        </row>
        <row r="94">
          <cell r="A94">
            <v>77</v>
          </cell>
          <cell r="Z94">
            <v>11.360044863806976</v>
          </cell>
          <cell r="AA94">
            <v>10.769333333333332</v>
          </cell>
        </row>
        <row r="95">
          <cell r="A95">
            <v>78</v>
          </cell>
          <cell r="Z95">
            <v>11.696980716274737</v>
          </cell>
          <cell r="AA95">
            <v>13.6675</v>
          </cell>
        </row>
        <row r="96">
          <cell r="A96">
            <v>79</v>
          </cell>
          <cell r="Z96">
            <v>11.588696698323508</v>
          </cell>
          <cell r="AA96">
            <v>14.625333333333334</v>
          </cell>
        </row>
        <row r="97">
          <cell r="A97">
            <v>80</v>
          </cell>
          <cell r="Z97">
            <v>10.886888105235512</v>
          </cell>
          <cell r="AA97">
            <v>11.510666666666667</v>
          </cell>
        </row>
        <row r="98">
          <cell r="A98">
            <v>81</v>
          </cell>
          <cell r="Z98">
            <v>10.034824627280891</v>
          </cell>
          <cell r="AA98">
            <v>8.7473333333333336</v>
          </cell>
        </row>
        <row r="99">
          <cell r="A99">
            <v>82</v>
          </cell>
          <cell r="Z99">
            <v>8.6638684797315353</v>
          </cell>
          <cell r="AA99">
            <v>7.9543749999999998</v>
          </cell>
        </row>
        <row r="100">
          <cell r="A100">
            <v>83</v>
          </cell>
          <cell r="Z100">
            <v>8.4337457946377583</v>
          </cell>
          <cell r="AA100">
            <v>6.2873333333333337</v>
          </cell>
        </row>
        <row r="101">
          <cell r="A101">
            <v>84</v>
          </cell>
          <cell r="Z101">
            <v>7.6707103474481046</v>
          </cell>
          <cell r="AA101">
            <v>6.902666666666665</v>
          </cell>
        </row>
        <row r="102">
          <cell r="A102">
            <v>85</v>
          </cell>
          <cell r="Z102">
            <v>6.9604248511951408</v>
          </cell>
          <cell r="AA102">
            <v>7.9613333333333332</v>
          </cell>
        </row>
        <row r="103">
          <cell r="A103">
            <v>86</v>
          </cell>
          <cell r="Z103">
            <v>5.9127466344744937</v>
          </cell>
          <cell r="AA103">
            <v>6.49</v>
          </cell>
        </row>
        <row r="104">
          <cell r="A104">
            <v>87</v>
          </cell>
          <cell r="Z104">
            <v>5.7113725143840677</v>
          </cell>
          <cell r="AA104">
            <v>4.6399999999999997</v>
          </cell>
        </row>
        <row r="105">
          <cell r="A105">
            <v>88</v>
          </cell>
          <cell r="Z105">
            <v>4.8495702603508386</v>
          </cell>
          <cell r="AA105">
            <v>2.7643749999999998</v>
          </cell>
        </row>
        <row r="106">
          <cell r="A106">
            <v>89</v>
          </cell>
          <cell r="Z106">
            <v>4.6891887975312532</v>
          </cell>
          <cell r="AA106">
            <v>2.3653333333333335</v>
          </cell>
        </row>
        <row r="107">
          <cell r="A107">
            <v>90</v>
          </cell>
          <cell r="Z107">
            <v>4.2571869199946883</v>
          </cell>
          <cell r="AA107">
            <v>3.4193333333333333</v>
          </cell>
        </row>
        <row r="108">
          <cell r="A108">
            <v>91</v>
          </cell>
          <cell r="Z108">
            <v>3.8732268212294345</v>
          </cell>
          <cell r="AA108">
            <v>3.1820000000000013</v>
          </cell>
        </row>
        <row r="109">
          <cell r="A109">
            <v>92</v>
          </cell>
          <cell r="Z109">
            <v>3.3125774536184029</v>
          </cell>
          <cell r="AA109">
            <v>3.0975000000000001</v>
          </cell>
        </row>
        <row r="110">
          <cell r="A110">
            <v>93</v>
          </cell>
          <cell r="Z110">
            <v>4.5139319908083486</v>
          </cell>
          <cell r="AA110">
            <v>4.1026666666666678</v>
          </cell>
        </row>
        <row r="111">
          <cell r="A111">
            <v>94</v>
          </cell>
          <cell r="Z111">
            <v>5.5257870986921374</v>
          </cell>
          <cell r="AA111">
            <v>2.9</v>
          </cell>
        </row>
        <row r="112">
          <cell r="A112">
            <v>95</v>
          </cell>
          <cell r="Z112">
            <v>10.808276410059667</v>
          </cell>
          <cell r="AA112">
            <v>2.6719999999999997</v>
          </cell>
        </row>
        <row r="113">
          <cell r="A113">
            <v>96</v>
          </cell>
          <cell r="Z113">
            <v>9.2563902279530428</v>
          </cell>
          <cell r="AA113">
            <v>4.1906249999999998</v>
          </cell>
        </row>
        <row r="114">
          <cell r="A114">
            <v>97</v>
          </cell>
          <cell r="Z114">
            <v>11.43880738372062</v>
          </cell>
          <cell r="AA114">
            <v>5.3460000000000001</v>
          </cell>
        </row>
        <row r="115">
          <cell r="A115">
            <v>98</v>
          </cell>
          <cell r="Z115">
            <v>13.07614081202412</v>
          </cell>
          <cell r="AA115">
            <v>2.6625000000000001</v>
          </cell>
        </row>
        <row r="116">
          <cell r="A116">
            <v>99</v>
          </cell>
          <cell r="Z116">
            <v>15.549369360945231</v>
          </cell>
          <cell r="AA116">
            <v>2.6513333333333335</v>
          </cell>
        </row>
        <row r="117">
          <cell r="A117">
            <v>100</v>
          </cell>
          <cell r="Z117">
            <v>19.544088251465194</v>
          </cell>
          <cell r="AA117">
            <v>2.9130769230769227</v>
          </cell>
        </row>
        <row r="118">
          <cell r="A118">
            <v>101</v>
          </cell>
          <cell r="Z118">
            <v>20.807779970883914</v>
          </cell>
          <cell r="AA118">
            <v>1.956666666666667</v>
          </cell>
        </row>
        <row r="119">
          <cell r="A119">
            <v>102</v>
          </cell>
          <cell r="Z119">
            <v>19.588020162829665</v>
          </cell>
          <cell r="AA119">
            <v>2.3424999999999998</v>
          </cell>
        </row>
        <row r="120">
          <cell r="A120">
            <v>103</v>
          </cell>
          <cell r="Z120">
            <v>21.047774548411731</v>
          </cell>
          <cell r="AA120">
            <v>1.9673333333333334</v>
          </cell>
        </row>
        <row r="121">
          <cell r="A121">
            <v>104</v>
          </cell>
          <cell r="Z121">
            <v>19.675980997405798</v>
          </cell>
          <cell r="AA121">
            <v>0.70199999999999996</v>
          </cell>
        </row>
        <row r="122">
          <cell r="A122">
            <v>105</v>
          </cell>
          <cell r="Z122">
            <v>18.157591589750101</v>
          </cell>
          <cell r="AA122">
            <v>1.5519999999999998</v>
          </cell>
        </row>
        <row r="123">
          <cell r="A123">
            <v>106</v>
          </cell>
          <cell r="Z123">
            <v>15.585933849140464</v>
          </cell>
          <cell r="AA123">
            <v>0.11749999999999999</v>
          </cell>
        </row>
        <row r="124">
          <cell r="A124">
            <v>107</v>
          </cell>
          <cell r="Z124">
            <v>15.126754226302621</v>
          </cell>
          <cell r="AA124">
            <v>7.9999999999999984E-3</v>
          </cell>
        </row>
        <row r="125">
          <cell r="A125">
            <v>108</v>
          </cell>
          <cell r="Z125">
            <v>13.996826564214462</v>
          </cell>
          <cell r="AA125">
            <v>3.2000000000000008E-2</v>
          </cell>
        </row>
        <row r="126">
          <cell r="A126">
            <v>109</v>
          </cell>
          <cell r="Z126">
            <v>12.647943451054372</v>
          </cell>
          <cell r="AA126">
            <v>0.3106666666666667</v>
          </cell>
        </row>
        <row r="127">
          <cell r="A127">
            <v>110</v>
          </cell>
          <cell r="Z127">
            <v>10.678856427183355</v>
          </cell>
          <cell r="AA127">
            <v>2.5000000000000001E-2</v>
          </cell>
        </row>
        <row r="128">
          <cell r="A128">
            <v>111</v>
          </cell>
          <cell r="Z128">
            <v>10.233001442424188</v>
          </cell>
          <cell r="AA128">
            <v>2.6666666666666665E-2</v>
          </cell>
        </row>
        <row r="129">
          <cell r="A129">
            <v>112</v>
          </cell>
          <cell r="Z129">
            <v>8.6034588543954147</v>
          </cell>
          <cell r="AA129">
            <v>3.4375000000000003E-2</v>
          </cell>
        </row>
        <row r="130">
          <cell r="A130">
            <v>113</v>
          </cell>
          <cell r="Z130">
            <v>8.655856247841033</v>
          </cell>
          <cell r="AA130">
            <v>0.16733333333333328</v>
          </cell>
        </row>
        <row r="131">
          <cell r="A131">
            <v>114</v>
          </cell>
          <cell r="Z131">
            <v>7.7904016556036044</v>
          </cell>
          <cell r="AA131">
            <v>8.8666666666666671E-2</v>
          </cell>
        </row>
        <row r="132">
          <cell r="A132">
            <v>115</v>
          </cell>
          <cell r="Z132">
            <v>8.057354820394016</v>
          </cell>
          <cell r="AA132">
            <v>0.13266666666666668</v>
          </cell>
        </row>
        <row r="133">
          <cell r="A133">
            <v>116</v>
          </cell>
          <cell r="Z133">
            <v>7.5996284047099403</v>
          </cell>
          <cell r="AA133">
            <v>8.6874999999999994E-2</v>
          </cell>
        </row>
        <row r="134">
          <cell r="A134">
            <v>117</v>
          </cell>
          <cell r="Z134">
            <v>9.1745048858924552</v>
          </cell>
          <cell r="AA134">
            <v>0.14733333333333334</v>
          </cell>
        </row>
        <row r="135">
          <cell r="A135">
            <v>118</v>
          </cell>
          <cell r="Z135">
            <v>13.192982516536127</v>
          </cell>
          <cell r="AA135">
            <v>1.0006666666666666</v>
          </cell>
        </row>
        <row r="136">
          <cell r="A136">
            <v>119</v>
          </cell>
          <cell r="Z136">
            <v>14.949276542771623</v>
          </cell>
          <cell r="AA136">
            <v>9.7706666666666653</v>
          </cell>
        </row>
        <row r="137">
          <cell r="A137">
            <v>120</v>
          </cell>
          <cell r="Z137">
            <v>12.871494773582494</v>
          </cell>
          <cell r="AA137">
            <v>9.8081250000000004</v>
          </cell>
        </row>
        <row r="138">
          <cell r="A138">
            <v>121</v>
          </cell>
          <cell r="Z138">
            <v>17.749667521281911</v>
          </cell>
          <cell r="AA138">
            <v>6.3453333333333344</v>
          </cell>
        </row>
        <row r="139">
          <cell r="A139">
            <v>122</v>
          </cell>
          <cell r="Z139">
            <v>20.907109708127649</v>
          </cell>
          <cell r="AA139">
            <v>24.46875</v>
          </cell>
        </row>
        <row r="140">
          <cell r="A140">
            <v>123</v>
          </cell>
          <cell r="Z140">
            <v>22.404468621716976</v>
          </cell>
          <cell r="AA140">
            <v>3.3340000000000005</v>
          </cell>
        </row>
        <row r="141">
          <cell r="A141">
            <v>124</v>
          </cell>
          <cell r="Z141">
            <v>24.919242043932073</v>
          </cell>
          <cell r="AA141">
            <v>2.3492307692307692</v>
          </cell>
        </row>
        <row r="142">
          <cell r="A142">
            <v>125</v>
          </cell>
          <cell r="Z142">
            <v>24.601654826750231</v>
          </cell>
          <cell r="AA142">
            <v>6.5606666666666653</v>
          </cell>
        </row>
        <row r="143">
          <cell r="A143">
            <v>126</v>
          </cell>
          <cell r="Z143">
            <v>26.96919407028922</v>
          </cell>
          <cell r="AA143">
            <v>4.0274999999999999</v>
          </cell>
        </row>
        <row r="144">
          <cell r="A144">
            <v>127</v>
          </cell>
          <cell r="Z144">
            <v>26.021312762321621</v>
          </cell>
          <cell r="AA144">
            <v>8.2260000000000026</v>
          </cell>
        </row>
        <row r="145">
          <cell r="A145">
            <v>128</v>
          </cell>
          <cell r="Z145">
            <v>25.244503848852183</v>
          </cell>
          <cell r="AA145">
            <v>8.6566666666666663</v>
          </cell>
        </row>
        <row r="146">
          <cell r="A146">
            <v>129</v>
          </cell>
          <cell r="Z146">
            <v>23.195357149076923</v>
          </cell>
          <cell r="AA146">
            <v>7.2919999999999989</v>
          </cell>
        </row>
        <row r="147">
          <cell r="A147">
            <v>130</v>
          </cell>
          <cell r="Z147">
            <v>21.998271621347993</v>
          </cell>
          <cell r="AA147">
            <v>8.2643749999999994</v>
          </cell>
        </row>
        <row r="148">
          <cell r="A148">
            <v>131</v>
          </cell>
          <cell r="Z148">
            <v>21.066949512034515</v>
          </cell>
          <cell r="AA148">
            <v>13.801333333333334</v>
          </cell>
        </row>
        <row r="149">
          <cell r="A149">
            <v>132</v>
          </cell>
          <cell r="Z149">
            <v>19.121656496577536</v>
          </cell>
          <cell r="AA149">
            <v>18.72</v>
          </cell>
        </row>
        <row r="150">
          <cell r="A150">
            <v>133</v>
          </cell>
          <cell r="Z150">
            <v>17.267046791421929</v>
          </cell>
          <cell r="AA150">
            <v>23.68</v>
          </cell>
        </row>
        <row r="151">
          <cell r="A151">
            <v>134</v>
          </cell>
          <cell r="Z151">
            <v>15.352705117892841</v>
          </cell>
          <cell r="AA151">
            <v>33.375</v>
          </cell>
        </row>
        <row r="152">
          <cell r="A152">
            <v>135</v>
          </cell>
          <cell r="Z152">
            <v>15.436506739549937</v>
          </cell>
          <cell r="AA152">
            <v>22.506666666666668</v>
          </cell>
        </row>
        <row r="153">
          <cell r="A153">
            <v>136</v>
          </cell>
          <cell r="Z153">
            <v>13.738378975456271</v>
          </cell>
          <cell r="AA153">
            <v>21.75</v>
          </cell>
        </row>
        <row r="154">
          <cell r="A154">
            <v>137</v>
          </cell>
          <cell r="Z154">
            <v>13.227212463526829</v>
          </cell>
          <cell r="AA154">
            <v>25.9</v>
          </cell>
        </row>
        <row r="155">
          <cell r="A155">
            <v>138</v>
          </cell>
          <cell r="Z155">
            <v>11.904261897007464</v>
          </cell>
          <cell r="AA155">
            <v>25.9</v>
          </cell>
        </row>
        <row r="156">
          <cell r="A156">
            <v>139</v>
          </cell>
          <cell r="Z156">
            <v>15.277525122574861</v>
          </cell>
          <cell r="AA156">
            <v>5.1720000000000006</v>
          </cell>
        </row>
        <row r="157">
          <cell r="A157">
            <v>140</v>
          </cell>
          <cell r="Z157">
            <v>14.864178240273818</v>
          </cell>
          <cell r="AA157">
            <v>77.621250000000003</v>
          </cell>
        </row>
        <row r="158">
          <cell r="A158">
            <v>141</v>
          </cell>
          <cell r="Z158">
            <v>20.395441486170832</v>
          </cell>
          <cell r="AA158">
            <v>59.931333333333335</v>
          </cell>
        </row>
        <row r="159">
          <cell r="A159">
            <v>142</v>
          </cell>
          <cell r="Z159">
            <v>19.858443347268121</v>
          </cell>
          <cell r="AA159">
            <v>51.781333333333329</v>
          </cell>
        </row>
        <row r="160">
          <cell r="A160">
            <v>143</v>
          </cell>
          <cell r="Z160">
            <v>28.37339219366962</v>
          </cell>
          <cell r="AA160">
            <v>5.9573333333333345</v>
          </cell>
        </row>
        <row r="161">
          <cell r="A161">
            <v>144</v>
          </cell>
          <cell r="Z161">
            <v>24.370640761825893</v>
          </cell>
          <cell r="AA161">
            <v>2.1812499999999999</v>
          </cell>
        </row>
        <row r="162">
          <cell r="A162">
            <v>145</v>
          </cell>
          <cell r="Z162">
            <v>24.110385065870933</v>
          </cell>
        </row>
        <row r="163">
          <cell r="A163">
            <v>146</v>
          </cell>
          <cell r="Z163">
            <v>21.823871181877639</v>
          </cell>
        </row>
        <row r="164">
          <cell r="A164">
            <v>147</v>
          </cell>
          <cell r="Z164">
            <v>22.479613883240457</v>
          </cell>
        </row>
        <row r="165">
          <cell r="A165">
            <v>148</v>
          </cell>
          <cell r="Z165">
            <v>26.171452699976413</v>
          </cell>
        </row>
        <row r="166">
          <cell r="A166">
            <v>149</v>
          </cell>
          <cell r="Z166">
            <v>20.450334926628411</v>
          </cell>
        </row>
        <row r="167">
          <cell r="A167">
            <v>150</v>
          </cell>
          <cell r="Z167">
            <v>18.596389146368811</v>
          </cell>
        </row>
        <row r="168">
          <cell r="A168">
            <v>151</v>
          </cell>
          <cell r="Z168">
            <v>19.397674344935979</v>
          </cell>
        </row>
        <row r="169">
          <cell r="A169">
            <v>152</v>
          </cell>
          <cell r="Z169">
            <v>17.605553676227842</v>
          </cell>
        </row>
        <row r="170">
          <cell r="A170">
            <v>153</v>
          </cell>
          <cell r="Z170">
            <v>15.936672488013214</v>
          </cell>
        </row>
        <row r="171">
          <cell r="A171">
            <v>154</v>
          </cell>
          <cell r="Z171">
            <v>13.466606939713101</v>
          </cell>
        </row>
        <row r="172">
          <cell r="A172">
            <v>155</v>
          </cell>
          <cell r="Z172">
            <v>12.904464652812202</v>
          </cell>
        </row>
        <row r="173">
          <cell r="A173">
            <v>156</v>
          </cell>
          <cell r="Z173">
            <v>11.563055384507429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"/>
      <sheetName val="K.TambahAC"/>
      <sheetName val="FH"/>
      <sheetName val="K.TambahFH"/>
      <sheetName val="Pipe"/>
      <sheetName val="valve"/>
      <sheetName val="valve 16k"/>
      <sheetName val="ASS-PL"/>
      <sheetName val="Fitting"/>
      <sheetName val="Ana duct"/>
      <sheetName val="Hsd Duct"/>
      <sheetName val="Grille"/>
      <sheetName val="DM"/>
      <sheetName val="SUM 200"/>
      <sheetName val="Harga 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SUM-PRO (4)"/>
      <sheetName val="SUM-PRO (3)"/>
      <sheetName val="SUM-PRO (2)"/>
      <sheetName val="SUM-PRO"/>
      <sheetName val="SEX (4)"/>
      <sheetName val="SEX (3)"/>
      <sheetName val="SEX (2)"/>
      <sheetName val="SEX"/>
      <sheetName val="scope"/>
      <sheetName val="MAKER"/>
      <sheetName val="PRO-PH3"/>
      <sheetName val="PRO-PH2"/>
      <sheetName val="PRO"/>
      <sheetName val="BQ"/>
      <sheetName val="equipment"/>
      <sheetName val="B - Norelec"/>
      <sheetName val="A"/>
      <sheetName val="lintec-sumicon"/>
      <sheetName val="AC"/>
      <sheetName val="Unit Rate"/>
      <sheetName val="Pipe"/>
      <sheetName val="SUM-PRO_(4)"/>
      <sheetName val="SUM-PRO_(3)"/>
      <sheetName val="SUM-PRO_(2)"/>
      <sheetName val="SEX_(4)"/>
      <sheetName val="SEX_(3)"/>
      <sheetName val="SEX_(2)"/>
      <sheetName val="B_-_Norelec"/>
      <sheetName val="tifico"/>
      <sheetName val="sort2"/>
      <sheetName val="Cover Daf-2"/>
      <sheetName val="CAT_HAR"/>
      <sheetName val="Cash Flow bulanan"/>
      <sheetName val="I-KAMAR"/>
      <sheetName val="I_KAMAR"/>
      <sheetName val="Fill this out first___"/>
      <sheetName val="Unit_Rate"/>
      <sheetName val="#REF"/>
      <sheetName val="SUM-PRO_(4)1"/>
      <sheetName val="SUM-PRO_(3)1"/>
      <sheetName val="SUM-PRO_(2)1"/>
      <sheetName val="SEX_(4)1"/>
      <sheetName val="SEX_(3)1"/>
      <sheetName val="SEX_(2)1"/>
      <sheetName val="B_-_Norelec1"/>
      <sheetName val="Fill_this_out_first___"/>
      <sheetName val="H.Satuan"/>
      <sheetName val="Daftar Upah"/>
      <sheetName val="BAG-2"/>
      <sheetName val="Cover"/>
      <sheetName val="harsat"/>
      <sheetName val="Bill of Qty MEP"/>
      <sheetName val="DSBDY"/>
      <sheetName val="NAMES"/>
      <sheetName val="4-Basic Price"/>
      <sheetName val="RAB AR&amp;STR"/>
      <sheetName val="Material"/>
      <sheetName val="DAF-1"/>
      <sheetName val="PRD 01-7"/>
      <sheetName val="PRD 01-8"/>
      <sheetName val="PRD 01-9"/>
      <sheetName val="PRD 01-10"/>
      <sheetName val="PRD 01-11"/>
      <sheetName val="PRD 01-3"/>
      <sheetName val="PRD 01-4"/>
      <sheetName val="Pers"/>
      <sheetName val="HM"/>
      <sheetName val="HB "/>
      <sheetName val="EE-PROP"/>
      <sheetName val="Bahan"/>
      <sheetName val="HRG BHN"/>
      <sheetName val="Isolasi Luar Dalam"/>
      <sheetName val="Isolasi Luar"/>
      <sheetName val="COVERUSRP"/>
      <sheetName val="SITE"/>
      <sheetName val="ESCOND"/>
      <sheetName val="BQUSRP"/>
      <sheetName val="SUM-PRO_(4)2"/>
      <sheetName val="SUM-PRO_(3)2"/>
      <sheetName val="SUM-PRO_(2)2"/>
      <sheetName val="SEX_(4)2"/>
      <sheetName val="SEX_(3)2"/>
      <sheetName val="SEX_(2)2"/>
      <sheetName val="B_-_Norelec2"/>
      <sheetName val="Unit_Rate1"/>
      <sheetName val="Cover_Daf-2"/>
      <sheetName val="Fill_this_out_first___1"/>
      <sheetName val="Cash_Flow_bulanan"/>
      <sheetName val="H_Satuan"/>
      <sheetName val="Daftar_Upah"/>
      <sheetName val="Bill_of_Qty_MEP"/>
      <sheetName val="4-Basic_Price"/>
      <sheetName val="RAB_AR&amp;STR"/>
      <sheetName val="PRD_01-7"/>
      <sheetName val="PRD_01-8"/>
      <sheetName val="PRD_01-9"/>
      <sheetName val="PRD_01-10"/>
      <sheetName val="PRD_01-11"/>
      <sheetName val="PRD_01-3"/>
      <sheetName val="PRD_01-4"/>
      <sheetName val="NET表"/>
      <sheetName val="BQ表"/>
      <sheetName val="DAFTAR 7"/>
      <sheetName val="Mat"/>
      <sheetName val=" Rencana Vol per Section"/>
      <sheetName val="GSMTOWER"/>
      <sheetName val="BQ-E20-02(Rp)"/>
      <sheetName val="RAB T-95 BK"/>
      <sheetName val="GTS I PS"/>
      <sheetName val="FINISHING"/>
      <sheetName val="SUM 200"/>
      <sheetName val="Kuantitas &amp; Harga"/>
      <sheetName val="Estimate"/>
      <sheetName val="L-Mechanical"/>
      <sheetName val="Faktor"/>
      <sheetName val="Plafond"/>
      <sheetName val="HARGA MATERIAL"/>
      <sheetName val="LOADDAT"/>
      <sheetName val="Fill this out first..."/>
      <sheetName val="Tabel Berat"/>
      <sheetName val="STRUKTUR"/>
      <sheetName val="Analisa STR"/>
      <sheetName val="JKT (2)"/>
      <sheetName val="Markup"/>
      <sheetName val="JAD-PEL"/>
      <sheetName val="Div2"/>
      <sheetName val="TS"/>
      <sheetName val="SITE-E"/>
      <sheetName val="NET?"/>
      <sheetName val="BQ?"/>
      <sheetName val="STR"/>
      <sheetName val="Sheet1"/>
      <sheetName val="351BQMCN"/>
      <sheetName val="Analisa"/>
      <sheetName val="D.1.7"/>
      <sheetName val="D.1.5"/>
      <sheetName val="D.2.3"/>
      <sheetName val="D.2.2"/>
      <sheetName val="D &amp; W sizes"/>
      <sheetName val="I-ME"/>
      <sheetName val="Steel-Twr"/>
      <sheetName val="hrg-sat.pek"/>
      <sheetName val="Prelim"/>
      <sheetName val="NET_"/>
      <sheetName val="BQ_"/>
      <sheetName val="struktur tdk dipakai"/>
      <sheetName val="index"/>
      <sheetName val="an. struktur"/>
      <sheetName val="Dashboard"/>
      <sheetName val="Currency Rate"/>
      <sheetName val="Urai _Resap pengikat"/>
      <sheetName val="CODE"/>
      <sheetName val="24V"/>
      <sheetName val="AHSbj"/>
      <sheetName val="rekap ahs"/>
      <sheetName val="rekap-bialat"/>
      <sheetName val="RAB"/>
      <sheetName val="villa"/>
      <sheetName val="01A- RAB"/>
      <sheetName val="Isolasi_Luar_Dalam"/>
      <sheetName val="Isolasi_Luar"/>
      <sheetName val="VLOOKUP"/>
      <sheetName val="Panel,feeder,elek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TJ1Q47"/>
      <sheetName val="Sch"/>
      <sheetName val="PL1"/>
      <sheetName val="PL2"/>
      <sheetName val="PL3"/>
      <sheetName val="PL4"/>
      <sheetName val="H. Satuan"/>
      <sheetName val="AHS. Keg"/>
      <sheetName val="Duc-3"/>
      <sheetName val="TOTAL"/>
      <sheetName val="Piping"/>
      <sheetName val="____"/>
      <sheetName val="Elec-ins"/>
      <sheetName val="SAT-BHN"/>
      <sheetName val="INPUT DATAS"/>
      <sheetName val="Bahan upah"/>
      <sheetName val="BQ ARS"/>
      <sheetName val="Upah"/>
      <sheetName val="PESANTREN"/>
      <sheetName val="G"/>
      <sheetName val="Curup"/>
      <sheetName val="Prabu"/>
      <sheetName val="On Time"/>
      <sheetName val="Eta-maxC Lager"/>
      <sheetName val="6 Felder - Md"/>
      <sheetName val="AG25 inner maxQ-Truck"/>
      <sheetName val="U1"/>
      <sheetName val="6 Felder - maxQ"/>
      <sheetName val="RAB KapukII"/>
      <sheetName val="BAU"/>
      <sheetName val="Memb Schd"/>
      <sheetName val="plumbing"/>
      <sheetName val="Quantity"/>
      <sheetName val="HRG_BHN"/>
      <sheetName val="HB_"/>
      <sheetName val="HARGA_MATERIAL"/>
      <sheetName val="플랜트 설치"/>
      <sheetName val="TABEL BAJA"/>
      <sheetName val="Summary"/>
      <sheetName val="BQ-Str"/>
      <sheetName val="GLP's and PSPC's"/>
      <sheetName val="Internal Summary"/>
      <sheetName val="Antenna"/>
      <sheetName val="harga"/>
      <sheetName val="Admin"/>
      <sheetName val="bobot"/>
      <sheetName val="BS pricing"/>
      <sheetName val="Parameter"/>
      <sheetName val="BOM"/>
      <sheetName val="Project Summary"/>
      <sheetName val="lookup"/>
      <sheetName val="Factor"/>
      <sheetName val="GLP_s_changed_from_previous"/>
      <sheetName val="Alloc 1"/>
      <sheetName val="CONV_TAB"/>
      <sheetName val="BILL"/>
      <sheetName val="Legend"/>
      <sheetName val="GLP-DISCOUNT"/>
      <sheetName val="BER CAL"/>
      <sheetName val="Legenda"/>
      <sheetName val="BSC_UPGRADES"/>
      <sheetName val="Problem Class"/>
      <sheetName val="ALL"/>
      <sheetName val="Perm. Test"/>
      <sheetName val="HRG-DASAR"/>
      <sheetName val="Hrg Sat"/>
      <sheetName val="D985"/>
      <sheetName val="LR-APR-06"/>
      <sheetName val="hARGA SAT"/>
      <sheetName val="aN-suku"/>
      <sheetName val="BAB_5_13_Anal"/>
      <sheetName val="LR-JUN-06"/>
      <sheetName val="3-DIV4"/>
      <sheetName val="Sheet9"/>
      <sheetName val="Harga Dasar"/>
      <sheetName val="TBM"/>
      <sheetName val="Basic Price"/>
      <sheetName val="RAB PRO"/>
      <sheetName val="LR-MAR-06"/>
      <sheetName val="koef"/>
      <sheetName val="BARU-3"/>
      <sheetName val="BARU-4 "/>
      <sheetName val="LAMA-3"/>
      <sheetName val="LAMA-4"/>
      <sheetName val="LR-MEI-06"/>
      <sheetName val="LR-SPT-06"/>
      <sheetName val="Galian 1"/>
      <sheetName val="rate"/>
      <sheetName val="DATA PROYEK"/>
      <sheetName val="bialangsung"/>
      <sheetName val="uraian analisa"/>
      <sheetName val="Bill_Qua"/>
      <sheetName val="REKAP"/>
      <sheetName val="AKP"/>
      <sheetName val="Bi-BANK"/>
      <sheetName val="BU"/>
      <sheetName val="PP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SUBKON"/>
      <sheetName val="DISBIA"/>
      <sheetName val="BBM"/>
      <sheetName val="BRK-DWN"/>
      <sheetName val="MTRL"/>
      <sheetName val="R_BANK"/>
      <sheetName val="R_PP"/>
      <sheetName val="R_RUPA"/>
      <sheetName val="RBP"/>
      <sheetName val="SKAT"/>
      <sheetName val="SURAT"/>
      <sheetName val="div7"/>
      <sheetName val="RBP2"/>
      <sheetName val="RBP- 2"/>
      <sheetName val="AKP-1"/>
      <sheetName val="B"/>
      <sheetName val="SUM-PRO_(4)3"/>
      <sheetName val="SUM-PRO_(3)3"/>
      <sheetName val="SUM-PRO_(2)3"/>
      <sheetName val="SEX_(4)3"/>
      <sheetName val="SEX_(3)3"/>
      <sheetName val="SEX_(2)3"/>
      <sheetName val="B_-_Norelec3"/>
      <sheetName val="Unit_Rate2"/>
      <sheetName val="Daftar_Upah1"/>
      <sheetName val="Cover_Daf-21"/>
      <sheetName val="Fill_this_out_first___3"/>
      <sheetName val="Cash_Flow_bulanan1"/>
      <sheetName val="H_Satuan1"/>
      <sheetName val="Bill_of_Qty_MEP1"/>
      <sheetName val="4-Basic_Price1"/>
      <sheetName val="PRD_01-71"/>
      <sheetName val="PRD_01-81"/>
      <sheetName val="PRD_01-91"/>
      <sheetName val="PRD_01-101"/>
      <sheetName val="PRD_01-111"/>
      <sheetName val="PRD_01-31"/>
      <sheetName val="PRD_01-41"/>
      <sheetName val="Fill_this_out_first___4"/>
      <sheetName val="Tabel_Berat1"/>
      <sheetName val="Analisa_STR1"/>
      <sheetName val="HARGA_MATERIAL1"/>
      <sheetName val="RAB_AR&amp;STR1"/>
      <sheetName val="HRG_BHN1"/>
      <sheetName val="JKT_(2)1"/>
      <sheetName val="Fill_this_out_first___2"/>
      <sheetName val="Tabel_Berat"/>
      <sheetName val="Analisa_STR"/>
      <sheetName val="JKT_(2)"/>
      <sheetName val="SUM-PRO_(4)4"/>
      <sheetName val="SUM-PRO_(3)4"/>
      <sheetName val="SUM-PRO_(2)4"/>
      <sheetName val="SEX_(4)4"/>
      <sheetName val="SEX_(3)4"/>
      <sheetName val="SEX_(2)4"/>
      <sheetName val="B_-_Norelec4"/>
      <sheetName val="Unit_Rate3"/>
      <sheetName val="Daftar_Upah2"/>
      <sheetName val="Cover_Daf-22"/>
      <sheetName val="Fill_this_out_first___5"/>
      <sheetName val="Cash_Flow_bulanan2"/>
      <sheetName val="H_Satuan2"/>
      <sheetName val="Bill_of_Qty_MEP2"/>
      <sheetName val="4-Basic_Price2"/>
      <sheetName val="PRD_01-72"/>
      <sheetName val="PRD_01-82"/>
      <sheetName val="PRD_01-92"/>
      <sheetName val="PRD_01-102"/>
      <sheetName val="PRD_01-112"/>
      <sheetName val="PRD_01-32"/>
      <sheetName val="PRD_01-42"/>
      <sheetName val="Fill_this_out_first___6"/>
      <sheetName val="Tabel_Berat2"/>
      <sheetName val="Analisa_STR2"/>
      <sheetName val="HARGA_MATERIAL2"/>
      <sheetName val="RAB_AR&amp;STR2"/>
      <sheetName val="HRG_BHN2"/>
      <sheetName val="JKT_(2)2"/>
      <sheetName val="SUM-PRO_(4)5"/>
      <sheetName val="SUM-PRO_(3)5"/>
      <sheetName val="SUM-PRO_(2)5"/>
      <sheetName val="SEX_(4)5"/>
      <sheetName val="SEX_(3)5"/>
      <sheetName val="SEX_(2)5"/>
      <sheetName val="B_-_Norelec5"/>
      <sheetName val="Unit_Rate4"/>
      <sheetName val="Daftar_Upah3"/>
      <sheetName val="Cover_Daf-23"/>
      <sheetName val="Fill_this_out_first___7"/>
      <sheetName val="Cash_Flow_bulanan3"/>
      <sheetName val="H_Satuan3"/>
      <sheetName val="Bill_of_Qty_MEP3"/>
      <sheetName val="4-Basic_Price3"/>
      <sheetName val="PRD_01-73"/>
      <sheetName val="PRD_01-83"/>
      <sheetName val="PRD_01-93"/>
      <sheetName val="PRD_01-103"/>
      <sheetName val="PRD_01-113"/>
      <sheetName val="PRD_01-33"/>
      <sheetName val="PRD_01-43"/>
      <sheetName val="Fill_this_out_first___8"/>
      <sheetName val="Tabel_Berat3"/>
      <sheetName val="Analisa_STR3"/>
      <sheetName val="HARGA_MATERIAL3"/>
      <sheetName val="RAB_AR&amp;STR3"/>
      <sheetName val="HRG_BHN3"/>
      <sheetName val="JKT_(2)3"/>
      <sheetName val="DAF-2"/>
      <sheetName val="DAF-9"/>
      <sheetName val="AnalisaSIPIL RIIL"/>
      <sheetName val="overall"/>
      <sheetName val="hs-str"/>
      <sheetName val="DIV-03"/>
      <sheetName val="REKAP A BESAR"/>
      <sheetName val="hrg_sat"/>
      <sheetName val="Sheet2"/>
      <sheetName val="TYPE A"/>
      <sheetName val="TYPE B"/>
      <sheetName val="TYPE C"/>
      <sheetName val="TYPE D"/>
      <sheetName val="BOR PILE"/>
      <sheetName val="BASEMENT PELATARAN"/>
      <sheetName val="SIRKULASI, PELATARAN, EKSTERNAL"/>
      <sheetName val="JARINGAN AIR BERSIH"/>
      <sheetName val="JARINGAN LISTRIK"/>
      <sheetName val="JARINGAN TELEPHON"/>
      <sheetName val="PERSIAPAN"/>
      <sheetName val="REKAP ME"/>
      <sheetName val="TYPIKAL UNIT"/>
      <sheetName val="REKAPTOTAL"/>
      <sheetName val="Rekap Direct Cost"/>
      <sheetName val="D.3.1 Dinding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schbhn"/>
      <sheetName val="schalt"/>
      <sheetName val="schtng"/>
      <sheetName val="REF.ONLY"/>
      <sheetName val="Analisa Upah &amp; Bahan Plum"/>
      <sheetName val=""/>
      <sheetName val="Meth "/>
      <sheetName val="GLP's_and_PSPC's1"/>
      <sheetName val="Mat_Tower"/>
      <sheetName val="Mat_Tower2"/>
      <sheetName val="US_indoor_vs_macro_outdoor"/>
      <sheetName val="63_Swap"/>
      <sheetName val="berlang"/>
      <sheetName val="CRITERIA2"/>
      <sheetName val="COSY"/>
      <sheetName val="Parameters"/>
      <sheetName val="Project_Summary1"/>
      <sheetName val="Factors"/>
      <sheetName val="Rekapsub-total-ME"/>
      <sheetName val="SITAC-Model"/>
      <sheetName val="BS_pricing"/>
      <sheetName val="Temp"/>
      <sheetName val="Param"/>
      <sheetName val="Material_Mounting2"/>
      <sheetName val="Lampiran_MTO"/>
      <sheetName val="Rekap-ME"/>
      <sheetName val="NWEXT"/>
      <sheetName val="OFFEREXT"/>
      <sheetName val="Allowance"/>
      <sheetName val="Problem_Class"/>
      <sheetName val="Validasi"/>
      <sheetName val="PSPC_LE_Pnext_Current"/>
      <sheetName val="Validation"/>
      <sheetName val="AM-MARGIN"/>
      <sheetName val="SUPPEXT"/>
      <sheetName val="Forecast"/>
      <sheetName val="Data"/>
      <sheetName val="US_indoor_vs_macro_outdoor2"/>
      <sheetName val="H S D"/>
      <sheetName val="anal"/>
      <sheetName val="ocean voyage"/>
      <sheetName val="tb. besi"/>
      <sheetName val="tulang"/>
      <sheetName val="REKAP TOTAL"/>
      <sheetName val="REKAP STR"/>
      <sheetName val="REKAP UNIT"/>
      <sheetName val="Balok_1"/>
      <sheetName val="Ahs.2"/>
      <sheetName val="Ahs.1"/>
      <sheetName val="INPUT_DATAS"/>
      <sheetName val="RAB_T-95_BK"/>
      <sheetName val="GTS_I_PS"/>
      <sheetName val="SUM_200"/>
      <sheetName val="Kuantitas_&amp;_Harga"/>
      <sheetName val="DAFTAR_7"/>
      <sheetName val="_Rencana_Vol_per_Section"/>
      <sheetName val="D_1_7"/>
      <sheetName val="D_1_5"/>
      <sheetName val="D_2_3"/>
      <sheetName val="D_2_2"/>
      <sheetName val="D_&amp;_W_sizes"/>
      <sheetName val="hrg-sat_pek"/>
      <sheetName val="Currency_Rate"/>
      <sheetName val="an__struktur"/>
      <sheetName val="BQMPALOC"/>
      <sheetName val="FitOutConfCentre"/>
      <sheetName val="RUPS"/>
      <sheetName val="name"/>
      <sheetName val="L_TIGA"/>
      <sheetName val="L-TIGA"/>
      <sheetName val="Q_01__BLL_per_kode"/>
      <sheetName val="Q_02__PO_per_kode"/>
      <sheetName val="EVALUASI"/>
      <sheetName val="#REF!"/>
      <sheetName val="Rekap Addendum"/>
      <sheetName val="BQ Dudukan Fascade OT KC"/>
      <sheetName val="ANALISA HARGA SATUAN"/>
      <sheetName val="Mall"/>
      <sheetName val="Input"/>
      <sheetName val="3ဵ1BQMCN"/>
      <sheetName val="SUB TOTAL "/>
      <sheetName val="Daf Pekerjaan"/>
      <sheetName val="NP"/>
      <sheetName val="BAG-III"/>
      <sheetName val="ALEK"/>
      <sheetName val="DAF-5"/>
      <sheetName val="概総括1"/>
      <sheetName val="DIV1"/>
      <sheetName val="Tabel"/>
      <sheetName val="TRANS"/>
      <sheetName val="Perm__Test"/>
      <sheetName val="Urai__Resap_pengikat"/>
      <sheetName val="uraian_analisa"/>
      <sheetName val="DATA_PROYEK"/>
      <sheetName val="RBP-_2"/>
      <sheetName val="Galian_1"/>
      <sheetName val="rekap_ahs"/>
      <sheetName val="PPC"/>
      <sheetName val="Pt"/>
      <sheetName val="An Arsitektur"/>
      <sheetName val="An Struktur"/>
      <sheetName val="2.3.5-Bsmt-Elc (ADD)"/>
      <sheetName val="2.3.6-Bsmt-Fire"/>
      <sheetName val="3.3.1-Apt-Sanitary (AD)"/>
      <sheetName val="3.3.2-Apt-Plb"/>
      <sheetName val="3.3.2-Apt-Plb (ADD)"/>
      <sheetName val="3.3.3-Apt-AC"/>
      <sheetName val="3.3.5-Apt-Elc (ADD)"/>
      <sheetName val="3.3.6-Apt-Fire"/>
      <sheetName val="6.1.Genset"/>
      <sheetName val="2.3.5-Bsmt-AC (ADD)"/>
      <sheetName val="2.3.3-Bsmt-AC (ADD)"/>
      <sheetName val="Mech. BQ"/>
      <sheetName val="Rinci-Biaya"/>
      <sheetName val="Rinci-Pendapatan"/>
      <sheetName val="CPO 16-9-TID "/>
      <sheetName val="ah sanitary"/>
      <sheetName val="Analisa Alat"/>
      <sheetName val="rab j17"/>
      <sheetName val="HB_1"/>
      <sheetName val="Isolasi_Luar_Dalam1"/>
      <sheetName val="Isolasi_Luar1"/>
      <sheetName val="H__Satuan"/>
      <sheetName val="AHS__Keg"/>
      <sheetName val="struktur_tdk_dipakai"/>
      <sheetName val="01A-_RAB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ahan_upah"/>
      <sheetName val="BQ_ARS"/>
      <sheetName val="Eta-maxC_Lager"/>
      <sheetName val="6_Felder_-_Md"/>
      <sheetName val="AG25_inner_maxQ-Truck"/>
      <sheetName val="6_Felder_-_maxQ"/>
      <sheetName val="RAB_KapukII"/>
      <sheetName val="Memb_Schd"/>
      <sheetName val="REKAP_A_BESAR"/>
      <sheetName val="플랜트_설치"/>
      <sheetName val="TABEL_BAJA"/>
      <sheetName val="GLP's_and_PSPC's"/>
      <sheetName val="Internal_Summary"/>
      <sheetName val="BS_pricing1"/>
      <sheetName val="Project_Summary"/>
      <sheetName val="Alloc_1"/>
      <sheetName val="BER_CAL"/>
      <sheetName val="Problem_Class1"/>
      <sheetName val="ah_sanitary"/>
      <sheetName val="Analisa_Alat"/>
      <sheetName val="On_Time"/>
      <sheetName val="Rekap_Direct_Cost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hARGA_SAT"/>
      <sheetName val="BARU-4_"/>
      <sheetName val="rab_j17"/>
      <sheetName val="H_S_D"/>
      <sheetName val="TYPE_A"/>
      <sheetName val="TYPE_B"/>
      <sheetName val="TYPE_C"/>
      <sheetName val="TYPE_D"/>
      <sheetName val="BOR_PILE"/>
      <sheetName val="BASEMENT_PELATARAN"/>
      <sheetName val="SIRKULASI,_PELATARAN,_EKSTERNAL"/>
      <sheetName val="JARINGAN_AIR_BERSIH"/>
      <sheetName val="JARINGAN_LISTRIK"/>
      <sheetName val="JARINGAN_TELEPHON"/>
      <sheetName val="REKAP_ME"/>
      <sheetName val="TYPIKAL_UNIT"/>
      <sheetName val="_Rencana_Vol_per_Section1"/>
      <sheetName val="HB_2"/>
      <sheetName val="Kuantitas_&amp;_Harga1"/>
      <sheetName val="DAFTAR_71"/>
      <sheetName val="ISIAN"/>
      <sheetName val="Isolasi_Luar_Dalam2"/>
      <sheetName val="Isolasi_Luar2"/>
      <sheetName val="rekap_ahs1"/>
      <sheetName val="RAB_T-95_BK1"/>
      <sheetName val="GTS_I_PS1"/>
      <sheetName val="SUM_2001"/>
      <sheetName val="Urai__Resap_pengikat1"/>
      <sheetName val="D_1_71"/>
      <sheetName val="D_1_51"/>
      <sheetName val="D_2_31"/>
      <sheetName val="D_2_21"/>
      <sheetName val="D_&amp;_W_sizes1"/>
      <sheetName val="hrg-sat_pek1"/>
      <sheetName val="H__Satuan1"/>
      <sheetName val="AHS__Keg1"/>
      <sheetName val="struktur_tdk_dipakai1"/>
      <sheetName val="an__struktur1"/>
      <sheetName val="Currency_Rate1"/>
      <sheetName val="B. Arch"/>
      <sheetName val="01A-_RAB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ahan_upah1"/>
      <sheetName val="BQ_ARS1"/>
      <sheetName val="Perm__Test1"/>
      <sheetName val="Eta-maxC_Lager1"/>
      <sheetName val="6_Felder_-_Md1"/>
      <sheetName val="AG25_inner_maxQ-Truck1"/>
      <sheetName val="6_Felder_-_maxQ1"/>
      <sheetName val="RAB_KapukII1"/>
      <sheetName val="Memb_Schd1"/>
      <sheetName val="REKAP_A_BESAR1"/>
      <sheetName val="INPUT_DATAS1"/>
      <sheetName val="플랜트_설치1"/>
      <sheetName val="TABEL_BAJA1"/>
      <sheetName val="uraian_analisa1"/>
      <sheetName val="DATA_PROYEK1"/>
      <sheetName val="RBP-_21"/>
      <sheetName val="GLP's_and_PSPC's2"/>
      <sheetName val="Internal_Summary1"/>
      <sheetName val="BS_pricing2"/>
      <sheetName val="Project_Summary2"/>
      <sheetName val="Alloc_11"/>
      <sheetName val="BER_CAL1"/>
      <sheetName val="Problem_Class2"/>
      <sheetName val="ah_sanitary1"/>
      <sheetName val="Analisa_Alat1"/>
      <sheetName val="On_Time1"/>
      <sheetName val="Rekap_Direct_Cost1"/>
      <sheetName val="AC_unit1"/>
      <sheetName val="EL_acc1"/>
      <sheetName val="EL_lamp1"/>
      <sheetName val="EL_outlet1"/>
      <sheetName val="Chiller_acc1"/>
      <sheetName val="Pipa_PL1"/>
      <sheetName val="PK_acc1"/>
      <sheetName val="PL_acc1"/>
      <sheetName val="PK_valve1"/>
      <sheetName val="PL_valve1"/>
      <sheetName val="AC_valve1"/>
      <sheetName val="PK_pipe1"/>
      <sheetName val="EL_kabel1"/>
      <sheetName val="AC_power1"/>
      <sheetName val="EL_tray1"/>
      <sheetName val="PL_power1"/>
      <sheetName val="PL_unit1"/>
      <sheetName val="PK_unit1"/>
      <sheetName val="EL_arde1"/>
      <sheetName val="hARGA_SAT1"/>
      <sheetName val="BARU-4_1"/>
      <sheetName val="Galian_11"/>
      <sheetName val="rab_j171"/>
      <sheetName val="H_S_D1"/>
      <sheetName val="TYPE_A1"/>
      <sheetName val="TYPE_B1"/>
      <sheetName val="TYPE_C1"/>
      <sheetName val="TYPE_D1"/>
      <sheetName val="BOR_PILE1"/>
      <sheetName val="BASEMENT_PELATARAN1"/>
      <sheetName val="SIRKULASI,_PELATARAN,_EKSTERNA1"/>
      <sheetName val="JARINGAN_AIR_BERSIH1"/>
      <sheetName val="JARINGAN_LISTRIK1"/>
      <sheetName val="JARINGAN_TELEPHON1"/>
      <sheetName val="REKAP_ME1"/>
      <sheetName val="TYPIKAL_UNIT1"/>
      <sheetName val="BASIC"/>
      <sheetName val="EVAL-ANAL"/>
      <sheetName val="MAP"/>
      <sheetName val="div-6"/>
      <sheetName val="RKP"/>
      <sheetName val="div-2"/>
      <sheetName val="A-ars"/>
      <sheetName val="schtot"/>
      <sheetName val="PRICE (2)"/>
      <sheetName val="harga dasar T-M-A"/>
      <sheetName val="analisa print"/>
      <sheetName val="Har-sat finish"/>
      <sheetName val="DATA MENTAH"/>
      <sheetName val="Mob"/>
      <sheetName val="Peralatan"/>
      <sheetName val="D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">
          <cell r="P7" t="str">
            <v xml:space="preserve">B U D G E T A R Y 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"/>
      <sheetName val="RAB"/>
      <sheetName val="MET"/>
      <sheetName val="MAJ"/>
      <sheetName val="MOB"/>
      <sheetName val="RUT"/>
      <sheetName val="URAI"/>
      <sheetName val="ASP"/>
      <sheetName val="BATU"/>
      <sheetName val="MPU"/>
      <sheetName val="SUB"/>
      <sheetName val="DLAT"/>
      <sheetName val="HSD"/>
      <sheetName val="PRUTIN"/>
      <sheetName val="SCHED"/>
      <sheetName val="analisa"/>
      <sheetName val="DLA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D-1"/>
      <sheetName val="D-3 (M)"/>
      <sheetName val="D-3 (A)"/>
      <sheetName val="D-7 (M)"/>
      <sheetName val="D-7 (A)"/>
      <sheetName val="Rekap"/>
      <sheetName val="Rab"/>
      <sheetName val="Sched(F)"/>
      <sheetName val="MM"/>
      <sheetName val="Off-Sp"/>
      <sheetName val="Cov"/>
      <sheetName val="O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teel-Twr"/>
      <sheetName val="2-DesignFoundasi"/>
      <sheetName val="3-Minimum"/>
      <sheetName val="Calculations"/>
      <sheetName val="SCH - 2.5 TPG for Steel Tower"/>
      <sheetName val="A"/>
      <sheetName val="escon"/>
      <sheetName val="Quantity"/>
      <sheetName val="SAP"/>
      <sheetName val="Up &amp; bhn"/>
      <sheetName val="Str"/>
      <sheetName val="LOADDAT"/>
      <sheetName val="An Arsitektur"/>
      <sheetName val="harsat"/>
      <sheetName val="An Struktur"/>
      <sheetName val="H.Satuan"/>
      <sheetName val="351BQMCN"/>
      <sheetName val="RAB"/>
      <sheetName val="Unit Rate (2)"/>
      <sheetName val="AC"/>
      <sheetName val="HS_TRG"/>
    </sheetNames>
    <sheetDataSet>
      <sheetData sheetId="0" refreshError="1"/>
      <sheetData sheetId="1" refreshError="1">
        <row r="1">
          <cell r="A1" t="str">
            <v>TECHNICAL PARTICULAR AND GUARANTEE</v>
          </cell>
        </row>
        <row r="11">
          <cell r="A11" t="str">
            <v>A.</v>
          </cell>
          <cell r="C11" t="str">
            <v>DESIGN CONDITIONS FOR FOUR CIRCUIT STEEL TOWER</v>
          </cell>
        </row>
        <row r="12">
          <cell r="C12" t="str">
            <v>General Design Conditions of the towers as follows:</v>
          </cell>
        </row>
        <row r="14">
          <cell r="C14" t="str">
            <v>a.</v>
          </cell>
          <cell r="D14" t="str">
            <v>Voltage</v>
          </cell>
          <cell r="H14" t="str">
            <v>kV</v>
          </cell>
          <cell r="K14">
            <v>150</v>
          </cell>
          <cell r="P14">
            <v>150</v>
          </cell>
        </row>
        <row r="15">
          <cell r="C15" t="str">
            <v>b.</v>
          </cell>
          <cell r="D15" t="str">
            <v>Number of circuit</v>
          </cell>
          <cell r="K15">
            <v>2</v>
          </cell>
          <cell r="P15">
            <v>4</v>
          </cell>
        </row>
        <row r="16">
          <cell r="C16" t="str">
            <v>c.</v>
          </cell>
          <cell r="D16" t="str">
            <v>Basic Span</v>
          </cell>
          <cell r="H16" t="str">
            <v>m</v>
          </cell>
          <cell r="K16">
            <v>350</v>
          </cell>
          <cell r="P16">
            <v>350</v>
          </cell>
        </row>
        <row r="17">
          <cell r="C17" t="str">
            <v>d.</v>
          </cell>
          <cell r="D17" t="str">
            <v>Loading Span</v>
          </cell>
        </row>
        <row r="18">
          <cell r="D18" t="str">
            <v>-</v>
          </cell>
          <cell r="E18" t="str">
            <v>Wind Span</v>
          </cell>
        </row>
        <row r="19">
          <cell r="E19" t="str">
            <v>All towers</v>
          </cell>
        </row>
        <row r="20">
          <cell r="E20" t="str">
            <v>-</v>
          </cell>
          <cell r="F20" t="str">
            <v>Normal working</v>
          </cell>
          <cell r="H20" t="str">
            <v>m</v>
          </cell>
          <cell r="K20">
            <v>500</v>
          </cell>
          <cell r="P20">
            <v>500</v>
          </cell>
        </row>
        <row r="21">
          <cell r="E21" t="str">
            <v>-</v>
          </cell>
          <cell r="F21" t="str">
            <v>Broken wire</v>
          </cell>
          <cell r="H21" t="str">
            <v>m</v>
          </cell>
          <cell r="K21">
            <v>400</v>
          </cell>
          <cell r="P21">
            <v>400</v>
          </cell>
        </row>
        <row r="22">
          <cell r="D22" t="str">
            <v>-</v>
          </cell>
          <cell r="E22" t="str">
            <v>Weight Span</v>
          </cell>
        </row>
        <row r="23">
          <cell r="E23" t="str">
            <v>Suspension Tower</v>
          </cell>
        </row>
        <row r="24">
          <cell r="E24" t="str">
            <v>-</v>
          </cell>
          <cell r="F24" t="str">
            <v>Normal working</v>
          </cell>
          <cell r="H24" t="str">
            <v>m</v>
          </cell>
          <cell r="K24">
            <v>700</v>
          </cell>
          <cell r="P24">
            <v>700</v>
          </cell>
        </row>
        <row r="25">
          <cell r="E25" t="str">
            <v>-</v>
          </cell>
          <cell r="F25" t="str">
            <v>Broken wire</v>
          </cell>
          <cell r="H25" t="str">
            <v>m</v>
          </cell>
          <cell r="K25">
            <v>400</v>
          </cell>
          <cell r="P25">
            <v>400</v>
          </cell>
        </row>
        <row r="26">
          <cell r="E26" t="str">
            <v>Tension Tower</v>
          </cell>
        </row>
        <row r="27">
          <cell r="E27" t="str">
            <v>-</v>
          </cell>
          <cell r="F27" t="str">
            <v>Normal working</v>
          </cell>
          <cell r="H27" t="str">
            <v>m</v>
          </cell>
          <cell r="K27">
            <v>700</v>
          </cell>
          <cell r="P27">
            <v>700</v>
          </cell>
        </row>
        <row r="28">
          <cell r="E28" t="str">
            <v>-</v>
          </cell>
          <cell r="F28" t="str">
            <v>Broken wire</v>
          </cell>
          <cell r="H28" t="str">
            <v>m</v>
          </cell>
          <cell r="K28">
            <v>400</v>
          </cell>
          <cell r="P28">
            <v>400</v>
          </cell>
        </row>
        <row r="29">
          <cell r="C29" t="str">
            <v>e.</v>
          </cell>
          <cell r="D29" t="str">
            <v>Phase conductor per phase</v>
          </cell>
          <cell r="H29" t="str">
            <v>mm²</v>
          </cell>
          <cell r="K29" t="str">
            <v xml:space="preserve">2 x ACSR Zebra </v>
          </cell>
          <cell r="O29" t="str">
            <v xml:space="preserve">2 x ACSR Zebra </v>
          </cell>
        </row>
        <row r="30">
          <cell r="O30" t="str">
            <v>2 x TACSR 520</v>
          </cell>
        </row>
        <row r="31">
          <cell r="C31" t="str">
            <v>f.</v>
          </cell>
          <cell r="D31" t="str">
            <v>Vertical Loading</v>
          </cell>
          <cell r="H31" t="str">
            <v>T</v>
          </cell>
          <cell r="K31">
            <v>2</v>
          </cell>
          <cell r="O31">
            <v>2</v>
          </cell>
        </row>
        <row r="32">
          <cell r="C32" t="str">
            <v>g.</v>
          </cell>
          <cell r="D32" t="str">
            <v>Maximum Working Tension (T) per Conductor</v>
          </cell>
          <cell r="H32" t="str">
            <v>kg</v>
          </cell>
          <cell r="K32">
            <v>3400</v>
          </cell>
          <cell r="P32">
            <v>3400</v>
          </cell>
        </row>
        <row r="33">
          <cell r="P33">
            <v>3800</v>
          </cell>
        </row>
        <row r="34">
          <cell r="C34" t="str">
            <v>h.</v>
          </cell>
          <cell r="D34" t="str">
            <v>Earth Wires</v>
          </cell>
          <cell r="H34" t="str">
            <v>mm²</v>
          </cell>
          <cell r="J34" t="str">
            <v xml:space="preserve">GSW 55 </v>
          </cell>
          <cell r="P34" t="str">
            <v xml:space="preserve">GSW 55 </v>
          </cell>
        </row>
        <row r="35">
          <cell r="J35" t="str">
            <v>OPGW 70</v>
          </cell>
          <cell r="P35" t="str">
            <v>OPGW 70</v>
          </cell>
        </row>
        <row r="36">
          <cell r="C36" t="str">
            <v>i.</v>
          </cell>
          <cell r="D36" t="str">
            <v>Maximum Working Tension (T) per earth wires</v>
          </cell>
          <cell r="H36" t="str">
            <v>kg</v>
          </cell>
          <cell r="K36">
            <v>1400</v>
          </cell>
          <cell r="P36">
            <v>1400</v>
          </cell>
        </row>
        <row r="37">
          <cell r="K37">
            <v>1400</v>
          </cell>
          <cell r="P37">
            <v>1400</v>
          </cell>
        </row>
        <row r="40">
          <cell r="A40" t="str">
            <v>Name of Bidder :</v>
          </cell>
        </row>
        <row r="42">
          <cell r="A42" t="str">
            <v>Signed of Bidder :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NCIAN"/>
      <sheetName val="REKAP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 MENTAH"/>
    </sheetNames>
    <sheetDataSet>
      <sheetData sheetId="0" refreshError="1"/>
      <sheetData sheetId="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-RANC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on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jan BUlanan"/>
    </sheet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"/>
      <sheetName val="UPAH&amp;BHN"/>
      <sheetName val="ANALISA"/>
      <sheetName val="RAB"/>
      <sheetName val="REKAP"/>
      <sheetName val="SCHEDULE"/>
      <sheetName val="METHOD"/>
      <sheetName val="CAP-PLANT"/>
      <sheetName val="ON-SITE"/>
      <sheetName val="SUB-KONTR"/>
      <sheetName val="T-TERIMA"/>
      <sheetName val="LIST"/>
      <sheetName val="s-inti"/>
      <sheetName val="d-alat"/>
      <sheetName val="ADDRES"/>
      <sheetName val="COV-THK"/>
      <sheetName val="COV-ADM"/>
      <sheetName val="NEGOSI"/>
      <sheetName val="D-TSELEK"/>
      <sheetName val="Volume"/>
      <sheetName val="Analisa  BOW"/>
      <sheetName val="3.4"/>
      <sheetName val="Basic Price"/>
      <sheetName val="Vol."/>
      <sheetName val="rek.PUS oe"/>
      <sheetName val="Peralatan"/>
      <sheetName val="Bill rekap"/>
      <sheetName val="rINCIAN"/>
      <sheetName val="ANALISA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efisien Cs dan G"/>
      <sheetName val="Hujan tahunan"/>
      <sheetName val="Hujan Bul"/>
      <sheetName val="Hujan BUlanan"/>
      <sheetName val="Hujan 10 Harian"/>
      <sheetName val="ch-harian maks th"/>
      <sheetName val="ch-max"/>
      <sheetName val="Pilih distrib"/>
      <sheetName val="1974"/>
      <sheetName val="1975"/>
      <sheetName val="1976"/>
      <sheetName val="1977"/>
      <sheetName val="1978"/>
      <sheetName val="1979"/>
      <sheetName val="1980"/>
      <sheetName val="1981"/>
      <sheetName val="1982"/>
      <sheetName val="1983"/>
      <sheetName val="1984"/>
      <sheetName val="1985"/>
      <sheetName val="1986"/>
      <sheetName val="1987"/>
      <sheetName val="1988"/>
      <sheetName val="1989"/>
      <sheetName val="1990"/>
      <sheetName val="1991"/>
      <sheetName val="1992"/>
      <sheetName val="1993"/>
      <sheetName val="1994-long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CH-RANC"/>
      <sheetName val="Rasio"/>
      <sheetName val="d-ch-sumberbendo"/>
      <sheetName val="#REF"/>
      <sheetName val="T. Cs Log P III"/>
      <sheetName val="EVAPO"/>
    </sheetNames>
    <sheetDataSet>
      <sheetData sheetId="0" refreshError="1"/>
      <sheetData sheetId="1" refreshError="1"/>
      <sheetData sheetId="2" refreshError="1"/>
      <sheetData sheetId="3" refreshError="1">
        <row r="19">
          <cell r="L19">
            <v>0</v>
          </cell>
          <cell r="Q19">
            <v>120.16666666666667</v>
          </cell>
        </row>
        <row r="20">
          <cell r="L20">
            <v>0</v>
          </cell>
          <cell r="Q20">
            <v>117.25</v>
          </cell>
        </row>
        <row r="21">
          <cell r="L21">
            <v>0</v>
          </cell>
          <cell r="Q21">
            <v>340.16666666666669</v>
          </cell>
        </row>
        <row r="22">
          <cell r="L22">
            <v>0</v>
          </cell>
          <cell r="Q22">
            <v>253.91666666666666</v>
          </cell>
        </row>
        <row r="23">
          <cell r="L23">
            <v>0</v>
          </cell>
          <cell r="Q23">
            <v>131.08333333333334</v>
          </cell>
        </row>
        <row r="24">
          <cell r="L24">
            <v>35</v>
          </cell>
          <cell r="Q24">
            <v>180.41666666666666</v>
          </cell>
        </row>
        <row r="25">
          <cell r="L25">
            <v>0</v>
          </cell>
          <cell r="Q25">
            <v>122.5</v>
          </cell>
        </row>
        <row r="26">
          <cell r="L26">
            <v>0</v>
          </cell>
          <cell r="Q26">
            <v>125.80901374020267</v>
          </cell>
        </row>
        <row r="27">
          <cell r="L27">
            <v>0</v>
          </cell>
          <cell r="Q27">
            <v>185.26340120204182</v>
          </cell>
        </row>
        <row r="28">
          <cell r="L28">
            <v>0</v>
          </cell>
          <cell r="Q28">
            <v>130.7702096592491</v>
          </cell>
        </row>
        <row r="29">
          <cell r="L29">
            <v>0</v>
          </cell>
          <cell r="Q29">
            <v>94.158723919686281</v>
          </cell>
        </row>
        <row r="30">
          <cell r="L30">
            <v>197.91341256366724</v>
          </cell>
          <cell r="Q30">
            <v>235.80493020099797</v>
          </cell>
        </row>
        <row r="31">
          <cell r="L31">
            <v>0</v>
          </cell>
          <cell r="Q31">
            <v>140.80875911288794</v>
          </cell>
        </row>
        <row r="32">
          <cell r="L32">
            <v>0</v>
          </cell>
          <cell r="Q32">
            <v>133.82414683857846</v>
          </cell>
        </row>
        <row r="33">
          <cell r="L33">
            <v>23.42170562883636</v>
          </cell>
          <cell r="Q33">
            <v>159.66150683988525</v>
          </cell>
        </row>
        <row r="34">
          <cell r="L34">
            <v>0</v>
          </cell>
          <cell r="Q34">
            <v>139.21959701967418</v>
          </cell>
        </row>
        <row r="35">
          <cell r="L35">
            <v>0</v>
          </cell>
          <cell r="Q35">
            <v>156.91825129608267</v>
          </cell>
        </row>
        <row r="37">
          <cell r="L37">
            <v>25.90683470462757</v>
          </cell>
          <cell r="Q37">
            <v>149.90208155928204</v>
          </cell>
        </row>
        <row r="39">
          <cell r="L39">
            <v>25.308943312964402</v>
          </cell>
        </row>
        <row r="41">
          <cell r="L41">
            <v>1.3188283115936785</v>
          </cell>
        </row>
        <row r="42">
          <cell r="L42">
            <v>1.171085281441818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1"/>
      <sheetName val="2.2"/>
      <sheetName val="2.3"/>
      <sheetName val="2.4"/>
      <sheetName val="3.4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2a"/>
      <sheetName val="3.3"/>
      <sheetName val="3.4"/>
      <sheetName val="Mob"/>
      <sheetName val="D7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HRG UPAH &amp; BAHAN"/>
      <sheetName val="4-Basic Price"/>
      <sheetName val="rekap pek."/>
      <sheetName val="MAJOR"/>
      <sheetName val="D3"/>
      <sheetName val="D4"/>
      <sheetName val="D5"/>
      <sheetName val="D6"/>
      <sheetName val="D7(2)"/>
      <sheetName val="D7(3)"/>
      <sheetName val="D8(1)"/>
      <sheetName val="D8(2)"/>
      <sheetName val="5-ALAT(1)"/>
      <sheetName val="Agg Halus &amp; Kasa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6 ASBT"/>
      <sheetName val="D7(1)"/>
      <sheetName val="D9"/>
      <sheetName val="D10 LS-Rutin"/>
      <sheetName val="D10 Kuantitas"/>
      <sheetName val="D10 Analisa HSP"/>
      <sheetName val="4-Analisa Quarry"/>
      <sheetName val="4-formulir harga bahan"/>
      <sheetName val="5-ALAT (2)"/>
      <sheetName val="Agg A"/>
      <sheetName val="Agg B"/>
      <sheetName val="Agg C"/>
    </sheetNames>
    <sheetDataSet>
      <sheetData sheetId="0"/>
      <sheetData sheetId="1"/>
      <sheetData sheetId="2">
        <row r="8">
          <cell r="F8">
            <v>3750</v>
          </cell>
        </row>
        <row r="9">
          <cell r="F9">
            <v>5625</v>
          </cell>
        </row>
        <row r="10">
          <cell r="F10">
            <v>6250</v>
          </cell>
        </row>
        <row r="53">
          <cell r="F53">
            <v>180000</v>
          </cell>
        </row>
        <row r="54">
          <cell r="F54">
            <v>198000</v>
          </cell>
        </row>
        <row r="60">
          <cell r="F60">
            <v>9000</v>
          </cell>
        </row>
        <row r="61">
          <cell r="F61">
            <v>3600</v>
          </cell>
        </row>
        <row r="70">
          <cell r="F70">
            <v>16000</v>
          </cell>
        </row>
        <row r="71">
          <cell r="F71">
            <v>1250000</v>
          </cell>
        </row>
        <row r="78">
          <cell r="F78">
            <v>155000</v>
          </cell>
        </row>
        <row r="79">
          <cell r="F79">
            <v>135000</v>
          </cell>
        </row>
        <row r="90">
          <cell r="F90">
            <v>1329945.8287307303</v>
          </cell>
        </row>
        <row r="91">
          <cell r="F91">
            <v>10500</v>
          </cell>
        </row>
        <row r="101">
          <cell r="F101">
            <v>891712.27605843765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AW10">
            <v>37000</v>
          </cell>
        </row>
        <row r="14">
          <cell r="AW14">
            <v>517966.09392823942</v>
          </cell>
        </row>
        <row r="15">
          <cell r="AW15">
            <v>98000</v>
          </cell>
        </row>
        <row r="16">
          <cell r="AW16">
            <v>108000</v>
          </cell>
        </row>
        <row r="17">
          <cell r="AW17">
            <v>309000</v>
          </cell>
        </row>
        <row r="22">
          <cell r="AW22">
            <v>249593.48721473591</v>
          </cell>
        </row>
        <row r="25">
          <cell r="AW25">
            <v>136000</v>
          </cell>
        </row>
        <row r="34">
          <cell r="AW34">
            <v>950174.93478859495</v>
          </cell>
        </row>
        <row r="36">
          <cell r="AW36">
            <v>300000</v>
          </cell>
        </row>
      </sheetData>
      <sheetData sheetId="14"/>
      <sheetData sheetId="15"/>
      <sheetData sheetId="16">
        <row r="28">
          <cell r="H28">
            <v>2118480282.4106517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"/>
      <sheetName val="mobilisasi"/>
      <sheetName val="anal bab2"/>
      <sheetName val="met bab3"/>
      <sheetName val="anal bab5"/>
      <sheetName val="anal bab6"/>
      <sheetName val="Met bab7"/>
      <sheetName val="anal bab8"/>
      <sheetName val="rekap"/>
      <sheetName val="equip. nos"/>
      <sheetName val="Sheet1"/>
      <sheetName val="notab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"/>
      <sheetName val="BAHAN"/>
      <sheetName val="COV"/>
      <sheetName val="harga bahan"/>
    </sheetNames>
    <sheetDataSet>
      <sheetData sheetId="0"/>
      <sheetData sheetId="1" refreshError="1"/>
      <sheetData sheetId="2" refreshError="1"/>
      <sheetData sheetId="3" refreshError="1">
        <row r="12">
          <cell r="D12">
            <v>30000</v>
          </cell>
        </row>
      </sheetData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PIPA"/>
      <sheetName val="HARGA SAT"/>
      <sheetName val="ANALISA"/>
      <sheetName val="REKAP"/>
      <sheetName val="RAB"/>
    </sheetNames>
    <sheetDataSet>
      <sheetData sheetId="0" refreshError="1"/>
      <sheetData sheetId="1">
        <row r="253">
          <cell r="F253">
            <v>65000</v>
          </cell>
        </row>
        <row r="254">
          <cell r="F254">
            <v>56000</v>
          </cell>
        </row>
        <row r="255">
          <cell r="F255">
            <v>45000</v>
          </cell>
        </row>
        <row r="256">
          <cell r="F256">
            <v>22500</v>
          </cell>
        </row>
        <row r="257">
          <cell r="F257">
            <v>102000</v>
          </cell>
        </row>
        <row r="258">
          <cell r="F258">
            <v>96500</v>
          </cell>
        </row>
        <row r="259">
          <cell r="F259">
            <v>90000</v>
          </cell>
        </row>
        <row r="276">
          <cell r="F276">
            <v>100000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s"/>
      <sheetName val=".."/>
      <sheetName val="Ketentuan"/>
      <sheetName val="Disclaimer-"/>
      <sheetName val="Informasi"/>
      <sheetName val="4-Basic Price"/>
      <sheetName val="Rekap"/>
      <sheetName val="BOQ"/>
      <sheetName val="D2"/>
      <sheetName val="D3"/>
      <sheetName val="D5"/>
      <sheetName val="D6"/>
      <sheetName val="D6 ASBT"/>
      <sheetName val="D7(1)"/>
      <sheetName val="D7(2)"/>
      <sheetName val="D7(3)"/>
      <sheetName val="D8(1)"/>
      <sheetName val="D8(2)"/>
      <sheetName val="MOBILISASI"/>
      <sheetName val="4-Analisa Quarry"/>
      <sheetName val="Peta Quarry (X)"/>
      <sheetName val="Lalu Lintas (X)"/>
      <sheetName val="D4"/>
      <sheetName val="5-ALAT(1)"/>
      <sheetName val="5-ALAT (2)"/>
      <sheetName val="Agg Halus &amp; Kasar"/>
      <sheetName val="Agg A"/>
      <sheetName val="Sheet1"/>
      <sheetName val="Agg B-S"/>
      <sheetName val="Agg C"/>
      <sheetName val="CTRB"/>
      <sheetName val="U-Dith"/>
      <sheetName val="Sheet2"/>
      <sheetName val="Sheet3"/>
      <sheetName val="TENA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1">
          <cell r="I41">
            <v>166700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5">
          <cell r="AW25">
            <v>192036.53075100604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AHAN &amp; UPAH okk"/>
      <sheetName val="HRG BAHAN _ UPAH okk"/>
      <sheetName val="Analis Kusen okk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</sheetNames>
    <sheetDataSet>
      <sheetData sheetId="0" refreshError="1"/>
      <sheetData sheetId="1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JADWAL Scdl"/>
      <sheetName val="Rekapan 1"/>
      <sheetName val="RPPD"/>
      <sheetName val="Calculation Bndng"/>
      <sheetName val="Volume Bndng"/>
      <sheetName val="Analisa Bndng"/>
      <sheetName val="Rincian uph+mtr Bndng"/>
      <sheetName val="Calculation Sdmn"/>
      <sheetName val="Volume Sdmn"/>
      <sheetName val="Analisa Sdmn"/>
      <sheetName val="Rincian uph+mtr Sdmn"/>
      <sheetName val="Calculation Reserv"/>
      <sheetName val="Volume Reserv"/>
      <sheetName val="Analisa Reserv"/>
      <sheetName val="Rincian uph+mtr Rsrvoar"/>
      <sheetName val="Calculation KU"/>
      <sheetName val="Volum KU"/>
      <sheetName val="AnalisaKU"/>
      <sheetName val="Rincian uph+mtr KU"/>
      <sheetName val="Volume CCTgn"/>
      <sheetName val="Analisa Cctgn"/>
      <sheetName val="Rinci uph+mtr cctng"/>
      <sheetName val="Calculation samph"/>
      <sheetName val="Volume samph"/>
      <sheetName val="Analisa samph"/>
      <sheetName val="Rinci uph+mtr samph"/>
      <sheetName val="Tong Sampah"/>
      <sheetName val="Volume pipa  "/>
      <sheetName val="Volume pipa PVC"/>
      <sheetName val="Volume pipa GIP"/>
      <sheetName val="Analisa Pmsngan pipa"/>
      <sheetName val="BA Upah"/>
      <sheetName val="Calculation WC"/>
      <sheetName val="VolumeWC 1 unit"/>
      <sheetName val="AnalWC 1 Unit"/>
      <sheetName val="Rinci uph+mtrWC 1 Unit"/>
      <sheetName val="Calculation HU"/>
      <sheetName val="Volume HU "/>
      <sheetName val="Analisa HU "/>
      <sheetName val="Rincian uph+mtr HU "/>
      <sheetName val="Sheet1"/>
      <sheetName val="Volume pipa PVC (2)"/>
      <sheetName val="2.1"/>
    </sheetNames>
    <sheetDataSet>
      <sheetData sheetId="0">
        <row r="11">
          <cell r="I11">
            <v>120000</v>
          </cell>
        </row>
        <row r="43">
          <cell r="I43">
            <v>170000</v>
          </cell>
        </row>
        <row r="44">
          <cell r="I44">
            <v>102500</v>
          </cell>
        </row>
        <row r="47">
          <cell r="I47">
            <v>35000</v>
          </cell>
        </row>
      </sheetData>
      <sheetData sheetId="1">
        <row r="11">
          <cell r="I11">
            <v>120000</v>
          </cell>
        </row>
      </sheetData>
      <sheetData sheetId="2">
        <row r="14">
          <cell r="I14">
            <v>3750</v>
          </cell>
        </row>
      </sheetData>
      <sheetData sheetId="3"/>
      <sheetData sheetId="4">
        <row r="42">
          <cell r="N42">
            <v>277</v>
          </cell>
        </row>
        <row r="43">
          <cell r="N43">
            <v>1325</v>
          </cell>
        </row>
      </sheetData>
      <sheetData sheetId="5">
        <row r="42">
          <cell r="N42">
            <v>277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01">
          <cell r="O101">
            <v>4</v>
          </cell>
        </row>
      </sheetData>
      <sheetData sheetId="23">
        <row r="101">
          <cell r="O101">
            <v>4</v>
          </cell>
        </row>
      </sheetData>
      <sheetData sheetId="24"/>
      <sheetData sheetId="25">
        <row r="46">
          <cell r="O46">
            <v>6</v>
          </cell>
        </row>
      </sheetData>
      <sheetData sheetId="26">
        <row r="46">
          <cell r="O46">
            <v>6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.str"/>
      <sheetName val="Str"/>
      <sheetName val="Rkp.site"/>
      <sheetName val="Rab Site"/>
      <sheetName val="Up &amp; bhn"/>
      <sheetName val="AHS-UM"/>
      <sheetName val="calc."/>
      <sheetName val="Up _ bhn"/>
      <sheetName val="3.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Data Entry"/>
      <sheetName val="Alat Berat"/>
      <sheetName val="2.Harga Satuan"/>
      <sheetName val="10.Swadaya"/>
      <sheetName val="9.RAB-Jln"/>
      <sheetName val="Ans. Aspal 01"/>
      <sheetName val="3.SAP"/>
      <sheetName val="4.VAP"/>
      <sheetName val="5.MAP"/>
      <sheetName val="6.Galian"/>
      <sheetName val="7.Urugan"/>
      <sheetName val="8.Hit Jln"/>
      <sheetName val="14.Anl Grg2"/>
      <sheetName val="15.RAB-Grg"/>
      <sheetName val="17.Rekap Rab"/>
      <sheetName val="18.gbr jlan (4)"/>
      <sheetName val="18.gbr jlan (2)"/>
      <sheetName val="18.gbr jlan (3)"/>
      <sheetName val="18.gbr jlan"/>
      <sheetName val="19.gbr g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ef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HRG UPAH &amp; BAHAN"/>
      <sheetName val="4-Basic Price"/>
      <sheetName val="rekap pek."/>
      <sheetName val="MAJOR"/>
      <sheetName val="D3"/>
      <sheetName val="D4"/>
      <sheetName val="D5"/>
      <sheetName val="D6"/>
      <sheetName val="D7(2)"/>
      <sheetName val="D7(3)"/>
      <sheetName val="D8(1)"/>
      <sheetName val="D8(2)"/>
      <sheetName val="5-ALAT(1)"/>
      <sheetName val="Agg Halus &amp; Kasa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6 ASBT"/>
      <sheetName val="D7(1)"/>
      <sheetName val="D9"/>
      <sheetName val="D10 LS-Rutin"/>
      <sheetName val="D10 Kuantitas"/>
      <sheetName val="D10 Analisa HSP"/>
      <sheetName val="4-Analisa Quarry"/>
      <sheetName val="4-formulir harga bahan"/>
      <sheetName val="5-ALAT (2)"/>
      <sheetName val="Agg A"/>
      <sheetName val="Agg B"/>
      <sheetName val="Agg C"/>
    </sheetNames>
    <sheetDataSet>
      <sheetData sheetId="0"/>
      <sheetData sheetId="1"/>
      <sheetData sheetId="2">
        <row r="55">
          <cell r="F55">
            <v>1260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ta Quarry"/>
      <sheetName val="Perhitungan Mobilisasi Alat"/>
      <sheetName val="Lalu Lintas"/>
      <sheetName val="Jembatan Sementara"/>
      <sheetName val="Analisa K3"/>
      <sheetName val="4-Basic Price"/>
      <sheetName val="4-Analisa Quarry"/>
      <sheetName val="4-formulir harga bahan"/>
      <sheetName val="5-ALAT(1)"/>
      <sheetName val="BOQ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D8" t="str">
            <v>(L01)</v>
          </cell>
        </row>
        <row r="69">
          <cell r="F69">
            <v>42500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rder-32,00 M"/>
      <sheetName val="Beban"/>
      <sheetName val="Dimensi"/>
      <sheetName val="Tiang Pancang 40x40"/>
      <sheetName val="Module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HARGA S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"/>
    </sheetNames>
    <sheetDataSet>
      <sheetData sheetId="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Harga Satuan"/>
      <sheetName val="anal"/>
      <sheetName val="RAB"/>
      <sheetName val="Bobot"/>
      <sheetName val="RBbt"/>
      <sheetName val="KS"/>
      <sheetName val="Sheet3"/>
      <sheetName val="Rekap Biaya"/>
      <sheetName val="Upah_Bahan"/>
      <sheetName val="Alat"/>
      <sheetName val="Harga "/>
      <sheetName val="Bahan"/>
      <sheetName val="Upah"/>
      <sheetName val="Analisa Harga Satuan"/>
      <sheetName val="Material"/>
      <sheetName val=" R A B"/>
      <sheetName val="ESCON"/>
      <sheetName val="SEX"/>
      <sheetName val="5-ALAT(1)"/>
      <sheetName val="4-Basic Price"/>
    </sheetNames>
    <sheetDataSet>
      <sheetData sheetId="0" refreshError="1"/>
      <sheetData sheetId="1" refreshError="1"/>
      <sheetData sheetId="2" refreshError="1">
        <row r="125">
          <cell r="I125">
            <v>56198</v>
          </cell>
        </row>
        <row r="152">
          <cell r="I152">
            <v>111628.57500000001</v>
          </cell>
        </row>
        <row r="161">
          <cell r="I161">
            <v>19768.8</v>
          </cell>
        </row>
        <row r="180">
          <cell r="I180">
            <v>223902</v>
          </cell>
        </row>
        <row r="191">
          <cell r="I191">
            <v>124233.60000000001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Analisa Peralatan"/>
      <sheetName val="ANALISA"/>
      <sheetName val="Koef"/>
      <sheetName val="Div3"/>
      <sheetName val="4-Basic Price"/>
      <sheetName val="5-ALAT(1)"/>
      <sheetName val="BOQ"/>
      <sheetName val="Daftar Harga Dasar"/>
      <sheetName val="UpahKerja"/>
      <sheetName val="DATA PROYEK"/>
      <sheetName val="RAB"/>
      <sheetName val="H.Satuan"/>
      <sheetName val="bahan "/>
      <sheetName val="A+Supl."/>
      <sheetName val="7"/>
      <sheetName val="HB"/>
      <sheetName val="BAHAN"/>
      <sheetName val="HB "/>
      <sheetName val="AnaAlat"/>
      <sheetName val="Analis Kusen 1 ESKALASI"/>
      <sheetName val="BASIC"/>
      <sheetName val="harsat"/>
      <sheetName val="A.01"/>
      <sheetName val="TS"/>
      <sheetName val="4-Basic Price Upah dan Bahan"/>
      <sheetName val="Up &amp; bhn"/>
      <sheetName val="Str"/>
      <sheetName val="hrg sat1"/>
      <sheetName val="PO-2"/>
      <sheetName val="KH-Q1,Q2,01"/>
      <sheetName val="Harga "/>
      <sheetName val="DIV.1"/>
      <sheetName val="SAT-BHN"/>
      <sheetName val="bidang"/>
      <sheetName val="Ch"/>
      <sheetName val="Perhitungan RAB"/>
      <sheetName val="SAT-DAS"/>
      <sheetName val="LAPIS PONDASI A1"/>
      <sheetName val="SAP"/>
      <sheetName val="HARGA SATUAN  "/>
      <sheetName val="61005"/>
      <sheetName val="61006"/>
      <sheetName val="61007"/>
      <sheetName val="61008"/>
      <sheetName val="dayvol WEDI"/>
      <sheetName val="dayvol adibarat"/>
      <sheetName val="ERET"/>
      <sheetName val="Appendix 2(SatDas)"/>
      <sheetName val="MASTER"/>
      <sheetName val="ANALIS-ALAT"/>
      <sheetName val="AN-HSD"/>
      <sheetName val="AN-Agregat"/>
      <sheetName val="Daf Bahan"/>
      <sheetName val="Harga Dasar"/>
      <sheetName val="Alat (1)"/>
      <sheetName val="Unit Price"/>
      <sheetName val="D7"/>
      <sheetName val="PIPE"/>
      <sheetName val="FLANGE"/>
      <sheetName val="VALVE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37"/>
      <sheetName val="62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SEX"/>
      <sheetName val="harga"/>
      <sheetName val="8LT 12"/>
      <sheetName val="HS"/>
      <sheetName val="H_Satuan"/>
      <sheetName val="H Satuan Dasar"/>
      <sheetName val="Material"/>
      <sheetName val="supplier"/>
      <sheetName val="H-SAT"/>
      <sheetName val="HS-DASAR"/>
      <sheetName val="upah bahan"/>
      <sheetName val="met mpu"/>
      <sheetName val="kuant"/>
      <sheetName val="Cirya"/>
      <sheetName val="An_K"/>
      <sheetName val="rekap"/>
      <sheetName val="D -12"/>
      <sheetName val="I-KAMAR"/>
      <sheetName val="LAP. MINGG"/>
      <sheetName val="4-Quarry"/>
      <sheetName val="COVER"/>
      <sheetName val="SPP"/>
      <sheetName val="Uph-Bhn-Alt&amp;Anal"/>
      <sheetName val="REKAP A BESAR"/>
      <sheetName val="Konfirm"/>
      <sheetName val="pvc"/>
      <sheetName val="lamp 9"/>
      <sheetName val="MT_an"/>
      <sheetName val="format 1"/>
      <sheetName val="AN-ALAT"/>
      <sheetName val="AHS"/>
      <sheetName val="HR SAT"/>
      <sheetName val="Sch_Intern"/>
      <sheetName val="Prosentase"/>
      <sheetName val="ALAMAT"/>
      <sheetName val="SATUAN HARGA"/>
      <sheetName val="upah-rtjk"/>
      <sheetName val="UP_an"/>
      <sheetName val="Mark-up"/>
      <sheetName val="Meth "/>
      <sheetName val="INPUT"/>
      <sheetName val="an.pemel.rutin"/>
      <sheetName val="an.mobilisasi"/>
      <sheetName val="an.dmpu"/>
      <sheetName val="daftar.kuantita"/>
      <sheetName val="alat"/>
      <sheetName val="metode.dmpu"/>
      <sheetName val="analis"/>
      <sheetName val="Basic Price"/>
      <sheetName val="3-DIV4"/>
      <sheetName val="SCH"/>
      <sheetName val="ANALISA SNI'07(Bangli)"/>
      <sheetName val="Vibro_Roller"/>
      <sheetName val="Sat Bah _ Up"/>
      <sheetName val="Harga Satuan"/>
      <sheetName val="harga dasar T-M-A"/>
      <sheetName val="Factor"/>
      <sheetName val="BOQ CBM"/>
      <sheetName val="PileCap"/>
      <sheetName val="5-Analisa_Peralatan"/>
      <sheetName val="5-Analisa_Peralatan1"/>
      <sheetName val="Resume AHS"/>
      <sheetName val="H S 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BAG_2"/>
      <sheetName val="[BQ-PS&amp;A.xlsÝCAT_HRG"/>
      <sheetName val="Week (2)"/>
      <sheetName val="PAD-F"/>
      <sheetName val="Mall"/>
      <sheetName val="A"/>
      <sheetName val="Material"/>
      <sheetName val="SAT-BHN"/>
      <sheetName val="_BQ-PS&amp;A.xlsÝCAT_HRG"/>
      <sheetName val="Bag_1"/>
      <sheetName val="DAFTAR 7"/>
      <sheetName val="DAF_1"/>
      <sheetName val="DAFTAR_8"/>
      <sheetName val="304-06"/>
      <sheetName val="304_06"/>
      <sheetName val="Fill this out first___"/>
      <sheetName val="data grafik"/>
      <sheetName val="Cover"/>
      <sheetName val="HRG BHN"/>
      <sheetName val="Cover Daf_2"/>
      <sheetName val="BQ"/>
      <sheetName val="I_KAMAR"/>
      <sheetName val="DivVII"/>
      <sheetName val="DAFTAR HARGA"/>
      <sheetName val="LAMP_AB "/>
      <sheetName val="Anl"/>
      <sheetName val="S-Curve"/>
      <sheetName val="DETAIL"/>
      <sheetName val="DAFTAR NO_1_PRELIM"/>
      <sheetName val="rab - persiapan &amp; lantai-1"/>
      <sheetName val="daftar harsat"/>
      <sheetName val="BQ-E20-02(Rp)"/>
      <sheetName val="TE TS FA LAN MATV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UCT"/>
      <sheetName val="Std-Spek EL"/>
      <sheetName val="Analisa"/>
      <sheetName val="Analisa Gabungan"/>
      <sheetName val="Sub"/>
      <sheetName val="Bill No 6 Koord _ Attendance"/>
      <sheetName val="daf_3_OK_"/>
      <sheetName val="daf-3(OK)"/>
      <sheetName val="daf_7_OK_"/>
      <sheetName val="daf-7(OK)"/>
      <sheetName val="DAF_2"/>
      <sheetName val="DAF_3"/>
      <sheetName val="DAF_4"/>
      <sheetName val="ES-PARK"/>
      <sheetName val="ES_PARK"/>
      <sheetName val="Fill this out first...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Plat"/>
      <sheetName val="boq"/>
      <sheetName val="hsd"/>
      <sheetName val="anal_hs"/>
      <sheetName val="Payment Status"/>
      <sheetName val="DAF_2 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AFTAR NO_2"/>
      <sheetName val="DAFTAR NO_3"/>
      <sheetName val="DAF-1"/>
      <sheetName val="RC-ANL"/>
      <sheetName val="eqp-rek"/>
      <sheetName val="Rev &amp; CI"/>
      <sheetName val="Break_down"/>
      <sheetName val="DAF-4"/>
      <sheetName val="PERSIAPAN"/>
      <sheetName val="Hrg Sat"/>
      <sheetName val="DAF-2"/>
      <sheetName val="Alat"/>
      <sheetName val="atap"/>
      <sheetName val="REKAP"/>
      <sheetName val="04.GS"/>
      <sheetName val="Hargamat"/>
      <sheetName val="TOWN"/>
      <sheetName val="SAP"/>
      <sheetName val="Bill No 6 Koord &amp; Attendance"/>
      <sheetName val="name"/>
      <sheetName val="B - Norelec"/>
      <sheetName val="I-KAMAR"/>
      <sheetName val="DAFTAR NO_4"/>
      <sheetName val="AC"/>
      <sheetName val="H.Satuan"/>
      <sheetName val="Resume"/>
      <sheetName val="Hsatbahan"/>
      <sheetName val="RAB"/>
      <sheetName val="FAK"/>
      <sheetName val="BOQ KSN"/>
      <sheetName val="Analis_Tanah"/>
      <sheetName val="Daf 1"/>
      <sheetName val="DAF-3"/>
      <sheetName val="upah"/>
      <sheetName val="FINISHING"/>
      <sheetName val="Grand summary"/>
      <sheetName val="D2.8"/>
      <sheetName val="Bill-2"/>
      <sheetName val="Plumbing"/>
      <sheetName val="BAHAN"/>
      <sheetName val="REKAP_Akap"/>
      <sheetName val="ANA-HRG"/>
      <sheetName val="Isolasi Luar Dalam"/>
      <sheetName val="Isolasi Luar"/>
      <sheetName val="LAL _ PASAR PAGI "/>
      <sheetName val="Markup"/>
      <sheetName val="Estimate"/>
      <sheetName val="Sum"/>
      <sheetName val="Ch"/>
      <sheetName val="Harga Satuan"/>
      <sheetName val="Rincian"/>
      <sheetName val="PPC"/>
      <sheetName val="Bill of Qty MEP"/>
      <sheetName val="sched"/>
      <sheetName val="lokasari-el"/>
      <sheetName val="Lansekap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Analisa 2"/>
      <sheetName val="Plafond"/>
      <sheetName val="LISTRIK"/>
      <sheetName val="F ALARM"/>
      <sheetName val="合成単価作成表-BLDG"/>
      <sheetName val="合成単価作成表_BLDG"/>
      <sheetName val="Harga"/>
      <sheetName val="Panel,feeder,elek"/>
      <sheetName val="harsat"/>
      <sheetName val="PREM"/>
      <sheetName val="CAT HRG"/>
      <sheetName val="escon"/>
      <sheetName val="GRAND_TOTAL1"/>
      <sheetName val="_BQ-PS&amp;A_xlsÝCAT_HRG1"/>
      <sheetName val="Week_(2)1"/>
      <sheetName val="DAFTAR_71"/>
      <sheetName val="Fill_this_out_first___1"/>
      <sheetName val="data_grafik1"/>
      <sheetName val="HRG_BHN1"/>
      <sheetName val="Cover_Daf_21"/>
      <sheetName val="anal"/>
      <sheetName val="6-MVAC"/>
      <sheetName val="HARGA ALAT"/>
      <sheetName val="Pipe"/>
      <sheetName val="_AnaBah"/>
      <sheetName val="2.1"/>
      <sheetName val="2.2"/>
      <sheetName val="TNH, PAGAR &amp; TURAP"/>
      <sheetName val="Cash Flow bulanan"/>
      <sheetName val="Anls"/>
      <sheetName val="upah_borong"/>
      <sheetName val="satuan_pek"/>
      <sheetName val="Ahs_2"/>
      <sheetName val="Ahs_1"/>
      <sheetName val="_______-BLDG"/>
      <sheetName val="STR"/>
      <sheetName val="Analisa &amp; Upah"/>
      <sheetName val="CAT_HAR"/>
      <sheetName val="BAHAN UPAH"/>
      <sheetName val="Daftar Harga Material"/>
      <sheetName val="BQ-1A prelim"/>
      <sheetName val="BQ-PS&amp;A"/>
      <sheetName val="LAMP-A"/>
      <sheetName val="Analisa Harga"/>
      <sheetName val="data"/>
      <sheetName val="REKAP GROSS"/>
      <sheetName val="me"/>
      <sheetName val="PMK"/>
      <sheetName val="Ahs. Pipa-Valve"/>
      <sheetName val="Ahs.Peralatan"/>
      <sheetName val="D &amp; W sizes"/>
      <sheetName val="dasboard"/>
      <sheetName val="AHS_Kusen"/>
      <sheetName val="harsat&amp;upah"/>
      <sheetName val="[BQ-PS&amp;A_xlsÝCAT_HRG1"/>
      <sheetName val="???????-BLDG"/>
      <sheetName val="Elektrikal"/>
      <sheetName val="BQ-IABK"/>
      <sheetName val="BQ_IABK"/>
      <sheetName val="Bill_2"/>
      <sheetName val="HSATUAN"/>
      <sheetName val="VLOOK"/>
      <sheetName val="Price"/>
      <sheetName val="A_2"/>
      <sheetName val="DAF-9"/>
      <sheetName val="Level"/>
      <sheetName val="Sheet1"/>
      <sheetName val="ANALISA VALVE"/>
      <sheetName val="NAMES"/>
      <sheetName val="Equipment"/>
      <sheetName val="Ana"/>
      <sheetName val="FORM X COST"/>
      <sheetName val="Analisa Harga Satuan"/>
      <sheetName val="Asrama Lt.1"/>
      <sheetName val="luar"/>
      <sheetName val="RINC hotel"/>
      <sheetName val="RINC FIN T4 "/>
      <sheetName val="RINC FIN T4  _3_"/>
      <sheetName val="RINC FIN T4  _2_"/>
      <sheetName val="bq analisa"/>
      <sheetName val="Master Edit"/>
      <sheetName val="Mekanikal"/>
      <sheetName val="PKK"/>
      <sheetName val="COVER "/>
      <sheetName val="TOTAL 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HB"/>
      <sheetName val="K"/>
      <sheetName val="NK-BP"/>
      <sheetName val="Hrg.Sat"/>
      <sheetName val="AN-ALT"/>
      <sheetName val="#REF!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G1 Sheet"/>
      <sheetName val="5-Peralatan"/>
      <sheetName val="Pile"/>
      <sheetName val="Bag_1_prelim_"/>
      <sheetName val="BQ STR_BONGKARAN_Bag 2_5_"/>
      <sheetName val="A2"/>
      <sheetName val="PIPA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GTS I PS"/>
      <sheetName val="Art"/>
      <sheetName val="AA_Eng"/>
      <sheetName val="U_rate"/>
      <sheetName val="Basic Price"/>
      <sheetName val="CPAoC"/>
      <sheetName val="L_TIGA"/>
      <sheetName val="L-TIGA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refrig 12"/>
      <sheetName val="Ducting12"/>
      <sheetName val="valve"/>
      <sheetName val="Rekap MEP"/>
      <sheetName val="D.2.1.Peralatan Utama "/>
      <sheetName val="Panel"/>
      <sheetName val="Elec-ins"/>
      <sheetName val="DAF_HARGA_PEK"/>
      <sheetName val="RABT"/>
      <sheetName val="Analisa STR"/>
      <sheetName val="ME_External"/>
      <sheetName val="Mall_ME"/>
      <sheetName val="Ijin"/>
      <sheetName val="CATATAN HARGA (Int)"/>
      <sheetName val="Cover Daft 2"/>
      <sheetName val="DAFTAR NO.1"/>
      <sheetName val="DAF 2"/>
      <sheetName val="[BQ-PS&amp;A.xls�CAT_HRG"/>
      <sheetName val="_BQ-PS&amp;A.xls�CAT_HRG"/>
      <sheetName val="[BQ-PS&amp;A_xls�CAT_HRG"/>
      <sheetName val="_BQ-PS&amp;A_xls�CAT_HRG"/>
      <sheetName val="01A- RAB"/>
      <sheetName val="Analisa  (2)"/>
      <sheetName val="AC-C"/>
      <sheetName val="BQ ARS"/>
      <sheetName val="G_SUMMARY"/>
      <sheetName val="Penjumlahan"/>
      <sheetName val="Harga Bahan &amp; Upah "/>
      <sheetName val="analisa struktur"/>
      <sheetName val="HB "/>
      <sheetName val="Har-mat"/>
      <sheetName val="daffin"/>
      <sheetName val="koef"/>
      <sheetName val="rp"/>
      <sheetName val="총괄표"/>
      <sheetName val="Bangunan Utama"/>
      <sheetName val="Bill rekap"/>
      <sheetName val="Outline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Kolom UT"/>
      <sheetName val="1500P_3+0"/>
      <sheetName val="Calculation Details"/>
      <sheetName val="Bill of Qty"/>
      <sheetName val="4-MVAC"/>
      <sheetName val="5-El"/>
      <sheetName val="2-Pl"/>
      <sheetName val="Uraian Teknis"/>
      <sheetName val="[BQ-PS&amp;A.xls?CAT_HRG"/>
      <sheetName val="_BQ-PS&amp;A.xls?CAT_HRG"/>
      <sheetName val="[BQ-PS&amp;A_xls?CAT_HRG"/>
      <sheetName val="_BQ-PS&amp;A_xls?CAT_HRG"/>
      <sheetName val="???????_BLDG"/>
      <sheetName val="NET表"/>
      <sheetName val="BQ表"/>
      <sheetName val="Harga "/>
      <sheetName val="OFFICE 2 LT"/>
      <sheetName val="Standard Room Deluxe Queen"/>
      <sheetName val="OFFICE"/>
      <sheetName val="RECEIVING INPECTION"/>
      <sheetName val="BQ_E20_02_Rp_"/>
      <sheetName val="_BQ-PS&amp;A.xls_CAT_HRG"/>
      <sheetName val="_BQ-PS&amp;A_xls_CAT_HRG"/>
      <sheetName val="________BLDG"/>
      <sheetName val="Piping"/>
      <sheetName val="RAB Arsitek"/>
      <sheetName val="For RKAP OKOP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Sheet3"/>
      <sheetName val="Rek-Tot"/>
      <sheetName val="GEDUNG-A"/>
      <sheetName val="List Material"/>
      <sheetName val="Bill No. 2.1"/>
      <sheetName val="bahan+upah"/>
      <sheetName val="ANALIS"/>
      <sheetName val="DIVI6"/>
      <sheetName val="COV_3"/>
      <sheetName val="6_1_1"/>
      <sheetName val="6_1_2"/>
      <sheetName val="6_1_3"/>
      <sheetName val="ANA-C"/>
      <sheetName val="BTL-Persiapan"/>
      <sheetName val="BTL-Bau"/>
      <sheetName val="BTL-alat"/>
      <sheetName val="Sat Bah _ Up"/>
      <sheetName val="rab me (by owner) "/>
      <sheetName val="BQ (by owner)"/>
      <sheetName val="rab me (fisik)"/>
      <sheetName val="Price Biaya Cadangan"/>
      <sheetName val="BQ.Rekapitulasi  Akhir"/>
      <sheetName val="Analisa HSP"/>
      <sheetName val="COV"/>
      <sheetName val="CATATAN HARGA "/>
      <sheetName val="IPL_SCHEDULE"/>
      <sheetName val="DSU"/>
      <sheetName val="Lean Concrete"/>
      <sheetName val="bau"/>
      <sheetName val="MAPP"/>
      <sheetName val="rek det 1-3"/>
      <sheetName val="index"/>
      <sheetName val="TB"/>
      <sheetName val="UP MINOR"/>
      <sheetName val="ANLS-PJ"/>
      <sheetName val="Harga-RAB"/>
      <sheetName val="Harga Satuan Dasar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UP_an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analysis"/>
      <sheetName val="Hrg.mat.1"/>
      <sheetName val="Hrata bj (20x40)"/>
      <sheetName val="Ana CV(pen)."/>
      <sheetName val="Vibro_Roller"/>
      <sheetName val="概総括1"/>
      <sheetName val="BOQ EXTERN"/>
      <sheetName val="TRE TABLE"/>
      <sheetName val="SAT_BHN"/>
      <sheetName val="GENERAL"/>
      <sheetName val="Supl.X"/>
      <sheetName val="Pag_hal"/>
      <sheetName val="A H S P"/>
      <sheetName val="fxterbilang"/>
      <sheetName val="PENJ_TOTAL"/>
      <sheetName val="rate ars"/>
      <sheetName val="D&amp;W"/>
      <sheetName val=" Rate str "/>
      <sheetName val="MU"/>
      <sheetName val="struktur tdk dipakai"/>
      <sheetName val="LPP"/>
      <sheetName val="uraian analisa"/>
      <sheetName val="BOW"/>
      <sheetName val="STD Lanjutan"/>
      <sheetName val="NS Lanjutan"/>
      <sheetName val="rab-str.Adm"/>
      <sheetName val="eq_data"/>
      <sheetName val="villa"/>
      <sheetName val="REQDELTA"/>
      <sheetName val="Conn. Lib"/>
      <sheetName val="AHS"/>
      <sheetName val="LAL - PASAR PAGI "/>
      <sheetName val="HARGA RATA"/>
      <sheetName val="Rekap Direct Cost"/>
      <sheetName val="_BQ-PS&amp;A_xls�CAT_HRG1"/>
      <sheetName val="[BQ-PS&amp;A_xls�CAT_HRG1"/>
      <sheetName val="_x0000__x0000__x0000__x0000_"/>
      <sheetName val="???1"/>
      <sheetName val="RAB AR&amp;STR"/>
      <sheetName val="BQ Detail"/>
      <sheetName val="s_v13"/>
      <sheetName val="????"/>
      <sheetName val=" "/>
      <sheetName val=" R A B"/>
      <sheetName val="Beton"/>
      <sheetName val="Aspal (2)"/>
      <sheetName val="Relok-PJU"/>
      <sheetName val="ELEC STIS"/>
      <sheetName val="BoQ C4"/>
      <sheetName val="Div2"/>
      <sheetName val="rincian A"/>
      <sheetName val="Sal"/>
      <sheetName val="AHS - CPO"/>
      <sheetName val="I-ME"/>
      <sheetName val="Bab.No.2.2- Arsitektur"/>
      <sheetName val="Sheet1 (2)"/>
      <sheetName val="NET?"/>
      <sheetName val="BQ?"/>
      <sheetName val="???"/>
      <sheetName val="SCEDUL"/>
      <sheetName val="Analisa pre"/>
      <sheetName val="Materials"/>
      <sheetName val="METHOD"/>
      <sheetName val="Labour"/>
      <sheetName val="BQ Rekap"/>
      <sheetName val="112-885"/>
      <sheetName val="ANALISA KOEFF ESKALASI"/>
      <sheetName val="Analisa Baku ME "/>
      <sheetName val="Rekap Prelim"/>
      <sheetName val="Analisa Baku STR ARS"/>
      <sheetName val="APEK"/>
      <sheetName val="ASAT"/>
      <sheetName val="kepmenaker150"/>
      <sheetName val="TRF 150"/>
      <sheetName val="BQ HS"/>
      <sheetName val="4-Basic Price"/>
      <sheetName val="Normalisasi"/>
      <sheetName val="Bill.1.VAC-Supply-A"/>
      <sheetName val="Slab"/>
      <sheetName val="an1"/>
      <sheetName val="ut1"/>
      <sheetName val="UPH,BHN,ALT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WSSPR"/>
      <sheetName val="Code"/>
      <sheetName val="Settings"/>
      <sheetName val="Pt"/>
      <sheetName val="DAF-5"/>
      <sheetName val="Traf&amp;Genst"/>
      <sheetName val="srtberkas"/>
      <sheetName val="RUKO TYPE 1"/>
      <sheetName val="EE-PROP"/>
      <sheetName val="rekap str_ars"/>
      <sheetName val="L-4a,b"/>
      <sheetName val="harga dasar"/>
      <sheetName val="BASIC"/>
      <sheetName val="RAP"/>
      <sheetName val="Als_Struk"/>
      <sheetName val="isian"/>
      <sheetName val="ES_aLL"/>
      <sheetName val="har-sat"/>
      <sheetName val="a.h ars sum"/>
      <sheetName val="ANALISA GRS TENGAH"/>
      <sheetName val="HRG BAHAN &amp; UPAH okk"/>
      <sheetName val="HRG BAHAN _ UPAH okk"/>
      <sheetName val="Analis Kusen okk"/>
      <sheetName val="list"/>
      <sheetName val="Price Persiapan dan Penunjang"/>
      <sheetName val="REKAPITULASI"/>
      <sheetName val="Bill No 6"/>
      <sheetName val="Bill No 7"/>
      <sheetName val="Analisa Alat Berat"/>
      <sheetName val="pro ra op"/>
      <sheetName val="grafik"/>
      <sheetName val="renc mgn"/>
      <sheetName val="HU"/>
      <sheetName val="Analis_Drainase"/>
      <sheetName val="tgp-02"/>
      <sheetName val="DATA PROYEK"/>
      <sheetName val="DSBDY"/>
      <sheetName val="Sum_Intern"/>
      <sheetName val="KUM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RAB ME"/>
      <sheetName val="Up"/>
      <sheetName val="Sat. Pek."/>
      <sheetName val="S_UPAH"/>
      <sheetName val="S_BAHAN"/>
      <sheetName val="Agregat Halus &amp; Kasar"/>
      <sheetName val=""/>
      <sheetName val="anal rab"/>
      <sheetName val="INDEKS"/>
      <sheetName val="JABATAN"/>
      <sheetName val="EK-JAN-07"/>
      <sheetName val="ana_sipil"/>
      <sheetName val="bq_baja"/>
      <sheetName val="MAIN BQ"/>
      <sheetName val="COST BD"/>
      <sheetName val="Analisa ME (2)"/>
      <sheetName val="Analisa_Harga_x0005_"/>
      <sheetName val="COVER_x0000_ê"/>
      <sheetName val="PDMP"/>
      <sheetName val="PCE"/>
      <sheetName val="PRODUK"/>
      <sheetName val="TOOL-ME"/>
      <sheetName val="Insts"/>
      <sheetName val="SCH5"/>
      <sheetName val="COVER_x0018_&gt;"/>
      <sheetName val="COVER_x0018_"/>
      <sheetName val="Schedule &amp; S-Curve"/>
      <sheetName val="COVER_x0010__x0000_"/>
      <sheetName val="prog-mgu"/>
      <sheetName val="SAT-DAS"/>
      <sheetName val="_x005f_x0000__x005f_x0000__x005f_x0000__x005f_x0000_"/>
      <sheetName val="HARSAT_BAH"/>
      <sheetName val="Alat_k3"/>
      <sheetName val="BTL-Rupa"/>
      <sheetName val="UPL"/>
      <sheetName val="DIV.1"/>
      <sheetName val="DIV_1"/>
      <sheetName val="PaintBreak"/>
      <sheetName val="Written"/>
      <sheetName val="cargo"/>
      <sheetName val="SITE-E"/>
      <sheetName val="Bahan "/>
      <sheetName val=" ANL. bw"/>
      <sheetName val="351BQMCN"/>
      <sheetName val="COST"/>
      <sheetName val="Analis (2)"/>
      <sheetName val="Daftar BOQ"/>
      <sheetName val="Reference"/>
      <sheetName val="BasicPrice"/>
      <sheetName val="FA"/>
      <sheetName val="Analisa HS"/>
      <sheetName val="MgN"/>
      <sheetName val="Up &amp; bhn"/>
      <sheetName val="Analisa Upah &amp; Bahan Plum"/>
      <sheetName val="Analis harga"/>
      <sheetName val="D8"/>
      <sheetName val="BQ-1A"/>
      <sheetName val="311301"/>
      <sheetName val="RAB_STR"/>
      <sheetName val="Hrg_Bahan"/>
      <sheetName val="PLL"/>
      <sheetName val="Anls-Um"/>
      <sheetName val="Sheet2"/>
      <sheetName val="BA. AAn"/>
      <sheetName val="..."/>
      <sheetName val="."/>
      <sheetName val="hrg dasar"/>
      <sheetName val="SAT"/>
      <sheetName val="AHSbj"/>
      <sheetName val="Har-sat-dasr"/>
      <sheetName val="D _ W sizes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INPUT"/>
      <sheetName val="Bag_1(prelim)"/>
      <sheetName val="BQ STR-BONGKARAN(Bag 2-5)"/>
      <sheetName val="Kolom"/>
      <sheetName val="HRG SAT. MATERIAL"/>
      <sheetName val="HRG SAT. UPAH"/>
      <sheetName val="TABEL"/>
      <sheetName val="갑지"/>
      <sheetName val="Currency Rate"/>
      <sheetName val="REF.ONLY"/>
      <sheetName val="penil"/>
      <sheetName val="DAFTAR ISI"/>
      <sheetName val="Kuantitas &amp; Harga"/>
      <sheetName val="表三甲"/>
      <sheetName val="SBU"/>
      <sheetName val="OKTOBER"/>
      <sheetName val="HVAC"/>
      <sheetName val="ALEK"/>
      <sheetName val="ELECTRICAL"/>
      <sheetName val="Sales"/>
      <sheetName val="dasar"/>
      <sheetName val="BQ RAB"/>
      <sheetName val="THR"/>
      <sheetName val="ANALISA  (BARU)"/>
      <sheetName val="Kebut. Alat"/>
      <sheetName val="Analisa Schedule"/>
      <sheetName val="L5"/>
      <sheetName val="skedul 01"/>
      <sheetName val="Skedul"/>
      <sheetName val="huruf"/>
      <sheetName val="BOQ-Indonesia"/>
      <sheetName val="Analisa (ok punya)"/>
      <sheetName val="DIV1"/>
      <sheetName val="Input Bobot Rc. Mingguan Int"/>
      <sheetName val="Rekap Prog. Mingguan"/>
      <sheetName val="Mtd_Pelak"/>
      <sheetName val="kuantt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K-125"/>
      <sheetName val="JP"/>
      <sheetName val="JADWAL "/>
      <sheetName val="Peralatan"/>
      <sheetName val="D7(1)"/>
      <sheetName val="Regen Schedule"/>
      <sheetName val="DIV 3"/>
      <sheetName val="UBA"/>
      <sheetName val="DIV 1"/>
      <sheetName val="Scedule(S-Curve)"/>
      <sheetName val="satuan_pek_ars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PP"/>
      <sheetName val="REKAP MC 1"/>
      <sheetName val="BILL MC 1"/>
      <sheetName val="HS"/>
      <sheetName val="DAFTAR BAHAN DAN UPAH"/>
      <sheetName val="GRAND_TOTAL4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H_Satua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HB_1"/>
      <sheetName val="Kolom_UT1"/>
      <sheetName val="Uraian_Teknis1"/>
      <sheetName val="rab_me_(by_owner)_1"/>
      <sheetName val="BQ_(by_owner)1"/>
      <sheetName val="rab_me_(fisik)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UPAH_BAHAN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Harga_Bahan_&amp;_Upah_"/>
      <sheetName val="analisa_struktur"/>
      <sheetName val="TNH,_PAGAR_&amp;_TURAP"/>
      <sheetName val="Basic_Price"/>
      <sheetName val="Rekap_Bill"/>
      <sheetName val="Jdw_Alat"/>
      <sheetName val="S_Penawar"/>
      <sheetName val="HB_"/>
      <sheetName val="Kolom_UT"/>
      <sheetName val="Uraian_Teknis"/>
      <sheetName val="rab_me_(by_owner)_"/>
      <sheetName val="BQ_(by_owner)"/>
      <sheetName val="rab_me_(fisik)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Master_Edit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LAIN2"/>
      <sheetName val="BIL"/>
      <sheetName val="An. Alat"/>
      <sheetName val="NP"/>
      <sheetName val="ANALISA (2)"/>
      <sheetName val="hs_str"/>
      <sheetName val="DAF. HARGA"/>
      <sheetName val="meth hsl nego"/>
      <sheetName val="B&amp;U"/>
      <sheetName val="PEMBESIAN BALOK tukang (2)"/>
      <sheetName val="S.UPAH"/>
      <sheetName val="S.BAHAN"/>
      <sheetName val="Harsat Upah"/>
      <sheetName val="DAFTAR BESI KANAL C SIKU"/>
      <sheetName val="HARGA  BAHAN  DAN  UPAH Baru"/>
      <sheetName val="time"/>
      <sheetName val="5-ALAT(1)"/>
      <sheetName val="perkerasan rigid"/>
      <sheetName val="REKAP_ARSITEKTUR."/>
      <sheetName val="REKAP ANALISA"/>
      <sheetName val="REKAP HSPK BETON"/>
      <sheetName val="JADWAL"/>
      <sheetName val="analisa SNI"/>
      <sheetName val="Bhn"/>
      <sheetName val="harga_bahan4"/>
      <sheetName val="TE_TS_FA_LAN_MATV5"/>
      <sheetName val="rab_-_persiapan_&amp;_lantai-15"/>
      <sheetName val="daftar_harsat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INDIRECT_COST5"/>
      <sheetName val="DAFTAR_NO_1_PRELIM5"/>
      <sheetName val="DAFTAR_NO_44"/>
      <sheetName val="F_ALARM4"/>
      <sheetName val="Rev_&amp;_CI4"/>
      <sheetName val="Grand_summary4"/>
      <sheetName val="D2_84"/>
      <sheetName val="COVER_4"/>
      <sheetName val="TOTAL_4"/>
      <sheetName val="Bill_No_6_Koord_&amp;_Attendance4"/>
      <sheetName val="BAHAN_UPAH4"/>
      <sheetName val="B_-_Norelec4"/>
      <sheetName val="Isolasi_Luar_Dalam4"/>
      <sheetName val="Isolasi_Luar4"/>
      <sheetName val="01A-_RAB4"/>
      <sheetName val="REKAP_GROSS4"/>
      <sheetName val="LAL___PASAR_PAGI_4"/>
      <sheetName val="Cash_Flow_bulanan4"/>
      <sheetName val="CAT_HRG5"/>
      <sheetName val="HARGA_ALAT4"/>
      <sheetName val="Analisa_Harga4"/>
      <sheetName val="2_14"/>
      <sheetName val="2_24"/>
      <sheetName val="Ahs__Pipa-Valve4"/>
      <sheetName val="Ahs_Peralatan4"/>
      <sheetName val="D_&amp;_W_sizes4"/>
      <sheetName val="BQ-1A_prelim4"/>
      <sheetName val="Analisa_24"/>
      <sheetName val="Basic_Price4"/>
      <sheetName val="Rekap_Bill4"/>
      <sheetName val="Jdw_Alat4"/>
      <sheetName val="S_Penawar4"/>
      <sheetName val="Asrama_Lt_1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rab_me_(by_owner)_4"/>
      <sheetName val="BQ_(by_owner)4"/>
      <sheetName val="rab_me_(fisik)4"/>
      <sheetName val="RINC_hotel4"/>
      <sheetName val="RINC_FIN_T4_4"/>
      <sheetName val="RINC_FIN_T4___3_4"/>
      <sheetName val="RINC_FIN_T4___2_4"/>
      <sheetName val="TH_XL4"/>
      <sheetName val="THPDMoi__(2)4"/>
      <sheetName val="t-h_HA_THE4"/>
      <sheetName val="UPAH_BAHAN4"/>
      <sheetName val="7_14"/>
      <sheetName val="7_24"/>
      <sheetName val="BQ_STR_BONGKARAN_Bag_2_5_4"/>
      <sheetName val="L-4_Rutin4"/>
      <sheetName val="Sat_Bah___Up4"/>
      <sheetName val="For_RKAP_OKOP4"/>
      <sheetName val="Harga_4"/>
      <sheetName val="dongia_(2)4"/>
      <sheetName val="TONG_HOP_VL-NC4"/>
      <sheetName val="TONGKE3p_4"/>
      <sheetName val="TH_VL,_NC,_DDHT_Thanhphuoc4"/>
      <sheetName val="DON_GIA4"/>
      <sheetName val="CHITIET_VL-NC-TT_-1p4"/>
      <sheetName val="TONG_HOP_VL-NC_TT4"/>
      <sheetName val="CHITIET_VL-NC4"/>
      <sheetName val="CHITIET_VL-NC-TT-3p4"/>
      <sheetName val="KPVC-BD_4"/>
      <sheetName val="Harga_Satuan_Dasar4"/>
      <sheetName val="Hrg_mat_14"/>
      <sheetName val="Hrata_bj_(20x40)4"/>
      <sheetName val="Ana_CV(pen)_4"/>
      <sheetName val="Bill_No__2_14"/>
      <sheetName val="struktur_tdk_dipakai4"/>
      <sheetName val="Master_Edit4"/>
      <sheetName val="bq_analisa4"/>
      <sheetName val="BOQ_EXTERN4"/>
      <sheetName val="BQ_Detail4"/>
      <sheetName val="Analisa_pre4"/>
      <sheetName val="BQ_Rekap4"/>
      <sheetName val="RUKO_TYPE_14"/>
      <sheetName val="Hrg_Sat9"/>
      <sheetName val="Analisa_&amp;_Upah4"/>
      <sheetName val="Analisa__(2)4"/>
      <sheetName val="BQ_ARS4"/>
      <sheetName val="[BQ-PS&amp;A_xls�CAT_HRG5"/>
      <sheetName val="_BQ-PS&amp;A_xls�CAT_HRG5"/>
      <sheetName val="HB_4"/>
      <sheetName val="Harga_Bahan_&amp;_Upah_4"/>
      <sheetName val="analisa_struktur4"/>
      <sheetName val="TNH,_PAGAR_&amp;_TURAP4"/>
      <sheetName val="ANALISA_VALVE4"/>
      <sheetName val="Kolom_UT4"/>
      <sheetName val="Bill_rekap4"/>
      <sheetName val="Analisa_STR4"/>
      <sheetName val="[BQ-PS&amp;A_xls?CAT_HRG5"/>
      <sheetName val="_BQ-PS&amp;A_xls?CAT_HRG5"/>
      <sheetName val="Bangunan_Utama4"/>
      <sheetName val="Daftar_Harga_Material4"/>
      <sheetName val="CATATAN_HARGA_(Int)4"/>
      <sheetName val="Cover_Daft_24"/>
      <sheetName val="DAFTAR_NO_14"/>
      <sheetName val="DAF_25"/>
      <sheetName val="G1_Sheet4"/>
      <sheetName val="OFFICE_2_LT4"/>
      <sheetName val="FORM_X_COST4"/>
      <sheetName val="Analisa_Harga_Satuan4"/>
      <sheetName val="RECEIVING_INPECTION4"/>
      <sheetName val="Bill_of_Qty4"/>
      <sheetName val="Calculation_Details4"/>
      <sheetName val="Standard_Room_Deluxe_Queen4"/>
      <sheetName val="GTS_I_PS4"/>
      <sheetName val="JadpeL-Pkt1-Kampar (4)"/>
      <sheetName val="Cover Daf-2"/>
      <sheetName val="rekap1"/>
      <sheetName val="Data basic price jgan diprint"/>
      <sheetName val="10.1(3)"/>
      <sheetName val="AHS 6.1(2)"/>
      <sheetName val="Metode 8.1(5)"/>
      <sheetName val="DHU&amp;B"/>
      <sheetName val="HD ALAT"/>
      <sheetName val="HD BAHAN"/>
      <sheetName val="HD UPAH"/>
      <sheetName val="keb-BHN"/>
      <sheetName val="Unit Rate"/>
      <sheetName val="ubah"/>
      <sheetName val="inves alat"/>
      <sheetName val="Jadwal Amd"/>
      <sheetName val="Upah&amp;Bahan"/>
      <sheetName val="ANALISA SNI "/>
      <sheetName val="___1"/>
      <sheetName val="NET_"/>
      <sheetName val="DU-5"/>
      <sheetName val="om"/>
      <sheetName val="HS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/>
      <sheetData sheetId="855"/>
      <sheetData sheetId="856"/>
      <sheetData sheetId="857" refreshError="1"/>
      <sheetData sheetId="858" refreshError="1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Upah"/>
      <sheetName val="Harga Bahan Print"/>
      <sheetName val="PLb Plus"/>
      <sheetName val="HSPK"/>
      <sheetName val="Analis SNI Print"/>
      <sheetName val="ANALIS KUSEN"/>
      <sheetName val="ANALIS NON STANDART"/>
      <sheetName val="DAFTAR UPAH"/>
      <sheetName val="DAFTAR HARGA SATUAN"/>
      <sheetName val="Daftar Harga"/>
      <sheetName val="HSPK ANALISA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H-Pek.penutup atap"/>
      <sheetName val="ANALISA I-Pek. langit2"/>
      <sheetName val="ANALISA J-Pek. Sanitasi"/>
      <sheetName val="ANALISA K-Besi n aluminium"/>
      <sheetName val="ANALISA L-Pek. kunci n kaca"/>
      <sheetName val="ANALISA M-Pek. lantai n dinding"/>
      <sheetName val="ANALISA N-Pek. pengecatan"/>
      <sheetName val="ANALISA O-Pek. BAJA"/>
      <sheetName val="ANALISA P-Pek. Listrik"/>
      <sheetName val="ANALISA Q-Pek. Air Bersih"/>
      <sheetName val="ANALISA R-Pek. Irigasi"/>
      <sheetName val="ANALISA S-Pek. Lain-Lain"/>
      <sheetName val="HSPK_BETON"/>
      <sheetName val="ANALISA BETON"/>
      <sheetName val="BESTAT_BESI "/>
      <sheetName val="HSPK KUSEN"/>
      <sheetName val="ANALIS KUSEN (2)"/>
      <sheetName val="harga drainase"/>
      <sheetName val="REKAPITULASI ALL"/>
      <sheetName val="Harga Bahan ME "/>
      <sheetName val="Analisa SNI M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EE"/>
      <sheetName val="EE"/>
      <sheetName val="REKAP BQ"/>
      <sheetName val="BQ"/>
      <sheetName val="HARGA"/>
      <sheetName val="4-Basic Price"/>
    </sheetNames>
    <sheetDataSet>
      <sheetData sheetId="0"/>
      <sheetData sheetId="1"/>
      <sheetData sheetId="2"/>
      <sheetData sheetId="3"/>
      <sheetData sheetId="4">
        <row r="3">
          <cell r="C3">
            <v>49632.939269791954</v>
          </cell>
        </row>
        <row r="4">
          <cell r="C4">
            <v>17537.5</v>
          </cell>
        </row>
        <row r="7">
          <cell r="C7">
            <v>258280.61855088297</v>
          </cell>
        </row>
        <row r="9">
          <cell r="C9">
            <v>256019.01414566318</v>
          </cell>
        </row>
        <row r="10">
          <cell r="C10">
            <v>4413.4175348424478</v>
          </cell>
        </row>
        <row r="11">
          <cell r="C11">
            <v>5187.0056434559065</v>
          </cell>
        </row>
        <row r="13">
          <cell r="C13">
            <v>1170542.0004751794</v>
          </cell>
        </row>
        <row r="14">
          <cell r="C14">
            <v>471242.68781191402</v>
          </cell>
        </row>
        <row r="16">
          <cell r="C16">
            <v>361088.85850458557</v>
          </cell>
        </row>
        <row r="18">
          <cell r="C18">
            <v>20529.84260032681</v>
          </cell>
        </row>
      </sheetData>
      <sheetData sheetId="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roposal"/>
      <sheetName val="Cover"/>
      <sheetName val="harga"/>
      <sheetName val="analis"/>
      <sheetName val="rab"/>
      <sheetName val="rekap"/>
      <sheetName val="time.pu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  <sheetName val="ANALISA"/>
      <sheetName val="REKAP"/>
      <sheetName val="BANGUNAN UTAMA"/>
      <sheetName val="INSTALASI ME "/>
      <sheetName val="KANTOR"/>
      <sheetName val="MUSHOLLA"/>
      <sheetName val="POS JAGA"/>
      <sheetName val="KM&amp;WC musolla"/>
      <sheetName val="KM&amp;WC 2bh"/>
      <sheetName val="KM&amp;WC 3 bh"/>
      <sheetName val="PAGAR DEPAN"/>
      <sheetName val="PAGAR SAMP &amp; BEL"/>
      <sheetName val="HALAMAN"/>
      <sheetName val="DEPO SAMPAH"/>
      <sheetName val="REKAP (2)"/>
      <sheetName val="LOS LESEHAN"/>
      <sheetName val="KIOS SAMPING"/>
      <sheetName val="INSTALASI ME KIOS"/>
      <sheetName val="Analisa  BOW"/>
      <sheetName val="alat"/>
      <sheetName val="HSPek"/>
      <sheetName val="HSAlat"/>
      <sheetName val="HS-SKGub"/>
      <sheetName val="HSPek 6xx-7xx"/>
      <sheetName val="A"/>
      <sheetName val="4-Basic Price"/>
      <sheetName val="HARGA"/>
      <sheetName val="upah"/>
      <sheetName val="112-885"/>
      <sheetName val="Anl.+"/>
      <sheetName val="Cover"/>
      <sheetName val="Basic Price"/>
      <sheetName val="1.2"/>
      <sheetName val="Analisa Quarry"/>
      <sheetName val="3.1"/>
      <sheetName val="5.1"/>
      <sheetName val="6.1"/>
      <sheetName val="7.1(1)"/>
      <sheetName val="8.1"/>
      <sheetName val="9.1"/>
      <sheetName val="HRG BHN"/>
      <sheetName val="5-ALAT(1)"/>
      <sheetName val="BAG_2"/>
      <sheetName val="SEX"/>
      <sheetName val="Analis Kusen 1 ESKALASI"/>
      <sheetName val="H.Satuan"/>
      <sheetName val="K"/>
      <sheetName val="STR"/>
      <sheetName val="k-300"/>
      <sheetName val="SAT"/>
      <sheetName val="anal"/>
      <sheetName val="RAB"/>
      <sheetName val="ANBOW-2008"/>
      <sheetName val="rekap-ans"/>
      <sheetName val="Sheet1"/>
      <sheetName val="DAF-5"/>
      <sheetName val="Harga-RAB"/>
      <sheetName val="FINISHING"/>
      <sheetName val="Bill-2"/>
      <sheetName val="Harga Satuan"/>
      <sheetName val="an. struktur"/>
      <sheetName val="harsat"/>
      <sheetName val="Dashboard"/>
      <sheetName val="2_2"/>
      <sheetName val="satuan_pek"/>
      <sheetName val="anaUTama"/>
      <sheetName val="anaMob"/>
      <sheetName val="3-DIV4"/>
      <sheetName val="HB"/>
      <sheetName val="DIVI3"/>
      <sheetName val="HB_"/>
      <sheetName val="BANGUNAN_UTAMA"/>
      <sheetName val="INSTALASI_ME_"/>
      <sheetName val="POS_JAGA"/>
      <sheetName val="KM&amp;WC_musolla"/>
      <sheetName val="KM&amp;WC_2bh"/>
      <sheetName val="KM&amp;WC_3_bh"/>
      <sheetName val="PAGAR_DEPAN"/>
      <sheetName val="PAGAR_SAMP_&amp;_BEL"/>
      <sheetName val="DEPO_SAMPAH"/>
      <sheetName val="REKAP_(2)"/>
      <sheetName val="LOS_LESEHAN"/>
      <sheetName val="KIOS_SAMPING"/>
      <sheetName val="INSTALASI_ME_KIOS"/>
      <sheetName val="HB_1"/>
      <sheetName val="BANGUNAN_UTAMA1"/>
      <sheetName val="INSTALASI_ME_1"/>
      <sheetName val="POS_JAGA1"/>
      <sheetName val="KM&amp;WC_musolla1"/>
      <sheetName val="KM&amp;WC_2bh1"/>
      <sheetName val="KM&amp;WC_3_bh1"/>
      <sheetName val="PAGAR_DEPAN1"/>
      <sheetName val="PAGAR_SAMP_&amp;_BEL1"/>
      <sheetName val="DEPO_SAMPAH1"/>
      <sheetName val="REKAP_(2)1"/>
      <sheetName val="LOS_LESEHAN1"/>
      <sheetName val="KIOS_SAMPING1"/>
      <sheetName val="INSTALASI_ME_KIOS1"/>
      <sheetName val="H. Dasar"/>
      <sheetName val="BAR SCREEN"/>
      <sheetName val="analis"/>
      <sheetName val="rab - persiapan &amp; lantai-1"/>
      <sheetName val="Analisa SNI"/>
      <sheetName val="ANL"/>
      <sheetName val="Fak"/>
      <sheetName val="Rek-Tot"/>
      <sheetName val="Rekap RAB_kl"/>
      <sheetName val="RAB_KL"/>
      <sheetName val="Rekap RAB_Amd"/>
      <sheetName val="RAB_Amd"/>
      <sheetName val="REKAP_Dftr_Kuan_Hrg_Amd"/>
      <sheetName val="Dftr_Kuan_Hrg Amd"/>
      <sheetName val="XL4Test5"/>
      <sheetName val="bahan"/>
      <sheetName val="HRG BAHAN &amp; UPAH okk"/>
      <sheetName val="HRG BAHAN _ UPAH okk"/>
      <sheetName val="Analis Kusen okk"/>
      <sheetName val="NP umum"/>
      <sheetName val="NP tanah"/>
      <sheetName val="DAF-1"/>
      <sheetName val="Vol Sipil &amp; Ars"/>
      <sheetName val="Grand total"/>
      <sheetName val="Daf.Harga"/>
      <sheetName val="rumus"/>
      <sheetName val="Alat R"/>
      <sheetName val="5-ALAT"/>
      <sheetName val="Bill of Qty MEP"/>
      <sheetName val="8LT 12"/>
      <sheetName val="FLAF&amp;PARTSI"/>
      <sheetName val="SCH"/>
      <sheetName val="03"/>
      <sheetName val="ANA-HRG"/>
      <sheetName val="H-SAT"/>
      <sheetName val="APEK"/>
      <sheetName val="ASAT"/>
      <sheetName val="AHS"/>
      <sheetName val="TIME SCHEDULE"/>
      <sheetName val="ANALISA PEK.UMUM"/>
      <sheetName val="NS GD.UTAMA"/>
      <sheetName val="Bill Of Quantity"/>
      <sheetName val="Anl_BAir"/>
      <sheetName val="UNIT PRICE"/>
      <sheetName val="NEG02"/>
      <sheetName val="bacap analisa"/>
      <sheetName val="kop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bahan "/>
      <sheetName val="Harga Bahan &amp; Upah "/>
      <sheetName val="Rincian"/>
      <sheetName val="CH"/>
      <sheetName val="lab bahasa"/>
      <sheetName val="HARGA ALAT"/>
      <sheetName val="Div6"/>
      <sheetName val="Div5"/>
      <sheetName val="Besi"/>
      <sheetName val="Div7"/>
      <sheetName val="Div3"/>
      <sheetName val="Div2"/>
      <sheetName val="Div8"/>
      <sheetName val="Div1"/>
      <sheetName val="DAFTAR UPAH"/>
      <sheetName val="LIST HARGA"/>
      <sheetName val="analisa pakai"/>
      <sheetName val="IGD STR"/>
      <sheetName val="IGD ARCH"/>
      <sheetName val="CAR STR"/>
      <sheetName val="Landscape IGD"/>
      <sheetName val="Tandon AIr"/>
      <sheetName val="HASAT DASAR"/>
      <sheetName val="ANALISA-A"/>
      <sheetName val="metode"/>
      <sheetName val="Har Sat"/>
      <sheetName val="boq"/>
      <sheetName val="appdx 3 DIV 1"/>
      <sheetName val="basic"/>
      <sheetName val="mup"/>
      <sheetName val="harga bhn"/>
      <sheetName val="Bill-1"/>
      <sheetName val="appdx 1 schedulle"/>
      <sheetName val="UPAH BAHAN ALAT"/>
      <sheetName val="daf-3(OK)"/>
      <sheetName val="daf-7(OK)"/>
      <sheetName val="Sat Upah"/>
      <sheetName val="hit RAB STR-ARS"/>
      <sheetName val="LMPIR"/>
      <sheetName val="an mek"/>
      <sheetName val="Master 1.0"/>
      <sheetName val="bhn FINAL"/>
      <sheetName val="Rinc.Ged.A (G.Utama)"/>
      <sheetName val="an1"/>
      <sheetName val="ut1"/>
      <sheetName val="ANALISA A-Persiapan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ANALISA S-Pek. Lain-Lain"/>
      <sheetName val="DAFTAR HARGA"/>
      <sheetName val="Mob"/>
      <sheetName val="D7"/>
      <sheetName val="hrg sat1"/>
      <sheetName val="Basic P"/>
      <sheetName val="BIL"/>
      <sheetName val="LAP. MINGG"/>
      <sheetName val="BAG-2"/>
      <sheetName val="analt"/>
      <sheetName val="Currency Rate"/>
      <sheetName val="HARGA SAT"/>
      <sheetName val="AO-UMUM"/>
      <sheetName val="tul"/>
      <sheetName val=" R A B"/>
      <sheetName val="Barang"/>
      <sheetName val="Analisa Gabungan"/>
      <sheetName val="Sub"/>
      <sheetName val="Harga Dasar"/>
      <sheetName val="Mob _ demob"/>
      <sheetName val="ANALISA GRS TENGAH"/>
      <sheetName val="HARGA BAHAN"/>
      <sheetName val="Uph&amp;bhn"/>
      <sheetName val="Anals.1"/>
      <sheetName val="NS GD.UGD"/>
      <sheetName val="STD GD.UGD"/>
      <sheetName val="Student"/>
      <sheetName val="Beban"/>
      <sheetName val="TPI"/>
      <sheetName val="REF.ONLY"/>
      <sheetName val="COMM"/>
      <sheetName val="Sumber Daya"/>
      <sheetName val="BOQ INTERN"/>
      <sheetName val="ANALYS EXTERN"/>
      <sheetName val="WELCOME"/>
      <sheetName val="BQ RESO"/>
      <sheetName val="REKAP INDIRECT"/>
      <sheetName val="FINAL"/>
      <sheetName val="ORGANIZATION"/>
      <sheetName val="SCHEDULE"/>
      <sheetName val="PROGRAM"/>
      <sheetName val="MATRIX"/>
      <sheetName val="Analisa Alat"/>
      <sheetName val="bahan dan upah"/>
      <sheetName val="Bab 6 -3(5)"/>
      <sheetName val="2.3(2) Gor"/>
      <sheetName val="8.4.2 Rambu"/>
      <sheetName val="BQ ARS"/>
      <sheetName val="I_KAMAR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Input"/>
      <sheetName val="PT."/>
      <sheetName val="huruf"/>
      <sheetName val="anal Lamp 4a"/>
      <sheetName val="BQ-E20-02(Rp)"/>
      <sheetName val="BAHAN&amp;UPAH"/>
      <sheetName val="ANALISA H.SAT"/>
      <sheetName val="TS (2)"/>
      <sheetName val="Satuan Dasar"/>
      <sheetName val="DRUP (ASLI)"/>
      <sheetName val="DivVII"/>
      <sheetName val="3-DIV3"/>
      <sheetName val="3-DIV2"/>
      <sheetName val="HSUB SARPRA"/>
      <sheetName val="Tataudara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subkon"/>
      <sheetName val="umum"/>
      <sheetName val="PERSIAPAN"/>
      <sheetName val="Hrg Sat"/>
      <sheetName val="Harsat Upah"/>
      <sheetName val="DAFTAR BESI KANAL C SIKU"/>
      <sheetName val="A2"/>
      <sheetName val="PIPA"/>
      <sheetName val="HARGA RATA"/>
      <sheetName val="REKAP_Akap"/>
      <sheetName val="mat-sipil "/>
      <sheetName val="5-Peralatan"/>
      <sheetName val="Elektrikal"/>
      <sheetName val="RAB 2"/>
      <sheetName val="Harga Bahan &amp; Upah"/>
      <sheetName val="Vibro_Roller"/>
      <sheetName val="rab lt 2 bo"/>
      <sheetName val="LAL - PASAR PAGI "/>
      <sheetName val="Analisa SNI "/>
      <sheetName val="S_DAYA"/>
      <sheetName val="Agregat Halus &amp; Kasar"/>
      <sheetName val="D7(1)"/>
      <sheetName val="M.Pekerjaan"/>
      <sheetName val="H.BAHAN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KEBALAT"/>
      <sheetName val="Harga Satuan Dasar"/>
      <sheetName val="Biaya alat"/>
      <sheetName val="Analisa Baku ME "/>
      <sheetName val="Rekap Prelim"/>
      <sheetName val="Analisa Baku STR ARS"/>
      <sheetName val="Terbilang"/>
      <sheetName val="Alat Pinrang"/>
      <sheetName val="Analisa HSP"/>
      <sheetName val="analisa stroke"/>
      <sheetName val="RAB_DK"/>
      <sheetName val="har-sat"/>
      <sheetName val="tng bhn lstrk"/>
      <sheetName val="vol baja"/>
      <sheetName val="ana kusen"/>
      <sheetName val="vol struk"/>
      <sheetName val="DAT_CV_PT"/>
      <sheetName val="DAT_proyek"/>
      <sheetName val="bidang"/>
      <sheetName val="NS Lanjutan"/>
      <sheetName val="STD Lanjutan"/>
      <sheetName val="an.utara"/>
      <sheetName val="dftr harga"/>
      <sheetName val="DIV.1"/>
      <sheetName val="upah,bhn"/>
      <sheetName val="Vol. Lantai Tipikal"/>
      <sheetName val="Analisa Struktur"/>
      <sheetName val="16-47"/>
      <sheetName val="ARS"/>
      <sheetName val="Pas. bata (anyar)"/>
      <sheetName val="Pas. bata"/>
      <sheetName val="Opening"/>
      <sheetName val="Rekapitulasi"/>
      <sheetName val="Preliminary"/>
      <sheetName val="Struktur"/>
      <sheetName val="PILE CAP"/>
      <sheetName val="TIE BEAM"/>
      <sheetName val="INPUT BALOK"/>
      <sheetName val="Data"/>
      <sheetName val="itungan Balok"/>
      <sheetName val="KOLOM"/>
      <sheetName val="SLAB"/>
      <sheetName val="RASIO SLAB"/>
      <sheetName val="TANGGA"/>
      <sheetName val="PIT LIFT"/>
      <sheetName val="Harga "/>
      <sheetName val="bau"/>
      <sheetName val="MAPP"/>
      <sheetName val="rek det 1-3"/>
      <sheetName val="I-KAMAR"/>
      <sheetName val="Sal"/>
      <sheetName val="Hrg"/>
      <sheetName val="BasicPrice"/>
      <sheetName val="ANALISA GRS kota"/>
      <sheetName val="RAB RIIL kayu"/>
      <sheetName val="Jem-Kacangan"/>
      <sheetName val="Listrik"/>
      <sheetName val="Rek_ELEKT"/>
      <sheetName val="Telephone"/>
      <sheetName val="Alarm"/>
      <sheetName val="an. major"/>
      <sheetName val="RAP1"/>
      <sheetName val="koef"/>
      <sheetName val="Kuantitas &amp; Harga"/>
      <sheetName val="Daf 1"/>
      <sheetName val="ALAT APBN"/>
      <sheetName val="Bill rekap"/>
      <sheetName val="Hrg_Sat"/>
      <sheetName val="daf_3_OK_"/>
      <sheetName val="daf_7_OK_"/>
      <sheetName val="HS"/>
      <sheetName val="Up &amp; bhn"/>
      <sheetName val="D7(1A)"/>
      <sheetName val="U&amp;B"/>
      <sheetName val="SUMMARY"/>
      <sheetName val="TE TS FA LAN MATV"/>
      <sheetName val="GE-1-2"/>
      <sheetName val="TSS"/>
      <sheetName val="7.3(1)B"/>
      <sheetName val="Analisa Quarryku"/>
      <sheetName val="Kuantitas"/>
      <sheetName val="AN-SNI"/>
      <sheetName val="EE-SNI"/>
      <sheetName val="backup mc_0"/>
      <sheetName val="D-3 (M)"/>
      <sheetName val="D-7 (M)"/>
      <sheetName val="Rab MEP Gudang SATLANTAS"/>
      <sheetName val="Appendix 2(SatDas)"/>
      <sheetName val="SAT-DAS"/>
      <sheetName val="GENERAL"/>
      <sheetName val="B"/>
      <sheetName val="R"/>
      <sheetName val="aa"/>
      <sheetName val="Man_Power_Const"/>
      <sheetName val="G2-A18 "/>
      <sheetName val="DivVI"/>
      <sheetName val="Upah &amp; Bahan"/>
      <sheetName val="ANALISA KONST BTN"/>
      <sheetName val="BQ LT.2"/>
      <sheetName val="BQ LT.3"/>
      <sheetName val="BQ LT.4 &amp; atap"/>
      <sheetName val="BQ SECURITY"/>
      <sheetName val="BQ LT.1"/>
      <sheetName val="Electrikal"/>
      <sheetName val="Elektronik"/>
      <sheetName val="Plumbing"/>
      <sheetName val="AC"/>
      <sheetName val="Fire Fighting"/>
      <sheetName val="Item Kompensasi"/>
      <sheetName val="D3"/>
      <sheetName val="D4"/>
      <sheetName val="NP"/>
      <sheetName val="ANALISA SNI BAWAH"/>
      <sheetName val="Analisa ME"/>
      <sheetName val="VOLUME"/>
      <sheetName val="Resume"/>
      <sheetName val="HSD"/>
      <sheetName val="RAB-SPL2"/>
      <sheetName val="DAF-2"/>
      <sheetName val="lap-bulan"/>
      <sheetName val="Lap-Minggu"/>
      <sheetName val="DHS"/>
      <sheetName val="info"/>
      <sheetName val="an-aspal"/>
      <sheetName val="Anls"/>
      <sheetName val="BAHAN OK"/>
      <sheetName val="ANA (SNI)"/>
      <sheetName val="Harga a"/>
      <sheetName val="equip"/>
      <sheetName val="anall"/>
      <sheetName val="owning cost"/>
      <sheetName val="DAFTAR UPAH DAN BAHAN"/>
      <sheetName val="Gama I"/>
      <sheetName val="auto-lock"/>
      <sheetName val="Rekap Direct Cost"/>
      <sheetName val="CNI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Bill of Qty"/>
      <sheetName val="Bill_2"/>
      <sheetName val="Sheet2"/>
      <sheetName val="Reservoir"/>
      <sheetName val="Bhn"/>
      <sheetName val="5.Plstr"/>
      <sheetName val="14. Jalan"/>
      <sheetName val="Sat. Alat"/>
      <sheetName val="Sat. Bahan"/>
      <sheetName val="Data Input"/>
      <sheetName val="Sat. Upah"/>
      <sheetName val="22 Operasional Kegiatan"/>
      <sheetName val="20.1.1 Bahan Bangun &amp; Konstruks"/>
      <sheetName val="HSPK"/>
      <sheetName val="rab 4"/>
      <sheetName val="Rekap Analisa"/>
      <sheetName val="ANALISA HARGA SAT."/>
      <sheetName val="SCHEDULE TENAGA"/>
      <sheetName val="CAPACITY"/>
      <sheetName val="Analisa RAB"/>
      <sheetName val="BQ RAB"/>
      <sheetName val="ANALISA KOEFF ESKALASI"/>
      <sheetName val="sat dasar"/>
      <sheetName val="ISIAN"/>
      <sheetName val="Upah Bahan"/>
      <sheetName val="Operasional Kegiatan"/>
      <sheetName val="Bahan Bangun &amp; Konstruksi"/>
      <sheetName val="Cipinang"/>
      <sheetName val="Bek_Sloof"/>
      <sheetName val="Sur_Tawar"/>
      <sheetName val="an.tulangan"/>
      <sheetName val="tabel baja"/>
      <sheetName val="Bahan Upah"/>
      <sheetName val="Analisa Lt I"/>
      <sheetName val="Rab Lt I"/>
      <sheetName val="Analisa Lt II"/>
      <sheetName val="Rab Lt II"/>
      <sheetName val="Analisa Lt III"/>
      <sheetName val="Rab Lt III"/>
      <sheetName val="Kur_v22"/>
      <sheetName val="Parameter"/>
      <sheetName val="4-Quarry"/>
      <sheetName val="analisa rev"/>
      <sheetName val="RAP"/>
      <sheetName val="AHSbj"/>
      <sheetName val="DIVI6"/>
      <sheetName val="UPAH JALAN"/>
      <sheetName val="Sat~Bahu"/>
      <sheetName val="Upah&amp;Harga"/>
      <sheetName val="B-Price"/>
      <sheetName val="amtek"/>
      <sheetName val="PK-PPK Elektrikal"/>
      <sheetName val="ANALISA GEDUNG"/>
      <sheetName val="Harga S Dasar"/>
      <sheetName val="Form-1a"/>
      <sheetName val="Met_Pas Batu"/>
      <sheetName val="Met_ Minor"/>
      <sheetName val="LO"/>
      <sheetName val="112_885"/>
      <sheetName val="Anl__"/>
      <sheetName val="RANGE BAHAN"/>
      <sheetName val="ahs1"/>
      <sheetName val="ahs3"/>
      <sheetName val="escon"/>
      <sheetName val="Analis_Kusen_1_ESKALASI"/>
      <sheetName val="Sheet1 (2)"/>
      <sheetName val="STD GD.UTAMA"/>
      <sheetName val="Tata Udara"/>
      <sheetName val="Manthos"/>
      <sheetName val="Analisa STR"/>
      <sheetName val="PNT"/>
      <sheetName val="Daf_Anl"/>
      <sheetName val="Fill this out first___"/>
      <sheetName val="SAP"/>
      <sheetName val="ADD 2 (1)"/>
      <sheetName val="BQ_Tenis"/>
      <sheetName val="Arsitektur"/>
      <sheetName val="Material"/>
      <sheetName val="BOQ_Aula"/>
      <sheetName val="Prelim"/>
      <sheetName val="Foundation"/>
      <sheetName val="box culvert"/>
      <sheetName val="Har_mat"/>
      <sheetName val="ANALISA-HST"/>
      <sheetName val="anal_hs"/>
      <sheetName val="NP (4)"/>
      <sheetName val="GalianAlatBerat"/>
      <sheetName val="Haulling"/>
      <sheetName val="3-DIV5"/>
      <sheetName val="DAFT_HARG_SAT_PEK."/>
      <sheetName val="Gal tanah"/>
      <sheetName val="Pancang"/>
      <sheetName val="BASEMENT"/>
      <sheetName val="RAB AR&amp;STR"/>
      <sheetName val="UPH,BHN,ALT"/>
      <sheetName val="Analis harga"/>
      <sheetName val="ANX3A11"/>
      <sheetName val="CAT_5"/>
      <sheetName val="TBL_BANTU"/>
      <sheetName val="calc-2"/>
      <sheetName val="SALURAN"/>
      <sheetName val="HB_2"/>
      <sheetName val="BANGUNAN_UTAMA2"/>
      <sheetName val="INSTALASI_ME_2"/>
      <sheetName val="POS_JAGA2"/>
      <sheetName val="KM&amp;WC_musolla2"/>
      <sheetName val="KM&amp;WC_2bh2"/>
      <sheetName val="KM&amp;WC_3_bh2"/>
      <sheetName val="PAGAR_DEPAN2"/>
      <sheetName val="PAGAR_SAMP_&amp;_BEL2"/>
      <sheetName val="DEPO_SAMPAH2"/>
      <sheetName val="REKAP_(2)2"/>
      <sheetName val="LOS_LESEHAN2"/>
      <sheetName val="KIOS_SAMPING2"/>
      <sheetName val="INSTALASI_ME_KIOS2"/>
      <sheetName val="Analisa__BOW"/>
      <sheetName val="HSPek_6xx-7xx"/>
      <sheetName val="4-Basic_Price"/>
      <sheetName val="Anl_+"/>
      <sheetName val="H_Satuan"/>
      <sheetName val="H__Dasar"/>
      <sheetName val="BAR_SCREEN"/>
      <sheetName val="rab_-_persiapan_&amp;_lantai-1"/>
      <sheetName val="UNIT_PRICE"/>
      <sheetName val="Basic_Price"/>
      <sheetName val="1_2"/>
      <sheetName val="Analisa_Quarry"/>
      <sheetName val="3_1"/>
      <sheetName val="5_1"/>
      <sheetName val="6_1"/>
      <sheetName val="7_1(1)"/>
      <sheetName val="8_1"/>
      <sheetName val="9_1"/>
      <sheetName val="HRG_BHN"/>
      <sheetName val="Rekap_RAB_kl"/>
      <sheetName val="Rekap_RAB_Amd"/>
      <sheetName val="Dftr_Kuan_Hrg_Amd"/>
      <sheetName val="8LT_12"/>
      <sheetName val="ANALISA_PEK_UMUM"/>
      <sheetName val="NS_GD_UTAMA"/>
      <sheetName val="harga_satuan"/>
      <sheetName val="bacap_analisa"/>
      <sheetName val="Harga_Bahan_&amp;_Upah_"/>
      <sheetName val="bahan_"/>
      <sheetName val="Vol_Sipil_&amp;_Ars"/>
      <sheetName val="Grand_total"/>
      <sheetName val="Currency_Rate"/>
      <sheetName val="HARGA_SAT"/>
      <sheetName val="Alat_R"/>
      <sheetName val="_R_A_B"/>
      <sheetName val="DAFTAR_UPAH"/>
      <sheetName val="LIST_HARGA"/>
      <sheetName val="analisa_pakai"/>
      <sheetName val="Sat_Upah"/>
      <sheetName val="Analisa_Gabungan"/>
      <sheetName val="Harga_Dasar"/>
      <sheetName val="Mob___demob"/>
      <sheetName val="an__struktur"/>
      <sheetName val="ANALISA_GRS_TENGAH"/>
      <sheetName val="HARGA_BAHAN"/>
      <sheetName val="Anals_1"/>
      <sheetName val="NS_GD_UGD"/>
      <sheetName val="STD_GD_UGD"/>
      <sheetName val="lab_bahasa"/>
      <sheetName val="HARGA_ALAT"/>
      <sheetName val="IGD_STR"/>
      <sheetName val="IGD_ARCH"/>
      <sheetName val="CAR_STR"/>
      <sheetName val="Landscape_IGD"/>
      <sheetName val="Tandon_AIr"/>
      <sheetName val="HASAT_DASAR"/>
      <sheetName val="Har_Sat"/>
      <sheetName val="appdx_3_DIV_1"/>
      <sheetName val="harga_bhn"/>
      <sheetName val="appdx_1_schedulle"/>
      <sheetName val="UPAH_BAHAN_ALAT"/>
      <sheetName val="hit_RAB_STR-ARS"/>
      <sheetName val="an_mek"/>
      <sheetName val="Master_1_0"/>
      <sheetName val="Daf_Harga"/>
      <sheetName val="bhn_FINAL"/>
      <sheetName val="Rinc_Ged_A_(G_Utama)"/>
      <sheetName val="Analisa_SNI"/>
      <sheetName val="ANALISA_A-Persiapan"/>
      <sheetName val="ANALISA_C-Pek__pondasi"/>
      <sheetName val="ANALISA_D-Dinding"/>
      <sheetName val="ANALISA_E-Plesteran"/>
      <sheetName val="ANALISA_F-Pek_Kayu"/>
      <sheetName val="ANALISA_G-Pek__beton"/>
      <sheetName val="ANALISA_J-Pek__Sanitasi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ALL"/>
      <sheetName val="Rekap IPA"/>
      <sheetName val="Rab IPA "/>
      <sheetName val="Volume IPA"/>
      <sheetName val="Rekap Resorvoir 1000 M3"/>
      <sheetName val="Rab Resorvoir 1000 M3"/>
      <sheetName val="Volume Reseorvoir "/>
      <sheetName val="Rekap Rumah Pompa"/>
      <sheetName val="Rab Rumah Pompa"/>
      <sheetName val="Volume Rumah Pompa(intake)"/>
      <sheetName val="Rekap Kantor"/>
      <sheetName val="Rab Kantor"/>
      <sheetName val="Volume Kantor"/>
      <sheetName val="Rekap RUMAH JAGA"/>
      <sheetName val="Rab RUMAH JAGA"/>
      <sheetName val="Volume Rumah Jaga"/>
      <sheetName val="Rekap Bangunan Operasional"/>
      <sheetName val="Rab Bangunan Operasional"/>
      <sheetName val="Volume Bangunan Operasional"/>
      <sheetName val="Rekap Pagar Jalan Drainase"/>
      <sheetName val="Rab Pagar BRC"/>
      <sheetName val="Volume Pagar BRC"/>
      <sheetName val="Rekap Pengumpul Lumpur"/>
      <sheetName val="Rab Pengumpul Lumpur"/>
      <sheetName val="Rekap INTAKE"/>
      <sheetName val="INTAKE"/>
      <sheetName val="Pembesian"/>
      <sheetName val="Bekisting"/>
      <sheetName val="REKAP TOTAL"/>
      <sheetName val="Harga Pipa HDPE"/>
      <sheetName val="Bahan"/>
      <sheetName val="Analis"/>
      <sheetName val="J 300 16 L 1"/>
      <sheetName val="J 300 mm 15 L 1"/>
      <sheetName val="J 300 13 L 2"/>
      <sheetName val="J 300 10 L 3"/>
      <sheetName val="J 300 9 L4"/>
      <sheetName val="J 300 8 L 5"/>
      <sheetName val="J 250 16 L6"/>
      <sheetName val="J 250 12 L 7"/>
      <sheetName val="J 250 10 L 8"/>
      <sheetName val="J 250 8 L 9"/>
      <sheetName val="J 250 5 L 10"/>
      <sheetName val="J 250 3 L 11"/>
      <sheetName val="BOX VALVE 300 mm L"/>
      <sheetName val="J 200 4 L 13"/>
      <sheetName val="J 250 2 L 12"/>
      <sheetName val="J 200 3 L14"/>
      <sheetName val="J 200 2 L15"/>
      <sheetName val="J 150 20 L16"/>
      <sheetName val="J 150 3 L17"/>
      <sheetName val="J 150 2 L18"/>
      <sheetName val="J 100 7 L19"/>
      <sheetName val="J 100 5 L20"/>
      <sheetName val="J 100 3 L21"/>
      <sheetName val="BOX VALVE 250 mm L 22"/>
      <sheetName val="BOX VALVE 200 mm L 23"/>
      <sheetName val="BOX VALVE 150 mm L 24"/>
      <sheetName val="croosing dia 250 mm L = 8  L 25"/>
      <sheetName val="Harga pipa HDPwE"/>
      <sheetName val="REKAP INTAE"/>
      <sheetName val="RAB INTKE"/>
      <sheetName val="Sheet2"/>
      <sheetName val="Vol Rumah Genset"/>
      <sheetName val="Analisa 2013"/>
      <sheetName val="volume intake"/>
      <sheetName val="Volume Pagar BRC (2)"/>
      <sheetName val="vol rumah jaga"/>
      <sheetName val="back up volume intake ihsan"/>
      <sheetName val="RAB PIPA"/>
      <sheetName val="REKAP RAB PIPA"/>
      <sheetName val="2. Pasangan"/>
      <sheetName val="Pintu Air"/>
      <sheetName val="Compatibility Report"/>
      <sheetName val="analisa pemasangan"/>
      <sheetName val="Analisa Sheet Pile"/>
      <sheetName val="ANTEK"/>
      <sheetName val="harga pipa GI"/>
      <sheetName val="Price list Genset"/>
      <sheetName val="J 600 mm 19 m L 1"/>
      <sheetName val="J 600 mm 17 m L2"/>
      <sheetName val="J 600 mm 15 m L3"/>
      <sheetName val="J 600 mm 14 m L 4"/>
      <sheetName val="J 600 mm 11 m L 5"/>
      <sheetName val="J 600 mm L 10 L 6"/>
      <sheetName val="J 600 mm L 8 m L 7"/>
      <sheetName val="J 600 mm 6 m L 8"/>
      <sheetName val="hrg satuan"/>
      <sheetName val="Crossing pipa l 10 m"/>
      <sheetName val="Crossing pipa 14 m"/>
      <sheetName val="Crossing pipa 19 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-64988062400</v>
          </cell>
        </row>
      </sheetData>
      <sheetData sheetId="31">
        <row r="16">
          <cell r="J16">
            <v>76115.625</v>
          </cell>
        </row>
        <row r="29">
          <cell r="J29" t="e">
            <v>#N/A</v>
          </cell>
        </row>
        <row r="43">
          <cell r="J43">
            <v>105984</v>
          </cell>
        </row>
        <row r="59">
          <cell r="J59">
            <v>1036319.855</v>
          </cell>
        </row>
        <row r="72">
          <cell r="J72">
            <v>1278000.3757936505</v>
          </cell>
        </row>
        <row r="108">
          <cell r="J108">
            <v>247014.25</v>
          </cell>
        </row>
        <row r="123">
          <cell r="J123">
            <v>26486.224999999999</v>
          </cell>
        </row>
        <row r="136">
          <cell r="J136">
            <v>137539.12599999999</v>
          </cell>
        </row>
        <row r="147">
          <cell r="J147">
            <v>97533.248000000007</v>
          </cell>
        </row>
        <row r="158">
          <cell r="J158">
            <v>90175.18</v>
          </cell>
        </row>
        <row r="168">
          <cell r="J168">
            <v>45565.875</v>
          </cell>
        </row>
        <row r="188">
          <cell r="J188">
            <v>97583.25</v>
          </cell>
        </row>
        <row r="203">
          <cell r="J203">
            <v>62308.433666666664</v>
          </cell>
        </row>
        <row r="213">
          <cell r="J213">
            <v>60823.929333333333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.input "/>
      <sheetName val="M.VIEW"/>
      <sheetName val="M.PRINT"/>
      <sheetName val="konverter"/>
      <sheetName val="TAKE_OF_SHEET"/>
      <sheetName val="data_lokasi&amp;pelaku"/>
      <sheetName val="volume pekerjaan"/>
      <sheetName val="master"/>
      <sheetName val="form_survey harga"/>
      <sheetName val="Daftar_Harga_BAHAN_UPAH"/>
      <sheetName val="ANALISA HARGA SATUAN"/>
      <sheetName val="rab_PPK"/>
      <sheetName val="rekap"/>
      <sheetName val="M_input_"/>
      <sheetName val="M_VIEW"/>
      <sheetName val="M_PRINT"/>
      <sheetName val="volume_pekerjaan"/>
      <sheetName val="form_survey_harga"/>
      <sheetName val="ANALISA_HARGA_SATUAN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9">
          <cell r="D9" t="str">
            <v>SULAWESI TENGAH</v>
          </cell>
        </row>
        <row r="10">
          <cell r="D10" t="str">
            <v>TOLITOLI</v>
          </cell>
        </row>
        <row r="12">
          <cell r="D12" t="str">
            <v>BANAGAN</v>
          </cell>
        </row>
        <row r="13">
          <cell r="D13" t="str">
            <v>MURSID</v>
          </cell>
        </row>
        <row r="14">
          <cell r="D14" t="str">
            <v>SALIMUDDIN</v>
          </cell>
        </row>
        <row r="15">
          <cell r="D15" t="str">
            <v>ILHAM H MUSTAFA, ST.</v>
          </cell>
        </row>
        <row r="16">
          <cell r="D16" t="str">
            <v>NIP. 570  013 882</v>
          </cell>
        </row>
        <row r="17">
          <cell r="D17" t="str">
            <v xml:space="preserve"> 01/DU/SX/PPKIII-2007</v>
          </cell>
        </row>
        <row r="18">
          <cell r="D18" t="str">
            <v>3,5  x   6  meter</v>
          </cell>
        </row>
      </sheetData>
      <sheetData sheetId="7" refreshError="1">
        <row r="7">
          <cell r="G7">
            <v>28.800000000000004</v>
          </cell>
        </row>
        <row r="8">
          <cell r="G8">
            <v>10</v>
          </cell>
        </row>
        <row r="10">
          <cell r="G10">
            <v>10</v>
          </cell>
        </row>
        <row r="11">
          <cell r="G11">
            <v>0</v>
          </cell>
        </row>
        <row r="12">
          <cell r="G12">
            <v>17.25</v>
          </cell>
        </row>
        <row r="19">
          <cell r="G19">
            <v>45</v>
          </cell>
        </row>
        <row r="20">
          <cell r="G20" t="str">
            <v>9.03</v>
          </cell>
        </row>
        <row r="21">
          <cell r="G21">
            <v>1494.12</v>
          </cell>
        </row>
        <row r="24">
          <cell r="G24">
            <v>30</v>
          </cell>
        </row>
        <row r="25">
          <cell r="G25">
            <v>20</v>
          </cell>
        </row>
        <row r="27">
          <cell r="G27">
            <v>164.4</v>
          </cell>
        </row>
        <row r="28">
          <cell r="G28">
            <v>0</v>
          </cell>
        </row>
        <row r="31">
          <cell r="G31">
            <v>0</v>
          </cell>
        </row>
        <row r="32">
          <cell r="G32">
            <v>100</v>
          </cell>
        </row>
        <row r="35">
          <cell r="G35">
            <v>10</v>
          </cell>
        </row>
        <row r="36">
          <cell r="G36">
            <v>44</v>
          </cell>
        </row>
        <row r="37">
          <cell r="G37">
            <v>88.9</v>
          </cell>
        </row>
        <row r="38">
          <cell r="G38">
            <v>12</v>
          </cell>
        </row>
      </sheetData>
      <sheetData sheetId="8"/>
      <sheetData sheetId="9"/>
      <sheetData sheetId="10" refreshError="1">
        <row r="12">
          <cell r="H12">
            <v>20000</v>
          </cell>
        </row>
        <row r="18">
          <cell r="H18">
            <v>120000</v>
          </cell>
        </row>
        <row r="26">
          <cell r="H26">
            <v>125000</v>
          </cell>
        </row>
        <row r="27">
          <cell r="H27">
            <v>117000</v>
          </cell>
        </row>
        <row r="28">
          <cell r="H28">
            <v>90000</v>
          </cell>
        </row>
        <row r="29">
          <cell r="H29">
            <v>77000</v>
          </cell>
        </row>
        <row r="30">
          <cell r="H30">
            <v>60000</v>
          </cell>
        </row>
        <row r="31">
          <cell r="H31">
            <v>42000</v>
          </cell>
        </row>
        <row r="32">
          <cell r="H32">
            <v>34500</v>
          </cell>
        </row>
        <row r="33">
          <cell r="H33">
            <v>27000</v>
          </cell>
        </row>
        <row r="34">
          <cell r="H34">
            <v>19000</v>
          </cell>
        </row>
        <row r="36">
          <cell r="H36">
            <v>7000</v>
          </cell>
        </row>
        <row r="37">
          <cell r="H37">
            <v>7000</v>
          </cell>
        </row>
        <row r="41">
          <cell r="H41">
            <v>850000</v>
          </cell>
        </row>
        <row r="46">
          <cell r="H46">
            <v>7000</v>
          </cell>
        </row>
        <row r="47">
          <cell r="H47">
            <v>175000</v>
          </cell>
        </row>
        <row r="48">
          <cell r="H48">
            <v>500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"/>
      <sheetName val="Bahan"/>
      <sheetName val="Volume Pekerjaan"/>
      <sheetName val="Pembesian"/>
      <sheetName val="Bekisting"/>
    </sheetNames>
    <sheetDataSet>
      <sheetData sheetId="0"/>
      <sheetData sheetId="1" refreshError="1"/>
      <sheetData sheetId="2" refreshError="1">
        <row r="130">
          <cell r="I130">
            <v>5059470.6399999997</v>
          </cell>
        </row>
        <row r="441">
          <cell r="I441">
            <v>95768.016000000003</v>
          </cell>
        </row>
      </sheetData>
      <sheetData sheetId="3"/>
      <sheetData sheetId="4"/>
      <sheetData sheetId="5" refreshError="1"/>
      <sheetData sheetId="6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lla"/>
    </sheetNames>
    <sheetDataSet>
      <sheetData sheetId="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INPUT +AN"/>
      <sheetName val="aritmatik T-T"/>
      <sheetName val="TIMUR TENGAH (OE)"/>
      <sheetName val="aritmatik B-S"/>
      <sheetName val="BARAT SELATAN (OE)"/>
      <sheetName val="undangan"/>
      <sheetName val="brt aanwizjing"/>
      <sheetName val="bapp"/>
      <sheetName val="BAHP"/>
      <sheetName val="HPDP"/>
      <sheetName val="EVALUASI A &amp; T"/>
      <sheetName val="nego"/>
      <sheetName val="usulan"/>
      <sheetName val="penetapan"/>
      <sheetName val="pengumuman"/>
      <sheetName val="penunjukan PPK"/>
      <sheetName val="SP_3"/>
      <sheetName val="ringkasan"/>
      <sheetName val="pra_tunjuk"/>
      <sheetName val="sampul"/>
      <sheetName val="SPMK"/>
      <sheetName val="OE Brt"/>
      <sheetName val="OE Tmr "/>
      <sheetName val="Dftr Hdr"/>
      <sheetName val="fakta"/>
      <sheetName val="ambil"/>
      <sheetName val="sanggah"/>
      <sheetName val="CV"/>
      <sheetName val="milih"/>
      <sheetName val="duit"/>
      <sheetName val="jadwal"/>
      <sheetName val="Sheet1"/>
      <sheetName val="Sheet2"/>
      <sheetName val="tunju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UNTUNG RUGI"/>
      <sheetName val="SPH"/>
      <sheetName val="Rekap "/>
      <sheetName val="RAB"/>
      <sheetName val="analisa"/>
      <sheetName val="URAIAN TEKNIS"/>
      <sheetName val="ANAL lump sum"/>
      <sheetName val="metode"/>
      <sheetName val="B-Price"/>
      <sheetName val="USULAN ALAT"/>
      <sheetName val="bantai"/>
      <sheetName val="SUBKON"/>
      <sheetName val="TS"/>
      <sheetName val="spektek"/>
      <sheetName val="mat&amp;tool"/>
      <sheetName val="RMP"/>
      <sheetName val="RAP"/>
      <sheetName val="RAPlenk"/>
    </sheetNames>
    <sheetDataSet>
      <sheetData sheetId="0"/>
      <sheetData sheetId="1"/>
      <sheetData sheetId="2"/>
      <sheetData sheetId="3"/>
      <sheetData sheetId="4">
        <row r="99">
          <cell r="G99" t="str">
            <v>Surabaya, ….. Juni 2007</v>
          </cell>
        </row>
        <row r="100">
          <cell r="G100" t="str">
            <v>KONTRAKTOR</v>
          </cell>
        </row>
        <row r="101">
          <cell r="G101" t="str">
            <v>PT. TECTONIA GRANDIS</v>
          </cell>
        </row>
        <row r="107">
          <cell r="G107" t="str">
            <v>Ir. MUHAMMAD AMIN</v>
          </cell>
        </row>
      </sheetData>
      <sheetData sheetId="5">
        <row r="145">
          <cell r="D145">
            <v>1.2352941176470587</v>
          </cell>
        </row>
        <row r="163">
          <cell r="D163">
            <v>4.2000000000000003E-2</v>
          </cell>
        </row>
        <row r="256">
          <cell r="D256">
            <v>6.5146579804560262E-2</v>
          </cell>
        </row>
        <row r="257">
          <cell r="D257">
            <v>0.12679969106984357</v>
          </cell>
        </row>
        <row r="291">
          <cell r="D291">
            <v>1</v>
          </cell>
        </row>
        <row r="431">
          <cell r="G431">
            <v>415900</v>
          </cell>
        </row>
      </sheetData>
      <sheetData sheetId="6"/>
      <sheetData sheetId="7"/>
      <sheetData sheetId="8"/>
      <sheetData sheetId="9">
        <row r="20">
          <cell r="G20">
            <v>44000</v>
          </cell>
        </row>
        <row r="21">
          <cell r="G21">
            <v>40000</v>
          </cell>
        </row>
        <row r="22">
          <cell r="G22">
            <v>35000</v>
          </cell>
        </row>
        <row r="23">
          <cell r="G23">
            <v>44000</v>
          </cell>
        </row>
        <row r="24">
          <cell r="G24">
            <v>38500</v>
          </cell>
        </row>
        <row r="30">
          <cell r="G30">
            <v>24875</v>
          </cell>
        </row>
        <row r="85">
          <cell r="G85">
            <v>775</v>
          </cell>
        </row>
        <row r="114">
          <cell r="G114">
            <v>110000</v>
          </cell>
        </row>
        <row r="130">
          <cell r="G130">
            <v>1760000</v>
          </cell>
        </row>
        <row r="144">
          <cell r="G144">
            <v>7700</v>
          </cell>
        </row>
        <row r="146">
          <cell r="G146">
            <v>35200</v>
          </cell>
        </row>
        <row r="151">
          <cell r="G151">
            <v>6400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3_OK_"/>
      <sheetName val="daf_7_OK_"/>
    </sheetNames>
    <sheetDataSet>
      <sheetData sheetId="0" refreshError="1"/>
      <sheetData sheetId="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rekap"/>
      <sheetName val="Anggaran"/>
      <sheetName val="Sat~Pek"/>
      <sheetName val="Analys"/>
      <sheetName val="Sat~Bahu"/>
      <sheetName val="Analis alat"/>
      <sheetName val="ANALIS TAMBAHAN"/>
      <sheetName val="Input Data"/>
      <sheetName val="INPUT HARGA"/>
      <sheetName val="AHS SNI 2008"/>
      <sheetName val="REKAP (2)"/>
      <sheetName val="REKAP FISIK"/>
      <sheetName val="PERSIAPAN"/>
      <sheetName val="3 KELAS + 1 KTR "/>
      <sheetName val="KMWC"/>
      <sheetName val="Site Dev"/>
      <sheetName val="FURNT"/>
      <sheetName val="buku-alat satap"/>
      <sheetName val="PENGADAAN BUKU"/>
      <sheetName val="INSENTIF"/>
      <sheetName val="PENGEMBANGAN PEND"/>
      <sheetName val="ADMINISTRASI"/>
      <sheetName val="ADM OPR"/>
      <sheetName val="TOWER AIR"/>
      <sheetName val="KANTOR"/>
      <sheetName val="RKB 1 RUANG"/>
      <sheetName val="RKB 3 RUANG"/>
      <sheetName val="MESS GURU"/>
      <sheetName val="SERBAGUNA"/>
      <sheetName val="RAMPA &amp; HAND RAILING"/>
      <sheetName val="PEN.LAHAN KHUSUS"/>
      <sheetName val="SELASAR PENGHUBUNG"/>
      <sheetName val="PINTU GERBANG"/>
      <sheetName val="BANGSAL SEPEDA"/>
      <sheetName val="Kuitansi"/>
      <sheetName val="AHS RAMPA &amp; HAND RAILING"/>
      <sheetName val="VOL SERBAGUNA-1 RKB"/>
      <sheetName val="VOL 3 KELAS + 1 KTR"/>
      <sheetName val="VOL WC"/>
      <sheetName val="VOL MESS GURU"/>
      <sheetName val="VOL B.SEPEDA"/>
      <sheetName val="HARGA FURNIT"/>
      <sheetName val="HARGA BAHAN DAN UPAH"/>
    </sheetNames>
    <sheetDataSet>
      <sheetData sheetId="0"/>
      <sheetData sheetId="1" refreshError="1"/>
      <sheetData sheetId="2" refreshError="1"/>
      <sheetData sheetId="3"/>
      <sheetData sheetId="4"/>
      <sheetData sheetId="5" refreshError="1">
        <row r="6">
          <cell r="C6" t="str">
            <v>Mandor Lapangan</v>
          </cell>
          <cell r="G6" t="str">
            <v>L.061</v>
          </cell>
          <cell r="H6">
            <v>40000</v>
          </cell>
        </row>
        <row r="9">
          <cell r="G9" t="str">
            <v>L.073</v>
          </cell>
          <cell r="H9">
            <v>40000</v>
          </cell>
        </row>
        <row r="10">
          <cell r="G10" t="str">
            <v>L.079</v>
          </cell>
        </row>
        <row r="11">
          <cell r="G11" t="str">
            <v>L.081</v>
          </cell>
          <cell r="H11">
            <v>50000</v>
          </cell>
        </row>
        <row r="12">
          <cell r="C12" t="str">
            <v>Operator kurang terlatih  *)</v>
          </cell>
          <cell r="H12">
            <v>42500</v>
          </cell>
        </row>
        <row r="13">
          <cell r="G13" t="str">
            <v>L.089</v>
          </cell>
          <cell r="H13">
            <v>35000</v>
          </cell>
        </row>
        <row r="14">
          <cell r="C14" t="str">
            <v>Supir material / truck</v>
          </cell>
          <cell r="G14" t="str">
            <v>L.091</v>
          </cell>
          <cell r="H14">
            <v>42500</v>
          </cell>
        </row>
        <row r="16">
          <cell r="H16">
            <v>32500</v>
          </cell>
        </row>
        <row r="17">
          <cell r="C17" t="str">
            <v>Buruh lapangan tak terlatih</v>
          </cell>
          <cell r="G17" t="str">
            <v>L.101</v>
          </cell>
          <cell r="H17">
            <v>25000</v>
          </cell>
        </row>
        <row r="18">
          <cell r="C18" t="str">
            <v>Buruh lapangan kurang terlatih</v>
          </cell>
          <cell r="G18" t="str">
            <v>L.103</v>
          </cell>
          <cell r="H18">
            <v>27500</v>
          </cell>
        </row>
        <row r="19">
          <cell r="C19" t="str">
            <v>Buruh lapangan terlatih</v>
          </cell>
          <cell r="G19" t="str">
            <v>L.106</v>
          </cell>
          <cell r="H19">
            <v>30000</v>
          </cell>
        </row>
        <row r="28">
          <cell r="F28" t="str">
            <v>M010</v>
          </cell>
          <cell r="G28" t="str">
            <v>M3</v>
          </cell>
          <cell r="H28">
            <v>70000</v>
          </cell>
        </row>
        <row r="29">
          <cell r="C29" t="str">
            <v>Kerikil dari galian bukit</v>
          </cell>
          <cell r="F29" t="str">
            <v>M011</v>
          </cell>
          <cell r="G29" t="str">
            <v>M3</v>
          </cell>
          <cell r="H29">
            <v>60000</v>
          </cell>
        </row>
        <row r="30">
          <cell r="C30" t="str">
            <v>Kerikil sungai (dengan pasir)</v>
          </cell>
          <cell r="F30" t="str">
            <v>M012</v>
          </cell>
          <cell r="G30" t="str">
            <v>M3</v>
          </cell>
          <cell r="H30">
            <v>65000</v>
          </cell>
        </row>
        <row r="31">
          <cell r="C31" t="str">
            <v>Sirtu tersaring pecah bergradasi</v>
          </cell>
          <cell r="F31" t="str">
            <v>M012*</v>
          </cell>
          <cell r="G31" t="str">
            <v>M3</v>
          </cell>
          <cell r="H31">
            <v>81000</v>
          </cell>
        </row>
        <row r="32">
          <cell r="C32" t="str">
            <v>Batu tersaring pecah bergradasi</v>
          </cell>
          <cell r="F32" t="str">
            <v>M012**</v>
          </cell>
          <cell r="H32">
            <v>95000</v>
          </cell>
        </row>
        <row r="35">
          <cell r="C35" t="str">
            <v>Batu belah  10 - 15 cm</v>
          </cell>
          <cell r="F35" t="str">
            <v>M020</v>
          </cell>
          <cell r="G35" t="str">
            <v>M3</v>
          </cell>
          <cell r="H35">
            <v>90000</v>
          </cell>
        </row>
        <row r="37">
          <cell r="C37" t="str">
            <v>Batu belah    5 -   7 cm</v>
          </cell>
          <cell r="F37" t="str">
            <v>M022</v>
          </cell>
          <cell r="G37" t="str">
            <v>M3</v>
          </cell>
          <cell r="H37">
            <v>110000</v>
          </cell>
        </row>
        <row r="38">
          <cell r="C38" t="str">
            <v>Batu belah     3 -  5 cm</v>
          </cell>
          <cell r="F38" t="str">
            <v>M023</v>
          </cell>
          <cell r="G38" t="str">
            <v>M3</v>
          </cell>
          <cell r="H38">
            <v>125000</v>
          </cell>
        </row>
        <row r="39">
          <cell r="C39" t="str">
            <v>Batu belah     2 -   3 cm</v>
          </cell>
          <cell r="F39" t="str">
            <v>M024</v>
          </cell>
          <cell r="G39" t="str">
            <v>M3</v>
          </cell>
          <cell r="H39">
            <v>140000</v>
          </cell>
        </row>
        <row r="40">
          <cell r="C40" t="str">
            <v>Batu belah     1 -   2 cm</v>
          </cell>
          <cell r="F40" t="str">
            <v>M025</v>
          </cell>
          <cell r="G40" t="str">
            <v>M3</v>
          </cell>
          <cell r="H40">
            <v>155000</v>
          </cell>
        </row>
        <row r="41">
          <cell r="C41" t="str">
            <v>Batu belah  0,5 -  1 cm (screen)</v>
          </cell>
          <cell r="F41" t="str">
            <v>M026</v>
          </cell>
          <cell r="G41" t="str">
            <v>M3</v>
          </cell>
          <cell r="H41">
            <v>120000</v>
          </cell>
        </row>
        <row r="45">
          <cell r="F45" t="str">
            <v>M040</v>
          </cell>
          <cell r="G45" t="str">
            <v>M3</v>
          </cell>
          <cell r="H45">
            <v>50000</v>
          </cell>
        </row>
        <row r="46">
          <cell r="C46" t="str">
            <v>Pasir ayak untuk beton / kasar</v>
          </cell>
          <cell r="F46" t="str">
            <v>M041</v>
          </cell>
          <cell r="G46" t="str">
            <v>M3</v>
          </cell>
          <cell r="H46">
            <v>75000</v>
          </cell>
        </row>
        <row r="47">
          <cell r="F47" t="str">
            <v>M042</v>
          </cell>
          <cell r="G47" t="str">
            <v>M3</v>
          </cell>
          <cell r="H47">
            <v>60000</v>
          </cell>
        </row>
        <row r="48">
          <cell r="F48" t="str">
            <v>M050</v>
          </cell>
          <cell r="G48" t="str">
            <v>M3</v>
          </cell>
          <cell r="H48">
            <v>52000</v>
          </cell>
        </row>
        <row r="49">
          <cell r="G49" t="str">
            <v>KG</v>
          </cell>
          <cell r="H49">
            <v>4875</v>
          </cell>
        </row>
        <row r="53">
          <cell r="F53" t="str">
            <v>M065</v>
          </cell>
          <cell r="G53" t="str">
            <v>LT</v>
          </cell>
          <cell r="H53">
            <v>2500</v>
          </cell>
        </row>
        <row r="55">
          <cell r="F55" t="str">
            <v>M080</v>
          </cell>
          <cell r="G55" t="str">
            <v>50 KG</v>
          </cell>
          <cell r="H55">
            <v>43000</v>
          </cell>
        </row>
        <row r="58">
          <cell r="C58" t="str">
            <v>Kapur bakar</v>
          </cell>
          <cell r="F58" t="str">
            <v>M081</v>
          </cell>
          <cell r="G58" t="str">
            <v>M3</v>
          </cell>
          <cell r="H58">
            <v>105000</v>
          </cell>
        </row>
        <row r="62">
          <cell r="C62" t="str">
            <v>Kawat bronjong</v>
          </cell>
          <cell r="F62" t="str">
            <v>M162</v>
          </cell>
          <cell r="G62" t="str">
            <v>KG</v>
          </cell>
          <cell r="H62">
            <v>7500</v>
          </cell>
        </row>
        <row r="66">
          <cell r="F66" t="str">
            <v>M166</v>
          </cell>
          <cell r="G66" t="str">
            <v>KG</v>
          </cell>
          <cell r="H66">
            <v>9000</v>
          </cell>
        </row>
        <row r="67">
          <cell r="C67" t="str">
            <v>Baja tulangan beton U32</v>
          </cell>
          <cell r="F67" t="str">
            <v>M167</v>
          </cell>
          <cell r="G67" t="str">
            <v>KG</v>
          </cell>
          <cell r="H67">
            <v>8100</v>
          </cell>
        </row>
        <row r="76">
          <cell r="C76" t="str">
            <v>Alat-alat bantu *)</v>
          </cell>
          <cell r="F76" t="str">
            <v>M170</v>
          </cell>
          <cell r="G76" t="str">
            <v>SET</v>
          </cell>
          <cell r="H76">
            <v>80000</v>
          </cell>
        </row>
        <row r="77">
          <cell r="C77" t="str">
            <v>Kayu untuk perancah</v>
          </cell>
          <cell r="F77" t="str">
            <v>M180</v>
          </cell>
          <cell r="G77" t="str">
            <v>M3</v>
          </cell>
          <cell r="H77">
            <v>850000</v>
          </cell>
        </row>
        <row r="82">
          <cell r="G82" t="str">
            <v>BH</v>
          </cell>
          <cell r="H82">
            <v>780</v>
          </cell>
        </row>
        <row r="86">
          <cell r="G86" t="str">
            <v>TONNE</v>
          </cell>
          <cell r="H86">
            <v>635000</v>
          </cell>
        </row>
        <row r="87">
          <cell r="G87" t="str">
            <v>TONNE</v>
          </cell>
          <cell r="H87">
            <v>650000</v>
          </cell>
        </row>
        <row r="88">
          <cell r="C88" t="str">
            <v>Tanah</v>
          </cell>
          <cell r="G88" t="str">
            <v>M3</v>
          </cell>
          <cell r="H88">
            <v>17500</v>
          </cell>
        </row>
        <row r="91">
          <cell r="C91" t="str">
            <v>Buldozer 110 HP</v>
          </cell>
          <cell r="G91" t="str">
            <v>E.001</v>
          </cell>
          <cell r="H91">
            <v>196200</v>
          </cell>
        </row>
        <row r="92">
          <cell r="G92" t="str">
            <v>E.010</v>
          </cell>
          <cell r="H92">
            <v>143300</v>
          </cell>
        </row>
        <row r="93">
          <cell r="C93" t="str">
            <v>Pemecah batu 200 HP</v>
          </cell>
          <cell r="G93" t="str">
            <v>E.031</v>
          </cell>
          <cell r="H93">
            <v>238800</v>
          </cell>
        </row>
        <row r="94">
          <cell r="C94" t="str">
            <v>Wheel loader 80 HP</v>
          </cell>
          <cell r="G94" t="str">
            <v>E.052</v>
          </cell>
          <cell r="H94">
            <v>102600</v>
          </cell>
        </row>
        <row r="95">
          <cell r="C95" t="str">
            <v>Wheel tractor 60 HP</v>
          </cell>
          <cell r="G95" t="str">
            <v>E.053</v>
          </cell>
          <cell r="H95">
            <v>102600</v>
          </cell>
        </row>
        <row r="96">
          <cell r="C96" t="str">
            <v>Mesin gilas 3 roda  8 -10 ton</v>
          </cell>
          <cell r="G96" t="str">
            <v>E.080</v>
          </cell>
          <cell r="H96">
            <v>71350</v>
          </cell>
        </row>
        <row r="97">
          <cell r="G97" t="str">
            <v>E.081</v>
          </cell>
          <cell r="H97">
            <v>62550</v>
          </cell>
        </row>
        <row r="98">
          <cell r="G98" t="str">
            <v>E.082</v>
          </cell>
          <cell r="H98">
            <v>16700</v>
          </cell>
        </row>
        <row r="99">
          <cell r="G99" t="str">
            <v>E.084</v>
          </cell>
          <cell r="H99">
            <v>62700</v>
          </cell>
        </row>
        <row r="100">
          <cell r="C100" t="str">
            <v>Stamper 4 HP</v>
          </cell>
          <cell r="G100" t="str">
            <v>E.088</v>
          </cell>
          <cell r="H100">
            <v>9800</v>
          </cell>
        </row>
        <row r="101">
          <cell r="G101" t="str">
            <v>E.089</v>
          </cell>
          <cell r="H101">
            <v>16300</v>
          </cell>
        </row>
        <row r="102">
          <cell r="C102" t="str">
            <v>Asphalt sprayer 1000 ltr</v>
          </cell>
          <cell r="G102" t="str">
            <v>E.153</v>
          </cell>
          <cell r="H102">
            <v>53950</v>
          </cell>
        </row>
        <row r="103">
          <cell r="C103" t="str">
            <v>Asphalt sprayer 200  ltr</v>
          </cell>
          <cell r="G103" t="str">
            <v>E.154</v>
          </cell>
          <cell r="H103">
            <v>34125</v>
          </cell>
        </row>
        <row r="104">
          <cell r="C104" t="str">
            <v>Mesin penghampar  1,82 m</v>
          </cell>
          <cell r="G104" t="str">
            <v>E.157</v>
          </cell>
          <cell r="H104">
            <v>91200</v>
          </cell>
        </row>
        <row r="105">
          <cell r="C105" t="str">
            <v>Truk tanki air  68 HP</v>
          </cell>
          <cell r="G105" t="str">
            <v>E.182</v>
          </cell>
          <cell r="H105">
            <v>39500</v>
          </cell>
        </row>
        <row r="106">
          <cell r="C106" t="str">
            <v>Trailer gandengan  1 ton</v>
          </cell>
          <cell r="G106" t="str">
            <v>E.191</v>
          </cell>
          <cell r="H106">
            <v>105000</v>
          </cell>
        </row>
        <row r="107">
          <cell r="C107" t="str">
            <v>Dump truck (5 T) / 68 HP</v>
          </cell>
          <cell r="G107" t="str">
            <v>E.212</v>
          </cell>
          <cell r="H107">
            <v>102375</v>
          </cell>
        </row>
        <row r="108">
          <cell r="C108" t="str">
            <v>Dump truck (3,5 T) / 44 HP</v>
          </cell>
          <cell r="G108" t="str">
            <v>E.221</v>
          </cell>
          <cell r="H108">
            <v>85300</v>
          </cell>
        </row>
        <row r="109">
          <cell r="C109" t="str">
            <v>Pencampur beton 125 ltr</v>
          </cell>
          <cell r="G109" t="str">
            <v>E.251</v>
          </cell>
          <cell r="H109">
            <v>16350</v>
          </cell>
        </row>
        <row r="110">
          <cell r="C110" t="str">
            <v>Pencampur beton 500 ltr</v>
          </cell>
          <cell r="G110" t="str">
            <v>E.253</v>
          </cell>
        </row>
        <row r="111">
          <cell r="C111" t="str">
            <v>Air Compressor</v>
          </cell>
          <cell r="G111" t="str">
            <v>E.253</v>
          </cell>
          <cell r="H111">
            <v>10900</v>
          </cell>
        </row>
        <row r="112">
          <cell r="C112" t="str">
            <v>Water Pomp D. 5 cm</v>
          </cell>
          <cell r="G112" t="str">
            <v>E.341</v>
          </cell>
          <cell r="H112">
            <v>9300</v>
          </cell>
        </row>
        <row r="113">
          <cell r="C113" t="str">
            <v>Blower</v>
          </cell>
          <cell r="G113" t="str">
            <v>E.</v>
          </cell>
          <cell r="H113">
            <v>3500</v>
          </cell>
        </row>
        <row r="114">
          <cell r="C114" t="str">
            <v>Peralatan tractor dll.</v>
          </cell>
          <cell r="G114" t="str">
            <v>E.401</v>
          </cell>
          <cell r="H114">
            <v>58500</v>
          </cell>
        </row>
      </sheetData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ADD (2)"/>
      <sheetName val="DPT (2)"/>
      <sheetName val="LENONG"/>
      <sheetName val="Sheet2"/>
      <sheetName val="PANCANAG"/>
      <sheetName val="GALIAN DPT"/>
      <sheetName val="GALIAN ABT"/>
      <sheetName val="BAHU"/>
      <sheetName val="LPA"/>
      <sheetName val="LPB"/>
      <sheetName val="URUGAN"/>
      <sheetName val="DPT"/>
      <sheetName val="SCHDULE"/>
      <sheetName val="SCHDULE (2)"/>
      <sheetName val="REKAP"/>
      <sheetName val="RINCI"/>
      <sheetName val="PSL 2"/>
      <sheetName val="REK- CCO"/>
      <sheetName val="add lamp (2)"/>
      <sheetName val="add lamp"/>
      <sheetName val="REKAP ADD"/>
      <sheetName val="add"/>
      <sheetName val="B1"/>
      <sheetName val="REKAP  B"/>
      <sheetName val="BA"/>
      <sheetName val="mc"/>
      <sheetName val="BOQ1,"/>
      <sheetName val="Sheet1"/>
    </sheetNames>
    <sheetDataSet>
      <sheetData sheetId="0"/>
      <sheetData sheetId="1"/>
      <sheetData sheetId="2"/>
      <sheetData sheetId="3"/>
      <sheetData sheetId="4">
        <row r="58">
          <cell r="S58" t="str">
            <v>CV. CAHAYA SUGRIWA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6">
          <cell r="H16" t="str">
            <v>Rp.   293.462.000,00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-RANC"/>
    </sheetNames>
    <sheetDataSet>
      <sheetData sheetId="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  <sheetName val="RAB"/>
      <sheetName val="BAHAN"/>
      <sheetName val="hrg-sat.pek"/>
      <sheetName val="HARSAT"/>
      <sheetName val="ANBOW-2008"/>
      <sheetName val="rekap-ans"/>
      <sheetName val="Vol  bekist dan Stiger trestel"/>
      <sheetName val="nama PT."/>
      <sheetName val="EE-SNI"/>
      <sheetName val="AN-SNI"/>
      <sheetName val="S3B11"/>
      <sheetName val="daf_3_OK_"/>
      <sheetName val="daf_7_OK_"/>
      <sheetName val="HIT_VOL_BAJA"/>
      <sheetName val="HB_"/>
      <sheetName val="BANGUNAN_UTAMA1"/>
      <sheetName val="INSTALASI_ME_2"/>
      <sheetName val="POS_JAGA"/>
      <sheetName val="KM&amp;WC_musolla"/>
      <sheetName val="KM&amp;WC_3_bh"/>
      <sheetName val="PAGAR_DEPAN"/>
      <sheetName val="PAGAR_SAMP_&amp;_BEL"/>
      <sheetName val="DEPO_SAMPAH"/>
      <sheetName val="REKAP_(2)"/>
      <sheetName val="INSTALASI_ME_KIOS"/>
      <sheetName val="LOS_LESEHAN"/>
      <sheetName val="KIOS_SAMPING"/>
      <sheetName val="HIT_VOL_BAJA1"/>
      <sheetName val="HB_1"/>
      <sheetName val="BANGUNAN_UTAMA11"/>
      <sheetName val="INSTALASI_ME_21"/>
      <sheetName val="POS_JAGA1"/>
      <sheetName val="KM&amp;WC_musolla1"/>
      <sheetName val="KM&amp;WC_3_bh1"/>
      <sheetName val="PAGAR_DEPAN1"/>
      <sheetName val="PAGAR_SAMP_&amp;_BEL1"/>
      <sheetName val="DEPO_SAMPAH1"/>
      <sheetName val="REKAP_(2)1"/>
      <sheetName val="INSTALASI_ME_KIOS1"/>
      <sheetName val="LOS_LESEHAN1"/>
      <sheetName val="KIOS_SAMPING1"/>
      <sheetName val="Beban Box culvert"/>
      <sheetName val="HB"/>
      <sheetName val="harga lama"/>
      <sheetName val="H.Satuan"/>
      <sheetName val="Anal"/>
      <sheetName val="DHS"/>
      <sheetName val="info"/>
      <sheetName val="an-aspal"/>
      <sheetName val="an_alat"/>
      <sheetName val="Harga Satuan"/>
      <sheetName val="Upah&amp;Bahan"/>
      <sheetName val="basic"/>
      <sheetName val="EVAL"/>
      <sheetName val="RENPEN"/>
      <sheetName val="Bahan+Upah"/>
      <sheetName val="daftar harga"/>
      <sheetName val="bahan dan upah"/>
      <sheetName val="Bab 6 -3(5)"/>
      <sheetName val="2.3(2) Gor"/>
      <sheetName val="8.4.2 Rambu"/>
      <sheetName val="RAB GROSIR '02 (ALTERNATIF 10) "/>
      <sheetName val="analisa_gedung"/>
      <sheetName val="Lab E (FKU)"/>
      <sheetName val="Bill-19"/>
      <sheetName val="sum-bill22"/>
      <sheetName val="An Arsitektur"/>
      <sheetName val="An Struktur"/>
      <sheetName val="AHS"/>
      <sheetName val="SAT"/>
      <sheetName val="REK"/>
      <sheetName val="upah_borong"/>
      <sheetName val="satuan_pek"/>
      <sheetName val="Plumbing &amp; Fire"/>
      <sheetName val="ARAB"/>
      <sheetName val="DAF.ALAT"/>
      <sheetName val="Sheet3"/>
      <sheetName val="H S D"/>
      <sheetName val="HRG BAHAN &amp; UPAH okk"/>
      <sheetName val="Analis Kusen okk"/>
      <sheetName val="VOLUME"/>
      <sheetName val="PAINTING"/>
      <sheetName val="WELDING"/>
      <sheetName val="AGG A"/>
      <sheetName val="AGG B"/>
      <sheetName val="DAFTAR BAHAN"/>
      <sheetName val="ATBL"/>
      <sheetName val="DAFTAR ALAT"/>
      <sheetName val="DAFTAR UPAH"/>
      <sheetName val="MARKA"/>
      <sheetName val="PAS. BATU"/>
      <sheetName val="PRIME COAT"/>
      <sheetName val="URUKAN"/>
      <sheetName val="daf-3(OK)"/>
      <sheetName val="daf-7(OK)"/>
      <sheetName val="Ana"/>
      <sheetName val="BAG-2"/>
      <sheetName val="Cover"/>
      <sheetName val="B.U ARC"/>
      <sheetName val="B.U STR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Rek-Analisa"/>
      <sheetName val="analt"/>
      <sheetName val="Harga Bahan"/>
      <sheetName val="BasicPrice"/>
      <sheetName val="326BQSTC"/>
      <sheetName val="D2.2"/>
      <sheetName val="Anal_ Pancang"/>
      <sheetName val="D7"/>
      <sheetName val="Hrg.Sat"/>
      <sheetName val="COST"/>
      <sheetName val="HSATUAN"/>
      <sheetName val="Bill No 6 Koord &amp; Attendance"/>
      <sheetName val="REKAP  (3)"/>
      <sheetName val="upah bahan"/>
      <sheetName val="DBREal"/>
      <sheetName val="List Plant"/>
      <sheetName val="Anal. Pancang"/>
      <sheetName val="HRG BHN"/>
      <sheetName val="hardas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arga Sat."/>
      <sheetName val="Bill of Qty MEP"/>
      <sheetName val="SELISIH HARGA"/>
      <sheetName val="COVER BA (2)"/>
      <sheetName val="Mob"/>
      <sheetName val="BA CCO"/>
      <sheetName val="Bangunan Utama"/>
      <sheetName val="penawaran elianto"/>
      <sheetName val="MARSHALL ATB_L"/>
      <sheetName val="H Satuan Dasar"/>
      <sheetName val="rab lt 2 bo"/>
      <sheetName val="Biaya"/>
      <sheetName val="Pemindahan Penduduk "/>
      <sheetName val="DAF-1"/>
      <sheetName val="Beban"/>
      <sheetName val="anls"/>
      <sheetName val="total"/>
      <sheetName val="Bau"/>
      <sheetName val="Analisa-S"/>
      <sheetName val="BOQ"/>
      <sheetName val="5-ALAT(1)"/>
      <sheetName val="4-Basic Price"/>
      <sheetName val="CORAT"/>
      <sheetName val="IPA1"/>
      <sheetName val="OH"/>
      <sheetName val="Satuan"/>
      <sheetName val="HSPK"/>
      <sheetName val="ALAT"/>
      <sheetName val="D7(1)"/>
      <sheetName val="analisa pakai"/>
      <sheetName val="Sheet1"/>
      <sheetName val="LIST HARGA 2010"/>
      <sheetName val="AnMobilisasi"/>
      <sheetName val="3-Upah"/>
      <sheetName val="Posisi Biaya"/>
      <sheetName val="C_Flow"/>
      <sheetName val="Mat.Mek"/>
      <sheetName val="Mat.Elk"/>
      <sheetName val="boq (2)"/>
      <sheetName val="LAP. MINGG"/>
      <sheetName val="DB"/>
      <sheetName val="ANAL-"/>
      <sheetName val="HRG BAHAN _ UPAH okk"/>
      <sheetName val="ANALIS"/>
      <sheetName val="BAHAN - UPAH"/>
      <sheetName val="DAFTAR ANALYSA"/>
      <sheetName val="Harga Bahan &amp; Upah "/>
      <sheetName val="Harga sewa alat"/>
      <sheetName val="Analisa Pek."/>
      <sheetName val="Daftar HSD Upah"/>
      <sheetName val="LAL - PASAR PAGI "/>
      <sheetName val="harga material"/>
      <sheetName val="7.9"/>
      <sheetName val="Basic P"/>
      <sheetName val="har.sat.S"/>
      <sheetName val="AN.SEDANG"/>
      <sheetName val="D.K H"/>
      <sheetName val="Harga Bahan &amp; Upah"/>
      <sheetName val="har.sat.B"/>
      <sheetName val="RAB ME"/>
      <sheetName val="Bahan&amp;Upah"/>
      <sheetName val="UTILITAS"/>
      <sheetName val="HDS"/>
      <sheetName val="ANALIS PEMKOT"/>
      <sheetName val="srt"/>
      <sheetName val="Daftar material"/>
      <sheetName val="Grand Sum"/>
      <sheetName val="EL"/>
      <sheetName val="PL"/>
      <sheetName val="AC"/>
      <sheetName val="FAN"/>
      <sheetName val="Instalasi AC"/>
      <sheetName val="Mob _ demob"/>
      <sheetName val="RAB WONOREJO"/>
      <sheetName val="D3"/>
      <sheetName val="D4"/>
      <sheetName val="Sub"/>
      <sheetName val="DivVI"/>
      <sheetName val="upah dan bahan"/>
      <sheetName val="backup mc_0"/>
      <sheetName val="Vol Gonggang Rev"/>
      <sheetName val="Harsat Bahan"/>
      <sheetName val="BHN"/>
      <sheetName val="BQ-E20-02(Rp)"/>
      <sheetName val="STRUKTUR-1"/>
      <sheetName val="FINISHING"/>
      <sheetName val="Bhn upah"/>
      <sheetName val="TS"/>
      <sheetName val="HSD"/>
      <sheetName val="RAB-SPL2"/>
      <sheetName val="H.DASAR"/>
      <sheetName val="Data-Masukan"/>
      <sheetName val="BQ"/>
      <sheetName val="RAP (2)"/>
      <sheetName val="huruf"/>
      <sheetName val="srt-pnwr"/>
      <sheetName val="TJ1Q47"/>
      <sheetName val="MATERIAL-UPAH"/>
      <sheetName val="anl"/>
      <sheetName val="subkon"/>
      <sheetName val="Rekap analisa"/>
      <sheetName val="Rekap analis"/>
      <sheetName val="Harga"/>
      <sheetName val="Upah,Bahan,Alat"/>
      <sheetName val="Bhn-Uph"/>
      <sheetName val="I-KAMAR"/>
      <sheetName val="REKAP_Akap"/>
      <sheetName val="BqSipil"/>
      <sheetName val="BqME"/>
      <sheetName val="dasar"/>
      <sheetName val="hitungan"/>
      <sheetName val="lisbq"/>
      <sheetName val="BOQ-Indonesia"/>
      <sheetName val="Analis Kusen 1 ESKALASI"/>
      <sheetName val="SUM"/>
      <sheetName val="List Rate"/>
      <sheetName val="SCEDULE"/>
      <sheetName val="M.Pekerjaan"/>
      <sheetName val="AGGR"/>
      <sheetName val="Upah"/>
      <sheetName val="RBP- 2"/>
      <sheetName val="RBP-3.1PP"/>
      <sheetName val="RBP-3.1.2"/>
      <sheetName val="BQ Banding "/>
      <sheetName val="RBP-4"/>
      <sheetName val="RBP-5"/>
      <sheetName val="VERSI-PP"/>
      <sheetName val="RBP-1"/>
      <sheetName val="JadpeL-Pkt1-Kampar (4)"/>
      <sheetName val="A-1"/>
      <sheetName val="A-2"/>
      <sheetName val="Balok"/>
      <sheetName val="data_DAK"/>
      <sheetName val="Urai _Resap pengikat"/>
      <sheetName val="Harga-RAB"/>
      <sheetName val="UPAH &amp; BHN ARS"/>
      <sheetName val="AHS ARS"/>
      <sheetName val="lab bahasa"/>
      <sheetName val="CH"/>
      <sheetName val="Harsat Upah"/>
      <sheetName val="prime coal"/>
      <sheetName val="D3.1"/>
      <sheetName val="listrik"/>
      <sheetName val="3"/>
      <sheetName val="Rekap Direct Cost"/>
      <sheetName val="BAHAN~"/>
      <sheetName val="UPAH~K"/>
      <sheetName val="Rekapitulasi"/>
      <sheetName val="SCH"/>
      <sheetName val="Peernyataan Mengikuti"/>
      <sheetName val="REKAP BQ"/>
      <sheetName val="hargaDC"/>
      <sheetName val="HSP"/>
      <sheetName val="DIVI6"/>
      <sheetName val="DIVI5"/>
      <sheetName val="ALT"/>
      <sheetName val="DIVI8"/>
      <sheetName val="DIVI7"/>
      <sheetName val="DIVI3"/>
      <sheetName val="DIVI2"/>
      <sheetName val="BASC"/>
      <sheetName val="DIVI1"/>
      <sheetName val="PERHT_VOL-BOQ"/>
      <sheetName val="Analisa HSP"/>
      <sheetName val="HARGADASAR"/>
      <sheetName val="metode "/>
      <sheetName val="3-DIV3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rekap backup"/>
      <sheetName val="Input"/>
      <sheetName val="basic price"/>
      <sheetName val="RAP"/>
      <sheetName val="villa"/>
      <sheetName val="keb-BHN"/>
      <sheetName val="hrg sat1"/>
      <sheetName val="Sewa AlatBerat08"/>
      <sheetName val="Cover _x_"/>
      <sheetName val="Cor Apt"/>
      <sheetName val="An-Alat"/>
      <sheetName val="DIV 3"/>
      <sheetName val="DIV 2"/>
      <sheetName val="Plumbing"/>
      <sheetName val="SAT-DAS"/>
      <sheetName val="Analisa (ok punya)"/>
      <sheetName val="OFFICE 2 LT"/>
      <sheetName val="Pol"/>
      <sheetName val="rumus"/>
      <sheetName val="tulang"/>
      <sheetName val="hit.BKMM"/>
      <sheetName val="Cipinang"/>
      <sheetName val="Bek_Sloof"/>
      <sheetName val="anal_hs"/>
      <sheetName val="Estim"/>
      <sheetName val="Rate"/>
      <sheetName val="LO"/>
      <sheetName val="MAPP"/>
      <sheetName val="rek det 1-3"/>
      <sheetName val="H Satuan"/>
      <sheetName val="RAB.1"/>
      <sheetName val="TKDN"/>
      <sheetName val="112_885"/>
      <sheetName val="Anl__"/>
      <sheetName val="Rincian"/>
      <sheetName val="C-FLOW JUNI"/>
      <sheetName val="SAPON"/>
      <sheetName val="Analisa Harga Satuan"/>
      <sheetName val="Hujan BUlanan"/>
      <sheetName val="AnSipil"/>
      <sheetName val="Rekap Analisa1"/>
      <sheetName val="AnPipa &amp; Acc"/>
      <sheetName val="Rab ACC"/>
      <sheetName val=" hrg bhn"/>
      <sheetName val="Daf.Harga"/>
      <sheetName val="B000(Steel)"/>
      <sheetName val="2000_080401"/>
      <sheetName val="auto-lock"/>
      <sheetName val="STD GD.UTAMA"/>
      <sheetName val="NS GD.UTAMA"/>
      <sheetName val="HARGA ALAT"/>
      <sheetName val="HS"/>
      <sheetName val="harga_lama"/>
      <sheetName val="Rekap. ME"/>
      <sheetName val="Surat Penw. "/>
      <sheetName val="Pek. Elektrikal"/>
      <sheetName val="Pek-ARS"/>
      <sheetName val="LIFT DAN TRAVELATOR"/>
      <sheetName val="Instalasi Tata Udara"/>
      <sheetName val="rekap ARS"/>
      <sheetName val="BAHAN OK"/>
      <sheetName val="ANA (SNI)"/>
      <sheetName val="DAFTAR BESI"/>
      <sheetName val="HSBU ANA"/>
      <sheetName val="HARGA SAT"/>
      <sheetName val="13.Nangakara Weir"/>
      <sheetName val="14.Irr.Canal Work"/>
      <sheetName val="15.Irr. Struc.Work"/>
      <sheetName val="16.Pipe Inst."/>
      <sheetName val="18.Lateral Pipe"/>
      <sheetName val="WT-LIST"/>
      <sheetName val="Koefisien"/>
      <sheetName val="RAB JALUR TEMILING "/>
      <sheetName val="ANA LS ."/>
      <sheetName val="Alat R"/>
      <sheetName val="Hrg Sat"/>
      <sheetName val="12CGOU"/>
      <sheetName val="Cash2"/>
      <sheetName val="Material"/>
      <sheetName val="Bab10"/>
      <sheetName val="daf isi (xref)"/>
      <sheetName val="Man Power"/>
      <sheetName val="BAG_2"/>
      <sheetName val="ACIAN"/>
      <sheetName val="ANALISA E"/>
      <sheetName val="BT KOSONG"/>
      <sheetName val="KUANTITY"/>
      <sheetName val="K225B"/>
      <sheetName val="K 310A"/>
      <sheetName val="K 311A"/>
      <sheetName val="K.411A"/>
      <sheetName val="K.411B"/>
      <sheetName val="K. 810"/>
      <sheetName val="K.725"/>
      <sheetName val="K 860"/>
      <sheetName val="K. 111"/>
      <sheetName val="K.110"/>
      <sheetName val="K.112"/>
      <sheetName val="Pipa Resapan"/>
      <sheetName val="Plesteran"/>
      <sheetName val="QUALITY"/>
      <sheetName val="VoogSiar"/>
      <sheetName val="HSAT"/>
      <sheetName val="A"/>
      <sheetName val="U&amp;BhN"/>
      <sheetName val="1"/>
      <sheetName val="terendah"/>
      <sheetName val="D6"/>
      <sheetName val="D8"/>
      <sheetName val="Elektrikal"/>
      <sheetName val="MASTER BAHAN ME"/>
      <sheetName val="Sheet6"/>
      <sheetName val="D8(1)"/>
      <sheetName val="Div2"/>
      <sheetName val="INPUT DATA COST"/>
      <sheetName val="Data Proyek"/>
      <sheetName val="All Project"/>
      <sheetName val="Sheet2"/>
      <sheetName val="hit bongkar urug gali"/>
      <sheetName val="hit beton"/>
      <sheetName val="dinding"/>
      <sheetName val="besi"/>
      <sheetName val="pembesian beton"/>
      <sheetName val="bukan PNS"/>
      <sheetName val="BQ_E20_02_Rp_"/>
      <sheetName val="PDP"/>
      <sheetName val="RPP01-1"/>
      <sheetName val="TU"/>
      <sheetName val="Hrg_Sat"/>
      <sheetName val="Daf 1"/>
      <sheetName val="B-Price"/>
      <sheetName val="ANALISA A-Persiapan"/>
      <sheetName val="ANALISA Q-Pek. Air Bersih"/>
      <sheetName val="ANALISA S-Pek. Lain-Lain"/>
      <sheetName val="Penawaran"/>
      <sheetName val="ana pt"/>
      <sheetName val="feb"/>
      <sheetName val="AMMANDEMEN"/>
      <sheetName val="B-P"/>
      <sheetName val="DAFTAR BESI KANAL C SIKU"/>
      <sheetName val="2"/>
      <sheetName val="4"/>
      <sheetName val="Hrg Sat Upah Bhn"/>
      <sheetName val="meth hsl nego"/>
      <sheetName val="P-3"/>
      <sheetName val="Basic_Data"/>
      <sheetName val="rpp 1-5"/>
      <sheetName val="610 6"/>
      <sheetName val="rpp 1-6"/>
      <sheetName val="hrg-sat_pek"/>
      <sheetName val="ANALS ARS"/>
      <sheetName val="sliprt"/>
      <sheetName val="BAHAN  lap"/>
      <sheetName val="Rekap "/>
      <sheetName val="B.2.1 NON STD_PEMAT &amp; DDG PNHN"/>
      <sheetName val="Supl.X"/>
      <sheetName val="ANALISA railing"/>
      <sheetName val="analisa SNI"/>
      <sheetName val="Harga bahan _ upah"/>
      <sheetName val="daftar harga dan upah"/>
      <sheetName val="UNIT PRICE"/>
      <sheetName val="MAT"/>
      <sheetName val="REQDELTA"/>
      <sheetName val="Urugan Pasir"/>
      <sheetName val="sche"/>
      <sheetName val="Anl Print"/>
      <sheetName val="Hrg"/>
      <sheetName val="div7"/>
      <sheetName val="up bh alt"/>
      <sheetName val="Daf-Harga"/>
      <sheetName val="metode"/>
      <sheetName val="H-Dasar"/>
      <sheetName val="Ahs.2"/>
      <sheetName val="Ahs.1"/>
      <sheetName val="Har-mat"/>
      <sheetName val="Sat~Bahu"/>
      <sheetName val="Harsat Pekerjaan"/>
      <sheetName val="Rekap Biaya"/>
      <sheetName val="Kuantitas &amp; Harga"/>
      <sheetName val="Master Edit"/>
      <sheetName val="HIT_VOL_BAJA2"/>
      <sheetName val="HB_2"/>
      <sheetName val="BANGUNAN_UTAMA12"/>
      <sheetName val="INSTALASI_ME_22"/>
      <sheetName val="POS_JAGA2"/>
      <sheetName val="KM&amp;WC_musolla2"/>
      <sheetName val="KM&amp;WC_3_bh2"/>
      <sheetName val="PAGAR_DEPAN2"/>
      <sheetName val="PAGAR_SAMP_&amp;_BEL2"/>
      <sheetName val="DEPO_SAMPAH2"/>
      <sheetName val="REKAP_(2)2"/>
      <sheetName val="INSTALASI_ME_KIOS2"/>
      <sheetName val="LOS_LESEHAN2"/>
      <sheetName val="KIOS_SAMPING2"/>
      <sheetName val="daftar_harga"/>
      <sheetName val="nama_PT_"/>
      <sheetName val="bahan_dan_upah"/>
      <sheetName val="Bab_6_-3(5)"/>
      <sheetName val="2_3(2)_Gor"/>
      <sheetName val="8_4_2_Rambu"/>
      <sheetName val="RAB_GROSIR_'02_(ALTERNATIF_10)_"/>
      <sheetName val="Lab_E_(FKU)"/>
      <sheetName val="H_Satuan"/>
      <sheetName val="Plumbing_&amp;_Fire"/>
      <sheetName val="DAF_ALAT"/>
      <sheetName val="H_S_D"/>
      <sheetName val="Vol__bekist_dan_Stiger_trestel"/>
      <sheetName val="Beban_Box_culvert"/>
      <sheetName val="Harga_Satuan"/>
      <sheetName val="Pemindahan_Penduduk_"/>
      <sheetName val="B_U_ARC"/>
      <sheetName val="B_U_STR"/>
      <sheetName val="Pek__Atap"/>
      <sheetName val="Pek__Besi_&amp;_Alumunium"/>
      <sheetName val="Pek__Beton"/>
      <sheetName val="Pek__Dinding"/>
      <sheetName val="Pek_Keramik"/>
      <sheetName val="Pek__Kunci_&amp;_Kaca"/>
      <sheetName val="Pek__Kusen"/>
      <sheetName val="Pek__Landscape"/>
      <sheetName val="Pek__Cat"/>
      <sheetName val="Pek__Persiapan"/>
      <sheetName val="Pek__Plafond"/>
      <sheetName val="Pek__Plesteran"/>
      <sheetName val="Pek__Pondasi"/>
      <sheetName val="Pek__Sanitasi"/>
      <sheetName val="Pek__Tanah"/>
      <sheetName val="D2_2"/>
      <sheetName val="Anal__Pancang"/>
      <sheetName val="upah_bahan"/>
      <sheetName val="7_9"/>
      <sheetName val="List_Plant"/>
      <sheetName val="Basic_P"/>
      <sheetName val="LAP__MINGG"/>
      <sheetName val="har_sat_S"/>
      <sheetName val="AN_SEDANG"/>
      <sheetName val="D_K_H"/>
      <sheetName val="Harga_Bahan_&amp;_Upah"/>
      <sheetName val="Bill_No_6_Koord_&amp;_Attendance"/>
      <sheetName val="har_sat_B"/>
      <sheetName val="RAB_ME"/>
      <sheetName val="LAL_-_PASAR_PAGI_"/>
      <sheetName val="harga_material"/>
      <sheetName val="analisa_pakai"/>
      <sheetName val="LIST_HARGA_2010"/>
      <sheetName val="Posisi_Biaya"/>
      <sheetName val="Mat_Mek"/>
      <sheetName val="Mat_Elk"/>
      <sheetName val="boq_(2)"/>
      <sheetName val="HRG_BAHAN_&amp;_UPAH_okk"/>
      <sheetName val="HRG_BAHAN___UPAH_okk"/>
      <sheetName val="Analis_Kusen_okk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rga_Sat_"/>
      <sheetName val="Bill_of_Qty_MEP"/>
      <sheetName val="SELISIH_HARGA"/>
      <sheetName val="COVER_BA_(2)"/>
      <sheetName val="BA_CCO"/>
      <sheetName val="Bangunan_Utama"/>
      <sheetName val="AGG_A"/>
      <sheetName val="AGG_B"/>
      <sheetName val="DAFTAR_BAHAN"/>
      <sheetName val="DAFTAR_ALAT"/>
      <sheetName val="DAFTAR_UPAH"/>
      <sheetName val="PAS__BATU"/>
      <sheetName val="PRIME_COAT"/>
      <sheetName val="An_Arsitektur"/>
      <sheetName val="An_Struktur"/>
      <sheetName val="kal. HB"/>
      <sheetName val="bahan upah"/>
      <sheetName val="Rincian "/>
      <sheetName val="koef"/>
      <sheetName val="61004"/>
      <sheetName val="61005"/>
      <sheetName val="61006"/>
      <sheetName val="61007"/>
      <sheetName val="61008"/>
    </sheetNames>
    <sheetDataSet>
      <sheetData sheetId="0" refreshError="1"/>
      <sheetData sheetId="1" refreshError="1">
        <row r="9">
          <cell r="F9">
            <v>27500</v>
          </cell>
        </row>
        <row r="10">
          <cell r="F10">
            <v>30000</v>
          </cell>
        </row>
        <row r="29">
          <cell r="F29">
            <v>5250000</v>
          </cell>
        </row>
        <row r="52">
          <cell r="F52">
            <v>45000</v>
          </cell>
        </row>
        <row r="119">
          <cell r="F119">
            <v>20000</v>
          </cell>
        </row>
        <row r="160">
          <cell r="F160">
            <v>300000</v>
          </cell>
        </row>
        <row r="172">
          <cell r="F172">
            <v>9600</v>
          </cell>
        </row>
        <row r="175">
          <cell r="F175">
            <v>8000</v>
          </cell>
        </row>
        <row r="176">
          <cell r="F176">
            <v>3250</v>
          </cell>
        </row>
        <row r="184">
          <cell r="F184">
            <v>100000</v>
          </cell>
        </row>
        <row r="199">
          <cell r="F199">
            <v>27500</v>
          </cell>
        </row>
        <row r="200">
          <cell r="F200">
            <v>27500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ME"/>
      <sheetName val="Analis ME"/>
      <sheetName val="HB"/>
      <sheetName val="ANALISA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</sheetNames>
    <sheetDataSet>
      <sheetData sheetId="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-E20-02(Rp)"/>
    </sheetNames>
    <sheetDataSet>
      <sheetData sheetId="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REKAP"/>
      <sheetName val="RAB.R.JAGA"/>
      <sheetName val="RAB-GUDANG"/>
      <sheetName val="RAB SEREPAK"/>
      <sheetName val="BOQ-BRONCAP SARASUTA"/>
      <sheetName val="BOQ-INTAKE SEREPAK"/>
      <sheetName val="boq-besi"/>
      <sheetName val="boq-resevoar1"/>
      <sheetName val="BOQ-PAGAR"/>
      <sheetName val="BOQ-GUDANG"/>
      <sheetName val="BOQ-R.JAGA"/>
    </sheetNames>
    <sheetDataSet>
      <sheetData sheetId="0" refreshError="1">
        <row r="13">
          <cell r="F13">
            <v>50000</v>
          </cell>
        </row>
        <row r="14">
          <cell r="F14">
            <v>55000</v>
          </cell>
        </row>
        <row r="15">
          <cell r="F15">
            <v>52000</v>
          </cell>
        </row>
        <row r="18">
          <cell r="F18">
            <v>55000</v>
          </cell>
        </row>
        <row r="19">
          <cell r="F19">
            <v>55000</v>
          </cell>
        </row>
        <row r="22">
          <cell r="F22">
            <v>50000</v>
          </cell>
        </row>
        <row r="24">
          <cell r="F24">
            <v>50000</v>
          </cell>
        </row>
        <row r="29">
          <cell r="F29">
            <v>32775</v>
          </cell>
        </row>
        <row r="36">
          <cell r="F36">
            <v>67500</v>
          </cell>
        </row>
        <row r="40">
          <cell r="F40">
            <v>65000</v>
          </cell>
        </row>
        <row r="41">
          <cell r="F41">
            <v>59400</v>
          </cell>
        </row>
        <row r="42">
          <cell r="F42">
            <v>48600</v>
          </cell>
        </row>
        <row r="47">
          <cell r="F47">
            <v>5315</v>
          </cell>
        </row>
        <row r="49">
          <cell r="F49">
            <v>1000</v>
          </cell>
        </row>
        <row r="53">
          <cell r="F53">
            <v>7725000</v>
          </cell>
        </row>
        <row r="54">
          <cell r="F54">
            <v>7507500</v>
          </cell>
        </row>
        <row r="55">
          <cell r="F55">
            <v>4078800</v>
          </cell>
        </row>
        <row r="56">
          <cell r="F56">
            <v>3568950</v>
          </cell>
        </row>
        <row r="61">
          <cell r="F61">
            <v>9832.5</v>
          </cell>
        </row>
        <row r="62">
          <cell r="F62">
            <v>9315</v>
          </cell>
        </row>
        <row r="64">
          <cell r="F64">
            <v>31625.000000000004</v>
          </cell>
        </row>
        <row r="65">
          <cell r="F65">
            <v>14310</v>
          </cell>
        </row>
        <row r="68">
          <cell r="F68">
            <v>9775</v>
          </cell>
        </row>
        <row r="75">
          <cell r="F75">
            <v>6325</v>
          </cell>
        </row>
        <row r="76">
          <cell r="F76">
            <v>36800</v>
          </cell>
        </row>
        <row r="77">
          <cell r="F77">
            <v>78200</v>
          </cell>
        </row>
        <row r="79">
          <cell r="F79">
            <v>23150</v>
          </cell>
        </row>
        <row r="81">
          <cell r="F81">
            <v>27000</v>
          </cell>
        </row>
        <row r="82">
          <cell r="F82">
            <v>24000</v>
          </cell>
        </row>
        <row r="83">
          <cell r="F83">
            <v>35000</v>
          </cell>
        </row>
        <row r="85">
          <cell r="F85">
            <v>15000</v>
          </cell>
        </row>
        <row r="86">
          <cell r="F86">
            <v>23150</v>
          </cell>
        </row>
        <row r="89">
          <cell r="F89">
            <v>24300</v>
          </cell>
        </row>
        <row r="90">
          <cell r="F90">
            <v>56328.125</v>
          </cell>
        </row>
        <row r="91">
          <cell r="F91">
            <v>42000</v>
          </cell>
        </row>
        <row r="93">
          <cell r="F93">
            <v>210000</v>
          </cell>
        </row>
        <row r="95">
          <cell r="F95">
            <v>49000</v>
          </cell>
        </row>
        <row r="98">
          <cell r="F98">
            <v>70000</v>
          </cell>
        </row>
        <row r="99">
          <cell r="F99">
            <v>90000</v>
          </cell>
        </row>
        <row r="104">
          <cell r="F104">
            <v>3850</v>
          </cell>
        </row>
        <row r="109">
          <cell r="F109">
            <v>20000</v>
          </cell>
        </row>
        <row r="111">
          <cell r="F111">
            <v>16000</v>
          </cell>
        </row>
        <row r="183">
          <cell r="F183">
            <v>1350</v>
          </cell>
        </row>
        <row r="184">
          <cell r="F184">
            <v>17000</v>
          </cell>
        </row>
        <row r="186">
          <cell r="F186">
            <v>540</v>
          </cell>
        </row>
        <row r="193">
          <cell r="F193">
            <v>298434.73</v>
          </cell>
        </row>
        <row r="194">
          <cell r="F194">
            <v>132181.5</v>
          </cell>
        </row>
        <row r="195">
          <cell r="F195">
            <v>85287</v>
          </cell>
        </row>
        <row r="196">
          <cell r="F196">
            <v>108098.36</v>
          </cell>
        </row>
        <row r="197">
          <cell r="F197">
            <v>294826.09999999998</v>
          </cell>
        </row>
        <row r="198">
          <cell r="F198">
            <v>12453.52</v>
          </cell>
        </row>
        <row r="199">
          <cell r="F199">
            <v>23340.28</v>
          </cell>
        </row>
        <row r="200">
          <cell r="F200">
            <v>32137.759999999998</v>
          </cell>
        </row>
        <row r="202">
          <cell r="F202">
            <v>130249.5</v>
          </cell>
        </row>
        <row r="203">
          <cell r="F203">
            <v>15000</v>
          </cell>
        </row>
        <row r="205">
          <cell r="F205">
            <v>450000</v>
          </cell>
        </row>
        <row r="206">
          <cell r="F206">
            <v>150000</v>
          </cell>
        </row>
        <row r="207">
          <cell r="F207">
            <v>400000</v>
          </cell>
        </row>
        <row r="208">
          <cell r="F208">
            <v>50000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NewRAB"/>
      <sheetName val="RAB"/>
      <sheetName val="DAF.HRG"/>
      <sheetName val="Baru"/>
      <sheetName val="ANA.SAT"/>
      <sheetName val="TIME "/>
    </sheetNames>
    <sheetDataSet>
      <sheetData sheetId="0" refreshError="1">
        <row r="3">
          <cell r="E3" t="str">
            <v>PENINGKATAN SARANA AIR BERSIH</v>
          </cell>
        </row>
        <row r="4">
          <cell r="E4" t="str">
            <v xml:space="preserve">PENGADAAN &amp; PEMASANGAN PIPA </v>
          </cell>
        </row>
        <row r="6">
          <cell r="E6" t="str">
            <v>KABUPATEN DATI II BANYUWANGI -5 (SPABP)</v>
          </cell>
        </row>
        <row r="7">
          <cell r="E7" t="str">
            <v>1999/2000</v>
          </cell>
        </row>
        <row r="8">
          <cell r="E8" t="str">
            <v>Banyuwangi, 10  Juni 2000</v>
          </cell>
        </row>
        <row r="9">
          <cell r="E9" t="str">
            <v>cv. Sekar Wangi</v>
          </cell>
        </row>
        <row r="12">
          <cell r="E12" t="str">
            <v xml:space="preserve">I S N A I N I </v>
          </cell>
        </row>
        <row r="13">
          <cell r="E13" t="str">
            <v>Direktur</v>
          </cell>
        </row>
        <row r="14">
          <cell r="E14" t="str">
            <v>D:\TENder\SEKAR WANGI,cv\PIPA\PIPA.BWI.xls</v>
          </cell>
        </row>
        <row r="15">
          <cell r="E15" t="str">
            <v>ddkw</v>
          </cell>
        </row>
      </sheetData>
      <sheetData sheetId="1" refreshError="1"/>
      <sheetData sheetId="2" refreshError="1">
        <row r="45">
          <cell r="AJ45">
            <v>157520.70000000001</v>
          </cell>
        </row>
        <row r="60">
          <cell r="AK60">
            <v>16270444.285795454</v>
          </cell>
        </row>
        <row r="102">
          <cell r="W102" t="e">
            <v>#NAME?</v>
          </cell>
        </row>
        <row r="280">
          <cell r="AK280">
            <v>1452761.1255000001</v>
          </cell>
        </row>
        <row r="387">
          <cell r="AK387">
            <v>203071492.00669089</v>
          </cell>
        </row>
        <row r="452">
          <cell r="AK452">
            <v>305239310.6445908</v>
          </cell>
        </row>
        <row r="521">
          <cell r="AK521">
            <v>35417216.862931818</v>
          </cell>
        </row>
        <row r="584">
          <cell r="AK584">
            <v>42130627.016590908</v>
          </cell>
        </row>
      </sheetData>
      <sheetData sheetId="3" refreshError="1"/>
      <sheetData sheetId="4" refreshError="1">
        <row r="1225">
          <cell r="K1225">
            <v>45568.179999999993</v>
          </cell>
        </row>
        <row r="1254">
          <cell r="K1254">
            <v>42652.596666666672</v>
          </cell>
        </row>
        <row r="1282">
          <cell r="K1282">
            <v>39737.013333333336</v>
          </cell>
        </row>
        <row r="1310">
          <cell r="K1310">
            <v>43630.380083333337</v>
          </cell>
        </row>
        <row r="1338">
          <cell r="K1338">
            <v>38441.647333333334</v>
          </cell>
        </row>
        <row r="1366">
          <cell r="K1366">
            <v>33243.783416666665</v>
          </cell>
        </row>
        <row r="1394">
          <cell r="K1394">
            <v>30666.83725</v>
          </cell>
        </row>
        <row r="1424">
          <cell r="K1424">
            <v>46672.046749999994</v>
          </cell>
        </row>
        <row r="1452">
          <cell r="K1452">
            <v>34285.45008333333</v>
          </cell>
        </row>
      </sheetData>
      <sheetData sheetId="5" refreshError="1">
        <row r="23">
          <cell r="K23">
            <v>13875</v>
          </cell>
        </row>
        <row r="49">
          <cell r="K49">
            <v>27750</v>
          </cell>
        </row>
        <row r="101">
          <cell r="K101">
            <v>19675</v>
          </cell>
        </row>
        <row r="127">
          <cell r="K127">
            <v>6952.5</v>
          </cell>
        </row>
        <row r="153">
          <cell r="K153">
            <v>28350</v>
          </cell>
        </row>
        <row r="179">
          <cell r="K179">
            <v>55860</v>
          </cell>
        </row>
        <row r="263">
          <cell r="K263">
            <v>39750</v>
          </cell>
        </row>
        <row r="292">
          <cell r="K292">
            <v>194820</v>
          </cell>
        </row>
        <row r="321">
          <cell r="K321">
            <v>268235</v>
          </cell>
        </row>
        <row r="350">
          <cell r="K350">
            <v>16390</v>
          </cell>
        </row>
        <row r="379">
          <cell r="K379">
            <v>243950</v>
          </cell>
        </row>
        <row r="410">
          <cell r="K410">
            <v>334570</v>
          </cell>
        </row>
        <row r="441">
          <cell r="K441">
            <v>322155</v>
          </cell>
        </row>
        <row r="468">
          <cell r="K468">
            <v>6843.181818181818</v>
          </cell>
        </row>
        <row r="496">
          <cell r="K496">
            <v>57392.5</v>
          </cell>
        </row>
        <row r="523">
          <cell r="K523">
            <v>23378</v>
          </cell>
        </row>
        <row r="1388">
          <cell r="K1388">
            <v>53520.232500000006</v>
          </cell>
        </row>
        <row r="1444">
          <cell r="K1444">
            <v>40608.314000000006</v>
          </cell>
        </row>
        <row r="1500">
          <cell r="K1500">
            <v>31416.83725</v>
          </cell>
        </row>
        <row r="1528">
          <cell r="K1528" t="e">
            <v>#REF!</v>
          </cell>
        </row>
        <row r="1556">
          <cell r="K1556">
            <v>26208.2</v>
          </cell>
        </row>
        <row r="1571">
          <cell r="K1571">
            <v>19713.8</v>
          </cell>
        </row>
        <row r="1586">
          <cell r="K1586">
            <v>12969.4</v>
          </cell>
        </row>
        <row r="1615">
          <cell r="K1615">
            <v>116751.125</v>
          </cell>
        </row>
        <row r="1630">
          <cell r="K1630">
            <v>70451.75</v>
          </cell>
        </row>
        <row r="1645">
          <cell r="K1645">
            <v>32520.7</v>
          </cell>
        </row>
        <row r="1671">
          <cell r="K1671">
            <v>81998.824999999997</v>
          </cell>
        </row>
        <row r="1680">
          <cell r="H1680">
            <v>28191.3</v>
          </cell>
        </row>
        <row r="1733">
          <cell r="K1733">
            <v>136629</v>
          </cell>
        </row>
        <row r="1764">
          <cell r="K1764">
            <v>30970.079249999999</v>
          </cell>
        </row>
      </sheetData>
      <sheetData sheetId="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AnalisaFas_O&amp;P"/>
      <sheetName val="AnalisaFas_O&amp;P1"/>
    </sheetNames>
    <sheetDataSet>
      <sheetData sheetId="0" refreshError="1">
        <row r="15">
          <cell r="S15" t="str">
            <v>- Besi siku</v>
          </cell>
        </row>
        <row r="28">
          <cell r="S28" t="str">
            <v>- Besi bulat st 60</v>
          </cell>
        </row>
        <row r="29">
          <cell r="S29" t="str">
            <v>- B r o n z e</v>
          </cell>
        </row>
        <row r="30">
          <cell r="S30" t="str">
            <v>- Besi cor</v>
          </cell>
        </row>
        <row r="31">
          <cell r="S31" t="str">
            <v>- Baja cor</v>
          </cell>
        </row>
        <row r="266">
          <cell r="B266" t="str">
            <v>An G53</v>
          </cell>
          <cell r="C266" t="str">
            <v>100 M2 Mengapur dinding (3 kali)</v>
          </cell>
        </row>
        <row r="267">
          <cell r="C267" t="str">
            <v xml:space="preserve">0,35  M3  Kapur      </v>
          </cell>
          <cell r="D267">
            <v>140000</v>
          </cell>
          <cell r="E267">
            <v>49000.000000000007</v>
          </cell>
        </row>
        <row r="268">
          <cell r="C268" t="str">
            <v>0,25 Tukang</v>
          </cell>
          <cell r="D268">
            <v>18000</v>
          </cell>
          <cell r="E268">
            <v>4500</v>
          </cell>
        </row>
        <row r="269">
          <cell r="C269" t="str">
            <v>0,05 Kepala tukang</v>
          </cell>
          <cell r="D269">
            <v>20000</v>
          </cell>
          <cell r="E269">
            <v>1000</v>
          </cell>
        </row>
        <row r="270">
          <cell r="C270" t="str">
            <v>6   Pekerja</v>
          </cell>
          <cell r="D270">
            <v>12500</v>
          </cell>
          <cell r="E270">
            <v>75000</v>
          </cell>
        </row>
        <row r="271">
          <cell r="E271" t="str">
            <v>-</v>
          </cell>
        </row>
        <row r="272">
          <cell r="E272">
            <v>129500</v>
          </cell>
        </row>
        <row r="273">
          <cell r="C273" t="str">
            <v>Jadi mengapur 1 M2 (x 1/100)</v>
          </cell>
          <cell r="E273">
            <v>1295</v>
          </cell>
        </row>
        <row r="274">
          <cell r="C274" t="str">
            <v xml:space="preserve">                  Prasarana  ,dll.</v>
          </cell>
          <cell r="E274">
            <v>0</v>
          </cell>
        </row>
        <row r="275">
          <cell r="E275" t="str">
            <v>-</v>
          </cell>
        </row>
        <row r="276">
          <cell r="C276" t="str">
            <v xml:space="preserve">                  Total</v>
          </cell>
          <cell r="E276">
            <v>1295</v>
          </cell>
        </row>
        <row r="277">
          <cell r="C277" t="str">
            <v xml:space="preserve">                  Total (dibulatkan)</v>
          </cell>
          <cell r="E277">
            <v>1290</v>
          </cell>
        </row>
        <row r="280">
          <cell r="B280" t="str">
            <v>An G53a</v>
          </cell>
          <cell r="C280" t="str">
            <v>10 M2 Mengecat dinding (3 kali)</v>
          </cell>
        </row>
        <row r="281">
          <cell r="C281" t="str">
            <v xml:space="preserve">2,50  Kg  Cat tembok </v>
          </cell>
          <cell r="D281">
            <v>7800</v>
          </cell>
          <cell r="E281">
            <v>19500</v>
          </cell>
        </row>
        <row r="282">
          <cell r="C282" t="str">
            <v xml:space="preserve">2,20  Kg  Plamir  </v>
          </cell>
          <cell r="D282">
            <v>10400</v>
          </cell>
          <cell r="E282">
            <v>22880.000000000004</v>
          </cell>
        </row>
        <row r="283">
          <cell r="C283" t="str">
            <v>1,15 Tukang</v>
          </cell>
          <cell r="D283">
            <v>18000</v>
          </cell>
          <cell r="E283">
            <v>20700.000000000004</v>
          </cell>
        </row>
        <row r="284">
          <cell r="C284" t="str">
            <v>0,115 Kepala tukang</v>
          </cell>
          <cell r="D284">
            <v>20000</v>
          </cell>
          <cell r="E284">
            <v>2300</v>
          </cell>
        </row>
        <row r="285">
          <cell r="C285" t="str">
            <v>0,5 Pekerja</v>
          </cell>
          <cell r="D285">
            <v>12500</v>
          </cell>
          <cell r="E285">
            <v>6250</v>
          </cell>
        </row>
        <row r="286">
          <cell r="C286" t="str">
            <v>1,50 Lb. Kertas gosok</v>
          </cell>
          <cell r="D286">
            <v>2500</v>
          </cell>
          <cell r="E286">
            <v>3750</v>
          </cell>
        </row>
        <row r="287">
          <cell r="E287" t="str">
            <v>-</v>
          </cell>
        </row>
        <row r="288">
          <cell r="E288">
            <v>75380</v>
          </cell>
        </row>
        <row r="289">
          <cell r="C289" t="str">
            <v>Jadi mengecat dinding 1 M2 (x 1/10)</v>
          </cell>
          <cell r="E289">
            <v>7538</v>
          </cell>
        </row>
        <row r="290">
          <cell r="C290" t="str">
            <v xml:space="preserve">                  Prasarana  ,dll.</v>
          </cell>
          <cell r="E290">
            <v>0</v>
          </cell>
        </row>
        <row r="291">
          <cell r="E291" t="str">
            <v>-</v>
          </cell>
        </row>
        <row r="292">
          <cell r="C292" t="str">
            <v xml:space="preserve">                  Total</v>
          </cell>
          <cell r="E292">
            <v>7538</v>
          </cell>
        </row>
        <row r="293">
          <cell r="C293" t="str">
            <v xml:space="preserve">                  Total (dibulatkan)</v>
          </cell>
          <cell r="E293">
            <v>7530</v>
          </cell>
        </row>
        <row r="295">
          <cell r="B295" t="str">
            <v>An F22</v>
          </cell>
          <cell r="C295" t="str">
            <v xml:space="preserve">1 M3 Pekerjaan Kerangka kuda kuda  </v>
          </cell>
        </row>
        <row r="296">
          <cell r="C296" t="str">
            <v>1,1 M3 Meranti</v>
          </cell>
          <cell r="D296">
            <v>1310750</v>
          </cell>
          <cell r="E296">
            <v>1441825</v>
          </cell>
        </row>
        <row r="297">
          <cell r="C297" t="str">
            <v>24 Tukang kayu</v>
          </cell>
          <cell r="D297">
            <v>18000</v>
          </cell>
          <cell r="E297">
            <v>432000</v>
          </cell>
        </row>
        <row r="298">
          <cell r="C298" t="str">
            <v>2,4 Kepala tukang</v>
          </cell>
          <cell r="D298">
            <v>20000</v>
          </cell>
          <cell r="E298">
            <v>48000</v>
          </cell>
        </row>
        <row r="299">
          <cell r="C299" t="str">
            <v>8 Pekerja</v>
          </cell>
          <cell r="D299">
            <v>12500</v>
          </cell>
          <cell r="E299">
            <v>100000</v>
          </cell>
        </row>
        <row r="300">
          <cell r="C300" t="str">
            <v>0,4 Mandor</v>
          </cell>
          <cell r="D300">
            <v>20000</v>
          </cell>
          <cell r="E300">
            <v>8000</v>
          </cell>
        </row>
        <row r="301">
          <cell r="E301" t="str">
            <v>-</v>
          </cell>
        </row>
        <row r="302">
          <cell r="E302">
            <v>2029825</v>
          </cell>
        </row>
      </sheetData>
      <sheetData sheetId="1" refreshError="1"/>
      <sheetData sheetId="2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S"/>
    </sheetNames>
    <sheetDataSet>
      <sheetData sheetId="0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TOTnirotot"/>
      <sheetName val="RKP 2.5Mnirotot"/>
      <sheetName val="SUBRKP ARS nirotot"/>
      <sheetName val="rab ARS niro total"/>
      <sheetName val="SUB REKAP ME"/>
      <sheetName val="rab ME"/>
      <sheetName val="analisa"/>
      <sheetName val="bahan "/>
      <sheetName val="LENTUR"/>
      <sheetName val="GESER+TORSI"/>
      <sheetName val="BEGISTING"/>
      <sheetName val="VOL"/>
      <sheetName val="rab STR"/>
      <sheetName val="TENAGA"/>
      <sheetName val="ANALIS"/>
      <sheetName val="BASIC"/>
      <sheetName val="BQ-E20-02(Rp)"/>
      <sheetName val="Harga"/>
      <sheetName val="bahan"/>
      <sheetName val="arab"/>
      <sheetName val="MP_PLAN"/>
      <sheetName val="CASH"/>
      <sheetName val="villa"/>
      <sheetName val="RAB"/>
      <sheetName val="INFO"/>
      <sheetName val="ANA.SAT"/>
      <sheetName val="Baru"/>
      <sheetName val="MATERIAL ANALISA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Anal"/>
      <sheetName val="DHS"/>
      <sheetName val="an-aspal"/>
      <sheetName val="mob"/>
      <sheetName val="REKAP"/>
      <sheetName val="Upah&amp;Bahan"/>
      <sheetName val="H.Satuan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INPUT"/>
      <sheetName val="ANL Pek Persiapan"/>
      <sheetName val="ANL Pek Tanah"/>
      <sheetName val="ANL Pek Pemb R.Pompa"/>
      <sheetName val="ANL Pek Pemb R.Genset"/>
      <sheetName val="ANL Pek. Pagar"/>
      <sheetName val="ANL Pek. KMWC"/>
      <sheetName val="ANL Pek. Pagar Saluran"/>
      <sheetName val="ANL Pek. Jalan"/>
      <sheetName val="ANL Pek. Box Culvert"/>
      <sheetName val="ANL Pek Sheet Pile"/>
      <sheetName val="ANL Pek. Pintu Air"/>
      <sheetName val="ANL Pek. Mech Screen"/>
      <sheetName val="RAB SIPIL"/>
      <sheetName val="RAB Mechanical Screen "/>
      <sheetName val="Upah,Bahan,Alat"/>
      <sheetName val="keb-BHN"/>
      <sheetName val="FINISHING"/>
      <sheetName val="Daftar Harga"/>
      <sheetName val="RAB Temiling "/>
      <sheetName val="AnSipil"/>
      <sheetName val="kebut bhn"/>
      <sheetName val="Z"/>
      <sheetName val="HS"/>
      <sheetName val="61004"/>
      <sheetName val="61005"/>
      <sheetName val="61006"/>
      <sheetName val="61007"/>
      <sheetName val="61008"/>
      <sheetName val="MAP"/>
      <sheetName val="Sheet1"/>
      <sheetName val="RAB2"/>
      <sheetName val="Upah"/>
      <sheetName val="RKAP1"/>
      <sheetName val="RKAP2"/>
      <sheetName val="HG SATUAN"/>
      <sheetName val="Kuantitas &amp; Harga"/>
      <sheetName val="LOADDAT"/>
      <sheetName val="Biaya"/>
      <sheetName val="Pemindahan Penduduk "/>
      <sheetName val="HRG BH"/>
      <sheetName val="Daftar Upah"/>
      <sheetName val="NP"/>
      <sheetName val=" hrg bhn"/>
      <sheetName val="Daf_Anl"/>
      <sheetName val="ALAT"/>
      <sheetName val="TIE-INS"/>
      <sheetName val="DB"/>
      <sheetName val="Upah dan Bahan "/>
      <sheetName val="ALAMAT"/>
      <sheetName val="RLB"/>
      <sheetName val="RAB 4LTREV"/>
      <sheetName val="Anls"/>
      <sheetName val="Quantity"/>
      <sheetName val="AnalisaSIPIL RIIL RAP"/>
      <sheetName val="Estimate"/>
      <sheetName val="ANALISA railing"/>
      <sheetName val="harga bahan"/>
      <sheetName val="D7"/>
      <sheetName val="daf-3(OK)"/>
      <sheetName val="daf-7(OK)"/>
      <sheetName val="URUTAN BUKA"/>
      <sheetName val="U&amp;B"/>
      <sheetName val="HB"/>
      <sheetName val="A"/>
      <sheetName val="Upah Bahan"/>
      <sheetName val="HB "/>
      <sheetName val="Supl.X"/>
      <sheetName val="HARGA SATUAN"/>
      <sheetName val="AnalisaSIPIL RIIL"/>
      <sheetName val="Master 1.0"/>
      <sheetName val="D.1.7"/>
      <sheetName val="D.1.5"/>
      <sheetName val="D.2.3"/>
      <sheetName val="D.2.2"/>
      <sheetName val="Bahan+Upah"/>
      <sheetName val="B.T"/>
      <sheetName val="an.mek"/>
      <sheetName val="harsat"/>
      <sheetName val="anl"/>
      <sheetName val="subkon"/>
      <sheetName val="Informasi Quary"/>
      <sheetName val="E.Adm"/>
      <sheetName val="HSU"/>
      <sheetName val="SEX"/>
      <sheetName val="Anl-B"/>
      <sheetName val="Anl-E"/>
      <sheetName val="Anl-F"/>
      <sheetName val="Anl-G"/>
      <sheetName val="Anl-H"/>
      <sheetName val="Anl-I"/>
      <sheetName val="Anl-K"/>
      <sheetName val="Anl-L"/>
      <sheetName val="Anl-M"/>
      <sheetName val="bahan dan upah"/>
      <sheetName val="Bab 6 -3(5)"/>
      <sheetName val="2.3(2) Gor"/>
      <sheetName val="8.4.2 Rambu"/>
      <sheetName val="H Satuan Dasar"/>
      <sheetName val="Agregat Halus &amp; Kasar"/>
      <sheetName val="Alat (print)"/>
      <sheetName val="PRICE (2)"/>
      <sheetName val="dasar"/>
      <sheetName val="JAD-PEL"/>
      <sheetName val="Analisa jalan"/>
      <sheetName val="ANdiafragma"/>
      <sheetName val="new item"/>
      <sheetName val="Harga Upah"/>
      <sheetName val="HSD Alat"/>
      <sheetName val="HSD Material"/>
      <sheetName val="HSD.Upah"/>
      <sheetName val="Harsat Bahan"/>
      <sheetName val="harga lama"/>
      <sheetName val="alt bsr tahun 2007"/>
      <sheetName val="SUMBER"/>
      <sheetName val="bill qty"/>
      <sheetName val="3-DIV5"/>
      <sheetName val="Contract-Data"/>
      <sheetName val="Sheet7"/>
      <sheetName val="BasicPrice"/>
      <sheetName val="H_Satuan"/>
      <sheetName val="AHSrutin"/>
      <sheetName val="AKP-1"/>
      <sheetName val="AKP"/>
      <sheetName val="A_Harga-13"/>
      <sheetName val="ANTEKNIK"/>
      <sheetName val="BY_TL-9"/>
      <sheetName val="Hit bi transport"/>
      <sheetName val="BY_Mat-4"/>
      <sheetName val="BY_Upah-3"/>
      <sheetName val="CAT-14"/>
      <sheetName val="GBR-15"/>
      <sheetName val="Daf_Harga"/>
      <sheetName val="TNG_TL-10"/>
      <sheetName val="PASOK-16"/>
      <sheetName val="RBP-1"/>
      <sheetName val="RBP-KP"/>
      <sheetName val="SCH_Divisi"/>
      <sheetName val="Waktu"/>
      <sheetName val="Base_Price"/>
      <sheetName val="HSDLsg"/>
      <sheetName val="MAPDC"/>
      <sheetName val="Analysa"/>
      <sheetName val="Survei"/>
      <sheetName val="DATA"/>
      <sheetName val="Temporer"/>
      <sheetName val="harga dasar"/>
      <sheetName val="AnalisaFas.O&amp;P"/>
      <sheetName val="Rekap Analisa1"/>
      <sheetName val="Rab ACC"/>
      <sheetName val="AnPipa &amp; Acc"/>
      <sheetName val="sche"/>
      <sheetName val="TE TS FA LAN MATV"/>
      <sheetName val="OP. ALAT"/>
      <sheetName val="OP. PERJAM"/>
      <sheetName val="KAN. LOKAL"/>
      <sheetName val="B. PERSONIL"/>
      <sheetName val="TS"/>
      <sheetName val="Rekap. ME"/>
      <sheetName val="Surat Penw. "/>
      <sheetName val="Pek. Elektrikal"/>
      <sheetName val="Pek-ARS"/>
      <sheetName val="LIFT DAN TRAVELATOR"/>
      <sheetName val="Instalasi Tata Udara"/>
      <sheetName val="rekap ARS"/>
      <sheetName val="Plumbing"/>
      <sheetName val="5-Peralatan"/>
      <sheetName val="4-Basic Price"/>
      <sheetName val="Daf-Harga"/>
      <sheetName val="AnTes &amp; Cuci pi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12">
          <cell r="B212" t="str">
            <v>Mandor</v>
          </cell>
        </row>
        <row r="213">
          <cell r="B213" t="str">
            <v>Kepala tukang</v>
          </cell>
        </row>
        <row r="217">
          <cell r="B217" t="str">
            <v>Tukang cat</v>
          </cell>
        </row>
        <row r="222">
          <cell r="B222" t="str">
            <v>Pekerja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Schedule"/>
      <sheetName val="REKAP"/>
      <sheetName val="PANCANAG"/>
      <sheetName val="Data Input"/>
      <sheetName val="AnalisaFas_O&amp;P"/>
      <sheetName val="Data_Input"/>
      <sheetName val="RAP"/>
    </sheetNames>
    <sheetDataSet>
      <sheetData sheetId="0">
        <row r="15">
          <cell r="S15" t="str">
            <v>- Besi siku</v>
          </cell>
        </row>
        <row r="70">
          <cell r="E70">
            <v>17490</v>
          </cell>
          <cell r="G70" t="str">
            <v xml:space="preserve"> </v>
          </cell>
        </row>
        <row r="71">
          <cell r="C71" t="str">
            <v xml:space="preserve">                  Prasarana , dll.</v>
          </cell>
          <cell r="E71">
            <v>0</v>
          </cell>
          <cell r="G71" t="str">
            <v xml:space="preserve"> </v>
          </cell>
        </row>
        <row r="72">
          <cell r="E72" t="str">
            <v>-</v>
          </cell>
          <cell r="G72" t="str">
            <v xml:space="preserve"> </v>
          </cell>
        </row>
        <row r="73">
          <cell r="C73" t="str">
            <v xml:space="preserve">                  Total</v>
          </cell>
          <cell r="E73">
            <v>17490</v>
          </cell>
          <cell r="G73" t="str">
            <v xml:space="preserve"> </v>
          </cell>
        </row>
        <row r="74">
          <cell r="C74" t="str">
            <v xml:space="preserve">                  Total (dibulatkan)</v>
          </cell>
          <cell r="E74">
            <v>17490</v>
          </cell>
          <cell r="G74" t="str">
            <v xml:space="preserve"> </v>
          </cell>
        </row>
        <row r="75">
          <cell r="G75" t="str">
            <v xml:space="preserve"> </v>
          </cell>
        </row>
        <row r="76">
          <cell r="B76" t="str">
            <v>An A16</v>
          </cell>
          <cell r="C76" t="str">
            <v>1 M3 tanah diratakan, dihaluskan dan dipadatkan</v>
          </cell>
          <cell r="G76" t="str">
            <v xml:space="preserve"> </v>
          </cell>
        </row>
        <row r="77">
          <cell r="C77" t="str">
            <v>0,25 Pekerja</v>
          </cell>
          <cell r="D77">
            <v>12500</v>
          </cell>
          <cell r="E77">
            <v>3125</v>
          </cell>
        </row>
        <row r="78">
          <cell r="C78" t="str">
            <v>0,01 Mandor</v>
          </cell>
          <cell r="D78">
            <v>20000</v>
          </cell>
          <cell r="E78">
            <v>200</v>
          </cell>
        </row>
        <row r="79">
          <cell r="E79" t="str">
            <v>-</v>
          </cell>
        </row>
        <row r="80">
          <cell r="E80">
            <v>3325</v>
          </cell>
        </row>
        <row r="82">
          <cell r="C82" t="str">
            <v>1 M3 Timbunan, tanah dari bekas galian</v>
          </cell>
        </row>
        <row r="83">
          <cell r="C83" t="str">
            <v>An A16 ( Pemadatan )</v>
          </cell>
          <cell r="E83">
            <v>3325</v>
          </cell>
        </row>
        <row r="84">
          <cell r="C84" t="str">
            <v xml:space="preserve">                  Prasarana , dll.</v>
          </cell>
          <cell r="E84">
            <v>0</v>
          </cell>
        </row>
        <row r="85">
          <cell r="E85" t="str">
            <v>-</v>
          </cell>
        </row>
        <row r="86">
          <cell r="C86" t="str">
            <v xml:space="preserve">                  Total</v>
          </cell>
          <cell r="E86">
            <v>3325</v>
          </cell>
        </row>
        <row r="87">
          <cell r="C87" t="str">
            <v xml:space="preserve">                  Total (dibulatkan)</v>
          </cell>
          <cell r="E87">
            <v>3320</v>
          </cell>
        </row>
        <row r="89">
          <cell r="C89" t="str">
            <v>1 M3 Timbunan, tanah dari luar (borrow area)</v>
          </cell>
        </row>
        <row r="90">
          <cell r="C90" t="str">
            <v>1,2 M3 tanah urug</v>
          </cell>
          <cell r="E90">
            <v>21600</v>
          </cell>
        </row>
        <row r="91">
          <cell r="C91" t="str">
            <v>An A16 ( Pemadatan )</v>
          </cell>
          <cell r="E91">
            <v>3325</v>
          </cell>
        </row>
        <row r="92">
          <cell r="E92" t="str">
            <v>-</v>
          </cell>
        </row>
        <row r="93">
          <cell r="E93">
            <v>24925</v>
          </cell>
        </row>
        <row r="94">
          <cell r="C94" t="str">
            <v xml:space="preserve">                  Prasarana , dll.</v>
          </cell>
          <cell r="E94">
            <v>0</v>
          </cell>
        </row>
        <row r="95">
          <cell r="E95" t="str">
            <v>-</v>
          </cell>
        </row>
        <row r="96">
          <cell r="C96" t="str">
            <v xml:space="preserve">                  Total</v>
          </cell>
          <cell r="E96">
            <v>24925</v>
          </cell>
        </row>
        <row r="97">
          <cell r="C97" t="str">
            <v xml:space="preserve">                  Total (dibulatkan)</v>
          </cell>
          <cell r="E97">
            <v>24920</v>
          </cell>
        </row>
        <row r="99">
          <cell r="B99" t="str">
            <v>An B1</v>
          </cell>
          <cell r="C99" t="str">
            <v>1 M2 Gebalan rumput</v>
          </cell>
        </row>
        <row r="100">
          <cell r="C100" t="str">
            <v>0,15 Pekerja</v>
          </cell>
          <cell r="D100">
            <v>12500</v>
          </cell>
          <cell r="E100">
            <v>1875</v>
          </cell>
        </row>
        <row r="101">
          <cell r="C101" t="str">
            <v>0,01 Mandor</v>
          </cell>
          <cell r="D101">
            <v>20000</v>
          </cell>
          <cell r="E101">
            <v>200</v>
          </cell>
        </row>
        <row r="102">
          <cell r="C102" t="str">
            <v>0,1 x An A7</v>
          </cell>
          <cell r="E102">
            <v>1704.5454545454545</v>
          </cell>
        </row>
        <row r="103">
          <cell r="E103" t="str">
            <v>-</v>
          </cell>
        </row>
        <row r="104">
          <cell r="E104">
            <v>3779.5454545454545</v>
          </cell>
        </row>
        <row r="105">
          <cell r="C105" t="str">
            <v xml:space="preserve">                  Prasarana , dll.</v>
          </cell>
          <cell r="E105">
            <v>0</v>
          </cell>
        </row>
        <row r="106">
          <cell r="E106" t="str">
            <v>-</v>
          </cell>
        </row>
        <row r="107">
          <cell r="C107" t="str">
            <v xml:space="preserve">                  Total</v>
          </cell>
          <cell r="E107">
            <v>3779.5454545454545</v>
          </cell>
        </row>
        <row r="108">
          <cell r="C108" t="str">
            <v xml:space="preserve">                  Total (dibulatkan)</v>
          </cell>
          <cell r="E108">
            <v>3770</v>
          </cell>
        </row>
        <row r="110">
          <cell r="B110" t="str">
            <v>An L3</v>
          </cell>
          <cell r="C110" t="str">
            <v>1 M3 bongkaran pasangan batu</v>
          </cell>
        </row>
        <row r="111">
          <cell r="C111" t="str">
            <v>4 Pekerja</v>
          </cell>
          <cell r="D111">
            <v>12500</v>
          </cell>
          <cell r="E111">
            <v>50000</v>
          </cell>
        </row>
        <row r="112">
          <cell r="C112" t="str">
            <v>0,4 Mandor</v>
          </cell>
          <cell r="D112">
            <v>20000</v>
          </cell>
          <cell r="E112">
            <v>8000</v>
          </cell>
        </row>
        <row r="113">
          <cell r="E113" t="str">
            <v>-</v>
          </cell>
        </row>
        <row r="114">
          <cell r="E114">
            <v>58000</v>
          </cell>
        </row>
        <row r="115">
          <cell r="C115" t="str">
            <v xml:space="preserve">                  Prasarana , dll.</v>
          </cell>
          <cell r="E115">
            <v>0</v>
          </cell>
        </row>
        <row r="116">
          <cell r="E116" t="str">
            <v>-</v>
          </cell>
        </row>
        <row r="117">
          <cell r="C117" t="str">
            <v xml:space="preserve">                  Total</v>
          </cell>
          <cell r="E117">
            <v>58000</v>
          </cell>
        </row>
        <row r="118">
          <cell r="C118" t="str">
            <v xml:space="preserve">                  Total (dibulatkan)</v>
          </cell>
          <cell r="E118">
            <v>58000</v>
          </cell>
        </row>
        <row r="120">
          <cell r="B120" t="str">
            <v>An L3</v>
          </cell>
          <cell r="C120" t="str">
            <v>1 M3 Urugan pasir dibawah pondasi/lantai</v>
          </cell>
        </row>
        <row r="121">
          <cell r="C121" t="str">
            <v>1,2 M3 Pasir urug</v>
          </cell>
          <cell r="D121">
            <v>18000</v>
          </cell>
          <cell r="E121">
            <v>21600</v>
          </cell>
        </row>
        <row r="122">
          <cell r="C122" t="str">
            <v>0,3 Pekerja</v>
          </cell>
          <cell r="D122">
            <v>12500</v>
          </cell>
          <cell r="E122">
            <v>3750</v>
          </cell>
        </row>
        <row r="123">
          <cell r="C123" t="str">
            <v>0,01 Mandor</v>
          </cell>
          <cell r="D123">
            <v>20000</v>
          </cell>
          <cell r="E123">
            <v>200</v>
          </cell>
        </row>
        <row r="124">
          <cell r="E124" t="str">
            <v>-</v>
          </cell>
        </row>
        <row r="125">
          <cell r="E125">
            <v>25550</v>
          </cell>
        </row>
        <row r="126">
          <cell r="C126" t="str">
            <v xml:space="preserve">                  Prasarana , dll.</v>
          </cell>
          <cell r="E126">
            <v>0</v>
          </cell>
        </row>
        <row r="127">
          <cell r="E127" t="str">
            <v>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UBREKAP"/>
      <sheetName val="RAB STR"/>
      <sheetName val="RAB ARS"/>
      <sheetName val="RAB ME"/>
      <sheetName val="RAB PRAS"/>
      <sheetName val="bahan"/>
      <sheetName val="analisa"/>
      <sheetName val="PANCANAG"/>
      <sheetName val="bahan "/>
      <sheetName val="Estimate"/>
      <sheetName val="AnalisaSIPIL RIIL"/>
      <sheetName val="ANALISA railing"/>
      <sheetName val="KEDUNG GOONG"/>
      <sheetName val="U&amp;B"/>
      <sheetName val="UNIT PRICE"/>
      <sheetName val="BQ"/>
      <sheetName val="HB"/>
      <sheetName val="HS"/>
      <sheetName val="FINISHING"/>
      <sheetName val="REKAP RAB"/>
      <sheetName val="RAB"/>
      <sheetName val="HARGA BAHAN "/>
      <sheetName val="BAHAN 2017"/>
      <sheetName val="PERSIAPAN"/>
      <sheetName val="TANAH"/>
      <sheetName val="PONDASI"/>
      <sheetName val="BETON"/>
      <sheetName val="PRECAST"/>
      <sheetName val="pek besi-alm"/>
      <sheetName val="dinding"/>
      <sheetName val="plestran"/>
      <sheetName val="LANTAI"/>
      <sheetName val="PLAFOND"/>
      <sheetName val="ATAP"/>
      <sheetName val="KAYU"/>
      <sheetName val="KUNCI-KACA"/>
      <sheetName val="cat"/>
      <sheetName val="sanitasi"/>
      <sheetName val="psg pipa"/>
      <sheetName val="sambung pipa"/>
      <sheetName val="ptg pipa"/>
      <sheetName val="aksesrs pipa"/>
      <sheetName val="TEST PIP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09">
          <cell r="G109">
            <v>42000</v>
          </cell>
        </row>
      </sheetData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"/>
      <sheetName val="Rekap "/>
    </sheetNames>
    <sheetDataSet>
      <sheetData sheetId="0" refreshError="1"/>
      <sheetData sheetId="1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Perkerasan"/>
      <sheetName val="Harga"/>
      <sheetName val="Gorong-Gorong  Buis"/>
      <sheetName val="rincian"/>
      <sheetName val="narasi"/>
      <sheetName val="revisi"/>
      <sheetName val="POT2"/>
      <sheetName val="POT Jemb. besi"/>
      <sheetName val="Jemb. besi II"/>
      <sheetName val="POT3"/>
      <sheetName val="POT1"/>
      <sheetName val="T depan"/>
      <sheetName val="Sheet1"/>
      <sheetName val="harga (2)"/>
      <sheetName val="HB"/>
    </sheetNames>
    <sheetDataSet>
      <sheetData sheetId="0" refreshError="1"/>
      <sheetData sheetId="1" refreshError="1">
        <row r="11">
          <cell r="M11" t="str">
            <v>Bahan</v>
          </cell>
          <cell r="N11">
            <v>0</v>
          </cell>
          <cell r="O11">
            <v>0</v>
          </cell>
          <cell r="P11">
            <v>0</v>
          </cell>
          <cell r="Q11">
            <v>22170475</v>
          </cell>
          <cell r="R11">
            <v>18621000</v>
          </cell>
          <cell r="S11">
            <v>3532500</v>
          </cell>
        </row>
        <row r="12">
          <cell r="M12" t="str">
            <v>Alat</v>
          </cell>
          <cell r="N12">
            <v>0</v>
          </cell>
          <cell r="O12">
            <v>0</v>
          </cell>
          <cell r="P12">
            <v>0</v>
          </cell>
          <cell r="Q12">
            <v>2478000</v>
          </cell>
          <cell r="R12">
            <v>2098000</v>
          </cell>
          <cell r="S12">
            <v>380000</v>
          </cell>
        </row>
        <row r="13">
          <cell r="M13" t="str">
            <v>Upah</v>
          </cell>
          <cell r="N13">
            <v>0</v>
          </cell>
          <cell r="O13">
            <v>0</v>
          </cell>
          <cell r="P13">
            <v>0</v>
          </cell>
          <cell r="Q13">
            <v>11865000</v>
          </cell>
          <cell r="R13">
            <v>10755000</v>
          </cell>
          <cell r="S13">
            <v>1110000</v>
          </cell>
        </row>
        <row r="14">
          <cell r="M14" t="str">
            <v>Pasir Urug</v>
          </cell>
          <cell r="N14">
            <v>111.3</v>
          </cell>
          <cell r="O14">
            <v>111</v>
          </cell>
          <cell r="P14">
            <v>0</v>
          </cell>
          <cell r="Q14">
            <v>4062450</v>
          </cell>
          <cell r="R14">
            <v>4051500</v>
          </cell>
          <cell r="S14">
            <v>0</v>
          </cell>
        </row>
        <row r="15">
          <cell r="M15" t="str">
            <v>Batu Gebal</v>
          </cell>
          <cell r="N15">
            <v>285.97000000000003</v>
          </cell>
          <cell r="O15">
            <v>286</v>
          </cell>
          <cell r="P15">
            <v>0</v>
          </cell>
          <cell r="Q15">
            <v>12296710.000000002</v>
          </cell>
          <cell r="R15">
            <v>12298000</v>
          </cell>
          <cell r="S15">
            <v>0</v>
          </cell>
        </row>
        <row r="16">
          <cell r="I16">
            <v>18621000</v>
          </cell>
          <cell r="L16">
            <v>3532500</v>
          </cell>
          <cell r="M16" t="str">
            <v>Sirtu</v>
          </cell>
          <cell r="N16">
            <v>59.19</v>
          </cell>
          <cell r="O16">
            <v>59</v>
          </cell>
          <cell r="P16">
            <v>0</v>
          </cell>
          <cell r="Q16">
            <v>2278815</v>
          </cell>
          <cell r="R16">
            <v>2271500</v>
          </cell>
          <cell r="S16">
            <v>0</v>
          </cell>
        </row>
        <row r="17">
          <cell r="M17" t="str">
            <v>Tanah Urug</v>
          </cell>
          <cell r="N17">
            <v>157</v>
          </cell>
          <cell r="O17">
            <v>0</v>
          </cell>
          <cell r="P17">
            <v>157</v>
          </cell>
          <cell r="Q17">
            <v>3532500</v>
          </cell>
          <cell r="R17">
            <v>0</v>
          </cell>
          <cell r="S17">
            <v>3532500</v>
          </cell>
        </row>
        <row r="18">
          <cell r="M18" t="str">
            <v>Sewa Wales</v>
          </cell>
          <cell r="N18">
            <v>5</v>
          </cell>
          <cell r="O18">
            <v>5</v>
          </cell>
          <cell r="P18">
            <v>0</v>
          </cell>
          <cell r="Q18">
            <v>1325000</v>
          </cell>
          <cell r="R18">
            <v>1325000</v>
          </cell>
          <cell r="S18">
            <v>0</v>
          </cell>
        </row>
        <row r="19">
          <cell r="M19" t="str">
            <v>Mob/Demob Wales</v>
          </cell>
          <cell r="N19">
            <v>1</v>
          </cell>
          <cell r="O19">
            <v>1</v>
          </cell>
          <cell r="P19">
            <v>0</v>
          </cell>
          <cell r="Q19">
            <v>600000</v>
          </cell>
          <cell r="R19">
            <v>600000</v>
          </cell>
          <cell r="S19">
            <v>0</v>
          </cell>
        </row>
        <row r="20">
          <cell r="M20" t="str">
            <v>Palu 5 kg</v>
          </cell>
          <cell r="N20">
            <v>2</v>
          </cell>
          <cell r="O20">
            <v>0</v>
          </cell>
          <cell r="P20">
            <v>2</v>
          </cell>
          <cell r="Q20">
            <v>80000</v>
          </cell>
          <cell r="R20">
            <v>0</v>
          </cell>
          <cell r="S20">
            <v>80000</v>
          </cell>
        </row>
        <row r="21">
          <cell r="M21" t="str">
            <v>Cangkul</v>
          </cell>
          <cell r="N21">
            <v>5</v>
          </cell>
          <cell r="O21">
            <v>0</v>
          </cell>
          <cell r="P21">
            <v>5</v>
          </cell>
          <cell r="Q21">
            <v>100000</v>
          </cell>
          <cell r="R21">
            <v>0</v>
          </cell>
          <cell r="S21">
            <v>100000</v>
          </cell>
        </row>
        <row r="22">
          <cell r="M22" t="str">
            <v>Meteran 50 m</v>
          </cell>
          <cell r="N22">
            <v>1</v>
          </cell>
          <cell r="O22">
            <v>1</v>
          </cell>
          <cell r="P22">
            <v>0</v>
          </cell>
          <cell r="Q22">
            <v>150000</v>
          </cell>
          <cell r="R22">
            <v>150000</v>
          </cell>
          <cell r="S22">
            <v>0</v>
          </cell>
        </row>
        <row r="23">
          <cell r="M23" t="str">
            <v>Benang</v>
          </cell>
          <cell r="N23">
            <v>2</v>
          </cell>
          <cell r="O23">
            <v>2</v>
          </cell>
          <cell r="P23">
            <v>0</v>
          </cell>
          <cell r="Q23">
            <v>2000</v>
          </cell>
          <cell r="R23">
            <v>2000</v>
          </cell>
          <cell r="S23">
            <v>0</v>
          </cell>
        </row>
        <row r="24">
          <cell r="M24" t="str">
            <v>Cikrak</v>
          </cell>
          <cell r="N24">
            <v>7</v>
          </cell>
          <cell r="O24">
            <v>7</v>
          </cell>
          <cell r="P24">
            <v>0</v>
          </cell>
          <cell r="Q24">
            <v>21000</v>
          </cell>
          <cell r="R24">
            <v>21000</v>
          </cell>
          <cell r="S24">
            <v>0</v>
          </cell>
        </row>
        <row r="25">
          <cell r="M25" t="str">
            <v>Papan Proyek</v>
          </cell>
          <cell r="N25">
            <v>1</v>
          </cell>
          <cell r="O25">
            <v>1</v>
          </cell>
          <cell r="P25">
            <v>0</v>
          </cell>
          <cell r="Q25">
            <v>200000</v>
          </cell>
          <cell r="R25">
            <v>200000</v>
          </cell>
          <cell r="S25">
            <v>0</v>
          </cell>
        </row>
        <row r="26">
          <cell r="M26" t="str">
            <v>Pelaporan</v>
          </cell>
          <cell r="N26">
            <v>1</v>
          </cell>
          <cell r="O26">
            <v>1</v>
          </cell>
          <cell r="P26">
            <v>0</v>
          </cell>
          <cell r="Q26">
            <v>300000</v>
          </cell>
          <cell r="R26">
            <v>300000</v>
          </cell>
          <cell r="S26">
            <v>0</v>
          </cell>
        </row>
        <row r="27">
          <cell r="I27">
            <v>2098000</v>
          </cell>
          <cell r="L27">
            <v>380000</v>
          </cell>
          <cell r="M27" t="str">
            <v>Alat bantu (swadaya)</v>
          </cell>
          <cell r="N27">
            <v>1</v>
          </cell>
          <cell r="O27">
            <v>0</v>
          </cell>
          <cell r="P27">
            <v>1</v>
          </cell>
          <cell r="Q27">
            <v>200000</v>
          </cell>
          <cell r="R27">
            <v>0</v>
          </cell>
          <cell r="S27">
            <v>200000</v>
          </cell>
        </row>
        <row r="28">
          <cell r="M28" t="str">
            <v>Pekerja</v>
          </cell>
          <cell r="N28">
            <v>741</v>
          </cell>
          <cell r="O28">
            <v>667</v>
          </cell>
          <cell r="P28">
            <v>74</v>
          </cell>
          <cell r="Q28">
            <v>11115000</v>
          </cell>
          <cell r="R28">
            <v>10005000</v>
          </cell>
          <cell r="S28">
            <v>1110000</v>
          </cell>
        </row>
        <row r="29">
          <cell r="E29">
            <v>74</v>
          </cell>
          <cell r="F29">
            <v>667</v>
          </cell>
          <cell r="M29" t="str">
            <v>Mandor</v>
          </cell>
          <cell r="N29">
            <v>3</v>
          </cell>
          <cell r="O29">
            <v>3</v>
          </cell>
          <cell r="P29">
            <v>0</v>
          </cell>
          <cell r="Q29">
            <v>750000</v>
          </cell>
          <cell r="R29">
            <v>750000</v>
          </cell>
          <cell r="S29">
            <v>0</v>
          </cell>
        </row>
        <row r="30">
          <cell r="F30">
            <v>3</v>
          </cell>
        </row>
        <row r="32">
          <cell r="I32">
            <v>10755000</v>
          </cell>
          <cell r="L32">
            <v>1110000</v>
          </cell>
        </row>
        <row r="37">
          <cell r="I37">
            <v>500000</v>
          </cell>
          <cell r="L37">
            <v>0</v>
          </cell>
        </row>
      </sheetData>
      <sheetData sheetId="2" refreshError="1">
        <row r="2">
          <cell r="B2" t="str">
            <v>Batu Gebal</v>
          </cell>
          <cell r="C2">
            <v>36000</v>
          </cell>
          <cell r="D2" t="str">
            <v>m3</v>
          </cell>
        </row>
        <row r="3">
          <cell r="B3" t="str">
            <v>Batu Pecah 2/3</v>
          </cell>
          <cell r="C3">
            <v>91000</v>
          </cell>
          <cell r="D3" t="str">
            <v>m3</v>
          </cell>
        </row>
        <row r="4">
          <cell r="B4" t="str">
            <v>Besi O8</v>
          </cell>
          <cell r="C4">
            <v>22000</v>
          </cell>
          <cell r="D4" t="str">
            <v>lonjor</v>
          </cell>
        </row>
        <row r="5">
          <cell r="B5" t="str">
            <v>Besi O10</v>
          </cell>
          <cell r="C5">
            <v>32000</v>
          </cell>
          <cell r="D5" t="str">
            <v>lonjor</v>
          </cell>
        </row>
        <row r="6">
          <cell r="B6" t="str">
            <v>Buis Beton Dia.40</v>
          </cell>
          <cell r="C6">
            <v>43000</v>
          </cell>
          <cell r="D6" t="str">
            <v>buah</v>
          </cell>
        </row>
        <row r="7">
          <cell r="B7" t="str">
            <v>Buis Beton Dia.50</v>
          </cell>
          <cell r="C7">
            <v>53000</v>
          </cell>
          <cell r="D7" t="str">
            <v>buah</v>
          </cell>
        </row>
        <row r="8">
          <cell r="B8" t="str">
            <v>Pasir Cor</v>
          </cell>
          <cell r="C8">
            <v>85000</v>
          </cell>
          <cell r="D8" t="str">
            <v>m3</v>
          </cell>
        </row>
        <row r="9">
          <cell r="B9" t="str">
            <v>Pasir Pasang</v>
          </cell>
          <cell r="C9">
            <v>36000</v>
          </cell>
          <cell r="D9" t="str">
            <v>m3</v>
          </cell>
        </row>
        <row r="10">
          <cell r="B10" t="str">
            <v>Pasir Urug</v>
          </cell>
          <cell r="C10">
            <v>32500</v>
          </cell>
          <cell r="D10" t="str">
            <v>m3</v>
          </cell>
        </row>
        <row r="11">
          <cell r="B11" t="str">
            <v>Pipa PVC 2" AW</v>
          </cell>
          <cell r="C11">
            <v>55500</v>
          </cell>
          <cell r="D11" t="str">
            <v>lonjor</v>
          </cell>
        </row>
        <row r="12">
          <cell r="B12" t="str">
            <v>Semen PC 50 kg</v>
          </cell>
          <cell r="C12">
            <v>30000</v>
          </cell>
          <cell r="D12" t="str">
            <v>zak</v>
          </cell>
        </row>
        <row r="13">
          <cell r="B13" t="str">
            <v>Sirtu</v>
          </cell>
          <cell r="C13">
            <v>36500</v>
          </cell>
          <cell r="D13" t="str">
            <v>m3</v>
          </cell>
        </row>
        <row r="14">
          <cell r="B14" t="str">
            <v>Tanah Urug</v>
          </cell>
          <cell r="C14">
            <v>10000</v>
          </cell>
          <cell r="D14" t="str">
            <v>m3</v>
          </cell>
        </row>
        <row r="15">
          <cell r="B15" t="str">
            <v>Pekerja</v>
          </cell>
          <cell r="C15">
            <v>12000</v>
          </cell>
          <cell r="D15" t="str">
            <v>HOK</v>
          </cell>
        </row>
        <row r="16">
          <cell r="B16" t="str">
            <v>Tukang</v>
          </cell>
          <cell r="C16">
            <v>20000</v>
          </cell>
          <cell r="D16" t="str">
            <v>HOK</v>
          </cell>
        </row>
        <row r="17">
          <cell r="B17" t="str">
            <v>Mandor</v>
          </cell>
          <cell r="C17">
            <v>200000</v>
          </cell>
          <cell r="D17" t="str">
            <v>bulan</v>
          </cell>
        </row>
        <row r="18">
          <cell r="B18" t="str">
            <v>Sewa Wales</v>
          </cell>
          <cell r="C18">
            <v>200000</v>
          </cell>
          <cell r="D18" t="str">
            <v>hari</v>
          </cell>
        </row>
        <row r="19">
          <cell r="B19" t="str">
            <v>Mob/Demob Wales</v>
          </cell>
          <cell r="C19">
            <v>600000</v>
          </cell>
          <cell r="D19" t="str">
            <v>Ls</v>
          </cell>
        </row>
        <row r="20">
          <cell r="B20" t="str">
            <v>Palu 5 kg</v>
          </cell>
          <cell r="C20">
            <v>40000</v>
          </cell>
          <cell r="D20" t="str">
            <v>buah</v>
          </cell>
        </row>
        <row r="21">
          <cell r="B21" t="str">
            <v>Palu 2 kg</v>
          </cell>
          <cell r="C21">
            <v>10000</v>
          </cell>
          <cell r="D21" t="str">
            <v>buah</v>
          </cell>
        </row>
        <row r="22">
          <cell r="B22" t="str">
            <v>Cangkul</v>
          </cell>
          <cell r="C22">
            <v>20000</v>
          </cell>
          <cell r="D22" t="str">
            <v>buah</v>
          </cell>
        </row>
        <row r="23">
          <cell r="B23" t="str">
            <v>Sekop</v>
          </cell>
          <cell r="C23">
            <v>20000</v>
          </cell>
          <cell r="D23" t="str">
            <v>buah</v>
          </cell>
        </row>
        <row r="24">
          <cell r="B24" t="str">
            <v>Meteran 50 m</v>
          </cell>
          <cell r="C24">
            <v>150000</v>
          </cell>
          <cell r="D24" t="str">
            <v>rol</v>
          </cell>
        </row>
        <row r="25">
          <cell r="B25" t="str">
            <v>Kawat Bendrat</v>
          </cell>
          <cell r="C25">
            <v>8000</v>
          </cell>
          <cell r="D25" t="str">
            <v>kg</v>
          </cell>
        </row>
        <row r="26">
          <cell r="B26" t="str">
            <v>Cikrak</v>
          </cell>
          <cell r="C26">
            <v>3000</v>
          </cell>
          <cell r="D26" t="str">
            <v>buah</v>
          </cell>
        </row>
        <row r="27">
          <cell r="B27" t="str">
            <v>Ember</v>
          </cell>
          <cell r="C27">
            <v>3000</v>
          </cell>
          <cell r="D27" t="str">
            <v>buah</v>
          </cell>
        </row>
        <row r="28">
          <cell r="B28" t="str">
            <v>Benang</v>
          </cell>
          <cell r="C28">
            <v>1000</v>
          </cell>
          <cell r="D28" t="str">
            <v>rol</v>
          </cell>
        </row>
        <row r="29">
          <cell r="B29" t="str">
            <v>Pelaporan</v>
          </cell>
          <cell r="C29">
            <v>300000</v>
          </cell>
          <cell r="D29" t="str">
            <v>ls</v>
          </cell>
        </row>
        <row r="30">
          <cell r="B30" t="str">
            <v>Papan Proyek</v>
          </cell>
          <cell r="C30">
            <v>150000</v>
          </cell>
          <cell r="D30" t="str">
            <v>buah</v>
          </cell>
        </row>
        <row r="31">
          <cell r="B31" t="str">
            <v>Rokok 369</v>
          </cell>
          <cell r="C31">
            <v>2500</v>
          </cell>
          <cell r="D31" t="str">
            <v>bungkus</v>
          </cell>
        </row>
        <row r="32">
          <cell r="B32" t="str">
            <v>Kayu reng</v>
          </cell>
          <cell r="C32">
            <v>4000</v>
          </cell>
          <cell r="D32" t="str">
            <v>batang</v>
          </cell>
        </row>
        <row r="33">
          <cell r="B33" t="str">
            <v>Papan 2/20</v>
          </cell>
          <cell r="C33">
            <v>11000</v>
          </cell>
          <cell r="D33" t="str">
            <v>lembar</v>
          </cell>
        </row>
        <row r="34">
          <cell r="B34" t="str">
            <v>Alat Bantu (swadaya)</v>
          </cell>
          <cell r="C34">
            <v>200000</v>
          </cell>
          <cell r="D34" t="str">
            <v>ls</v>
          </cell>
        </row>
      </sheetData>
      <sheetData sheetId="3" refreshError="1">
        <row r="12">
          <cell r="N12" t="str">
            <v>Bahan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N13" t="str">
            <v>Alat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N14" t="str">
            <v>Upah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N15" t="str">
            <v>Batu Gebal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N16" t="str">
            <v>Pasir Cor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J17">
            <v>0</v>
          </cell>
          <cell r="M17">
            <v>0</v>
          </cell>
          <cell r="N17" t="str">
            <v>Semen PC 50 kg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N18" t="str">
            <v>Buis Beton Dia.40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N19" t="str">
            <v>Palu 5 kg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N20" t="str">
            <v>Ember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N21" t="str">
            <v>Cangkul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N22" t="str">
            <v>Tukang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J23">
            <v>0</v>
          </cell>
          <cell r="M23">
            <v>0</v>
          </cell>
          <cell r="N23" t="str">
            <v>Pekerja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5">
          <cell r="G25">
            <v>0</v>
          </cell>
        </row>
        <row r="26">
          <cell r="G26">
            <v>0</v>
          </cell>
        </row>
        <row r="28">
          <cell r="J28">
            <v>0</v>
          </cell>
          <cell r="M28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Total Biaya RKM II"/>
      <sheetName val="Identifikasi &amp;analisa"/>
      <sheetName val="Rincian Biaya RKM I"/>
      <sheetName val="RAB CLTS"/>
      <sheetName val="Total Biaya RKM I"/>
      <sheetName val="kriteria sgl"/>
      <sheetName val="REKAP-SGL-BUIS BETON"/>
      <sheetName val="ANALISA BAHAN SGL DG COR BETON"/>
      <sheetName val="REKAP-SGL-COR BETON"/>
      <sheetName val="RAB-SGL-COR BETON"/>
      <sheetName val="Dasar2"/>
      <sheetName val="RAB"/>
      <sheetName val="Schedule"/>
      <sheetName val="Analisa Teknik"/>
      <sheetName val="Jadwal"/>
      <sheetName val="Dasar"/>
      <sheetName val="Analisa"/>
      <sheetName val="Satuan pek"/>
      <sheetName val="KSO"/>
      <sheetName val="H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RAB"/>
      <sheetName val="Analisa"/>
      <sheetName val="Harga"/>
      <sheetName val="Dasar2"/>
      <sheetName val="KSO"/>
      <sheetName val="analisa teknik"/>
      <sheetName val="HB"/>
    </sheetNames>
    <sheetDataSet>
      <sheetData sheetId="0"/>
      <sheetData sheetId="1"/>
      <sheetData sheetId="2"/>
      <sheetData sheetId="3">
        <row r="46">
          <cell r="G46">
            <v>2800</v>
          </cell>
        </row>
        <row r="47">
          <cell r="G47">
            <v>5300</v>
          </cell>
        </row>
        <row r="56">
          <cell r="G56">
            <v>103000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SAT. PEK"/>
      <sheetName val="Analisa pek. galian"/>
      <sheetName val="Analisa pek. pas &amp; beton"/>
      <sheetName val="Analisa pek. pas atap"/>
      <sheetName val="DHU&amp;B"/>
      <sheetName val="Schedule"/>
      <sheetName val="HARGA AIR"/>
      <sheetName val="analisa teknik"/>
      <sheetName val="DA"/>
      <sheetName val="Harga"/>
      <sheetName val="Dasar2"/>
      <sheetName val="KSO"/>
      <sheetName val="Analisa pek. tanah (2)"/>
      <sheetName val="Analisa pek. pasangan (2)"/>
      <sheetName val="Analisa pek. beton (2)"/>
      <sheetName val="Harga Dasar"/>
    </sheetNames>
    <sheetDataSet>
      <sheetData sheetId="0"/>
      <sheetData sheetId="1">
        <row r="14">
          <cell r="K14">
            <v>272487500</v>
          </cell>
        </row>
        <row r="23">
          <cell r="K23">
            <v>19859200</v>
          </cell>
        </row>
        <row r="39">
          <cell r="K39">
            <v>14345505.75</v>
          </cell>
        </row>
        <row r="45">
          <cell r="K45">
            <v>8124207.5</v>
          </cell>
        </row>
        <row r="51">
          <cell r="K51">
            <v>13189650</v>
          </cell>
        </row>
        <row r="57">
          <cell r="K57">
            <v>2660700</v>
          </cell>
        </row>
        <row r="59">
          <cell r="K59">
            <v>4224313.625</v>
          </cell>
        </row>
        <row r="75">
          <cell r="K75">
            <v>185144.25</v>
          </cell>
        </row>
        <row r="79">
          <cell r="K79">
            <v>574142.54999999993</v>
          </cell>
        </row>
        <row r="91">
          <cell r="K91">
            <v>2389622.65</v>
          </cell>
        </row>
        <row r="103">
          <cell r="K103">
            <v>7003984.2000000002</v>
          </cell>
        </row>
        <row r="119">
          <cell r="K119">
            <v>24980135.150000002</v>
          </cell>
        </row>
        <row r="151">
          <cell r="K151">
            <v>45277938.650000006</v>
          </cell>
        </row>
        <row r="191">
          <cell r="K191">
            <v>25825727.650000002</v>
          </cell>
        </row>
        <row r="233">
          <cell r="K233">
            <v>13044767.574999999</v>
          </cell>
        </row>
        <row r="249">
          <cell r="K249">
            <v>10691064.945</v>
          </cell>
        </row>
        <row r="287">
          <cell r="K287">
            <v>190000000</v>
          </cell>
        </row>
      </sheetData>
      <sheetData sheetId="2">
        <row r="12">
          <cell r="G12">
            <v>2625</v>
          </cell>
        </row>
        <row r="13">
          <cell r="G13">
            <v>24602.5</v>
          </cell>
        </row>
        <row r="14">
          <cell r="G14">
            <v>26250</v>
          </cell>
        </row>
        <row r="16">
          <cell r="G16">
            <v>52500</v>
          </cell>
        </row>
        <row r="17">
          <cell r="G17">
            <v>6562.5</v>
          </cell>
        </row>
        <row r="18">
          <cell r="G18">
            <v>106500</v>
          </cell>
        </row>
        <row r="19">
          <cell r="G19">
            <v>489270</v>
          </cell>
        </row>
        <row r="20">
          <cell r="G20">
            <v>9476.875</v>
          </cell>
        </row>
        <row r="21">
          <cell r="G21">
            <v>14205.5</v>
          </cell>
        </row>
        <row r="22">
          <cell r="G22">
            <v>15491.75</v>
          </cell>
        </row>
        <row r="23">
          <cell r="G23">
            <v>7700</v>
          </cell>
        </row>
        <row r="24">
          <cell r="G24">
            <v>4525</v>
          </cell>
        </row>
        <row r="25">
          <cell r="G25">
            <v>7070</v>
          </cell>
        </row>
        <row r="26">
          <cell r="G26">
            <v>4525</v>
          </cell>
        </row>
        <row r="27">
          <cell r="G27">
            <v>20243</v>
          </cell>
        </row>
        <row r="28">
          <cell r="G28">
            <v>10614.375</v>
          </cell>
        </row>
        <row r="33">
          <cell r="G33">
            <v>3427115</v>
          </cell>
        </row>
        <row r="37">
          <cell r="G37">
            <v>33695</v>
          </cell>
        </row>
        <row r="47">
          <cell r="G47">
            <v>31110</v>
          </cell>
        </row>
      </sheetData>
      <sheetData sheetId="3">
        <row r="8">
          <cell r="E8">
            <v>2625</v>
          </cell>
          <cell r="O8">
            <v>24602.5</v>
          </cell>
        </row>
        <row r="64">
          <cell r="E64">
            <v>26250</v>
          </cell>
          <cell r="O64">
            <v>35000</v>
          </cell>
        </row>
        <row r="120">
          <cell r="E120">
            <v>52500</v>
          </cell>
          <cell r="O120">
            <v>6562.5</v>
          </cell>
        </row>
        <row r="176">
          <cell r="E176">
            <v>106500</v>
          </cell>
          <cell r="O176">
            <v>489270</v>
          </cell>
        </row>
        <row r="232">
          <cell r="E232">
            <v>9476.875</v>
          </cell>
          <cell r="O232">
            <v>14205.5</v>
          </cell>
        </row>
        <row r="288">
          <cell r="E288">
            <v>15491.75</v>
          </cell>
          <cell r="O288">
            <v>7700</v>
          </cell>
        </row>
        <row r="344">
          <cell r="E344">
            <v>4525</v>
          </cell>
          <cell r="O344">
            <v>7070</v>
          </cell>
        </row>
        <row r="400">
          <cell r="E400">
            <v>4525</v>
          </cell>
          <cell r="O400">
            <v>20243</v>
          </cell>
        </row>
        <row r="456">
          <cell r="E456">
            <v>10614.375</v>
          </cell>
        </row>
      </sheetData>
      <sheetData sheetId="4">
        <row r="8">
          <cell r="E8">
            <v>515500</v>
          </cell>
          <cell r="O8">
            <v>719700</v>
          </cell>
        </row>
        <row r="64">
          <cell r="E64">
            <v>19952.5</v>
          </cell>
          <cell r="O64">
            <v>51264</v>
          </cell>
        </row>
        <row r="119">
          <cell r="E119">
            <v>3427115</v>
          </cell>
          <cell r="O119">
            <v>4216435.9000000004</v>
          </cell>
        </row>
        <row r="175">
          <cell r="E175">
            <v>716100</v>
          </cell>
          <cell r="O175">
            <v>29785</v>
          </cell>
        </row>
        <row r="231">
          <cell r="E231">
            <v>33695</v>
          </cell>
          <cell r="O231">
            <v>150590</v>
          </cell>
        </row>
      </sheetData>
      <sheetData sheetId="5">
        <row r="8">
          <cell r="E8">
            <v>3885000</v>
          </cell>
          <cell r="O8">
            <v>534500</v>
          </cell>
        </row>
        <row r="64">
          <cell r="E64">
            <v>2544000</v>
          </cell>
          <cell r="O64">
            <v>127250</v>
          </cell>
        </row>
        <row r="120">
          <cell r="E120">
            <v>54325</v>
          </cell>
          <cell r="O120">
            <v>104200</v>
          </cell>
        </row>
        <row r="176">
          <cell r="E176">
            <v>3368000</v>
          </cell>
          <cell r="O176">
            <v>16687.5</v>
          </cell>
        </row>
        <row r="232">
          <cell r="E232">
            <v>31110</v>
          </cell>
          <cell r="O232">
            <v>8937.5</v>
          </cell>
        </row>
      </sheetData>
      <sheetData sheetId="6">
        <row r="17">
          <cell r="G17">
            <v>50000</v>
          </cell>
        </row>
        <row r="23">
          <cell r="G23">
            <v>35000</v>
          </cell>
        </row>
        <row r="28">
          <cell r="G28">
            <v>1410000</v>
          </cell>
        </row>
        <row r="29">
          <cell r="G29">
            <v>851000</v>
          </cell>
        </row>
        <row r="31">
          <cell r="G31">
            <v>410200</v>
          </cell>
        </row>
        <row r="32">
          <cell r="G32">
            <v>264500</v>
          </cell>
        </row>
        <row r="34">
          <cell r="G34">
            <v>203500</v>
          </cell>
        </row>
        <row r="35">
          <cell r="G35">
            <v>99500</v>
          </cell>
        </row>
        <row r="37">
          <cell r="G37">
            <v>31500</v>
          </cell>
        </row>
        <row r="49">
          <cell r="G49">
            <v>74900</v>
          </cell>
        </row>
        <row r="53">
          <cell r="G53">
            <v>29200</v>
          </cell>
        </row>
        <row r="55">
          <cell r="G55">
            <v>29200</v>
          </cell>
        </row>
        <row r="102">
          <cell r="G102">
            <v>69000</v>
          </cell>
        </row>
        <row r="106">
          <cell r="G106">
            <v>39200</v>
          </cell>
        </row>
        <row r="107">
          <cell r="G107">
            <v>13700</v>
          </cell>
        </row>
        <row r="109">
          <cell r="G109">
            <v>5150</v>
          </cell>
        </row>
        <row r="110">
          <cell r="G110">
            <v>3100</v>
          </cell>
        </row>
        <row r="111">
          <cell r="G111">
            <v>35000</v>
          </cell>
        </row>
        <row r="112">
          <cell r="G112">
            <v>31500</v>
          </cell>
        </row>
        <row r="113">
          <cell r="G113">
            <v>27500</v>
          </cell>
        </row>
        <row r="115">
          <cell r="G115">
            <v>30000</v>
          </cell>
        </row>
        <row r="121">
          <cell r="G121">
            <v>16000</v>
          </cell>
        </row>
        <row r="145">
          <cell r="G145">
            <v>215000</v>
          </cell>
        </row>
        <row r="146">
          <cell r="G146">
            <v>585000</v>
          </cell>
        </row>
        <row r="147">
          <cell r="G147">
            <v>30000</v>
          </cell>
        </row>
        <row r="150">
          <cell r="G150">
            <v>4100</v>
          </cell>
        </row>
        <row r="151">
          <cell r="G151">
            <v>18900</v>
          </cell>
        </row>
        <row r="152">
          <cell r="G152">
            <v>57000</v>
          </cell>
        </row>
        <row r="156">
          <cell r="G156">
            <v>13500</v>
          </cell>
        </row>
        <row r="157">
          <cell r="G157">
            <v>39200</v>
          </cell>
        </row>
        <row r="158">
          <cell r="G158">
            <v>5625</v>
          </cell>
        </row>
        <row r="160">
          <cell r="G160">
            <v>3500</v>
          </cell>
        </row>
        <row r="164">
          <cell r="G164">
            <v>35000</v>
          </cell>
        </row>
        <row r="165">
          <cell r="G165">
            <v>50000</v>
          </cell>
        </row>
        <row r="174">
          <cell r="G174">
            <v>75000</v>
          </cell>
        </row>
        <row r="175">
          <cell r="G175">
            <v>115000</v>
          </cell>
        </row>
        <row r="176">
          <cell r="G176">
            <v>30000</v>
          </cell>
        </row>
        <row r="178">
          <cell r="G178">
            <v>80000</v>
          </cell>
        </row>
        <row r="180">
          <cell r="G180">
            <v>85000</v>
          </cell>
        </row>
        <row r="181">
          <cell r="G181">
            <v>85000</v>
          </cell>
        </row>
        <row r="182">
          <cell r="G182">
            <v>80000</v>
          </cell>
        </row>
        <row r="184">
          <cell r="G184">
            <v>90000</v>
          </cell>
        </row>
        <row r="185">
          <cell r="G185">
            <v>50000</v>
          </cell>
        </row>
        <row r="186">
          <cell r="G186">
            <v>12650</v>
          </cell>
        </row>
        <row r="188">
          <cell r="G188">
            <v>16000</v>
          </cell>
        </row>
        <row r="189">
          <cell r="G189">
            <v>20000</v>
          </cell>
        </row>
        <row r="191">
          <cell r="G191">
            <v>1850000</v>
          </cell>
        </row>
        <row r="192">
          <cell r="G192">
            <v>1600000</v>
          </cell>
        </row>
        <row r="194">
          <cell r="G194">
            <v>47000</v>
          </cell>
        </row>
        <row r="195">
          <cell r="G195">
            <v>45000</v>
          </cell>
        </row>
        <row r="197">
          <cell r="G197">
            <v>15000</v>
          </cell>
        </row>
        <row r="199">
          <cell r="G199">
            <v>3750</v>
          </cell>
        </row>
        <row r="200">
          <cell r="G200">
            <v>15000</v>
          </cell>
        </row>
        <row r="202">
          <cell r="G202">
            <v>700</v>
          </cell>
        </row>
        <row r="203">
          <cell r="G203">
            <v>10000</v>
          </cell>
        </row>
        <row r="208">
          <cell r="G208">
            <v>65000</v>
          </cell>
        </row>
        <row r="211">
          <cell r="G211">
            <v>265000</v>
          </cell>
        </row>
        <row r="213">
          <cell r="G213">
            <v>2000</v>
          </cell>
        </row>
        <row r="214">
          <cell r="G214">
            <v>800000</v>
          </cell>
        </row>
        <row r="215">
          <cell r="G215">
            <v>10000</v>
          </cell>
        </row>
        <row r="216">
          <cell r="G216">
            <v>3000</v>
          </cell>
        </row>
        <row r="218">
          <cell r="G218">
            <v>40000</v>
          </cell>
        </row>
        <row r="219">
          <cell r="G219">
            <v>18000</v>
          </cell>
        </row>
        <row r="220">
          <cell r="G220">
            <v>28000</v>
          </cell>
        </row>
        <row r="225">
          <cell r="G225">
            <v>32000</v>
          </cell>
        </row>
        <row r="227">
          <cell r="G227">
            <v>100000</v>
          </cell>
        </row>
        <row r="230">
          <cell r="G230">
            <v>4300</v>
          </cell>
        </row>
        <row r="234">
          <cell r="G234">
            <v>875000</v>
          </cell>
        </row>
        <row r="243">
          <cell r="G243">
            <v>14000</v>
          </cell>
        </row>
        <row r="244">
          <cell r="G244">
            <v>10500</v>
          </cell>
        </row>
        <row r="245">
          <cell r="G245">
            <v>35000</v>
          </cell>
        </row>
        <row r="246">
          <cell r="G246">
            <v>12000</v>
          </cell>
        </row>
        <row r="247">
          <cell r="G247">
            <v>3500</v>
          </cell>
        </row>
        <row r="248">
          <cell r="G248">
            <v>500000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15">
          <cell r="G15" t="str">
            <v>-</v>
          </cell>
        </row>
      </sheetData>
      <sheetData sheetId="12">
        <row r="16">
          <cell r="M16">
            <v>74000</v>
          </cell>
        </row>
        <row r="17">
          <cell r="M17">
            <v>64000</v>
          </cell>
        </row>
        <row r="18">
          <cell r="M18">
            <v>64000</v>
          </cell>
        </row>
        <row r="21">
          <cell r="M21">
            <v>44700</v>
          </cell>
        </row>
        <row r="22">
          <cell r="M22">
            <v>59500</v>
          </cell>
        </row>
        <row r="23">
          <cell r="M23">
            <v>1655000</v>
          </cell>
        </row>
        <row r="24">
          <cell r="M24">
            <v>12300</v>
          </cell>
        </row>
        <row r="25">
          <cell r="M25">
            <v>16300</v>
          </cell>
        </row>
        <row r="26">
          <cell r="M26">
            <v>11300</v>
          </cell>
        </row>
        <row r="27">
          <cell r="M27">
            <v>38700</v>
          </cell>
        </row>
        <row r="28">
          <cell r="M28">
            <v>6300</v>
          </cell>
        </row>
        <row r="29">
          <cell r="M29">
            <v>5800</v>
          </cell>
        </row>
        <row r="30">
          <cell r="M30">
            <v>250000</v>
          </cell>
        </row>
        <row r="31">
          <cell r="M31">
            <v>26000</v>
          </cell>
        </row>
        <row r="32">
          <cell r="M32">
            <v>5000</v>
          </cell>
        </row>
        <row r="33">
          <cell r="M33">
            <v>45000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"/>
      <sheetName val="BAHAN"/>
      <sheetName val="Analisa Alat"/>
      <sheetName val="SC rinc."/>
      <sheetName val="Sheet1"/>
      <sheetName val="BQ-E20-02(Rp)"/>
    </sheetNames>
    <sheetDataSet>
      <sheetData sheetId="0"/>
      <sheetData sheetId="1" refreshError="1"/>
      <sheetData sheetId="2" refreshError="1">
        <row r="398">
          <cell r="H398">
            <v>69714</v>
          </cell>
        </row>
        <row r="410">
          <cell r="H410">
            <v>324555</v>
          </cell>
        </row>
        <row r="446">
          <cell r="H446">
            <v>302555</v>
          </cell>
        </row>
        <row r="456">
          <cell r="H456">
            <v>68600</v>
          </cell>
        </row>
        <row r="476">
          <cell r="H476">
            <v>17100</v>
          </cell>
        </row>
        <row r="486">
          <cell r="H486">
            <v>12900</v>
          </cell>
        </row>
        <row r="496">
          <cell r="H496">
            <v>46250</v>
          </cell>
        </row>
        <row r="506">
          <cell r="H506">
            <v>48100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SPH"/>
      <sheetName val="Rekap "/>
      <sheetName val="RAB"/>
      <sheetName val="BASIC"/>
      <sheetName val="ANALIS"/>
      <sheetName val="ANAL lump sum"/>
      <sheetName val="TS"/>
      <sheetName val="RAP"/>
    </sheetNames>
    <sheetDataSet>
      <sheetData sheetId="0"/>
      <sheetData sheetId="1"/>
      <sheetData sheetId="2">
        <row r="44">
          <cell r="C44" t="str">
            <v>CV. DIAN</v>
          </cell>
        </row>
      </sheetData>
      <sheetData sheetId="3"/>
      <sheetData sheetId="4" refreshError="1">
        <row r="16">
          <cell r="F16">
            <v>42345</v>
          </cell>
        </row>
        <row r="17">
          <cell r="F17">
            <v>37640</v>
          </cell>
        </row>
        <row r="18">
          <cell r="F18">
            <v>43650</v>
          </cell>
        </row>
        <row r="22">
          <cell r="F22">
            <v>33950</v>
          </cell>
        </row>
        <row r="23">
          <cell r="F23">
            <v>29100</v>
          </cell>
        </row>
        <row r="24">
          <cell r="F24">
            <v>29100</v>
          </cell>
        </row>
        <row r="28">
          <cell r="F28">
            <v>27500</v>
          </cell>
        </row>
        <row r="29">
          <cell r="F29">
            <v>24250</v>
          </cell>
        </row>
        <row r="30">
          <cell r="F30">
            <v>22250</v>
          </cell>
        </row>
        <row r="36">
          <cell r="F36">
            <v>23375</v>
          </cell>
        </row>
        <row r="37">
          <cell r="F37">
            <v>48500</v>
          </cell>
        </row>
        <row r="38">
          <cell r="F38">
            <v>29100</v>
          </cell>
        </row>
        <row r="49">
          <cell r="F49">
            <v>650000</v>
          </cell>
        </row>
        <row r="50">
          <cell r="F50">
            <v>150000</v>
          </cell>
        </row>
        <row r="51">
          <cell r="F51">
            <v>45000</v>
          </cell>
        </row>
        <row r="55">
          <cell r="F55">
            <v>45000</v>
          </cell>
        </row>
        <row r="56">
          <cell r="F56">
            <v>5500</v>
          </cell>
        </row>
        <row r="58">
          <cell r="F58">
            <v>32850</v>
          </cell>
        </row>
        <row r="59">
          <cell r="F59">
            <v>46900</v>
          </cell>
        </row>
        <row r="66">
          <cell r="F66">
            <v>55000</v>
          </cell>
        </row>
        <row r="67">
          <cell r="F67">
            <v>12145</v>
          </cell>
        </row>
        <row r="68">
          <cell r="F68">
            <v>52500</v>
          </cell>
        </row>
        <row r="100">
          <cell r="F100">
            <v>220</v>
          </cell>
        </row>
        <row r="102">
          <cell r="F102">
            <v>47500</v>
          </cell>
        </row>
        <row r="104">
          <cell r="F104">
            <v>75000</v>
          </cell>
        </row>
        <row r="105">
          <cell r="F105">
            <v>90000</v>
          </cell>
        </row>
        <row r="106">
          <cell r="F106">
            <v>85000</v>
          </cell>
        </row>
        <row r="107">
          <cell r="F107">
            <v>85000</v>
          </cell>
        </row>
        <row r="133">
          <cell r="F133">
            <v>500</v>
          </cell>
        </row>
        <row r="138">
          <cell r="F138">
            <v>45000</v>
          </cell>
        </row>
        <row r="139">
          <cell r="F139">
            <v>515</v>
          </cell>
        </row>
        <row r="140">
          <cell r="F140">
            <v>605</v>
          </cell>
        </row>
        <row r="147">
          <cell r="F147">
            <v>33500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"/>
      <sheetName val="rab."/>
      <sheetName val="anal"/>
      <sheetName val="har-sat"/>
      <sheetName val="har_sat"/>
      <sheetName val="ANALISA GRS TENGAH"/>
      <sheetName val="Analisa"/>
      <sheetName val="Harga Satuan"/>
      <sheetName val="Allowance"/>
      <sheetName val="SPJ"/>
      <sheetName val="Gaji"/>
      <sheetName val="Analisa Bangun "/>
      <sheetName val="Sat Upah"/>
      <sheetName val="BQ-E20-02(Rp)"/>
      <sheetName val="I-KAMAR"/>
      <sheetName val="Analisa ME "/>
      <sheetName val="Scd_RAB"/>
      <sheetName val="H.Satuan"/>
      <sheetName val="bahan "/>
      <sheetName val="Bill rekap"/>
      <sheetName val="Bill of Qty"/>
      <sheetName val="DAFTAR HARGA"/>
      <sheetName val="HARG SAT"/>
      <sheetName val="Bangunan Utama"/>
      <sheetName val="Harga"/>
      <sheetName val="PASAR+ TERMINAL"/>
      <sheetName val="a"/>
      <sheetName val="HARGA ALAT"/>
      <sheetName val="REMUNERASISTANDAR"/>
      <sheetName val="TABEL_DETASIR"/>
      <sheetName val="Pipe"/>
      <sheetName val="Isolasi Luar Dalam"/>
      <sheetName val="Isolasi Luar"/>
      <sheetName val="DAF-1"/>
      <sheetName val="RAB"/>
      <sheetName val="INFO"/>
      <sheetName val="ANA.SAT"/>
      <sheetName val="Baru"/>
    </sheetNames>
    <sheetDataSet>
      <sheetData sheetId="0" refreshError="1"/>
      <sheetData sheetId="1" refreshError="1"/>
      <sheetData sheetId="2" refreshError="1"/>
      <sheetData sheetId="3" refreshError="1">
        <row r="10">
          <cell r="E10">
            <v>46000</v>
          </cell>
        </row>
        <row r="119">
          <cell r="E119">
            <v>1440000</v>
          </cell>
        </row>
        <row r="192">
          <cell r="E192">
            <v>3000</v>
          </cell>
        </row>
        <row r="199">
          <cell r="E199">
            <v>15000</v>
          </cell>
        </row>
        <row r="202">
          <cell r="E202">
            <v>8500</v>
          </cell>
        </row>
        <row r="205">
          <cell r="E205">
            <v>19000</v>
          </cell>
        </row>
        <row r="207">
          <cell r="E207">
            <v>2300</v>
          </cell>
        </row>
        <row r="247">
          <cell r="E247">
            <v>19750</v>
          </cell>
        </row>
        <row r="251">
          <cell r="E251">
            <v>21750</v>
          </cell>
        </row>
        <row r="259">
          <cell r="E259">
            <v>21750</v>
          </cell>
        </row>
        <row r="260">
          <cell r="E260">
            <v>22500</v>
          </cell>
        </row>
        <row r="262">
          <cell r="E262">
            <v>16500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R A B"/>
    </sheetNames>
    <sheetDataSet>
      <sheetData sheetId="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"/>
      <sheetName val="analis"/>
      <sheetName val="rekap"/>
      <sheetName val="rab.dopo"/>
      <sheetName val="rekap.dopo"/>
      <sheetName val="rab.rb"/>
      <sheetName val="rekap.rb"/>
      <sheetName val="rab.a.s"/>
      <sheetName val="rekap.a.s"/>
      <sheetName val="rab.r.vip"/>
      <sheetName val="rekap.vip"/>
      <sheetName val="rab.r.tkk"/>
      <sheetName val="rekap.r.tkk"/>
      <sheetName val="RAB"/>
      <sheetName val="INFO"/>
      <sheetName val="ANA.SAT"/>
      <sheetName val="Baru"/>
    </sheetNames>
    <sheetDataSet>
      <sheetData sheetId="0" refreshError="1"/>
      <sheetData sheetId="1" refreshError="1">
        <row r="11">
          <cell r="I11">
            <v>9475</v>
          </cell>
        </row>
        <row r="20">
          <cell r="I20">
            <v>3158.333333333333</v>
          </cell>
        </row>
        <row r="26">
          <cell r="I26">
            <v>37565</v>
          </cell>
        </row>
        <row r="32">
          <cell r="I32">
            <v>32590</v>
          </cell>
        </row>
        <row r="62">
          <cell r="I62">
            <v>11655.5</v>
          </cell>
        </row>
        <row r="115">
          <cell r="I115">
            <v>14962.5</v>
          </cell>
        </row>
        <row r="133">
          <cell r="I133">
            <v>53721</v>
          </cell>
        </row>
        <row r="184">
          <cell r="I184">
            <v>1691800</v>
          </cell>
        </row>
        <row r="185">
          <cell r="I185">
            <v>1460350</v>
          </cell>
        </row>
        <row r="193">
          <cell r="I193">
            <v>2151500</v>
          </cell>
        </row>
        <row r="203">
          <cell r="I203">
            <v>2219300</v>
          </cell>
        </row>
        <row r="268">
          <cell r="I268">
            <v>53246</v>
          </cell>
        </row>
        <row r="279">
          <cell r="I279">
            <v>32459.5</v>
          </cell>
        </row>
        <row r="326">
          <cell r="I326">
            <v>31993.300000000003</v>
          </cell>
        </row>
        <row r="384">
          <cell r="I384">
            <v>31620</v>
          </cell>
        </row>
        <row r="458">
          <cell r="I458">
            <v>356008</v>
          </cell>
        </row>
        <row r="478">
          <cell r="I478">
            <v>339370</v>
          </cell>
        </row>
        <row r="497">
          <cell r="I497">
            <v>2212770</v>
          </cell>
        </row>
        <row r="531">
          <cell r="I531">
            <v>1696870</v>
          </cell>
        </row>
        <row r="532">
          <cell r="I532">
            <v>2084495</v>
          </cell>
        </row>
        <row r="610">
          <cell r="I610">
            <v>14333.7</v>
          </cell>
        </row>
        <row r="630">
          <cell r="I630">
            <v>19290.142857142859</v>
          </cell>
        </row>
        <row r="672">
          <cell r="I672">
            <v>61191.7</v>
          </cell>
        </row>
        <row r="705">
          <cell r="I705">
            <v>5365</v>
          </cell>
        </row>
        <row r="730">
          <cell r="I730">
            <v>12825.75</v>
          </cell>
        </row>
        <row r="747">
          <cell r="I747">
            <v>5753.25</v>
          </cell>
        </row>
      </sheetData>
      <sheetData sheetId="2" refreshError="1">
        <row r="5">
          <cell r="E5" t="str">
            <v>Peningkatan Gedung Diklat Penanggak Banua Amuntai</v>
          </cell>
        </row>
        <row r="26">
          <cell r="G26" t="str">
            <v>Amuntai,  18  J u n i  2001</v>
          </cell>
        </row>
        <row r="27">
          <cell r="G27" t="str">
            <v>Penawar,</v>
          </cell>
        </row>
        <row r="34">
          <cell r="G34" t="str">
            <v>SYAKIR JAMIL</v>
          </cell>
        </row>
        <row r="35">
          <cell r="G35" t="str">
            <v>Wakil Direktur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AB"/>
      <sheetName val="harga upah &amp; bahan"/>
      <sheetName val="Analisa"/>
      <sheetName val="har.sat.S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-Rutin"/>
      <sheetName val="Kuantitas"/>
      <sheetName val="Analisa HSP"/>
      <sheetName val="RAP"/>
      <sheetName val="Rekap "/>
    </sheetNames>
    <sheetDataSet>
      <sheetData sheetId="0">
        <row r="12">
          <cell r="D12" t="str">
            <v>: 10.1 (1)</v>
          </cell>
        </row>
      </sheetData>
      <sheetData sheetId="1"/>
      <sheetData sheetId="2">
        <row r="51">
          <cell r="U51">
            <v>293903.78821279213</v>
          </cell>
        </row>
        <row r="231">
          <cell r="U231">
            <v>659065.41063473583</v>
          </cell>
        </row>
      </sheetData>
      <sheetData sheetId="3" refreshError="1"/>
      <sheetData sheetId="4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4"/>
      <sheetName val="Sheet3"/>
      <sheetName val="LS-Rutin"/>
      <sheetName val="Kuantitas"/>
      <sheetName val="Analisa HSP"/>
      <sheetName val="RAP"/>
      <sheetName val="Reka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oteks (2)"/>
      <sheetName val="Upah-Bahan"/>
      <sheetName val="Analisa HSP"/>
      <sheetName val="SumBreak"/>
      <sheetName val="Boq blkg Pasar"/>
      <sheetName val="RAB. blkg pasar"/>
    </sheetNames>
    <sheetDataSet>
      <sheetData sheetId="0" refreshError="1"/>
      <sheetData sheetId="1"/>
      <sheetData sheetId="2">
        <row r="7">
          <cell r="F7" t="str">
            <v>Harga Sat.</v>
          </cell>
          <cell r="G7" t="str">
            <v>Upah</v>
          </cell>
          <cell r="H7" t="str">
            <v>Bahan</v>
          </cell>
          <cell r="I7" t="str">
            <v>Peralatan</v>
          </cell>
          <cell r="J7" t="str">
            <v>Jumlah</v>
          </cell>
        </row>
        <row r="8">
          <cell r="F8" t="str">
            <v>(Rp.)</v>
          </cell>
          <cell r="G8" t="str">
            <v>(Rp.)</v>
          </cell>
          <cell r="H8" t="str">
            <v>(Rp.)</v>
          </cell>
          <cell r="I8" t="str">
            <v>(Rp.)</v>
          </cell>
          <cell r="J8" t="str">
            <v>(Rp.)</v>
          </cell>
        </row>
        <row r="9">
          <cell r="F9" t="str">
            <v>(3)</v>
          </cell>
          <cell r="G9" t="str">
            <v>(4)</v>
          </cell>
          <cell r="H9" t="str">
            <v>(5)</v>
          </cell>
          <cell r="I9" t="str">
            <v>(6)</v>
          </cell>
          <cell r="J9" t="str">
            <v>(7)</v>
          </cell>
        </row>
        <row r="11">
          <cell r="F11" t="str">
            <v>/M3</v>
          </cell>
        </row>
        <row r="12">
          <cell r="F12">
            <v>75600</v>
          </cell>
          <cell r="G12">
            <v>56700</v>
          </cell>
          <cell r="J12">
            <v>56700</v>
          </cell>
        </row>
        <row r="13">
          <cell r="F13">
            <v>126100</v>
          </cell>
          <cell r="G13">
            <v>3152.5</v>
          </cell>
          <cell r="J13">
            <v>3152.5</v>
          </cell>
        </row>
        <row r="14">
          <cell r="F14">
            <v>4</v>
          </cell>
          <cell r="G14">
            <v>59852.5</v>
          </cell>
          <cell r="H14">
            <v>0</v>
          </cell>
          <cell r="I14">
            <v>0</v>
          </cell>
          <cell r="J14">
            <v>59900</v>
          </cell>
        </row>
        <row r="15">
          <cell r="F15" t="str">
            <v>/M3</v>
          </cell>
          <cell r="I15">
            <v>85000</v>
          </cell>
          <cell r="J15">
            <v>85000</v>
          </cell>
        </row>
        <row r="16">
          <cell r="F16">
            <v>75600</v>
          </cell>
          <cell r="G16">
            <v>18900</v>
          </cell>
          <cell r="I16">
            <v>50000</v>
          </cell>
          <cell r="J16">
            <v>18900</v>
          </cell>
        </row>
        <row r="17">
          <cell r="F17">
            <v>126100</v>
          </cell>
          <cell r="G17">
            <v>3152.5</v>
          </cell>
          <cell r="J17">
            <v>3152.5</v>
          </cell>
        </row>
        <row r="18">
          <cell r="F18">
            <v>142000</v>
          </cell>
          <cell r="H18">
            <v>170400</v>
          </cell>
          <cell r="J18">
            <v>170400</v>
          </cell>
        </row>
        <row r="19">
          <cell r="F19">
            <v>6</v>
          </cell>
          <cell r="G19">
            <v>22052.5</v>
          </cell>
          <cell r="H19">
            <v>170400</v>
          </cell>
          <cell r="I19">
            <v>0</v>
          </cell>
          <cell r="J19">
            <v>192500</v>
          </cell>
        </row>
        <row r="20">
          <cell r="J20">
            <v>3696.25</v>
          </cell>
        </row>
        <row r="21">
          <cell r="F21" t="str">
            <v>/M2</v>
          </cell>
        </row>
        <row r="22">
          <cell r="F22">
            <v>75600</v>
          </cell>
          <cell r="G22">
            <v>1134</v>
          </cell>
          <cell r="J22">
            <v>1134</v>
          </cell>
        </row>
        <row r="23">
          <cell r="F23">
            <v>126100</v>
          </cell>
          <cell r="G23">
            <v>189.15</v>
          </cell>
          <cell r="J23">
            <v>189.15</v>
          </cell>
        </row>
        <row r="24">
          <cell r="F24">
            <v>18400</v>
          </cell>
          <cell r="G24">
            <v>75600</v>
          </cell>
          <cell r="H24">
            <v>20240</v>
          </cell>
          <cell r="J24">
            <v>20240</v>
          </cell>
        </row>
        <row r="25">
          <cell r="F25">
            <v>7</v>
          </cell>
          <cell r="G25">
            <v>1323.15</v>
          </cell>
          <cell r="H25">
            <v>20240</v>
          </cell>
          <cell r="I25">
            <v>0</v>
          </cell>
          <cell r="J25">
            <v>21600</v>
          </cell>
        </row>
        <row r="26">
          <cell r="F26">
            <v>50000</v>
          </cell>
          <cell r="I26">
            <v>50000</v>
          </cell>
          <cell r="J26">
            <v>50000</v>
          </cell>
        </row>
        <row r="27">
          <cell r="F27" t="str">
            <v>/M3</v>
          </cell>
          <cell r="I27">
            <v>150000</v>
          </cell>
          <cell r="J27">
            <v>150000</v>
          </cell>
        </row>
        <row r="28">
          <cell r="F28">
            <v>75600</v>
          </cell>
          <cell r="G28">
            <v>105840</v>
          </cell>
          <cell r="J28">
            <v>105840</v>
          </cell>
        </row>
        <row r="29">
          <cell r="F29">
            <v>95200</v>
          </cell>
          <cell r="G29">
            <v>13328.000000000002</v>
          </cell>
          <cell r="J29">
            <v>13328.000000000002</v>
          </cell>
        </row>
        <row r="30">
          <cell r="F30">
            <v>126100</v>
          </cell>
          <cell r="G30">
            <v>3026.4</v>
          </cell>
          <cell r="I30">
            <v>200000</v>
          </cell>
          <cell r="J30">
            <v>3026.4</v>
          </cell>
        </row>
        <row r="31">
          <cell r="F31">
            <v>672800</v>
          </cell>
          <cell r="H31">
            <v>336400</v>
          </cell>
          <cell r="J31">
            <v>336400</v>
          </cell>
        </row>
        <row r="32">
          <cell r="F32">
            <v>305000</v>
          </cell>
          <cell r="H32">
            <v>366000</v>
          </cell>
          <cell r="J32">
            <v>366000</v>
          </cell>
        </row>
        <row r="33">
          <cell r="F33">
            <v>8</v>
          </cell>
          <cell r="G33">
            <v>122194.4</v>
          </cell>
          <cell r="H33">
            <v>702400</v>
          </cell>
          <cell r="I33">
            <v>0</v>
          </cell>
          <cell r="J33">
            <v>824600</v>
          </cell>
        </row>
        <row r="34">
          <cell r="F34">
            <v>126100</v>
          </cell>
          <cell r="G34">
            <v>126100</v>
          </cell>
          <cell r="J34">
            <v>126100</v>
          </cell>
        </row>
        <row r="35">
          <cell r="F35" t="str">
            <v>/M1</v>
          </cell>
          <cell r="G35">
            <v>126100</v>
          </cell>
          <cell r="J35">
            <v>126100</v>
          </cell>
        </row>
        <row r="36">
          <cell r="F36">
            <v>22000</v>
          </cell>
          <cell r="H36">
            <v>5500</v>
          </cell>
          <cell r="J36">
            <v>5500</v>
          </cell>
        </row>
        <row r="37">
          <cell r="F37">
            <v>75600</v>
          </cell>
          <cell r="G37">
            <v>3402</v>
          </cell>
          <cell r="H37">
            <v>2500</v>
          </cell>
          <cell r="J37">
            <v>3402</v>
          </cell>
        </row>
        <row r="38">
          <cell r="F38">
            <v>126100</v>
          </cell>
          <cell r="G38">
            <v>126.10000000000001</v>
          </cell>
          <cell r="I38">
            <v>50000</v>
          </cell>
          <cell r="J38">
            <v>126.10000000000001</v>
          </cell>
        </row>
        <row r="39">
          <cell r="F39">
            <v>95200</v>
          </cell>
          <cell r="G39">
            <v>856.8</v>
          </cell>
          <cell r="J39">
            <v>856.8</v>
          </cell>
        </row>
        <row r="40">
          <cell r="F40">
            <v>9</v>
          </cell>
          <cell r="G40">
            <v>4384.8999999999996</v>
          </cell>
          <cell r="H40">
            <v>5500</v>
          </cell>
          <cell r="I40">
            <v>0</v>
          </cell>
          <cell r="J40">
            <v>9900</v>
          </cell>
        </row>
        <row r="42">
          <cell r="G42">
            <v>252200</v>
          </cell>
          <cell r="H42">
            <v>17500</v>
          </cell>
          <cell r="I42">
            <v>50000</v>
          </cell>
          <cell r="J42">
            <v>319700</v>
          </cell>
        </row>
        <row r="43">
          <cell r="J43">
            <v>319.7</v>
          </cell>
        </row>
        <row r="44">
          <cell r="G44" t="str">
            <v>Jumlah a+b+c</v>
          </cell>
          <cell r="J44">
            <v>8311.5750000000007</v>
          </cell>
        </row>
        <row r="45">
          <cell r="G45" t="str">
            <v>Harga Satuan CD (35%)</v>
          </cell>
          <cell r="J45">
            <v>2909.05125</v>
          </cell>
        </row>
        <row r="46">
          <cell r="G46" t="str">
            <v>Harga Satuan ABD (65% x HSP CD)</v>
          </cell>
          <cell r="J46">
            <v>1890.8833125000001</v>
          </cell>
        </row>
        <row r="47">
          <cell r="G47" t="str">
            <v>Total</v>
          </cell>
          <cell r="J47">
            <v>13111.509562500001</v>
          </cell>
        </row>
        <row r="48">
          <cell r="F48">
            <v>1</v>
          </cell>
          <cell r="G48" t="str">
            <v>Dibulatkan</v>
          </cell>
          <cell r="J48">
            <v>13000</v>
          </cell>
        </row>
        <row r="50">
          <cell r="F50" t="str">
            <v>/LS</v>
          </cell>
        </row>
        <row r="51">
          <cell r="F51">
            <v>400000</v>
          </cell>
          <cell r="H51">
            <v>2000000</v>
          </cell>
          <cell r="J51">
            <v>2000000</v>
          </cell>
        </row>
        <row r="53">
          <cell r="F53">
            <v>200000</v>
          </cell>
          <cell r="H53">
            <v>1000000</v>
          </cell>
          <cell r="J53">
            <v>1000000</v>
          </cell>
        </row>
        <row r="55">
          <cell r="F55">
            <v>150000</v>
          </cell>
          <cell r="H55">
            <v>750000</v>
          </cell>
          <cell r="J55">
            <v>750000</v>
          </cell>
        </row>
        <row r="57">
          <cell r="F57">
            <v>2</v>
          </cell>
          <cell r="G57">
            <v>0</v>
          </cell>
          <cell r="H57">
            <v>3750000</v>
          </cell>
          <cell r="I57">
            <v>0</v>
          </cell>
          <cell r="J57">
            <v>3750000</v>
          </cell>
        </row>
        <row r="58">
          <cell r="F58" t="str">
            <v>/M2</v>
          </cell>
        </row>
        <row r="59">
          <cell r="F59">
            <v>75600</v>
          </cell>
          <cell r="G59">
            <v>37800</v>
          </cell>
          <cell r="J59">
            <v>37800</v>
          </cell>
        </row>
        <row r="60">
          <cell r="F60">
            <v>95200</v>
          </cell>
          <cell r="G60">
            <v>47600</v>
          </cell>
          <cell r="J60">
            <v>47600</v>
          </cell>
        </row>
        <row r="61">
          <cell r="F61">
            <v>107200</v>
          </cell>
          <cell r="G61">
            <v>5360</v>
          </cell>
          <cell r="J61">
            <v>5360</v>
          </cell>
        </row>
        <row r="62">
          <cell r="F62">
            <v>126100</v>
          </cell>
          <cell r="G62">
            <v>1513.2</v>
          </cell>
          <cell r="J62">
            <v>1513.2</v>
          </cell>
        </row>
        <row r="63">
          <cell r="F63">
            <v>22000</v>
          </cell>
          <cell r="H63">
            <v>22000</v>
          </cell>
          <cell r="J63">
            <v>22000</v>
          </cell>
        </row>
        <row r="64">
          <cell r="F64">
            <v>18900</v>
          </cell>
          <cell r="H64">
            <v>5638.5000000000009</v>
          </cell>
          <cell r="J64">
            <v>5638.5000000000009</v>
          </cell>
        </row>
        <row r="65">
          <cell r="F65">
            <v>35000</v>
          </cell>
          <cell r="H65">
            <v>35000</v>
          </cell>
          <cell r="J65">
            <v>35000</v>
          </cell>
        </row>
        <row r="66">
          <cell r="F66">
            <v>75000</v>
          </cell>
          <cell r="H66">
            <v>75000</v>
          </cell>
          <cell r="J66">
            <v>75000</v>
          </cell>
        </row>
        <row r="67">
          <cell r="F67">
            <v>3</v>
          </cell>
          <cell r="G67">
            <v>92273.2</v>
          </cell>
          <cell r="H67">
            <v>137638.5</v>
          </cell>
          <cell r="I67">
            <v>0</v>
          </cell>
          <cell r="J67">
            <v>229900</v>
          </cell>
        </row>
        <row r="68">
          <cell r="F68" t="str">
            <v>/M3</v>
          </cell>
        </row>
        <row r="69">
          <cell r="F69">
            <v>75600</v>
          </cell>
          <cell r="G69">
            <v>56700</v>
          </cell>
          <cell r="J69">
            <v>56700</v>
          </cell>
        </row>
        <row r="70">
          <cell r="F70">
            <v>126100</v>
          </cell>
          <cell r="G70">
            <v>3152.5</v>
          </cell>
          <cell r="J70">
            <v>3152.5</v>
          </cell>
        </row>
        <row r="71">
          <cell r="F71">
            <v>4</v>
          </cell>
          <cell r="G71">
            <v>59852.5</v>
          </cell>
          <cell r="H71">
            <v>0</v>
          </cell>
          <cell r="I71">
            <v>0</v>
          </cell>
          <cell r="J71">
            <v>59900</v>
          </cell>
        </row>
        <row r="72">
          <cell r="F72" t="str">
            <v>/M3</v>
          </cell>
        </row>
        <row r="73">
          <cell r="F73">
            <v>75600</v>
          </cell>
          <cell r="G73">
            <v>18900</v>
          </cell>
          <cell r="J73">
            <v>18900</v>
          </cell>
        </row>
        <row r="74">
          <cell r="F74">
            <v>126100</v>
          </cell>
          <cell r="G74">
            <v>3152.5</v>
          </cell>
          <cell r="J74">
            <v>3152.5</v>
          </cell>
        </row>
        <row r="75">
          <cell r="F75">
            <v>169600</v>
          </cell>
          <cell r="H75">
            <v>203520</v>
          </cell>
          <cell r="J75">
            <v>203520</v>
          </cell>
        </row>
        <row r="76">
          <cell r="F76">
            <v>6</v>
          </cell>
          <cell r="G76">
            <v>22052.5</v>
          </cell>
          <cell r="H76">
            <v>203520</v>
          </cell>
          <cell r="I76">
            <v>0</v>
          </cell>
          <cell r="J76">
            <v>225600</v>
          </cell>
        </row>
        <row r="78">
          <cell r="F78" t="str">
            <v>/M2</v>
          </cell>
        </row>
        <row r="79">
          <cell r="F79">
            <v>75600</v>
          </cell>
          <cell r="G79">
            <v>1134</v>
          </cell>
          <cell r="J79">
            <v>1134</v>
          </cell>
        </row>
        <row r="80">
          <cell r="F80">
            <v>126100</v>
          </cell>
          <cell r="G80">
            <v>189.15</v>
          </cell>
          <cell r="J80">
            <v>189.15</v>
          </cell>
        </row>
        <row r="81">
          <cell r="F81">
            <v>18400</v>
          </cell>
          <cell r="H81">
            <v>20240</v>
          </cell>
          <cell r="J81">
            <v>20240</v>
          </cell>
        </row>
        <row r="82">
          <cell r="F82">
            <v>7</v>
          </cell>
          <cell r="G82">
            <v>1323.15</v>
          </cell>
          <cell r="H82">
            <v>20240</v>
          </cell>
          <cell r="I82">
            <v>0</v>
          </cell>
          <cell r="J82">
            <v>21600</v>
          </cell>
        </row>
        <row r="84">
          <cell r="F84" t="str">
            <v>/M3</v>
          </cell>
        </row>
        <row r="85">
          <cell r="F85">
            <v>75600</v>
          </cell>
          <cell r="G85">
            <v>105840</v>
          </cell>
          <cell r="J85">
            <v>105840</v>
          </cell>
        </row>
        <row r="86">
          <cell r="F86">
            <v>95200</v>
          </cell>
          <cell r="G86">
            <v>13328.000000000002</v>
          </cell>
          <cell r="J86">
            <v>13328.000000000002</v>
          </cell>
        </row>
        <row r="87">
          <cell r="F87">
            <v>126100</v>
          </cell>
          <cell r="G87">
            <v>3026.4</v>
          </cell>
          <cell r="J87">
            <v>3026.4</v>
          </cell>
        </row>
        <row r="88">
          <cell r="F88">
            <v>0</v>
          </cell>
          <cell r="H88">
            <v>0</v>
          </cell>
          <cell r="J88">
            <v>0</v>
          </cell>
        </row>
        <row r="89">
          <cell r="F89">
            <v>301000</v>
          </cell>
          <cell r="H89">
            <v>361200</v>
          </cell>
          <cell r="J89">
            <v>361200</v>
          </cell>
        </row>
        <row r="90">
          <cell r="F90">
            <v>8</v>
          </cell>
          <cell r="G90">
            <v>122194.4</v>
          </cell>
          <cell r="H90">
            <v>361200</v>
          </cell>
          <cell r="I90">
            <v>0</v>
          </cell>
          <cell r="J90">
            <v>483400</v>
          </cell>
        </row>
        <row r="92">
          <cell r="F92" t="str">
            <v>/M1</v>
          </cell>
        </row>
        <row r="93">
          <cell r="F93">
            <v>22000</v>
          </cell>
          <cell r="H93">
            <v>5500</v>
          </cell>
          <cell r="J93">
            <v>5500</v>
          </cell>
        </row>
        <row r="94">
          <cell r="F94">
            <v>75600</v>
          </cell>
          <cell r="G94">
            <v>3402</v>
          </cell>
          <cell r="J94">
            <v>3402</v>
          </cell>
        </row>
        <row r="95">
          <cell r="F95">
            <v>126100</v>
          </cell>
          <cell r="G95">
            <v>126.10000000000001</v>
          </cell>
          <cell r="J95">
            <v>126.10000000000001</v>
          </cell>
        </row>
        <row r="96">
          <cell r="F96">
            <v>95200</v>
          </cell>
          <cell r="G96">
            <v>856.8</v>
          </cell>
          <cell r="J96">
            <v>856.8</v>
          </cell>
        </row>
        <row r="97">
          <cell r="F97">
            <v>9</v>
          </cell>
          <cell r="G97">
            <v>4384.8999999999996</v>
          </cell>
          <cell r="H97">
            <v>5500</v>
          </cell>
          <cell r="I97">
            <v>0</v>
          </cell>
          <cell r="J97">
            <v>9900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RATA"/>
    </sheetNames>
    <sheetDataSet>
      <sheetData sheetId="0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H.SAT"/>
      <sheetName val="MOS"/>
      <sheetName val="DIV.1"/>
      <sheetName val="DIV.2"/>
      <sheetName val="DIV.3"/>
      <sheetName val="DIV.4"/>
      <sheetName val="DIV.5"/>
      <sheetName val="DEV.6"/>
      <sheetName val="DEV.7"/>
      <sheetName val="DEV.8"/>
      <sheetName val="DIV.10"/>
      <sheetName val="MIX"/>
      <sheetName val="BOQ"/>
      <sheetName val="SRT"/>
      <sheetName val="SUB"/>
      <sheetName val="JAD"/>
      <sheetName val="PERAL"/>
      <sheetName val="STAF"/>
      <sheetName val="DAT"/>
      <sheetName val="DAF"/>
      <sheetName val="DMPU"/>
      <sheetName val="SAMP"/>
      <sheetName val="DIV_1"/>
      <sheetName val="HLT LSR"/>
      <sheetName val="Analisa HSP"/>
      <sheetName val="HB "/>
      <sheetName val="D7"/>
      <sheetName val="DAFIS"/>
      <sheetName val="PENGESAHAN"/>
      <sheetName val="1.COVER"/>
      <sheetName val="2.DESKRIPSI"/>
      <sheetName val="3.BOQ "/>
      <sheetName val="4. LABA-RUGI"/>
      <sheetName val="5.AHS"/>
      <sheetName val="6.INDIRECT"/>
      <sheetName val="7.REKAP"/>
      <sheetName val="8.DAFT HRG"/>
      <sheetName val="9.1 SCH INT"/>
      <sheetName val="9.2 SCH MAT (lama)"/>
      <sheetName val="9.2 SCH MAT (Rupiah)"/>
      <sheetName val="9.2 SCH MAT (Volume)"/>
      <sheetName val="9.3 SCH ALAT (lama)"/>
      <sheetName val="9.3 SCH ALAT (Rupiah)"/>
      <sheetName val="9.3 SCH ALAT (Volume)"/>
      <sheetName val="9.4 SCH SUB"/>
      <sheetName val="9.5 SCH UPAH (Lama)"/>
      <sheetName val="9.5 SCH UPAH (Rupiah)"/>
      <sheetName val="9.5 SCH UPAH (Volume)"/>
      <sheetName val="10..CASHFLOW"/>
      <sheetName val="11. STR ORG"/>
      <sheetName val="Lampiran--&gt;"/>
      <sheetName val="Sketsa Lokasi"/>
      <sheetName val="Produktivitas Alat"/>
      <sheetName val="Mobilisasi"/>
      <sheetName val="Quarry"/>
      <sheetName val="Rencana Box Culvert"/>
      <sheetName val="Astek Proyek"/>
      <sheetName val="Personil"/>
      <sheetName val="EQP"/>
      <sheetName val="Cost Code "/>
      <sheetName val="Typical"/>
      <sheetName val="ANALISA"/>
      <sheetName val="UPAH&amp;BHN"/>
      <sheetName val="5-ALAT"/>
      <sheetName val="Material"/>
      <sheetName val="Harga"/>
      <sheetName val="bahan"/>
      <sheetName val="upah"/>
      <sheetName val="Anl"/>
      <sheetName val="rumus"/>
      <sheetName val="K210"/>
      <sheetName val="Cipinang"/>
      <sheetName val="Bek_Sloof"/>
      <sheetName val="bahan dan upah"/>
      <sheetName val="Bab 6 -3(5)"/>
      <sheetName val="2.3(2) Gor"/>
      <sheetName val="8.4.2 Rambu"/>
      <sheetName val="Rate"/>
      <sheetName val="SAT-DAS"/>
      <sheetName val="Per. A.B.T"/>
      <sheetName val="Sched-Ex"/>
      <sheetName val="Schedule"/>
    </sheetNames>
    <sheetDataSet>
      <sheetData sheetId="0" refreshError="1"/>
      <sheetData sheetId="1" refreshError="1"/>
      <sheetData sheetId="2" refreshError="1"/>
      <sheetData sheetId="3" refreshError="1">
        <row r="69">
          <cell r="A69" t="str">
            <v>LAMPIRAN 4a PENAWARAN</v>
          </cell>
        </row>
        <row r="70">
          <cell r="A70" t="str">
            <v>( Lampiran ini dipergunakan semata-mata untuk Evaluasi Penawaran )</v>
          </cell>
        </row>
        <row r="72">
          <cell r="A72" t="str">
            <v>ANALISA HARGA LUMP SUM UNTUK MOBILISASI</v>
          </cell>
        </row>
        <row r="74">
          <cell r="A74" t="str">
            <v>NAMA PESERTA LELANG</v>
          </cell>
          <cell r="E74" t="str">
            <v>:  PT. TRIFA ABADI</v>
          </cell>
        </row>
        <row r="75">
          <cell r="A75" t="str">
            <v>NOMOR MATA PEMBAYARAN</v>
          </cell>
          <cell r="E75" t="str">
            <v>:  1.2</v>
          </cell>
        </row>
        <row r="76">
          <cell r="A76" t="str">
            <v>JENIS PEKERJAAN</v>
          </cell>
          <cell r="E76" t="str">
            <v>:  MOBILISASI</v>
          </cell>
        </row>
        <row r="77">
          <cell r="A77" t="str">
            <v>SATUAN PEMBAYARAN</v>
          </cell>
          <cell r="E77" t="str">
            <v>:  Ls</v>
          </cell>
        </row>
        <row r="79">
          <cell r="H79" t="str">
            <v>BIAYA</v>
          </cell>
          <cell r="I79" t="str">
            <v>JUMLAH</v>
          </cell>
        </row>
        <row r="80">
          <cell r="A80" t="str">
            <v>No.</v>
          </cell>
          <cell r="C80" t="str">
            <v>U R A I A N</v>
          </cell>
          <cell r="F80" t="str">
            <v>SATUAN</v>
          </cell>
          <cell r="G80" t="str">
            <v>KUANTITAS</v>
          </cell>
          <cell r="H80" t="str">
            <v>SATUAN</v>
          </cell>
          <cell r="I80" t="str">
            <v>HARGA</v>
          </cell>
        </row>
        <row r="81">
          <cell r="H81" t="str">
            <v>(Rp.)</v>
          </cell>
          <cell r="I81" t="str">
            <v>(Rp.)</v>
          </cell>
        </row>
        <row r="83">
          <cell r="A83" t="str">
            <v>A.</v>
          </cell>
          <cell r="C83" t="str">
            <v>PERALATAN</v>
          </cell>
        </row>
        <row r="84">
          <cell r="A84">
            <v>1</v>
          </cell>
          <cell r="C84" t="str">
            <v>ASPHALT SPRAYER</v>
          </cell>
          <cell r="F84" t="str">
            <v>Unit</v>
          </cell>
          <cell r="G84">
            <v>1</v>
          </cell>
          <cell r="H84">
            <v>250000</v>
          </cell>
          <cell r="I84">
            <v>250000</v>
          </cell>
        </row>
        <row r="85">
          <cell r="A85">
            <v>2</v>
          </cell>
          <cell r="C85" t="str">
            <v>TANDEM ROLLER</v>
          </cell>
          <cell r="F85" t="str">
            <v>Unit</v>
          </cell>
          <cell r="G85">
            <v>1</v>
          </cell>
          <cell r="H85">
            <v>2500000</v>
          </cell>
          <cell r="I85">
            <v>2500000</v>
          </cell>
        </row>
        <row r="86">
          <cell r="A86">
            <v>3</v>
          </cell>
          <cell r="C86" t="str">
            <v xml:space="preserve">WATER TANKER </v>
          </cell>
          <cell r="F86" t="str">
            <v>Unit</v>
          </cell>
          <cell r="G86">
            <v>1</v>
          </cell>
          <cell r="H86">
            <v>250000</v>
          </cell>
          <cell r="I86">
            <v>250000</v>
          </cell>
        </row>
        <row r="87">
          <cell r="A87">
            <v>4</v>
          </cell>
          <cell r="C87" t="str">
            <v>DUMP TRUCK</v>
          </cell>
          <cell r="F87" t="str">
            <v>Unit</v>
          </cell>
          <cell r="G87">
            <v>8</v>
          </cell>
          <cell r="H87">
            <v>250000</v>
          </cell>
          <cell r="I87">
            <v>2000000</v>
          </cell>
        </row>
        <row r="88">
          <cell r="A88">
            <v>5</v>
          </cell>
          <cell r="C88" t="str">
            <v>SOIL STABILIZER / PUGMILL / PULVI MIXER</v>
          </cell>
          <cell r="F88" t="str">
            <v>Unit</v>
          </cell>
          <cell r="G88">
            <v>1</v>
          </cell>
          <cell r="H88">
            <v>2500000</v>
          </cell>
          <cell r="I88">
            <v>2500000</v>
          </cell>
        </row>
        <row r="89">
          <cell r="A89">
            <v>6</v>
          </cell>
          <cell r="C89" t="str">
            <v xml:space="preserve">PNEUMATIC TIRE ROLLER </v>
          </cell>
          <cell r="F89" t="str">
            <v>Unit</v>
          </cell>
          <cell r="G89">
            <v>1</v>
          </cell>
          <cell r="H89">
            <v>2500000</v>
          </cell>
          <cell r="I89">
            <v>2500000</v>
          </cell>
        </row>
        <row r="90">
          <cell r="A90">
            <v>7</v>
          </cell>
          <cell r="C90" t="str">
            <v xml:space="preserve">MOTOR GRADER </v>
          </cell>
          <cell r="F90" t="str">
            <v>Unit</v>
          </cell>
          <cell r="G90">
            <v>1</v>
          </cell>
          <cell r="H90">
            <v>2500000</v>
          </cell>
          <cell r="I90">
            <v>2500000</v>
          </cell>
        </row>
        <row r="91">
          <cell r="A91">
            <v>8</v>
          </cell>
          <cell r="C91" t="str">
            <v xml:space="preserve">VIBRATORY ROLLER </v>
          </cell>
          <cell r="F91" t="str">
            <v>Unit</v>
          </cell>
          <cell r="G91">
            <v>1</v>
          </cell>
          <cell r="H91">
            <v>2500000</v>
          </cell>
          <cell r="I91">
            <v>2500000</v>
          </cell>
        </row>
        <row r="92">
          <cell r="A92">
            <v>9</v>
          </cell>
          <cell r="C92" t="str">
            <v>SPREADING TRUCK</v>
          </cell>
          <cell r="F92" t="str">
            <v>Unit</v>
          </cell>
          <cell r="G92">
            <v>1</v>
          </cell>
          <cell r="H92">
            <v>250000</v>
          </cell>
          <cell r="I92">
            <v>250000</v>
          </cell>
        </row>
        <row r="93">
          <cell r="A93">
            <v>10</v>
          </cell>
          <cell r="C93" t="str">
            <v>EXCAVATOR</v>
          </cell>
          <cell r="F93" t="str">
            <v>Unit</v>
          </cell>
          <cell r="G93">
            <v>1</v>
          </cell>
          <cell r="H93">
            <v>2500000</v>
          </cell>
          <cell r="I93">
            <v>2500000</v>
          </cell>
        </row>
        <row r="94">
          <cell r="A94">
            <v>11</v>
          </cell>
          <cell r="C94" t="str">
            <v xml:space="preserve">WHEEL LOADER </v>
          </cell>
          <cell r="F94" t="str">
            <v>Unit</v>
          </cell>
          <cell r="G94">
            <v>1</v>
          </cell>
          <cell r="H94">
            <v>2500000</v>
          </cell>
          <cell r="I94">
            <v>2500000</v>
          </cell>
        </row>
        <row r="95">
          <cell r="A95">
            <v>12</v>
          </cell>
          <cell r="C95" t="str">
            <v>BULDOZER</v>
          </cell>
          <cell r="F95" t="str">
            <v>Unit</v>
          </cell>
          <cell r="G95">
            <v>1</v>
          </cell>
          <cell r="H95">
            <v>2500000</v>
          </cell>
          <cell r="I95">
            <v>2500000</v>
          </cell>
        </row>
        <row r="96">
          <cell r="A96">
            <v>13</v>
          </cell>
          <cell r="C96" t="str">
            <v>CONCRETE MIXER</v>
          </cell>
          <cell r="F96" t="str">
            <v>Unit</v>
          </cell>
          <cell r="G96">
            <v>1</v>
          </cell>
          <cell r="H96">
            <v>250000</v>
          </cell>
          <cell r="I96">
            <v>250000</v>
          </cell>
        </row>
        <row r="97">
          <cell r="A97">
            <v>14</v>
          </cell>
          <cell r="C97" t="str">
            <v>CONCRETE VIBRATOR</v>
          </cell>
          <cell r="F97" t="str">
            <v>Unit</v>
          </cell>
          <cell r="G97">
            <v>1</v>
          </cell>
          <cell r="H97">
            <v>250000</v>
          </cell>
          <cell r="I97">
            <v>250000</v>
          </cell>
        </row>
        <row r="98">
          <cell r="A98">
            <v>15</v>
          </cell>
          <cell r="C98" t="str">
            <v xml:space="preserve">FLAD BET TRUCK </v>
          </cell>
          <cell r="F98" t="str">
            <v>Unit</v>
          </cell>
          <cell r="G98">
            <v>1</v>
          </cell>
          <cell r="H98">
            <v>250000</v>
          </cell>
          <cell r="I98">
            <v>250000</v>
          </cell>
        </row>
        <row r="99">
          <cell r="A99">
            <v>16</v>
          </cell>
          <cell r="C99" t="str">
            <v>GENERATOR SET</v>
          </cell>
          <cell r="F99" t="str">
            <v>Unit</v>
          </cell>
          <cell r="G99">
            <v>1</v>
          </cell>
          <cell r="H99">
            <v>250000</v>
          </cell>
          <cell r="I99">
            <v>250000</v>
          </cell>
        </row>
        <row r="100">
          <cell r="A100">
            <v>17</v>
          </cell>
          <cell r="C100" t="str">
            <v xml:space="preserve">AIR COMPRESSOR </v>
          </cell>
          <cell r="F100" t="str">
            <v>Unit</v>
          </cell>
          <cell r="G100">
            <v>1</v>
          </cell>
          <cell r="H100">
            <v>250000</v>
          </cell>
          <cell r="I100">
            <v>250000</v>
          </cell>
        </row>
        <row r="101">
          <cell r="A101">
            <v>18</v>
          </cell>
          <cell r="C101" t="str">
            <v>DUMP TRUCK 3 - 4 M3</v>
          </cell>
          <cell r="F101" t="str">
            <v>Unit</v>
          </cell>
          <cell r="G101">
            <v>2</v>
          </cell>
          <cell r="H101">
            <v>250000</v>
          </cell>
          <cell r="I101">
            <v>500000</v>
          </cell>
        </row>
        <row r="102">
          <cell r="A102">
            <v>19</v>
          </cell>
          <cell r="C102" t="str">
            <v>WATER PUMP 70 - 100 mm</v>
          </cell>
          <cell r="F102" t="str">
            <v>Unit</v>
          </cell>
          <cell r="G102">
            <v>1</v>
          </cell>
          <cell r="H102">
            <v>250000</v>
          </cell>
          <cell r="I102">
            <v>250000</v>
          </cell>
        </row>
        <row r="103">
          <cell r="A103">
            <v>20</v>
          </cell>
          <cell r="C103" t="str">
            <v>SURVEY EQUIPMENT</v>
          </cell>
          <cell r="F103" t="str">
            <v>Set</v>
          </cell>
          <cell r="G103">
            <v>1</v>
          </cell>
          <cell r="H103">
            <v>250000</v>
          </cell>
          <cell r="I103">
            <v>250000</v>
          </cell>
        </row>
        <row r="106">
          <cell r="D106" t="str">
            <v>JUMLAH UNTUK MATA PEKERJAAN A DALAM LAMPIRAN 4</v>
          </cell>
          <cell r="I106">
            <v>25000000</v>
          </cell>
        </row>
        <row r="109">
          <cell r="A109" t="str">
            <v xml:space="preserve"> Catatan :</v>
          </cell>
        </row>
        <row r="110">
          <cell r="A110" t="str">
            <v xml:space="preserve">-  </v>
          </cell>
          <cell r="C110" t="str">
            <v>Type dan Kapasitas yang diberikan dalam daftar diatas hanya sebagai petunjuk kontraktor dapat</v>
          </cell>
        </row>
        <row r="111">
          <cell r="C111" t="str">
            <v>mengusulkan type dan kapasitas yang berbeda sesuai dengan kebutuhan untuk melaksanakan</v>
          </cell>
        </row>
        <row r="112">
          <cell r="C112" t="str">
            <v>pekerjaan.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Pekerjaan"/>
    </sheetNames>
    <sheetDataSet>
      <sheetData sheetId="0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1"/>
      <sheetName val="ALAT"/>
      <sheetName val="ANA-HRG"/>
      <sheetName val="HARGA RATA"/>
      <sheetName val="rumus"/>
      <sheetName val="PEKERJAAN TANAH"/>
      <sheetName val="Po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kupang 8"/>
      <sheetName val="rekap kupang 8"/>
      <sheetName val="bahan"/>
      <sheetName val="analisa"/>
    </sheetNames>
    <sheetDataSet>
      <sheetData sheetId="0" refreshError="1"/>
      <sheetData sheetId="1" refreshError="1"/>
      <sheetData sheetId="2">
        <row r="80">
          <cell r="A80">
            <v>1</v>
          </cell>
          <cell r="B80" t="str">
            <v>Mandor</v>
          </cell>
          <cell r="D80" t="str">
            <v>hr</v>
          </cell>
          <cell r="E80">
            <v>50000</v>
          </cell>
        </row>
        <row r="81">
          <cell r="A81">
            <v>2</v>
          </cell>
          <cell r="B81" t="str">
            <v>Kepala Tukang Kayu</v>
          </cell>
          <cell r="D81" t="str">
            <v>hr</v>
          </cell>
          <cell r="E81">
            <v>50000</v>
          </cell>
        </row>
        <row r="82">
          <cell r="A82">
            <v>3</v>
          </cell>
          <cell r="B82" t="str">
            <v>Kepala Tukang Batu</v>
          </cell>
          <cell r="D82" t="str">
            <v>hr</v>
          </cell>
          <cell r="E82">
            <v>40000</v>
          </cell>
        </row>
        <row r="83">
          <cell r="A83">
            <v>4</v>
          </cell>
          <cell r="B83" t="str">
            <v>Kepala Tukang Besi</v>
          </cell>
          <cell r="D83" t="str">
            <v>hr</v>
          </cell>
          <cell r="E83">
            <v>40000</v>
          </cell>
        </row>
        <row r="84">
          <cell r="A84">
            <v>5</v>
          </cell>
          <cell r="B84" t="str">
            <v>Kepala Tukang Gali Tanah</v>
          </cell>
          <cell r="D84" t="str">
            <v>hr</v>
          </cell>
          <cell r="E84">
            <v>35000</v>
          </cell>
        </row>
        <row r="85">
          <cell r="A85">
            <v>6</v>
          </cell>
          <cell r="B85" t="str">
            <v>Kepala Tukang Cat</v>
          </cell>
          <cell r="D85" t="str">
            <v>hr</v>
          </cell>
          <cell r="E85">
            <v>35000</v>
          </cell>
        </row>
        <row r="86">
          <cell r="A86">
            <v>7</v>
          </cell>
          <cell r="B86" t="str">
            <v>Kepala Tukang Listrik</v>
          </cell>
          <cell r="D86" t="str">
            <v>hr</v>
          </cell>
          <cell r="E86">
            <v>40000</v>
          </cell>
        </row>
        <row r="87">
          <cell r="A87">
            <v>8</v>
          </cell>
          <cell r="B87" t="str">
            <v>Kepala Tukang Pipa</v>
          </cell>
          <cell r="D87" t="str">
            <v>hr</v>
          </cell>
          <cell r="E87">
            <v>40000</v>
          </cell>
        </row>
        <row r="88">
          <cell r="A88">
            <v>9</v>
          </cell>
          <cell r="B88" t="str">
            <v>Tukang Kayu</v>
          </cell>
          <cell r="D88" t="str">
            <v>hr</v>
          </cell>
          <cell r="E88">
            <v>40000</v>
          </cell>
        </row>
        <row r="89">
          <cell r="A89">
            <v>10</v>
          </cell>
          <cell r="B89" t="str">
            <v>Tukang Batu</v>
          </cell>
          <cell r="D89" t="str">
            <v>hr</v>
          </cell>
          <cell r="E89">
            <v>35000</v>
          </cell>
        </row>
        <row r="90">
          <cell r="A90">
            <v>11</v>
          </cell>
          <cell r="B90" t="str">
            <v>Tukang Besi</v>
          </cell>
          <cell r="D90" t="str">
            <v>hr</v>
          </cell>
          <cell r="E90">
            <v>35000</v>
          </cell>
        </row>
        <row r="91">
          <cell r="A91">
            <v>12</v>
          </cell>
          <cell r="B91" t="str">
            <v>Tukang Cat</v>
          </cell>
          <cell r="D91" t="str">
            <v>hr</v>
          </cell>
          <cell r="E91">
            <v>35000</v>
          </cell>
        </row>
        <row r="92">
          <cell r="A92">
            <v>13</v>
          </cell>
          <cell r="B92" t="str">
            <v>Tukang Listrik</v>
          </cell>
          <cell r="D92" t="str">
            <v>hr</v>
          </cell>
          <cell r="E92">
            <v>35000</v>
          </cell>
        </row>
        <row r="93">
          <cell r="A93">
            <v>14</v>
          </cell>
          <cell r="B93" t="str">
            <v>Tukang Pipa</v>
          </cell>
          <cell r="D93" t="str">
            <v>hr</v>
          </cell>
          <cell r="E93">
            <v>35000</v>
          </cell>
        </row>
        <row r="94">
          <cell r="A94">
            <v>15</v>
          </cell>
          <cell r="B94" t="str">
            <v>Tukang Plitur</v>
          </cell>
          <cell r="D94" t="str">
            <v>hr</v>
          </cell>
          <cell r="E94">
            <v>35000</v>
          </cell>
        </row>
        <row r="95">
          <cell r="A95">
            <v>16</v>
          </cell>
          <cell r="B95" t="str">
            <v>Tukang Gali Tanah</v>
          </cell>
          <cell r="D95" t="str">
            <v>hr</v>
          </cell>
          <cell r="E95">
            <v>25000</v>
          </cell>
        </row>
        <row r="96">
          <cell r="A96">
            <v>17</v>
          </cell>
          <cell r="B96" t="str">
            <v>Buruh Terampil</v>
          </cell>
          <cell r="D96" t="str">
            <v>hr</v>
          </cell>
          <cell r="E96">
            <v>22500</v>
          </cell>
        </row>
        <row r="97">
          <cell r="A97">
            <v>18</v>
          </cell>
          <cell r="B97" t="str">
            <v>Buruh Tak Terampil</v>
          </cell>
          <cell r="D97" t="str">
            <v>hr</v>
          </cell>
          <cell r="E97">
            <v>20000</v>
          </cell>
        </row>
      </sheetData>
      <sheetData sheetId="3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-sipil "/>
    </sheetNames>
    <sheetDataSet>
      <sheetData sheetId="0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</sheetNames>
    <sheetDataSet>
      <sheetData sheetId="0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</sheetNames>
    <sheetDataSet>
      <sheetData sheetId="0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 ANA"/>
    </sheetNames>
    <sheetDataSet>
      <sheetData sheetId="0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 1"/>
    </sheetNames>
    <sheetDataSet>
      <sheetData sheetId="0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"/>
      <sheetName val="B"/>
      <sheetName val="C"/>
    </sheetNames>
    <sheetDataSet>
      <sheetData sheetId="0" refreshError="1"/>
      <sheetData sheetId="1">
        <row r="4">
          <cell r="D4" t="str">
            <v>Peningkatan Jalan dan Pembangunan Jembatan  Provinsi Jawa Timur</v>
          </cell>
        </row>
        <row r="7">
          <cell r="H7" t="str">
            <v>Surabaya,    Agustus 2011</v>
          </cell>
        </row>
      </sheetData>
      <sheetData sheetId="2"/>
      <sheetData sheetId="3">
        <row r="2">
          <cell r="F2" t="str">
            <v>7.1.(1)</v>
          </cell>
        </row>
      </sheetData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PSR PANJANG EE OKE"/>
      <sheetName val="d-123"/>
      <sheetName val="ANLBOR-2006"/>
      <sheetName val="@"/>
      <sheetName val="T"/>
      <sheetName val="U&amp;B-BOW"/>
      <sheetName val="ANBOW-2006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d-3"/>
      <sheetName val="d-4.1"/>
      <sheetName val="d-4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PAGAR SAMPING KIRI PUSKESMAS PERAWATAN KECAMATAN KEDATON</v>
          </cell>
        </row>
        <row r="7">
          <cell r="B7" t="str">
            <v>LOKASI</v>
          </cell>
          <cell r="E7" t="str">
            <v>:</v>
          </cell>
          <cell r="F7" t="str">
            <v>KEDATON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Pengukuran uitzet, pasang bouwplank.</v>
          </cell>
          <cell r="H15" t="str">
            <v>Ls</v>
          </cell>
          <cell r="I15">
            <v>1</v>
          </cell>
          <cell r="K15">
            <v>850000</v>
          </cell>
          <cell r="L15">
            <v>850000</v>
          </cell>
        </row>
        <row r="16">
          <cell r="D16" t="str">
            <v>SUB TOTAL  I</v>
          </cell>
          <cell r="L16">
            <v>850000</v>
          </cell>
        </row>
        <row r="17">
          <cell r="B17" t="str">
            <v>II</v>
          </cell>
          <cell r="D17" t="str">
            <v>PEKERJAAN TANAH</v>
          </cell>
        </row>
        <row r="18">
          <cell r="B18">
            <v>1</v>
          </cell>
          <cell r="D18" t="str">
            <v>Galian tanah untuk pondasi</v>
          </cell>
          <cell r="H18" t="str">
            <v>A.1</v>
          </cell>
          <cell r="I18">
            <v>23.184000000000001</v>
          </cell>
          <cell r="J18" t="str">
            <v>M3</v>
          </cell>
          <cell r="K18">
            <v>19775</v>
          </cell>
          <cell r="L18">
            <v>458463.6</v>
          </cell>
        </row>
        <row r="19">
          <cell r="B19">
            <v>2</v>
          </cell>
          <cell r="D19" t="str">
            <v>Urugan tanah bekas galian</v>
          </cell>
          <cell r="H19" t="str">
            <v>A.17</v>
          </cell>
          <cell r="I19">
            <v>8.4529999999999994</v>
          </cell>
          <cell r="J19" t="str">
            <v>M3</v>
          </cell>
          <cell r="K19">
            <v>6660</v>
          </cell>
          <cell r="L19">
            <v>56296.98</v>
          </cell>
        </row>
        <row r="20">
          <cell r="B20">
            <v>3</v>
          </cell>
          <cell r="D20" t="str">
            <v>Urugan pasir bawah  pondasi</v>
          </cell>
          <cell r="H20" t="str">
            <v>A.18</v>
          </cell>
          <cell r="I20">
            <v>1.288</v>
          </cell>
          <cell r="J20" t="str">
            <v>M3</v>
          </cell>
          <cell r="K20">
            <v>146691.20000000001</v>
          </cell>
          <cell r="L20">
            <v>188938.27</v>
          </cell>
        </row>
        <row r="21">
          <cell r="D21" t="str">
            <v>SUB TOTAL  II</v>
          </cell>
          <cell r="L21">
            <v>703698.85</v>
          </cell>
        </row>
        <row r="22">
          <cell r="B22" t="str">
            <v>III</v>
          </cell>
          <cell r="D22" t="str">
            <v xml:space="preserve"> PEKERJAAN BATU DAN BETON</v>
          </cell>
        </row>
        <row r="23">
          <cell r="B23">
            <v>1</v>
          </cell>
          <cell r="D23" t="str">
            <v xml:space="preserve"> Pasang batu kosong (aanstamping)</v>
          </cell>
          <cell r="H23" t="str">
            <v>G.2</v>
          </cell>
          <cell r="I23">
            <v>3.8639999999999999</v>
          </cell>
          <cell r="J23" t="str">
            <v>M3</v>
          </cell>
          <cell r="K23">
            <v>222591</v>
          </cell>
          <cell r="L23">
            <v>860091.62</v>
          </cell>
        </row>
        <row r="24">
          <cell r="B24">
            <v>2</v>
          </cell>
          <cell r="D24" t="str">
            <v xml:space="preserve"> Pasang pondasi batu belah adk 1 : 4.</v>
          </cell>
          <cell r="H24" t="str">
            <v>G.32h+G.26(a)</v>
          </cell>
          <cell r="I24">
            <v>9.58</v>
          </cell>
          <cell r="J24" t="str">
            <v>M3</v>
          </cell>
          <cell r="K24">
            <v>527127.02</v>
          </cell>
          <cell r="L24">
            <v>5049876.8499999996</v>
          </cell>
        </row>
        <row r="25">
          <cell r="B25">
            <v>3</v>
          </cell>
          <cell r="D25" t="str">
            <v xml:space="preserve"> Pasang Beton bertulang kolom  adk 1:2:3</v>
          </cell>
          <cell r="H25" t="str">
            <v>G.41+3/4 I.2(b)+1/2 F.8</v>
          </cell>
          <cell r="I25">
            <v>1.44</v>
          </cell>
          <cell r="J25" t="str">
            <v>M3</v>
          </cell>
          <cell r="K25">
            <v>2846717.7800000003</v>
          </cell>
          <cell r="L25">
            <v>4099273.6</v>
          </cell>
        </row>
        <row r="26">
          <cell r="B26">
            <v>4</v>
          </cell>
          <cell r="D26" t="str">
            <v xml:space="preserve"> Pasang Beton bertulang sloof  adk 1:2:3</v>
          </cell>
          <cell r="H26" t="str">
            <v>G.41+3/4 I.2(b)+1/2 F.8</v>
          </cell>
          <cell r="I26">
            <v>0.96599999999999997</v>
          </cell>
          <cell r="J26" t="str">
            <v>M3</v>
          </cell>
          <cell r="K26">
            <v>2846717.7800000003</v>
          </cell>
          <cell r="L26">
            <v>2749929.38</v>
          </cell>
        </row>
        <row r="27">
          <cell r="B27">
            <v>5</v>
          </cell>
          <cell r="D27" t="str">
            <v xml:space="preserve"> Pasang Beton bertulang ring balok adk 1:2:3</v>
          </cell>
          <cell r="H27" t="str">
            <v>G.41+3/4 I.2(b)+1/2 F.8</v>
          </cell>
          <cell r="I27">
            <v>0.83699999999999997</v>
          </cell>
          <cell r="J27" t="str">
            <v>M3</v>
          </cell>
          <cell r="K27">
            <v>2846717.7800000003</v>
          </cell>
          <cell r="L27">
            <v>2382702.7799999998</v>
          </cell>
        </row>
        <row r="28">
          <cell r="B28">
            <v>6</v>
          </cell>
          <cell r="D28" t="str">
            <v xml:space="preserve"> Pasangan dinding bata adk. 1: 4.</v>
          </cell>
          <cell r="H28" t="str">
            <v>G.33h+G.32a</v>
          </cell>
          <cell r="I28">
            <v>7.8</v>
          </cell>
          <cell r="J28" t="str">
            <v>M3</v>
          </cell>
          <cell r="K28">
            <v>383258.81</v>
          </cell>
          <cell r="L28">
            <v>2989418.72</v>
          </cell>
        </row>
        <row r="29">
          <cell r="B29">
            <v>7</v>
          </cell>
          <cell r="D29" t="str">
            <v xml:space="preserve"> Plesteran dinding adk.1:4 </v>
          </cell>
          <cell r="H29" t="str">
            <v>G.50q+G.48</v>
          </cell>
          <cell r="I29">
            <v>156</v>
          </cell>
          <cell r="J29" t="str">
            <v>M2</v>
          </cell>
          <cell r="K29">
            <v>19133.61</v>
          </cell>
          <cell r="L29">
            <v>2984843.16</v>
          </cell>
        </row>
        <row r="30">
          <cell r="D30" t="str">
            <v>SUB TOTAL  III</v>
          </cell>
          <cell r="L30">
            <v>21116136.109999999</v>
          </cell>
        </row>
        <row r="31">
          <cell r="B31" t="str">
            <v>IV</v>
          </cell>
          <cell r="D31" t="str">
            <v xml:space="preserve"> PEKERJAAN PENGECATAN</v>
          </cell>
          <cell r="K31" t="str">
            <v/>
          </cell>
          <cell r="L31" t="str">
            <v/>
          </cell>
        </row>
        <row r="32">
          <cell r="B32">
            <v>1</v>
          </cell>
          <cell r="D32" t="str">
            <v xml:space="preserve"> Mengecat dinding pager dengan genteng</v>
          </cell>
          <cell r="H32" t="str">
            <v>G.53.2</v>
          </cell>
          <cell r="I32">
            <v>156</v>
          </cell>
          <cell r="J32" t="str">
            <v>M2</v>
          </cell>
          <cell r="K32">
            <v>6121</v>
          </cell>
          <cell r="L32">
            <v>954876</v>
          </cell>
        </row>
        <row r="33">
          <cell r="D33" t="str">
            <v>SUB TOTAL  IV</v>
          </cell>
          <cell r="L33">
            <v>954876</v>
          </cell>
        </row>
        <row r="34">
          <cell r="B34" t="str">
            <v>A</v>
          </cell>
          <cell r="D34" t="str">
            <v>JUMLAH</v>
          </cell>
          <cell r="L34">
            <v>23624710.960000001</v>
          </cell>
        </row>
        <row r="35">
          <cell r="B35" t="str">
            <v>B</v>
          </cell>
          <cell r="D35" t="str">
            <v>PPN 10%</v>
          </cell>
          <cell r="L35">
            <v>2362471.1</v>
          </cell>
        </row>
        <row r="36">
          <cell r="B36" t="str">
            <v>C</v>
          </cell>
          <cell r="D36" t="str">
            <v>JUMLAH  (A+B)</v>
          </cell>
          <cell r="L36">
            <v>25987182.060000002</v>
          </cell>
        </row>
        <row r="37">
          <cell r="B37" t="str">
            <v>D</v>
          </cell>
          <cell r="D37" t="str">
            <v>JUMLAH DIBULATKAN</v>
          </cell>
          <cell r="L37">
            <v>25987000</v>
          </cell>
        </row>
        <row r="38">
          <cell r="N38" t="str">
            <v>REKAPITULASI RENCANA ANGGARAN BIAYA</v>
          </cell>
        </row>
        <row r="39">
          <cell r="N39" t="str">
            <v>( R A B )</v>
          </cell>
        </row>
        <row r="41">
          <cell r="N41" t="str">
            <v>KEGIATAN</v>
          </cell>
          <cell r="O41" t="str">
            <v>:</v>
          </cell>
          <cell r="P41" t="str">
            <v>PEMBANGUNAN GEDUNG, KANTOR SEKOLAH, PUSKESMAS DAN PEMAGARAN</v>
          </cell>
        </row>
        <row r="42">
          <cell r="O42" t="str">
            <v>:</v>
          </cell>
          <cell r="P42" t="str">
            <v>DANA ALOKASI KHUSUS BIDANG KESEHATAN (DAK)</v>
          </cell>
        </row>
        <row r="43">
          <cell r="N43" t="str">
            <v>PEKERJAAN</v>
          </cell>
          <cell r="O43" t="str">
            <v>:</v>
          </cell>
          <cell r="P43" t="str">
            <v>PEMBANGUNAN PAGAR SAMPING KIRI PUSKESMAS PERAWATAN KECAMATAN KEDATON</v>
          </cell>
        </row>
        <row r="44">
          <cell r="N44" t="str">
            <v>LOKASI</v>
          </cell>
          <cell r="O44" t="str">
            <v>:</v>
          </cell>
          <cell r="P44" t="str">
            <v>KEDATON</v>
          </cell>
        </row>
        <row r="45">
          <cell r="N45" t="str">
            <v>KODYA</v>
          </cell>
          <cell r="O45" t="str">
            <v>:</v>
          </cell>
          <cell r="P45" t="str">
            <v>BANDAR LAMPUNG</v>
          </cell>
        </row>
        <row r="46">
          <cell r="N46" t="str">
            <v>TAHUN ANGGARAN</v>
          </cell>
          <cell r="O46" t="str">
            <v>:</v>
          </cell>
          <cell r="P46" t="str">
            <v>2006</v>
          </cell>
        </row>
        <row r="48">
          <cell r="N48" t="str">
            <v>NO.</v>
          </cell>
          <cell r="O48" t="str">
            <v>URAIAN  PEKERJAAN</v>
          </cell>
          <cell r="U48" t="str">
            <v>TOTAL</v>
          </cell>
        </row>
        <row r="49">
          <cell r="U49" t="str">
            <v>HARGA</v>
          </cell>
        </row>
        <row r="50">
          <cell r="U50" t="str">
            <v>(Rp)</v>
          </cell>
        </row>
        <row r="51">
          <cell r="N51" t="str">
            <v>I</v>
          </cell>
          <cell r="P51" t="str">
            <v xml:space="preserve"> PEKERJAAN PERSIAPAN</v>
          </cell>
          <cell r="U51">
            <v>850000</v>
          </cell>
        </row>
        <row r="52">
          <cell r="N52" t="str">
            <v>II</v>
          </cell>
          <cell r="P52" t="str">
            <v>PEKERJAAN TANAH</v>
          </cell>
          <cell r="U52">
            <v>703698.85</v>
          </cell>
        </row>
        <row r="53">
          <cell r="N53" t="str">
            <v>III</v>
          </cell>
          <cell r="P53" t="str">
            <v xml:space="preserve"> PEKERJAAN BATU DAN BETON</v>
          </cell>
          <cell r="U53">
            <v>21116136.109999999</v>
          </cell>
        </row>
        <row r="54">
          <cell r="N54" t="str">
            <v>IV</v>
          </cell>
          <cell r="P54" t="str">
            <v xml:space="preserve"> PEKERJAAN PENGECATAN</v>
          </cell>
          <cell r="U54">
            <v>954876</v>
          </cell>
        </row>
        <row r="55">
          <cell r="P55" t="str">
            <v>JUMLAH ( I  s/d.  IV)</v>
          </cell>
          <cell r="U55">
            <v>23624710.960000001</v>
          </cell>
        </row>
        <row r="56">
          <cell r="P56" t="str">
            <v>PPN 10%</v>
          </cell>
          <cell r="U56">
            <v>2362471.0960000004</v>
          </cell>
        </row>
        <row r="57">
          <cell r="P57" t="str">
            <v>TOTAL</v>
          </cell>
          <cell r="U57">
            <v>25987182.056000002</v>
          </cell>
        </row>
        <row r="58">
          <cell r="P58" t="str">
            <v>DIBULATKAN</v>
          </cell>
          <cell r="U58">
            <v>25987000</v>
          </cell>
        </row>
        <row r="60">
          <cell r="N60" t="str">
            <v>Terbilang</v>
          </cell>
          <cell r="O60" t="str">
            <v>:</v>
          </cell>
          <cell r="P60" t="str">
            <v>Dua Puluh Lima Juta Sembilan Ratus Delapan Puluh Tujuh Ribu Rupiah</v>
          </cell>
        </row>
        <row r="63">
          <cell r="T63" t="str">
            <v>Bandar Lampung,      Juli 2006</v>
          </cell>
        </row>
        <row r="64">
          <cell r="O64" t="str">
            <v>Disetujui</v>
          </cell>
          <cell r="T64" t="str">
            <v>Konsultan Perencana</v>
          </cell>
        </row>
        <row r="65">
          <cell r="O65" t="str">
            <v>Pemimpin Kegiatan</v>
          </cell>
          <cell r="T65" t="str">
            <v>CV. NUSANTARA INDAH KONSULTAN</v>
          </cell>
        </row>
        <row r="71">
          <cell r="O71" t="str">
            <v>DIRMANSYAH, ST</v>
          </cell>
          <cell r="T71" t="str">
            <v>WAHYUNI</v>
          </cell>
        </row>
        <row r="72">
          <cell r="O72" t="str">
            <v>NIP. 460 019 077</v>
          </cell>
          <cell r="T72" t="str">
            <v>Direktris</v>
          </cell>
        </row>
      </sheetData>
      <sheetData sheetId="13"/>
      <sheetData sheetId="14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SUMUR BOR PUSKESMAS PERAWATAN KECAMATAN KEDATON</v>
          </cell>
        </row>
        <row r="7">
          <cell r="B7" t="str">
            <v>LOKASI</v>
          </cell>
          <cell r="E7" t="str">
            <v>:</v>
          </cell>
          <cell r="F7" t="str">
            <v>KEDATON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D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5">
          <cell r="B15" t="str">
            <v>I</v>
          </cell>
          <cell r="D15" t="str">
            <v>PEKERJAAN PENGEBORAN</v>
          </cell>
        </row>
        <row r="16">
          <cell r="B16">
            <v>1</v>
          </cell>
          <cell r="D16" t="str">
            <v xml:space="preserve"> Upah pengeboran kedalaman 0 s/d 30 m</v>
          </cell>
          <cell r="H16" t="str">
            <v>SB.15</v>
          </cell>
          <cell r="I16">
            <v>30</v>
          </cell>
          <cell r="J16" t="str">
            <v>M'</v>
          </cell>
          <cell r="K16">
            <v>308236</v>
          </cell>
          <cell r="L16">
            <v>9247080</v>
          </cell>
        </row>
        <row r="17">
          <cell r="B17">
            <v>2</v>
          </cell>
          <cell r="D17" t="str">
            <v xml:space="preserve"> Upah pengeboran kedalaman 30 s/d 60 m</v>
          </cell>
          <cell r="H17" t="str">
            <v>SB.16</v>
          </cell>
          <cell r="I17">
            <v>30</v>
          </cell>
          <cell r="J17" t="str">
            <v>M'</v>
          </cell>
          <cell r="K17">
            <v>314486</v>
          </cell>
          <cell r="L17">
            <v>9434580</v>
          </cell>
        </row>
        <row r="18">
          <cell r="B18">
            <v>3</v>
          </cell>
          <cell r="D18" t="str">
            <v xml:space="preserve"> Upah pengeboran kedalaman 60 s/d 90 m</v>
          </cell>
          <cell r="H18" t="str">
            <v>SB.17</v>
          </cell>
          <cell r="I18">
            <v>20</v>
          </cell>
          <cell r="J18" t="str">
            <v>M'</v>
          </cell>
          <cell r="K18">
            <v>314646</v>
          </cell>
          <cell r="L18">
            <v>6292920</v>
          </cell>
        </row>
        <row r="19">
          <cell r="B19">
            <v>4</v>
          </cell>
          <cell r="D19" t="str">
            <v xml:space="preserve"> Upah reming 10 - 12"  kedalaman 0 s/d 30 m</v>
          </cell>
          <cell r="H19" t="str">
            <v>SB.19</v>
          </cell>
          <cell r="I19">
            <v>30</v>
          </cell>
          <cell r="J19" t="str">
            <v>M'</v>
          </cell>
          <cell r="K19">
            <v>326986</v>
          </cell>
          <cell r="L19">
            <v>9809580</v>
          </cell>
        </row>
        <row r="20">
          <cell r="B20">
            <v>5</v>
          </cell>
          <cell r="D20" t="str">
            <v xml:space="preserve"> Upah reming 10 - 12"  kedalaman 30 s/d 60 m</v>
          </cell>
          <cell r="H20" t="str">
            <v>SB.20</v>
          </cell>
          <cell r="I20">
            <v>30</v>
          </cell>
          <cell r="J20" t="str">
            <v>M'</v>
          </cell>
          <cell r="K20">
            <v>333236</v>
          </cell>
          <cell r="L20">
            <v>9997080</v>
          </cell>
        </row>
        <row r="21">
          <cell r="B21">
            <v>6</v>
          </cell>
          <cell r="D21" t="str">
            <v xml:space="preserve"> Upah reming 10 - 12"  kedalaman 60 s/d 90 m</v>
          </cell>
          <cell r="H21" t="str">
            <v>SB.21</v>
          </cell>
          <cell r="I21">
            <v>20</v>
          </cell>
          <cell r="J21" t="str">
            <v>M'</v>
          </cell>
          <cell r="K21">
            <v>47941</v>
          </cell>
          <cell r="L21">
            <v>958820</v>
          </cell>
        </row>
        <row r="22">
          <cell r="B22">
            <v>7</v>
          </cell>
          <cell r="D22" t="str">
            <v xml:space="preserve"> Pasang gravel pack / krikil padat</v>
          </cell>
          <cell r="H22" t="str">
            <v>SB.14</v>
          </cell>
          <cell r="I22">
            <v>3.16</v>
          </cell>
          <cell r="J22" t="str">
            <v>M3</v>
          </cell>
          <cell r="K22">
            <v>301986</v>
          </cell>
          <cell r="L22">
            <v>954275.76</v>
          </cell>
        </row>
        <row r="23">
          <cell r="B23">
            <v>8</v>
          </cell>
          <cell r="D23" t="str">
            <v xml:space="preserve"> Pasang semen grouting beton 1 : 2 : 3</v>
          </cell>
          <cell r="H23" t="str">
            <v>G.41</v>
          </cell>
          <cell r="I23">
            <v>0.37</v>
          </cell>
          <cell r="J23" t="str">
            <v>M3</v>
          </cell>
          <cell r="K23">
            <v>701589.14</v>
          </cell>
          <cell r="L23">
            <v>259587.98</v>
          </cell>
        </row>
        <row r="24">
          <cell r="B24">
            <v>9</v>
          </cell>
          <cell r="D24" t="str">
            <v xml:space="preserve"> Pasang semen grouting beton 1 : 3 : 6</v>
          </cell>
          <cell r="H24" t="str">
            <v>G.44</v>
          </cell>
          <cell r="I24">
            <v>0.3</v>
          </cell>
          <cell r="J24" t="str">
            <v>M3</v>
          </cell>
          <cell r="K24">
            <v>612956.9</v>
          </cell>
          <cell r="L24">
            <v>183887.07</v>
          </cell>
        </row>
        <row r="25">
          <cell r="D25" t="str">
            <v>SUB TOTAL  I</v>
          </cell>
          <cell r="L25">
            <v>47137810.809999995</v>
          </cell>
        </row>
        <row r="26">
          <cell r="B26" t="str">
            <v>II</v>
          </cell>
          <cell r="D26" t="str">
            <v xml:space="preserve"> PEKERJAAN PASANGAN PIPA</v>
          </cell>
        </row>
        <row r="27">
          <cell r="B27">
            <v>1</v>
          </cell>
          <cell r="D27" t="str">
            <v>Pasang pipa Jambang Dia 8"</v>
          </cell>
          <cell r="H27" t="str">
            <v>SB.7</v>
          </cell>
          <cell r="I27">
            <v>25</v>
          </cell>
          <cell r="J27" t="str">
            <v>M'</v>
          </cell>
          <cell r="K27">
            <v>312049.90000000002</v>
          </cell>
          <cell r="L27">
            <v>7801247.5</v>
          </cell>
        </row>
        <row r="28">
          <cell r="B28">
            <v>2</v>
          </cell>
          <cell r="D28" t="str">
            <v>Pasang pipa Screen Stainless steel / low carbon  4"</v>
          </cell>
          <cell r="H28" t="str">
            <v>SB.9</v>
          </cell>
          <cell r="I28">
            <v>18</v>
          </cell>
          <cell r="J28" t="str">
            <v>M'</v>
          </cell>
          <cell r="K28">
            <v>272522</v>
          </cell>
          <cell r="L28">
            <v>4905396</v>
          </cell>
        </row>
        <row r="29">
          <cell r="B29">
            <v>3</v>
          </cell>
          <cell r="D29" t="str">
            <v>Pasang pipa black steel dia 4"</v>
          </cell>
          <cell r="H29" t="str">
            <v>SB.5</v>
          </cell>
          <cell r="I29">
            <v>27</v>
          </cell>
          <cell r="J29" t="str">
            <v>M'</v>
          </cell>
          <cell r="K29">
            <v>292093.91000000003</v>
          </cell>
          <cell r="L29">
            <v>7886535.5700000003</v>
          </cell>
        </row>
        <row r="30">
          <cell r="B30">
            <v>4</v>
          </cell>
          <cell r="D30" t="str">
            <v>Pasang pipa naik galvanis 1"</v>
          </cell>
          <cell r="H30" t="str">
            <v>SB.2</v>
          </cell>
          <cell r="I30">
            <v>30</v>
          </cell>
          <cell r="J30" t="str">
            <v>M'</v>
          </cell>
          <cell r="K30">
            <v>105461.39</v>
          </cell>
          <cell r="L30">
            <v>3163841.7</v>
          </cell>
        </row>
        <row r="31">
          <cell r="B31">
            <v>5</v>
          </cell>
          <cell r="D31" t="str">
            <v>Pasang pipa galvanis dia 3/4"</v>
          </cell>
          <cell r="H31" t="str">
            <v>SB.2</v>
          </cell>
          <cell r="I31">
            <v>30</v>
          </cell>
          <cell r="J31" t="str">
            <v>M'</v>
          </cell>
          <cell r="K31">
            <v>105461.39</v>
          </cell>
          <cell r="L31">
            <v>3163841.7</v>
          </cell>
        </row>
        <row r="32">
          <cell r="B32">
            <v>6</v>
          </cell>
          <cell r="D32" t="str">
            <v>Reduser 8" x 4 "</v>
          </cell>
          <cell r="H32" t="str">
            <v>Ls</v>
          </cell>
          <cell r="I32">
            <v>1</v>
          </cell>
          <cell r="K32">
            <v>200000</v>
          </cell>
          <cell r="L32">
            <v>200000</v>
          </cell>
        </row>
        <row r="33">
          <cell r="B33">
            <v>7</v>
          </cell>
          <cell r="D33" t="str">
            <v xml:space="preserve">Pasang aksesories </v>
          </cell>
          <cell r="H33" t="str">
            <v>Ls</v>
          </cell>
          <cell r="I33">
            <v>1</v>
          </cell>
          <cell r="J33" t="str">
            <v>Unit</v>
          </cell>
          <cell r="K33">
            <v>1900000</v>
          </cell>
          <cell r="L33">
            <v>1900000</v>
          </cell>
        </row>
        <row r="34">
          <cell r="B34">
            <v>8</v>
          </cell>
          <cell r="D34" t="str">
            <v>Electrical Longing Test</v>
          </cell>
          <cell r="H34" t="str">
            <v>SB.23</v>
          </cell>
          <cell r="I34">
            <v>80</v>
          </cell>
          <cell r="J34" t="str">
            <v>M'</v>
          </cell>
          <cell r="K34">
            <v>47941</v>
          </cell>
          <cell r="L34">
            <v>3835280</v>
          </cell>
        </row>
        <row r="35">
          <cell r="B35">
            <v>9</v>
          </cell>
          <cell r="D35" t="str">
            <v>Pumping Test</v>
          </cell>
          <cell r="H35" t="str">
            <v>SB.24</v>
          </cell>
          <cell r="I35">
            <v>80</v>
          </cell>
          <cell r="J35" t="str">
            <v>M'</v>
          </cell>
          <cell r="K35">
            <v>57246</v>
          </cell>
          <cell r="L35">
            <v>4579680</v>
          </cell>
        </row>
        <row r="36">
          <cell r="B36">
            <v>10</v>
          </cell>
          <cell r="D36" t="str">
            <v>Pompa Jetpum</v>
          </cell>
          <cell r="H36" t="str">
            <v>Ls</v>
          </cell>
          <cell r="I36">
            <v>1</v>
          </cell>
          <cell r="K36">
            <v>2000000</v>
          </cell>
          <cell r="L36">
            <v>2000000</v>
          </cell>
        </row>
        <row r="37">
          <cell r="D37" t="str">
            <v>SUB TOTAL  II</v>
          </cell>
          <cell r="L37">
            <v>39435822.469999999</v>
          </cell>
        </row>
        <row r="38">
          <cell r="B38" t="str">
            <v>A</v>
          </cell>
          <cell r="D38" t="str">
            <v>JUMLAH</v>
          </cell>
          <cell r="L38">
            <v>86573633.280000001</v>
          </cell>
        </row>
        <row r="39">
          <cell r="B39" t="str">
            <v>B</v>
          </cell>
          <cell r="D39" t="str">
            <v>PPN 10%</v>
          </cell>
          <cell r="L39">
            <v>8657363.3300000001</v>
          </cell>
        </row>
        <row r="40">
          <cell r="B40" t="str">
            <v>C</v>
          </cell>
          <cell r="D40" t="str">
            <v>JUMLAH  (A+B)</v>
          </cell>
          <cell r="L40">
            <v>95230996.609999999</v>
          </cell>
        </row>
        <row r="41">
          <cell r="B41" t="str">
            <v>D</v>
          </cell>
          <cell r="D41" t="str">
            <v>JUMLAH DIBULATKAN</v>
          </cell>
          <cell r="L41">
            <v>95230000</v>
          </cell>
        </row>
        <row r="42">
          <cell r="N42" t="str">
            <v>REKAPITULASI RENCANA ANGGARAN BIAYA</v>
          </cell>
        </row>
        <row r="43">
          <cell r="N43" t="str">
            <v>( R A B )</v>
          </cell>
        </row>
        <row r="45">
          <cell r="N45" t="str">
            <v>KEGIATAN</v>
          </cell>
          <cell r="O45" t="str">
            <v>:</v>
          </cell>
          <cell r="P45" t="str">
            <v>PEMBANGUNAN GEDUNG, KANTOR SEKOLAH, PUSKESMAS DAN PEMAGARAN</v>
          </cell>
        </row>
        <row r="46">
          <cell r="O46" t="str">
            <v>:</v>
          </cell>
          <cell r="P46" t="str">
            <v>DANA ALOKASI KHUSUS BIDANG KESEHATAN (DAK)</v>
          </cell>
        </row>
        <row r="47">
          <cell r="N47" t="str">
            <v>PEKERJAAN</v>
          </cell>
          <cell r="O47" t="str">
            <v>:</v>
          </cell>
          <cell r="P47" t="str">
            <v>PEMBANGUNAN SUMUR BOR PUSKESMAS PERAWATAN KECAMATAN KEDATON</v>
          </cell>
        </row>
        <row r="48">
          <cell r="N48" t="str">
            <v>LOKASI</v>
          </cell>
          <cell r="O48" t="str">
            <v>:</v>
          </cell>
          <cell r="P48" t="str">
            <v>KEDATON</v>
          </cell>
        </row>
        <row r="49">
          <cell r="N49" t="str">
            <v>KODYA</v>
          </cell>
          <cell r="O49" t="str">
            <v>:</v>
          </cell>
          <cell r="P49" t="str">
            <v>BANDAR LAMPUNG</v>
          </cell>
        </row>
        <row r="50">
          <cell r="N50" t="str">
            <v>TAHUN ANGGARAN</v>
          </cell>
          <cell r="O50" t="str">
            <v>:</v>
          </cell>
          <cell r="P50" t="str">
            <v>2006</v>
          </cell>
        </row>
        <row r="52">
          <cell r="N52" t="str">
            <v>NO.</v>
          </cell>
          <cell r="O52" t="str">
            <v>URAIAN  PEKERJAAN</v>
          </cell>
          <cell r="U52" t="str">
            <v>TOTAL</v>
          </cell>
        </row>
        <row r="53">
          <cell r="U53" t="str">
            <v>HARGA</v>
          </cell>
        </row>
        <row r="54">
          <cell r="U54" t="str">
            <v>(Rp)</v>
          </cell>
        </row>
        <row r="55">
          <cell r="N55" t="str">
            <v>I</v>
          </cell>
          <cell r="P55" t="str">
            <v>PEKERJAAN PENGEBORAN</v>
          </cell>
          <cell r="U55">
            <v>47137810.809999995</v>
          </cell>
        </row>
        <row r="56">
          <cell r="N56" t="str">
            <v>II</v>
          </cell>
          <cell r="P56" t="str">
            <v xml:space="preserve"> PEKERJAAN PASANGAN PIPA</v>
          </cell>
          <cell r="U56">
            <v>39435822.469999999</v>
          </cell>
        </row>
        <row r="57">
          <cell r="P57" t="str">
            <v>JUMLAH ( I  s/d.  II)</v>
          </cell>
          <cell r="U57">
            <v>86573633.280000001</v>
          </cell>
        </row>
        <row r="58">
          <cell r="P58" t="str">
            <v>PPN 10%</v>
          </cell>
          <cell r="U58">
            <v>8657363.3279999997</v>
          </cell>
        </row>
        <row r="59">
          <cell r="P59" t="str">
            <v>TOTAL</v>
          </cell>
          <cell r="U59">
            <v>95230996.607999995</v>
          </cell>
        </row>
        <row r="60">
          <cell r="P60" t="str">
            <v>DIBULATKAN</v>
          </cell>
          <cell r="U60">
            <v>95230000</v>
          </cell>
        </row>
        <row r="62">
          <cell r="N62" t="str">
            <v>Terbilang</v>
          </cell>
          <cell r="O62" t="str">
            <v>:</v>
          </cell>
          <cell r="P62" t="str">
            <v>Sembilan Puluh Lima Juta Dua Ratus Tiga Puluh Ribu Rupiah</v>
          </cell>
        </row>
        <row r="65">
          <cell r="T65" t="str">
            <v>Bandar Lampung,      Juli 2006</v>
          </cell>
        </row>
        <row r="66">
          <cell r="O66" t="str">
            <v>Disetujui</v>
          </cell>
          <cell r="T66" t="str">
            <v>Konsultan Perencana</v>
          </cell>
        </row>
        <row r="67">
          <cell r="O67" t="str">
            <v>Pemimpin Kegiatan</v>
          </cell>
          <cell r="T67" t="str">
            <v>CV. NUSANTARA INDAH KONSULTAN</v>
          </cell>
        </row>
        <row r="73">
          <cell r="O73" t="str">
            <v>DIRMANSYAH, ST</v>
          </cell>
          <cell r="T73" t="str">
            <v>WAHYUNI</v>
          </cell>
        </row>
        <row r="74">
          <cell r="O74" t="str">
            <v>NIP. 460 019 077</v>
          </cell>
          <cell r="T74" t="str">
            <v>Direktris</v>
          </cell>
        </row>
      </sheetData>
      <sheetData sheetId="15"/>
      <sheetData sheetId="16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GEDUNG PUSKESMAS PERAWATAN (RAWAT INAP) KECAMATAN PANJANG</v>
          </cell>
        </row>
        <row r="7">
          <cell r="B7" t="str">
            <v>LOKASI</v>
          </cell>
          <cell r="E7" t="str">
            <v>:</v>
          </cell>
          <cell r="F7" t="str">
            <v>PANJANG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Sewa direksi keet dan barak kerja</v>
          </cell>
          <cell r="H15" t="str">
            <v>Ls</v>
          </cell>
          <cell r="I15">
            <v>1</v>
          </cell>
          <cell r="K15">
            <v>750000</v>
          </cell>
          <cell r="L15">
            <v>750000</v>
          </cell>
        </row>
        <row r="16">
          <cell r="B16">
            <v>2</v>
          </cell>
          <cell r="D16" t="str">
            <v xml:space="preserve"> Pembongkaran + pembuangan</v>
          </cell>
          <cell r="H16" t="str">
            <v>Ls</v>
          </cell>
          <cell r="I16">
            <v>1</v>
          </cell>
          <cell r="K16">
            <v>4000000</v>
          </cell>
          <cell r="L16">
            <v>4000000</v>
          </cell>
        </row>
        <row r="17">
          <cell r="B17">
            <v>3</v>
          </cell>
          <cell r="D17" t="str">
            <v xml:space="preserve"> Pengukuran uitzet, pasang bouwplank.</v>
          </cell>
          <cell r="H17" t="str">
            <v>Ls</v>
          </cell>
          <cell r="I17">
            <v>1</v>
          </cell>
          <cell r="K17">
            <v>1500000</v>
          </cell>
          <cell r="L17">
            <v>1500000</v>
          </cell>
        </row>
        <row r="18">
          <cell r="B18">
            <v>4</v>
          </cell>
          <cell r="D18" t="str">
            <v xml:space="preserve"> Pasang papan nama proyek</v>
          </cell>
          <cell r="H18" t="str">
            <v>Ls</v>
          </cell>
          <cell r="I18">
            <v>1</v>
          </cell>
          <cell r="K18">
            <v>250000</v>
          </cell>
          <cell r="L18">
            <v>250000</v>
          </cell>
        </row>
        <row r="19">
          <cell r="B19">
            <v>5</v>
          </cell>
          <cell r="D19" t="str">
            <v xml:space="preserve"> Penyediaan obat-obatan P3K</v>
          </cell>
          <cell r="H19" t="str">
            <v>Ls</v>
          </cell>
          <cell r="I19">
            <v>1</v>
          </cell>
          <cell r="K19">
            <v>200000</v>
          </cell>
          <cell r="L19">
            <v>200000</v>
          </cell>
        </row>
        <row r="20">
          <cell r="B20">
            <v>6</v>
          </cell>
          <cell r="D20" t="str">
            <v xml:space="preserve"> Mobilisasi dan demobilisasi</v>
          </cell>
          <cell r="H20" t="str">
            <v>Ls</v>
          </cell>
          <cell r="I20">
            <v>1</v>
          </cell>
          <cell r="K20">
            <v>1500000</v>
          </cell>
          <cell r="L20">
            <v>1500000</v>
          </cell>
        </row>
        <row r="21">
          <cell r="D21" t="str">
            <v>SUB TOTAL  I</v>
          </cell>
          <cell r="L21">
            <v>8200000</v>
          </cell>
        </row>
        <row r="22">
          <cell r="B22" t="str">
            <v>II</v>
          </cell>
          <cell r="D22" t="str">
            <v>PEKERJAAN TANAH</v>
          </cell>
        </row>
        <row r="23">
          <cell r="B23">
            <v>1</v>
          </cell>
          <cell r="D23" t="str">
            <v>Galian tanah untuk pondasi</v>
          </cell>
          <cell r="H23" t="str">
            <v>A.1</v>
          </cell>
          <cell r="I23">
            <v>93.91</v>
          </cell>
          <cell r="J23" t="str">
            <v>M3</v>
          </cell>
          <cell r="K23">
            <v>19775</v>
          </cell>
          <cell r="L23">
            <v>1857070.25</v>
          </cell>
        </row>
        <row r="24">
          <cell r="B24">
            <v>2</v>
          </cell>
          <cell r="D24" t="str">
            <v>Urugan tanah bekas galian</v>
          </cell>
          <cell r="H24" t="str">
            <v>A.17</v>
          </cell>
          <cell r="I24">
            <v>55.16</v>
          </cell>
          <cell r="J24" t="str">
            <v>M3</v>
          </cell>
          <cell r="K24">
            <v>6660</v>
          </cell>
          <cell r="L24">
            <v>367365.6</v>
          </cell>
        </row>
        <row r="25">
          <cell r="B25">
            <v>3</v>
          </cell>
          <cell r="D25" t="str">
            <v xml:space="preserve">Urugan pasir bawah  pondasi </v>
          </cell>
          <cell r="H25" t="str">
            <v>A.18</v>
          </cell>
          <cell r="I25">
            <v>2.33</v>
          </cell>
          <cell r="J25" t="str">
            <v>M3</v>
          </cell>
          <cell r="K25">
            <v>146691.20000000001</v>
          </cell>
          <cell r="L25">
            <v>341790.5</v>
          </cell>
        </row>
        <row r="26">
          <cell r="D26" t="str">
            <v>SUB TOTAL  II</v>
          </cell>
          <cell r="L26">
            <v>2566226.35</v>
          </cell>
        </row>
        <row r="27">
          <cell r="B27" t="str">
            <v>III</v>
          </cell>
          <cell r="D27" t="str">
            <v xml:space="preserve"> PEKERJAAN BATU DAN BETON</v>
          </cell>
        </row>
        <row r="28">
          <cell r="B28">
            <v>1</v>
          </cell>
          <cell r="D28" t="str">
            <v>Pasang lantai kerja beton tumbuk adk 1:3:5</v>
          </cell>
          <cell r="H28" t="str">
            <v>G.44</v>
          </cell>
          <cell r="I28">
            <v>2.33</v>
          </cell>
          <cell r="J28" t="str">
            <v>M3</v>
          </cell>
          <cell r="K28">
            <v>612956.9</v>
          </cell>
          <cell r="L28">
            <v>1428189.58</v>
          </cell>
        </row>
        <row r="29">
          <cell r="B29">
            <v>2</v>
          </cell>
          <cell r="D29" t="str">
            <v>Pasang Beton bertulang sloop adk 1:2:3</v>
          </cell>
          <cell r="H29" t="str">
            <v>G.41+3/4 I.2(b)+1/2 F.8</v>
          </cell>
          <cell r="I29">
            <v>4.3499999999999996</v>
          </cell>
          <cell r="J29" t="str">
            <v>M3</v>
          </cell>
          <cell r="K29">
            <v>2846717.7800000003</v>
          </cell>
          <cell r="L29">
            <v>12383222.34</v>
          </cell>
        </row>
        <row r="30">
          <cell r="B30">
            <v>3</v>
          </cell>
          <cell r="D30" t="str">
            <v>Pasang Beton bertulang pondasi footplat adk 1:2:3</v>
          </cell>
          <cell r="H30" t="str">
            <v>G.41+3/4 I.2(b)+1/2 F.8</v>
          </cell>
          <cell r="I30">
            <v>22.95</v>
          </cell>
          <cell r="J30" t="str">
            <v>M3</v>
          </cell>
          <cell r="K30">
            <v>2846717.7800000003</v>
          </cell>
          <cell r="L30">
            <v>65332173.049999997</v>
          </cell>
        </row>
        <row r="31">
          <cell r="B31">
            <v>4</v>
          </cell>
          <cell r="D31" t="str">
            <v>Pasang Beton bertulang kolom Praktis adk 1:2:3</v>
          </cell>
          <cell r="H31" t="str">
            <v>G.41+3/4 I.2(a)+1/2 F.8</v>
          </cell>
          <cell r="I31">
            <v>4.1399999999999997</v>
          </cell>
          <cell r="J31" t="str">
            <v>M3</v>
          </cell>
          <cell r="K31">
            <v>2649475.14</v>
          </cell>
          <cell r="L31">
            <v>10968827.08</v>
          </cell>
        </row>
        <row r="32">
          <cell r="B32">
            <v>5</v>
          </cell>
          <cell r="D32" t="str">
            <v>Pasang Beton bertulang balok  adk 1:2:3</v>
          </cell>
          <cell r="H32" t="str">
            <v>G.41+3/4 I.2(b)+1/2 F.8</v>
          </cell>
          <cell r="I32">
            <v>11.93</v>
          </cell>
          <cell r="J32" t="str">
            <v>M3</v>
          </cell>
          <cell r="K32">
            <v>2846717.7800000003</v>
          </cell>
          <cell r="L32">
            <v>33961343.119999997</v>
          </cell>
        </row>
        <row r="33">
          <cell r="B33">
            <v>6</v>
          </cell>
          <cell r="D33" t="str">
            <v>Pasang Beton bertulang ring balok adk 1:2:3</v>
          </cell>
          <cell r="H33" t="str">
            <v>G.41+3/4 I.2(b)+1/2 F.8</v>
          </cell>
          <cell r="I33">
            <v>4.7699999999999996</v>
          </cell>
          <cell r="J33" t="str">
            <v>M3</v>
          </cell>
          <cell r="K33">
            <v>2846717.7800000003</v>
          </cell>
          <cell r="L33">
            <v>13578843.810000001</v>
          </cell>
        </row>
        <row r="34">
          <cell r="B34">
            <v>7</v>
          </cell>
          <cell r="D34" t="str">
            <v>Pasang Beton bertulang plat lantai adk 1:2:3</v>
          </cell>
          <cell r="H34" t="str">
            <v>G.41+3/4 I.2(b)+F.8</v>
          </cell>
          <cell r="I34">
            <v>20.84</v>
          </cell>
          <cell r="J34" t="str">
            <v>M3</v>
          </cell>
          <cell r="K34">
            <v>3348157.7800000003</v>
          </cell>
          <cell r="L34">
            <v>69775608.140000001</v>
          </cell>
        </row>
        <row r="35">
          <cell r="B35">
            <v>8</v>
          </cell>
          <cell r="D35" t="str">
            <v>Pasang Beton bertulang dak atap dan lisplank beton adk 1:2:3</v>
          </cell>
          <cell r="H35" t="str">
            <v>G.41+3/4 I.2(b)+F.8</v>
          </cell>
          <cell r="I35">
            <v>5.31</v>
          </cell>
          <cell r="J35" t="str">
            <v>M3</v>
          </cell>
          <cell r="K35">
            <v>3348157.7800000003</v>
          </cell>
          <cell r="L35">
            <v>17778717.809999999</v>
          </cell>
        </row>
        <row r="36">
          <cell r="B36">
            <v>9</v>
          </cell>
          <cell r="D36" t="str">
            <v>Pasang Beton bertulang. tangga adk 1:2:3</v>
          </cell>
          <cell r="H36" t="str">
            <v>G.41+3/4 I.2(b)+F.8</v>
          </cell>
          <cell r="I36">
            <v>13.38</v>
          </cell>
          <cell r="J36" t="str">
            <v>M3</v>
          </cell>
          <cell r="K36">
            <v>3348157.7800000003</v>
          </cell>
          <cell r="L36">
            <v>44798351.100000001</v>
          </cell>
        </row>
        <row r="37">
          <cell r="B37">
            <v>10</v>
          </cell>
          <cell r="D37" t="str">
            <v>Pasang rabat keliling bangunan</v>
          </cell>
          <cell r="H37" t="str">
            <v>G.67</v>
          </cell>
          <cell r="I37">
            <v>59</v>
          </cell>
          <cell r="J37" t="str">
            <v>M2</v>
          </cell>
          <cell r="K37">
            <v>58988.04</v>
          </cell>
          <cell r="L37">
            <v>3480294.36</v>
          </cell>
        </row>
        <row r="38">
          <cell r="B38">
            <v>11</v>
          </cell>
          <cell r="D38" t="str">
            <v>Pasangan dinding bata adk. 1: 4.</v>
          </cell>
          <cell r="H38" t="str">
            <v>G.33h+G.32a</v>
          </cell>
          <cell r="I38">
            <v>33.023000000000003</v>
          </cell>
          <cell r="J38" t="str">
            <v>M3</v>
          </cell>
          <cell r="K38">
            <v>383258.81</v>
          </cell>
          <cell r="L38">
            <v>12656355.68</v>
          </cell>
        </row>
        <row r="39">
          <cell r="B39">
            <v>12</v>
          </cell>
          <cell r="D39" t="str">
            <v xml:space="preserve">Plesteran dinding adk.1:4 </v>
          </cell>
          <cell r="H39" t="str">
            <v>G.50q+G.48</v>
          </cell>
          <cell r="I39">
            <v>660.46</v>
          </cell>
          <cell r="J39" t="str">
            <v>M2</v>
          </cell>
          <cell r="K39">
            <v>19133.61</v>
          </cell>
          <cell r="L39">
            <v>12636984.060000001</v>
          </cell>
        </row>
        <row r="40">
          <cell r="B40">
            <v>13</v>
          </cell>
          <cell r="D40" t="str">
            <v xml:space="preserve">Pasang lantai keramik 40x40 cm </v>
          </cell>
          <cell r="H40" t="str">
            <v>Supl.III(e)</v>
          </cell>
          <cell r="I40">
            <v>231.3</v>
          </cell>
          <cell r="J40" t="str">
            <v>M2</v>
          </cell>
          <cell r="K40">
            <v>64791.59</v>
          </cell>
          <cell r="L40">
            <v>14986294.77</v>
          </cell>
        </row>
        <row r="41">
          <cell r="B41">
            <v>14</v>
          </cell>
          <cell r="D41" t="str">
            <v>Pasang lantai keramik 20x20 cm KM</v>
          </cell>
          <cell r="H41" t="str">
            <v>Supl.III(c)</v>
          </cell>
          <cell r="I41">
            <v>12</v>
          </cell>
          <cell r="J41" t="str">
            <v>M2</v>
          </cell>
          <cell r="K41">
            <v>64691.59</v>
          </cell>
          <cell r="L41">
            <v>776299.08</v>
          </cell>
        </row>
        <row r="42">
          <cell r="B42">
            <v>15</v>
          </cell>
          <cell r="D42" t="str">
            <v xml:space="preserve">Pasang dinding keramik 20x20 cm </v>
          </cell>
          <cell r="H42" t="str">
            <v>Supl.IV(c)</v>
          </cell>
          <cell r="I42">
            <v>45.36</v>
          </cell>
          <cell r="J42" t="str">
            <v>M2</v>
          </cell>
          <cell r="K42">
            <v>88741.59</v>
          </cell>
          <cell r="L42">
            <v>4025318.52</v>
          </cell>
        </row>
        <row r="43">
          <cell r="D43" t="str">
            <v>SUB TOTAL  III</v>
          </cell>
          <cell r="L43">
            <v>318566822.5</v>
          </cell>
        </row>
        <row r="44">
          <cell r="B44" t="str">
            <v>IV</v>
          </cell>
          <cell r="D44" t="str">
            <v xml:space="preserve"> PEKERJAAN KAYU, KUSEN DAN KACA</v>
          </cell>
        </row>
        <row r="45">
          <cell r="B45">
            <v>1</v>
          </cell>
          <cell r="D45" t="str">
            <v xml:space="preserve"> Pasang kusen pintu dan jendela kayu kelas II</v>
          </cell>
          <cell r="H45" t="str">
            <v>F.27(b)</v>
          </cell>
          <cell r="I45">
            <v>1.5</v>
          </cell>
          <cell r="J45" t="str">
            <v>M3</v>
          </cell>
          <cell r="K45">
            <v>3180138</v>
          </cell>
          <cell r="L45">
            <v>4770207</v>
          </cell>
        </row>
        <row r="46">
          <cell r="B46">
            <v>2</v>
          </cell>
          <cell r="D46" t="str">
            <v xml:space="preserve"> Pasang kuda-kuda baja ringan zinkcolum</v>
          </cell>
          <cell r="H46" t="str">
            <v>Supl.XIII</v>
          </cell>
          <cell r="I46">
            <v>323</v>
          </cell>
          <cell r="J46" t="str">
            <v>M2</v>
          </cell>
          <cell r="K46">
            <v>203841</v>
          </cell>
          <cell r="L46">
            <v>65840643</v>
          </cell>
        </row>
        <row r="47">
          <cell r="B47">
            <v>3</v>
          </cell>
          <cell r="D47" t="str">
            <v xml:space="preserve"> Kuda-kuda konsul kayu kelas II disugu rapih</v>
          </cell>
          <cell r="H47" t="str">
            <v>F.27(b)</v>
          </cell>
          <cell r="I47">
            <v>1.99</v>
          </cell>
          <cell r="J47" t="str">
            <v>M3</v>
          </cell>
          <cell r="K47">
            <v>3180138</v>
          </cell>
          <cell r="L47">
            <v>6328474.6200000001</v>
          </cell>
        </row>
        <row r="48">
          <cell r="B48">
            <v>4</v>
          </cell>
          <cell r="D48" t="str">
            <v xml:space="preserve"> Daun pintu double triplek</v>
          </cell>
          <cell r="H48" t="str">
            <v>F.33.1(d)</v>
          </cell>
          <cell r="I48">
            <v>5.67</v>
          </cell>
          <cell r="J48" t="str">
            <v>M2</v>
          </cell>
          <cell r="K48">
            <v>330193</v>
          </cell>
          <cell r="L48">
            <v>1872194.31</v>
          </cell>
        </row>
        <row r="49">
          <cell r="B49">
            <v>5</v>
          </cell>
          <cell r="D49" t="str">
            <v xml:space="preserve"> Daun pintu panel kaca 5 mm kayu kelas II</v>
          </cell>
          <cell r="H49" t="str">
            <v>F.36(d)</v>
          </cell>
          <cell r="I49">
            <v>7.56</v>
          </cell>
          <cell r="J49" t="str">
            <v>M2</v>
          </cell>
          <cell r="K49">
            <v>435778</v>
          </cell>
          <cell r="L49">
            <v>3294481.68</v>
          </cell>
        </row>
        <row r="50">
          <cell r="B50">
            <v>6</v>
          </cell>
          <cell r="D50" t="str">
            <v xml:space="preserve"> Daun  jendela panel  kaca 5 mm kayu kelas II</v>
          </cell>
          <cell r="H50" t="str">
            <v>F.36(d)</v>
          </cell>
          <cell r="I50">
            <v>27.16</v>
          </cell>
          <cell r="J50" t="str">
            <v>M2</v>
          </cell>
          <cell r="K50">
            <v>435778</v>
          </cell>
          <cell r="L50">
            <v>11835730.48</v>
          </cell>
        </row>
        <row r="51">
          <cell r="B51">
            <v>7</v>
          </cell>
          <cell r="D51" t="str">
            <v xml:space="preserve"> Pasang jalusi kayu kelas II</v>
          </cell>
          <cell r="H51" t="str">
            <v>F.31(b)</v>
          </cell>
          <cell r="I51">
            <v>14.14</v>
          </cell>
          <cell r="J51" t="str">
            <v>M2</v>
          </cell>
          <cell r="K51">
            <v>175280.5</v>
          </cell>
          <cell r="L51">
            <v>2478466.27</v>
          </cell>
        </row>
        <row r="52">
          <cell r="B52">
            <v>8</v>
          </cell>
          <cell r="D52" t="str">
            <v xml:space="preserve"> Kaca mati 5 mm (polos)</v>
          </cell>
          <cell r="H52" t="str">
            <v>F.37(a)</v>
          </cell>
          <cell r="I52">
            <v>0.89</v>
          </cell>
          <cell r="J52" t="str">
            <v>M2</v>
          </cell>
          <cell r="K52">
            <v>128644</v>
          </cell>
          <cell r="L52">
            <v>114493.16</v>
          </cell>
        </row>
        <row r="53">
          <cell r="B53">
            <v>9</v>
          </cell>
          <cell r="D53" t="str">
            <v xml:space="preserve"> Pasang pintu PVC KM/WC</v>
          </cell>
          <cell r="H53" t="str">
            <v>Ls</v>
          </cell>
          <cell r="I53">
            <v>4</v>
          </cell>
          <cell r="J53" t="str">
            <v>unit</v>
          </cell>
          <cell r="K53">
            <v>450000</v>
          </cell>
          <cell r="L53">
            <v>1800000</v>
          </cell>
        </row>
        <row r="54">
          <cell r="D54" t="str">
            <v>SUB TOTAL  IV</v>
          </cell>
          <cell r="L54">
            <v>98334690.520000011</v>
          </cell>
        </row>
        <row r="55">
          <cell r="B55" t="str">
            <v>V</v>
          </cell>
          <cell r="D55" t="str">
            <v>PEKERJAAN ATAP DAN PLAFOND</v>
          </cell>
        </row>
        <row r="56">
          <cell r="B56">
            <v>1</v>
          </cell>
          <cell r="D56" t="str">
            <v>Pasang atap genteng plentong</v>
          </cell>
          <cell r="H56" t="str">
            <v>H.2.1(c)</v>
          </cell>
          <cell r="I56">
            <v>395.8</v>
          </cell>
          <cell r="J56" t="str">
            <v>M2</v>
          </cell>
          <cell r="K56">
            <v>32340</v>
          </cell>
          <cell r="L56">
            <v>12800172</v>
          </cell>
        </row>
        <row r="57">
          <cell r="B57">
            <v>2</v>
          </cell>
          <cell r="D57" t="str">
            <v>Pasang bubungan genteng plentong</v>
          </cell>
          <cell r="H57" t="str">
            <v>H.6+G.16(c)</v>
          </cell>
          <cell r="I57">
            <v>42.5</v>
          </cell>
          <cell r="J57" t="str">
            <v>M'</v>
          </cell>
          <cell r="K57">
            <v>31740</v>
          </cell>
          <cell r="L57">
            <v>1348950</v>
          </cell>
        </row>
        <row r="58">
          <cell r="B58">
            <v>3</v>
          </cell>
          <cell r="D58" t="str">
            <v>Pasang rangka plafond 4/6 kayu klas III</v>
          </cell>
          <cell r="H58" t="str">
            <v>F.1.1</v>
          </cell>
          <cell r="I58">
            <v>5.6020000000000003</v>
          </cell>
          <cell r="J58" t="str">
            <v>M3</v>
          </cell>
          <cell r="K58">
            <v>2685950</v>
          </cell>
          <cell r="L58">
            <v>15046691.9</v>
          </cell>
        </row>
        <row r="59">
          <cell r="B59">
            <v>4</v>
          </cell>
          <cell r="D59" t="str">
            <v>Pasang Plafond triplek 3 mm</v>
          </cell>
          <cell r="H59" t="str">
            <v>D.12(a)</v>
          </cell>
          <cell r="I59">
            <v>549.20000000000005</v>
          </cell>
          <cell r="J59" t="str">
            <v>M2</v>
          </cell>
          <cell r="K59">
            <v>23115</v>
          </cell>
          <cell r="L59">
            <v>12694758</v>
          </cell>
        </row>
        <row r="60">
          <cell r="B60">
            <v>5</v>
          </cell>
          <cell r="D60" t="str">
            <v>Pasang list planfond kayu 5/5 cm</v>
          </cell>
          <cell r="H60" t="str">
            <v>Supl.BMPK.15</v>
          </cell>
          <cell r="I60">
            <v>564.53</v>
          </cell>
          <cell r="J60" t="str">
            <v>M'</v>
          </cell>
          <cell r="K60">
            <v>24235</v>
          </cell>
          <cell r="L60">
            <v>13681384.550000001</v>
          </cell>
        </row>
        <row r="61">
          <cell r="B61">
            <v>6</v>
          </cell>
          <cell r="D61" t="str">
            <v>Pasang list plank papan kayu klas II</v>
          </cell>
          <cell r="H61" t="str">
            <v>F.21</v>
          </cell>
          <cell r="I61">
            <v>37.200000000000003</v>
          </cell>
          <cell r="J61" t="str">
            <v>M2</v>
          </cell>
          <cell r="K61">
            <v>93324</v>
          </cell>
          <cell r="L61">
            <v>3471652.8</v>
          </cell>
        </row>
        <row r="62">
          <cell r="D62" t="str">
            <v>SUB TOTAL  V</v>
          </cell>
          <cell r="L62">
            <v>59043609.25</v>
          </cell>
        </row>
        <row r="63">
          <cell r="B63" t="str">
            <v>VI</v>
          </cell>
          <cell r="D63" t="str">
            <v>PEKERJAAN PENGECATAN</v>
          </cell>
          <cell r="K63" t="str">
            <v/>
          </cell>
          <cell r="L63" t="str">
            <v/>
          </cell>
        </row>
        <row r="64">
          <cell r="B64">
            <v>1</v>
          </cell>
          <cell r="D64" t="str">
            <v>Pengecatan kusen daun pintu, jendela, jalusi, dan list plank kayu</v>
          </cell>
          <cell r="H64" t="str">
            <v>Supl.IX.1</v>
          </cell>
          <cell r="I64">
            <v>409.97</v>
          </cell>
          <cell r="J64" t="str">
            <v>M2</v>
          </cell>
          <cell r="K64">
            <v>14171.75</v>
          </cell>
          <cell r="L64">
            <v>5809992.3499999996</v>
          </cell>
        </row>
        <row r="65">
          <cell r="B65">
            <v>2</v>
          </cell>
          <cell r="D65" t="str">
            <v>Mengecat dinding dengan cat tembok</v>
          </cell>
          <cell r="H65" t="str">
            <v>G.53.1</v>
          </cell>
          <cell r="I65">
            <v>660.46</v>
          </cell>
          <cell r="J65" t="str">
            <v>M2</v>
          </cell>
          <cell r="K65">
            <v>7561</v>
          </cell>
          <cell r="L65">
            <v>4993738.0599999996</v>
          </cell>
        </row>
        <row r="66">
          <cell r="B66">
            <v>3</v>
          </cell>
          <cell r="D66" t="str">
            <v>Mengecat plafond dengan cat tembok</v>
          </cell>
          <cell r="H66" t="str">
            <v>G.53.1</v>
          </cell>
          <cell r="I66">
            <v>549.20000000000005</v>
          </cell>
          <cell r="J66" t="str">
            <v>M2</v>
          </cell>
          <cell r="K66">
            <v>7561</v>
          </cell>
          <cell r="L66">
            <v>4152501.2</v>
          </cell>
        </row>
        <row r="68">
          <cell r="D68" t="str">
            <v>SUB TOTAL  VI</v>
          </cell>
          <cell r="L68">
            <v>14956231.609999999</v>
          </cell>
        </row>
        <row r="69">
          <cell r="B69" t="str">
            <v>VII</v>
          </cell>
          <cell r="D69" t="str">
            <v>PEKERJAAN KUNCI, ENGSEL DAN LAIN-LAIN</v>
          </cell>
        </row>
        <row r="70">
          <cell r="B70">
            <v>1</v>
          </cell>
          <cell r="D70" t="str">
            <v>Pasang kunci pintu 2 slag mutu baik</v>
          </cell>
          <cell r="H70" t="str">
            <v>Supl.BMPK.1(a)</v>
          </cell>
          <cell r="I70">
            <v>6</v>
          </cell>
          <cell r="J70" t="str">
            <v>buah</v>
          </cell>
          <cell r="K70">
            <v>74000</v>
          </cell>
          <cell r="L70">
            <v>444000</v>
          </cell>
        </row>
        <row r="71">
          <cell r="B71">
            <v>2</v>
          </cell>
          <cell r="D71" t="str">
            <v>Engsel pintu untuk satu pintu 3 buah engsel</v>
          </cell>
          <cell r="H71" t="str">
            <v>Supl.BMPK.2(a)</v>
          </cell>
          <cell r="I71">
            <v>27</v>
          </cell>
          <cell r="J71" t="str">
            <v>buah</v>
          </cell>
          <cell r="K71">
            <v>8266</v>
          </cell>
          <cell r="L71">
            <v>223182</v>
          </cell>
        </row>
        <row r="72">
          <cell r="B72">
            <v>3</v>
          </cell>
          <cell r="D72" t="str">
            <v>Engsel jendela  2 buah untuk 1 daun jendela</v>
          </cell>
          <cell r="H72" t="str">
            <v>Supl.BMPK.2(b)</v>
          </cell>
          <cell r="I72">
            <v>62</v>
          </cell>
          <cell r="J72" t="str">
            <v>buah</v>
          </cell>
          <cell r="K72">
            <v>7066</v>
          </cell>
          <cell r="L72">
            <v>438092</v>
          </cell>
        </row>
        <row r="73">
          <cell r="B73">
            <v>4</v>
          </cell>
          <cell r="D73" t="str">
            <v>Grendel pintu 2 buah untuk satu daun pintu</v>
          </cell>
          <cell r="H73" t="str">
            <v>Supl.BMPK.5(a)</v>
          </cell>
          <cell r="I73">
            <v>18</v>
          </cell>
          <cell r="J73" t="str">
            <v>buah</v>
          </cell>
          <cell r="K73">
            <v>6566</v>
          </cell>
          <cell r="L73">
            <v>118188</v>
          </cell>
        </row>
        <row r="74">
          <cell r="B74">
            <v>5</v>
          </cell>
          <cell r="D74" t="str">
            <v>Grendel jendela 1 buah untuk 1 buah daun jendela</v>
          </cell>
          <cell r="H74" t="str">
            <v>Supl.BMPK.5(b)</v>
          </cell>
          <cell r="I74">
            <v>31</v>
          </cell>
          <cell r="J74" t="str">
            <v>buah</v>
          </cell>
          <cell r="K74">
            <v>6566</v>
          </cell>
          <cell r="L74">
            <v>203546</v>
          </cell>
        </row>
        <row r="75">
          <cell r="B75">
            <v>6</v>
          </cell>
          <cell r="D75" t="str">
            <v>Hak angin jendela 1 buah untuk 1 buah daun jendela</v>
          </cell>
          <cell r="H75" t="str">
            <v>Supl.BMPK.4</v>
          </cell>
          <cell r="I75">
            <v>31</v>
          </cell>
          <cell r="J75" t="str">
            <v>buah</v>
          </cell>
          <cell r="K75">
            <v>4066</v>
          </cell>
          <cell r="L75">
            <v>126046</v>
          </cell>
        </row>
        <row r="76">
          <cell r="B76">
            <v>7</v>
          </cell>
          <cell r="D76" t="str">
            <v>Tarikan jendela</v>
          </cell>
          <cell r="H76" t="str">
            <v>Supl.BMPK.3(a)</v>
          </cell>
          <cell r="I76">
            <v>31</v>
          </cell>
          <cell r="J76" t="str">
            <v>buah</v>
          </cell>
          <cell r="K76">
            <v>11066</v>
          </cell>
          <cell r="L76">
            <v>343046</v>
          </cell>
        </row>
        <row r="77">
          <cell r="D77" t="str">
            <v>SUB TOTAL  VII</v>
          </cell>
          <cell r="L77">
            <v>1896100</v>
          </cell>
        </row>
        <row r="78">
          <cell r="B78" t="str">
            <v>VIII</v>
          </cell>
          <cell r="D78" t="str">
            <v>PEKERJAAN SANITAIR DAN INSTALASI AIR</v>
          </cell>
        </row>
        <row r="79">
          <cell r="B79">
            <v>1</v>
          </cell>
          <cell r="D79" t="str">
            <v>Pembuatan saluran air hujan keliling bangunan</v>
          </cell>
          <cell r="H79" t="str">
            <v>G.81</v>
          </cell>
          <cell r="I79">
            <v>80</v>
          </cell>
          <cell r="J79" t="str">
            <v>M'</v>
          </cell>
          <cell r="K79">
            <v>70725.08</v>
          </cell>
          <cell r="L79">
            <v>5658006.4000000004</v>
          </cell>
        </row>
        <row r="80">
          <cell r="B80">
            <v>2</v>
          </cell>
          <cell r="D80" t="str">
            <v>Pasang Instalasi air bersih pipa pvc 1/2"</v>
          </cell>
          <cell r="H80" t="str">
            <v>Supl.BMPK.13</v>
          </cell>
          <cell r="I80">
            <v>64</v>
          </cell>
          <cell r="J80" t="str">
            <v>M'</v>
          </cell>
          <cell r="K80">
            <v>91150</v>
          </cell>
          <cell r="L80">
            <v>5833600</v>
          </cell>
        </row>
        <row r="81">
          <cell r="B81">
            <v>3</v>
          </cell>
          <cell r="D81" t="str">
            <v>Pasang Instalasi air bersih pipa pvc 3/4"</v>
          </cell>
          <cell r="H81" t="str">
            <v>Supl.BMPK.12</v>
          </cell>
          <cell r="I81">
            <v>55</v>
          </cell>
          <cell r="J81" t="str">
            <v>M'</v>
          </cell>
          <cell r="K81">
            <v>120050</v>
          </cell>
          <cell r="L81">
            <v>6602750</v>
          </cell>
        </row>
        <row r="82">
          <cell r="B82">
            <v>4</v>
          </cell>
          <cell r="D82" t="str">
            <v>Pasang pipa pvc d 3" (grey watter)</v>
          </cell>
          <cell r="H82" t="str">
            <v>Supl.BMPK.13.b</v>
          </cell>
          <cell r="I82">
            <v>50</v>
          </cell>
          <cell r="J82" t="str">
            <v>M'</v>
          </cell>
          <cell r="K82">
            <v>90550</v>
          </cell>
          <cell r="L82">
            <v>4527500</v>
          </cell>
        </row>
        <row r="83">
          <cell r="B83">
            <v>5</v>
          </cell>
          <cell r="D83" t="str">
            <v>Pasang pipa pvc d 4" (black watter)</v>
          </cell>
          <cell r="H83" t="str">
            <v>Supl.BMPK.14</v>
          </cell>
          <cell r="I83">
            <v>71.5</v>
          </cell>
          <cell r="J83" t="str">
            <v>M'</v>
          </cell>
          <cell r="K83">
            <v>76785</v>
          </cell>
          <cell r="L83">
            <v>5490127.5</v>
          </cell>
        </row>
        <row r="84">
          <cell r="B84">
            <v>6</v>
          </cell>
          <cell r="D84" t="str">
            <v>Pasang pipa pvc d 4" (black watter) limbah medis</v>
          </cell>
          <cell r="H84" t="str">
            <v>Supl.BMPK.14</v>
          </cell>
          <cell r="I84">
            <v>54</v>
          </cell>
          <cell r="J84" t="str">
            <v>M'</v>
          </cell>
          <cell r="K84">
            <v>76785</v>
          </cell>
          <cell r="L84">
            <v>4146390</v>
          </cell>
        </row>
        <row r="85">
          <cell r="B85">
            <v>7</v>
          </cell>
          <cell r="D85" t="str">
            <v>Pasang kran stenlis steel d 1/2" mutu baik</v>
          </cell>
          <cell r="H85" t="str">
            <v>Ls</v>
          </cell>
          <cell r="I85">
            <v>7</v>
          </cell>
          <cell r="J85" t="str">
            <v>bh</v>
          </cell>
          <cell r="K85">
            <v>45000</v>
          </cell>
          <cell r="L85">
            <v>315000</v>
          </cell>
        </row>
        <row r="86">
          <cell r="B86">
            <v>8</v>
          </cell>
          <cell r="D86" t="str">
            <v>Pasang kran leher angsa diameter  1/2"</v>
          </cell>
          <cell r="H86" t="str">
            <v>Ls</v>
          </cell>
          <cell r="I86">
            <v>4</v>
          </cell>
          <cell r="J86" t="str">
            <v>bh</v>
          </cell>
          <cell r="K86">
            <v>35000</v>
          </cell>
          <cell r="L86">
            <v>140000</v>
          </cell>
        </row>
        <row r="87">
          <cell r="B87">
            <v>9</v>
          </cell>
          <cell r="D87" t="str">
            <v>Pasang floor drained</v>
          </cell>
          <cell r="H87" t="str">
            <v>Ls</v>
          </cell>
          <cell r="I87">
            <v>8</v>
          </cell>
          <cell r="J87" t="str">
            <v>bh</v>
          </cell>
          <cell r="K87">
            <v>48000</v>
          </cell>
          <cell r="L87">
            <v>384000</v>
          </cell>
        </row>
        <row r="88">
          <cell r="B88">
            <v>10</v>
          </cell>
          <cell r="D88" t="str">
            <v xml:space="preserve">Pasang Bak cuci piring aluminium </v>
          </cell>
          <cell r="H88" t="str">
            <v>Ls</v>
          </cell>
          <cell r="I88">
            <v>4</v>
          </cell>
          <cell r="J88" t="str">
            <v>bh</v>
          </cell>
          <cell r="K88">
            <v>235000</v>
          </cell>
          <cell r="L88">
            <v>940000</v>
          </cell>
        </row>
        <row r="89">
          <cell r="B89">
            <v>11</v>
          </cell>
          <cell r="D89" t="str">
            <v>Pasang closed jongkok</v>
          </cell>
          <cell r="H89" t="str">
            <v>Supl.BMPK.6(a)</v>
          </cell>
          <cell r="I89">
            <v>8</v>
          </cell>
          <cell r="J89" t="str">
            <v>unt</v>
          </cell>
          <cell r="K89">
            <v>210672.34</v>
          </cell>
          <cell r="L89">
            <v>1685378.72</v>
          </cell>
        </row>
        <row r="90">
          <cell r="B90">
            <v>12</v>
          </cell>
          <cell r="D90" t="str">
            <v>Kaca cermin 60 x 80 cm tebal 5 mm bepel semua sisi muka</v>
          </cell>
          <cell r="H90" t="str">
            <v>Ls</v>
          </cell>
          <cell r="I90">
            <v>1</v>
          </cell>
          <cell r="K90">
            <v>250000</v>
          </cell>
          <cell r="L90">
            <v>250000</v>
          </cell>
        </row>
        <row r="91">
          <cell r="B91">
            <v>13</v>
          </cell>
          <cell r="D91" t="str">
            <v>Pasang wash tavel</v>
          </cell>
          <cell r="H91" t="str">
            <v>T.B.5</v>
          </cell>
          <cell r="I91">
            <v>1</v>
          </cell>
          <cell r="J91" t="str">
            <v>unt</v>
          </cell>
          <cell r="K91">
            <v>784550</v>
          </cell>
          <cell r="L91">
            <v>784550</v>
          </cell>
        </row>
        <row r="92">
          <cell r="D92" t="str">
            <v>SUB TOTAL  VIII</v>
          </cell>
          <cell r="L92">
            <v>36757302.619999997</v>
          </cell>
        </row>
        <row r="93">
          <cell r="B93" t="str">
            <v>IX</v>
          </cell>
          <cell r="D93" t="str">
            <v>PEKERJAAN INSTALASI LISTRIK</v>
          </cell>
        </row>
        <row r="94">
          <cell r="B94">
            <v>1</v>
          </cell>
          <cell r="D94" t="str">
            <v>Pemasangan instalasi listrik</v>
          </cell>
          <cell r="H94" t="str">
            <v>Hitung</v>
          </cell>
          <cell r="I94">
            <v>100</v>
          </cell>
          <cell r="J94" t="str">
            <v>titik</v>
          </cell>
          <cell r="K94">
            <v>32500</v>
          </cell>
          <cell r="L94">
            <v>3250000</v>
          </cell>
        </row>
        <row r="95">
          <cell r="B95">
            <v>2</v>
          </cell>
          <cell r="D95" t="str">
            <v>Pasang kabel NYY 2,5 mm</v>
          </cell>
          <cell r="H95" t="str">
            <v>Hitung</v>
          </cell>
          <cell r="I95">
            <v>16</v>
          </cell>
          <cell r="J95" t="str">
            <v>rol</v>
          </cell>
          <cell r="K95">
            <v>82500</v>
          </cell>
          <cell r="L95">
            <v>1320000</v>
          </cell>
        </row>
        <row r="96">
          <cell r="B96">
            <v>3</v>
          </cell>
          <cell r="D96" t="str">
            <v>Stop kontak</v>
          </cell>
          <cell r="H96" t="str">
            <v>Hitung</v>
          </cell>
          <cell r="I96">
            <v>25</v>
          </cell>
          <cell r="J96" t="str">
            <v>buah</v>
          </cell>
          <cell r="K96">
            <v>15000</v>
          </cell>
          <cell r="L96">
            <v>375000</v>
          </cell>
        </row>
        <row r="97">
          <cell r="B97">
            <v>4</v>
          </cell>
          <cell r="D97" t="str">
            <v>Sakelar Ganda Kualitas baik</v>
          </cell>
          <cell r="H97" t="str">
            <v>Hitung</v>
          </cell>
          <cell r="I97">
            <v>4</v>
          </cell>
          <cell r="J97" t="str">
            <v>buah</v>
          </cell>
          <cell r="K97">
            <v>20000</v>
          </cell>
          <cell r="L97">
            <v>80000</v>
          </cell>
        </row>
        <row r="98">
          <cell r="B98">
            <v>5</v>
          </cell>
          <cell r="D98" t="str">
            <v>Sakelar Tunggal Kualitas baik</v>
          </cell>
          <cell r="H98" t="str">
            <v>Hitung</v>
          </cell>
          <cell r="I98">
            <v>16</v>
          </cell>
          <cell r="J98" t="str">
            <v>buah</v>
          </cell>
          <cell r="K98">
            <v>15000</v>
          </cell>
          <cell r="L98">
            <v>240000</v>
          </cell>
        </row>
        <row r="99">
          <cell r="B99">
            <v>6</v>
          </cell>
          <cell r="D99" t="str">
            <v>Saklar tripel</v>
          </cell>
          <cell r="H99" t="str">
            <v>Hitung</v>
          </cell>
          <cell r="I99">
            <v>6</v>
          </cell>
          <cell r="J99" t="str">
            <v>unit</v>
          </cell>
          <cell r="K99">
            <v>25000</v>
          </cell>
          <cell r="L99">
            <v>150000</v>
          </cell>
        </row>
        <row r="100">
          <cell r="B100">
            <v>7</v>
          </cell>
          <cell r="D100" t="str">
            <v>Lampu pijar 25 watt</v>
          </cell>
          <cell r="H100" t="str">
            <v>Hitung</v>
          </cell>
          <cell r="I100">
            <v>8</v>
          </cell>
          <cell r="J100" t="str">
            <v>buah</v>
          </cell>
          <cell r="K100">
            <v>5000</v>
          </cell>
          <cell r="L100">
            <v>40000</v>
          </cell>
        </row>
        <row r="101">
          <cell r="B101">
            <v>8</v>
          </cell>
          <cell r="D101" t="str">
            <v>Lampu TL  1 x 20 Watt lengkap</v>
          </cell>
          <cell r="H101" t="str">
            <v>Hitung</v>
          </cell>
          <cell r="I101">
            <v>38</v>
          </cell>
          <cell r="J101" t="str">
            <v>buah</v>
          </cell>
          <cell r="K101">
            <v>45000</v>
          </cell>
          <cell r="L101">
            <v>1710000</v>
          </cell>
        </row>
        <row r="102">
          <cell r="B102">
            <v>9</v>
          </cell>
          <cell r="D102" t="str">
            <v>Lampu TL  2 x 20 Watt lengkap</v>
          </cell>
          <cell r="H102" t="str">
            <v>Hitung</v>
          </cell>
          <cell r="I102">
            <v>29</v>
          </cell>
          <cell r="J102" t="str">
            <v>buah</v>
          </cell>
          <cell r="K102">
            <v>75000</v>
          </cell>
          <cell r="L102">
            <v>2175000</v>
          </cell>
        </row>
        <row r="103">
          <cell r="B103">
            <v>10</v>
          </cell>
          <cell r="D103" t="str">
            <v>Pasang penangkal petir kawat tembaga</v>
          </cell>
          <cell r="H103" t="str">
            <v>Hitung</v>
          </cell>
          <cell r="I103">
            <v>2</v>
          </cell>
          <cell r="J103" t="str">
            <v>unit</v>
          </cell>
          <cell r="K103">
            <v>1500000</v>
          </cell>
          <cell r="L103">
            <v>3000000</v>
          </cell>
        </row>
        <row r="104">
          <cell r="B104">
            <v>11</v>
          </cell>
          <cell r="D104" t="str">
            <v>Box sekring 2 group</v>
          </cell>
          <cell r="H104" t="str">
            <v>Hitung</v>
          </cell>
          <cell r="I104">
            <v>1</v>
          </cell>
          <cell r="J104" t="str">
            <v>unit</v>
          </cell>
          <cell r="K104">
            <v>150000</v>
          </cell>
          <cell r="L104">
            <v>150000</v>
          </cell>
        </row>
        <row r="105">
          <cell r="D105" t="str">
            <v>SUB TOTAL  IX</v>
          </cell>
          <cell r="L105">
            <v>12490000</v>
          </cell>
        </row>
        <row r="106">
          <cell r="B106" t="str">
            <v>X</v>
          </cell>
          <cell r="D106" t="str">
            <v>PEKERJAAN LAIN-LAIN</v>
          </cell>
        </row>
        <row r="107">
          <cell r="B107">
            <v>1</v>
          </cell>
          <cell r="D107" t="str">
            <v>Biaya IMB</v>
          </cell>
          <cell r="H107" t="str">
            <v>Ls</v>
          </cell>
          <cell r="I107">
            <v>1</v>
          </cell>
          <cell r="J107" t="str">
            <v>unit</v>
          </cell>
          <cell r="K107">
            <v>1790625</v>
          </cell>
          <cell r="L107">
            <v>1790625</v>
          </cell>
        </row>
        <row r="108">
          <cell r="B108">
            <v>2</v>
          </cell>
          <cell r="D108" t="str">
            <v>Pembuatan sumur resapan</v>
          </cell>
          <cell r="H108" t="str">
            <v>Ls</v>
          </cell>
          <cell r="I108">
            <v>2</v>
          </cell>
          <cell r="K108">
            <v>3500000</v>
          </cell>
          <cell r="L108">
            <v>7000000</v>
          </cell>
        </row>
        <row r="109">
          <cell r="B109">
            <v>3</v>
          </cell>
          <cell r="D109" t="str">
            <v>Finishing proyek</v>
          </cell>
          <cell r="H109" t="str">
            <v>Ls</v>
          </cell>
          <cell r="I109">
            <v>1</v>
          </cell>
          <cell r="K109">
            <v>1000000</v>
          </cell>
          <cell r="L109">
            <v>1000000</v>
          </cell>
        </row>
        <row r="110">
          <cell r="D110" t="str">
            <v>SUB TOTAL  X</v>
          </cell>
          <cell r="L110">
            <v>9790625</v>
          </cell>
        </row>
        <row r="111">
          <cell r="B111" t="str">
            <v>A</v>
          </cell>
          <cell r="D111" t="str">
            <v>JUMLAH</v>
          </cell>
          <cell r="L111">
            <v>562601607.8499999</v>
          </cell>
        </row>
        <row r="112">
          <cell r="B112" t="str">
            <v>B</v>
          </cell>
          <cell r="D112" t="str">
            <v>PPN 10%</v>
          </cell>
          <cell r="L112">
            <v>56260160.789999999</v>
          </cell>
        </row>
        <row r="113">
          <cell r="B113" t="str">
            <v>C</v>
          </cell>
          <cell r="D113" t="str">
            <v>JUMLAH  (A+B)</v>
          </cell>
          <cell r="L113">
            <v>618861768.63999987</v>
          </cell>
        </row>
        <row r="114">
          <cell r="B114" t="str">
            <v>D</v>
          </cell>
          <cell r="D114" t="str">
            <v>JUMLAH DIBULATKAN</v>
          </cell>
          <cell r="L114">
            <v>618861000</v>
          </cell>
        </row>
        <row r="115">
          <cell r="N115" t="str">
            <v>REKAPITULASI RENCANA ANGGARAN BIAYA</v>
          </cell>
        </row>
        <row r="116">
          <cell r="N116" t="str">
            <v>( R A B )</v>
          </cell>
        </row>
        <row r="118">
          <cell r="N118" t="str">
            <v>KEGIATAN</v>
          </cell>
          <cell r="O118" t="str">
            <v>:</v>
          </cell>
          <cell r="P118" t="str">
            <v>PEMBANGUNAN GEDUNG, KANTOR SEKOLAH, PUSKESMAS DAN PEMAGARAN</v>
          </cell>
        </row>
        <row r="119">
          <cell r="O119" t="str">
            <v>:</v>
          </cell>
          <cell r="P119" t="str">
            <v>DANA ALOKASI KHUSUS BIDANG KESEHATAN (DAK)</v>
          </cell>
        </row>
        <row r="120">
          <cell r="N120" t="str">
            <v>PEKERJAAN</v>
          </cell>
          <cell r="O120" t="str">
            <v>:</v>
          </cell>
          <cell r="P120" t="str">
            <v>PEMBANGUNAN GEDUNG PUSKESMAS PERAWATAN (RAWAT INAP) KECAMATAN PANJANG</v>
          </cell>
        </row>
        <row r="121">
          <cell r="N121" t="str">
            <v>LOKASI</v>
          </cell>
          <cell r="O121" t="str">
            <v>:</v>
          </cell>
          <cell r="P121" t="str">
            <v>PANJANG</v>
          </cell>
        </row>
        <row r="122">
          <cell r="N122" t="str">
            <v>KODYA</v>
          </cell>
          <cell r="O122" t="str">
            <v>:</v>
          </cell>
          <cell r="P122" t="str">
            <v>BANDAR LAMPUNG</v>
          </cell>
        </row>
        <row r="123">
          <cell r="N123" t="str">
            <v>TAHUN ANGGARAN</v>
          </cell>
          <cell r="O123" t="str">
            <v>:</v>
          </cell>
          <cell r="P123" t="str">
            <v>2006</v>
          </cell>
        </row>
        <row r="125">
          <cell r="N125" t="str">
            <v>NO.</v>
          </cell>
          <cell r="O125" t="str">
            <v>URAIAN  PEKERJAAN</v>
          </cell>
          <cell r="U125" t="str">
            <v>TOTAL</v>
          </cell>
        </row>
        <row r="126">
          <cell r="U126" t="str">
            <v>HARGA</v>
          </cell>
        </row>
        <row r="127">
          <cell r="U127" t="str">
            <v>(Rp)</v>
          </cell>
        </row>
        <row r="128">
          <cell r="N128" t="str">
            <v>I</v>
          </cell>
          <cell r="P128" t="str">
            <v xml:space="preserve"> PEKERJAAN PERSIAPAN</v>
          </cell>
          <cell r="U128">
            <v>8200000</v>
          </cell>
        </row>
        <row r="129">
          <cell r="N129" t="str">
            <v>II</v>
          </cell>
          <cell r="P129" t="str">
            <v>PEKERJAAN TANAH</v>
          </cell>
          <cell r="U129">
            <v>2566226.35</v>
          </cell>
        </row>
        <row r="130">
          <cell r="N130" t="str">
            <v>III</v>
          </cell>
          <cell r="P130" t="str">
            <v xml:space="preserve"> PEKERJAAN BATU DAN BETON</v>
          </cell>
          <cell r="U130">
            <v>318566822.5</v>
          </cell>
        </row>
        <row r="131">
          <cell r="N131" t="str">
            <v>IV</v>
          </cell>
          <cell r="P131" t="str">
            <v xml:space="preserve"> PEKERJAAN KAYU, KUSEN DAN KACA</v>
          </cell>
          <cell r="U131">
            <v>98334690.520000011</v>
          </cell>
        </row>
        <row r="132">
          <cell r="N132" t="str">
            <v>V</v>
          </cell>
          <cell r="P132" t="str">
            <v>PEKERJAAN ATAP DAN PLAFOND</v>
          </cell>
          <cell r="U132">
            <v>59043609.25</v>
          </cell>
        </row>
        <row r="133">
          <cell r="N133" t="str">
            <v>VI</v>
          </cell>
          <cell r="P133" t="str">
            <v>PEKERJAAN PENGECATAN</v>
          </cell>
          <cell r="U133">
            <v>14956231.609999999</v>
          </cell>
        </row>
        <row r="134">
          <cell r="N134" t="str">
            <v>VII</v>
          </cell>
          <cell r="P134" t="str">
            <v>PEKERJAAN KUNCI, ENGSEL DAN LAIN-LAIN</v>
          </cell>
          <cell r="U134">
            <v>1896100</v>
          </cell>
        </row>
        <row r="135">
          <cell r="N135" t="str">
            <v>VIII</v>
          </cell>
          <cell r="P135" t="str">
            <v>PEKERJAAN SANITAIR DAN INSTALASI AIR</v>
          </cell>
          <cell r="U135">
            <v>36757302.619999997</v>
          </cell>
        </row>
        <row r="136">
          <cell r="N136" t="str">
            <v>IX</v>
          </cell>
          <cell r="P136" t="str">
            <v>PEKERJAAN INSTALASI LISTRIK</v>
          </cell>
          <cell r="U136">
            <v>12490000</v>
          </cell>
        </row>
        <row r="137">
          <cell r="N137" t="str">
            <v>X</v>
          </cell>
          <cell r="P137" t="str">
            <v>PEKERJAAN LAIN-LAIN</v>
          </cell>
          <cell r="U137">
            <v>9790625</v>
          </cell>
        </row>
        <row r="138">
          <cell r="P138" t="str">
            <v>JUMLAH ( I  s/d.  X)</v>
          </cell>
          <cell r="U138">
            <v>562601607.85000002</v>
          </cell>
        </row>
        <row r="139">
          <cell r="P139" t="str">
            <v>PPN 10%</v>
          </cell>
          <cell r="U139">
            <v>56260160.785000004</v>
          </cell>
        </row>
        <row r="140">
          <cell r="P140" t="str">
            <v>TOTAL</v>
          </cell>
          <cell r="U140">
            <v>618861768.63499999</v>
          </cell>
        </row>
        <row r="141">
          <cell r="P141" t="str">
            <v>DIBULATKAN</v>
          </cell>
          <cell r="U141">
            <v>618861000</v>
          </cell>
        </row>
        <row r="143">
          <cell r="N143" t="str">
            <v>Terbilang</v>
          </cell>
          <cell r="O143" t="str">
            <v>:</v>
          </cell>
          <cell r="P143" t="str">
            <v>Enam Ratus Delapan Belas Juta Delapan Ratus Enam Puluh Satu Ribu Rupiah</v>
          </cell>
        </row>
        <row r="146">
          <cell r="T146" t="str">
            <v>Bandar Lampung,      Juli 2006</v>
          </cell>
        </row>
        <row r="147">
          <cell r="O147" t="str">
            <v>Disetujui</v>
          </cell>
          <cell r="T147" t="str">
            <v>Konsultan Perencana</v>
          </cell>
        </row>
        <row r="148">
          <cell r="O148" t="str">
            <v>Pemimpin Kegiatan</v>
          </cell>
          <cell r="T148" t="str">
            <v>CV. NUSANTARA INDAH KONSULTAN</v>
          </cell>
        </row>
        <row r="154">
          <cell r="O154" t="str">
            <v>DIRMANSYAH, ST</v>
          </cell>
          <cell r="T154" t="str">
            <v>WAHYUNI</v>
          </cell>
        </row>
        <row r="155">
          <cell r="O155" t="str">
            <v>NIP. 460 019 077</v>
          </cell>
          <cell r="T155" t="str">
            <v>Direktris</v>
          </cell>
        </row>
        <row r="156">
          <cell r="N156" t="str">
            <v>REKAPITULASI RENCANA ANGGARAN BIAYA</v>
          </cell>
        </row>
        <row r="157">
          <cell r="N157" t="str">
            <v>( R A B )</v>
          </cell>
        </row>
        <row r="159">
          <cell r="N159" t="str">
            <v>KEGIATAN</v>
          </cell>
          <cell r="O159" t="str">
            <v>:</v>
          </cell>
          <cell r="P159" t="str">
            <v>PEMBANGUNAN GEDUNG, KANTOR SEKOLAH, PUSKESMAS DAN PEMAGARAN</v>
          </cell>
        </row>
        <row r="160">
          <cell r="O160" t="str">
            <v>:</v>
          </cell>
          <cell r="P160" t="str">
            <v>DANA ALOKASI KHUSUS BIDANG KESEHATAN (DAK)</v>
          </cell>
        </row>
        <row r="161">
          <cell r="N161" t="str">
            <v>PEKERJAAN</v>
          </cell>
          <cell r="O161" t="str">
            <v>:</v>
          </cell>
          <cell r="P161" t="str">
            <v>PENYEDIAAN INFRASTRUKTUR GEDUNG PUSKESMAS KECAMATAN PANJANG</v>
          </cell>
        </row>
        <row r="162">
          <cell r="N162" t="str">
            <v>LOKASI</v>
          </cell>
          <cell r="O162" t="str">
            <v>:</v>
          </cell>
          <cell r="P162" t="str">
            <v>PANJANG</v>
          </cell>
        </row>
        <row r="163">
          <cell r="N163" t="str">
            <v>KODYA</v>
          </cell>
          <cell r="O163" t="str">
            <v>:</v>
          </cell>
          <cell r="P163" t="str">
            <v>BANDAR LAMPUNG</v>
          </cell>
        </row>
        <row r="164">
          <cell r="N164" t="str">
            <v>TAHUN ANGGARAN</v>
          </cell>
          <cell r="O164" t="str">
            <v>:</v>
          </cell>
          <cell r="P164" t="str">
            <v>2006</v>
          </cell>
        </row>
        <row r="166">
          <cell r="N166" t="str">
            <v>NO.</v>
          </cell>
          <cell r="O166" t="str">
            <v>URAIAN  PEKERJAAN</v>
          </cell>
          <cell r="U166" t="str">
            <v>TOTAL</v>
          </cell>
        </row>
        <row r="167">
          <cell r="U167" t="str">
            <v>HARGA</v>
          </cell>
        </row>
        <row r="168">
          <cell r="U168" t="str">
            <v>(Rp)</v>
          </cell>
        </row>
        <row r="169">
          <cell r="N169" t="str">
            <v>A.</v>
          </cell>
          <cell r="P169" t="str">
            <v>PEMBANGUNAN GEDUNG PUSKESMAS PERAWATAN (RAWAT INAP) KECAMATAN PANJANG</v>
          </cell>
          <cell r="U169">
            <v>618861000</v>
          </cell>
        </row>
        <row r="170">
          <cell r="N170" t="str">
            <v>B</v>
          </cell>
          <cell r="P170" t="str">
            <v>PEMBANGUNAN PAGAR DEPAN PUSKESMAS PERAWATAN KECAMATAN PANJANG</v>
          </cell>
          <cell r="U170">
            <v>47139000</v>
          </cell>
        </row>
        <row r="171">
          <cell r="P171" t="str">
            <v>JUMLAH ( A  s/d.  B)</v>
          </cell>
          <cell r="U171">
            <v>666000000</v>
          </cell>
        </row>
        <row r="174">
          <cell r="N174" t="str">
            <v>Terbilang</v>
          </cell>
          <cell r="O174" t="str">
            <v>:</v>
          </cell>
          <cell r="P174" t="str">
            <v>Enam Ratus Enam Puluh Enam Juta Rupiah</v>
          </cell>
        </row>
        <row r="178">
          <cell r="T178" t="str">
            <v>Bandar Lampung,      Juli 2006</v>
          </cell>
        </row>
        <row r="179">
          <cell r="O179" t="str">
            <v>Disetujui</v>
          </cell>
          <cell r="T179" t="str">
            <v>Konsultan Perencana</v>
          </cell>
        </row>
        <row r="180">
          <cell r="O180" t="str">
            <v>Pemimpin Kegiatan</v>
          </cell>
          <cell r="T180" t="str">
            <v>CV. NUSANTARA INDAH KONSULTAN</v>
          </cell>
        </row>
        <row r="186">
          <cell r="O186" t="str">
            <v>DIRMANSYAH, ST</v>
          </cell>
          <cell r="T186" t="str">
            <v>WAHYUNI</v>
          </cell>
        </row>
      </sheetData>
      <sheetData sheetId="17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PAGAR DEPAN PUSKESMAS PERAWATAN KECAMATAN PANJANG</v>
          </cell>
        </row>
        <row r="7">
          <cell r="B7" t="str">
            <v>LOKASI</v>
          </cell>
          <cell r="E7" t="str">
            <v>:</v>
          </cell>
          <cell r="F7" t="str">
            <v>PANJANG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Pengukuran uitzet, pasang bouwplank.</v>
          </cell>
          <cell r="H15" t="str">
            <v>Ls</v>
          </cell>
          <cell r="I15">
            <v>1</v>
          </cell>
          <cell r="K15">
            <v>866000</v>
          </cell>
          <cell r="L15">
            <v>866000</v>
          </cell>
        </row>
        <row r="16">
          <cell r="D16" t="str">
            <v>SUB TOTAL  I</v>
          </cell>
          <cell r="L16">
            <v>866000</v>
          </cell>
        </row>
        <row r="17">
          <cell r="B17" t="str">
            <v>II</v>
          </cell>
          <cell r="D17" t="str">
            <v>PEKERJAAN TANAH</v>
          </cell>
        </row>
        <row r="18">
          <cell r="B18">
            <v>1</v>
          </cell>
          <cell r="D18" t="str">
            <v>Galian tanah untuk pondasi</v>
          </cell>
          <cell r="H18" t="str">
            <v>A.1</v>
          </cell>
          <cell r="I18">
            <v>21.06</v>
          </cell>
          <cell r="J18" t="str">
            <v>M3</v>
          </cell>
          <cell r="K18">
            <v>19775</v>
          </cell>
          <cell r="L18">
            <v>416461.5</v>
          </cell>
        </row>
        <row r="19">
          <cell r="B19">
            <v>2</v>
          </cell>
          <cell r="D19" t="str">
            <v>Urugan tanah bekas galian</v>
          </cell>
          <cell r="H19" t="str">
            <v>A.17</v>
          </cell>
          <cell r="I19">
            <v>3.61</v>
          </cell>
          <cell r="J19" t="str">
            <v>M3</v>
          </cell>
          <cell r="K19">
            <v>6660</v>
          </cell>
          <cell r="L19">
            <v>24042.6</v>
          </cell>
        </row>
        <row r="20">
          <cell r="B20">
            <v>3</v>
          </cell>
          <cell r="D20" t="str">
            <v>Urugan pasir bawah  pondasi  dan lantai</v>
          </cell>
          <cell r="H20" t="str">
            <v>A.18</v>
          </cell>
          <cell r="I20">
            <v>0.88</v>
          </cell>
          <cell r="J20" t="str">
            <v>M3</v>
          </cell>
          <cell r="K20">
            <v>146691.20000000001</v>
          </cell>
          <cell r="L20">
            <v>129088.26</v>
          </cell>
        </row>
        <row r="21">
          <cell r="D21" t="str">
            <v>SUB TOTAL  II</v>
          </cell>
          <cell r="L21">
            <v>569592.36</v>
          </cell>
        </row>
        <row r="22">
          <cell r="B22" t="str">
            <v>III</v>
          </cell>
          <cell r="D22" t="str">
            <v>PEKERJAAN BATU DAN BETON</v>
          </cell>
        </row>
        <row r="23">
          <cell r="B23">
            <v>1</v>
          </cell>
          <cell r="D23" t="str">
            <v>Pasang batu kosong (aanstamping)</v>
          </cell>
          <cell r="H23" t="str">
            <v>G.2</v>
          </cell>
          <cell r="I23">
            <v>2.63</v>
          </cell>
          <cell r="J23" t="str">
            <v>M3</v>
          </cell>
          <cell r="K23">
            <v>222591</v>
          </cell>
          <cell r="L23">
            <v>585414.32999999996</v>
          </cell>
        </row>
        <row r="24">
          <cell r="B24">
            <v>2</v>
          </cell>
          <cell r="D24" t="str">
            <v>Pasang pondasi batu belah adk 1 : 4.</v>
          </cell>
          <cell r="H24" t="str">
            <v>G.32h+G.26(a)</v>
          </cell>
          <cell r="I24">
            <v>5.48</v>
          </cell>
          <cell r="J24" t="str">
            <v>M3</v>
          </cell>
          <cell r="K24">
            <v>527127.02</v>
          </cell>
          <cell r="L24">
            <v>2888656.07</v>
          </cell>
        </row>
        <row r="25">
          <cell r="B25">
            <v>3</v>
          </cell>
          <cell r="D25" t="str">
            <v>Pasang Beton bertulang kolom  adk 1:2:3</v>
          </cell>
          <cell r="H25" t="str">
            <v>G.41+3/4 I.2(b)+1/2 F.8</v>
          </cell>
          <cell r="I25">
            <v>0.56000000000000005</v>
          </cell>
          <cell r="J25" t="str">
            <v>M3</v>
          </cell>
          <cell r="K25">
            <v>2846717.7800000003</v>
          </cell>
          <cell r="L25">
            <v>1594161.96</v>
          </cell>
        </row>
        <row r="26">
          <cell r="B26">
            <v>4</v>
          </cell>
          <cell r="D26" t="str">
            <v>Pasang Beton bertulang sloof  adk 1:2:3</v>
          </cell>
          <cell r="H26" t="str">
            <v>G.41+3/4 I.2(b)+1/2 F.8</v>
          </cell>
          <cell r="I26">
            <v>0.54</v>
          </cell>
          <cell r="J26" t="str">
            <v>M3</v>
          </cell>
          <cell r="K26">
            <v>2846717.7800000003</v>
          </cell>
          <cell r="L26">
            <v>1537227.6</v>
          </cell>
        </row>
        <row r="27">
          <cell r="B27">
            <v>5</v>
          </cell>
          <cell r="D27" t="str">
            <v>Pasang Beton bertulang ring balok adk 1:2:3</v>
          </cell>
          <cell r="H27" t="str">
            <v>G.41+3/4 I.2(b)+1/2 F.8</v>
          </cell>
          <cell r="I27">
            <v>0.24</v>
          </cell>
          <cell r="J27" t="str">
            <v>M3</v>
          </cell>
          <cell r="K27">
            <v>2846717.7800000003</v>
          </cell>
          <cell r="L27">
            <v>683212.27</v>
          </cell>
        </row>
        <row r="28">
          <cell r="B28">
            <v>6</v>
          </cell>
          <cell r="D28" t="str">
            <v>Pasang Beton bertulang balok gantung adk 1:2:3</v>
          </cell>
          <cell r="H28" t="str">
            <v>G.41+3/4 I.2(b)+F.8</v>
          </cell>
          <cell r="I28">
            <v>0.15</v>
          </cell>
          <cell r="J28" t="str">
            <v>M3</v>
          </cell>
          <cell r="K28">
            <v>3348157.7800000003</v>
          </cell>
          <cell r="L28">
            <v>502223.67</v>
          </cell>
        </row>
        <row r="29">
          <cell r="B29">
            <v>7</v>
          </cell>
          <cell r="D29" t="str">
            <v>Pasang siger beton K 225 + finishing cat</v>
          </cell>
          <cell r="H29" t="str">
            <v>Ls</v>
          </cell>
          <cell r="I29">
            <v>1</v>
          </cell>
          <cell r="J29" t="str">
            <v>Unit</v>
          </cell>
          <cell r="K29">
            <v>2500000</v>
          </cell>
          <cell r="L29">
            <v>2500000</v>
          </cell>
        </row>
        <row r="30">
          <cell r="B30">
            <v>8</v>
          </cell>
          <cell r="D30" t="str">
            <v>Membentuk kolom pager depan</v>
          </cell>
          <cell r="H30" t="str">
            <v>Ls</v>
          </cell>
          <cell r="I30">
            <v>10</v>
          </cell>
          <cell r="J30" t="str">
            <v>Unit</v>
          </cell>
          <cell r="K30">
            <v>150000</v>
          </cell>
          <cell r="L30">
            <v>1500000</v>
          </cell>
        </row>
        <row r="31">
          <cell r="B31">
            <v>9</v>
          </cell>
          <cell r="D31" t="str">
            <v>Pasang profil motif tapis (depan belakang)</v>
          </cell>
          <cell r="H31" t="str">
            <v>Ls</v>
          </cell>
          <cell r="I31">
            <v>1</v>
          </cell>
          <cell r="J31" t="str">
            <v>Unit</v>
          </cell>
          <cell r="K31">
            <v>2100000</v>
          </cell>
          <cell r="L31">
            <v>2100000</v>
          </cell>
        </row>
        <row r="32">
          <cell r="B32">
            <v>10</v>
          </cell>
          <cell r="D32" t="str">
            <v>Pasang profil motif bunga (depan belakang)</v>
          </cell>
          <cell r="H32" t="str">
            <v>Ls</v>
          </cell>
          <cell r="I32">
            <v>20</v>
          </cell>
          <cell r="J32" t="str">
            <v>Unit</v>
          </cell>
          <cell r="K32">
            <v>85000</v>
          </cell>
          <cell r="L32">
            <v>1700000</v>
          </cell>
        </row>
        <row r="33">
          <cell r="B33">
            <v>11</v>
          </cell>
          <cell r="D33" t="str">
            <v>Pasang profil motif perahu (depan belakang)</v>
          </cell>
          <cell r="H33" t="str">
            <v>Ls</v>
          </cell>
          <cell r="I33">
            <v>1</v>
          </cell>
          <cell r="J33" t="str">
            <v>Unit</v>
          </cell>
          <cell r="K33">
            <v>4336400</v>
          </cell>
          <cell r="L33">
            <v>4336400</v>
          </cell>
        </row>
        <row r="34">
          <cell r="B34">
            <v>12</v>
          </cell>
          <cell r="D34" t="str">
            <v>Pasang ornamen orang-orangan 5 orang 1 group + finishing cat</v>
          </cell>
          <cell r="H34" t="str">
            <v>Ls</v>
          </cell>
          <cell r="I34">
            <v>14</v>
          </cell>
          <cell r="J34" t="str">
            <v>Unit</v>
          </cell>
          <cell r="K34">
            <v>195000</v>
          </cell>
          <cell r="L34">
            <v>2730000</v>
          </cell>
        </row>
        <row r="35">
          <cell r="B35">
            <v>13</v>
          </cell>
          <cell r="D35" t="str">
            <v>Pasang hurup plat stenlis papan nama</v>
          </cell>
          <cell r="H35" t="str">
            <v>Ls</v>
          </cell>
          <cell r="I35">
            <v>38</v>
          </cell>
          <cell r="J35" t="str">
            <v>Hrp</v>
          </cell>
          <cell r="K35">
            <v>50000</v>
          </cell>
          <cell r="L35">
            <v>1900000</v>
          </cell>
        </row>
        <row r="36">
          <cell r="B36">
            <v>14</v>
          </cell>
          <cell r="D36" t="str">
            <v>Pasang pipa galvanis dia. 1,25 " pager depan + finishing cat</v>
          </cell>
          <cell r="H36" t="str">
            <v>F.22a</v>
          </cell>
          <cell r="I36">
            <v>151.00299999999999</v>
          </cell>
          <cell r="J36" t="str">
            <v>Kg</v>
          </cell>
          <cell r="K36">
            <v>43250</v>
          </cell>
          <cell r="L36">
            <v>6530879.75</v>
          </cell>
        </row>
        <row r="37">
          <cell r="B37">
            <v>15</v>
          </cell>
          <cell r="D37" t="str">
            <v>Pasangan dinding bata adk. 1: 4.</v>
          </cell>
          <cell r="H37" t="str">
            <v>G.33h+G.32a</v>
          </cell>
          <cell r="I37">
            <v>4.6900000000000004</v>
          </cell>
          <cell r="J37" t="str">
            <v>M3</v>
          </cell>
          <cell r="K37">
            <v>383258.81</v>
          </cell>
          <cell r="L37">
            <v>1797483.82</v>
          </cell>
        </row>
        <row r="38">
          <cell r="B38">
            <v>16</v>
          </cell>
          <cell r="D38" t="str">
            <v xml:space="preserve">Plesteran dinding adk.1:4 </v>
          </cell>
          <cell r="H38" t="str">
            <v>G.50q+G.48</v>
          </cell>
          <cell r="I38">
            <v>93.8</v>
          </cell>
          <cell r="J38" t="str">
            <v>M2</v>
          </cell>
          <cell r="K38">
            <v>19133.61</v>
          </cell>
          <cell r="L38">
            <v>1794732.62</v>
          </cell>
        </row>
        <row r="39">
          <cell r="B39">
            <v>17</v>
          </cell>
          <cell r="D39" t="str">
            <v xml:space="preserve">Pasang granit dinding bilboard 40x40 cm </v>
          </cell>
          <cell r="H39" t="str">
            <v>Supl.IV(p)</v>
          </cell>
          <cell r="I39">
            <v>15.4</v>
          </cell>
          <cell r="J39" t="str">
            <v>M2</v>
          </cell>
          <cell r="K39">
            <v>313741.59000000003</v>
          </cell>
          <cell r="L39">
            <v>4831620.49</v>
          </cell>
        </row>
        <row r="40">
          <cell r="D40" t="str">
            <v>SUB TOTAL  III</v>
          </cell>
          <cell r="L40">
            <v>39512012.579999998</v>
          </cell>
        </row>
        <row r="41">
          <cell r="B41" t="str">
            <v>IV</v>
          </cell>
          <cell r="D41" t="str">
            <v>PEKERJAAN PENGECATAN</v>
          </cell>
          <cell r="K41" t="str">
            <v/>
          </cell>
          <cell r="L41" t="str">
            <v/>
          </cell>
        </row>
        <row r="42">
          <cell r="B42">
            <v>1</v>
          </cell>
          <cell r="D42" t="str">
            <v>Mengecat dinding pager dengan cat genteng</v>
          </cell>
          <cell r="H42" t="str">
            <v>G.53.2</v>
          </cell>
          <cell r="I42">
            <v>112.56</v>
          </cell>
          <cell r="J42" t="str">
            <v>M2</v>
          </cell>
          <cell r="K42">
            <v>6121</v>
          </cell>
          <cell r="L42">
            <v>688979.76</v>
          </cell>
        </row>
        <row r="43">
          <cell r="D43" t="str">
            <v>SUB TOTAL  IV</v>
          </cell>
          <cell r="L43">
            <v>688979.76</v>
          </cell>
        </row>
        <row r="44">
          <cell r="B44" t="str">
            <v>V</v>
          </cell>
          <cell r="D44" t="str">
            <v>PEKERJAAN INSTALASI LISTRIK</v>
          </cell>
        </row>
        <row r="45">
          <cell r="B45">
            <v>1</v>
          </cell>
          <cell r="D45" t="str">
            <v>Pemasangan instalasi listrik</v>
          </cell>
          <cell r="H45" t="str">
            <v>Hitung</v>
          </cell>
          <cell r="I45">
            <v>1</v>
          </cell>
          <cell r="J45" t="str">
            <v>titik</v>
          </cell>
          <cell r="K45">
            <v>32500</v>
          </cell>
          <cell r="L45">
            <v>32500</v>
          </cell>
        </row>
        <row r="46">
          <cell r="B46">
            <v>2</v>
          </cell>
          <cell r="D46" t="str">
            <v>Pasang kabel NYY 2,5 mm</v>
          </cell>
          <cell r="H46" t="str">
            <v>Hitung</v>
          </cell>
          <cell r="I46">
            <v>2</v>
          </cell>
          <cell r="J46" t="str">
            <v>rol</v>
          </cell>
          <cell r="K46">
            <v>82500</v>
          </cell>
          <cell r="L46">
            <v>165000</v>
          </cell>
        </row>
        <row r="47">
          <cell r="B47">
            <v>3</v>
          </cell>
          <cell r="D47" t="str">
            <v>Sakelar Ganda Kualitas baik</v>
          </cell>
          <cell r="H47" t="str">
            <v>Hitung</v>
          </cell>
          <cell r="I47">
            <v>1</v>
          </cell>
          <cell r="J47" t="str">
            <v>buah</v>
          </cell>
          <cell r="K47">
            <v>20000</v>
          </cell>
          <cell r="L47">
            <v>20000</v>
          </cell>
        </row>
        <row r="48">
          <cell r="B48">
            <v>4</v>
          </cell>
          <cell r="D48" t="str">
            <v>Lampu sport 100 watt + instalasi tanam</v>
          </cell>
          <cell r="H48" t="str">
            <v>Hitung</v>
          </cell>
          <cell r="I48">
            <v>2</v>
          </cell>
          <cell r="J48" t="str">
            <v>buah</v>
          </cell>
          <cell r="K48">
            <v>500000</v>
          </cell>
          <cell r="L48">
            <v>1000000</v>
          </cell>
        </row>
        <row r="49">
          <cell r="D49" t="str">
            <v>SUB TOTAL  V</v>
          </cell>
          <cell r="L49">
            <v>1217500</v>
          </cell>
        </row>
        <row r="50">
          <cell r="B50" t="str">
            <v>A</v>
          </cell>
          <cell r="D50" t="str">
            <v>JUMLAH</v>
          </cell>
          <cell r="L50">
            <v>42854084.700000003</v>
          </cell>
        </row>
        <row r="51">
          <cell r="B51" t="str">
            <v>B</v>
          </cell>
          <cell r="D51" t="str">
            <v>PPN 10%</v>
          </cell>
          <cell r="L51">
            <v>4285408.47</v>
          </cell>
        </row>
        <row r="52">
          <cell r="B52" t="str">
            <v>C</v>
          </cell>
          <cell r="D52" t="str">
            <v>JUMLAH  (A+B)</v>
          </cell>
          <cell r="L52">
            <v>47139493.170000002</v>
          </cell>
        </row>
        <row r="53">
          <cell r="B53" t="str">
            <v>D</v>
          </cell>
          <cell r="D53" t="str">
            <v>JUMLAH DIBULATKAN</v>
          </cell>
          <cell r="L53">
            <v>47139000</v>
          </cell>
        </row>
        <row r="54">
          <cell r="N54" t="str">
            <v>REKAPITULASI RENCANA ANGGARAN BIAYA</v>
          </cell>
        </row>
        <row r="55">
          <cell r="N55" t="str">
            <v>( R A B )</v>
          </cell>
        </row>
        <row r="57">
          <cell r="N57" t="str">
            <v>KEGIATAN</v>
          </cell>
          <cell r="O57" t="str">
            <v>:</v>
          </cell>
          <cell r="P57" t="str">
            <v>PEMBANGUNAN GEDUNG, KANTOR SEKOLAH, PUSKESMAS DAN PEMAGARAN</v>
          </cell>
        </row>
        <row r="58">
          <cell r="O58" t="str">
            <v>:</v>
          </cell>
          <cell r="P58" t="str">
            <v>DANA ALOKASI KHUSUS BIDANG KESEHATAN (DAK)</v>
          </cell>
        </row>
        <row r="59">
          <cell r="N59" t="str">
            <v>PEKERJAAN</v>
          </cell>
          <cell r="O59" t="str">
            <v>:</v>
          </cell>
          <cell r="P59" t="str">
            <v>PEMBANGUNAN PAGAR DEPAN PUSKESMAS PERAWATAN KECAMATAN PANJANG</v>
          </cell>
        </row>
        <row r="60">
          <cell r="N60" t="str">
            <v>LOKASI</v>
          </cell>
          <cell r="O60" t="str">
            <v>:</v>
          </cell>
          <cell r="P60" t="str">
            <v>PANJANG</v>
          </cell>
        </row>
        <row r="61">
          <cell r="N61" t="str">
            <v>KODYA</v>
          </cell>
          <cell r="O61" t="str">
            <v>:</v>
          </cell>
          <cell r="P61" t="str">
            <v>BANDAR LAMPUNG</v>
          </cell>
        </row>
        <row r="62">
          <cell r="N62" t="str">
            <v>TAHUN ANGGARAN</v>
          </cell>
          <cell r="O62" t="str">
            <v>:</v>
          </cell>
          <cell r="P62" t="str">
            <v>2006</v>
          </cell>
        </row>
        <row r="64">
          <cell r="N64" t="str">
            <v>NO.</v>
          </cell>
          <cell r="O64" t="str">
            <v>URAIAN  PEKERJAAN</v>
          </cell>
          <cell r="U64" t="str">
            <v>TOTAL</v>
          </cell>
        </row>
        <row r="65">
          <cell r="U65" t="str">
            <v>HARGA</v>
          </cell>
        </row>
        <row r="66">
          <cell r="U66" t="str">
            <v>(Rp)</v>
          </cell>
        </row>
        <row r="67">
          <cell r="N67" t="str">
            <v>I</v>
          </cell>
          <cell r="P67" t="str">
            <v xml:space="preserve"> PEKERJAAN PERSIAPAN</v>
          </cell>
          <cell r="U67">
            <v>866000</v>
          </cell>
        </row>
        <row r="68">
          <cell r="N68" t="str">
            <v>II</v>
          </cell>
          <cell r="P68" t="str">
            <v>PEKERJAAN TANAH</v>
          </cell>
          <cell r="U68">
            <v>569592.36</v>
          </cell>
        </row>
        <row r="69">
          <cell r="N69" t="str">
            <v>III</v>
          </cell>
          <cell r="P69" t="str">
            <v>PEKERJAAN BATU DAN BETON</v>
          </cell>
          <cell r="U69">
            <v>39512012.579999998</v>
          </cell>
        </row>
        <row r="70">
          <cell r="N70" t="str">
            <v>IV</v>
          </cell>
          <cell r="P70" t="str">
            <v>PEKERJAAN PENGECATAN</v>
          </cell>
          <cell r="U70">
            <v>688979.76</v>
          </cell>
        </row>
        <row r="71">
          <cell r="N71" t="str">
            <v>V</v>
          </cell>
          <cell r="P71" t="str">
            <v>PEKERJAAN INSTALASI LISTRIK</v>
          </cell>
          <cell r="U71">
            <v>1217500</v>
          </cell>
        </row>
        <row r="72">
          <cell r="P72" t="str">
            <v>JUMLAH ( I  s/d.  V)</v>
          </cell>
          <cell r="U72">
            <v>42854084.699999996</v>
          </cell>
        </row>
        <row r="73">
          <cell r="P73" t="str">
            <v>PPN 10%</v>
          </cell>
          <cell r="U73">
            <v>4285408.47</v>
          </cell>
        </row>
        <row r="74">
          <cell r="P74" t="str">
            <v>TOTAL</v>
          </cell>
          <cell r="U74">
            <v>47139493.169999994</v>
          </cell>
        </row>
        <row r="75">
          <cell r="P75" t="str">
            <v>DIBULATKAN</v>
          </cell>
          <cell r="U75">
            <v>47139000</v>
          </cell>
        </row>
        <row r="77">
          <cell r="N77" t="str">
            <v>Terbilang</v>
          </cell>
          <cell r="O77" t="str">
            <v>:</v>
          </cell>
          <cell r="P77" t="str">
            <v>EMPAT PULUH TUJUH JUTA SERATUS TIGA PULUH SEMBILAN RIBU RUPIAH</v>
          </cell>
        </row>
        <row r="80">
          <cell r="R80" t="str">
            <v>Bandar Lampung,      Juli 2006</v>
          </cell>
        </row>
        <row r="81">
          <cell r="N81" t="str">
            <v>Disetujui</v>
          </cell>
        </row>
        <row r="82">
          <cell r="N82" t="str">
            <v>Pejabat Pembuat Komitmen/Pimpinan Kegiatan</v>
          </cell>
          <cell r="R82" t="str">
            <v>PANITIA PELELANGAN</v>
          </cell>
        </row>
        <row r="88">
          <cell r="N88" t="str">
            <v>Hi.HARSONO,ST</v>
          </cell>
          <cell r="R88" t="str">
            <v>FAISOL MUCHTAR,ST</v>
          </cell>
        </row>
        <row r="89">
          <cell r="N89" t="str">
            <v>NIP.010096935</v>
          </cell>
          <cell r="R89" t="str">
            <v>NIP. 460021411</v>
          </cell>
        </row>
      </sheetData>
      <sheetData sheetId="18"/>
      <sheetData sheetId="19"/>
      <sheetData sheetId="20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D.1.7"/>
      <sheetName val="D.1.5"/>
      <sheetName val="D.2.3"/>
      <sheetName val="D.2.2"/>
      <sheetName val="112-885"/>
      <sheetName val="bahan"/>
      <sheetName val="SUR-HARGA"/>
      <sheetName val="RAB"/>
      <sheetName val="AHSp."/>
      <sheetName val="AHSk."/>
      <sheetName val="AHSbt"/>
      <sheetName val="M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</sheetNames>
    <sheetDataSet>
      <sheetData sheetId="0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</sheetNames>
    <sheetDataSet>
      <sheetData sheetId="0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formula"/>
      <sheetName val="rekap"/>
      <sheetName val="Rumah Pompa"/>
      <sheetName val="Reservoir"/>
      <sheetName val="Pompa Centrifugal"/>
      <sheetName val="Analisa"/>
      <sheetName val="Upah &amp; Bahan"/>
      <sheetName val="Kebutuhan Pipa"/>
      <sheetName val="sched"/>
    </sheetNames>
    <sheetDataSet>
      <sheetData sheetId="0">
        <row r="7">
          <cell r="A7" t="str">
            <v>I.</v>
          </cell>
        </row>
        <row r="24">
          <cell r="A24" t="str">
            <v>II.</v>
          </cell>
        </row>
        <row r="77">
          <cell r="A77" t="str">
            <v>IV.</v>
          </cell>
        </row>
        <row r="127">
          <cell r="A127" t="str">
            <v>VI.</v>
          </cell>
        </row>
        <row r="136">
          <cell r="A136" t="str">
            <v>VII.</v>
          </cell>
        </row>
        <row r="153">
          <cell r="A153" t="str">
            <v>VIII.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tabel baja"/>
      <sheetName val="plat"/>
      <sheetName val="poer"/>
      <sheetName val="BESI"/>
      <sheetName val="RAB Hit"/>
      <sheetName val="RAB (HPS)"/>
      <sheetName val="Analisa SNI"/>
      <sheetName val="Harsat"/>
      <sheetName val="RAB (EE)"/>
      <sheetName val="Analisa SNI (EE)"/>
      <sheetName val="Harsat (EE)"/>
      <sheetName val="Format (EE)"/>
      <sheetName val="Harsat Master (EE)"/>
      <sheetName val="BACK UP"/>
      <sheetName val="BQ"/>
      <sheetName val="Analisa SNI BQ"/>
      <sheetName val="Harsat BQ"/>
    </sheetNames>
    <sheetDataSet>
      <sheetData sheetId="0" refreshError="1"/>
      <sheetData sheetId="1" refreshError="1"/>
      <sheetData sheetId="2" refreshError="1"/>
      <sheetData sheetId="3">
        <row r="15">
          <cell r="B15" t="str">
            <v>Code Baja</v>
          </cell>
        </row>
        <row r="16">
          <cell r="B16" t="str">
            <v>Satuan</v>
          </cell>
        </row>
        <row r="17">
          <cell r="B17" t="str">
            <v>INP 8</v>
          </cell>
        </row>
        <row r="18">
          <cell r="B18" t="str">
            <v>INP 10</v>
          </cell>
        </row>
        <row r="19">
          <cell r="B19" t="str">
            <v>INP 12</v>
          </cell>
        </row>
        <row r="20">
          <cell r="B20" t="str">
            <v>INP 14</v>
          </cell>
        </row>
        <row r="21">
          <cell r="B21" t="str">
            <v>INP 16</v>
          </cell>
        </row>
        <row r="22">
          <cell r="B22" t="str">
            <v>INP 18</v>
          </cell>
        </row>
        <row r="23">
          <cell r="B23" t="str">
            <v>INP 20</v>
          </cell>
        </row>
        <row r="24">
          <cell r="B24" t="str">
            <v>INP 22</v>
          </cell>
        </row>
        <row r="25">
          <cell r="B25" t="str">
            <v>INP 24</v>
          </cell>
        </row>
        <row r="26">
          <cell r="B26" t="str">
            <v>INP 26</v>
          </cell>
        </row>
        <row r="27">
          <cell r="B27" t="str">
            <v>INP 28</v>
          </cell>
        </row>
        <row r="28">
          <cell r="B28" t="str">
            <v>INP 30</v>
          </cell>
        </row>
        <row r="29">
          <cell r="B29" t="str">
            <v>INP 32</v>
          </cell>
        </row>
        <row r="30">
          <cell r="B30" t="str">
            <v>INP 34</v>
          </cell>
        </row>
        <row r="31">
          <cell r="B31" t="str">
            <v>INP 36</v>
          </cell>
        </row>
        <row r="32">
          <cell r="B32" t="str">
            <v>INP 38</v>
          </cell>
        </row>
        <row r="33">
          <cell r="B33" t="str">
            <v>INP 40</v>
          </cell>
        </row>
        <row r="34">
          <cell r="B34" t="str">
            <v>INP 42,5</v>
          </cell>
        </row>
        <row r="35">
          <cell r="B35" t="str">
            <v>INP 45</v>
          </cell>
        </row>
        <row r="36">
          <cell r="B36" t="str">
            <v>INP 47,5</v>
          </cell>
        </row>
        <row r="37">
          <cell r="B37" t="str">
            <v>INP 50</v>
          </cell>
        </row>
        <row r="38">
          <cell r="B38" t="str">
            <v>INP 55</v>
          </cell>
        </row>
        <row r="39">
          <cell r="B39" t="str">
            <v>INP 60</v>
          </cell>
        </row>
        <row r="40">
          <cell r="B40" t="str">
            <v>CNP ( Kanal ) 3</v>
          </cell>
        </row>
        <row r="41">
          <cell r="B41" t="str">
            <v>CNP ( Kanal ) 4</v>
          </cell>
        </row>
        <row r="42">
          <cell r="B42" t="str">
            <v>CNP ( Kanal ) 5</v>
          </cell>
        </row>
        <row r="43">
          <cell r="B43" t="str">
            <v>CNP ( Kanal ) 6,5</v>
          </cell>
        </row>
        <row r="44">
          <cell r="B44" t="str">
            <v>CNP ( Kanal ) 8</v>
          </cell>
        </row>
        <row r="45">
          <cell r="B45" t="str">
            <v>CNP ( Kanal ) 10</v>
          </cell>
        </row>
        <row r="46">
          <cell r="B46" t="str">
            <v>CNP ( Kanal ) 12</v>
          </cell>
        </row>
        <row r="47">
          <cell r="B47" t="str">
            <v>CNP ( Kanal ) 14</v>
          </cell>
        </row>
        <row r="48">
          <cell r="B48" t="str">
            <v>CNP ( Kanal ) 16</v>
          </cell>
        </row>
        <row r="49">
          <cell r="B49" t="str">
            <v>CNP ( Kanal ) 18</v>
          </cell>
        </row>
        <row r="50">
          <cell r="B50" t="str">
            <v>CNP ( Kanal ) 20</v>
          </cell>
        </row>
        <row r="51">
          <cell r="B51" t="str">
            <v>CNP ( Kanal ) 22</v>
          </cell>
        </row>
        <row r="52">
          <cell r="B52" t="str">
            <v>CNP ( Kanal ) 24</v>
          </cell>
        </row>
        <row r="53">
          <cell r="B53" t="str">
            <v>CNP ( Kanal ) 26</v>
          </cell>
        </row>
        <row r="54">
          <cell r="B54" t="str">
            <v>CNP ( Kanal ) 28</v>
          </cell>
        </row>
        <row r="55">
          <cell r="B55" t="str">
            <v>CNP ( Kanal ) 30</v>
          </cell>
        </row>
        <row r="56">
          <cell r="B56" t="str">
            <v>CNP ( Kanal ) 32</v>
          </cell>
        </row>
        <row r="57">
          <cell r="B57" t="str">
            <v>CNP ( Kanal ) 35</v>
          </cell>
        </row>
        <row r="58">
          <cell r="B58" t="str">
            <v>CNP ( Kanal ) 38</v>
          </cell>
        </row>
        <row r="59">
          <cell r="B59" t="str">
            <v>CNP ( Kanal ) 40</v>
          </cell>
        </row>
        <row r="60">
          <cell r="B60" t="str">
            <v>WF 912.302.18.34</v>
          </cell>
        </row>
        <row r="61">
          <cell r="B61" t="str">
            <v>WF 900.300.16.28</v>
          </cell>
        </row>
        <row r="62">
          <cell r="B62" t="str">
            <v>WF 890.299.15.23</v>
          </cell>
        </row>
        <row r="63">
          <cell r="B63" t="str">
            <v>WF 808.302.16.30</v>
          </cell>
        </row>
        <row r="64">
          <cell r="B64" t="str">
            <v>WF 800.300.14.26</v>
          </cell>
        </row>
        <row r="65">
          <cell r="B65" t="str">
            <v>WF 792.300.14.22</v>
          </cell>
        </row>
        <row r="66">
          <cell r="B66" t="str">
            <v>WF 708.302.15.28</v>
          </cell>
        </row>
        <row r="67">
          <cell r="B67" t="str">
            <v>WF 700.300.13.24</v>
          </cell>
        </row>
        <row r="68">
          <cell r="B68" t="str">
            <v>WF 692.300.13.20</v>
          </cell>
        </row>
        <row r="69">
          <cell r="B69" t="str">
            <v>WF 594.302.14.23</v>
          </cell>
        </row>
        <row r="70">
          <cell r="B70" t="str">
            <v>WF 588.300.12.20</v>
          </cell>
        </row>
        <row r="71">
          <cell r="B71" t="str">
            <v>WF 582.300.12.17</v>
          </cell>
        </row>
        <row r="72">
          <cell r="B72" t="str">
            <v>WF 612.202.13.23</v>
          </cell>
        </row>
        <row r="73">
          <cell r="B73" t="str">
            <v>WF 606.201.12.20</v>
          </cell>
        </row>
        <row r="74">
          <cell r="B74" t="str">
            <v>WF 600.200.11.17</v>
          </cell>
        </row>
        <row r="75">
          <cell r="B75" t="str">
            <v>WF 596.199.10.15</v>
          </cell>
        </row>
        <row r="76">
          <cell r="B76" t="str">
            <v>WF 488.300.11.18</v>
          </cell>
        </row>
        <row r="77">
          <cell r="B77" t="str">
            <v>WF 482.300.11.15</v>
          </cell>
        </row>
        <row r="78">
          <cell r="B78" t="str">
            <v>WF 506.201.11.19</v>
          </cell>
        </row>
        <row r="79">
          <cell r="B79" t="str">
            <v>WF 500.200.10.16</v>
          </cell>
        </row>
        <row r="80">
          <cell r="B80" t="str">
            <v>WF 496.199.9.14</v>
          </cell>
        </row>
        <row r="81">
          <cell r="B81" t="str">
            <v>WF 440.300.11.18</v>
          </cell>
        </row>
        <row r="82">
          <cell r="B82" t="str">
            <v>WF 434.299.10.15</v>
          </cell>
        </row>
        <row r="83">
          <cell r="B83" t="str">
            <v>WF 450.200.9.14</v>
          </cell>
        </row>
        <row r="84">
          <cell r="B84" t="str">
            <v>WF 446.199.8.12</v>
          </cell>
        </row>
        <row r="85">
          <cell r="B85" t="str">
            <v>WF 498.432.45.70</v>
          </cell>
        </row>
        <row r="86">
          <cell r="B86" t="str">
            <v>WF 458.417.30.50</v>
          </cell>
        </row>
        <row r="87">
          <cell r="B87" t="str">
            <v>WF 428.407.20.35</v>
          </cell>
        </row>
        <row r="88">
          <cell r="B88" t="str">
            <v>WF 414.405.18.28</v>
          </cell>
        </row>
        <row r="89">
          <cell r="B89" t="str">
            <v>WF 406.403.16.24</v>
          </cell>
        </row>
        <row r="90">
          <cell r="B90" t="str">
            <v>WF 400.408.21.21</v>
          </cell>
        </row>
        <row r="91">
          <cell r="B91" t="str">
            <v>WF 400.400.13.21</v>
          </cell>
        </row>
        <row r="92">
          <cell r="B92" t="str">
            <v>WF 394.405.18.18</v>
          </cell>
        </row>
        <row r="93">
          <cell r="B93" t="str">
            <v>WF 394.398.11.18</v>
          </cell>
        </row>
        <row r="94">
          <cell r="B94" t="str">
            <v>WF 388.402.15.15</v>
          </cell>
        </row>
        <row r="95">
          <cell r="B95" t="str">
            <v>WF 390.300.10.16</v>
          </cell>
        </row>
        <row r="96">
          <cell r="B96" t="str">
            <v>WF 386.299.9.14</v>
          </cell>
        </row>
        <row r="97">
          <cell r="B97" t="str">
            <v>WF 400.200.8.13</v>
          </cell>
        </row>
        <row r="98">
          <cell r="B98" t="str">
            <v>WF 396.199.7.11</v>
          </cell>
        </row>
        <row r="99">
          <cell r="B99" t="str">
            <v>WF 356.352.14.22</v>
          </cell>
        </row>
        <row r="100">
          <cell r="B100" t="str">
            <v>WF 350.357.19.19</v>
          </cell>
        </row>
        <row r="101">
          <cell r="B101" t="str">
            <v>WF 350.350.12.19</v>
          </cell>
        </row>
        <row r="102">
          <cell r="B102" t="str">
            <v>WF 344.354.16.16</v>
          </cell>
        </row>
        <row r="103">
          <cell r="B103" t="str">
            <v>WF 344.348.10.16</v>
          </cell>
        </row>
        <row r="104">
          <cell r="B104" t="str">
            <v>WF 338.351.13.13</v>
          </cell>
        </row>
        <row r="105">
          <cell r="B105" t="str">
            <v>WF 340.250.9.14</v>
          </cell>
        </row>
        <row r="106">
          <cell r="B106" t="str">
            <v>WF 336.249.8.12</v>
          </cell>
        </row>
        <row r="107">
          <cell r="B107" t="str">
            <v>WF 350.175.7.11</v>
          </cell>
        </row>
        <row r="108">
          <cell r="B108" t="str">
            <v>WF 346.174.6.9</v>
          </cell>
        </row>
        <row r="109">
          <cell r="B109" t="str">
            <v>WF 304.301.11.17</v>
          </cell>
        </row>
        <row r="110">
          <cell r="B110" t="str">
            <v>WF 300.305.15.15</v>
          </cell>
        </row>
        <row r="111">
          <cell r="B111" t="str">
            <v>WF 300.300.10.15</v>
          </cell>
        </row>
        <row r="112">
          <cell r="B112" t="str">
            <v>WF 298.299.9.14</v>
          </cell>
        </row>
        <row r="113">
          <cell r="B113" t="str">
            <v>WF 294.302.12.12</v>
          </cell>
        </row>
        <row r="114">
          <cell r="B114" t="str">
            <v>WF 298.201.9.14</v>
          </cell>
        </row>
        <row r="115">
          <cell r="B115" t="str">
            <v>WF 294.200.8.12</v>
          </cell>
        </row>
        <row r="116">
          <cell r="B116" t="str">
            <v>WF 300.150.6,5.9</v>
          </cell>
        </row>
        <row r="117">
          <cell r="B117" t="str">
            <v>WF 298.149.5,5.8</v>
          </cell>
        </row>
        <row r="118">
          <cell r="B118" t="str">
            <v>WF 250.255.14.14</v>
          </cell>
        </row>
        <row r="119">
          <cell r="B119" t="str">
            <v>WF 250.250.9.14</v>
          </cell>
        </row>
        <row r="120">
          <cell r="B120" t="str">
            <v>WF 248.249.8.13</v>
          </cell>
        </row>
        <row r="121">
          <cell r="B121" t="str">
            <v>WF 244.252.11.11</v>
          </cell>
        </row>
        <row r="122">
          <cell r="B122" t="str">
            <v>WF 244.175.7.11</v>
          </cell>
        </row>
        <row r="123">
          <cell r="B123" t="str">
            <v>WF 250.125.6.9</v>
          </cell>
        </row>
        <row r="124">
          <cell r="B124" t="str">
            <v>WF 248.124.5.8</v>
          </cell>
        </row>
        <row r="125">
          <cell r="B125" t="str">
            <v>WF 208.202.10.16</v>
          </cell>
        </row>
        <row r="126">
          <cell r="B126" t="str">
            <v>WF 200.204.12.12</v>
          </cell>
        </row>
        <row r="127">
          <cell r="B127" t="str">
            <v>WF 200.200.8.12</v>
          </cell>
        </row>
        <row r="128">
          <cell r="B128" t="str">
            <v>WF 194.150.6.9</v>
          </cell>
        </row>
        <row r="129">
          <cell r="B129" t="str">
            <v>WF 200.100.5,5.8</v>
          </cell>
        </row>
        <row r="130">
          <cell r="B130" t="str">
            <v>WF 198.99.4,5.7</v>
          </cell>
        </row>
        <row r="131">
          <cell r="B131" t="str">
            <v>WF 175.175.7,5.11</v>
          </cell>
        </row>
        <row r="132">
          <cell r="B132" t="str">
            <v>WF 169.125.5,5.8</v>
          </cell>
        </row>
        <row r="133">
          <cell r="B133" t="str">
            <v>WF 175.90.5.8</v>
          </cell>
        </row>
        <row r="134">
          <cell r="B134" t="str">
            <v>WF 150.150.7.10</v>
          </cell>
        </row>
        <row r="135">
          <cell r="B135" t="str">
            <v>WF 148.100.6.9</v>
          </cell>
        </row>
        <row r="136">
          <cell r="B136" t="str">
            <v>WF 150.75.5.7</v>
          </cell>
        </row>
        <row r="137">
          <cell r="B137" t="str">
            <v>WF 125.125.6,5.9</v>
          </cell>
        </row>
        <row r="138">
          <cell r="B138" t="str">
            <v>WF 125.60.6.8</v>
          </cell>
        </row>
        <row r="139">
          <cell r="B139" t="str">
            <v>WF 100.100.6.8</v>
          </cell>
        </row>
        <row r="140">
          <cell r="B140" t="str">
            <v>WF 100.50.5.7</v>
          </cell>
        </row>
        <row r="141">
          <cell r="B141" t="str">
            <v>L 15.15.3</v>
          </cell>
        </row>
        <row r="142">
          <cell r="B142" t="str">
            <v>L 15.15.4</v>
          </cell>
        </row>
        <row r="143">
          <cell r="B143" t="str">
            <v>L 20.20.3</v>
          </cell>
        </row>
        <row r="144">
          <cell r="B144" t="str">
            <v>L 20.20.4</v>
          </cell>
        </row>
        <row r="145">
          <cell r="B145" t="str">
            <v>L 25.25.3</v>
          </cell>
        </row>
        <row r="146">
          <cell r="B146" t="str">
            <v>L 25.25.4</v>
          </cell>
        </row>
        <row r="147">
          <cell r="B147" t="str">
            <v>L 25.25.5</v>
          </cell>
        </row>
        <row r="148">
          <cell r="B148" t="str">
            <v>L 30.30.3</v>
          </cell>
        </row>
        <row r="149">
          <cell r="B149" t="str">
            <v>L 30.30.4</v>
          </cell>
        </row>
        <row r="150">
          <cell r="B150" t="str">
            <v>L 30.30.5</v>
          </cell>
        </row>
        <row r="151">
          <cell r="B151" t="str">
            <v>L 35.35.4</v>
          </cell>
        </row>
        <row r="152">
          <cell r="B152" t="str">
            <v>L 35.35.6</v>
          </cell>
        </row>
        <row r="153">
          <cell r="B153" t="str">
            <v>L 40.40.4</v>
          </cell>
        </row>
        <row r="154">
          <cell r="B154" t="str">
            <v>L 40.40.5</v>
          </cell>
        </row>
        <row r="155">
          <cell r="B155" t="str">
            <v>L 40.40.6</v>
          </cell>
        </row>
        <row r="156">
          <cell r="B156" t="str">
            <v>L 45.45.5</v>
          </cell>
        </row>
        <row r="157">
          <cell r="B157" t="str">
            <v>L 45.45.7</v>
          </cell>
        </row>
        <row r="158">
          <cell r="B158" t="str">
            <v>L 50.50.5</v>
          </cell>
        </row>
        <row r="159">
          <cell r="B159" t="str">
            <v>L 50.50.6</v>
          </cell>
        </row>
        <row r="160">
          <cell r="B160" t="str">
            <v>L 50.50.7</v>
          </cell>
        </row>
        <row r="161">
          <cell r="B161" t="str">
            <v>L 50.50.9</v>
          </cell>
        </row>
        <row r="162">
          <cell r="B162" t="str">
            <v>L 55.55.6</v>
          </cell>
        </row>
        <row r="163">
          <cell r="B163" t="str">
            <v>L 55.55.8</v>
          </cell>
        </row>
        <row r="164">
          <cell r="B164" t="str">
            <v>L 55.55.10</v>
          </cell>
        </row>
        <row r="165">
          <cell r="B165" t="str">
            <v>L 60.60.6</v>
          </cell>
        </row>
        <row r="166">
          <cell r="B166" t="str">
            <v>L 60.60.8</v>
          </cell>
        </row>
        <row r="167">
          <cell r="B167" t="str">
            <v>L 60.60.10</v>
          </cell>
        </row>
        <row r="168">
          <cell r="B168" t="str">
            <v>L 65.65.7</v>
          </cell>
        </row>
        <row r="169">
          <cell r="B169" t="str">
            <v>L 65.65.9</v>
          </cell>
        </row>
        <row r="170">
          <cell r="B170" t="str">
            <v>L 65.65.11</v>
          </cell>
        </row>
        <row r="171">
          <cell r="B171" t="str">
            <v>L 70.70.7</v>
          </cell>
        </row>
        <row r="172">
          <cell r="B172" t="str">
            <v>L 70.70.9</v>
          </cell>
        </row>
        <row r="173">
          <cell r="B173" t="str">
            <v>L 70.70.11</v>
          </cell>
        </row>
        <row r="174">
          <cell r="B174" t="str">
            <v>L 75.75.7</v>
          </cell>
        </row>
        <row r="175">
          <cell r="B175" t="str">
            <v>L 75.75.8</v>
          </cell>
        </row>
        <row r="176">
          <cell r="B176" t="str">
            <v>L 75.75.10</v>
          </cell>
        </row>
        <row r="177">
          <cell r="B177" t="str">
            <v>L 75.75.12</v>
          </cell>
        </row>
        <row r="178">
          <cell r="B178" t="str">
            <v>L 80.80.8</v>
          </cell>
        </row>
        <row r="179">
          <cell r="B179" t="str">
            <v>L 80.80.10</v>
          </cell>
        </row>
        <row r="180">
          <cell r="B180" t="str">
            <v>L 80.80.12</v>
          </cell>
        </row>
        <row r="181">
          <cell r="B181" t="str">
            <v>L 80.80.14</v>
          </cell>
        </row>
        <row r="182">
          <cell r="B182" t="str">
            <v>L 90.90.9</v>
          </cell>
        </row>
        <row r="183">
          <cell r="B183" t="str">
            <v>L 90.90.11</v>
          </cell>
        </row>
        <row r="184">
          <cell r="B184" t="str">
            <v>L 90.90.13</v>
          </cell>
        </row>
        <row r="185">
          <cell r="B185" t="str">
            <v>L 90.90.16</v>
          </cell>
        </row>
        <row r="186">
          <cell r="B186" t="str">
            <v>L 100.100.10</v>
          </cell>
        </row>
        <row r="187">
          <cell r="B187" t="str">
            <v>L 100.100.12</v>
          </cell>
        </row>
        <row r="188">
          <cell r="B188" t="str">
            <v>L 100.100.14</v>
          </cell>
        </row>
        <row r="189">
          <cell r="B189" t="str">
            <v>L 100.100.20</v>
          </cell>
        </row>
        <row r="190">
          <cell r="B190" t="str">
            <v>L 110.110.10</v>
          </cell>
        </row>
        <row r="191">
          <cell r="B191" t="str">
            <v>L 110.110.12</v>
          </cell>
        </row>
        <row r="192">
          <cell r="B192" t="str">
            <v>L 110.110.14</v>
          </cell>
        </row>
        <row r="193">
          <cell r="B193" t="str">
            <v>L 120.120.11</v>
          </cell>
        </row>
        <row r="194">
          <cell r="B194" t="str">
            <v>L 120.120.13</v>
          </cell>
        </row>
        <row r="195">
          <cell r="B195" t="str">
            <v>L 120.120.15</v>
          </cell>
        </row>
        <row r="196">
          <cell r="B196" t="str">
            <v>L 120.120.20</v>
          </cell>
        </row>
        <row r="197">
          <cell r="B197" t="str">
            <v>L 130.130.12</v>
          </cell>
        </row>
        <row r="198">
          <cell r="B198" t="str">
            <v>L 130.130.14</v>
          </cell>
        </row>
        <row r="199">
          <cell r="B199" t="str">
            <v>L 130.130.16</v>
          </cell>
        </row>
        <row r="200">
          <cell r="B200" t="str">
            <v>L 140.140.13</v>
          </cell>
        </row>
        <row r="201">
          <cell r="B201" t="str">
            <v>L 140.140.15</v>
          </cell>
        </row>
        <row r="202">
          <cell r="B202" t="str">
            <v>L 140.140.17</v>
          </cell>
        </row>
        <row r="203">
          <cell r="B203" t="str">
            <v>L 150.150.14</v>
          </cell>
        </row>
        <row r="204">
          <cell r="B204" t="str">
            <v>L 150.150.16</v>
          </cell>
        </row>
        <row r="205">
          <cell r="B205" t="str">
            <v>L 150.150.18</v>
          </cell>
        </row>
        <row r="206">
          <cell r="B206" t="str">
            <v>L 160.160.15</v>
          </cell>
        </row>
        <row r="207">
          <cell r="B207" t="str">
            <v>L 160.160.17</v>
          </cell>
        </row>
        <row r="208">
          <cell r="B208" t="str">
            <v>L 160.160.19</v>
          </cell>
        </row>
        <row r="209">
          <cell r="B209" t="str">
            <v>L 180.180.16</v>
          </cell>
        </row>
        <row r="210">
          <cell r="B210" t="str">
            <v>L 180.180.18</v>
          </cell>
        </row>
        <row r="211">
          <cell r="B211" t="str">
            <v>L 180.180.20</v>
          </cell>
        </row>
        <row r="212">
          <cell r="B212" t="str">
            <v>L 200.200.16</v>
          </cell>
        </row>
        <row r="213">
          <cell r="B213" t="str">
            <v>L 200.200.18</v>
          </cell>
        </row>
        <row r="214">
          <cell r="B214" t="str">
            <v>L 200.200.20</v>
          </cell>
        </row>
        <row r="215">
          <cell r="B215" t="str">
            <v>L 20.30.3</v>
          </cell>
        </row>
        <row r="216">
          <cell r="B216" t="str">
            <v>L 20.30.4</v>
          </cell>
        </row>
        <row r="217">
          <cell r="B217" t="str">
            <v>L 20.30.5</v>
          </cell>
        </row>
        <row r="218">
          <cell r="B218" t="str">
            <v>L 20.40.3</v>
          </cell>
        </row>
        <row r="219">
          <cell r="B219" t="str">
            <v>L 20.40.4</v>
          </cell>
        </row>
        <row r="220">
          <cell r="B220" t="str">
            <v>L 30.45.3</v>
          </cell>
        </row>
        <row r="221">
          <cell r="B221" t="str">
            <v>L 30.45.4</v>
          </cell>
        </row>
        <row r="222">
          <cell r="B222" t="str">
            <v>L 30.45.5</v>
          </cell>
        </row>
        <row r="223">
          <cell r="B223" t="str">
            <v>L 30.60.5</v>
          </cell>
        </row>
        <row r="224">
          <cell r="B224" t="str">
            <v>L 30.60.7</v>
          </cell>
        </row>
        <row r="225">
          <cell r="B225" t="str">
            <v>L 40.50.3</v>
          </cell>
        </row>
        <row r="226">
          <cell r="B226" t="str">
            <v>L 40.50.4</v>
          </cell>
        </row>
        <row r="227">
          <cell r="B227" t="str">
            <v>L 40.50.5</v>
          </cell>
        </row>
        <row r="228">
          <cell r="B228" t="str">
            <v>L 40.60.5</v>
          </cell>
        </row>
        <row r="229">
          <cell r="B229" t="str">
            <v>L 40.60.6</v>
          </cell>
        </row>
        <row r="230">
          <cell r="B230" t="str">
            <v>L 40.60.7</v>
          </cell>
        </row>
        <row r="231">
          <cell r="B231" t="str">
            <v>L 40.80.4</v>
          </cell>
        </row>
        <row r="232">
          <cell r="B232" t="str">
            <v>L 40.80.6</v>
          </cell>
        </row>
        <row r="233">
          <cell r="B233" t="str">
            <v>L 40.80.8</v>
          </cell>
        </row>
        <row r="234">
          <cell r="B234" t="str">
            <v>L 50.65.5</v>
          </cell>
        </row>
        <row r="235">
          <cell r="B235" t="str">
            <v>L 50.65.7</v>
          </cell>
        </row>
        <row r="236">
          <cell r="B236" t="str">
            <v>L 50.65.9</v>
          </cell>
        </row>
        <row r="237">
          <cell r="B237" t="str">
            <v>L 50.100.6</v>
          </cell>
        </row>
        <row r="238">
          <cell r="B238" t="str">
            <v>L 50.100.8</v>
          </cell>
        </row>
        <row r="239">
          <cell r="B239" t="str">
            <v>L 50.100.10</v>
          </cell>
        </row>
        <row r="240">
          <cell r="B240" t="str">
            <v>L 55.75.5</v>
          </cell>
        </row>
        <row r="241">
          <cell r="B241" t="str">
            <v>L 55.75.7</v>
          </cell>
        </row>
        <row r="242">
          <cell r="B242" t="str">
            <v>L 55.75.9</v>
          </cell>
        </row>
        <row r="243">
          <cell r="B243" t="str">
            <v>L 60.90.6</v>
          </cell>
        </row>
        <row r="244">
          <cell r="B244" t="str">
            <v>L 60.90.8</v>
          </cell>
        </row>
        <row r="245">
          <cell r="B245" t="str">
            <v>L 60.90.10</v>
          </cell>
        </row>
        <row r="246">
          <cell r="B246" t="str">
            <v>L 65.75.6</v>
          </cell>
        </row>
        <row r="247">
          <cell r="B247" t="str">
            <v>L 65.75.8</v>
          </cell>
        </row>
        <row r="248">
          <cell r="B248" t="str">
            <v>L 65.75.10</v>
          </cell>
        </row>
        <row r="249">
          <cell r="B249" t="str">
            <v>L 65.80.6</v>
          </cell>
        </row>
        <row r="250">
          <cell r="B250" t="str">
            <v>L 65.80.8</v>
          </cell>
        </row>
        <row r="251">
          <cell r="B251" t="str">
            <v>L 65.80.10</v>
          </cell>
        </row>
        <row r="252">
          <cell r="B252" t="str">
            <v>L 65.80.12</v>
          </cell>
        </row>
        <row r="253">
          <cell r="B253" t="str">
            <v>L 65.100.7</v>
          </cell>
        </row>
        <row r="254">
          <cell r="B254" t="str">
            <v>L 65.100.9</v>
          </cell>
        </row>
        <row r="255">
          <cell r="B255" t="str">
            <v>L 65.100.11</v>
          </cell>
        </row>
        <row r="256">
          <cell r="B256" t="str">
            <v>L 65.115.6</v>
          </cell>
        </row>
        <row r="257">
          <cell r="B257" t="str">
            <v>L 65.115.8</v>
          </cell>
        </row>
        <row r="258">
          <cell r="B258" t="str">
            <v>L 65.115.10</v>
          </cell>
        </row>
        <row r="259">
          <cell r="B259" t="str">
            <v>L 65.130.8</v>
          </cell>
        </row>
        <row r="260">
          <cell r="B260" t="str">
            <v>L 65.130.10</v>
          </cell>
        </row>
        <row r="261">
          <cell r="B261" t="str">
            <v>L 65.130.12</v>
          </cell>
        </row>
        <row r="262">
          <cell r="B262" t="str">
            <v>L 75.90.7</v>
          </cell>
        </row>
        <row r="263">
          <cell r="B263" t="str">
            <v>L 75.90.9</v>
          </cell>
        </row>
        <row r="264">
          <cell r="B264" t="str">
            <v>L 75.90.11</v>
          </cell>
        </row>
        <row r="265">
          <cell r="B265" t="str">
            <v>L 75.100.7</v>
          </cell>
        </row>
        <row r="266">
          <cell r="B266" t="str">
            <v>L 75.100.9</v>
          </cell>
        </row>
        <row r="267">
          <cell r="B267" t="str">
            <v>L 75.100.11</v>
          </cell>
        </row>
        <row r="268">
          <cell r="B268" t="str">
            <v>L 75.130.8</v>
          </cell>
        </row>
        <row r="269">
          <cell r="B269" t="str">
            <v>L 75.130.10</v>
          </cell>
        </row>
        <row r="270">
          <cell r="B270" t="str">
            <v>L 75.130.12</v>
          </cell>
        </row>
        <row r="271">
          <cell r="B271" t="str">
            <v>L 75.150.9</v>
          </cell>
        </row>
        <row r="272">
          <cell r="B272" t="str">
            <v>L 75.150.11</v>
          </cell>
        </row>
        <row r="273">
          <cell r="B273" t="str">
            <v>L 75.150.13</v>
          </cell>
        </row>
        <row r="274">
          <cell r="B274" t="str">
            <v>L 75.170.10</v>
          </cell>
        </row>
        <row r="275">
          <cell r="B275" t="str">
            <v>L 75.170.12</v>
          </cell>
        </row>
        <row r="276">
          <cell r="B276" t="str">
            <v>L 75.170.14</v>
          </cell>
        </row>
        <row r="277">
          <cell r="B277" t="str">
            <v>L 75.170.16</v>
          </cell>
        </row>
        <row r="278">
          <cell r="B278" t="str">
            <v>L 80.120.8</v>
          </cell>
        </row>
        <row r="279">
          <cell r="B279" t="str">
            <v>L 80.120.10</v>
          </cell>
        </row>
        <row r="280">
          <cell r="B280" t="str">
            <v>L 80.120.12</v>
          </cell>
        </row>
        <row r="281">
          <cell r="B281" t="str">
            <v>L 80.120.14</v>
          </cell>
        </row>
        <row r="282">
          <cell r="B282" t="str">
            <v>L 90.110.9</v>
          </cell>
        </row>
        <row r="283">
          <cell r="B283" t="str">
            <v>L 90.110.11</v>
          </cell>
        </row>
        <row r="284">
          <cell r="B284" t="str">
            <v>L 90.110.13</v>
          </cell>
        </row>
        <row r="285">
          <cell r="B285" t="str">
            <v>L 90.130.10</v>
          </cell>
        </row>
        <row r="286">
          <cell r="B286" t="str">
            <v>L 90.130.12</v>
          </cell>
        </row>
        <row r="287">
          <cell r="B287" t="str">
            <v>L 90.130.14</v>
          </cell>
        </row>
        <row r="288">
          <cell r="B288" t="str">
            <v>L 90.150.10</v>
          </cell>
        </row>
        <row r="289">
          <cell r="B289" t="str">
            <v>L 90.150.12</v>
          </cell>
        </row>
        <row r="290">
          <cell r="B290" t="str">
            <v>L 90.150.14</v>
          </cell>
        </row>
        <row r="291">
          <cell r="B291" t="str">
            <v>L 90.250.10</v>
          </cell>
        </row>
        <row r="292">
          <cell r="B292" t="str">
            <v>L 90.250.12</v>
          </cell>
        </row>
        <row r="293">
          <cell r="B293" t="str">
            <v>L 90.250.14</v>
          </cell>
        </row>
        <row r="294">
          <cell r="B294" t="str">
            <v>L 90.250.16</v>
          </cell>
        </row>
        <row r="295">
          <cell r="B295" t="str">
            <v>L 100.150.10</v>
          </cell>
        </row>
        <row r="296">
          <cell r="B296" t="str">
            <v>L 100.150.12</v>
          </cell>
        </row>
        <row r="297">
          <cell r="B297" t="str">
            <v>L 100.150.14</v>
          </cell>
        </row>
        <row r="298">
          <cell r="B298" t="str">
            <v>L 100.200.10</v>
          </cell>
        </row>
        <row r="299">
          <cell r="B299" t="str">
            <v>L 100.200.12</v>
          </cell>
        </row>
        <row r="300">
          <cell r="B300" t="str">
            <v>L 100.200.14</v>
          </cell>
        </row>
        <row r="301">
          <cell r="B301" t="str">
            <v>L 100.200.16</v>
          </cell>
        </row>
        <row r="302">
          <cell r="B302" t="str">
            <v>L 100.200.18</v>
          </cell>
        </row>
        <row r="303">
          <cell r="B303" t="str">
            <v>CNP 200.75.20.3,2</v>
          </cell>
        </row>
        <row r="304">
          <cell r="B304" t="str">
            <v>CNP 150.75.20.4,5</v>
          </cell>
        </row>
        <row r="305">
          <cell r="B305" t="str">
            <v>CNP 150.65.20.3,2</v>
          </cell>
        </row>
        <row r="306">
          <cell r="B306" t="str">
            <v>CNP 150.50.20.4,5</v>
          </cell>
        </row>
        <row r="307">
          <cell r="B307" t="str">
            <v>CNP 150.50.20.3,2</v>
          </cell>
        </row>
        <row r="308">
          <cell r="B308" t="str">
            <v>CNP 150.50.20.2,3</v>
          </cell>
        </row>
        <row r="309">
          <cell r="B309" t="str">
            <v>CNP 125.50.20.4,5</v>
          </cell>
        </row>
        <row r="310">
          <cell r="B310" t="str">
            <v>CNP 125.50.20.4.0</v>
          </cell>
        </row>
        <row r="311">
          <cell r="B311" t="str">
            <v>CNP 125.50.20.3,2</v>
          </cell>
        </row>
        <row r="312">
          <cell r="B312" t="str">
            <v>CNP 125.50.20.2,3</v>
          </cell>
        </row>
        <row r="313">
          <cell r="B313" t="str">
            <v>CNP 100.50.20.4,5</v>
          </cell>
        </row>
        <row r="314">
          <cell r="B314" t="str">
            <v>CNP 100.50.20.4,0</v>
          </cell>
        </row>
        <row r="315">
          <cell r="B315" t="str">
            <v>CNP 100.50.20.3,2</v>
          </cell>
        </row>
        <row r="316">
          <cell r="B316" t="str">
            <v>CNP 100.50.20.2,6</v>
          </cell>
        </row>
        <row r="317">
          <cell r="B317" t="str">
            <v>CNP 100.50.20.2,3</v>
          </cell>
        </row>
        <row r="318">
          <cell r="B318" t="str">
            <v>CNP 100.50.20.1,6</v>
          </cell>
        </row>
        <row r="319">
          <cell r="B319" t="str">
            <v>CNP 75.45.15.2,3</v>
          </cell>
        </row>
        <row r="320">
          <cell r="B320" t="str">
            <v>CNP 75.45.15.1,6</v>
          </cell>
        </row>
        <row r="321">
          <cell r="B321" t="str">
            <v>CNP 60.30.10.2,3</v>
          </cell>
        </row>
        <row r="322">
          <cell r="B322" t="str">
            <v>CNP 60.30.10.1,6</v>
          </cell>
        </row>
        <row r="323">
          <cell r="B323" t="str">
            <v>CNP 350.50.50.4,5</v>
          </cell>
        </row>
        <row r="324">
          <cell r="B324" t="str">
            <v>CNP 350.50.50.4,0</v>
          </cell>
        </row>
        <row r="325">
          <cell r="B325" t="str">
            <v>CNP 300.50.50.4,5</v>
          </cell>
        </row>
        <row r="326">
          <cell r="B326" t="str">
            <v>CNP 300.50.50.4,0</v>
          </cell>
        </row>
        <row r="327">
          <cell r="B327" t="str">
            <v>CNP 250.50.50.4,5</v>
          </cell>
        </row>
        <row r="328">
          <cell r="B328" t="str">
            <v>CNP 250.50.50.4,0</v>
          </cell>
        </row>
        <row r="329">
          <cell r="B329" t="str">
            <v>CNP 200.50.50.4,5</v>
          </cell>
        </row>
        <row r="330">
          <cell r="B330" t="str">
            <v>CNP 200.50.50.4,0</v>
          </cell>
        </row>
        <row r="331">
          <cell r="B331" t="str">
            <v>CNP 200.50.50.3,2</v>
          </cell>
        </row>
        <row r="332">
          <cell r="B332" t="str">
            <v>CNP 150.75.75.4,5</v>
          </cell>
        </row>
        <row r="333">
          <cell r="B333" t="str">
            <v>CNP 150.50.50.4,5</v>
          </cell>
        </row>
        <row r="334">
          <cell r="B334" t="str">
            <v>CNP 100.50.50.3,2</v>
          </cell>
        </row>
        <row r="335">
          <cell r="B335" t="str">
            <v>CNP 75.40.15.3,2</v>
          </cell>
        </row>
        <row r="336">
          <cell r="B336" t="str">
            <v>CNP 60.30.30.2,3</v>
          </cell>
        </row>
        <row r="337">
          <cell r="B337" t="str">
            <v>CNP 38.15.15.1,5</v>
          </cell>
        </row>
        <row r="338">
          <cell r="B338" t="str">
            <v>CNP 19.12.12.1,5</v>
          </cell>
        </row>
        <row r="339">
          <cell r="B339" t="str">
            <v>T (Tess) 900x300</v>
          </cell>
        </row>
        <row r="340">
          <cell r="B340" t="str">
            <v>T (Tess) 900x300</v>
          </cell>
        </row>
        <row r="341">
          <cell r="B341" t="str">
            <v>T (Tess) 900x300</v>
          </cell>
        </row>
        <row r="342">
          <cell r="B342" t="str">
            <v>T (Tess) 800x300</v>
          </cell>
        </row>
        <row r="343">
          <cell r="B343" t="str">
            <v>T (Tess) 800x300</v>
          </cell>
        </row>
        <row r="344">
          <cell r="B344" t="str">
            <v>T (Tess) 800x300</v>
          </cell>
        </row>
        <row r="345">
          <cell r="B345" t="str">
            <v>T (Tess) 700x300</v>
          </cell>
        </row>
        <row r="346">
          <cell r="B346" t="str">
            <v>T (Tess) 700x300</v>
          </cell>
        </row>
        <row r="347">
          <cell r="B347" t="str">
            <v>T (Tess) 700x300</v>
          </cell>
        </row>
        <row r="348">
          <cell r="B348" t="str">
            <v>T (Tess) 600x300</v>
          </cell>
        </row>
        <row r="349">
          <cell r="B349" t="str">
            <v>T (Tess) 600x300</v>
          </cell>
        </row>
        <row r="350">
          <cell r="B350" t="str">
            <v>T (Tess) 600x300</v>
          </cell>
        </row>
        <row r="351">
          <cell r="B351" t="str">
            <v>T (Tess) 600x300</v>
          </cell>
        </row>
        <row r="352">
          <cell r="B352" t="str">
            <v>T (Tess) 600x300</v>
          </cell>
        </row>
        <row r="353">
          <cell r="B353" t="str">
            <v>T (Tess) 600x300</v>
          </cell>
        </row>
        <row r="354">
          <cell r="B354" t="str">
            <v>T (Tess) 600x300</v>
          </cell>
        </row>
        <row r="355">
          <cell r="B355" t="str">
            <v>T (Tess) 500x300</v>
          </cell>
        </row>
        <row r="356">
          <cell r="B356" t="str">
            <v>T (Tess) 500x300</v>
          </cell>
        </row>
        <row r="357">
          <cell r="B357" t="str">
            <v>T (Tess) 500x200</v>
          </cell>
        </row>
        <row r="358">
          <cell r="B358" t="str">
            <v>T (Tess) 500x200</v>
          </cell>
        </row>
        <row r="359">
          <cell r="B359" t="str">
            <v>T (Tess) 500x200</v>
          </cell>
        </row>
        <row r="360">
          <cell r="B360" t="str">
            <v>T (Tess) 450x300</v>
          </cell>
        </row>
        <row r="361">
          <cell r="B361" t="str">
            <v>T (Tess) 450x300</v>
          </cell>
        </row>
        <row r="362">
          <cell r="B362" t="str">
            <v>T (Tess) 450x200</v>
          </cell>
        </row>
        <row r="363">
          <cell r="B363" t="str">
            <v>T (Tess) 450x200</v>
          </cell>
        </row>
        <row r="364">
          <cell r="B364" t="str">
            <v>T (Tess) 400x400</v>
          </cell>
        </row>
        <row r="365">
          <cell r="B365" t="str">
            <v>T (Tess) 400x400</v>
          </cell>
        </row>
        <row r="366">
          <cell r="B366" t="str">
            <v>T (Tess) 400x400</v>
          </cell>
        </row>
        <row r="367">
          <cell r="B367" t="str">
            <v>T (Tess) 400x400</v>
          </cell>
        </row>
        <row r="368">
          <cell r="B368" t="str">
            <v>T (Tess) 400x400</v>
          </cell>
        </row>
        <row r="369">
          <cell r="B369" t="str">
            <v>T (Tess) 400x400</v>
          </cell>
        </row>
        <row r="370">
          <cell r="B370" t="str">
            <v>T (Tess) 400x400</v>
          </cell>
        </row>
        <row r="371">
          <cell r="B371" t="str">
            <v>T (Tess) 400x400</v>
          </cell>
        </row>
        <row r="372">
          <cell r="B372" t="str">
            <v>T (Tess) 400x400</v>
          </cell>
        </row>
        <row r="373">
          <cell r="B373" t="str">
            <v>T (Tess) 400x400</v>
          </cell>
        </row>
        <row r="374">
          <cell r="B374" t="str">
            <v>T (Tess) 400x300</v>
          </cell>
        </row>
        <row r="375">
          <cell r="B375" t="str">
            <v>T (Tess) 400x300</v>
          </cell>
        </row>
        <row r="376">
          <cell r="B376" t="str">
            <v>T (Tess) 400x200</v>
          </cell>
        </row>
        <row r="377">
          <cell r="B377" t="str">
            <v>T (Tess) 400x200</v>
          </cell>
        </row>
        <row r="378">
          <cell r="B378" t="str">
            <v>T (Tess) 350x350</v>
          </cell>
        </row>
        <row r="379">
          <cell r="B379" t="str">
            <v>T (Tess) 350x350</v>
          </cell>
        </row>
        <row r="380">
          <cell r="B380" t="str">
            <v>T (Tess) 350x350</v>
          </cell>
        </row>
        <row r="381">
          <cell r="B381" t="str">
            <v>T (Tess) 350x350</v>
          </cell>
        </row>
        <row r="382">
          <cell r="B382" t="str">
            <v>T (Tess) 350x350</v>
          </cell>
        </row>
        <row r="383">
          <cell r="B383" t="str">
            <v>T (Tess) 350x350</v>
          </cell>
        </row>
        <row r="384">
          <cell r="B384" t="str">
            <v>T (Tess) 350x250</v>
          </cell>
        </row>
        <row r="385">
          <cell r="B385" t="str">
            <v>T (Tess) 350x250</v>
          </cell>
        </row>
        <row r="386">
          <cell r="B386" t="str">
            <v>T (Tess) 350x175</v>
          </cell>
        </row>
        <row r="387">
          <cell r="B387" t="str">
            <v>T (Tess) 350x175</v>
          </cell>
        </row>
        <row r="388">
          <cell r="B388" t="str">
            <v>T (Tess) 300x300</v>
          </cell>
        </row>
        <row r="389">
          <cell r="B389" t="str">
            <v>T (Tess) 300x300</v>
          </cell>
        </row>
        <row r="390">
          <cell r="B390" t="str">
            <v>T (Tess) 300x300</v>
          </cell>
        </row>
        <row r="391">
          <cell r="B391" t="str">
            <v>T (Tess) 300x300</v>
          </cell>
        </row>
        <row r="392">
          <cell r="B392" t="str">
            <v>T (Tess) 300x300</v>
          </cell>
        </row>
        <row r="393">
          <cell r="B393" t="str">
            <v>T (Tess) 300x200</v>
          </cell>
        </row>
        <row r="394">
          <cell r="B394" t="str">
            <v>T (Tess) 300x200</v>
          </cell>
        </row>
        <row r="395">
          <cell r="B395" t="str">
            <v>T (Tess) 300x150</v>
          </cell>
        </row>
        <row r="396">
          <cell r="B396" t="str">
            <v>T (Tess) 300x150</v>
          </cell>
        </row>
        <row r="397">
          <cell r="B397" t="str">
            <v>T (Tess) 250x250</v>
          </cell>
        </row>
        <row r="398">
          <cell r="B398" t="str">
            <v>T (Tess) 250x250</v>
          </cell>
        </row>
        <row r="399">
          <cell r="B399" t="str">
            <v>T (Tess) 250x250</v>
          </cell>
        </row>
        <row r="400">
          <cell r="B400" t="str">
            <v>T (Tess) 250x250</v>
          </cell>
        </row>
        <row r="401">
          <cell r="B401" t="str">
            <v>T (Tess) 250x175</v>
          </cell>
        </row>
        <row r="402">
          <cell r="B402" t="str">
            <v>T (Tess) 250x125</v>
          </cell>
        </row>
        <row r="403">
          <cell r="B403" t="str">
            <v>T (Tess) 250x125</v>
          </cell>
        </row>
        <row r="404">
          <cell r="B404" t="str">
            <v>T (Tess) 200x200</v>
          </cell>
        </row>
        <row r="405">
          <cell r="B405" t="str">
            <v>T (Tess) 200x200</v>
          </cell>
        </row>
        <row r="406">
          <cell r="B406" t="str">
            <v>T (Tess) 200x200</v>
          </cell>
        </row>
        <row r="407">
          <cell r="B407" t="str">
            <v>T (Tess) 200x150</v>
          </cell>
        </row>
        <row r="408">
          <cell r="B408" t="str">
            <v>T (Tess) 200x100</v>
          </cell>
        </row>
        <row r="409">
          <cell r="B409" t="str">
            <v>T (Tess) 200x100</v>
          </cell>
        </row>
        <row r="410">
          <cell r="B410" t="str">
            <v>T (Tess) 175x175</v>
          </cell>
        </row>
        <row r="411">
          <cell r="B411" t="str">
            <v>T (Tess) 175x125</v>
          </cell>
        </row>
        <row r="412">
          <cell r="B412" t="str">
            <v>T (Tess) 175x90</v>
          </cell>
        </row>
        <row r="413">
          <cell r="B413" t="str">
            <v>T (Tess) 150x150</v>
          </cell>
        </row>
        <row r="414">
          <cell r="B414" t="str">
            <v>T (Tess) 150x100</v>
          </cell>
        </row>
        <row r="415">
          <cell r="B415" t="str">
            <v>T (Tess) 150x75</v>
          </cell>
        </row>
        <row r="416">
          <cell r="B416" t="str">
            <v>T (Tess) 125x125</v>
          </cell>
        </row>
        <row r="417">
          <cell r="B417" t="str">
            <v>T (Tess) 125x60</v>
          </cell>
        </row>
        <row r="418">
          <cell r="B418" t="str">
            <v>T (Tess) 100x100</v>
          </cell>
        </row>
        <row r="419">
          <cell r="B419" t="str">
            <v>T (Tess) 100x50</v>
          </cell>
        </row>
        <row r="420">
          <cell r="B420" t="str">
            <v>Kanal 75x40x5x7</v>
          </cell>
        </row>
        <row r="421">
          <cell r="B421" t="str">
            <v>Kanal 100x50x5x7.5</v>
          </cell>
        </row>
        <row r="422">
          <cell r="B422" t="str">
            <v>Kanal 125x65x6x8</v>
          </cell>
        </row>
        <row r="423">
          <cell r="B423" t="str">
            <v>Kanal 150x75x6.5x10</v>
          </cell>
        </row>
        <row r="424">
          <cell r="B424" t="str">
            <v>Kanal 150x75x9x12.5</v>
          </cell>
        </row>
        <row r="425">
          <cell r="B425" t="str">
            <v>Kanal 180x75x7x10.5</v>
          </cell>
        </row>
        <row r="426">
          <cell r="B426" t="str">
            <v>Kanal 200x70x7x10</v>
          </cell>
        </row>
        <row r="427">
          <cell r="B427" t="str">
            <v>Kanal 200x80x7.5x11</v>
          </cell>
        </row>
        <row r="428">
          <cell r="B428" t="str">
            <v>Kanal 200x90x8x13.5</v>
          </cell>
        </row>
        <row r="429">
          <cell r="B429" t="str">
            <v>Kanal 250x90x9x13</v>
          </cell>
        </row>
        <row r="430">
          <cell r="B430" t="str">
            <v>Kanal 250x90x11x14.5</v>
          </cell>
        </row>
        <row r="431">
          <cell r="B431" t="str">
            <v>Kanal 300x90x9x13</v>
          </cell>
        </row>
        <row r="432">
          <cell r="B432" t="str">
            <v>Kanal 300x90x10x15.5</v>
          </cell>
        </row>
        <row r="433">
          <cell r="B433" t="str">
            <v>Kanal 300x90x12x16</v>
          </cell>
        </row>
        <row r="434">
          <cell r="B434" t="str">
            <v>Kanal 380x100x10.5x16</v>
          </cell>
        </row>
        <row r="435">
          <cell r="B435" t="str">
            <v>Kanal 380x100x13x20</v>
          </cell>
        </row>
        <row r="436">
          <cell r="B436" t="str">
            <v>Siku 40x40x3</v>
          </cell>
        </row>
        <row r="437">
          <cell r="B437" t="str">
            <v>Siku 40x40x5</v>
          </cell>
        </row>
        <row r="438">
          <cell r="B438" t="str">
            <v>Siku 45x45x4</v>
          </cell>
        </row>
        <row r="439">
          <cell r="B439" t="str">
            <v>Siku 50x50x4</v>
          </cell>
        </row>
        <row r="440">
          <cell r="B440" t="str">
            <v>Siku 50x50x6</v>
          </cell>
        </row>
        <row r="441">
          <cell r="B441" t="str">
            <v>Siku 60x60x4</v>
          </cell>
        </row>
        <row r="442">
          <cell r="B442" t="str">
            <v>Siku 60x60x5</v>
          </cell>
        </row>
        <row r="443">
          <cell r="B443" t="str">
            <v>Siku 65x65x6</v>
          </cell>
        </row>
        <row r="444">
          <cell r="B444" t="str">
            <v>Siku 65x65x8</v>
          </cell>
        </row>
        <row r="445">
          <cell r="B445" t="str">
            <v>Siku 75x75x6</v>
          </cell>
        </row>
        <row r="446">
          <cell r="B446" t="str">
            <v>Siku 75x75x9</v>
          </cell>
        </row>
        <row r="447">
          <cell r="B447" t="str">
            <v>Siku 75x75x12</v>
          </cell>
        </row>
        <row r="448">
          <cell r="B448" t="str">
            <v>Siku 90x90x6</v>
          </cell>
        </row>
        <row r="449">
          <cell r="B449" t="str">
            <v>Siku 90x90x7</v>
          </cell>
        </row>
        <row r="450">
          <cell r="B450" t="str">
            <v>Siku 90x90x10</v>
          </cell>
        </row>
        <row r="451">
          <cell r="B451" t="str">
            <v>Siku 90x90x13</v>
          </cell>
        </row>
        <row r="452">
          <cell r="B452" t="str">
            <v>Siku 100x100x7</v>
          </cell>
        </row>
        <row r="453">
          <cell r="B453" t="str">
            <v>Siku 100x100x10</v>
          </cell>
        </row>
        <row r="454">
          <cell r="B454" t="str">
            <v>Siku 100x100x13</v>
          </cell>
        </row>
        <row r="455">
          <cell r="B455" t="str">
            <v>Siku 120x120x8</v>
          </cell>
        </row>
        <row r="456">
          <cell r="B456" t="str">
            <v>Siku 130x130x9</v>
          </cell>
        </row>
        <row r="457">
          <cell r="B457" t="str">
            <v>Siku 130x130x12</v>
          </cell>
        </row>
        <row r="458">
          <cell r="B458" t="str">
            <v>Siku 130x130x15</v>
          </cell>
        </row>
        <row r="459">
          <cell r="B459" t="str">
            <v>Siku 150x150x10</v>
          </cell>
        </row>
        <row r="460">
          <cell r="B460" t="str">
            <v>Siku 150x150x12</v>
          </cell>
        </row>
        <row r="461">
          <cell r="B461" t="str">
            <v>Siku 150x150x15</v>
          </cell>
        </row>
        <row r="462">
          <cell r="B462" t="str">
            <v>Siku 150x150x19</v>
          </cell>
        </row>
        <row r="463">
          <cell r="B463" t="str">
            <v>Siku 175x175x12</v>
          </cell>
        </row>
        <row r="464">
          <cell r="B464" t="str">
            <v>Siku 175x175x15</v>
          </cell>
        </row>
        <row r="465">
          <cell r="B465" t="str">
            <v>Siku 200x200x15</v>
          </cell>
        </row>
        <row r="466">
          <cell r="B466" t="str">
            <v>Siku 200x200x20</v>
          </cell>
        </row>
        <row r="467">
          <cell r="B467" t="str">
            <v>Siku 200x200x25</v>
          </cell>
        </row>
        <row r="468">
          <cell r="B468" t="str">
            <v>Siku 200x200x29</v>
          </cell>
        </row>
        <row r="469">
          <cell r="B469" t="str">
            <v>Siku 250x250x25</v>
          </cell>
        </row>
        <row r="470">
          <cell r="B470" t="str">
            <v>Siku 250x250x35</v>
          </cell>
        </row>
        <row r="471">
          <cell r="B471" t="str">
            <v>DiE 10</v>
          </cell>
        </row>
        <row r="472">
          <cell r="B472" t="str">
            <v>DiE 12</v>
          </cell>
        </row>
        <row r="473">
          <cell r="B473" t="str">
            <v>DiE 14</v>
          </cell>
        </row>
        <row r="474">
          <cell r="B474" t="str">
            <v>DiE 15</v>
          </cell>
        </row>
        <row r="475">
          <cell r="B475" t="str">
            <v>DiE 16</v>
          </cell>
        </row>
        <row r="476">
          <cell r="B476" t="str">
            <v>DiE 18</v>
          </cell>
        </row>
        <row r="477">
          <cell r="B477" t="str">
            <v>DiE 20</v>
          </cell>
        </row>
        <row r="478">
          <cell r="B478" t="str">
            <v>DiE 22</v>
          </cell>
        </row>
        <row r="479">
          <cell r="B479" t="str">
            <v>DiE 24</v>
          </cell>
        </row>
        <row r="480">
          <cell r="B480" t="str">
            <v>DiE 25</v>
          </cell>
        </row>
        <row r="481">
          <cell r="B481" t="str">
            <v>DiE 26</v>
          </cell>
        </row>
        <row r="482">
          <cell r="B482" t="str">
            <v>DiE 28</v>
          </cell>
        </row>
        <row r="483">
          <cell r="B483" t="str">
            <v>DiE 30</v>
          </cell>
        </row>
        <row r="484">
          <cell r="B484" t="str">
            <v>DiE 32</v>
          </cell>
        </row>
        <row r="485">
          <cell r="B485" t="str">
            <v>DiE 34</v>
          </cell>
        </row>
        <row r="486">
          <cell r="B486" t="str">
            <v>DiE 36</v>
          </cell>
        </row>
        <row r="487">
          <cell r="B487" t="str">
            <v>DiE 38</v>
          </cell>
        </row>
        <row r="488">
          <cell r="B488" t="str">
            <v>DiE 40</v>
          </cell>
        </row>
        <row r="489">
          <cell r="B489" t="str">
            <v>DiE 42,5</v>
          </cell>
        </row>
        <row r="490">
          <cell r="B490" t="str">
            <v>DiE 45</v>
          </cell>
        </row>
        <row r="491">
          <cell r="B491" t="str">
            <v>DiE 47,5</v>
          </cell>
        </row>
        <row r="492">
          <cell r="B492" t="str">
            <v>DiE 50</v>
          </cell>
        </row>
        <row r="493">
          <cell r="B493" t="str">
            <v>DiE 55</v>
          </cell>
        </row>
        <row r="494">
          <cell r="B494" t="str">
            <v>DiE 60</v>
          </cell>
        </row>
        <row r="495">
          <cell r="B495" t="str">
            <v>DiE 65</v>
          </cell>
        </row>
        <row r="496">
          <cell r="B496" t="str">
            <v>DiE 70</v>
          </cell>
        </row>
        <row r="497">
          <cell r="B497" t="str">
            <v>DiE 75</v>
          </cell>
        </row>
        <row r="498">
          <cell r="B498" t="str">
            <v>DiE 80</v>
          </cell>
        </row>
        <row r="499">
          <cell r="B499" t="str">
            <v>DiE 85</v>
          </cell>
        </row>
        <row r="500">
          <cell r="B500" t="str">
            <v>DiE 90</v>
          </cell>
        </row>
        <row r="501">
          <cell r="B501" t="str">
            <v>DiE 95</v>
          </cell>
        </row>
        <row r="502">
          <cell r="B502" t="str">
            <v>DiE 100</v>
          </cell>
        </row>
        <row r="503">
          <cell r="B503" t="str">
            <v>DiR 10</v>
          </cell>
        </row>
        <row r="504">
          <cell r="B504" t="str">
            <v>DiR 12</v>
          </cell>
        </row>
        <row r="505">
          <cell r="B505" t="str">
            <v>DiR 14</v>
          </cell>
        </row>
        <row r="506">
          <cell r="B506" t="str">
            <v>DiR 15</v>
          </cell>
        </row>
        <row r="507">
          <cell r="B507" t="str">
            <v>DiR 16</v>
          </cell>
        </row>
        <row r="508">
          <cell r="B508" t="str">
            <v>DiR 18</v>
          </cell>
        </row>
        <row r="509">
          <cell r="B509" t="str">
            <v>DiR 20</v>
          </cell>
        </row>
        <row r="510">
          <cell r="B510" t="str">
            <v>DiR 22</v>
          </cell>
        </row>
        <row r="511">
          <cell r="B511" t="str">
            <v>DiR 24</v>
          </cell>
        </row>
        <row r="512">
          <cell r="B512" t="str">
            <v>DiR 25</v>
          </cell>
        </row>
        <row r="513">
          <cell r="B513" t="str">
            <v>DiR 26</v>
          </cell>
        </row>
        <row r="514">
          <cell r="B514" t="str">
            <v>DiR 28</v>
          </cell>
        </row>
        <row r="515">
          <cell r="B515" t="str">
            <v>DiR 30</v>
          </cell>
        </row>
        <row r="516">
          <cell r="B516" t="str">
            <v>DiR 32</v>
          </cell>
        </row>
        <row r="517">
          <cell r="B517" t="str">
            <v>DiR 34</v>
          </cell>
        </row>
        <row r="518">
          <cell r="B518" t="str">
            <v>DiR 36</v>
          </cell>
        </row>
        <row r="519">
          <cell r="B519" t="str">
            <v>DiR 38</v>
          </cell>
        </row>
        <row r="520">
          <cell r="B520" t="str">
            <v>DiR 40</v>
          </cell>
        </row>
        <row r="521">
          <cell r="B521" t="str">
            <v>DiR 42,5</v>
          </cell>
        </row>
        <row r="522">
          <cell r="B522" t="str">
            <v>DiR 45</v>
          </cell>
        </row>
        <row r="523">
          <cell r="B523" t="str">
            <v>DiR 47,5</v>
          </cell>
        </row>
        <row r="524">
          <cell r="B524" t="str">
            <v>DiR 50</v>
          </cell>
        </row>
        <row r="525">
          <cell r="B525" t="str">
            <v>DiR 55</v>
          </cell>
        </row>
        <row r="526">
          <cell r="B526" t="str">
            <v>DiR 60</v>
          </cell>
        </row>
        <row r="527">
          <cell r="B527" t="str">
            <v>DiR 65</v>
          </cell>
        </row>
        <row r="528">
          <cell r="B528" t="str">
            <v>DiR 70</v>
          </cell>
        </row>
        <row r="529">
          <cell r="B529" t="str">
            <v>DiR 75</v>
          </cell>
        </row>
        <row r="530">
          <cell r="B530" t="str">
            <v>DiR 80</v>
          </cell>
        </row>
        <row r="531">
          <cell r="B531" t="str">
            <v>DiR 85</v>
          </cell>
        </row>
        <row r="532">
          <cell r="B532" t="str">
            <v>DiR 90</v>
          </cell>
        </row>
        <row r="533">
          <cell r="B533" t="str">
            <v>DiR 95</v>
          </cell>
        </row>
        <row r="534">
          <cell r="B534" t="str">
            <v>DiR 100</v>
          </cell>
        </row>
        <row r="535">
          <cell r="B535" t="str">
            <v>DiL 10</v>
          </cell>
        </row>
        <row r="536">
          <cell r="B536" t="str">
            <v>DiL 12</v>
          </cell>
        </row>
        <row r="537">
          <cell r="B537" t="str">
            <v>DiL 14</v>
          </cell>
        </row>
        <row r="538">
          <cell r="B538" t="str">
            <v>DiL 15</v>
          </cell>
        </row>
        <row r="539">
          <cell r="B539" t="str">
            <v>DiL 16</v>
          </cell>
        </row>
        <row r="540">
          <cell r="B540" t="str">
            <v>DiL 18</v>
          </cell>
        </row>
        <row r="541">
          <cell r="B541" t="str">
            <v>DiL 20</v>
          </cell>
        </row>
        <row r="542">
          <cell r="B542" t="str">
            <v>DiL 22</v>
          </cell>
        </row>
        <row r="543">
          <cell r="B543" t="str">
            <v>DiL 24</v>
          </cell>
        </row>
        <row r="544">
          <cell r="B544" t="str">
            <v>DiL 25</v>
          </cell>
        </row>
        <row r="545">
          <cell r="B545" t="str">
            <v>DiL 26</v>
          </cell>
        </row>
        <row r="546">
          <cell r="B546" t="str">
            <v>DiL 28</v>
          </cell>
        </row>
        <row r="547">
          <cell r="B547" t="str">
            <v>DiL 30</v>
          </cell>
        </row>
        <row r="548">
          <cell r="B548" t="str">
            <v>DiL 32</v>
          </cell>
        </row>
        <row r="549">
          <cell r="B549" t="str">
            <v>DiL 34</v>
          </cell>
        </row>
        <row r="550">
          <cell r="B550" t="str">
            <v>DiL 36</v>
          </cell>
        </row>
        <row r="551">
          <cell r="B551" t="str">
            <v>DiL 38</v>
          </cell>
        </row>
        <row r="552">
          <cell r="B552" t="str">
            <v>DiL 40</v>
          </cell>
        </row>
        <row r="553">
          <cell r="B553" t="str">
            <v>DiL 42,5</v>
          </cell>
        </row>
        <row r="554">
          <cell r="B554" t="str">
            <v>DiL 45</v>
          </cell>
        </row>
        <row r="555">
          <cell r="B555" t="str">
            <v>DiL 47,5</v>
          </cell>
        </row>
        <row r="556">
          <cell r="B556" t="str">
            <v>DiL 50</v>
          </cell>
        </row>
        <row r="557">
          <cell r="B557" t="str">
            <v>DiL 55</v>
          </cell>
        </row>
        <row r="558">
          <cell r="B558" t="str">
            <v>DiL 60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rangkuman"/>
      <sheetName val="ANALIS"/>
    </sheetNames>
    <sheetDataSet>
      <sheetData sheetId="0" refreshError="1">
        <row r="15">
          <cell r="J15">
            <v>0</v>
          </cell>
        </row>
        <row r="16">
          <cell r="J16">
            <v>0</v>
          </cell>
        </row>
        <row r="27">
          <cell r="J27">
            <v>0</v>
          </cell>
        </row>
        <row r="28">
          <cell r="J28">
            <v>0</v>
          </cell>
        </row>
        <row r="33">
          <cell r="J33">
            <v>0</v>
          </cell>
        </row>
        <row r="34">
          <cell r="J34">
            <v>0</v>
          </cell>
        </row>
        <row r="37">
          <cell r="J37">
            <v>0</v>
          </cell>
        </row>
        <row r="56">
          <cell r="J56">
            <v>0</v>
          </cell>
        </row>
        <row r="66">
          <cell r="J66">
            <v>0</v>
          </cell>
        </row>
        <row r="72">
          <cell r="J72">
            <v>0</v>
          </cell>
        </row>
      </sheetData>
      <sheetData sheetId="1" refreshError="1"/>
      <sheetData sheetId="2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</sheetNames>
    <sheetDataSet>
      <sheetData sheetId="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"/>
      <sheetName val="hsbu"/>
      <sheetName val="hsbu.psr"/>
      <sheetName val="D.1.7"/>
      <sheetName val="D.1.5"/>
      <sheetName val="D.2.3"/>
      <sheetName val="D.2.2"/>
    </sheetNames>
    <sheetDataSet>
      <sheetData sheetId="0"/>
      <sheetData sheetId="1"/>
      <sheetData sheetId="2" refreshError="1">
        <row r="9">
          <cell r="I9">
            <v>10975</v>
          </cell>
        </row>
        <row r="13">
          <cell r="I13">
            <v>3658.333333333333</v>
          </cell>
        </row>
        <row r="19">
          <cell r="I19">
            <v>43390</v>
          </cell>
        </row>
      </sheetData>
      <sheetData sheetId="3" refreshError="1">
        <row r="166">
          <cell r="F166">
            <v>1300000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</sheetNames>
    <sheetDataSet>
      <sheetData sheetId="0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Harga Pipa"/>
      <sheetName val="ANALISA"/>
      <sheetName val="Reservoir"/>
      <sheetName val="R.Pompa&amp;Genset"/>
      <sheetName val="R.Trafo&amp;Panel new"/>
      <sheetName val="Kantor"/>
      <sheetName val="Sewa Lahan"/>
      <sheetName val="BadanJalan"/>
      <sheetName val="Rekap"/>
      <sheetName val="Drainase new"/>
      <sheetName val="Jalan Paving"/>
      <sheetName val="D.1.7"/>
      <sheetName val="D.1.5"/>
      <sheetName val="D.2.3"/>
      <sheetName val="D.2.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B"/>
    </sheetNames>
    <sheetDataSet>
      <sheetData sheetId="0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h&amp;bhn"/>
      <sheetName val="An-Alat"/>
      <sheetName val="List-Alt"/>
      <sheetName val="A"/>
      <sheetName val="B"/>
      <sheetName val="C"/>
      <sheetName val="D"/>
      <sheetName val="E"/>
      <sheetName val="F"/>
      <sheetName val="G"/>
      <sheetName val="PT"/>
      <sheetName val="I"/>
      <sheetName val="Rek-Anal"/>
    </sheetNames>
    <sheetDataSet>
      <sheetData sheetId="0">
        <row r="11">
          <cell r="E11">
            <v>31000</v>
          </cell>
        </row>
        <row r="12">
          <cell r="E12">
            <v>35000</v>
          </cell>
        </row>
        <row r="14">
          <cell r="E14">
            <v>48530</v>
          </cell>
        </row>
        <row r="15">
          <cell r="E15">
            <v>55200</v>
          </cell>
        </row>
        <row r="16">
          <cell r="E16">
            <v>50000</v>
          </cell>
        </row>
        <row r="17">
          <cell r="E17">
            <v>55000</v>
          </cell>
        </row>
        <row r="18">
          <cell r="E18">
            <v>52000</v>
          </cell>
        </row>
        <row r="19">
          <cell r="E19">
            <v>57000</v>
          </cell>
        </row>
        <row r="20">
          <cell r="E20">
            <v>50000</v>
          </cell>
        </row>
        <row r="21">
          <cell r="E21">
            <v>55000</v>
          </cell>
        </row>
        <row r="22">
          <cell r="E22">
            <v>42000</v>
          </cell>
        </row>
        <row r="24">
          <cell r="E24">
            <v>50000</v>
          </cell>
        </row>
        <row r="26">
          <cell r="E26">
            <v>55000</v>
          </cell>
        </row>
        <row r="27">
          <cell r="E27">
            <v>57000</v>
          </cell>
        </row>
        <row r="30">
          <cell r="E30">
            <v>57000</v>
          </cell>
        </row>
        <row r="31">
          <cell r="E31">
            <v>28500</v>
          </cell>
        </row>
        <row r="32">
          <cell r="E32">
            <v>45600</v>
          </cell>
        </row>
        <row r="34">
          <cell r="E34">
            <v>45600</v>
          </cell>
        </row>
        <row r="49">
          <cell r="E49">
            <v>40500</v>
          </cell>
        </row>
        <row r="50">
          <cell r="E50">
            <v>54000</v>
          </cell>
        </row>
        <row r="51">
          <cell r="E51">
            <v>59400</v>
          </cell>
        </row>
        <row r="52">
          <cell r="E52">
            <v>48600</v>
          </cell>
        </row>
        <row r="53">
          <cell r="E53">
            <v>67500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  <sheetName val="R A 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</sheetNames>
    <sheetDataSet>
      <sheetData sheetId="0" refreshError="1"/>
      <sheetData sheetId="1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sat"/>
    </sheetNames>
    <sheetDataSet>
      <sheetData sheetId="0"/>
      <sheetData sheetId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</sheetNames>
    <sheetDataSet>
      <sheetData sheetId="0" refreshError="1"/>
      <sheetData sheetId="1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U-DATA1"/>
      <sheetName val="BU-DATA"/>
      <sheetName val="MGGUAN"/>
      <sheetName val="HARIAN"/>
      <sheetName val="M-C (2)"/>
      <sheetName val="mc (2)"/>
      <sheetName val="M-C (1)"/>
      <sheetName val="mc (1)"/>
      <sheetName val="M-C0"/>
      <sheetName val="mc0"/>
      <sheetName val="JAD.PELAKSANAAN"/>
      <sheetName val="rekap"/>
      <sheetName val="Sat~Pek"/>
      <sheetName val="Anggaran"/>
      <sheetName val="Analys"/>
      <sheetName val="Sat~Bahu"/>
      <sheetName val="Analis 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 Gedung Kejari 2015"/>
      <sheetName val="Analisa Gedung Kejari 2015 "/>
      <sheetName val="RAB Gedung Kejari 2015"/>
      <sheetName val="RAP"/>
      <sheetName val="REKAP Gedung Kejari 2015"/>
      <sheetName val="TKDN"/>
      <sheetName val="SChedule"/>
      <sheetName val="Cat"/>
      <sheetName val="Keramik dinding, Plafon"/>
      <sheetName val="Kusen, Pintu, Jendela"/>
      <sheetName val="Sheet3"/>
      <sheetName val="Plesteran, Partisi"/>
      <sheetName val="KOL-KOLAN KACA"/>
      <sheetName val="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02"/>
      <sheetName val="REKAP"/>
      <sheetName val="TSCE"/>
      <sheetName val="RAB"/>
      <sheetName val="ANALIS"/>
      <sheetName val="H-SATUAN"/>
      <sheetName val="H_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D8">
            <v>20000</v>
          </cell>
        </row>
        <row r="51">
          <cell r="D51">
            <v>90000</v>
          </cell>
        </row>
        <row r="60">
          <cell r="D60">
            <v>500000</v>
          </cell>
        </row>
      </sheetData>
      <sheetData sheetId="6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 Str-Arc &quot;07 (2)"/>
      <sheetName val="BAHAN Str-Arc &quot;07"/>
      <sheetName val="Harga Bahan ME"/>
      <sheetName val="BAHAN PLB &quot;07"/>
      <sheetName val="HSPK ANALIS"/>
      <sheetName val="Analisa SNI"/>
      <sheetName val="HSPK ANALIS LAIN2"/>
      <sheetName val="Analisa LAIN2"/>
      <sheetName val="HSPK BETON)"/>
      <sheetName val="ANALISA BETON"/>
      <sheetName val="HSPK KUSEN"/>
      <sheetName val="ANALISA KUSEN"/>
      <sheetName val="HSPK ME Print"/>
      <sheetName val="Analis ME Print"/>
      <sheetName val="ANALIS PLUMBING"/>
      <sheetName val="ITUNG BESI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E1"/>
      <sheetName val="Cov"/>
      <sheetName val="OFF"/>
      <sheetName val="Rkp"/>
      <sheetName val="Rab"/>
      <sheetName val="Anls"/>
      <sheetName val="AT"/>
      <sheetName val="Basic"/>
      <sheetName val="Anl-Eq"/>
      <sheetName val="Sched"/>
      <sheetName val="Subkon"/>
      <sheetName val="N-Kd"/>
      <sheetName val="Metode"/>
      <sheetName val="MM"/>
      <sheetName val="Anl"/>
      <sheetName val="D-3 (M)"/>
      <sheetName val="D-7 (M)"/>
      <sheetName val=" R A B"/>
      <sheetName val="HRG BHN"/>
      <sheetName val="AHSbj"/>
      <sheetName val="Daftar Harga"/>
      <sheetName val="SUM"/>
      <sheetName val="D.1.7"/>
      <sheetName val="D.1.5"/>
      <sheetName val="D.2.3"/>
      <sheetName val="D.2.2"/>
      <sheetName val="bahan"/>
      <sheetName val="anal"/>
      <sheetName val="hrg-sat.pek"/>
      <sheetName val="Harga bahan"/>
      <sheetName val="Daftar Upah"/>
      <sheetName val="Analisa SNI"/>
      <sheetName val="HB "/>
      <sheetName val="Form-1"/>
      <sheetName val="Resume"/>
      <sheetName val="har-sat"/>
      <sheetName val="hrg sat"/>
      <sheetName val="ANALISA"/>
      <sheetName val="Sheet1"/>
      <sheetName val="blok 7"/>
      <sheetName val="AnaAlat"/>
      <sheetName val="Analisa Harga"/>
      <sheetName val="Harsat"/>
      <sheetName val="BYALAT"/>
      <sheetName val="HSDALAT"/>
      <sheetName val="HSDMAT"/>
      <sheetName val="Mob"/>
      <sheetName val="112-885"/>
      <sheetName val="Bill-2"/>
      <sheetName val="Quary"/>
      <sheetName val="Div.2"/>
      <sheetName val="Div.3"/>
      <sheetName val="Div.8"/>
      <sheetName val="BQ-E20-02(Rp)"/>
      <sheetName val="HB"/>
      <sheetName val="Analisa STR"/>
      <sheetName val="Manpower"/>
      <sheetName val="Equipt,Tools&amp;Cons"/>
      <sheetName val="FINISHING"/>
      <sheetName val="Summary"/>
      <sheetName val="Begesting"/>
      <sheetName val="besi"/>
      <sheetName val="Daf 1"/>
      <sheetName val="Material"/>
      <sheetName val="C"/>
      <sheetName val="H Satuan Dasar"/>
      <sheetName val="H.Satuan"/>
      <sheetName val="(ANALISA-lain)"/>
      <sheetName val="Uph&amp;bhn"/>
      <sheetName val="Div.5"/>
      <sheetName val="3-DIV3"/>
      <sheetName val="ANALISA GRS TENGAH"/>
      <sheetName val="Material-mr"/>
      <sheetName val="HARGA_SAT"/>
      <sheetName val="Rekap-Alat"/>
      <sheetName val="Analisa Pake"/>
      <sheetName val="Satuan"/>
      <sheetName val="4-Basic Price"/>
      <sheetName val="Faktor Konversi"/>
      <sheetName val="Analisa &amp; Upah"/>
      <sheetName val="Harga Satuan (T.P.)"/>
      <sheetName val="Analisa HSP (T.P.)"/>
      <sheetName val="k341k612"/>
      <sheetName val="DICA AKTIF"/>
      <sheetName val="RAB.SEKRETARIAT (1)"/>
      <sheetName val="PRICE"/>
      <sheetName val="ana_str"/>
      <sheetName val="RINCIAN HAR06"/>
      <sheetName val="DHSD"/>
      <sheetName val="D3"/>
      <sheetName val="D8"/>
      <sheetName val="PO-2"/>
      <sheetName val="upah bahan"/>
      <sheetName val="Anal-2"/>
      <sheetName val="A"/>
      <sheetName val="ISIAN"/>
      <sheetName val="Elektrikal"/>
      <sheetName val="HARGA_UPAH"/>
      <sheetName val="H-SATUAN"/>
      <sheetName val="PEMBANTAIAN"/>
      <sheetName val="BAHAN~"/>
      <sheetName val="ANALIS"/>
      <sheetName val="Daft_Harga "/>
      <sheetName val="ALAT"/>
      <sheetName val="Harga Satuan"/>
      <sheetName val="Analisa Harsat"/>
      <sheetName val="ANALISA OKE"/>
      <sheetName val="Div2"/>
      <sheetName val="Harsat Bahan"/>
      <sheetName val="Harsat Upah"/>
      <sheetName val="UNIT PRICE"/>
      <sheetName val="BQ-Structur"/>
      <sheetName val="Rekap RAP real (2)"/>
      <sheetName val="Upah"/>
      <sheetName val="HARGA"/>
      <sheetName val="ANALIS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</sheetNames>
    <sheetDataSet>
      <sheetData sheetId="0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UNTUNG RUGI"/>
      <sheetName val="RAP"/>
      <sheetName val="analisa"/>
      <sheetName val="basic price"/>
      <sheetName val="metode"/>
      <sheetName val="TS"/>
      <sheetName val="ANAL lump sum"/>
      <sheetName val="USULAN ALAT"/>
      <sheetName val="REKAP"/>
    </sheetNames>
    <sheetDataSet>
      <sheetData sheetId="0"/>
      <sheetData sheetId="1"/>
      <sheetData sheetId="2">
        <row r="102">
          <cell r="H102">
            <v>908630030.63936973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_Bet"/>
      <sheetName val="HSPK"/>
    </sheetNames>
    <sheetDataSet>
      <sheetData sheetId="0" refreshError="1"/>
      <sheetData sheetId="1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upah"/>
      <sheetName val="analisa rev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GRS TENGAH"/>
    </sheetNames>
    <sheetDataSet>
      <sheetData sheetId="0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K"/>
      <sheetName val="Upah"/>
      <sheetName val="Bahan"/>
      <sheetName val="hit-bahan"/>
      <sheetName val="ListAlat"/>
      <sheetName val="ANalat"/>
      <sheetName val="BOW"/>
      <sheetName val="BOW Martapura"/>
      <sheetName val="H-SATUAN"/>
    </sheetNames>
    <sheetDataSet>
      <sheetData sheetId="0"/>
      <sheetData sheetId="1"/>
      <sheetData sheetId="2" refreshError="1">
        <row r="27">
          <cell r="G27">
            <v>79460</v>
          </cell>
        </row>
        <row r="32">
          <cell r="G32">
            <v>34000</v>
          </cell>
        </row>
        <row r="49">
          <cell r="G49">
            <v>5250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kat"/>
      <sheetName val="Cover Back Up"/>
      <sheetName val="Cover"/>
      <sheetName val="Bab VIII"/>
      <sheetName val="Bab VII"/>
      <sheetName val="Bab VI"/>
      <sheetName val="Bab V"/>
      <sheetName val="Bab IV"/>
      <sheetName val="Bab III"/>
      <sheetName val="Uang"/>
      <sheetName val="Bab II"/>
      <sheetName val="Bab I"/>
      <sheetName val="Monthly Certificate"/>
      <sheetName val="Rahasia"/>
      <sheetName val="Rab"/>
      <sheetName val="STATUS"/>
      <sheetName val="Bulan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1">
          <cell r="AM51">
            <v>12567989969</v>
          </cell>
        </row>
      </sheetData>
      <sheetData sheetId="13" refreshError="1"/>
      <sheetData sheetId="14">
        <row r="2">
          <cell r="B2" t="str">
            <v>NO</v>
          </cell>
          <cell r="C2" t="str">
            <v>URAIAN PEKERJAAN</v>
          </cell>
          <cell r="D2" t="str">
            <v>SAT</v>
          </cell>
          <cell r="E2" t="str">
            <v>VOL. KONTRAK</v>
          </cell>
          <cell r="F2" t="str">
            <v>VOL. CCO-1</v>
          </cell>
          <cell r="G2" t="str">
            <v>HARGA SATUAN</v>
          </cell>
          <cell r="H2" t="str">
            <v>JUMLAH HARGA</v>
          </cell>
        </row>
        <row r="3">
          <cell r="G3" t="str">
            <v>(Rp)</v>
          </cell>
          <cell r="H3" t="str">
            <v>(Rp)</v>
          </cell>
        </row>
        <row r="5">
          <cell r="A5">
            <v>1</v>
          </cell>
          <cell r="B5" t="str">
            <v>I</v>
          </cell>
          <cell r="C5" t="str">
            <v>UMUM</v>
          </cell>
        </row>
        <row r="6">
          <cell r="A6">
            <v>2</v>
          </cell>
          <cell r="B6" t="str">
            <v>1.1</v>
          </cell>
          <cell r="C6" t="str">
            <v>Mobilisasi</v>
          </cell>
          <cell r="D6" t="str">
            <v>Ls</v>
          </cell>
          <cell r="E6">
            <v>1</v>
          </cell>
          <cell r="F6">
            <v>0</v>
          </cell>
          <cell r="G6">
            <v>436535000</v>
          </cell>
          <cell r="H6">
            <v>0</v>
          </cell>
          <cell r="I6">
            <v>0</v>
          </cell>
        </row>
        <row r="7">
          <cell r="A7">
            <v>3</v>
          </cell>
          <cell r="B7" t="str">
            <v>1.1a</v>
          </cell>
          <cell r="C7" t="str">
            <v>Mobilisasi</v>
          </cell>
          <cell r="D7" t="str">
            <v>Ls</v>
          </cell>
          <cell r="F7">
            <v>1</v>
          </cell>
          <cell r="G7">
            <v>244090000</v>
          </cell>
          <cell r="H7">
            <v>244090000</v>
          </cell>
          <cell r="I7">
            <v>1.0862925816794039E-2</v>
          </cell>
        </row>
        <row r="8">
          <cell r="A8">
            <v>4</v>
          </cell>
          <cell r="H8" t="str">
            <v/>
          </cell>
          <cell r="I8" t="str">
            <v/>
          </cell>
        </row>
        <row r="9">
          <cell r="A9">
            <v>5</v>
          </cell>
          <cell r="B9" t="str">
            <v>II</v>
          </cell>
          <cell r="C9" t="str">
            <v>DRAINASE</v>
          </cell>
          <cell r="H9" t="str">
            <v/>
          </cell>
          <cell r="I9" t="str">
            <v/>
          </cell>
        </row>
        <row r="10">
          <cell r="A10">
            <v>6</v>
          </cell>
          <cell r="B10">
            <v>2.1</v>
          </cell>
          <cell r="C10" t="str">
            <v xml:space="preserve">Pekerjaan Galian untuk Selokan Drainase &amp; Saluran Air </v>
          </cell>
          <cell r="D10" t="str">
            <v>m³</v>
          </cell>
          <cell r="E10">
            <v>12000</v>
          </cell>
          <cell r="F10">
            <v>12051.38</v>
          </cell>
          <cell r="G10">
            <v>38712.15</v>
          </cell>
          <cell r="H10">
            <v>466534830.26999998</v>
          </cell>
          <cell r="I10">
            <v>2.0762559925329212E-2</v>
          </cell>
        </row>
        <row r="11">
          <cell r="A11">
            <v>7</v>
          </cell>
          <cell r="B11">
            <v>2.2000000000000002</v>
          </cell>
          <cell r="C11" t="str">
            <v>Pekerjaan Pasangan Batu Dengan Mortar</v>
          </cell>
          <cell r="D11" t="str">
            <v>m³</v>
          </cell>
          <cell r="E11">
            <v>2000</v>
          </cell>
          <cell r="F11">
            <v>1099.78600000292</v>
          </cell>
          <cell r="G11">
            <v>496728.92</v>
          </cell>
          <cell r="H11">
            <v>546295512.00999999</v>
          </cell>
          <cell r="I11">
            <v>2.4312211155771014E-2</v>
          </cell>
        </row>
        <row r="12">
          <cell r="A12">
            <v>8</v>
          </cell>
          <cell r="H12" t="str">
            <v/>
          </cell>
          <cell r="I12" t="str">
            <v/>
          </cell>
        </row>
        <row r="13">
          <cell r="A13">
            <v>9</v>
          </cell>
          <cell r="B13" t="str">
            <v>III</v>
          </cell>
          <cell r="C13" t="str">
            <v>PEKERJAAN TANAH</v>
          </cell>
          <cell r="H13" t="str">
            <v/>
          </cell>
          <cell r="I13" t="str">
            <v/>
          </cell>
        </row>
        <row r="14">
          <cell r="A14">
            <v>10</v>
          </cell>
          <cell r="B14">
            <v>3.1</v>
          </cell>
          <cell r="C14" t="str">
            <v>Galian Biasa</v>
          </cell>
          <cell r="D14" t="str">
            <v>m³</v>
          </cell>
          <cell r="E14">
            <v>104250</v>
          </cell>
          <cell r="F14">
            <v>114675</v>
          </cell>
          <cell r="G14">
            <v>39072.33</v>
          </cell>
          <cell r="H14">
            <v>4480619442.75</v>
          </cell>
          <cell r="I14">
            <v>0.19940446810552787</v>
          </cell>
        </row>
        <row r="15">
          <cell r="A15">
            <v>11</v>
          </cell>
          <cell r="B15" t="str">
            <v>3.1a</v>
          </cell>
          <cell r="C15" t="str">
            <v>Galian Biasa</v>
          </cell>
          <cell r="D15" t="str">
            <v>m³</v>
          </cell>
          <cell r="F15">
            <v>44488.018485128203</v>
          </cell>
          <cell r="G15">
            <v>39000</v>
          </cell>
          <cell r="H15">
            <v>1735032720.9200001</v>
          </cell>
          <cell r="I15">
            <v>7.7215501401385861E-2</v>
          </cell>
        </row>
        <row r="16">
          <cell r="A16">
            <v>12</v>
          </cell>
          <cell r="B16">
            <v>3.2</v>
          </cell>
          <cell r="C16" t="str">
            <v>Galian Batu</v>
          </cell>
          <cell r="D16" t="str">
            <v>m³</v>
          </cell>
          <cell r="E16">
            <v>20850</v>
          </cell>
          <cell r="F16">
            <v>22935</v>
          </cell>
          <cell r="G16">
            <v>127351.33</v>
          </cell>
          <cell r="H16">
            <v>2920802753.5500002</v>
          </cell>
          <cell r="I16">
            <v>0.12998674110902295</v>
          </cell>
        </row>
        <row r="17">
          <cell r="A17">
            <v>13</v>
          </cell>
          <cell r="B17" t="str">
            <v>3.2a</v>
          </cell>
          <cell r="C17" t="str">
            <v>Galian Batu</v>
          </cell>
          <cell r="D17" t="str">
            <v>m³</v>
          </cell>
          <cell r="F17">
            <v>23450.128338835464</v>
          </cell>
          <cell r="G17">
            <v>110242.18</v>
          </cell>
          <cell r="H17">
            <v>2585193269.3499999</v>
          </cell>
          <cell r="I17">
            <v>0.11505085299284813</v>
          </cell>
        </row>
        <row r="18">
          <cell r="A18">
            <v>14</v>
          </cell>
          <cell r="B18">
            <v>3.3</v>
          </cell>
          <cell r="C18" t="str">
            <v>Timbunan Biasa dari selain sumber bahan</v>
          </cell>
          <cell r="D18" t="str">
            <v>m³</v>
          </cell>
          <cell r="E18">
            <v>13600</v>
          </cell>
          <cell r="F18">
            <v>14960</v>
          </cell>
          <cell r="G18">
            <v>74846.81</v>
          </cell>
          <cell r="H18">
            <v>1119708277.5999999</v>
          </cell>
          <cell r="I18">
            <v>4.9831242394276803E-2</v>
          </cell>
        </row>
        <row r="19">
          <cell r="A19">
            <v>15</v>
          </cell>
          <cell r="B19" t="str">
            <v>3.3a</v>
          </cell>
          <cell r="C19" t="str">
            <v>Timbunan Biasa dari selain sumber bahan</v>
          </cell>
          <cell r="D19" t="str">
            <v>m³</v>
          </cell>
          <cell r="F19">
            <v>762.15</v>
          </cell>
          <cell r="G19">
            <v>72087.820000000007</v>
          </cell>
          <cell r="H19">
            <v>54941732.009999998</v>
          </cell>
          <cell r="I19">
            <v>2.4451143392634211E-3</v>
          </cell>
        </row>
        <row r="20">
          <cell r="A20">
            <v>16</v>
          </cell>
          <cell r="B20">
            <v>3.4</v>
          </cell>
          <cell r="C20" t="str">
            <v>Timbunan Pilihan</v>
          </cell>
          <cell r="D20" t="str">
            <v>m³</v>
          </cell>
          <cell r="E20">
            <v>12750</v>
          </cell>
          <cell r="F20">
            <v>6260</v>
          </cell>
          <cell r="G20">
            <v>116131.5888747893</v>
          </cell>
          <cell r="H20">
            <v>726983746.36000001</v>
          </cell>
          <cell r="I20">
            <v>3.2353519221285973E-2</v>
          </cell>
        </row>
        <row r="21">
          <cell r="A21">
            <v>17</v>
          </cell>
          <cell r="B21">
            <v>3.5</v>
          </cell>
          <cell r="C21" t="str">
            <v>Penyiapan Badan jalan</v>
          </cell>
          <cell r="D21" t="str">
            <v>m²</v>
          </cell>
          <cell r="E21">
            <v>170000</v>
          </cell>
          <cell r="F21">
            <v>82729.600000000006</v>
          </cell>
          <cell r="G21">
            <v>3111.91</v>
          </cell>
          <cell r="H21">
            <v>257447069.53999999</v>
          </cell>
          <cell r="I21">
            <v>1.1457365800172216E-2</v>
          </cell>
        </row>
        <row r="22">
          <cell r="A22">
            <v>18</v>
          </cell>
          <cell r="H22" t="str">
            <v/>
          </cell>
          <cell r="I22" t="str">
            <v/>
          </cell>
        </row>
        <row r="23">
          <cell r="A23">
            <v>19</v>
          </cell>
          <cell r="B23" t="str">
            <v>IV</v>
          </cell>
          <cell r="C23" t="str">
            <v>PELEBARAN PERKERASAN DAN BAHU JALAN</v>
          </cell>
          <cell r="H23" t="str">
            <v/>
          </cell>
          <cell r="I23" t="str">
            <v/>
          </cell>
        </row>
        <row r="24">
          <cell r="A24">
            <v>20</v>
          </cell>
          <cell r="B24">
            <v>4.0999999999999996</v>
          </cell>
          <cell r="C24" t="str">
            <v>Lapis Pondasi Agregat Kelas B</v>
          </cell>
          <cell r="D24" t="str">
            <v>m³</v>
          </cell>
          <cell r="E24">
            <v>6800</v>
          </cell>
          <cell r="G24">
            <v>255323.43277843742</v>
          </cell>
          <cell r="H24">
            <v>0</v>
          </cell>
          <cell r="I24">
            <v>0</v>
          </cell>
        </row>
        <row r="25">
          <cell r="A25">
            <v>21</v>
          </cell>
          <cell r="H25" t="str">
            <v/>
          </cell>
          <cell r="I25" t="str">
            <v/>
          </cell>
        </row>
        <row r="26">
          <cell r="A26">
            <v>22</v>
          </cell>
          <cell r="B26" t="str">
            <v>V</v>
          </cell>
          <cell r="C26" t="str">
            <v>PERKERASAN BERBUTIR</v>
          </cell>
          <cell r="H26" t="str">
            <v/>
          </cell>
          <cell r="I26" t="str">
            <v/>
          </cell>
        </row>
        <row r="27">
          <cell r="A27">
            <v>23</v>
          </cell>
          <cell r="B27">
            <v>5.0999999999999996</v>
          </cell>
          <cell r="C27" t="str">
            <v>Lapis Pondasi Agregat Kelas A</v>
          </cell>
          <cell r="D27" t="str">
            <v>m³</v>
          </cell>
          <cell r="E27">
            <v>1800</v>
          </cell>
          <cell r="F27">
            <v>1980</v>
          </cell>
          <cell r="G27">
            <v>283225.96999999997</v>
          </cell>
          <cell r="H27">
            <v>560787420.60000002</v>
          </cell>
          <cell r="I27">
            <v>2.4957155757995318E-2</v>
          </cell>
        </row>
        <row r="28">
          <cell r="A28">
            <v>24</v>
          </cell>
          <cell r="B28" t="str">
            <v>5.1a</v>
          </cell>
          <cell r="C28" t="str">
            <v>Lapis Pondasi Agregat Kelas A</v>
          </cell>
          <cell r="D28" t="str">
            <v>m³</v>
          </cell>
          <cell r="F28">
            <v>882.3</v>
          </cell>
          <cell r="G28">
            <v>283200</v>
          </cell>
          <cell r="H28">
            <v>249867360</v>
          </cell>
          <cell r="I28">
            <v>1.112004013158331E-2</v>
          </cell>
        </row>
        <row r="29">
          <cell r="A29">
            <v>25</v>
          </cell>
          <cell r="B29">
            <v>5.2</v>
          </cell>
          <cell r="C29" t="str">
            <v>Lapis Pondasi Agregat Kelas B</v>
          </cell>
          <cell r="D29" t="str">
            <v>m³</v>
          </cell>
          <cell r="E29">
            <v>8720.57</v>
          </cell>
          <cell r="G29">
            <v>275094.11</v>
          </cell>
          <cell r="H29">
            <v>0</v>
          </cell>
          <cell r="I29">
            <v>0</v>
          </cell>
        </row>
        <row r="30">
          <cell r="A30">
            <v>26</v>
          </cell>
          <cell r="B30">
            <v>5.3</v>
          </cell>
          <cell r="C30" t="str">
            <v>Lapis Pondasi Agregat Kelas C</v>
          </cell>
          <cell r="D30" t="str">
            <v>m³</v>
          </cell>
          <cell r="E30">
            <v>6300</v>
          </cell>
          <cell r="F30">
            <v>6930</v>
          </cell>
          <cell r="G30">
            <v>209803.00108063305</v>
          </cell>
          <cell r="H30">
            <v>1453934797.49</v>
          </cell>
          <cell r="I30">
            <v>6.4705583381495901E-2</v>
          </cell>
        </row>
        <row r="31">
          <cell r="A31">
            <v>27</v>
          </cell>
          <cell r="B31" t="str">
            <v>5.3a</v>
          </cell>
          <cell r="C31" t="str">
            <v>Lapis Pondasi Agregat Kelas C</v>
          </cell>
          <cell r="D31" t="str">
            <v>m³</v>
          </cell>
          <cell r="F31">
            <v>10432.799999999999</v>
          </cell>
          <cell r="G31">
            <v>209750</v>
          </cell>
          <cell r="H31">
            <v>2188279800</v>
          </cell>
          <cell r="I31">
            <v>9.7386706271411758E-2</v>
          </cell>
        </row>
        <row r="32">
          <cell r="A32">
            <v>28</v>
          </cell>
          <cell r="H32" t="str">
            <v/>
          </cell>
          <cell r="I32" t="str">
            <v/>
          </cell>
        </row>
        <row r="33">
          <cell r="A33">
            <v>29</v>
          </cell>
          <cell r="B33" t="str">
            <v>VI</v>
          </cell>
          <cell r="C33" t="str">
            <v>PERKERASAN ASPAL</v>
          </cell>
          <cell r="H33" t="str">
            <v/>
          </cell>
          <cell r="I33" t="str">
            <v/>
          </cell>
        </row>
        <row r="34">
          <cell r="A34">
            <v>30</v>
          </cell>
          <cell r="B34">
            <v>6.1</v>
          </cell>
          <cell r="C34" t="str">
            <v>Lapis Resap Pengikat (prime coat)</v>
          </cell>
          <cell r="D34" t="str">
            <v>Ltr</v>
          </cell>
          <cell r="E34">
            <v>7200</v>
          </cell>
          <cell r="G34">
            <v>10528.39</v>
          </cell>
          <cell r="H34">
            <v>0</v>
          </cell>
          <cell r="I34">
            <v>0</v>
          </cell>
        </row>
        <row r="35">
          <cell r="A35">
            <v>31</v>
          </cell>
          <cell r="B35">
            <v>6.2</v>
          </cell>
          <cell r="C35" t="str">
            <v>Lataston - Lapis Pondasi (HRS - Base)</v>
          </cell>
          <cell r="D35" t="str">
            <v>m³</v>
          </cell>
          <cell r="E35">
            <v>450</v>
          </cell>
          <cell r="G35">
            <v>1830134.25</v>
          </cell>
          <cell r="H35">
            <v>0</v>
          </cell>
          <cell r="I35">
            <v>0</v>
          </cell>
        </row>
        <row r="36">
          <cell r="A36">
            <v>32</v>
          </cell>
          <cell r="B36">
            <v>6.3</v>
          </cell>
          <cell r="C36" t="str">
            <v>Lapis Penetrasi Macadam</v>
          </cell>
          <cell r="D36" t="str">
            <v>m³</v>
          </cell>
          <cell r="E36">
            <v>2520</v>
          </cell>
          <cell r="F36">
            <v>846</v>
          </cell>
          <cell r="G36">
            <v>755367.84821887256</v>
          </cell>
          <cell r="H36">
            <v>639041199.59000003</v>
          </cell>
          <cell r="I36">
            <v>2.843974413135009E-2</v>
          </cell>
        </row>
        <row r="37">
          <cell r="A37">
            <v>33</v>
          </cell>
          <cell r="H37" t="str">
            <v/>
          </cell>
          <cell r="I37" t="str">
            <v/>
          </cell>
        </row>
        <row r="38">
          <cell r="A38">
            <v>34</v>
          </cell>
          <cell r="B38" t="str">
            <v>VII</v>
          </cell>
          <cell r="C38" t="str">
            <v>STRUKTUR</v>
          </cell>
          <cell r="H38" t="str">
            <v/>
          </cell>
          <cell r="I38" t="str">
            <v/>
          </cell>
        </row>
        <row r="39">
          <cell r="A39">
            <v>35</v>
          </cell>
          <cell r="B39">
            <v>7.1</v>
          </cell>
          <cell r="C39" t="str">
            <v xml:space="preserve">Beton K 250 </v>
          </cell>
          <cell r="D39" t="str">
            <v>m³</v>
          </cell>
          <cell r="E39">
            <v>114.24</v>
          </cell>
          <cell r="F39">
            <v>125.66399999999999</v>
          </cell>
          <cell r="G39">
            <v>771104.55</v>
          </cell>
          <cell r="H39">
            <v>96900082.170000002</v>
          </cell>
          <cell r="I39">
            <v>4.312419207070985E-3</v>
          </cell>
        </row>
        <row r="40">
          <cell r="A40">
            <v>36</v>
          </cell>
          <cell r="B40" t="str">
            <v>7.1a</v>
          </cell>
          <cell r="C40" t="str">
            <v xml:space="preserve">Beton K 250 </v>
          </cell>
          <cell r="D40" t="str">
            <v>m³</v>
          </cell>
          <cell r="F40">
            <v>86.041600000000003</v>
          </cell>
          <cell r="G40">
            <v>771000</v>
          </cell>
          <cell r="H40">
            <v>66338073.600000001</v>
          </cell>
          <cell r="I40">
            <v>2.9522945321226722E-3</v>
          </cell>
        </row>
        <row r="41">
          <cell r="A41">
            <v>37</v>
          </cell>
          <cell r="B41">
            <v>7.2</v>
          </cell>
          <cell r="C41" t="str">
            <v>Baja Tulangan U -24 Polos</v>
          </cell>
          <cell r="D41" t="str">
            <v>Kg</v>
          </cell>
          <cell r="E41">
            <v>14280</v>
          </cell>
          <cell r="F41">
            <v>15708</v>
          </cell>
          <cell r="G41">
            <v>16613.71</v>
          </cell>
          <cell r="H41">
            <v>260968156.68000001</v>
          </cell>
          <cell r="I41">
            <v>1.1614067461019803E-2</v>
          </cell>
        </row>
        <row r="42">
          <cell r="A42">
            <v>38</v>
          </cell>
          <cell r="B42" t="str">
            <v>7.2a</v>
          </cell>
          <cell r="C42" t="str">
            <v>Baja Tulangan U -24 Polos</v>
          </cell>
          <cell r="D42" t="str">
            <v>Kg</v>
          </cell>
          <cell r="F42">
            <v>8404.8300003725162</v>
          </cell>
          <cell r="G42">
            <v>14174.71</v>
          </cell>
          <cell r="H42">
            <v>119136027.84999999</v>
          </cell>
          <cell r="I42">
            <v>5.3020026737763057E-3</v>
          </cell>
        </row>
        <row r="43">
          <cell r="A43">
            <v>39</v>
          </cell>
          <cell r="B43">
            <v>7.3</v>
          </cell>
          <cell r="C43" t="str">
            <v>Pasangan Batu</v>
          </cell>
          <cell r="D43" t="str">
            <v>m³</v>
          </cell>
          <cell r="E43">
            <v>2000</v>
          </cell>
          <cell r="F43">
            <v>2200</v>
          </cell>
          <cell r="G43">
            <v>498368.81</v>
          </cell>
          <cell r="H43">
            <v>1096411382</v>
          </cell>
          <cell r="I43">
            <v>4.8794442653753253E-2</v>
          </cell>
        </row>
        <row r="44">
          <cell r="A44">
            <v>40</v>
          </cell>
          <cell r="B44" t="str">
            <v>7.3a</v>
          </cell>
          <cell r="C44" t="str">
            <v>Pasangan Batu</v>
          </cell>
          <cell r="D44" t="str">
            <v>m³</v>
          </cell>
          <cell r="F44">
            <v>275.58999999999997</v>
          </cell>
          <cell r="G44">
            <v>414951</v>
          </cell>
          <cell r="H44">
            <v>114356346.09</v>
          </cell>
          <cell r="I44">
            <v>5.0892888043561598E-3</v>
          </cell>
        </row>
        <row r="45">
          <cell r="A45">
            <v>41</v>
          </cell>
          <cell r="B45">
            <v>7.4</v>
          </cell>
          <cell r="C45" t="str">
            <v xml:space="preserve">Bronjong </v>
          </cell>
          <cell r="D45" t="str">
            <v>m³</v>
          </cell>
          <cell r="E45">
            <v>900</v>
          </cell>
          <cell r="F45">
            <v>600</v>
          </cell>
          <cell r="G45">
            <v>512924.60169680539</v>
          </cell>
          <cell r="H45">
            <v>307754761.01999998</v>
          </cell>
          <cell r="I45">
            <v>1.3696247854174434E-2</v>
          </cell>
        </row>
        <row r="46">
          <cell r="A46">
            <v>42</v>
          </cell>
          <cell r="H46" t="str">
            <v/>
          </cell>
          <cell r="I46" t="str">
            <v/>
          </cell>
        </row>
        <row r="47">
          <cell r="A47">
            <v>43</v>
          </cell>
          <cell r="B47" t="str">
            <v>VIII</v>
          </cell>
          <cell r="C47" t="str">
            <v>PENGEMBALIAN KONDISI DAN PEKERJAAN MINOR</v>
          </cell>
          <cell r="H47" t="str">
            <v/>
          </cell>
          <cell r="I47" t="str">
            <v/>
          </cell>
        </row>
        <row r="48">
          <cell r="A48">
            <v>44</v>
          </cell>
          <cell r="B48">
            <v>8.1</v>
          </cell>
          <cell r="C48" t="str">
            <v>Marka Jalan Thermoplastik</v>
          </cell>
          <cell r="D48" t="str">
            <v>m²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45</v>
          </cell>
          <cell r="B49">
            <v>8.1999999999999993</v>
          </cell>
          <cell r="C49" t="str">
            <v>Rambu Jalan tunggal Dengan Permukaan Pemantul Engineering Grade</v>
          </cell>
          <cell r="D49" t="str">
            <v>Buah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</v>
          </cell>
          <cell r="B50">
            <v>8.3000000000000007</v>
          </cell>
          <cell r="C50" t="str">
            <v>Patok Pengarah</v>
          </cell>
          <cell r="D50" t="str">
            <v>Buah</v>
          </cell>
          <cell r="E50">
            <v>1700</v>
          </cell>
          <cell r="F50">
            <v>1172</v>
          </cell>
          <cell r="G50">
            <v>152372.42000000001</v>
          </cell>
          <cell r="H50">
            <v>178580476.24000001</v>
          </cell>
          <cell r="I50">
            <v>7.947504878212424E-3</v>
          </cell>
        </row>
        <row r="51">
          <cell r="A51">
            <v>47</v>
          </cell>
          <cell r="B51">
            <v>8.4</v>
          </cell>
          <cell r="C51" t="str">
            <v>Patok Kilometer</v>
          </cell>
          <cell r="D51" t="str">
            <v>Buah</v>
          </cell>
          <cell r="E51">
            <v>18</v>
          </cell>
          <cell r="G51">
            <v>383889.770565846</v>
          </cell>
          <cell r="H51">
            <v>0</v>
          </cell>
          <cell r="I51">
            <v>0</v>
          </cell>
        </row>
        <row r="53">
          <cell r="G53" t="str">
            <v>TOTAL</v>
          </cell>
          <cell r="H53">
            <v>22470005237.690002</v>
          </cell>
          <cell r="I53">
            <v>0.99999999999999978</v>
          </cell>
        </row>
        <row r="54">
          <cell r="G54" t="str">
            <v>PPN 10 %</v>
          </cell>
          <cell r="H54">
            <v>2247000520</v>
          </cell>
        </row>
        <row r="55">
          <cell r="G55" t="str">
            <v>JUMLAH</v>
          </cell>
          <cell r="H55">
            <v>24717005757.690002</v>
          </cell>
        </row>
      </sheetData>
      <sheetData sheetId="15" refreshError="1"/>
      <sheetData sheetId="16">
        <row r="3">
          <cell r="B3" t="str">
            <v>PERINCIAN PERHITUNGAN PROGRESS</v>
          </cell>
        </row>
        <row r="5">
          <cell r="B5" t="str">
            <v>Pekerjaan</v>
          </cell>
          <cell r="D5" t="str">
            <v>: PEMBANGUNAN JALAN SEJORONG - TETAR - LUNYUK</v>
          </cell>
          <cell r="O5" t="str">
            <v>SERTIFIKAT</v>
          </cell>
          <cell r="P5">
            <v>39654</v>
          </cell>
        </row>
        <row r="6">
          <cell r="B6" t="str">
            <v>Lokasi</v>
          </cell>
          <cell r="D6" t="str">
            <v>:  SUMBAWA BARAT</v>
          </cell>
          <cell r="O6" t="str">
            <v>TANGGAL</v>
          </cell>
          <cell r="P6">
            <v>39654</v>
          </cell>
        </row>
        <row r="7">
          <cell r="B7" t="str">
            <v>Tahun Anggaran</v>
          </cell>
          <cell r="D7" t="str">
            <v>:  2008</v>
          </cell>
        </row>
        <row r="8">
          <cell r="B8" t="str">
            <v>Nomor Kontrak</v>
          </cell>
          <cell r="D8" t="str">
            <v>:  108/PPK/PJJ-SBW/2008</v>
          </cell>
          <cell r="O8">
            <v>0.23987450725023238</v>
          </cell>
          <cell r="R8">
            <v>0.61774480536378329</v>
          </cell>
        </row>
        <row r="9">
          <cell r="B9" t="str">
            <v>Tanggal Kontrak</v>
          </cell>
          <cell r="D9" t="str">
            <v>:  29 Januari 2008</v>
          </cell>
          <cell r="R9">
            <v>0.46164108733063064</v>
          </cell>
          <cell r="U9">
            <v>7</v>
          </cell>
          <cell r="AK9">
            <v>7</v>
          </cell>
          <cell r="BH9">
            <v>4</v>
          </cell>
        </row>
        <row r="10">
          <cell r="B10" t="str">
            <v>Nomor Amandemen I</v>
          </cell>
          <cell r="AA10">
            <v>0</v>
          </cell>
        </row>
        <row r="11">
          <cell r="B11" t="str">
            <v>Tanggal Amandemen I</v>
          </cell>
          <cell r="R11">
            <v>0.4</v>
          </cell>
          <cell r="U11">
            <v>7</v>
          </cell>
          <cell r="AK11">
            <v>7</v>
          </cell>
          <cell r="BH11">
            <v>4</v>
          </cell>
        </row>
        <row r="12">
          <cell r="B12" t="str">
            <v>Sumber Dana</v>
          </cell>
          <cell r="D12" t="str">
            <v>:  APBN</v>
          </cell>
          <cell r="U12">
            <v>27</v>
          </cell>
          <cell r="AK12">
            <v>50</v>
          </cell>
          <cell r="BH12">
            <v>70</v>
          </cell>
        </row>
        <row r="13">
          <cell r="AK13" t="str">
            <v>AK</v>
          </cell>
          <cell r="BH13" t="str">
            <v>ML</v>
          </cell>
        </row>
        <row r="14">
          <cell r="B14" t="str">
            <v>NO</v>
          </cell>
          <cell r="C14" t="str">
            <v>JENIS PEKERJAAN</v>
          </cell>
          <cell r="F14" t="str">
            <v>SAT.</v>
          </cell>
          <cell r="G14" t="str">
            <v>VOLUME</v>
          </cell>
          <cell r="I14" t="str">
            <v>HARGA SATUAN</v>
          </cell>
          <cell r="J14" t="str">
            <v>JUMLAH HARGA</v>
          </cell>
          <cell r="K14" t="str">
            <v>BOBOT</v>
          </cell>
          <cell r="M14" t="str">
            <v>VOLUME BULANAN</v>
          </cell>
          <cell r="P14" t="str">
            <v>JUMLAH RUPIAH BULANAN</v>
          </cell>
          <cell r="S14" t="str">
            <v>KET.</v>
          </cell>
          <cell r="U14">
            <v>1</v>
          </cell>
          <cell r="V14">
            <v>2</v>
          </cell>
          <cell r="W14">
            <v>3</v>
          </cell>
          <cell r="X14">
            <v>4</v>
          </cell>
          <cell r="Y14">
            <v>5</v>
          </cell>
          <cell r="Z14">
            <v>6</v>
          </cell>
          <cell r="AA14">
            <v>7</v>
          </cell>
          <cell r="AB14">
            <v>8</v>
          </cell>
          <cell r="AC14">
            <v>9</v>
          </cell>
          <cell r="AD14">
            <v>10</v>
          </cell>
          <cell r="AE14">
            <v>11</v>
          </cell>
          <cell r="AF14">
            <v>12</v>
          </cell>
          <cell r="AG14">
            <v>13</v>
          </cell>
          <cell r="AH14">
            <v>14</v>
          </cell>
          <cell r="AI14">
            <v>15</v>
          </cell>
          <cell r="AK14" t="str">
            <v>VOLUME BULANAN</v>
          </cell>
          <cell r="AN14" t="str">
            <v>JUMLAH RUPIAH BULANAN</v>
          </cell>
          <cell r="AQ14" t="str">
            <v>KET.</v>
          </cell>
          <cell r="AR14" t="str">
            <v>AK</v>
          </cell>
          <cell r="BH14" t="str">
            <v>VOLUME BULANAN</v>
          </cell>
          <cell r="BK14" t="str">
            <v>JUMLAH RUPIAH BULANAN</v>
          </cell>
          <cell r="BN14" t="str">
            <v>KET.</v>
          </cell>
          <cell r="BO14" t="str">
            <v>ML</v>
          </cell>
        </row>
        <row r="15">
          <cell r="G15" t="str">
            <v>KONTRAK</v>
          </cell>
          <cell r="H15" t="str">
            <v>CCO-1</v>
          </cell>
          <cell r="M15" t="str">
            <v>s/d BLN LALU</v>
          </cell>
          <cell r="N15" t="str">
            <v>BULAN INI</v>
          </cell>
          <cell r="O15" t="str">
            <v>s/d BLN INI</v>
          </cell>
          <cell r="P15" t="str">
            <v>s/d BLN LALU</v>
          </cell>
          <cell r="Q15" t="str">
            <v>BULAN INI</v>
          </cell>
          <cell r="R15" t="str">
            <v>s/d BLN INI</v>
          </cell>
          <cell r="AK15" t="str">
            <v>s/d BLN LALU</v>
          </cell>
          <cell r="AL15" t="str">
            <v>BULAN INI</v>
          </cell>
          <cell r="AM15" t="str">
            <v>s/d BLN INI</v>
          </cell>
          <cell r="AN15" t="str">
            <v>s/d BLN LALU</v>
          </cell>
          <cell r="AO15" t="str">
            <v>BULAN INI</v>
          </cell>
          <cell r="AP15" t="str">
            <v>s/d BLN INI</v>
          </cell>
          <cell r="AR15">
            <v>1</v>
          </cell>
          <cell r="AS15">
            <v>2</v>
          </cell>
          <cell r="AT15">
            <v>3</v>
          </cell>
          <cell r="AU15">
            <v>4</v>
          </cell>
          <cell r="AV15">
            <v>5</v>
          </cell>
          <cell r="AW15">
            <v>6</v>
          </cell>
          <cell r="AX15">
            <v>7</v>
          </cell>
          <cell r="AY15">
            <v>8</v>
          </cell>
          <cell r="AZ15">
            <v>9</v>
          </cell>
          <cell r="BA15">
            <v>10</v>
          </cell>
          <cell r="BB15">
            <v>11</v>
          </cell>
          <cell r="BC15">
            <v>12</v>
          </cell>
          <cell r="BD15">
            <v>13</v>
          </cell>
          <cell r="BE15">
            <v>14</v>
          </cell>
          <cell r="BF15">
            <v>15</v>
          </cell>
          <cell r="BH15" t="str">
            <v>s/d BLN LALU</v>
          </cell>
          <cell r="BI15" t="str">
            <v>BULAN INI</v>
          </cell>
          <cell r="BJ15" t="str">
            <v>s/d BLN INI</v>
          </cell>
          <cell r="BK15" t="str">
            <v>s/d BLN LALU</v>
          </cell>
          <cell r="BL15" t="str">
            <v>BULAN INI</v>
          </cell>
          <cell r="BM15" t="str">
            <v>s/d BLN INI</v>
          </cell>
          <cell r="BO15">
            <v>1</v>
          </cell>
          <cell r="BP15">
            <v>2</v>
          </cell>
          <cell r="BQ15">
            <v>3</v>
          </cell>
          <cell r="BR15">
            <v>4</v>
          </cell>
          <cell r="BS15">
            <v>5</v>
          </cell>
          <cell r="BT15">
            <v>6</v>
          </cell>
          <cell r="BU15">
            <v>7</v>
          </cell>
          <cell r="BV15">
            <v>8</v>
          </cell>
          <cell r="BW15">
            <v>9</v>
          </cell>
          <cell r="BX15">
            <v>10</v>
          </cell>
          <cell r="BY15">
            <v>11</v>
          </cell>
          <cell r="BZ15">
            <v>12</v>
          </cell>
          <cell r="CA15">
            <v>13</v>
          </cell>
          <cell r="CB15">
            <v>14</v>
          </cell>
          <cell r="CC15">
            <v>15</v>
          </cell>
        </row>
        <row r="16">
          <cell r="K16" t="str">
            <v xml:space="preserve"> ( % )</v>
          </cell>
          <cell r="U16">
            <v>39472</v>
          </cell>
          <cell r="V16">
            <v>39503</v>
          </cell>
          <cell r="W16">
            <v>39532</v>
          </cell>
          <cell r="X16">
            <v>39563</v>
          </cell>
          <cell r="Y16">
            <v>39593</v>
          </cell>
          <cell r="Z16">
            <v>39624</v>
          </cell>
          <cell r="AA16">
            <v>39654</v>
          </cell>
          <cell r="AB16">
            <v>39685</v>
          </cell>
          <cell r="AC16">
            <v>39716</v>
          </cell>
          <cell r="AD16">
            <v>39746</v>
          </cell>
          <cell r="AE16">
            <v>39777</v>
          </cell>
          <cell r="AF16">
            <v>39503</v>
          </cell>
          <cell r="AG16">
            <v>39807</v>
          </cell>
          <cell r="AH16">
            <v>39838</v>
          </cell>
          <cell r="AI16">
            <v>39869</v>
          </cell>
        </row>
        <row r="17">
          <cell r="C17">
            <v>0</v>
          </cell>
          <cell r="I17">
            <v>0</v>
          </cell>
        </row>
        <row r="18">
          <cell r="A18">
            <v>1</v>
          </cell>
          <cell r="B18" t="str">
            <v>I</v>
          </cell>
          <cell r="C18" t="str">
            <v>UMUM</v>
          </cell>
          <cell r="F18">
            <v>0</v>
          </cell>
          <cell r="G18">
            <v>0</v>
          </cell>
          <cell r="I18">
            <v>0</v>
          </cell>
          <cell r="K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>
            <v>2</v>
          </cell>
          <cell r="B19" t="str">
            <v>1.1</v>
          </cell>
          <cell r="C19" t="str">
            <v>Mobilisasi</v>
          </cell>
          <cell r="F19" t="str">
            <v>Ls</v>
          </cell>
          <cell r="G19">
            <v>1</v>
          </cell>
          <cell r="H19">
            <v>0</v>
          </cell>
          <cell r="I19">
            <v>436535000</v>
          </cell>
          <cell r="J19">
            <v>0</v>
          </cell>
          <cell r="K19">
            <v>0</v>
          </cell>
          <cell r="M19">
            <v>0.54</v>
          </cell>
          <cell r="N19">
            <v>-0.54</v>
          </cell>
          <cell r="O19">
            <v>0</v>
          </cell>
          <cell r="P19">
            <v>235728900.00000003</v>
          </cell>
          <cell r="Q19">
            <v>-235728900.00000003</v>
          </cell>
          <cell r="R19">
            <v>0</v>
          </cell>
          <cell r="V19">
            <v>0.09</v>
          </cell>
          <cell r="W19">
            <v>0.09</v>
          </cell>
          <cell r="X19">
            <v>0.09</v>
          </cell>
          <cell r="Y19">
            <v>0.09</v>
          </cell>
          <cell r="Z19">
            <v>0.18</v>
          </cell>
          <cell r="AA19">
            <v>-0.54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0.27899999999999997</v>
          </cell>
          <cell r="AL19">
            <v>0</v>
          </cell>
          <cell r="AM19">
            <v>0.27899999999999997</v>
          </cell>
          <cell r="AN19">
            <v>121793264.99999999</v>
          </cell>
          <cell r="AO19">
            <v>0</v>
          </cell>
          <cell r="AP19">
            <v>121793264.99999999</v>
          </cell>
          <cell r="AS19">
            <v>0.09</v>
          </cell>
          <cell r="AT19">
            <v>0.09</v>
          </cell>
          <cell r="AU19">
            <v>4.4999999999999998E-2</v>
          </cell>
          <cell r="AV19">
            <v>5.3999999999999999E-2</v>
          </cell>
          <cell r="BG19">
            <v>0.09</v>
          </cell>
          <cell r="BH19">
            <v>0</v>
          </cell>
          <cell r="BI19">
            <v>4.4999999999999998E-2</v>
          </cell>
          <cell r="BJ19">
            <v>4.4999999999999998E-2</v>
          </cell>
          <cell r="BK19">
            <v>0</v>
          </cell>
          <cell r="BL19">
            <v>19644075</v>
          </cell>
          <cell r="BM19">
            <v>19644075</v>
          </cell>
          <cell r="BR19">
            <v>4.4999999999999998E-2</v>
          </cell>
          <cell r="BS19">
            <v>3.5999999999999997E-2</v>
          </cell>
        </row>
        <row r="20">
          <cell r="A20">
            <v>3</v>
          </cell>
          <cell r="B20" t="str">
            <v>1.1a</v>
          </cell>
          <cell r="C20" t="str">
            <v>Mobilisasi</v>
          </cell>
          <cell r="F20" t="str">
            <v>Ls</v>
          </cell>
          <cell r="G20">
            <v>0</v>
          </cell>
          <cell r="H20">
            <v>1</v>
          </cell>
          <cell r="I20">
            <v>244090000</v>
          </cell>
          <cell r="J20">
            <v>244090000</v>
          </cell>
          <cell r="K20">
            <v>1.0862925816792315E-2</v>
          </cell>
          <cell r="M20">
            <v>0</v>
          </cell>
          <cell r="N20">
            <v>0.96574583145561077</v>
          </cell>
          <cell r="O20">
            <v>0.96574583145561077</v>
          </cell>
          <cell r="P20">
            <v>0</v>
          </cell>
          <cell r="Q20">
            <v>235728900.00000003</v>
          </cell>
          <cell r="R20">
            <v>235728900.00000003</v>
          </cell>
          <cell r="AA20">
            <v>0.96574583145561077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U20">
            <v>0</v>
          </cell>
          <cell r="AV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S20">
            <v>0</v>
          </cell>
        </row>
        <row r="21">
          <cell r="A21">
            <v>4</v>
          </cell>
          <cell r="B21">
            <v>0</v>
          </cell>
          <cell r="C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U21">
            <v>0</v>
          </cell>
          <cell r="AV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S21">
            <v>0</v>
          </cell>
        </row>
        <row r="22">
          <cell r="A22">
            <v>5</v>
          </cell>
          <cell r="B22" t="str">
            <v>II</v>
          </cell>
          <cell r="C22" t="str">
            <v>DRAINASE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8025.6</v>
          </cell>
          <cell r="AL22">
            <v>0</v>
          </cell>
          <cell r="AM22">
            <v>8025.6</v>
          </cell>
          <cell r="AN22">
            <v>0</v>
          </cell>
          <cell r="AO22">
            <v>0</v>
          </cell>
          <cell r="AP22">
            <v>0</v>
          </cell>
          <cell r="AS22">
            <v>864.5</v>
          </cell>
          <cell r="AT22">
            <v>1305.06</v>
          </cell>
          <cell r="AU22">
            <v>5582.4400000000005</v>
          </cell>
          <cell r="AV22">
            <v>273.59999999999997</v>
          </cell>
          <cell r="BG22">
            <v>5918.44</v>
          </cell>
          <cell r="BH22">
            <v>0</v>
          </cell>
          <cell r="BI22">
            <v>3792</v>
          </cell>
          <cell r="BJ22">
            <v>3792</v>
          </cell>
          <cell r="BK22">
            <v>0</v>
          </cell>
          <cell r="BL22">
            <v>0</v>
          </cell>
          <cell r="BM22">
            <v>0</v>
          </cell>
          <cell r="BR22">
            <v>3792</v>
          </cell>
          <cell r="BS22">
            <v>182.40000000000003</v>
          </cell>
        </row>
        <row r="23">
          <cell r="A23">
            <v>6</v>
          </cell>
          <cell r="B23">
            <v>2.1</v>
          </cell>
          <cell r="C23" t="str">
            <v xml:space="preserve">Pekerjaan Galian untuk Selokan Drainase &amp; Saluran Air </v>
          </cell>
          <cell r="F23" t="str">
            <v>m³</v>
          </cell>
          <cell r="G23">
            <v>12000</v>
          </cell>
          <cell r="H23">
            <v>12051.38</v>
          </cell>
          <cell r="I23">
            <v>38712.15</v>
          </cell>
          <cell r="J23">
            <v>466534830.26699996</v>
          </cell>
          <cell r="K23">
            <v>2.0762559925192405E-2</v>
          </cell>
          <cell r="M23">
            <v>12000</v>
          </cell>
          <cell r="N23">
            <v>51.3799999999992</v>
          </cell>
          <cell r="O23">
            <v>12051.38</v>
          </cell>
          <cell r="P23">
            <v>464545800</v>
          </cell>
          <cell r="Q23">
            <v>1989030.266999969</v>
          </cell>
          <cell r="R23">
            <v>466534830.26699996</v>
          </cell>
          <cell r="V23">
            <v>864.5</v>
          </cell>
          <cell r="W23">
            <v>1305.06</v>
          </cell>
          <cell r="X23">
            <v>9374.44</v>
          </cell>
          <cell r="Y23">
            <v>456</v>
          </cell>
          <cell r="Z23">
            <v>0</v>
          </cell>
          <cell r="AA23">
            <v>51.3799999999992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U23">
            <v>0</v>
          </cell>
          <cell r="AV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S23">
            <v>0</v>
          </cell>
        </row>
        <row r="24">
          <cell r="A24">
            <v>7</v>
          </cell>
          <cell r="B24">
            <v>2.2000000000000002</v>
          </cell>
          <cell r="C24" t="str">
            <v>Pekerjaan Pasangan Batu Dengan Mortar</v>
          </cell>
          <cell r="F24" t="str">
            <v>m³</v>
          </cell>
          <cell r="G24">
            <v>2000</v>
          </cell>
          <cell r="H24">
            <v>1099.78600000292</v>
          </cell>
          <cell r="I24">
            <v>496728.92</v>
          </cell>
          <cell r="J24">
            <v>546295512.01257038</v>
          </cell>
          <cell r="K24">
            <v>2.4312211155881547E-2</v>
          </cell>
          <cell r="M24">
            <v>1099.78600000292</v>
          </cell>
          <cell r="N24">
            <v>0</v>
          </cell>
          <cell r="O24">
            <v>1099.78600000292</v>
          </cell>
          <cell r="P24">
            <v>546295512.01257038</v>
          </cell>
          <cell r="Q24">
            <v>0</v>
          </cell>
          <cell r="R24">
            <v>546295512.01257038</v>
          </cell>
          <cell r="V24">
            <v>0</v>
          </cell>
          <cell r="W24">
            <v>0</v>
          </cell>
          <cell r="X24">
            <v>0</v>
          </cell>
          <cell r="Y24">
            <v>536.36</v>
          </cell>
          <cell r="Z24">
            <v>563.42600000291998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U24">
            <v>0</v>
          </cell>
          <cell r="AV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S24">
            <v>0</v>
          </cell>
        </row>
        <row r="25">
          <cell r="A25">
            <v>8</v>
          </cell>
          <cell r="B25">
            <v>0</v>
          </cell>
          <cell r="C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U25">
            <v>0</v>
          </cell>
          <cell r="AV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S25">
            <v>0</v>
          </cell>
        </row>
        <row r="26">
          <cell r="A26">
            <v>9</v>
          </cell>
          <cell r="B26" t="str">
            <v>III</v>
          </cell>
          <cell r="C26" t="str">
            <v>PEKERJAAN TANAH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77516.431160000007</v>
          </cell>
          <cell r="AL26">
            <v>0</v>
          </cell>
          <cell r="AM26">
            <v>77516.431160000007</v>
          </cell>
          <cell r="AN26">
            <v>0</v>
          </cell>
          <cell r="AO26">
            <v>0</v>
          </cell>
          <cell r="AP26">
            <v>0</v>
          </cell>
          <cell r="AS26">
            <v>14541.64</v>
          </cell>
          <cell r="AT26">
            <v>24957.1</v>
          </cell>
          <cell r="AU26">
            <v>32668.041000000001</v>
          </cell>
          <cell r="AV26">
            <v>5349.6501600000011</v>
          </cell>
          <cell r="BG26">
            <v>25916.63</v>
          </cell>
          <cell r="BH26">
            <v>0</v>
          </cell>
          <cell r="BI26">
            <v>21471.88</v>
          </cell>
          <cell r="BJ26">
            <v>21471.88</v>
          </cell>
          <cell r="BK26">
            <v>0</v>
          </cell>
          <cell r="BL26">
            <v>0</v>
          </cell>
          <cell r="BM26">
            <v>0</v>
          </cell>
          <cell r="BR26">
            <v>21471.88</v>
          </cell>
          <cell r="BS26">
            <v>3566.4334400000007</v>
          </cell>
        </row>
        <row r="27">
          <cell r="A27">
            <v>10</v>
          </cell>
          <cell r="B27">
            <v>3.1</v>
          </cell>
          <cell r="C27" t="str">
            <v>Galian Biasa</v>
          </cell>
          <cell r="F27" t="str">
            <v>m³</v>
          </cell>
          <cell r="G27">
            <v>104250</v>
          </cell>
          <cell r="H27">
            <v>114675</v>
          </cell>
          <cell r="I27">
            <v>39072.33</v>
          </cell>
          <cell r="J27">
            <v>4480619442.75</v>
          </cell>
          <cell r="K27">
            <v>0.1994044681054962</v>
          </cell>
          <cell r="M27">
            <v>104250</v>
          </cell>
          <cell r="N27">
            <v>10425</v>
          </cell>
          <cell r="O27">
            <v>114675</v>
          </cell>
          <cell r="P27">
            <v>4073290402.5</v>
          </cell>
          <cell r="Q27">
            <v>407329040.25</v>
          </cell>
          <cell r="R27">
            <v>4480619442.75</v>
          </cell>
          <cell r="V27">
            <v>14541.64</v>
          </cell>
          <cell r="W27">
            <v>24957.1</v>
          </cell>
          <cell r="X27">
            <v>60936.154000000002</v>
          </cell>
          <cell r="Y27">
            <v>2815.1060000000002</v>
          </cell>
          <cell r="Z27">
            <v>1000</v>
          </cell>
          <cell r="AA27">
            <v>10425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12790.321900000001</v>
          </cell>
          <cell r="AL27">
            <v>0</v>
          </cell>
          <cell r="AM27">
            <v>12790.321900000001</v>
          </cell>
          <cell r="AN27">
            <v>499747678.08302706</v>
          </cell>
          <cell r="AO27">
            <v>0</v>
          </cell>
          <cell r="AP27">
            <v>499747678.08302706</v>
          </cell>
          <cell r="AS27">
            <v>625.9</v>
          </cell>
          <cell r="AT27">
            <v>719.76</v>
          </cell>
          <cell r="AU27">
            <v>7991.844000000001</v>
          </cell>
          <cell r="AV27">
            <v>3452.8178999999996</v>
          </cell>
          <cell r="BG27">
            <v>7856.47</v>
          </cell>
          <cell r="BH27">
            <v>0</v>
          </cell>
          <cell r="BI27">
            <v>5238.8829999999998</v>
          </cell>
          <cell r="BJ27">
            <v>5238.8829999999998</v>
          </cell>
          <cell r="BK27">
            <v>0</v>
          </cell>
          <cell r="BL27">
            <v>204695365.40739</v>
          </cell>
          <cell r="BM27">
            <v>204695365.40739</v>
          </cell>
          <cell r="BR27">
            <v>5238.8829999999998</v>
          </cell>
          <cell r="BS27">
            <v>2301.8785999999996</v>
          </cell>
        </row>
        <row r="28">
          <cell r="A28">
            <v>11</v>
          </cell>
          <cell r="B28" t="str">
            <v>3.1a</v>
          </cell>
          <cell r="C28" t="str">
            <v>Galian Biasa</v>
          </cell>
          <cell r="F28" t="str">
            <v>m³</v>
          </cell>
          <cell r="G28">
            <v>0</v>
          </cell>
          <cell r="H28">
            <v>44488.018485128203</v>
          </cell>
          <cell r="I28">
            <v>39000</v>
          </cell>
          <cell r="J28">
            <v>1735032720.9199998</v>
          </cell>
          <cell r="K28">
            <v>7.7215501401373593E-2</v>
          </cell>
          <cell r="M28">
            <v>0</v>
          </cell>
          <cell r="N28">
            <v>17275</v>
          </cell>
          <cell r="O28">
            <v>17275</v>
          </cell>
          <cell r="P28">
            <v>0</v>
          </cell>
          <cell r="Q28">
            <v>673725000</v>
          </cell>
          <cell r="R28">
            <v>673725000</v>
          </cell>
          <cell r="AA28">
            <v>22244.009242564101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4614.4437500000004</v>
          </cell>
          <cell r="AL28">
            <v>0</v>
          </cell>
          <cell r="AM28">
            <v>4614.4437500000004</v>
          </cell>
          <cell r="AN28">
            <v>179963306.25</v>
          </cell>
          <cell r="AO28">
            <v>0</v>
          </cell>
          <cell r="AP28">
            <v>179963306.25</v>
          </cell>
          <cell r="AS28">
            <v>829</v>
          </cell>
          <cell r="AT28">
            <v>2637</v>
          </cell>
          <cell r="AU28">
            <v>865</v>
          </cell>
          <cell r="AV28">
            <v>283.44374999999997</v>
          </cell>
          <cell r="BG28">
            <v>1888.43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R28">
            <v>0</v>
          </cell>
          <cell r="BS28">
            <v>188.96250000000003</v>
          </cell>
        </row>
        <row r="29">
          <cell r="A29">
            <v>12</v>
          </cell>
          <cell r="B29">
            <v>3.2</v>
          </cell>
          <cell r="C29" t="str">
            <v>Galian Batu</v>
          </cell>
          <cell r="F29" t="str">
            <v>m³</v>
          </cell>
          <cell r="G29">
            <v>20850</v>
          </cell>
          <cell r="H29">
            <v>22935</v>
          </cell>
          <cell r="I29">
            <v>127351.33</v>
          </cell>
          <cell r="J29">
            <v>2920802753.5500002</v>
          </cell>
          <cell r="K29">
            <v>0.12998674110900232</v>
          </cell>
          <cell r="M29">
            <v>20850</v>
          </cell>
          <cell r="N29">
            <v>2085</v>
          </cell>
          <cell r="O29">
            <v>22935</v>
          </cell>
          <cell r="P29">
            <v>2655275230.5</v>
          </cell>
          <cell r="Q29">
            <v>265527523.05000001</v>
          </cell>
          <cell r="R29">
            <v>2920802753.5500002</v>
          </cell>
          <cell r="V29">
            <v>625.9</v>
          </cell>
          <cell r="W29">
            <v>719.76</v>
          </cell>
          <cell r="X29">
            <v>13230.73126562053</v>
          </cell>
          <cell r="Y29">
            <v>5050.9822796022027</v>
          </cell>
          <cell r="Z29">
            <v>1222.6264547772662</v>
          </cell>
          <cell r="AA29">
            <v>2085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5990</v>
          </cell>
          <cell r="AL29">
            <v>0</v>
          </cell>
          <cell r="AM29">
            <v>5990</v>
          </cell>
          <cell r="AN29">
            <v>762834466.70000005</v>
          </cell>
          <cell r="AO29">
            <v>0</v>
          </cell>
          <cell r="AP29">
            <v>762834466.70000005</v>
          </cell>
          <cell r="AS29">
            <v>309</v>
          </cell>
          <cell r="AT29">
            <v>1916</v>
          </cell>
          <cell r="AU29">
            <v>3765</v>
          </cell>
          <cell r="AV29">
            <v>0</v>
          </cell>
          <cell r="BG29">
            <v>465</v>
          </cell>
          <cell r="BH29">
            <v>0</v>
          </cell>
          <cell r="BI29">
            <v>2510</v>
          </cell>
          <cell r="BJ29">
            <v>2510</v>
          </cell>
          <cell r="BK29">
            <v>0</v>
          </cell>
          <cell r="BL29">
            <v>319651838.30000001</v>
          </cell>
          <cell r="BM29">
            <v>319651838.30000001</v>
          </cell>
          <cell r="BR29">
            <v>2510</v>
          </cell>
          <cell r="BS29">
            <v>0</v>
          </cell>
        </row>
        <row r="30">
          <cell r="A30">
            <v>13</v>
          </cell>
          <cell r="B30" t="str">
            <v>3.2a</v>
          </cell>
          <cell r="C30" t="str">
            <v>Galian Batu</v>
          </cell>
          <cell r="F30" t="str">
            <v>m³</v>
          </cell>
          <cell r="G30">
            <v>0</v>
          </cell>
          <cell r="H30">
            <v>23450.128338835464</v>
          </cell>
          <cell r="I30">
            <v>110242.18</v>
          </cell>
          <cell r="J30">
            <v>2585193269.3530002</v>
          </cell>
          <cell r="K30">
            <v>0.11505085299296339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122776</v>
          </cell>
          <cell r="AL30">
            <v>0</v>
          </cell>
          <cell r="AM30">
            <v>122776</v>
          </cell>
          <cell r="AN30">
            <v>13535093891.679998</v>
          </cell>
          <cell r="AO30">
            <v>0</v>
          </cell>
          <cell r="AP30">
            <v>13535093891.679998</v>
          </cell>
          <cell r="AS30">
            <v>24446</v>
          </cell>
          <cell r="AT30">
            <v>27554</v>
          </cell>
          <cell r="AU30">
            <v>70656</v>
          </cell>
          <cell r="AV30">
            <v>120</v>
          </cell>
          <cell r="BG30">
            <v>69600</v>
          </cell>
          <cell r="BH30">
            <v>0</v>
          </cell>
          <cell r="BI30">
            <v>47144</v>
          </cell>
          <cell r="BJ30">
            <v>47144</v>
          </cell>
          <cell r="BK30">
            <v>0</v>
          </cell>
          <cell r="BL30">
            <v>5197257333.9200001</v>
          </cell>
          <cell r="BM30">
            <v>5197257333.9200001</v>
          </cell>
          <cell r="BR30">
            <v>47144</v>
          </cell>
          <cell r="BS30">
            <v>80</v>
          </cell>
        </row>
        <row r="31">
          <cell r="A31">
            <v>14</v>
          </cell>
          <cell r="B31">
            <v>3.3</v>
          </cell>
          <cell r="C31" t="str">
            <v>Timbunan Biasa dari selain sumber bahan</v>
          </cell>
          <cell r="F31" t="str">
            <v>m³</v>
          </cell>
          <cell r="G31">
            <v>13600</v>
          </cell>
          <cell r="H31">
            <v>14960</v>
          </cell>
          <cell r="I31">
            <v>74846.81</v>
          </cell>
          <cell r="J31">
            <v>1119708277.5999999</v>
          </cell>
          <cell r="K31">
            <v>4.9831242394268893E-2</v>
          </cell>
          <cell r="M31">
            <v>13600</v>
          </cell>
          <cell r="N31">
            <v>1360</v>
          </cell>
          <cell r="O31">
            <v>14960</v>
          </cell>
          <cell r="P31">
            <v>1017916616</v>
          </cell>
          <cell r="Q31">
            <v>101791661.59999999</v>
          </cell>
          <cell r="R31">
            <v>1119708277.5999999</v>
          </cell>
          <cell r="V31">
            <v>829</v>
          </cell>
          <cell r="W31">
            <v>2637</v>
          </cell>
          <cell r="X31">
            <v>4412.8440000000001</v>
          </cell>
          <cell r="Y31">
            <v>3404.616</v>
          </cell>
          <cell r="Z31">
            <v>2316.54</v>
          </cell>
          <cell r="AA31">
            <v>1360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U31">
            <v>0</v>
          </cell>
          <cell r="AV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S31">
            <v>0</v>
          </cell>
        </row>
        <row r="32">
          <cell r="A32">
            <v>15</v>
          </cell>
          <cell r="B32" t="str">
            <v>3.3a</v>
          </cell>
          <cell r="C32" t="str">
            <v>Timbunan Biasa dari selain sumber bahan</v>
          </cell>
          <cell r="F32" t="str">
            <v>m³</v>
          </cell>
          <cell r="G32">
            <v>0</v>
          </cell>
          <cell r="H32">
            <v>762.15</v>
          </cell>
          <cell r="I32">
            <v>72087.820000000007</v>
          </cell>
          <cell r="J32">
            <v>54941732.013000004</v>
          </cell>
          <cell r="K32">
            <v>2.4451143393965443E-3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U32">
            <v>0</v>
          </cell>
          <cell r="AV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S32">
            <v>0</v>
          </cell>
        </row>
        <row r="33">
          <cell r="A33">
            <v>16</v>
          </cell>
          <cell r="B33">
            <v>3.4</v>
          </cell>
          <cell r="C33" t="str">
            <v>Timbunan Pilihan</v>
          </cell>
          <cell r="F33" t="str">
            <v>m³</v>
          </cell>
          <cell r="G33">
            <v>12750</v>
          </cell>
          <cell r="H33">
            <v>6260</v>
          </cell>
          <cell r="I33">
            <v>116131.5888747893</v>
          </cell>
          <cell r="J33">
            <v>726983746.35618103</v>
          </cell>
          <cell r="K33">
            <v>3.2353519221110877E-2</v>
          </cell>
          <cell r="M33">
            <v>6260</v>
          </cell>
          <cell r="N33">
            <v>0</v>
          </cell>
          <cell r="O33">
            <v>6260</v>
          </cell>
          <cell r="P33">
            <v>726983746.35618103</v>
          </cell>
          <cell r="Q33">
            <v>0</v>
          </cell>
          <cell r="R33">
            <v>726983746.35618103</v>
          </cell>
          <cell r="V33">
            <v>309</v>
          </cell>
          <cell r="W33">
            <v>1916</v>
          </cell>
          <cell r="X33">
            <v>4035</v>
          </cell>
          <cell r="Z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U33">
            <v>0</v>
          </cell>
          <cell r="AV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S33">
            <v>0</v>
          </cell>
        </row>
        <row r="34">
          <cell r="A34">
            <v>17</v>
          </cell>
          <cell r="B34">
            <v>3.5</v>
          </cell>
          <cell r="C34" t="str">
            <v>Penyiapan Badan jalan</v>
          </cell>
          <cell r="F34" t="str">
            <v>m²</v>
          </cell>
          <cell r="G34">
            <v>170000</v>
          </cell>
          <cell r="H34">
            <v>82729.600000000006</v>
          </cell>
          <cell r="I34">
            <v>3111.91</v>
          </cell>
          <cell r="J34">
            <v>257447069.53600001</v>
          </cell>
          <cell r="K34">
            <v>1.1457365799992384E-2</v>
          </cell>
          <cell r="M34">
            <v>82729.600000000006</v>
          </cell>
          <cell r="N34">
            <v>0</v>
          </cell>
          <cell r="O34">
            <v>82729.600000000006</v>
          </cell>
          <cell r="P34">
            <v>257447069.53600001</v>
          </cell>
          <cell r="Q34">
            <v>0</v>
          </cell>
          <cell r="R34">
            <v>257447069.53600001</v>
          </cell>
          <cell r="V34">
            <v>24446</v>
          </cell>
          <cell r="W34">
            <v>27554</v>
          </cell>
          <cell r="X34">
            <v>30729.599999999999</v>
          </cell>
          <cell r="Z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U34">
            <v>0</v>
          </cell>
          <cell r="AV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S34">
            <v>0</v>
          </cell>
        </row>
        <row r="35">
          <cell r="A35">
            <v>18</v>
          </cell>
          <cell r="B35">
            <v>0</v>
          </cell>
          <cell r="C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U35">
            <v>0</v>
          </cell>
          <cell r="AV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S35">
            <v>0</v>
          </cell>
        </row>
        <row r="36">
          <cell r="A36">
            <v>19</v>
          </cell>
          <cell r="B36" t="str">
            <v>IV</v>
          </cell>
          <cell r="C36" t="str">
            <v>PELEBARAN PERKERASAN DAN BAHU JALAN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U36">
            <v>0</v>
          </cell>
          <cell r="AV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S36">
            <v>0</v>
          </cell>
        </row>
        <row r="37">
          <cell r="A37">
            <v>20</v>
          </cell>
          <cell r="B37">
            <v>4.0999999999999996</v>
          </cell>
          <cell r="C37" t="str">
            <v>Lapis Pondasi Agregat Kelas B</v>
          </cell>
          <cell r="F37" t="str">
            <v>m³</v>
          </cell>
          <cell r="G37">
            <v>6800</v>
          </cell>
          <cell r="H37">
            <v>0</v>
          </cell>
          <cell r="I37">
            <v>255323.43277843742</v>
          </cell>
          <cell r="J37">
            <v>0</v>
          </cell>
          <cell r="K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U37">
            <v>0</v>
          </cell>
          <cell r="AV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S37">
            <v>0</v>
          </cell>
        </row>
        <row r="38">
          <cell r="A38">
            <v>21</v>
          </cell>
          <cell r="B38">
            <v>0</v>
          </cell>
          <cell r="C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V38">
            <v>1620</v>
          </cell>
          <cell r="BG38">
            <v>2160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S38">
            <v>1080</v>
          </cell>
        </row>
        <row r="39">
          <cell r="A39">
            <v>22</v>
          </cell>
          <cell r="B39" t="str">
            <v>V</v>
          </cell>
          <cell r="C39" t="str">
            <v>PERKERASAN BERBUTIR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V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R39">
            <v>0</v>
          </cell>
          <cell r="BS39">
            <v>0</v>
          </cell>
        </row>
        <row r="40">
          <cell r="A40">
            <v>23</v>
          </cell>
          <cell r="B40">
            <v>5.0999999999999996</v>
          </cell>
          <cell r="C40" t="str">
            <v>Lapis Pondasi Agregat Kelas A</v>
          </cell>
          <cell r="F40" t="str">
            <v>m³</v>
          </cell>
          <cell r="G40">
            <v>1800</v>
          </cell>
          <cell r="H40">
            <v>1980</v>
          </cell>
          <cell r="I40">
            <v>283225.96999999997</v>
          </cell>
          <cell r="J40">
            <v>560787420.5999999</v>
          </cell>
          <cell r="K40">
            <v>2.4957155757991352E-2</v>
          </cell>
          <cell r="M40">
            <v>1800</v>
          </cell>
          <cell r="N40">
            <v>0</v>
          </cell>
          <cell r="O40">
            <v>1800</v>
          </cell>
          <cell r="P40">
            <v>509806745.99999994</v>
          </cell>
          <cell r="Q40">
            <v>0</v>
          </cell>
          <cell r="R40">
            <v>509806745.99999994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1800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V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R40">
            <v>0</v>
          </cell>
          <cell r="BS40">
            <v>0</v>
          </cell>
        </row>
        <row r="41">
          <cell r="A41">
            <v>24</v>
          </cell>
          <cell r="B41" t="str">
            <v>5.1a</v>
          </cell>
          <cell r="C41" t="str">
            <v>Lapis Pondasi Agregat Kelas A</v>
          </cell>
          <cell r="F41" t="str">
            <v>m³</v>
          </cell>
          <cell r="G41">
            <v>0</v>
          </cell>
          <cell r="H41">
            <v>882.3</v>
          </cell>
          <cell r="I41">
            <v>283200</v>
          </cell>
          <cell r="J41">
            <v>249867360</v>
          </cell>
          <cell r="K41">
            <v>1.1120040131581545E-2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V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R41">
            <v>0</v>
          </cell>
          <cell r="BS41">
            <v>0</v>
          </cell>
        </row>
        <row r="42">
          <cell r="A42">
            <v>25</v>
          </cell>
          <cell r="B42">
            <v>5.2</v>
          </cell>
          <cell r="C42" t="str">
            <v>Lapis Pondasi Agregat Kelas B</v>
          </cell>
          <cell r="F42" t="str">
            <v>m³</v>
          </cell>
          <cell r="G42">
            <v>8720.57</v>
          </cell>
          <cell r="H42">
            <v>0</v>
          </cell>
          <cell r="I42">
            <v>275094.11</v>
          </cell>
          <cell r="J42">
            <v>0</v>
          </cell>
          <cell r="K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V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R42">
            <v>0</v>
          </cell>
          <cell r="BS42">
            <v>0</v>
          </cell>
        </row>
        <row r="43">
          <cell r="A43">
            <v>26</v>
          </cell>
          <cell r="B43">
            <v>5.3</v>
          </cell>
          <cell r="C43" t="str">
            <v>Lapis Pondasi Agregat Kelas C</v>
          </cell>
          <cell r="F43" t="str">
            <v>m³</v>
          </cell>
          <cell r="G43">
            <v>6300</v>
          </cell>
          <cell r="H43">
            <v>6930</v>
          </cell>
          <cell r="I43">
            <v>209803.00108063305</v>
          </cell>
          <cell r="J43">
            <v>1453934797.4887872</v>
          </cell>
          <cell r="K43">
            <v>6.4705583381431647E-2</v>
          </cell>
          <cell r="M43">
            <v>6300</v>
          </cell>
          <cell r="N43">
            <v>630</v>
          </cell>
          <cell r="O43">
            <v>6930</v>
          </cell>
          <cell r="P43">
            <v>1321758906.8079882</v>
          </cell>
          <cell r="Q43">
            <v>132175890.68079883</v>
          </cell>
          <cell r="R43">
            <v>1453934797.4887872</v>
          </cell>
          <cell r="V43">
            <v>0</v>
          </cell>
          <cell r="W43">
            <v>0</v>
          </cell>
          <cell r="X43">
            <v>0</v>
          </cell>
          <cell r="Y43">
            <v>6000</v>
          </cell>
          <cell r="Z43">
            <v>300</v>
          </cell>
          <cell r="AA43">
            <v>630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V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R43">
            <v>0</v>
          </cell>
          <cell r="BS43">
            <v>0</v>
          </cell>
        </row>
        <row r="44">
          <cell r="A44">
            <v>27</v>
          </cell>
          <cell r="B44" t="str">
            <v>5.3a</v>
          </cell>
          <cell r="C44" t="str">
            <v>Lapis Pondasi Agregat Kelas C</v>
          </cell>
          <cell r="F44" t="str">
            <v>m³</v>
          </cell>
          <cell r="G44">
            <v>0</v>
          </cell>
          <cell r="H44">
            <v>10432.799999999999</v>
          </cell>
          <cell r="I44">
            <v>209750</v>
          </cell>
          <cell r="J44">
            <v>2188279800</v>
          </cell>
          <cell r="K44">
            <v>9.7386706271396298E-2</v>
          </cell>
          <cell r="M44">
            <v>0</v>
          </cell>
          <cell r="N44">
            <v>7302.9599999999991</v>
          </cell>
          <cell r="O44">
            <v>7302.9599999999991</v>
          </cell>
          <cell r="P44">
            <v>0</v>
          </cell>
          <cell r="Q44">
            <v>1531795859.9999998</v>
          </cell>
          <cell r="R44">
            <v>1531795859.9999998</v>
          </cell>
          <cell r="AA44">
            <v>7302.9599999999991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V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R44">
            <v>0</v>
          </cell>
          <cell r="BS44">
            <v>0</v>
          </cell>
        </row>
        <row r="45">
          <cell r="A45">
            <v>28</v>
          </cell>
          <cell r="B45">
            <v>0</v>
          </cell>
          <cell r="C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V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S45">
            <v>0</v>
          </cell>
        </row>
        <row r="46">
          <cell r="A46">
            <v>29</v>
          </cell>
          <cell r="B46" t="str">
            <v>VI</v>
          </cell>
          <cell r="C46" t="str">
            <v>PERKERASAN ASPAL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5.8319999999999999</v>
          </cell>
          <cell r="AL46">
            <v>0</v>
          </cell>
          <cell r="AM46">
            <v>5.8319999999999999</v>
          </cell>
          <cell r="AN46">
            <v>0</v>
          </cell>
          <cell r="AO46">
            <v>0</v>
          </cell>
          <cell r="AP46">
            <v>0</v>
          </cell>
          <cell r="AV46">
            <v>5.8319999999999999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S46">
            <v>3.8880000000000008</v>
          </cell>
        </row>
        <row r="47">
          <cell r="A47">
            <v>30</v>
          </cell>
          <cell r="B47">
            <v>6.1</v>
          </cell>
          <cell r="C47" t="str">
            <v>Lapis Resap Pengikat (prime coat)</v>
          </cell>
          <cell r="F47" t="str">
            <v>Ltr</v>
          </cell>
          <cell r="G47">
            <v>7200</v>
          </cell>
          <cell r="H47">
            <v>0</v>
          </cell>
          <cell r="I47">
            <v>10528.39</v>
          </cell>
          <cell r="J47">
            <v>0</v>
          </cell>
          <cell r="K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762.57540000000006</v>
          </cell>
          <cell r="AL47">
            <v>0</v>
          </cell>
          <cell r="AM47">
            <v>762.57540000000006</v>
          </cell>
          <cell r="AN47">
            <v>8028691.2156060003</v>
          </cell>
          <cell r="AO47">
            <v>0</v>
          </cell>
          <cell r="AP47">
            <v>8028691.2156060003</v>
          </cell>
          <cell r="AV47">
            <v>762.57540000000006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S47">
            <v>508.3836</v>
          </cell>
        </row>
        <row r="48">
          <cell r="A48">
            <v>31</v>
          </cell>
          <cell r="B48">
            <v>6.2</v>
          </cell>
          <cell r="C48" t="str">
            <v>Lataston - Lapis Pondasi (HRS - Base)</v>
          </cell>
          <cell r="F48" t="str">
            <v>m³</v>
          </cell>
          <cell r="G48">
            <v>450</v>
          </cell>
          <cell r="H48">
            <v>0</v>
          </cell>
          <cell r="I48">
            <v>1830134.25</v>
          </cell>
          <cell r="J48">
            <v>0</v>
          </cell>
          <cell r="K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69.102000000000004</v>
          </cell>
          <cell r="AL48">
            <v>0</v>
          </cell>
          <cell r="AM48">
            <v>69.102000000000004</v>
          </cell>
          <cell r="AN48">
            <v>126465936.94350001</v>
          </cell>
          <cell r="AO48">
            <v>0</v>
          </cell>
          <cell r="AP48">
            <v>126465936.94350001</v>
          </cell>
          <cell r="AV48">
            <v>69.102000000000004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S48">
            <v>46.067999999999998</v>
          </cell>
        </row>
        <row r="49">
          <cell r="A49">
            <v>32</v>
          </cell>
          <cell r="B49">
            <v>6.3</v>
          </cell>
          <cell r="C49" t="str">
            <v>Lapis Penetrasi Macadam</v>
          </cell>
          <cell r="F49" t="str">
            <v>m³</v>
          </cell>
          <cell r="G49">
            <v>2520</v>
          </cell>
          <cell r="H49">
            <v>846</v>
          </cell>
          <cell r="I49">
            <v>755367.84821887256</v>
          </cell>
          <cell r="J49">
            <v>639041199.59316623</v>
          </cell>
          <cell r="K49">
            <v>2.8439744131486484E-2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V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S49">
            <v>0</v>
          </cell>
        </row>
        <row r="50">
          <cell r="A50">
            <v>33</v>
          </cell>
          <cell r="B50">
            <v>0</v>
          </cell>
          <cell r="C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V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S50">
            <v>0</v>
          </cell>
        </row>
        <row r="51">
          <cell r="A51">
            <v>34</v>
          </cell>
          <cell r="B51" t="str">
            <v>VII</v>
          </cell>
          <cell r="C51" t="str">
            <v>STRUKTUR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V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S51">
            <v>0</v>
          </cell>
        </row>
        <row r="52">
          <cell r="A52">
            <v>35</v>
          </cell>
          <cell r="B52">
            <v>7.1</v>
          </cell>
          <cell r="C52" t="str">
            <v xml:space="preserve">Beton K 250 </v>
          </cell>
          <cell r="F52" t="str">
            <v>m³</v>
          </cell>
          <cell r="G52">
            <v>114.24</v>
          </cell>
          <cell r="H52">
            <v>125.66399999999999</v>
          </cell>
          <cell r="I52">
            <v>771104.55</v>
          </cell>
          <cell r="J52">
            <v>96900082.171199992</v>
          </cell>
          <cell r="K52">
            <v>4.312419207123705E-3</v>
          </cell>
          <cell r="M52">
            <v>114.24000000000001</v>
          </cell>
          <cell r="N52">
            <v>11.423999999999978</v>
          </cell>
          <cell r="O52">
            <v>125.66399999999999</v>
          </cell>
          <cell r="P52">
            <v>88090983.792000011</v>
          </cell>
          <cell r="Q52">
            <v>8809098.3791999836</v>
          </cell>
          <cell r="R52">
            <v>96900082.171199992</v>
          </cell>
          <cell r="V52">
            <v>0</v>
          </cell>
          <cell r="W52">
            <v>0</v>
          </cell>
          <cell r="X52">
            <v>0</v>
          </cell>
          <cell r="Y52">
            <v>39.712499999999999</v>
          </cell>
          <cell r="Z52">
            <v>74.527500000000003</v>
          </cell>
          <cell r="AA52">
            <v>11.423999999999978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V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S52">
            <v>0</v>
          </cell>
        </row>
        <row r="53">
          <cell r="A53">
            <v>36</v>
          </cell>
          <cell r="B53" t="str">
            <v>7.1a</v>
          </cell>
          <cell r="C53" t="str">
            <v xml:space="preserve">Beton K 250 </v>
          </cell>
          <cell r="F53" t="str">
            <v>m³</v>
          </cell>
          <cell r="G53">
            <v>0</v>
          </cell>
          <cell r="H53">
            <v>86.041600000000003</v>
          </cell>
          <cell r="I53">
            <v>771000</v>
          </cell>
          <cell r="J53">
            <v>66338073.600000001</v>
          </cell>
          <cell r="K53">
            <v>2.9522945321222038E-3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V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S53">
            <v>0</v>
          </cell>
        </row>
        <row r="54">
          <cell r="A54">
            <v>37</v>
          </cell>
          <cell r="B54">
            <v>7.2</v>
          </cell>
          <cell r="C54" t="str">
            <v>Baja Tulangan U -24 Polos</v>
          </cell>
          <cell r="F54" t="str">
            <v>Kg</v>
          </cell>
          <cell r="G54">
            <v>14280</v>
          </cell>
          <cell r="H54">
            <v>15708</v>
          </cell>
          <cell r="I54">
            <v>16613.71</v>
          </cell>
          <cell r="J54">
            <v>260968156.67999998</v>
          </cell>
          <cell r="K54">
            <v>1.1614067461017959E-2</v>
          </cell>
          <cell r="M54">
            <v>14280</v>
          </cell>
          <cell r="N54">
            <v>1428</v>
          </cell>
          <cell r="O54">
            <v>15708</v>
          </cell>
          <cell r="P54">
            <v>237243778.79999998</v>
          </cell>
          <cell r="Q54">
            <v>23724377.879999999</v>
          </cell>
          <cell r="R54">
            <v>260968156.67999998</v>
          </cell>
          <cell r="V54">
            <v>0</v>
          </cell>
          <cell r="W54">
            <v>0</v>
          </cell>
          <cell r="X54">
            <v>0</v>
          </cell>
          <cell r="Y54">
            <v>13212.966</v>
          </cell>
          <cell r="Z54">
            <v>1067.0339999999997</v>
          </cell>
          <cell r="AA54">
            <v>1428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V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S54">
            <v>0</v>
          </cell>
        </row>
        <row r="55">
          <cell r="A55">
            <v>38</v>
          </cell>
          <cell r="B55" t="str">
            <v>7.2a</v>
          </cell>
          <cell r="C55" t="str">
            <v>Baja Tulangan U -24 Polos</v>
          </cell>
          <cell r="F55" t="str">
            <v>Kg</v>
          </cell>
          <cell r="G55">
            <v>0</v>
          </cell>
          <cell r="H55">
            <v>8404.8300003725162</v>
          </cell>
          <cell r="I55">
            <v>14174.71</v>
          </cell>
          <cell r="J55">
            <v>119136027.8545803</v>
          </cell>
          <cell r="K55">
            <v>5.3020026739793056E-3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V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S55">
            <v>0</v>
          </cell>
        </row>
        <row r="56">
          <cell r="A56">
            <v>39</v>
          </cell>
          <cell r="B56">
            <v>7.3</v>
          </cell>
          <cell r="C56" t="str">
            <v>Pasangan Batu</v>
          </cell>
          <cell r="F56" t="str">
            <v>m³</v>
          </cell>
          <cell r="G56">
            <v>2000</v>
          </cell>
          <cell r="H56">
            <v>2200</v>
          </cell>
          <cell r="I56">
            <v>498368.81</v>
          </cell>
          <cell r="J56">
            <v>1096411382</v>
          </cell>
          <cell r="K56">
            <v>4.8794442653745503E-2</v>
          </cell>
          <cell r="M56">
            <v>2000</v>
          </cell>
          <cell r="N56">
            <v>200</v>
          </cell>
          <cell r="O56">
            <v>2200</v>
          </cell>
          <cell r="P56">
            <v>996737620</v>
          </cell>
          <cell r="Q56">
            <v>99673762</v>
          </cell>
          <cell r="R56">
            <v>1096411382</v>
          </cell>
          <cell r="V56">
            <v>0</v>
          </cell>
          <cell r="W56">
            <v>0</v>
          </cell>
          <cell r="X56">
            <v>0</v>
          </cell>
          <cell r="Y56">
            <v>1227.0525</v>
          </cell>
          <cell r="Z56">
            <v>772.94749999999999</v>
          </cell>
          <cell r="AA56">
            <v>200</v>
          </cell>
        </row>
        <row r="57">
          <cell r="A57">
            <v>40</v>
          </cell>
          <cell r="B57" t="str">
            <v>7.3a</v>
          </cell>
          <cell r="C57" t="str">
            <v>Pasangan Batu</v>
          </cell>
          <cell r="F57" t="str">
            <v>m³</v>
          </cell>
          <cell r="G57">
            <v>0</v>
          </cell>
          <cell r="H57">
            <v>275.58999999999997</v>
          </cell>
          <cell r="I57">
            <v>414951</v>
          </cell>
          <cell r="J57">
            <v>114356346.08999999</v>
          </cell>
          <cell r="K57">
            <v>5.0892888043553514E-3</v>
          </cell>
          <cell r="M57">
            <v>0</v>
          </cell>
          <cell r="N57">
            <v>275.58999999999997</v>
          </cell>
          <cell r="O57">
            <v>275.58999999999997</v>
          </cell>
          <cell r="P57">
            <v>0</v>
          </cell>
          <cell r="Q57">
            <v>114356346.08999999</v>
          </cell>
          <cell r="R57">
            <v>114356346.08999999</v>
          </cell>
          <cell r="AA57">
            <v>275.58999999999997</v>
          </cell>
        </row>
        <row r="58">
          <cell r="A58">
            <v>41</v>
          </cell>
          <cell r="B58">
            <v>7.4</v>
          </cell>
          <cell r="C58" t="str">
            <v xml:space="preserve">Bronjong </v>
          </cell>
          <cell r="F58" t="str">
            <v>m³</v>
          </cell>
          <cell r="G58">
            <v>900</v>
          </cell>
          <cell r="H58">
            <v>600</v>
          </cell>
          <cell r="I58">
            <v>512924.60169680539</v>
          </cell>
          <cell r="J58">
            <v>307754761.01808321</v>
          </cell>
          <cell r="K58">
            <v>1.3696247854086956E-2</v>
          </cell>
          <cell r="M58">
            <v>600</v>
          </cell>
          <cell r="N58">
            <v>0</v>
          </cell>
          <cell r="O58">
            <v>600</v>
          </cell>
          <cell r="P58">
            <v>307754761.01808321</v>
          </cell>
          <cell r="Q58">
            <v>0</v>
          </cell>
          <cell r="R58">
            <v>307754761.01808321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600</v>
          </cell>
        </row>
        <row r="59">
          <cell r="A59">
            <v>42</v>
          </cell>
          <cell r="B59">
            <v>0</v>
          </cell>
          <cell r="C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A60">
            <v>43</v>
          </cell>
          <cell r="B60" t="str">
            <v>VIII</v>
          </cell>
          <cell r="C60" t="str">
            <v>PENGEMBALIAN KONDISI DAN PEKERJAAN MINOR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A61">
            <v>44</v>
          </cell>
          <cell r="B61">
            <v>8.1</v>
          </cell>
          <cell r="C61" t="str">
            <v>Marka Jalan Thermoplastik</v>
          </cell>
          <cell r="F61" t="str">
            <v>m²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A62">
            <v>45</v>
          </cell>
          <cell r="B62">
            <v>8.1999999999999993</v>
          </cell>
          <cell r="C62" t="str">
            <v>Rambu Jalan tunggal Dengan Permukaan Pemantul Engineering Grade</v>
          </cell>
          <cell r="F62" t="str">
            <v>Buah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A63">
            <v>46</v>
          </cell>
          <cell r="B63">
            <v>8.3000000000000007</v>
          </cell>
          <cell r="C63" t="str">
            <v>Patok Pengarah</v>
          </cell>
          <cell r="F63" t="str">
            <v>Buah</v>
          </cell>
          <cell r="G63">
            <v>1700</v>
          </cell>
          <cell r="H63">
            <v>1172</v>
          </cell>
          <cell r="I63">
            <v>152372.42000000001</v>
          </cell>
          <cell r="J63">
            <v>178580476.24000001</v>
          </cell>
          <cell r="K63">
            <v>7.9475048782111628E-3</v>
          </cell>
          <cell r="M63">
            <v>1172</v>
          </cell>
          <cell r="N63">
            <v>0</v>
          </cell>
          <cell r="O63">
            <v>1172</v>
          </cell>
          <cell r="P63">
            <v>178580476.24000001</v>
          </cell>
          <cell r="Q63">
            <v>0</v>
          </cell>
          <cell r="R63">
            <v>178580476.24000001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1172</v>
          </cell>
        </row>
        <row r="64">
          <cell r="A64">
            <v>47</v>
          </cell>
          <cell r="B64">
            <v>8.4</v>
          </cell>
          <cell r="C64" t="str">
            <v>Patok Kilometer</v>
          </cell>
          <cell r="F64" t="str">
            <v>Buah</v>
          </cell>
          <cell r="G64">
            <v>18</v>
          </cell>
          <cell r="H64">
            <v>0</v>
          </cell>
          <cell r="I64">
            <v>383889.770565846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B65" t="str">
            <v/>
          </cell>
          <cell r="C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K65">
            <v>0</v>
          </cell>
          <cell r="M65">
            <v>0</v>
          </cell>
          <cell r="N65">
            <v>0</v>
          </cell>
          <cell r="O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0</v>
          </cell>
          <cell r="AL65">
            <v>0</v>
          </cell>
          <cell r="AM65">
            <v>0</v>
          </cell>
          <cell r="AN65" t="e">
            <v>#VALUE!</v>
          </cell>
          <cell r="AO65" t="e">
            <v>#VALUE!</v>
          </cell>
          <cell r="AP65" t="e">
            <v>#VALUE!</v>
          </cell>
          <cell r="AV65">
            <v>0</v>
          </cell>
          <cell r="BH65">
            <v>0</v>
          </cell>
          <cell r="BI65">
            <v>0</v>
          </cell>
          <cell r="BJ65">
            <v>0</v>
          </cell>
          <cell r="BK65" t="e">
            <v>#VALUE!</v>
          </cell>
          <cell r="BL65" t="e">
            <v>#VALUE!</v>
          </cell>
          <cell r="BM65" t="e">
            <v>#VALUE!</v>
          </cell>
          <cell r="BS65">
            <v>0</v>
          </cell>
        </row>
        <row r="66">
          <cell r="B66" t="str">
            <v>JUMLAH BIAYA</v>
          </cell>
          <cell r="J66">
            <v>22470005237.693569</v>
          </cell>
          <cell r="K66">
            <v>1</v>
          </cell>
          <cell r="P66">
            <v>13617456549.56282</v>
          </cell>
          <cell r="Q66">
            <v>3360897590.1969986</v>
          </cell>
          <cell r="R66">
            <v>16978354139.759821</v>
          </cell>
        </row>
        <row r="67">
          <cell r="B67" t="str">
            <v>PPN 10 %</v>
          </cell>
          <cell r="J67">
            <v>2247000523.7693572</v>
          </cell>
          <cell r="P67">
            <v>1361745654.9562821</v>
          </cell>
          <cell r="Q67">
            <v>336089759.01969987</v>
          </cell>
          <cell r="R67">
            <v>1697835413.9759822</v>
          </cell>
        </row>
        <row r="68">
          <cell r="B68" t="str">
            <v>TOTAL</v>
          </cell>
          <cell r="J68">
            <v>24717005761.462925</v>
          </cell>
          <cell r="P68">
            <v>14979202204.519102</v>
          </cell>
          <cell r="Q68">
            <v>3696987349.2166986</v>
          </cell>
          <cell r="R68">
            <v>18676189553.735802</v>
          </cell>
        </row>
        <row r="69">
          <cell r="B69" t="str">
            <v>DIBULATKAN</v>
          </cell>
          <cell r="J69">
            <v>24717006000</v>
          </cell>
          <cell r="K69">
            <v>0</v>
          </cell>
          <cell r="P69">
            <v>14979202000</v>
          </cell>
          <cell r="Q69">
            <v>3696987000</v>
          </cell>
          <cell r="R69">
            <v>18676190000</v>
          </cell>
        </row>
        <row r="72">
          <cell r="D72" t="str">
            <v>Disetujui Oleh :</v>
          </cell>
          <cell r="J72" t="str">
            <v>Diperiksa Oleh :</v>
          </cell>
          <cell r="Q72" t="str">
            <v>Diajukan Oleh :</v>
          </cell>
        </row>
        <row r="73">
          <cell r="D73" t="str">
            <v>KEPALA SNVT PEMBAGUNAN</v>
          </cell>
          <cell r="J73" t="str">
            <v>KONSULTAN SUPERVISI</v>
          </cell>
          <cell r="Q73" t="str">
            <v>KONTRAKTOR</v>
          </cell>
        </row>
        <row r="74">
          <cell r="D74" t="str">
            <v>JALAN DAN JEMBATAN SUMBAWA</v>
          </cell>
          <cell r="J74" t="str">
            <v>PT. DIANTAMA REKANUSA</v>
          </cell>
          <cell r="Q74" t="str">
            <v>ADHI - METRO JO.</v>
          </cell>
        </row>
        <row r="81">
          <cell r="D81" t="str">
            <v>Ir. MADE DARMAWAN</v>
          </cell>
          <cell r="J81" t="str">
            <v>MANUNGKU KARYADI</v>
          </cell>
          <cell r="Q81" t="str">
            <v>MOERDIYONO, ST</v>
          </cell>
        </row>
        <row r="82">
          <cell r="D82" t="str">
            <v>NIP. 610007294</v>
          </cell>
          <cell r="J82" t="str">
            <v>CHIEF INSPECTOR</v>
          </cell>
          <cell r="Q82" t="str">
            <v>PROJECT MANAGER</v>
          </cell>
        </row>
      </sheetData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gka"/>
      <sheetName val="REKAP"/>
      <sheetName val="RAB"/>
      <sheetName val="volum"/>
      <sheetName val="ANALISA"/>
      <sheetName val="HAR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99">
          <cell r="G99">
            <v>22500</v>
          </cell>
        </row>
      </sheetData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HSPK"/>
      <sheetName val="BAHAN"/>
      <sheetName val="SCED"/>
      <sheetName val="D.Pek.subkontrak"/>
      <sheetName val="methode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Anl"/>
      <sheetName val="Harsat"/>
    </sheetNames>
    <sheetDataSet>
      <sheetData sheetId="0" refreshError="1"/>
      <sheetData sheetId="1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SNI"/>
    </sheetNames>
    <sheetDataSet>
      <sheetData sheetId="0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upah"/>
      <sheetName val="analisa"/>
      <sheetName val="Rab"/>
      <sheetName val="KANTOR REKAP"/>
      <sheetName val="sced"/>
      <sheetName val="sced2"/>
      <sheetName val="URTEK"/>
      <sheetName val="jadwal"/>
      <sheetName val="cover"/>
      <sheetName val="formula"/>
      <sheetName val="Sheet2"/>
      <sheetName val="Rab_x"/>
      <sheetName val="analisa_x"/>
    </sheetNames>
    <sheetDataSet>
      <sheetData sheetId="0">
        <row r="22">
          <cell r="M22">
            <v>35000</v>
          </cell>
        </row>
        <row r="29">
          <cell r="M29">
            <v>70000</v>
          </cell>
        </row>
      </sheetData>
      <sheetData sheetId="1">
        <row r="23">
          <cell r="G23">
            <v>26500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C.1"/>
      <sheetName val="C.2"/>
      <sheetName val="C.3"/>
      <sheetName val="C.4"/>
      <sheetName val="C.5"/>
      <sheetName val="C.6"/>
      <sheetName val="C.7"/>
      <sheetName val="C.8"/>
      <sheetName val="C.9"/>
      <sheetName val="C.10"/>
      <sheetName val="C.11"/>
      <sheetName val="C.12"/>
      <sheetName val="C.13"/>
      <sheetName val="C.14"/>
      <sheetName val="C.15"/>
      <sheetName val="C.16"/>
      <sheetName val="C.17"/>
      <sheetName val="C.18"/>
      <sheetName val="C.19"/>
      <sheetName val="C.20"/>
      <sheetName val="C.21"/>
      <sheetName val="C.22"/>
      <sheetName val="C.23"/>
      <sheetName val="C.24"/>
      <sheetName val="C.25"/>
      <sheetName val="&amp;"/>
      <sheetName val="rekap-ans"/>
      <sheetName val="ANBOW-2006"/>
      <sheetName val="U&amp;B-BOW"/>
      <sheetName val="ANLBOR-2006"/>
      <sheetName val="@"/>
      <sheetName val="T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C.7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Talud Anak Sungai Marwan Kelurahan Sukajawa</v>
          </cell>
        </row>
        <row r="7">
          <cell r="B7" t="str">
            <v>Lokasi</v>
          </cell>
          <cell r="E7" t="str">
            <v>:</v>
          </cell>
          <cell r="F7" t="str">
            <v>Kelurahan Sukajawa</v>
          </cell>
        </row>
        <row r="8">
          <cell r="B8" t="str">
            <v>Panjanga Rencana</v>
          </cell>
          <cell r="E8" t="str">
            <v>:</v>
          </cell>
          <cell r="F8">
            <v>40</v>
          </cell>
          <cell r="G8" t="str">
            <v>Meter</v>
          </cell>
        </row>
        <row r="9">
          <cell r="B9" t="str">
            <v>Panjang Realisasi</v>
          </cell>
          <cell r="E9" t="str">
            <v>:</v>
          </cell>
          <cell r="F9">
            <v>33</v>
          </cell>
          <cell r="G9" t="str">
            <v>Meter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pengkuran ulang</v>
          </cell>
          <cell r="H15" t="str">
            <v>Dihitung</v>
          </cell>
          <cell r="I15">
            <v>1</v>
          </cell>
          <cell r="J15" t="str">
            <v>Ls</v>
          </cell>
          <cell r="K15">
            <v>13200</v>
          </cell>
          <cell r="L15">
            <v>13200</v>
          </cell>
        </row>
        <row r="16">
          <cell r="B16">
            <v>2</v>
          </cell>
          <cell r="D16" t="str">
            <v xml:space="preserve"> Pasang papan nama proyek</v>
          </cell>
          <cell r="H16" t="str">
            <v>Dihitung</v>
          </cell>
          <cell r="I16">
            <v>1</v>
          </cell>
          <cell r="J16" t="str">
            <v>Ls</v>
          </cell>
          <cell r="K16">
            <v>250000</v>
          </cell>
          <cell r="L16">
            <v>250000</v>
          </cell>
        </row>
        <row r="17">
          <cell r="B17">
            <v>3</v>
          </cell>
          <cell r="D17" t="str">
            <v xml:space="preserve"> Penyediaan obat-obatan P3K</v>
          </cell>
          <cell r="H17" t="str">
            <v>Dihitung</v>
          </cell>
          <cell r="I17">
            <v>1</v>
          </cell>
          <cell r="J17" t="str">
            <v>Ls</v>
          </cell>
          <cell r="K17">
            <v>200000</v>
          </cell>
          <cell r="L17">
            <v>200000</v>
          </cell>
        </row>
        <row r="18">
          <cell r="B18">
            <v>4</v>
          </cell>
          <cell r="D18" t="str">
            <v xml:space="preserve"> Dokumentasi 0 %, 50 %, dan 100 %</v>
          </cell>
          <cell r="H18" t="str">
            <v>Dihitung</v>
          </cell>
          <cell r="I18">
            <v>1</v>
          </cell>
          <cell r="J18" t="str">
            <v>Ls</v>
          </cell>
          <cell r="K18">
            <v>85000</v>
          </cell>
          <cell r="L18">
            <v>85000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Dihitung</v>
          </cell>
          <cell r="I19">
            <v>1</v>
          </cell>
          <cell r="J19" t="str">
            <v>Ls</v>
          </cell>
          <cell r="K19">
            <v>3914000</v>
          </cell>
          <cell r="L19">
            <v>3914000</v>
          </cell>
        </row>
        <row r="20">
          <cell r="D20" t="str">
            <v>SUB TOTAL   I</v>
          </cell>
          <cell r="L20">
            <v>4462200</v>
          </cell>
        </row>
        <row r="21">
          <cell r="B21" t="str">
            <v>II</v>
          </cell>
          <cell r="D21" t="str">
            <v xml:space="preserve"> PEKERJAAN TALUD </v>
          </cell>
        </row>
        <row r="22">
          <cell r="B22">
            <v>1</v>
          </cell>
          <cell r="D22" t="str">
            <v xml:space="preserve"> Galian tanah cadas</v>
          </cell>
          <cell r="H22" t="str">
            <v>A.5</v>
          </cell>
          <cell r="I22">
            <v>31.184999999999999</v>
          </cell>
          <cell r="J22" t="str">
            <v>M3</v>
          </cell>
          <cell r="K22">
            <v>52706</v>
          </cell>
          <cell r="L22">
            <v>1643636.61</v>
          </cell>
        </row>
        <row r="23">
          <cell r="B23">
            <v>2</v>
          </cell>
          <cell r="D23" t="str">
            <v xml:space="preserve"> Pasang pipa PVC dia 1 " (wall drain) 1 M2 = 2 unit @ 80 cm</v>
          </cell>
          <cell r="I23">
            <v>13</v>
          </cell>
          <cell r="J23" t="str">
            <v>Btg</v>
          </cell>
          <cell r="K23">
            <v>16050</v>
          </cell>
          <cell r="L23">
            <v>208650</v>
          </cell>
        </row>
        <row r="24">
          <cell r="B24">
            <v>3</v>
          </cell>
          <cell r="D24" t="str">
            <v xml:space="preserve"> Plesteran ban (bagian atas talud) </v>
          </cell>
          <cell r="H24" t="str">
            <v>G.50q+G.48</v>
          </cell>
          <cell r="I24">
            <v>13.2</v>
          </cell>
          <cell r="J24" t="str">
            <v>M2</v>
          </cell>
          <cell r="K24">
            <v>19133.61</v>
          </cell>
          <cell r="L24">
            <v>252563.65</v>
          </cell>
        </row>
        <row r="25">
          <cell r="B25">
            <v>4</v>
          </cell>
          <cell r="D25" t="str">
            <v xml:space="preserve"> Pasang batu belah adk 1 : 4.</v>
          </cell>
          <cell r="H25" t="str">
            <v>G.32h+G.26(a)</v>
          </cell>
          <cell r="I25">
            <v>27.795000000000002</v>
          </cell>
          <cell r="J25" t="str">
            <v>M3</v>
          </cell>
          <cell r="K25">
            <v>527127.02</v>
          </cell>
          <cell r="L25">
            <v>14651495.52</v>
          </cell>
        </row>
        <row r="26">
          <cell r="D26" t="str">
            <v>SUB TOTAL   II</v>
          </cell>
          <cell r="L26">
            <v>16756345.779999999</v>
          </cell>
        </row>
        <row r="27">
          <cell r="B27" t="str">
            <v>III</v>
          </cell>
          <cell r="D27" t="str">
            <v>PEKERJAAN LAIN-LAIN</v>
          </cell>
        </row>
        <row r="28">
          <cell r="B28">
            <v>1</v>
          </cell>
          <cell r="C28">
            <v>1</v>
          </cell>
          <cell r="D28" t="str">
            <v>Finishing Proyek</v>
          </cell>
          <cell r="H28" t="str">
            <v>-</v>
          </cell>
          <cell r="I28">
            <v>1</v>
          </cell>
          <cell r="J28" t="str">
            <v>Ls</v>
          </cell>
          <cell r="K28">
            <v>600000</v>
          </cell>
          <cell r="L28">
            <v>600000</v>
          </cell>
        </row>
        <row r="29">
          <cell r="D29" t="str">
            <v>SUB TOTAL   III</v>
          </cell>
          <cell r="L29">
            <v>600000</v>
          </cell>
        </row>
        <row r="30">
          <cell r="B30" t="str">
            <v>A</v>
          </cell>
          <cell r="D30" t="str">
            <v>JUMLAH</v>
          </cell>
          <cell r="L30">
            <v>21818545.780000001</v>
          </cell>
        </row>
        <row r="31">
          <cell r="B31" t="str">
            <v>B</v>
          </cell>
          <cell r="D31" t="str">
            <v>PPN 10% x A</v>
          </cell>
          <cell r="L31">
            <v>2181854.58</v>
          </cell>
        </row>
        <row r="32">
          <cell r="B32" t="str">
            <v>C</v>
          </cell>
          <cell r="D32" t="str">
            <v>JUMLAH  (A+B)</v>
          </cell>
          <cell r="L32">
            <v>24000400.359999999</v>
          </cell>
        </row>
        <row r="33">
          <cell r="B33" t="str">
            <v>D</v>
          </cell>
          <cell r="D33" t="str">
            <v>JUMLAH DIBULATKAN</v>
          </cell>
          <cell r="L33">
            <v>24000000</v>
          </cell>
        </row>
        <row r="34">
          <cell r="N34" t="str">
            <v>REKAPITULASI RENCANA ANGGARAN BIAYA</v>
          </cell>
        </row>
        <row r="35">
          <cell r="N35" t="str">
            <v>OWNER'S ESTIMATE</v>
          </cell>
        </row>
        <row r="37">
          <cell r="N37" t="str">
            <v>Kode Paket</v>
          </cell>
          <cell r="P37" t="str">
            <v>:</v>
          </cell>
          <cell r="Q37" t="str">
            <v>C.7</v>
          </cell>
        </row>
        <row r="38">
          <cell r="N38" t="str">
            <v>Kegiatan</v>
          </cell>
          <cell r="P38" t="str">
            <v>:</v>
          </cell>
          <cell r="Q38" t="str">
            <v>Penyehatan Lingkungan Permukiman (PLP)</v>
          </cell>
        </row>
        <row r="39">
          <cell r="N39" t="str">
            <v>Pekerjaan</v>
          </cell>
          <cell r="Q39" t="str">
            <v>Pembuatan Talud Anak Sungai Marwan Kelurahan Sukajawa</v>
          </cell>
        </row>
        <row r="40">
          <cell r="N40" t="str">
            <v>Lokasi</v>
          </cell>
          <cell r="Q40" t="str">
            <v>Kelurahan Sukajawa</v>
          </cell>
        </row>
        <row r="41">
          <cell r="N41" t="str">
            <v>Panjanga Rencana</v>
          </cell>
          <cell r="Q41">
            <v>40</v>
          </cell>
          <cell r="R41" t="str">
            <v>Meter</v>
          </cell>
        </row>
        <row r="42">
          <cell r="N42" t="str">
            <v>Panjang Realisasi</v>
          </cell>
          <cell r="P42" t="str">
            <v>:</v>
          </cell>
          <cell r="Q42">
            <v>33</v>
          </cell>
          <cell r="R42" t="str">
            <v>Meter</v>
          </cell>
        </row>
        <row r="43">
          <cell r="N43" t="str">
            <v>Tahun Anggaran</v>
          </cell>
          <cell r="P43" t="str">
            <v>:</v>
          </cell>
          <cell r="Q43" t="str">
            <v>2006</v>
          </cell>
        </row>
        <row r="45">
          <cell r="N45" t="str">
            <v>NO.</v>
          </cell>
          <cell r="P45" t="str">
            <v>URAIAN  PEKERJAAN</v>
          </cell>
          <cell r="V45" t="str">
            <v>TOTAL</v>
          </cell>
        </row>
        <row r="46">
          <cell r="V46" t="str">
            <v>HARGA</v>
          </cell>
        </row>
        <row r="47">
          <cell r="V47" t="str">
            <v>(Rp)</v>
          </cell>
        </row>
        <row r="48">
          <cell r="N48" t="str">
            <v>I</v>
          </cell>
          <cell r="Q48" t="str">
            <v xml:space="preserve"> PEKERJAAN PERSIAPAN</v>
          </cell>
          <cell r="V48">
            <v>4462200</v>
          </cell>
        </row>
        <row r="49">
          <cell r="N49" t="str">
            <v>II</v>
          </cell>
          <cell r="Q49" t="str">
            <v xml:space="preserve"> PEKERJAAN TALUD </v>
          </cell>
          <cell r="V49">
            <v>16756345.779999999</v>
          </cell>
        </row>
        <row r="50">
          <cell r="N50" t="str">
            <v>III</v>
          </cell>
          <cell r="Q50" t="str">
            <v>PEKERJAAN LAIN-LAIN</v>
          </cell>
          <cell r="V50">
            <v>600000</v>
          </cell>
        </row>
        <row r="51">
          <cell r="Q51" t="str">
            <v>JUMLAH ( I  s/d.  III)</v>
          </cell>
          <cell r="V51">
            <v>21818545.780000001</v>
          </cell>
        </row>
        <row r="52">
          <cell r="Q52" t="str">
            <v>PPN 10%</v>
          </cell>
          <cell r="V52">
            <v>2181854.58</v>
          </cell>
        </row>
        <row r="53">
          <cell r="Q53" t="str">
            <v>TOTAL</v>
          </cell>
          <cell r="V53">
            <v>24000400.359999999</v>
          </cell>
        </row>
        <row r="54">
          <cell r="Q54" t="str">
            <v>DIBULATKAN</v>
          </cell>
          <cell r="V54">
            <v>24000000</v>
          </cell>
        </row>
        <row r="56">
          <cell r="O56" t="str">
            <v>Terbilang</v>
          </cell>
          <cell r="P56" t="str">
            <v>:</v>
          </cell>
          <cell r="Q56" t="str">
            <v>Dua Puluh Empat Juta Rupiah</v>
          </cell>
        </row>
        <row r="59">
          <cell r="S59" t="str">
            <v>Bandar Lampung,  ...................... 2006</v>
          </cell>
        </row>
        <row r="60">
          <cell r="N60" t="str">
            <v>MENGETAHUI :</v>
          </cell>
        </row>
        <row r="61">
          <cell r="N61" t="str">
            <v>PEJABAT PEMBUAT KOMITMEN/ PEMIMPIN KEGIATAN</v>
          </cell>
          <cell r="S61" t="str">
            <v>PANITIA PENGADAAN JASA KONSTRUKSI</v>
          </cell>
        </row>
        <row r="62">
          <cell r="S62" t="str">
            <v>Ketua</v>
          </cell>
        </row>
        <row r="67">
          <cell r="N67" t="str">
            <v>Hi.NURBUANA,ST</v>
          </cell>
          <cell r="S67" t="str">
            <v>FAISOL MUCHTAR,ST</v>
          </cell>
        </row>
        <row r="68">
          <cell r="N68" t="str">
            <v>NIP.460021600</v>
          </cell>
          <cell r="S68" t="str">
            <v>NIP. 460 021 411</v>
          </cell>
        </row>
      </sheetData>
      <sheetData sheetId="8" refreshError="1"/>
      <sheetData sheetId="9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C.9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Jalan Al-Barokah, dan sekitarnya Kelurahan Way Dady</v>
          </cell>
        </row>
        <row r="7">
          <cell r="B7" t="str">
            <v>Lokasi</v>
          </cell>
          <cell r="E7" t="str">
            <v>:</v>
          </cell>
          <cell r="F7" t="str">
            <v>Kelurahan Way Dadi</v>
          </cell>
        </row>
        <row r="8">
          <cell r="B8" t="str">
            <v>Panjanga Rencana</v>
          </cell>
          <cell r="E8" t="str">
            <v>:</v>
          </cell>
          <cell r="F8">
            <v>750</v>
          </cell>
          <cell r="G8" t="str">
            <v>Meter</v>
          </cell>
        </row>
        <row r="9">
          <cell r="B9" t="str">
            <v>Panjang Realisasi</v>
          </cell>
          <cell r="E9" t="str">
            <v>:</v>
          </cell>
          <cell r="F9">
            <v>795</v>
          </cell>
          <cell r="G9" t="str">
            <v>Mter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318000</v>
          </cell>
          <cell r="L15">
            <v>318000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79500</v>
          </cell>
          <cell r="L16">
            <v>79500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1000000</v>
          </cell>
          <cell r="L19">
            <v>1000000</v>
          </cell>
        </row>
        <row r="20">
          <cell r="D20" t="str">
            <v>SUB TOTAL   I</v>
          </cell>
          <cell r="L20">
            <v>1847500</v>
          </cell>
        </row>
        <row r="21">
          <cell r="B21" t="str">
            <v>II</v>
          </cell>
          <cell r="D21" t="str">
            <v>PEKERJAAN TANAH</v>
          </cell>
        </row>
        <row r="22">
          <cell r="B22">
            <v>1</v>
          </cell>
          <cell r="D22" t="str">
            <v xml:space="preserve"> Galian tanah untuk siring</v>
          </cell>
          <cell r="H22" t="str">
            <v>A.1</v>
          </cell>
          <cell r="I22">
            <v>604.59</v>
          </cell>
          <cell r="J22" t="str">
            <v>M3</v>
          </cell>
          <cell r="K22">
            <v>19775</v>
          </cell>
          <cell r="L22">
            <v>11955767.25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604.59</v>
          </cell>
          <cell r="J23" t="str">
            <v>M3</v>
          </cell>
          <cell r="K23">
            <v>8660</v>
          </cell>
          <cell r="L23">
            <v>5235749.4000000004</v>
          </cell>
        </row>
        <row r="24">
          <cell r="D24" t="str">
            <v>SUB TOTAL   II</v>
          </cell>
          <cell r="L24">
            <v>17191516.649999999</v>
          </cell>
        </row>
        <row r="25">
          <cell r="B25" t="str">
            <v>III</v>
          </cell>
          <cell r="D25" t="str">
            <v xml:space="preserve"> PEKERJAAN BATU DAN BETON</v>
          </cell>
        </row>
        <row r="26">
          <cell r="B26">
            <v>1</v>
          </cell>
          <cell r="D26" t="str">
            <v xml:space="preserve"> Pasang batu belah adk 1 : 4.</v>
          </cell>
          <cell r="H26" t="str">
            <v>G.32h+G.26(a)</v>
          </cell>
          <cell r="I26">
            <v>370.14</v>
          </cell>
          <cell r="J26" t="str">
            <v>M3</v>
          </cell>
          <cell r="K26">
            <v>527127.02</v>
          </cell>
          <cell r="L26">
            <v>195110795.18000001</v>
          </cell>
        </row>
        <row r="27">
          <cell r="B27">
            <v>2</v>
          </cell>
          <cell r="D27" t="str">
            <v xml:space="preserve"> Plesteran dinding dan lantai siring adk.1:4 </v>
          </cell>
          <cell r="H27" t="str">
            <v>G.50q+G.48</v>
          </cell>
          <cell r="I27">
            <v>1817.7</v>
          </cell>
          <cell r="J27" t="str">
            <v>M2</v>
          </cell>
          <cell r="K27">
            <v>19133.61</v>
          </cell>
          <cell r="L27">
            <v>34779162.899999999</v>
          </cell>
        </row>
        <row r="28">
          <cell r="D28" t="str">
            <v>SUB TOTAL   III</v>
          </cell>
          <cell r="L28">
            <v>229889958.08000001</v>
          </cell>
        </row>
        <row r="29">
          <cell r="B29" t="str">
            <v>IV</v>
          </cell>
          <cell r="D29" t="str">
            <v xml:space="preserve"> PEKERJAAN GORONG-GORONG PLAT 0.6 X 0.6 X 6 M 3 UNIT</v>
          </cell>
        </row>
        <row r="30">
          <cell r="B30">
            <v>1</v>
          </cell>
          <cell r="D30" t="str">
            <v xml:space="preserve"> Galian tanah </v>
          </cell>
          <cell r="H30" t="str">
            <v>A.1</v>
          </cell>
          <cell r="I30">
            <v>30.96</v>
          </cell>
          <cell r="J30" t="str">
            <v>M3</v>
          </cell>
          <cell r="K30">
            <v>19775</v>
          </cell>
          <cell r="L30">
            <v>612234</v>
          </cell>
        </row>
        <row r="31">
          <cell r="B31">
            <v>2</v>
          </cell>
          <cell r="D31" t="str">
            <v xml:space="preserve"> Urugan tanah bekas galian dan dipadatkan</v>
          </cell>
          <cell r="H31" t="str">
            <v>A.7.2</v>
          </cell>
          <cell r="I31">
            <v>2.88</v>
          </cell>
          <cell r="J31" t="str">
            <v>M3</v>
          </cell>
          <cell r="K31">
            <v>123146</v>
          </cell>
          <cell r="L31">
            <v>354660.48</v>
          </cell>
        </row>
        <row r="32">
          <cell r="B32">
            <v>3</v>
          </cell>
          <cell r="D32" t="str">
            <v xml:space="preserve"> Pasang batu belah adk 1 : 4.</v>
          </cell>
          <cell r="H32" t="str">
            <v>G.32h+G.26(a)</v>
          </cell>
          <cell r="I32">
            <v>18</v>
          </cell>
          <cell r="J32" t="str">
            <v>M3</v>
          </cell>
          <cell r="K32">
            <v>527127.02</v>
          </cell>
          <cell r="L32">
            <v>9488286.3599999994</v>
          </cell>
        </row>
        <row r="33">
          <cell r="B33">
            <v>4</v>
          </cell>
          <cell r="D33" t="str">
            <v xml:space="preserve"> Pasang Beton bertulang. Plat K 225</v>
          </cell>
          <cell r="H33" t="str">
            <v>G.41+3/4 I.2(b)+F.8</v>
          </cell>
          <cell r="I33">
            <v>3.6</v>
          </cell>
          <cell r="J33" t="str">
            <v>M3</v>
          </cell>
          <cell r="K33">
            <v>3348157.78</v>
          </cell>
          <cell r="L33">
            <v>12053368.01</v>
          </cell>
        </row>
        <row r="34">
          <cell r="B34">
            <v>5</v>
          </cell>
          <cell r="D34" t="str">
            <v xml:space="preserve"> Plesteran dinding dan lantai gorong-gorong adk.1:4 </v>
          </cell>
          <cell r="H34" t="str">
            <v>G.50q+G.48</v>
          </cell>
          <cell r="I34">
            <v>35.28</v>
          </cell>
          <cell r="J34" t="str">
            <v>M2</v>
          </cell>
          <cell r="K34">
            <v>19133.61</v>
          </cell>
          <cell r="L34">
            <v>675033.76</v>
          </cell>
        </row>
        <row r="35">
          <cell r="D35" t="str">
            <v>SUB TOTAL   IV</v>
          </cell>
          <cell r="L35">
            <v>23183582.610000003</v>
          </cell>
        </row>
        <row r="36">
          <cell r="B36" t="str">
            <v>V</v>
          </cell>
          <cell r="D36" t="str">
            <v>PEKERJAAN LAIN-LAIN</v>
          </cell>
        </row>
        <row r="37">
          <cell r="B37">
            <v>1</v>
          </cell>
          <cell r="C37">
            <v>1</v>
          </cell>
          <cell r="D37" t="str">
            <v>Finishing Proyek</v>
          </cell>
          <cell r="H37" t="str">
            <v>-</v>
          </cell>
          <cell r="I37">
            <v>1</v>
          </cell>
          <cell r="J37" t="str">
            <v>Ls</v>
          </cell>
          <cell r="K37">
            <v>615000</v>
          </cell>
          <cell r="L37">
            <v>615000</v>
          </cell>
        </row>
        <row r="38">
          <cell r="D38" t="str">
            <v>SUB TOTAL   V</v>
          </cell>
          <cell r="L38">
            <v>615000</v>
          </cell>
        </row>
        <row r="39">
          <cell r="B39" t="str">
            <v>A</v>
          </cell>
          <cell r="D39" t="str">
            <v>JUMLAH</v>
          </cell>
          <cell r="L39">
            <v>272727557.34000003</v>
          </cell>
        </row>
        <row r="40">
          <cell r="B40" t="str">
            <v>B</v>
          </cell>
          <cell r="D40" t="str">
            <v>PPN 10% x A</v>
          </cell>
          <cell r="L40">
            <v>27272755.73</v>
          </cell>
        </row>
        <row r="41">
          <cell r="B41" t="str">
            <v>C</v>
          </cell>
          <cell r="D41" t="str">
            <v>JUMLAH  (A+B)</v>
          </cell>
          <cell r="L41">
            <v>300000313.07000005</v>
          </cell>
        </row>
        <row r="42">
          <cell r="B42" t="str">
            <v>D</v>
          </cell>
          <cell r="D42" t="str">
            <v>JUMLAH DIBULATKAN</v>
          </cell>
          <cell r="L42">
            <v>300000000</v>
          </cell>
        </row>
        <row r="43">
          <cell r="N43" t="str">
            <v>REKAPITULASI RENCANA ANGGARAN BIAYA</v>
          </cell>
        </row>
        <row r="44">
          <cell r="N44" t="str">
            <v>OWNER'S ESTIMATE</v>
          </cell>
        </row>
        <row r="46">
          <cell r="N46" t="str">
            <v>Kode Paket</v>
          </cell>
          <cell r="P46" t="str">
            <v>:</v>
          </cell>
          <cell r="Q46" t="str">
            <v>C.9</v>
          </cell>
        </row>
        <row r="47">
          <cell r="N47" t="str">
            <v>Kegiatan</v>
          </cell>
          <cell r="P47" t="str">
            <v>:</v>
          </cell>
          <cell r="Q47" t="str">
            <v>Penyehatan Lingkungan Permukiman (PLP)</v>
          </cell>
        </row>
        <row r="48">
          <cell r="N48" t="str">
            <v>Pekerjaan</v>
          </cell>
          <cell r="Q48" t="str">
            <v>Pembuatan Saluran Drainase Jalan Al-Barokah, dan sekitarnya Kelurahan Way Dady</v>
          </cell>
        </row>
        <row r="49">
          <cell r="N49" t="str">
            <v>Lokasi</v>
          </cell>
          <cell r="Q49" t="str">
            <v>Kelurahan Way Dadi</v>
          </cell>
        </row>
        <row r="50">
          <cell r="N50" t="str">
            <v>Panjanga Rencana</v>
          </cell>
          <cell r="Q50">
            <v>750</v>
          </cell>
          <cell r="R50" t="str">
            <v>Meter</v>
          </cell>
        </row>
        <row r="51">
          <cell r="N51" t="str">
            <v>Panjang Realisasi</v>
          </cell>
          <cell r="P51" t="str">
            <v>:</v>
          </cell>
          <cell r="Q51">
            <v>795</v>
          </cell>
          <cell r="R51" t="str">
            <v>Mter</v>
          </cell>
        </row>
        <row r="52">
          <cell r="N52" t="str">
            <v>Tahun Anggaran</v>
          </cell>
          <cell r="P52" t="str">
            <v>:</v>
          </cell>
          <cell r="Q52" t="str">
            <v>2006</v>
          </cell>
        </row>
        <row r="54">
          <cell r="N54" t="str">
            <v>NO.</v>
          </cell>
          <cell r="P54" t="str">
            <v>URAIAN  PEKERJAAN</v>
          </cell>
          <cell r="V54" t="str">
            <v>TOTAL</v>
          </cell>
        </row>
        <row r="55">
          <cell r="V55" t="str">
            <v>HARGA</v>
          </cell>
        </row>
        <row r="56">
          <cell r="V56" t="str">
            <v>(Rp)</v>
          </cell>
        </row>
        <row r="57">
          <cell r="N57" t="str">
            <v>I</v>
          </cell>
          <cell r="Q57" t="str">
            <v xml:space="preserve"> PEKERJAAN PERSIAPAN</v>
          </cell>
          <cell r="V57">
            <v>1847500</v>
          </cell>
        </row>
        <row r="58">
          <cell r="N58" t="str">
            <v>II</v>
          </cell>
          <cell r="Q58" t="str">
            <v>PEKERJAAN TANAH</v>
          </cell>
          <cell r="V58">
            <v>17191516.649999999</v>
          </cell>
        </row>
        <row r="59">
          <cell r="N59" t="str">
            <v>III</v>
          </cell>
          <cell r="Q59" t="str">
            <v xml:space="preserve"> PEKERJAAN BATU DAN BETON</v>
          </cell>
          <cell r="V59">
            <v>229889958.08000001</v>
          </cell>
        </row>
        <row r="60">
          <cell r="N60" t="str">
            <v>IV</v>
          </cell>
          <cell r="Q60" t="str">
            <v xml:space="preserve"> PEKERJAAN GORONG-GORONG PLAT 0.6 X 0.6 X 6 M 3 UNIT</v>
          </cell>
          <cell r="V60">
            <v>23183582.610000003</v>
          </cell>
        </row>
        <row r="61">
          <cell r="N61" t="str">
            <v>V</v>
          </cell>
          <cell r="Q61" t="str">
            <v>PEKERJAAN LAIN-LAIN</v>
          </cell>
          <cell r="V61">
            <v>615000</v>
          </cell>
        </row>
        <row r="62">
          <cell r="Q62" t="str">
            <v>JUMLAH ( I  s/d.  V)</v>
          </cell>
          <cell r="V62">
            <v>272727557.34000003</v>
          </cell>
        </row>
        <row r="63">
          <cell r="Q63" t="str">
            <v>PPN 10%</v>
          </cell>
          <cell r="V63">
            <v>27272755.73</v>
          </cell>
        </row>
        <row r="64">
          <cell r="Q64" t="str">
            <v>TOTAL</v>
          </cell>
          <cell r="V64">
            <v>300000313.07000005</v>
          </cell>
        </row>
        <row r="65">
          <cell r="Q65" t="str">
            <v>DIBULATKAN</v>
          </cell>
          <cell r="V65">
            <v>300000000</v>
          </cell>
        </row>
        <row r="67">
          <cell r="O67" t="str">
            <v>Terbilang</v>
          </cell>
          <cell r="P67" t="str">
            <v>:</v>
          </cell>
          <cell r="Q67" t="str">
            <v>Tiga Ratus Juta Rupiah</v>
          </cell>
        </row>
        <row r="70">
          <cell r="S70" t="str">
            <v>Bandar Lampung,  ...................... 2006</v>
          </cell>
        </row>
        <row r="71">
          <cell r="N71" t="str">
            <v>MENGETAHUI :</v>
          </cell>
        </row>
        <row r="72">
          <cell r="N72" t="str">
            <v>PEJABAT PEMBUAT KOMITMEN/ PEMIMPIN KEGIATAN</v>
          </cell>
          <cell r="S72" t="str">
            <v>PANITIA PENGADAAN JASA KONSTRUKSI</v>
          </cell>
        </row>
        <row r="73">
          <cell r="S73" t="str">
            <v>Ketua</v>
          </cell>
        </row>
        <row r="78">
          <cell r="N78" t="str">
            <v>Hi.NURBUANA,ST</v>
          </cell>
          <cell r="S78" t="str">
            <v>FAISOL MUCHTAR,ST</v>
          </cell>
        </row>
        <row r="79">
          <cell r="N79" t="str">
            <v>NIP.460021600</v>
          </cell>
          <cell r="S79" t="str">
            <v>NIP. 460 021 411</v>
          </cell>
        </row>
      </sheetData>
      <sheetData sheetId="10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C.10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Gorong-gorong Plat di Jalan Pulau Bacan dan Pembuatan Saluran Drainase di Kelurahan Jagabaya II</v>
          </cell>
        </row>
        <row r="7">
          <cell r="B7" t="str">
            <v>Lokasi</v>
          </cell>
          <cell r="E7" t="str">
            <v>:</v>
          </cell>
          <cell r="F7" t="str">
            <v>Kelurahan Jagabaya II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Meter</v>
          </cell>
        </row>
        <row r="9">
          <cell r="B9" t="str">
            <v>Panjang Realisasi</v>
          </cell>
          <cell r="E9" t="str">
            <v>:</v>
          </cell>
          <cell r="F9">
            <v>448.93</v>
          </cell>
          <cell r="G9" t="str">
            <v>Mter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179572</v>
          </cell>
          <cell r="L15">
            <v>179572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85000</v>
          </cell>
          <cell r="L16">
            <v>85000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1479500</v>
          </cell>
          <cell r="L19">
            <v>1479500</v>
          </cell>
        </row>
        <row r="20">
          <cell r="D20" t="str">
            <v>SUB TOTAL   I</v>
          </cell>
          <cell r="L20">
            <v>2194072</v>
          </cell>
        </row>
        <row r="21">
          <cell r="B21" t="str">
            <v>II</v>
          </cell>
          <cell r="D21" t="str">
            <v>PEKERJAAN TANAH</v>
          </cell>
        </row>
        <row r="22">
          <cell r="B22">
            <v>1</v>
          </cell>
          <cell r="D22" t="str">
            <v>Galian tanah untuk siring</v>
          </cell>
          <cell r="H22" t="str">
            <v>A.1</v>
          </cell>
          <cell r="I22">
            <v>391.16170000000005</v>
          </cell>
          <cell r="J22" t="str">
            <v>M3</v>
          </cell>
          <cell r="K22">
            <v>19775</v>
          </cell>
          <cell r="L22">
            <v>7735222.6200000001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391.16170000000005</v>
          </cell>
          <cell r="J23" t="str">
            <v>M3</v>
          </cell>
          <cell r="K23">
            <v>8660</v>
          </cell>
          <cell r="L23">
            <v>3387460.32</v>
          </cell>
        </row>
        <row r="24">
          <cell r="D24" t="str">
            <v>SUB TOTAL   II</v>
          </cell>
          <cell r="L24">
            <v>11122682.939999999</v>
          </cell>
        </row>
        <row r="25">
          <cell r="B25" t="str">
            <v>III</v>
          </cell>
          <cell r="D25" t="str">
            <v xml:space="preserve"> PEKERJAAN BATU DAN BETON</v>
          </cell>
        </row>
        <row r="26">
          <cell r="B26">
            <v>1</v>
          </cell>
          <cell r="D26" t="str">
            <v xml:space="preserve"> Pasang batu belah adk 1 : 4.</v>
          </cell>
          <cell r="H26" t="str">
            <v>G.32h+G.26(a)</v>
          </cell>
          <cell r="I26">
            <v>228.31230000000002</v>
          </cell>
          <cell r="J26" t="str">
            <v>M3</v>
          </cell>
          <cell r="K26">
            <v>527127.02</v>
          </cell>
          <cell r="L26">
            <v>120349582.33</v>
          </cell>
        </row>
        <row r="27">
          <cell r="B27">
            <v>2</v>
          </cell>
          <cell r="D27" t="str">
            <v xml:space="preserve"> Pasang Beton bertulang Plat penutup siring adk 1:2:3</v>
          </cell>
          <cell r="H27" t="str">
            <v>G.41+3/4 I.2(b)+F.8</v>
          </cell>
          <cell r="I27">
            <v>5.28</v>
          </cell>
          <cell r="J27" t="str">
            <v>M3</v>
          </cell>
          <cell r="K27">
            <v>3348157.78</v>
          </cell>
          <cell r="L27">
            <v>17678273.079999998</v>
          </cell>
        </row>
        <row r="28">
          <cell r="B28">
            <v>3</v>
          </cell>
          <cell r="D28" t="str">
            <v xml:space="preserve"> Pasang Beton bertulang Plat jl. Masuk rumah adk 1:2:3</v>
          </cell>
          <cell r="H28" t="str">
            <v>G.41+3/4 I.2(b)+F.8</v>
          </cell>
          <cell r="I28">
            <v>3.0750000000000002</v>
          </cell>
          <cell r="J28" t="str">
            <v>M3</v>
          </cell>
          <cell r="K28">
            <v>3348157.78</v>
          </cell>
          <cell r="L28">
            <v>10295585.17</v>
          </cell>
        </row>
        <row r="29">
          <cell r="B29">
            <v>4</v>
          </cell>
          <cell r="D29" t="str">
            <v xml:space="preserve"> Plesteran dinding dan lantai siring adk.1:4 </v>
          </cell>
          <cell r="H29" t="str">
            <v>G.50q+G.48</v>
          </cell>
          <cell r="I29">
            <v>980.8420000000001</v>
          </cell>
          <cell r="J29" t="str">
            <v>M2</v>
          </cell>
          <cell r="K29">
            <v>19133.61</v>
          </cell>
          <cell r="L29">
            <v>18767048.300000001</v>
          </cell>
        </row>
        <row r="30">
          <cell r="D30" t="str">
            <v>SUB TOTAL   III</v>
          </cell>
          <cell r="L30">
            <v>167090488.88</v>
          </cell>
        </row>
        <row r="31">
          <cell r="B31" t="str">
            <v>IV</v>
          </cell>
          <cell r="D31" t="str">
            <v xml:space="preserve"> PEKERJAAN SIRING TUTUP PLAT</v>
          </cell>
        </row>
        <row r="32">
          <cell r="B32">
            <v>1</v>
          </cell>
          <cell r="D32" t="str">
            <v xml:space="preserve"> Pasang batu belah adk 1 : 4.</v>
          </cell>
          <cell r="H32" t="str">
            <v>G.32h+G.26(a)</v>
          </cell>
          <cell r="I32">
            <v>7.68</v>
          </cell>
          <cell r="J32" t="str">
            <v>M3</v>
          </cell>
          <cell r="K32">
            <v>527127.02</v>
          </cell>
          <cell r="L32">
            <v>4048335.51</v>
          </cell>
        </row>
        <row r="33">
          <cell r="B33">
            <v>2</v>
          </cell>
          <cell r="D33" t="str">
            <v xml:space="preserve"> Pasang Beton bertulang Plat penutup siring adk 1:2:3</v>
          </cell>
          <cell r="H33" t="str">
            <v>G.41+3/4 I.2(b)+F.8</v>
          </cell>
          <cell r="I33">
            <v>3.4559999999999995</v>
          </cell>
          <cell r="J33" t="str">
            <v>M3</v>
          </cell>
          <cell r="K33">
            <v>3348157.78</v>
          </cell>
          <cell r="L33">
            <v>11571233.289999999</v>
          </cell>
        </row>
        <row r="34">
          <cell r="B34">
            <v>3</v>
          </cell>
          <cell r="D34" t="str">
            <v xml:space="preserve"> Plesteran dinding dan lantai siring adk.1:4 </v>
          </cell>
          <cell r="H34" t="str">
            <v>G.50q+G.48</v>
          </cell>
          <cell r="I34">
            <v>38.4</v>
          </cell>
          <cell r="J34" t="str">
            <v>M2</v>
          </cell>
          <cell r="K34">
            <v>19133.61</v>
          </cell>
          <cell r="L34">
            <v>734730.62</v>
          </cell>
        </row>
        <row r="35">
          <cell r="D35" t="str">
            <v>SUB TOTAL   IV</v>
          </cell>
          <cell r="L35">
            <v>16354299.419999998</v>
          </cell>
        </row>
        <row r="36">
          <cell r="B36" t="str">
            <v>V</v>
          </cell>
          <cell r="D36" t="str">
            <v xml:space="preserve"> PEKERJAAN GORONG-GORONG PLAT 1 X 1.5 X 8.5 M 1 UNIT</v>
          </cell>
        </row>
        <row r="37">
          <cell r="B37">
            <v>1</v>
          </cell>
          <cell r="D37" t="str">
            <v xml:space="preserve"> Galian tanah cadas (aspal)</v>
          </cell>
          <cell r="H37" t="str">
            <v>A.5</v>
          </cell>
          <cell r="I37">
            <v>39.227499999999999</v>
          </cell>
          <cell r="J37" t="str">
            <v>M3</v>
          </cell>
          <cell r="K37">
            <v>52706</v>
          </cell>
          <cell r="L37">
            <v>2067524.62</v>
          </cell>
        </row>
        <row r="38">
          <cell r="B38">
            <v>2</v>
          </cell>
          <cell r="D38" t="str">
            <v xml:space="preserve"> Pembuangan tanah bekas galian</v>
          </cell>
          <cell r="H38" t="str">
            <v>A.6</v>
          </cell>
          <cell r="I38">
            <v>39.227499999999999</v>
          </cell>
          <cell r="J38" t="str">
            <v>M3</v>
          </cell>
          <cell r="K38">
            <v>8660</v>
          </cell>
          <cell r="L38">
            <v>339710.15</v>
          </cell>
        </row>
        <row r="39">
          <cell r="B39">
            <v>3</v>
          </cell>
          <cell r="D39" t="str">
            <v xml:space="preserve"> Pasang batu belah adk 1 : 4.</v>
          </cell>
          <cell r="H39" t="str">
            <v>G.32h+G.26(a)</v>
          </cell>
          <cell r="I39">
            <v>20.1875</v>
          </cell>
          <cell r="J39" t="str">
            <v>M3</v>
          </cell>
          <cell r="K39">
            <v>527127.02</v>
          </cell>
          <cell r="L39">
            <v>10641376.720000001</v>
          </cell>
        </row>
        <row r="40">
          <cell r="B40">
            <v>4</v>
          </cell>
          <cell r="D40" t="str">
            <v xml:space="preserve"> Pasang Beton bertulang Plat adk 1:2:3</v>
          </cell>
          <cell r="H40" t="str">
            <v>G.41+3/4 I.2(b)+F.8</v>
          </cell>
          <cell r="I40">
            <v>4.59</v>
          </cell>
          <cell r="J40" t="str">
            <v>M3</v>
          </cell>
          <cell r="K40">
            <v>3348157.78</v>
          </cell>
          <cell r="L40">
            <v>15368044.210000001</v>
          </cell>
        </row>
        <row r="41">
          <cell r="B41">
            <v>5</v>
          </cell>
          <cell r="D41" t="str">
            <v xml:space="preserve"> Plesteran dinding dan lantai gorong-gorong adk.1:4 </v>
          </cell>
          <cell r="H41" t="str">
            <v>G.50q+G.48</v>
          </cell>
          <cell r="I41">
            <v>37.82</v>
          </cell>
          <cell r="J41" t="str">
            <v>M2</v>
          </cell>
          <cell r="K41">
            <v>19133.61</v>
          </cell>
          <cell r="L41">
            <v>723633.13</v>
          </cell>
        </row>
        <row r="42">
          <cell r="B42">
            <v>6</v>
          </cell>
          <cell r="D42" t="str">
            <v xml:space="preserve"> Pekerjaan latasir tebal 2 cm</v>
          </cell>
          <cell r="H42" t="str">
            <v>K 638</v>
          </cell>
          <cell r="I42">
            <v>24.65</v>
          </cell>
          <cell r="J42" t="str">
            <v>M2</v>
          </cell>
          <cell r="K42">
            <v>30278.240000000002</v>
          </cell>
          <cell r="L42">
            <v>746358.62</v>
          </cell>
        </row>
        <row r="43">
          <cell r="D43" t="str">
            <v>SUB TOTAL   V</v>
          </cell>
          <cell r="L43">
            <v>29886647.450000003</v>
          </cell>
        </row>
        <row r="44">
          <cell r="B44" t="str">
            <v>VI</v>
          </cell>
          <cell r="D44" t="str">
            <v>PEKERJAAN LAIN-LAIN</v>
          </cell>
        </row>
        <row r="45">
          <cell r="B45">
            <v>1</v>
          </cell>
          <cell r="C45">
            <v>1</v>
          </cell>
          <cell r="D45" t="str">
            <v>Finishing Proyek</v>
          </cell>
          <cell r="H45" t="str">
            <v>-</v>
          </cell>
          <cell r="I45">
            <v>1</v>
          </cell>
          <cell r="J45" t="str">
            <v>Ls</v>
          </cell>
          <cell r="K45">
            <v>625000</v>
          </cell>
          <cell r="L45">
            <v>625000</v>
          </cell>
        </row>
        <row r="46">
          <cell r="D46" t="str">
            <v>SUB TOTAL   VI</v>
          </cell>
          <cell r="L46">
            <v>625000</v>
          </cell>
        </row>
        <row r="47">
          <cell r="B47" t="str">
            <v>A</v>
          </cell>
          <cell r="D47" t="str">
            <v>JUMLAH</v>
          </cell>
          <cell r="L47">
            <v>227273190.69</v>
          </cell>
        </row>
        <row r="48">
          <cell r="B48" t="str">
            <v>B</v>
          </cell>
          <cell r="D48" t="str">
            <v>PPN 10% x A</v>
          </cell>
          <cell r="L48">
            <v>22727319.07</v>
          </cell>
        </row>
        <row r="49">
          <cell r="B49" t="str">
            <v>C</v>
          </cell>
          <cell r="D49" t="str">
            <v>JUMLAH  (A+B)</v>
          </cell>
          <cell r="L49">
            <v>250000509.75999999</v>
          </cell>
        </row>
        <row r="50">
          <cell r="B50" t="str">
            <v>D</v>
          </cell>
          <cell r="D50" t="str">
            <v>JUMLAH DIBULATKAN</v>
          </cell>
          <cell r="L50">
            <v>250000000</v>
          </cell>
        </row>
        <row r="51">
          <cell r="N51" t="str">
            <v>REKAPITULASI RENCANA ANGGARAN BIAYA</v>
          </cell>
        </row>
        <row r="52">
          <cell r="N52" t="str">
            <v>OWNER'S ESTIMATE</v>
          </cell>
        </row>
        <row r="54">
          <cell r="N54" t="str">
            <v>Kode Paket</v>
          </cell>
          <cell r="P54" t="str">
            <v>:</v>
          </cell>
          <cell r="Q54" t="str">
            <v>C.10</v>
          </cell>
        </row>
        <row r="55">
          <cell r="N55" t="str">
            <v>Kegiatan</v>
          </cell>
          <cell r="P55" t="str">
            <v>:</v>
          </cell>
          <cell r="Q55" t="str">
            <v>Penyehatan Lingkungan Permukiman (PLP)</v>
          </cell>
        </row>
        <row r="56">
          <cell r="N56" t="str">
            <v>Pekerjaan</v>
          </cell>
          <cell r="Q56" t="str">
            <v>Pembuatan Gorong-gorong Plat di Jalan Pulau Bacan dan Pembuatan Saluran Drainase di Kelurahan Jagabaya II</v>
          </cell>
        </row>
        <row r="57">
          <cell r="N57" t="str">
            <v>Lokasi</v>
          </cell>
          <cell r="Q57" t="str">
            <v>Kelurahan Jagabaya II</v>
          </cell>
        </row>
        <row r="58">
          <cell r="N58" t="str">
            <v>Panjanga Rencana</v>
          </cell>
          <cell r="Q58">
            <v>500</v>
          </cell>
          <cell r="R58" t="str">
            <v>Meter</v>
          </cell>
        </row>
        <row r="59">
          <cell r="N59" t="str">
            <v>Panjang Realisasi</v>
          </cell>
          <cell r="P59" t="str">
            <v>:</v>
          </cell>
          <cell r="Q59">
            <v>448.93</v>
          </cell>
          <cell r="R59" t="str">
            <v>Mter</v>
          </cell>
        </row>
        <row r="60">
          <cell r="N60" t="str">
            <v>Tahun Anggaran</v>
          </cell>
          <cell r="P60" t="str">
            <v>:</v>
          </cell>
          <cell r="Q60" t="str">
            <v>2006</v>
          </cell>
        </row>
        <row r="62">
          <cell r="N62" t="str">
            <v>NO.</v>
          </cell>
          <cell r="P62" t="str">
            <v>URAIAN  PEKERJAAN</v>
          </cell>
          <cell r="V62" t="str">
            <v>TOTAL</v>
          </cell>
        </row>
        <row r="63">
          <cell r="V63" t="str">
            <v>HARGA</v>
          </cell>
        </row>
        <row r="64">
          <cell r="V64" t="str">
            <v>(Rp)</v>
          </cell>
        </row>
        <row r="65">
          <cell r="N65" t="str">
            <v>I</v>
          </cell>
          <cell r="Q65" t="str">
            <v xml:space="preserve"> PEKERJAAN PERSIAPAN</v>
          </cell>
          <cell r="V65">
            <v>2194072</v>
          </cell>
        </row>
        <row r="66">
          <cell r="N66" t="str">
            <v>II</v>
          </cell>
          <cell r="Q66" t="str">
            <v>PEKERJAAN TANAH</v>
          </cell>
          <cell r="V66">
            <v>11122682.939999999</v>
          </cell>
        </row>
        <row r="67">
          <cell r="N67" t="str">
            <v>III</v>
          </cell>
          <cell r="Q67" t="str">
            <v xml:space="preserve"> PEKERJAAN BATU DAN BETON</v>
          </cell>
          <cell r="V67">
            <v>167090488.88</v>
          </cell>
        </row>
        <row r="68">
          <cell r="N68" t="str">
            <v>IV</v>
          </cell>
          <cell r="Q68" t="str">
            <v xml:space="preserve"> PEKERJAAN SIRING TUTUP PLAT</v>
          </cell>
          <cell r="V68">
            <v>16354299.419999998</v>
          </cell>
        </row>
        <row r="69">
          <cell r="N69" t="str">
            <v>V</v>
          </cell>
          <cell r="Q69" t="str">
            <v xml:space="preserve"> PEKERJAAN GORONG-GORONG PLAT 1 X 1.5 X 8.5 M 1 UNIT</v>
          </cell>
          <cell r="V69">
            <v>29886647.450000003</v>
          </cell>
        </row>
        <row r="70">
          <cell r="N70" t="str">
            <v>VI</v>
          </cell>
          <cell r="Q70" t="str">
            <v>PEKERJAAN LAIN-LAIN</v>
          </cell>
          <cell r="V70">
            <v>625000</v>
          </cell>
        </row>
        <row r="71">
          <cell r="Q71" t="str">
            <v>JUMLAH ( I  s/d.  VI)</v>
          </cell>
          <cell r="V71">
            <v>227273190.69</v>
          </cell>
        </row>
        <row r="72">
          <cell r="Q72" t="str">
            <v>PPN 10%</v>
          </cell>
          <cell r="V72">
            <v>22727319.07</v>
          </cell>
        </row>
        <row r="73">
          <cell r="Q73" t="str">
            <v>TOTAL</v>
          </cell>
          <cell r="V73">
            <v>250000509.75999999</v>
          </cell>
        </row>
        <row r="74">
          <cell r="Q74" t="str">
            <v>DIBULATKAN</v>
          </cell>
          <cell r="V74">
            <v>250000000</v>
          </cell>
        </row>
        <row r="76">
          <cell r="O76" t="str">
            <v>Terbilang</v>
          </cell>
          <cell r="P76" t="str">
            <v>:</v>
          </cell>
          <cell r="Q76" t="str">
            <v>Dua Ratus Lima Puluh Juta Rupiah</v>
          </cell>
        </row>
        <row r="79">
          <cell r="S79" t="str">
            <v>Bandar Lampung,  ...................... 2006</v>
          </cell>
        </row>
        <row r="80">
          <cell r="N80" t="str">
            <v>MENGETAHUI :</v>
          </cell>
        </row>
        <row r="81">
          <cell r="N81" t="str">
            <v>PEJABAT PEMBUAT KOMITMEN/ PEMIMPIN KEGIATAN</v>
          </cell>
          <cell r="S81" t="str">
            <v>PANITIA PENGADAAN JASA KONSTRUKSI</v>
          </cell>
        </row>
        <row r="82">
          <cell r="S82" t="str">
            <v>Ketua</v>
          </cell>
        </row>
        <row r="87">
          <cell r="N87" t="str">
            <v>Hi.NURBUANA,ST</v>
          </cell>
          <cell r="S87" t="str">
            <v>FAISOL MUCHTAR,ST</v>
          </cell>
        </row>
        <row r="88">
          <cell r="N88" t="str">
            <v>NIP.460021600</v>
          </cell>
          <cell r="S88" t="str">
            <v>NIP. 460 021 411</v>
          </cell>
        </row>
      </sheetData>
      <sheetData sheetId="11" refreshError="1"/>
      <sheetData sheetId="12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C.12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Drainase/ Talud di Jalan Sepakat I, II dan III, dan sekitarnya Kelurahan Sumberejo Kemiling</v>
          </cell>
        </row>
        <row r="7">
          <cell r="B7" t="str">
            <v>Lokasi</v>
          </cell>
          <cell r="E7" t="str">
            <v>:</v>
          </cell>
          <cell r="F7" t="str">
            <v>Kelurahan Suberejo</v>
          </cell>
        </row>
        <row r="8">
          <cell r="B8" t="str">
            <v>Panjanga Rencana</v>
          </cell>
          <cell r="E8" t="str">
            <v>:</v>
          </cell>
          <cell r="F8">
            <v>650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699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279600</v>
          </cell>
          <cell r="L15">
            <v>279600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85000</v>
          </cell>
          <cell r="L16">
            <v>85000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1450000</v>
          </cell>
          <cell r="L19">
            <v>1450000</v>
          </cell>
        </row>
        <row r="20">
          <cell r="D20" t="str">
            <v>SUB TOTAL   I</v>
          </cell>
          <cell r="L20">
            <v>2264600</v>
          </cell>
        </row>
        <row r="21">
          <cell r="B21" t="str">
            <v>II</v>
          </cell>
          <cell r="D21" t="str">
            <v>PEKERJAAN TANAH</v>
          </cell>
        </row>
        <row r="22">
          <cell r="B22">
            <v>1</v>
          </cell>
          <cell r="D22" t="str">
            <v xml:space="preserve"> Galian tanah untuk siring</v>
          </cell>
          <cell r="H22" t="str">
            <v>A.1</v>
          </cell>
          <cell r="I22">
            <v>419.07249999999999</v>
          </cell>
          <cell r="J22" t="str">
            <v>M3</v>
          </cell>
          <cell r="K22">
            <v>19775</v>
          </cell>
          <cell r="L22">
            <v>8287158.6900000004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419.07249999999999</v>
          </cell>
          <cell r="J23" t="str">
            <v>M3</v>
          </cell>
          <cell r="K23">
            <v>8660</v>
          </cell>
          <cell r="L23">
            <v>3629167.85</v>
          </cell>
        </row>
        <row r="24">
          <cell r="D24" t="str">
            <v>SUB TOTAL   II</v>
          </cell>
          <cell r="L24">
            <v>11916326.540000001</v>
          </cell>
        </row>
        <row r="25">
          <cell r="B25" t="str">
            <v>III</v>
          </cell>
          <cell r="D25" t="str">
            <v xml:space="preserve"> PEKERJAAN BATU DAN BETON</v>
          </cell>
        </row>
        <row r="26">
          <cell r="B26">
            <v>1</v>
          </cell>
          <cell r="D26" t="str">
            <v xml:space="preserve"> Pasang batu belah adk 1 : 4.</v>
          </cell>
          <cell r="H26" t="str">
            <v>G.32h+G.26(a)</v>
          </cell>
          <cell r="I26">
            <v>275.83875</v>
          </cell>
          <cell r="J26" t="str">
            <v>M3</v>
          </cell>
          <cell r="K26">
            <v>527127.02</v>
          </cell>
          <cell r="L26">
            <v>145402058.28999999</v>
          </cell>
        </row>
        <row r="27">
          <cell r="B27">
            <v>2</v>
          </cell>
          <cell r="D27" t="str">
            <v xml:space="preserve"> Plesteran dinding dan lantai siring adk.1:4 </v>
          </cell>
          <cell r="H27" t="str">
            <v>G.50q+G.48</v>
          </cell>
          <cell r="I27">
            <v>1376.65</v>
          </cell>
          <cell r="J27" t="str">
            <v>M2</v>
          </cell>
          <cell r="K27">
            <v>19133.61</v>
          </cell>
          <cell r="L27">
            <v>26340284.210000001</v>
          </cell>
        </row>
        <row r="28">
          <cell r="D28" t="str">
            <v>SUB TOTAL   III</v>
          </cell>
          <cell r="L28">
            <v>171742342.5</v>
          </cell>
        </row>
        <row r="29">
          <cell r="B29" t="str">
            <v>IV</v>
          </cell>
          <cell r="D29" t="str">
            <v xml:space="preserve"> PEKERJAAN TALUD SIRING</v>
          </cell>
        </row>
        <row r="30">
          <cell r="B30">
            <v>1</v>
          </cell>
          <cell r="D30" t="str">
            <v xml:space="preserve"> Galian tanah talud siring</v>
          </cell>
          <cell r="H30" t="str">
            <v>A.1</v>
          </cell>
          <cell r="I30">
            <v>23.203125</v>
          </cell>
          <cell r="J30" t="str">
            <v>M3</v>
          </cell>
          <cell r="K30">
            <v>19775</v>
          </cell>
          <cell r="L30">
            <v>458841.8</v>
          </cell>
        </row>
        <row r="31">
          <cell r="B31">
            <v>2</v>
          </cell>
          <cell r="D31" t="str">
            <v xml:space="preserve"> Pembuangan tanah bekas galian</v>
          </cell>
          <cell r="H31" t="str">
            <v>A.6</v>
          </cell>
          <cell r="I31">
            <v>23.203125</v>
          </cell>
          <cell r="J31" t="str">
            <v>M3</v>
          </cell>
          <cell r="K31">
            <v>8660</v>
          </cell>
          <cell r="L31">
            <v>200939.06</v>
          </cell>
        </row>
        <row r="32">
          <cell r="B32">
            <v>3</v>
          </cell>
          <cell r="D32" t="str">
            <v xml:space="preserve"> Pasang batu belah adk 1 : 4.</v>
          </cell>
          <cell r="H32" t="str">
            <v>G.32h+G.26(a)</v>
          </cell>
          <cell r="I32">
            <v>35.015625</v>
          </cell>
          <cell r="J32" t="str">
            <v>M3</v>
          </cell>
          <cell r="K32">
            <v>527127.02</v>
          </cell>
          <cell r="L32">
            <v>18457682.059999999</v>
          </cell>
        </row>
        <row r="33">
          <cell r="B33">
            <v>4</v>
          </cell>
          <cell r="D33" t="str">
            <v xml:space="preserve"> Pasang pipa PVC dia 1 " (wall drain) 1 M2 = 1 @ 0.8 m</v>
          </cell>
          <cell r="I33">
            <v>14</v>
          </cell>
          <cell r="J33" t="str">
            <v>btg</v>
          </cell>
          <cell r="K33">
            <v>16050</v>
          </cell>
          <cell r="L33">
            <v>224700</v>
          </cell>
        </row>
        <row r="34">
          <cell r="B34">
            <v>5</v>
          </cell>
          <cell r="D34" t="str">
            <v xml:space="preserve"> Plesteran dinding dan lantai siring adk.1:4 </v>
          </cell>
          <cell r="H34" t="str">
            <v>G.50q+G.48</v>
          </cell>
          <cell r="I34">
            <v>56.25</v>
          </cell>
          <cell r="J34" t="str">
            <v>M2</v>
          </cell>
          <cell r="K34">
            <v>19133.61</v>
          </cell>
          <cell r="L34">
            <v>1076265.56</v>
          </cell>
        </row>
        <row r="35">
          <cell r="D35" t="str">
            <v>SUB TOTAL   IV</v>
          </cell>
          <cell r="L35">
            <v>20418428.479999997</v>
          </cell>
        </row>
        <row r="36">
          <cell r="B36" t="str">
            <v>V</v>
          </cell>
          <cell r="D36" t="str">
            <v xml:space="preserve"> PEKERJAAN GORONG-GORONG PLAT 0.6 X 0.5 X 3 M 3 UNIT</v>
          </cell>
        </row>
        <row r="37">
          <cell r="B37">
            <v>1</v>
          </cell>
          <cell r="D37" t="str">
            <v>Galian tanah biasa</v>
          </cell>
          <cell r="H37" t="str">
            <v>A.1</v>
          </cell>
          <cell r="I37">
            <v>14.625</v>
          </cell>
          <cell r="J37" t="str">
            <v>M3</v>
          </cell>
          <cell r="K37">
            <v>19775</v>
          </cell>
          <cell r="L37">
            <v>289209.38</v>
          </cell>
        </row>
        <row r="38">
          <cell r="B38">
            <v>2</v>
          </cell>
          <cell r="D38" t="str">
            <v>Urugan tanah bekas galian dan dipadatkan</v>
          </cell>
          <cell r="H38" t="str">
            <v>A.7.2</v>
          </cell>
          <cell r="I38">
            <v>3.42</v>
          </cell>
          <cell r="J38" t="str">
            <v>M3</v>
          </cell>
          <cell r="K38">
            <v>123146</v>
          </cell>
          <cell r="L38">
            <v>421159.32</v>
          </cell>
        </row>
        <row r="39">
          <cell r="B39">
            <v>3</v>
          </cell>
          <cell r="D39" t="str">
            <v xml:space="preserve"> Pasang batu belah adk 1 : 4.</v>
          </cell>
          <cell r="H39" t="str">
            <v>G.32h+G.26(a)</v>
          </cell>
          <cell r="I39">
            <v>9.5850000000000009</v>
          </cell>
          <cell r="J39" t="str">
            <v>M3</v>
          </cell>
          <cell r="K39">
            <v>527127.02</v>
          </cell>
          <cell r="L39">
            <v>5052512.49</v>
          </cell>
        </row>
        <row r="40">
          <cell r="B40">
            <v>4</v>
          </cell>
          <cell r="D40" t="str">
            <v xml:space="preserve"> Pasang Beton bertulang Plat adk 1:2:3</v>
          </cell>
          <cell r="H40" t="str">
            <v>G.41+3/4 I.2(b)+F.8</v>
          </cell>
          <cell r="I40">
            <v>1.62</v>
          </cell>
          <cell r="J40" t="str">
            <v>M3</v>
          </cell>
          <cell r="K40">
            <v>3348157.78</v>
          </cell>
          <cell r="L40">
            <v>5424015.5999999996</v>
          </cell>
        </row>
        <row r="41">
          <cell r="B41">
            <v>5</v>
          </cell>
          <cell r="D41" t="str">
            <v xml:space="preserve"> Plesteran dinding dan lantai gorong-gorong adk.1:4 </v>
          </cell>
          <cell r="H41" t="str">
            <v>G.50q+G.48</v>
          </cell>
          <cell r="I41">
            <v>16.54</v>
          </cell>
          <cell r="J41" t="str">
            <v>M2</v>
          </cell>
          <cell r="K41">
            <v>19133.61</v>
          </cell>
          <cell r="L41">
            <v>316469.90999999997</v>
          </cell>
        </row>
        <row r="42">
          <cell r="D42" t="str">
            <v>SUB TOTAL   V</v>
          </cell>
          <cell r="L42">
            <v>11503366.699999999</v>
          </cell>
        </row>
        <row r="43">
          <cell r="B43" t="str">
            <v>VI</v>
          </cell>
          <cell r="D43" t="str">
            <v xml:space="preserve"> PEKERJAAN GORONG-GORONG PLAT 0.6 X 0.5 X 7 M 2 UNIT</v>
          </cell>
        </row>
        <row r="44">
          <cell r="B44">
            <v>1</v>
          </cell>
          <cell r="D44" t="str">
            <v>Galian tanah biasa</v>
          </cell>
          <cell r="H44" t="str">
            <v>A.1</v>
          </cell>
          <cell r="I44">
            <v>22.75</v>
          </cell>
          <cell r="J44" t="str">
            <v>M3</v>
          </cell>
          <cell r="K44">
            <v>19775</v>
          </cell>
          <cell r="L44">
            <v>449881.25</v>
          </cell>
        </row>
        <row r="45">
          <cell r="B45">
            <v>2</v>
          </cell>
          <cell r="D45" t="str">
            <v>Urugan tanah bekas galian dan dipadatkan</v>
          </cell>
          <cell r="H45" t="str">
            <v>A.7.2</v>
          </cell>
          <cell r="I45">
            <v>5.32</v>
          </cell>
          <cell r="J45" t="str">
            <v>M3</v>
          </cell>
          <cell r="K45">
            <v>123146</v>
          </cell>
          <cell r="L45">
            <v>655136.72</v>
          </cell>
        </row>
        <row r="46">
          <cell r="B46">
            <v>3</v>
          </cell>
          <cell r="D46" t="str">
            <v xml:space="preserve"> Pasang batu belah adk 1 : 4.</v>
          </cell>
          <cell r="H46" t="str">
            <v>G.32h+G.26(a)</v>
          </cell>
          <cell r="I46">
            <v>14.91</v>
          </cell>
          <cell r="J46" t="str">
            <v>M3</v>
          </cell>
          <cell r="K46">
            <v>527127.02</v>
          </cell>
          <cell r="L46">
            <v>7859463.8700000001</v>
          </cell>
        </row>
        <row r="47">
          <cell r="B47">
            <v>4</v>
          </cell>
          <cell r="D47" t="str">
            <v xml:space="preserve"> Pasang Beton bertulang. Plat adk 1:2:3</v>
          </cell>
          <cell r="H47" t="str">
            <v>G.41+3/4 I.2(b)+F.8</v>
          </cell>
          <cell r="I47">
            <v>2.52</v>
          </cell>
          <cell r="J47" t="str">
            <v>M3</v>
          </cell>
          <cell r="K47">
            <v>3348157.78</v>
          </cell>
          <cell r="L47">
            <v>8437357.6099999994</v>
          </cell>
        </row>
        <row r="48">
          <cell r="B48">
            <v>5</v>
          </cell>
          <cell r="D48" t="str">
            <v xml:space="preserve"> Plesteran dinding dan lantai gorong-gorong adk.1:4 </v>
          </cell>
          <cell r="H48" t="str">
            <v>G.50q+G.48</v>
          </cell>
          <cell r="I48">
            <v>25.94</v>
          </cell>
          <cell r="J48" t="str">
            <v>M2</v>
          </cell>
          <cell r="K48">
            <v>19133.61</v>
          </cell>
          <cell r="L48">
            <v>496325.84</v>
          </cell>
        </row>
        <row r="49">
          <cell r="D49" t="str">
            <v>SUB TOTAL   VI</v>
          </cell>
          <cell r="L49">
            <v>17898165.289999999</v>
          </cell>
        </row>
        <row r="50">
          <cell r="B50" t="str">
            <v>VII</v>
          </cell>
          <cell r="D50" t="str">
            <v>PEKERJAAN LAIN-LAIN</v>
          </cell>
        </row>
        <row r="51">
          <cell r="B51">
            <v>1</v>
          </cell>
          <cell r="C51">
            <v>1</v>
          </cell>
          <cell r="D51" t="str">
            <v>Finishing Proyek</v>
          </cell>
          <cell r="H51" t="str">
            <v>-</v>
          </cell>
          <cell r="I51">
            <v>1</v>
          </cell>
          <cell r="J51" t="str">
            <v>Ls</v>
          </cell>
          <cell r="K51">
            <v>620500</v>
          </cell>
          <cell r="L51">
            <v>620500</v>
          </cell>
        </row>
        <row r="52">
          <cell r="D52" t="str">
            <v>SUB TOTAL   VII</v>
          </cell>
          <cell r="L52">
            <v>620500</v>
          </cell>
        </row>
        <row r="53">
          <cell r="B53" t="str">
            <v>A</v>
          </cell>
          <cell r="D53" t="str">
            <v>JUMLAH</v>
          </cell>
          <cell r="L53">
            <v>236363729.51000008</v>
          </cell>
        </row>
        <row r="54">
          <cell r="B54" t="str">
            <v>B</v>
          </cell>
          <cell r="D54" t="str">
            <v>PPN 10% x A</v>
          </cell>
          <cell r="L54">
            <v>23636372.949999999</v>
          </cell>
        </row>
        <row r="55">
          <cell r="B55" t="str">
            <v>C</v>
          </cell>
          <cell r="D55" t="str">
            <v>JUMLAH  (A+B)</v>
          </cell>
          <cell r="L55">
            <v>260000102.46000007</v>
          </cell>
        </row>
        <row r="56">
          <cell r="B56" t="str">
            <v>D</v>
          </cell>
          <cell r="D56" t="str">
            <v>JUMLAH DIBULATKAN</v>
          </cell>
          <cell r="L56">
            <v>260000000</v>
          </cell>
        </row>
        <row r="57">
          <cell r="N57" t="str">
            <v>REKAPITULASI RENCANA ANGGARAN BIAYA</v>
          </cell>
        </row>
        <row r="58">
          <cell r="N58" t="str">
            <v>OWNER'S ESTIMATE</v>
          </cell>
        </row>
        <row r="60">
          <cell r="N60" t="str">
            <v>Kode Paket</v>
          </cell>
          <cell r="P60" t="str">
            <v>:</v>
          </cell>
          <cell r="Q60" t="str">
            <v>C.12</v>
          </cell>
        </row>
        <row r="61">
          <cell r="N61" t="str">
            <v>Kegiatan</v>
          </cell>
          <cell r="P61" t="str">
            <v>:</v>
          </cell>
          <cell r="Q61" t="str">
            <v>Penyehatan Lingkungan Permukiman (PLP)</v>
          </cell>
        </row>
        <row r="62">
          <cell r="N62" t="str">
            <v>Pekerjaan</v>
          </cell>
          <cell r="Q62" t="str">
            <v>Pembuatan Saluran Drainase/ Talud di Jalan Sepakat I, II dan III, dan sekitarnya Kelurahan Sumberejo Kemiling</v>
          </cell>
        </row>
        <row r="63">
          <cell r="N63" t="str">
            <v>Lokasi</v>
          </cell>
          <cell r="Q63" t="str">
            <v>Kelurahan Suberejo</v>
          </cell>
        </row>
        <row r="64">
          <cell r="N64" t="str">
            <v>Panjanga Rencana</v>
          </cell>
          <cell r="Q64">
            <v>650</v>
          </cell>
          <cell r="R64" t="str">
            <v>M'</v>
          </cell>
        </row>
        <row r="65">
          <cell r="N65" t="str">
            <v>Panjang Realisasi</v>
          </cell>
          <cell r="P65" t="str">
            <v>:</v>
          </cell>
          <cell r="Q65">
            <v>699</v>
          </cell>
          <cell r="R65" t="str">
            <v>M'</v>
          </cell>
        </row>
        <row r="66">
          <cell r="N66" t="str">
            <v>Tahun Anggaran</v>
          </cell>
          <cell r="P66" t="str">
            <v>:</v>
          </cell>
          <cell r="Q66" t="str">
            <v>2006</v>
          </cell>
        </row>
        <row r="68">
          <cell r="N68" t="str">
            <v>NO.</v>
          </cell>
          <cell r="P68" t="str">
            <v>URAIAN  PEKERJAAN</v>
          </cell>
          <cell r="V68" t="str">
            <v>TOTAL</v>
          </cell>
        </row>
        <row r="69">
          <cell r="V69" t="str">
            <v>HARGA</v>
          </cell>
        </row>
        <row r="70">
          <cell r="V70" t="str">
            <v>(Rp)</v>
          </cell>
        </row>
        <row r="71">
          <cell r="N71" t="str">
            <v>I</v>
          </cell>
          <cell r="Q71" t="str">
            <v xml:space="preserve"> PEKERJAAN PERSIAPAN</v>
          </cell>
          <cell r="V71">
            <v>2264600</v>
          </cell>
        </row>
        <row r="72">
          <cell r="N72" t="str">
            <v>II</v>
          </cell>
          <cell r="Q72" t="str">
            <v>PEKERJAAN TANAH</v>
          </cell>
          <cell r="V72">
            <v>11916326.540000001</v>
          </cell>
        </row>
        <row r="73">
          <cell r="N73" t="str">
            <v>III</v>
          </cell>
          <cell r="Q73" t="str">
            <v xml:space="preserve"> PEKERJAAN BATU DAN BETON</v>
          </cell>
          <cell r="V73">
            <v>171742342.5</v>
          </cell>
        </row>
        <row r="74">
          <cell r="N74" t="str">
            <v>IV</v>
          </cell>
          <cell r="Q74" t="str">
            <v xml:space="preserve"> PEKERJAAN TALUD SIRING</v>
          </cell>
          <cell r="V74">
            <v>20418428.479999997</v>
          </cell>
        </row>
        <row r="75">
          <cell r="N75" t="str">
            <v>V</v>
          </cell>
          <cell r="Q75" t="str">
            <v xml:space="preserve"> PEKERJAAN GORONG-GORONG PLAT 0.6 X 0.5 X 3 M 3 UNIT</v>
          </cell>
          <cell r="V75">
            <v>11503366.699999999</v>
          </cell>
        </row>
        <row r="76">
          <cell r="N76" t="str">
            <v>VI</v>
          </cell>
          <cell r="Q76" t="str">
            <v xml:space="preserve"> PEKERJAAN GORONG-GORONG PLAT 0.6 X 0.5 X 7 M 2 UNIT</v>
          </cell>
          <cell r="V76">
            <v>17898165.289999999</v>
          </cell>
        </row>
        <row r="77">
          <cell r="N77" t="str">
            <v>VII</v>
          </cell>
          <cell r="Q77" t="str">
            <v>PEKERJAAN LAIN-LAIN</v>
          </cell>
          <cell r="V77">
            <v>620500</v>
          </cell>
        </row>
        <row r="78">
          <cell r="Q78" t="str">
            <v>JUMLAH ( I  s/d.  VII)</v>
          </cell>
          <cell r="V78">
            <v>236363729.50999996</v>
          </cell>
        </row>
        <row r="79">
          <cell r="Q79" t="str">
            <v>PPN 10%</v>
          </cell>
          <cell r="V79">
            <v>23636372.949999999</v>
          </cell>
        </row>
        <row r="80">
          <cell r="Q80" t="str">
            <v>TOTAL</v>
          </cell>
          <cell r="V80">
            <v>260000102.45999995</v>
          </cell>
        </row>
        <row r="81">
          <cell r="Q81" t="str">
            <v>DIBULATKAN</v>
          </cell>
          <cell r="V81">
            <v>260000000</v>
          </cell>
        </row>
        <row r="83">
          <cell r="O83" t="str">
            <v>Terbilang</v>
          </cell>
          <cell r="P83" t="str">
            <v>:</v>
          </cell>
          <cell r="Q83" t="str">
            <v>Dua Ratus Enam Puluh Juta Rupiah</v>
          </cell>
        </row>
        <row r="86">
          <cell r="S86" t="str">
            <v>Bandar Lampung,  ...................... 2006</v>
          </cell>
        </row>
        <row r="87">
          <cell r="N87" t="str">
            <v>MENGETAHUI :</v>
          </cell>
        </row>
        <row r="88">
          <cell r="N88" t="str">
            <v>PEJABAT PEMBUAT KOMITMEN/ PEMIMPIN KEGIATAN</v>
          </cell>
          <cell r="S88" t="str">
            <v>PANITIA PENGADAAN JASA KONSTRUKSI</v>
          </cell>
        </row>
        <row r="89">
          <cell r="S89" t="str">
            <v>Ketua</v>
          </cell>
        </row>
        <row r="94">
          <cell r="N94" t="str">
            <v>Hi.NURBUANA,ST</v>
          </cell>
          <cell r="S94" t="str">
            <v>FAISOL MUCHTAR,ST</v>
          </cell>
        </row>
        <row r="95">
          <cell r="N95" t="str">
            <v>NIP.460021600</v>
          </cell>
          <cell r="S95" t="str">
            <v>NIP. 460 021 411</v>
          </cell>
        </row>
      </sheetData>
      <sheetData sheetId="13" refreshError="1"/>
      <sheetData sheetId="14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C.14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dari Jalan Ikan Kerisi s/d Jalan Hasanudin Ujung</v>
          </cell>
        </row>
        <row r="7">
          <cell r="B7" t="str">
            <v>Lokasi</v>
          </cell>
          <cell r="E7" t="str">
            <v>:</v>
          </cell>
          <cell r="F7" t="str">
            <v>Kelurahan Kangkung</v>
          </cell>
        </row>
        <row r="8">
          <cell r="B8" t="str">
            <v>Panjanga Rencana</v>
          </cell>
          <cell r="E8" t="str">
            <v>:</v>
          </cell>
          <cell r="F8">
            <v>200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215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Dihitung</v>
          </cell>
          <cell r="I15">
            <v>1</v>
          </cell>
          <cell r="K15">
            <v>120000</v>
          </cell>
          <cell r="L15">
            <v>120000</v>
          </cell>
        </row>
        <row r="16">
          <cell r="B16">
            <v>2</v>
          </cell>
          <cell r="D16" t="str">
            <v xml:space="preserve"> Pembongkaran plat lama + pembuangan</v>
          </cell>
          <cell r="H16" t="str">
            <v>Dihitung</v>
          </cell>
          <cell r="I16">
            <v>1</v>
          </cell>
          <cell r="K16">
            <v>1300000</v>
          </cell>
          <cell r="L16">
            <v>1300000</v>
          </cell>
        </row>
        <row r="17">
          <cell r="B17">
            <v>3</v>
          </cell>
          <cell r="D17" t="str">
            <v xml:space="preserve"> Dokumentasi 0 %, 50 % dan 100 %</v>
          </cell>
          <cell r="H17" t="str">
            <v>Dihitung</v>
          </cell>
          <cell r="I17">
            <v>1</v>
          </cell>
          <cell r="K17">
            <v>85000</v>
          </cell>
          <cell r="L17">
            <v>85000</v>
          </cell>
        </row>
        <row r="18">
          <cell r="B18">
            <v>4</v>
          </cell>
          <cell r="D18" t="str">
            <v xml:space="preserve"> Pasang papan nama proyek</v>
          </cell>
          <cell r="H18" t="str">
            <v>Dihitung</v>
          </cell>
          <cell r="I18">
            <v>1</v>
          </cell>
          <cell r="K18">
            <v>250000</v>
          </cell>
          <cell r="L18">
            <v>250000</v>
          </cell>
        </row>
        <row r="19">
          <cell r="B19">
            <v>5</v>
          </cell>
          <cell r="D19" t="str">
            <v xml:space="preserve"> Penyediaan obat-obatan P3K</v>
          </cell>
          <cell r="H19" t="str">
            <v>Dihitung</v>
          </cell>
          <cell r="I19">
            <v>1</v>
          </cell>
          <cell r="K19">
            <v>200000</v>
          </cell>
          <cell r="L19">
            <v>200000</v>
          </cell>
        </row>
        <row r="20">
          <cell r="B20">
            <v>6</v>
          </cell>
          <cell r="D20" t="str">
            <v xml:space="preserve"> Mobilisasi dan demobilisasi</v>
          </cell>
          <cell r="H20" t="str">
            <v>Dihitung</v>
          </cell>
          <cell r="I20">
            <v>1</v>
          </cell>
          <cell r="K20">
            <v>1500000</v>
          </cell>
          <cell r="L20">
            <v>1500000</v>
          </cell>
        </row>
        <row r="21">
          <cell r="D21" t="str">
            <v>SUB TOTAL   I</v>
          </cell>
          <cell r="L21">
            <v>3455000</v>
          </cell>
        </row>
        <row r="22">
          <cell r="B22" t="str">
            <v>II</v>
          </cell>
          <cell r="D22" t="str">
            <v>PEKERJAAN TANAH</v>
          </cell>
        </row>
        <row r="23">
          <cell r="B23">
            <v>1</v>
          </cell>
          <cell r="D23" t="str">
            <v xml:space="preserve"> Galian tanah keras untuk siring</v>
          </cell>
          <cell r="H23" t="str">
            <v>A.1</v>
          </cell>
          <cell r="I23">
            <v>371.52</v>
          </cell>
          <cell r="J23" t="str">
            <v>M3</v>
          </cell>
          <cell r="K23">
            <v>19775</v>
          </cell>
          <cell r="L23">
            <v>7346808</v>
          </cell>
        </row>
        <row r="24">
          <cell r="B24">
            <v>2</v>
          </cell>
          <cell r="D24" t="str">
            <v xml:space="preserve"> Pembuangan ex galian tanah</v>
          </cell>
          <cell r="H24" t="str">
            <v>A.6</v>
          </cell>
          <cell r="I24">
            <v>371.52</v>
          </cell>
          <cell r="J24" t="str">
            <v>M3</v>
          </cell>
          <cell r="K24">
            <v>8660</v>
          </cell>
          <cell r="L24">
            <v>3217363.2</v>
          </cell>
        </row>
        <row r="25">
          <cell r="D25" t="str">
            <v>SUB TOTAL   II</v>
          </cell>
          <cell r="L25">
            <v>10564171.199999999</v>
          </cell>
        </row>
        <row r="26">
          <cell r="B26" t="str">
            <v>III</v>
          </cell>
          <cell r="D26" t="str">
            <v xml:space="preserve"> PEKERJAAN BATU DAN BETON</v>
          </cell>
        </row>
        <row r="27">
          <cell r="B27">
            <v>1</v>
          </cell>
          <cell r="D27" t="str">
            <v xml:space="preserve"> Pasang batu belah adk 1 : 4.</v>
          </cell>
          <cell r="H27" t="str">
            <v>G.32h+G.26(a)</v>
          </cell>
          <cell r="I27">
            <v>172.62</v>
          </cell>
          <cell r="J27" t="str">
            <v>M3</v>
          </cell>
          <cell r="K27">
            <v>527127.02</v>
          </cell>
          <cell r="L27">
            <v>90992666.189999998</v>
          </cell>
        </row>
        <row r="28">
          <cell r="B28">
            <v>2</v>
          </cell>
          <cell r="D28" t="str">
            <v xml:space="preserve"> Pasang Beton bertulang. Plat penutup siring K 225 panjang 50 m'</v>
          </cell>
          <cell r="H28" t="str">
            <v>G.41+3/4 I.2(b)+F.8</v>
          </cell>
          <cell r="I28">
            <v>15.12</v>
          </cell>
          <cell r="J28" t="str">
            <v>M3</v>
          </cell>
          <cell r="K28">
            <v>3348157.78</v>
          </cell>
          <cell r="L28">
            <v>50624145.630000003</v>
          </cell>
        </row>
        <row r="29">
          <cell r="B29">
            <v>3</v>
          </cell>
          <cell r="D29" t="str">
            <v xml:space="preserve"> Plesteran dinding dan lantai siring adk.1:4 </v>
          </cell>
          <cell r="H29" t="str">
            <v>G.50q+G.48</v>
          </cell>
          <cell r="I29">
            <v>360</v>
          </cell>
          <cell r="J29" t="str">
            <v>M2</v>
          </cell>
          <cell r="K29">
            <v>19133.61</v>
          </cell>
          <cell r="L29">
            <v>6888099.5999999996</v>
          </cell>
        </row>
        <row r="30">
          <cell r="D30" t="str">
            <v>SUB TOTAL   III</v>
          </cell>
          <cell r="L30">
            <v>148504911.41999999</v>
          </cell>
        </row>
        <row r="31">
          <cell r="B31" t="str">
            <v>IV</v>
          </cell>
          <cell r="D31" t="str">
            <v xml:space="preserve"> PEKERJAAN GORONG-GORONG PLAT 1 X 1 X 8 M 1 UNIT</v>
          </cell>
        </row>
        <row r="32">
          <cell r="B32">
            <v>1</v>
          </cell>
          <cell r="D32" t="str">
            <v>Galian tanah cadas ( aspal ATB )</v>
          </cell>
          <cell r="H32" t="str">
            <v>A.5</v>
          </cell>
          <cell r="I32">
            <v>26.56</v>
          </cell>
          <cell r="J32" t="str">
            <v>M3</v>
          </cell>
          <cell r="K32">
            <v>52706</v>
          </cell>
          <cell r="L32">
            <v>1399871.36</v>
          </cell>
        </row>
        <row r="33">
          <cell r="B33">
            <v>2</v>
          </cell>
          <cell r="D33" t="str">
            <v xml:space="preserve">Pembuangan bekas galian </v>
          </cell>
          <cell r="H33" t="str">
            <v>A.6</v>
          </cell>
          <cell r="I33">
            <v>26.56</v>
          </cell>
          <cell r="J33" t="str">
            <v>M3</v>
          </cell>
          <cell r="K33">
            <v>8660</v>
          </cell>
          <cell r="L33">
            <v>230009.60000000001</v>
          </cell>
        </row>
        <row r="34">
          <cell r="B34">
            <v>3</v>
          </cell>
          <cell r="D34" t="str">
            <v xml:space="preserve"> Pasang batu belah adk 1 : 4.</v>
          </cell>
          <cell r="H34" t="str">
            <v>G.32h+G.26(a)</v>
          </cell>
          <cell r="I34">
            <v>14.56</v>
          </cell>
          <cell r="J34" t="str">
            <v>M3</v>
          </cell>
          <cell r="K34">
            <v>527127.02</v>
          </cell>
          <cell r="L34">
            <v>7674969.4100000001</v>
          </cell>
        </row>
        <row r="35">
          <cell r="B35">
            <v>4</v>
          </cell>
          <cell r="D35" t="str">
            <v xml:space="preserve"> Pasang Beton bertulang. Plat adk 1:2:3</v>
          </cell>
          <cell r="H35" t="str">
            <v>G.41+3/4 I.2(b)+F.8</v>
          </cell>
          <cell r="I35">
            <v>1.94</v>
          </cell>
          <cell r="J35" t="str">
            <v>M3</v>
          </cell>
          <cell r="K35">
            <v>3348157.78</v>
          </cell>
          <cell r="L35">
            <v>6495426.0899999999</v>
          </cell>
        </row>
        <row r="36">
          <cell r="B36">
            <v>5</v>
          </cell>
          <cell r="D36" t="str">
            <v xml:space="preserve"> Plesteran dinding dan lantai gorong-gorong adk.1:4 </v>
          </cell>
          <cell r="H36" t="str">
            <v>G.50q+G.48</v>
          </cell>
          <cell r="I36">
            <v>25.6</v>
          </cell>
          <cell r="J36" t="str">
            <v>M2</v>
          </cell>
          <cell r="K36">
            <v>19133.61</v>
          </cell>
          <cell r="L36">
            <v>489820.42</v>
          </cell>
        </row>
        <row r="37">
          <cell r="B37">
            <v>6</v>
          </cell>
          <cell r="D37" t="str">
            <v xml:space="preserve"> Pekerjaan latasir tebal 2 cm</v>
          </cell>
          <cell r="H37" t="str">
            <v>K 638</v>
          </cell>
          <cell r="I37">
            <v>17.600000000000001</v>
          </cell>
          <cell r="J37" t="str">
            <v>M2</v>
          </cell>
          <cell r="K37">
            <v>30278.240000000002</v>
          </cell>
          <cell r="L37">
            <v>532897.02</v>
          </cell>
        </row>
        <row r="38">
          <cell r="D38" t="str">
            <v>SUB TOTAL   IV</v>
          </cell>
          <cell r="L38">
            <v>16822993.900000002</v>
          </cell>
        </row>
        <row r="39">
          <cell r="B39" t="str">
            <v>V</v>
          </cell>
          <cell r="D39" t="str">
            <v>PEKERJAAN LAIN-LAIN</v>
          </cell>
        </row>
        <row r="40">
          <cell r="B40">
            <v>1</v>
          </cell>
          <cell r="C40">
            <v>1</v>
          </cell>
          <cell r="D40" t="str">
            <v>Finishing Proyek</v>
          </cell>
          <cell r="H40" t="str">
            <v>-</v>
          </cell>
          <cell r="I40">
            <v>1</v>
          </cell>
          <cell r="J40" t="str">
            <v>Ls</v>
          </cell>
          <cell r="K40">
            <v>653500</v>
          </cell>
          <cell r="L40">
            <v>653500</v>
          </cell>
        </row>
        <row r="41">
          <cell r="D41" t="str">
            <v>SUB TOTAL   V</v>
          </cell>
          <cell r="L41">
            <v>653500</v>
          </cell>
        </row>
        <row r="42">
          <cell r="B42" t="str">
            <v>A</v>
          </cell>
          <cell r="D42" t="str">
            <v>JUMLAH</v>
          </cell>
          <cell r="L42">
            <v>180000576.52000001</v>
          </cell>
        </row>
        <row r="43">
          <cell r="B43" t="str">
            <v>B</v>
          </cell>
          <cell r="D43" t="str">
            <v>PPN 10% x A</v>
          </cell>
          <cell r="L43">
            <v>18000057.649999999</v>
          </cell>
        </row>
        <row r="44">
          <cell r="B44" t="str">
            <v>C</v>
          </cell>
          <cell r="D44" t="str">
            <v>JUMLAH  (A+B)</v>
          </cell>
          <cell r="L44">
            <v>198000634.17000002</v>
          </cell>
        </row>
        <row r="45">
          <cell r="B45" t="str">
            <v>D</v>
          </cell>
          <cell r="D45" t="str">
            <v>JUMLAH DIBULATKAN</v>
          </cell>
          <cell r="L45">
            <v>198000000</v>
          </cell>
        </row>
        <row r="46">
          <cell r="N46" t="str">
            <v>REKAPITULASI RENCANA ANGGARAN BIAYA</v>
          </cell>
        </row>
        <row r="47">
          <cell r="N47" t="str">
            <v>OWNER'S ESTIMATE</v>
          </cell>
        </row>
        <row r="49">
          <cell r="N49" t="str">
            <v>Kode Paket</v>
          </cell>
          <cell r="P49" t="str">
            <v>:</v>
          </cell>
          <cell r="Q49" t="str">
            <v>C.14</v>
          </cell>
        </row>
        <row r="50">
          <cell r="N50" t="str">
            <v>Kegiatan</v>
          </cell>
          <cell r="P50" t="str">
            <v>:</v>
          </cell>
          <cell r="Q50" t="str">
            <v>Penyehatan Lingkungan Permukiman (PLP)</v>
          </cell>
        </row>
        <row r="51">
          <cell r="N51" t="str">
            <v>Pekerjaan</v>
          </cell>
          <cell r="Q51" t="str">
            <v>Pembuatan Saluran Drainase dari Jalan Ikan Kerisi s/d Jalan Hasanudin Ujung</v>
          </cell>
        </row>
        <row r="52">
          <cell r="N52" t="str">
            <v>Lokasi</v>
          </cell>
          <cell r="Q52" t="str">
            <v>Kelurahan Kangkung</v>
          </cell>
        </row>
        <row r="53">
          <cell r="N53" t="str">
            <v>Panjanga Rencana</v>
          </cell>
          <cell r="Q53">
            <v>200</v>
          </cell>
          <cell r="R53" t="str">
            <v>M'</v>
          </cell>
        </row>
        <row r="54">
          <cell r="N54" t="str">
            <v>Panjang Realisasi</v>
          </cell>
          <cell r="P54" t="str">
            <v>:</v>
          </cell>
          <cell r="Q54">
            <v>215</v>
          </cell>
          <cell r="R54" t="str">
            <v>M'</v>
          </cell>
        </row>
        <row r="55">
          <cell r="N55" t="str">
            <v>Tahun Anggaran</v>
          </cell>
          <cell r="P55" t="str">
            <v>:</v>
          </cell>
          <cell r="Q55" t="str">
            <v>2006</v>
          </cell>
        </row>
        <row r="57">
          <cell r="N57" t="str">
            <v>NO.</v>
          </cell>
          <cell r="P57" t="str">
            <v>URAIAN  PEKERJAAN</v>
          </cell>
          <cell r="V57" t="str">
            <v>TOTAL</v>
          </cell>
        </row>
        <row r="58">
          <cell r="V58" t="str">
            <v>HARGA</v>
          </cell>
        </row>
        <row r="59">
          <cell r="V59" t="str">
            <v>(Rp)</v>
          </cell>
        </row>
        <row r="60">
          <cell r="N60" t="str">
            <v>I</v>
          </cell>
          <cell r="Q60" t="str">
            <v xml:space="preserve"> PEKERJAAN PERSIAPAN</v>
          </cell>
          <cell r="V60">
            <v>3455000</v>
          </cell>
        </row>
        <row r="61">
          <cell r="N61" t="str">
            <v>II</v>
          </cell>
          <cell r="Q61" t="str">
            <v>PEKERJAAN TANAH</v>
          </cell>
          <cell r="V61">
            <v>10564171.199999999</v>
          </cell>
        </row>
        <row r="62">
          <cell r="N62" t="str">
            <v>III</v>
          </cell>
          <cell r="Q62" t="str">
            <v xml:space="preserve"> PEKERJAAN BATU DAN BETON</v>
          </cell>
          <cell r="V62">
            <v>148504911.41999999</v>
          </cell>
        </row>
        <row r="63">
          <cell r="N63" t="str">
            <v>IV</v>
          </cell>
          <cell r="Q63" t="str">
            <v xml:space="preserve"> PEKERJAAN GORONG-GORONG PLAT 1 X 1 X 8 M 1 UNIT</v>
          </cell>
          <cell r="V63">
            <v>16822993.900000002</v>
          </cell>
        </row>
        <row r="64">
          <cell r="N64" t="str">
            <v>V</v>
          </cell>
          <cell r="Q64" t="str">
            <v>PEKERJAAN LAIN-LAIN</v>
          </cell>
          <cell r="V64">
            <v>653500</v>
          </cell>
        </row>
        <row r="65">
          <cell r="Q65" t="str">
            <v>JUMLAH ( I  s/d.  V)</v>
          </cell>
          <cell r="V65">
            <v>180000576.51999998</v>
          </cell>
        </row>
        <row r="66">
          <cell r="Q66" t="str">
            <v>PPN 10%</v>
          </cell>
          <cell r="V66">
            <v>18000057.649999999</v>
          </cell>
        </row>
        <row r="67">
          <cell r="Q67" t="str">
            <v>TOTAL</v>
          </cell>
          <cell r="V67">
            <v>198000634.16999999</v>
          </cell>
        </row>
        <row r="68">
          <cell r="Q68" t="str">
            <v>DIBULATKAN</v>
          </cell>
          <cell r="V68">
            <v>198000000</v>
          </cell>
        </row>
        <row r="70">
          <cell r="O70" t="str">
            <v>Terbilang</v>
          </cell>
          <cell r="P70" t="str">
            <v>:</v>
          </cell>
          <cell r="Q70" t="str">
            <v>Seratus Sembilan Puluh Delapan Juta Rupiah</v>
          </cell>
        </row>
        <row r="73">
          <cell r="S73" t="str">
            <v>Bandar Lampung,  ...................... 2006</v>
          </cell>
        </row>
        <row r="74">
          <cell r="N74" t="str">
            <v>MENGETAHUI :</v>
          </cell>
        </row>
        <row r="75">
          <cell r="N75" t="str">
            <v>PEJABAT PEMBUAT KOMITMEN/ PEMIMPIN KEGIATAN</v>
          </cell>
          <cell r="S75" t="str">
            <v>PANITIA PENGADAAN JASA KONSTRUKSI</v>
          </cell>
        </row>
        <row r="76">
          <cell r="S76" t="str">
            <v>Ketua</v>
          </cell>
        </row>
        <row r="81">
          <cell r="N81" t="str">
            <v>Hi.NURBUANA,ST</v>
          </cell>
          <cell r="S81" t="str">
            <v>FAISOL MUCHTAR,ST</v>
          </cell>
        </row>
        <row r="82">
          <cell r="N82" t="str">
            <v>NIP.460021600</v>
          </cell>
          <cell r="S82" t="str">
            <v>NIP. 460 021 411</v>
          </cell>
        </row>
      </sheetData>
      <sheetData sheetId="15" refreshError="1"/>
      <sheetData sheetId="16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C.16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Kelurahan Enggal</v>
          </cell>
        </row>
        <row r="7">
          <cell r="B7" t="str">
            <v>Lokasi</v>
          </cell>
          <cell r="E7" t="str">
            <v>:</v>
          </cell>
          <cell r="F7" t="str">
            <v>Kelurahan Enggal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618.5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247400.00000000003</v>
          </cell>
          <cell r="L15">
            <v>247400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85000</v>
          </cell>
          <cell r="L16">
            <v>85000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1473500</v>
          </cell>
          <cell r="L19">
            <v>1473500</v>
          </cell>
        </row>
        <row r="20">
          <cell r="D20" t="str">
            <v>SUB TOTAL   I</v>
          </cell>
          <cell r="L20">
            <v>2255900</v>
          </cell>
        </row>
        <row r="21">
          <cell r="B21" t="str">
            <v>II</v>
          </cell>
          <cell r="D21" t="str">
            <v>PEKERJAAN SIRING BARU</v>
          </cell>
        </row>
        <row r="22">
          <cell r="B22">
            <v>1</v>
          </cell>
          <cell r="D22" t="str">
            <v xml:space="preserve"> Galian tanah untuk siring 55 %</v>
          </cell>
          <cell r="H22" t="str">
            <v>A.1</v>
          </cell>
          <cell r="I22">
            <v>189.15909375000001</v>
          </cell>
          <cell r="J22" t="str">
            <v>M3</v>
          </cell>
          <cell r="K22">
            <v>19775</v>
          </cell>
          <cell r="L22">
            <v>3740621.08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189.15909375000001</v>
          </cell>
          <cell r="J23" t="str">
            <v>M3</v>
          </cell>
          <cell r="K23">
            <v>8660</v>
          </cell>
          <cell r="L23">
            <v>1638117.75</v>
          </cell>
        </row>
        <row r="24">
          <cell r="B24">
            <v>3</v>
          </cell>
          <cell r="D24" t="str">
            <v xml:space="preserve"> Normalisasi intake gorong-gorong di jl Diponegoro</v>
          </cell>
          <cell r="I24">
            <v>1</v>
          </cell>
          <cell r="J24" t="str">
            <v>Ls</v>
          </cell>
          <cell r="K24">
            <v>5974000</v>
          </cell>
          <cell r="L24">
            <v>5974000</v>
          </cell>
        </row>
        <row r="25">
          <cell r="B25">
            <v>4</v>
          </cell>
          <cell r="D25" t="str">
            <v xml:space="preserve"> Bongkar tegel badak &amp; beton Trotoar + pembuangan</v>
          </cell>
          <cell r="I25">
            <v>1</v>
          </cell>
          <cell r="J25" t="str">
            <v>Ls</v>
          </cell>
          <cell r="K25">
            <v>1273800</v>
          </cell>
          <cell r="L25">
            <v>1273800</v>
          </cell>
        </row>
        <row r="26">
          <cell r="B26">
            <v>5</v>
          </cell>
          <cell r="D26" t="str">
            <v xml:space="preserve"> Pasang Beton bertulang. Plat adk 1:2:3 penutup trotoar</v>
          </cell>
          <cell r="H26" t="str">
            <v>G.41+3/4 I.2(b)+F.8</v>
          </cell>
          <cell r="I26">
            <v>2.8</v>
          </cell>
          <cell r="J26" t="str">
            <v>M3</v>
          </cell>
          <cell r="K26">
            <v>3348157.78</v>
          </cell>
          <cell r="L26">
            <v>9374841.7839999981</v>
          </cell>
        </row>
        <row r="27">
          <cell r="B27">
            <v>6</v>
          </cell>
          <cell r="D27" t="str">
            <v xml:space="preserve"> Pasang saringan sampah siring jln. Alfukat 1 x 1 m</v>
          </cell>
          <cell r="I27">
            <v>1</v>
          </cell>
          <cell r="J27" t="str">
            <v>Bh</v>
          </cell>
          <cell r="K27">
            <v>200000</v>
          </cell>
          <cell r="L27">
            <v>200000</v>
          </cell>
        </row>
        <row r="28">
          <cell r="B28">
            <v>7</v>
          </cell>
          <cell r="D28" t="str">
            <v xml:space="preserve"> Pasang batu belah adk 1 : 4.</v>
          </cell>
          <cell r="H28" t="str">
            <v>G.32h+G.26(a)</v>
          </cell>
          <cell r="I28">
            <v>268.84125</v>
          </cell>
          <cell r="J28" t="str">
            <v>M3</v>
          </cell>
          <cell r="K28">
            <v>527127.02</v>
          </cell>
          <cell r="L28">
            <v>141713486.96557501</v>
          </cell>
        </row>
        <row r="29">
          <cell r="B29">
            <v>8</v>
          </cell>
          <cell r="D29" t="str">
            <v xml:space="preserve"> Pasang Beton bertulang. Plat adk 1:2:3 penutup siring</v>
          </cell>
          <cell r="H29" t="str">
            <v>G.41+3/4 I.2(b)+F.8</v>
          </cell>
          <cell r="I29">
            <v>30.09375</v>
          </cell>
          <cell r="J29" t="str">
            <v>M3</v>
          </cell>
          <cell r="K29">
            <v>3348157.78</v>
          </cell>
          <cell r="L29">
            <v>100758623.19</v>
          </cell>
        </row>
        <row r="30">
          <cell r="B30">
            <v>9</v>
          </cell>
          <cell r="D30" t="str">
            <v xml:space="preserve"> Plesteran dinding dan lantai siring adk.1:4 </v>
          </cell>
          <cell r="H30" t="str">
            <v>G.50q+G.48</v>
          </cell>
          <cell r="I30">
            <v>1131.575</v>
          </cell>
          <cell r="J30" t="str">
            <v>M2</v>
          </cell>
          <cell r="K30">
            <v>19133.61</v>
          </cell>
          <cell r="L30">
            <v>21651114.739999998</v>
          </cell>
        </row>
        <row r="31">
          <cell r="D31" t="str">
            <v>SUB TOTAL   II</v>
          </cell>
          <cell r="L31">
            <v>286324605.50957501</v>
          </cell>
        </row>
        <row r="32">
          <cell r="B32" t="str">
            <v>III</v>
          </cell>
          <cell r="D32" t="str">
            <v xml:space="preserve"> PEKERJAAN GORONG-GORONG PLAT 0.65 X 0.6 X 1.5 M 1 UNIT</v>
          </cell>
        </row>
        <row r="33">
          <cell r="B33">
            <v>1</v>
          </cell>
          <cell r="D33" t="str">
            <v xml:space="preserve"> Galian tanah keras</v>
          </cell>
          <cell r="H33" t="str">
            <v>A.2</v>
          </cell>
          <cell r="I33">
            <v>2.9249999999999998</v>
          </cell>
          <cell r="J33" t="str">
            <v>M3</v>
          </cell>
          <cell r="K33">
            <v>26353</v>
          </cell>
          <cell r="L33">
            <v>77082.53</v>
          </cell>
        </row>
        <row r="34">
          <cell r="B34">
            <v>2</v>
          </cell>
          <cell r="D34" t="str">
            <v xml:space="preserve"> Urugan tanah bekas galian dan dipadatkan</v>
          </cell>
          <cell r="H34" t="str">
            <v>A.7.2</v>
          </cell>
          <cell r="I34">
            <v>0.77999999999999892</v>
          </cell>
          <cell r="J34" t="str">
            <v>M3</v>
          </cell>
          <cell r="K34">
            <v>123146</v>
          </cell>
          <cell r="L34">
            <v>96053.88</v>
          </cell>
        </row>
        <row r="35">
          <cell r="B35">
            <v>3</v>
          </cell>
          <cell r="D35" t="str">
            <v xml:space="preserve"> Pasang batu belah adk 1 : 4.</v>
          </cell>
          <cell r="H35" t="str">
            <v>G.32h+G.26(a)</v>
          </cell>
          <cell r="I35">
            <v>1.845</v>
          </cell>
          <cell r="J35" t="str">
            <v>M3</v>
          </cell>
          <cell r="K35">
            <v>527127.02</v>
          </cell>
          <cell r="L35">
            <v>972549.35</v>
          </cell>
        </row>
        <row r="36">
          <cell r="B36">
            <v>4</v>
          </cell>
          <cell r="D36" t="str">
            <v xml:space="preserve"> Pasang Beton bertulang. Plat adk 1:2:3</v>
          </cell>
          <cell r="H36" t="str">
            <v>G.41+3/4 I.2(b)+F.8</v>
          </cell>
          <cell r="I36">
            <v>0.3</v>
          </cell>
          <cell r="J36" t="str">
            <v>M3</v>
          </cell>
          <cell r="K36">
            <v>3348157.78</v>
          </cell>
          <cell r="L36">
            <v>1004447.33</v>
          </cell>
        </row>
        <row r="37">
          <cell r="B37">
            <v>5</v>
          </cell>
          <cell r="D37" t="str">
            <v xml:space="preserve"> Plesteran dinding dan lantai gorong-gorong adk.1:4 </v>
          </cell>
          <cell r="H37" t="str">
            <v>G.50q+G.48</v>
          </cell>
          <cell r="I37">
            <v>5.14</v>
          </cell>
          <cell r="J37" t="str">
            <v>M2</v>
          </cell>
          <cell r="K37">
            <v>19133.61</v>
          </cell>
          <cell r="L37">
            <v>98346.76</v>
          </cell>
        </row>
        <row r="38">
          <cell r="D38" t="str">
            <v>SUB TOTAL   III</v>
          </cell>
          <cell r="L38">
            <v>2248479.8499999996</v>
          </cell>
        </row>
        <row r="39">
          <cell r="B39" t="str">
            <v>IV</v>
          </cell>
          <cell r="D39" t="str">
            <v xml:space="preserve"> PEKERJAAN GORONG-GORONG PLAT 0.65 X 0.6 X 2 M 1 UNIT</v>
          </cell>
        </row>
        <row r="40">
          <cell r="B40">
            <v>1</v>
          </cell>
          <cell r="D40" t="str">
            <v xml:space="preserve"> Galian tanah keras</v>
          </cell>
          <cell r="H40" t="str">
            <v>A.2</v>
          </cell>
          <cell r="I40">
            <v>3.9</v>
          </cell>
          <cell r="J40" t="str">
            <v>M3</v>
          </cell>
          <cell r="K40">
            <v>26353</v>
          </cell>
          <cell r="L40">
            <v>102776.7</v>
          </cell>
        </row>
        <row r="41">
          <cell r="B41">
            <v>2</v>
          </cell>
          <cell r="D41" t="str">
            <v xml:space="preserve"> Urugan tanah bekas galian dan dipadatkan</v>
          </cell>
          <cell r="H41" t="str">
            <v>A.7.2</v>
          </cell>
          <cell r="I41">
            <v>1.04</v>
          </cell>
          <cell r="J41" t="str">
            <v>M3</v>
          </cell>
          <cell r="K41">
            <v>123146</v>
          </cell>
          <cell r="L41">
            <v>128071.84</v>
          </cell>
        </row>
        <row r="42">
          <cell r="B42">
            <v>3</v>
          </cell>
          <cell r="D42" t="str">
            <v xml:space="preserve"> Pasang batu belah adk 1 : 4.</v>
          </cell>
          <cell r="H42" t="str">
            <v>G.32h+G.26(a)</v>
          </cell>
          <cell r="I42">
            <v>2.46</v>
          </cell>
          <cell r="J42" t="str">
            <v>M3</v>
          </cell>
          <cell r="K42">
            <v>527127.02</v>
          </cell>
          <cell r="L42">
            <v>1296732.47</v>
          </cell>
        </row>
        <row r="43">
          <cell r="B43">
            <v>4</v>
          </cell>
          <cell r="D43" t="str">
            <v xml:space="preserve"> Pasang Beton bertulang. Plat adk 1:2:3</v>
          </cell>
          <cell r="H43" t="str">
            <v>G.41+3/4 I.2(b)+F.8</v>
          </cell>
          <cell r="I43">
            <v>0.4</v>
          </cell>
          <cell r="J43" t="str">
            <v>M3</v>
          </cell>
          <cell r="K43">
            <v>3348157.78</v>
          </cell>
          <cell r="L43">
            <v>1339263.1100000001</v>
          </cell>
        </row>
        <row r="44">
          <cell r="B44">
            <v>5</v>
          </cell>
          <cell r="D44" t="str">
            <v xml:space="preserve"> Plesteran dinding dan lantai gorong-gorong adk.1:4 </v>
          </cell>
          <cell r="H44" t="str">
            <v>G.50q+G.48</v>
          </cell>
          <cell r="I44">
            <v>6.04</v>
          </cell>
          <cell r="J44" t="str">
            <v>M2</v>
          </cell>
          <cell r="K44">
            <v>19133.61</v>
          </cell>
          <cell r="L44">
            <v>115567</v>
          </cell>
        </row>
        <row r="45">
          <cell r="D45" t="str">
            <v>SUB TOTAL   IV</v>
          </cell>
          <cell r="L45">
            <v>2982411.12</v>
          </cell>
        </row>
        <row r="46">
          <cell r="B46" t="str">
            <v>V</v>
          </cell>
          <cell r="D46" t="str">
            <v xml:space="preserve"> PEKERJAAN GORONG-GORONG PLAT 0.65 X 0.6 X 3 M 2 UNIT</v>
          </cell>
        </row>
        <row r="47">
          <cell r="B47">
            <v>1</v>
          </cell>
          <cell r="D47" t="str">
            <v xml:space="preserve"> Galian tanah keras</v>
          </cell>
          <cell r="H47" t="str">
            <v>A.2</v>
          </cell>
          <cell r="I47">
            <v>11.7</v>
          </cell>
          <cell r="J47" t="str">
            <v>M3</v>
          </cell>
          <cell r="K47">
            <v>26353</v>
          </cell>
          <cell r="L47">
            <v>308330.09999999998</v>
          </cell>
        </row>
        <row r="48">
          <cell r="B48">
            <v>2</v>
          </cell>
          <cell r="D48" t="str">
            <v xml:space="preserve"> Urugan tanah bekas galian dan dipadatkan</v>
          </cell>
          <cell r="H48" t="str">
            <v>A.7.2</v>
          </cell>
          <cell r="I48">
            <v>3.12</v>
          </cell>
          <cell r="J48" t="str">
            <v>M3</v>
          </cell>
          <cell r="K48">
            <v>123146</v>
          </cell>
          <cell r="L48">
            <v>384215.52</v>
          </cell>
        </row>
        <row r="49">
          <cell r="B49">
            <v>3</v>
          </cell>
          <cell r="D49" t="str">
            <v xml:space="preserve"> Pasang batu belah adk 1 : 4.</v>
          </cell>
          <cell r="H49" t="str">
            <v>G.32h+G.26(a)</v>
          </cell>
          <cell r="I49">
            <v>7.38</v>
          </cell>
          <cell r="J49" t="str">
            <v>M3</v>
          </cell>
          <cell r="K49">
            <v>527127.02</v>
          </cell>
          <cell r="L49">
            <v>3890197.41</v>
          </cell>
        </row>
        <row r="50">
          <cell r="B50">
            <v>4</v>
          </cell>
          <cell r="D50" t="str">
            <v xml:space="preserve"> Pasang Beton bertulang. Plat adk 1:2:3</v>
          </cell>
          <cell r="H50" t="str">
            <v>G.41+3/4 I.2(b)+F.8</v>
          </cell>
          <cell r="I50">
            <v>1.2</v>
          </cell>
          <cell r="J50" t="str">
            <v>M3</v>
          </cell>
          <cell r="K50">
            <v>3348157.78</v>
          </cell>
          <cell r="L50">
            <v>4017789.34</v>
          </cell>
        </row>
        <row r="51">
          <cell r="B51">
            <v>5</v>
          </cell>
          <cell r="D51" t="str">
            <v xml:space="preserve"> Plesteran dinding dan lantai gorong-gorong adk.1:4 </v>
          </cell>
          <cell r="H51" t="str">
            <v>G.50q+G.48</v>
          </cell>
          <cell r="I51">
            <v>13.24</v>
          </cell>
          <cell r="J51" t="str">
            <v>M2</v>
          </cell>
          <cell r="K51">
            <v>19133.61</v>
          </cell>
          <cell r="L51">
            <v>253329</v>
          </cell>
        </row>
        <row r="52">
          <cell r="D52" t="str">
            <v>SUB TOTAL   V</v>
          </cell>
          <cell r="L52">
            <v>8853861.370000001</v>
          </cell>
        </row>
        <row r="53">
          <cell r="B53" t="str">
            <v>VI</v>
          </cell>
          <cell r="D53" t="str">
            <v xml:space="preserve"> PEKERJAAN GORONG-GORONG PLAT 0.65 X 0.6 X 4 M 4 UNIT</v>
          </cell>
        </row>
        <row r="54">
          <cell r="B54">
            <v>1</v>
          </cell>
          <cell r="D54" t="str">
            <v xml:space="preserve"> Galian tanah keras</v>
          </cell>
          <cell r="H54" t="str">
            <v>A.2</v>
          </cell>
          <cell r="I54">
            <v>31.2</v>
          </cell>
          <cell r="J54" t="str">
            <v>M3</v>
          </cell>
          <cell r="K54">
            <v>26353</v>
          </cell>
          <cell r="L54">
            <v>822213.6</v>
          </cell>
        </row>
        <row r="55">
          <cell r="B55">
            <v>2</v>
          </cell>
          <cell r="D55" t="str">
            <v xml:space="preserve"> Urugan tanah bekas galian dan dipadatkan</v>
          </cell>
          <cell r="H55" t="str">
            <v>A.7.2</v>
          </cell>
          <cell r="I55">
            <v>8.32</v>
          </cell>
          <cell r="J55" t="str">
            <v>M3</v>
          </cell>
          <cell r="K55">
            <v>123146</v>
          </cell>
          <cell r="L55">
            <v>1024574.72</v>
          </cell>
        </row>
        <row r="56">
          <cell r="B56">
            <v>3</v>
          </cell>
          <cell r="D56" t="str">
            <v xml:space="preserve"> Pasang batu belah adk 1 : 4.</v>
          </cell>
          <cell r="H56" t="str">
            <v>G.32h+G.26(a)</v>
          </cell>
          <cell r="I56">
            <v>19.68</v>
          </cell>
          <cell r="J56" t="str">
            <v>M3</v>
          </cell>
          <cell r="K56">
            <v>527127.02</v>
          </cell>
          <cell r="L56">
            <v>10373859.75</v>
          </cell>
        </row>
        <row r="57">
          <cell r="B57">
            <v>4</v>
          </cell>
          <cell r="D57" t="str">
            <v xml:space="preserve"> Pasang Beton bertulang. Plat adk 1:2:3</v>
          </cell>
          <cell r="H57" t="str">
            <v>G.41+3/4 I.2(b)+F.8</v>
          </cell>
          <cell r="I57">
            <v>3.2</v>
          </cell>
          <cell r="J57" t="str">
            <v>M3</v>
          </cell>
          <cell r="K57">
            <v>3348157.78</v>
          </cell>
          <cell r="L57">
            <v>10714104.9</v>
          </cell>
        </row>
        <row r="58">
          <cell r="B58">
            <v>5</v>
          </cell>
          <cell r="D58" t="str">
            <v xml:space="preserve"> Plesteran dinding dan lantai gorong-gorong adk.1:4 </v>
          </cell>
          <cell r="H58" t="str">
            <v>G.50q+G.48</v>
          </cell>
          <cell r="I58">
            <v>31.24</v>
          </cell>
          <cell r="J58" t="str">
            <v>M2</v>
          </cell>
          <cell r="K58">
            <v>19133.61</v>
          </cell>
          <cell r="L58">
            <v>597733.98</v>
          </cell>
        </row>
        <row r="59">
          <cell r="D59" t="str">
            <v>SUB TOTAL   VI</v>
          </cell>
          <cell r="L59">
            <v>23532486.949999999</v>
          </cell>
        </row>
        <row r="60">
          <cell r="B60" t="str">
            <v>VII</v>
          </cell>
          <cell r="D60" t="str">
            <v xml:space="preserve"> PEKERJAAN GORONG-GORONG PLAT 0.5 X 0.6 X 4 M 1 UNIT</v>
          </cell>
        </row>
        <row r="61">
          <cell r="B61">
            <v>1</v>
          </cell>
          <cell r="D61" t="str">
            <v xml:space="preserve"> Galian tanah keras</v>
          </cell>
          <cell r="H61" t="str">
            <v>A.2</v>
          </cell>
          <cell r="I61">
            <v>6.24</v>
          </cell>
          <cell r="J61" t="str">
            <v>M3</v>
          </cell>
          <cell r="K61">
            <v>26353</v>
          </cell>
          <cell r="L61">
            <v>164442.72</v>
          </cell>
        </row>
        <row r="62">
          <cell r="B62">
            <v>2</v>
          </cell>
          <cell r="D62" t="str">
            <v xml:space="preserve"> Urugan tanah bekas galian dan dipadatkan</v>
          </cell>
          <cell r="H62" t="str">
            <v>A.7.2</v>
          </cell>
          <cell r="I62">
            <v>1.48</v>
          </cell>
          <cell r="J62" t="str">
            <v>M3</v>
          </cell>
          <cell r="K62">
            <v>123146</v>
          </cell>
          <cell r="L62">
            <v>182256.08</v>
          </cell>
        </row>
        <row r="63">
          <cell r="B63">
            <v>3</v>
          </cell>
          <cell r="D63" t="str">
            <v xml:space="preserve"> Pasang batu belah adk 1 : 4.</v>
          </cell>
          <cell r="H63" t="str">
            <v>G.32h+G.26(a)</v>
          </cell>
          <cell r="I63">
            <v>3.96</v>
          </cell>
          <cell r="J63" t="str">
            <v>M3</v>
          </cell>
          <cell r="K63">
            <v>527127.02</v>
          </cell>
          <cell r="L63">
            <v>2087423</v>
          </cell>
        </row>
        <row r="64">
          <cell r="B64">
            <v>4</v>
          </cell>
          <cell r="D64" t="str">
            <v xml:space="preserve"> Pasang Beton bertulang. Plat adk 1:2:3</v>
          </cell>
          <cell r="H64" t="str">
            <v>G.41+3/4 I.2(b)+F.8</v>
          </cell>
          <cell r="I64">
            <v>0.8</v>
          </cell>
          <cell r="J64" t="str">
            <v>M3</v>
          </cell>
          <cell r="K64">
            <v>3348157.78</v>
          </cell>
          <cell r="L64">
            <v>2678526.2200000002</v>
          </cell>
        </row>
        <row r="65">
          <cell r="B65">
            <v>5</v>
          </cell>
          <cell r="D65" t="str">
            <v xml:space="preserve"> Plesteran dinding dan lantai gorong-gorong adk.1:4 </v>
          </cell>
          <cell r="H65" t="str">
            <v>G.50q+G.48</v>
          </cell>
          <cell r="I65">
            <v>8.36</v>
          </cell>
          <cell r="J65" t="str">
            <v>M2</v>
          </cell>
          <cell r="K65">
            <v>19133.61</v>
          </cell>
          <cell r="L65">
            <v>159956.98000000001</v>
          </cell>
        </row>
        <row r="66">
          <cell r="D66" t="str">
            <v>SUB TOTAL   VII</v>
          </cell>
          <cell r="L66">
            <v>5272605</v>
          </cell>
        </row>
        <row r="67">
          <cell r="B67" t="str">
            <v>VIII</v>
          </cell>
          <cell r="D67" t="str">
            <v xml:space="preserve"> PEKERJAAN GORONG-GORONG PLAT 0.65 X 0.6 X 6 M 1 UNIT</v>
          </cell>
        </row>
        <row r="68">
          <cell r="B68">
            <v>1</v>
          </cell>
          <cell r="D68" t="str">
            <v xml:space="preserve"> Galian tanah  keras</v>
          </cell>
          <cell r="H68" t="str">
            <v>A.2</v>
          </cell>
          <cell r="I68">
            <v>13.14</v>
          </cell>
          <cell r="J68" t="str">
            <v>M3</v>
          </cell>
          <cell r="K68">
            <v>26353</v>
          </cell>
          <cell r="L68">
            <v>346278.42</v>
          </cell>
        </row>
        <row r="69">
          <cell r="B69">
            <v>2</v>
          </cell>
          <cell r="D69" t="str">
            <v xml:space="preserve"> Urugan tanah bekas galian dan dipadatkan</v>
          </cell>
          <cell r="H69" t="str">
            <v>A.7.2</v>
          </cell>
          <cell r="I69">
            <v>4.5599999999999996</v>
          </cell>
          <cell r="J69" t="str">
            <v>M3</v>
          </cell>
          <cell r="K69">
            <v>123146</v>
          </cell>
          <cell r="L69">
            <v>561545.76</v>
          </cell>
        </row>
        <row r="70">
          <cell r="B70">
            <v>3</v>
          </cell>
          <cell r="D70" t="str">
            <v xml:space="preserve"> Pasang batu belah adk 1 : 4.</v>
          </cell>
          <cell r="H70" t="str">
            <v>G.32h+G.26(a)</v>
          </cell>
          <cell r="I70">
            <v>7.38</v>
          </cell>
          <cell r="J70" t="str">
            <v>M3</v>
          </cell>
          <cell r="K70">
            <v>527127.02</v>
          </cell>
          <cell r="L70">
            <v>3890197.41</v>
          </cell>
        </row>
        <row r="71">
          <cell r="B71">
            <v>4</v>
          </cell>
          <cell r="D71" t="str">
            <v xml:space="preserve"> Pasang Beton bertulang. Plat adk 1:2:3</v>
          </cell>
          <cell r="H71" t="str">
            <v>G.41+3/4 I.2(b)+F.8</v>
          </cell>
          <cell r="I71">
            <v>1.2</v>
          </cell>
          <cell r="J71" t="str">
            <v>M3</v>
          </cell>
          <cell r="K71">
            <v>3348157.78</v>
          </cell>
          <cell r="L71">
            <v>4017789.34</v>
          </cell>
        </row>
        <row r="72">
          <cell r="B72">
            <v>5</v>
          </cell>
          <cell r="D72" t="str">
            <v xml:space="preserve"> Plesteran dinding dan lantai gorong-gorong adk.1:4 </v>
          </cell>
          <cell r="H72" t="str">
            <v>G.50q+G.48</v>
          </cell>
          <cell r="I72">
            <v>13.24</v>
          </cell>
          <cell r="J72" t="str">
            <v>M2</v>
          </cell>
          <cell r="K72">
            <v>19133.61</v>
          </cell>
          <cell r="L72">
            <v>253329</v>
          </cell>
        </row>
        <row r="73">
          <cell r="D73" t="str">
            <v>SUB TOTAL   VIII</v>
          </cell>
          <cell r="L73">
            <v>9069139.9299999997</v>
          </cell>
        </row>
        <row r="74">
          <cell r="B74" t="str">
            <v>IX</v>
          </cell>
          <cell r="D74" t="str">
            <v xml:space="preserve"> PEKERJAAN GORONG-GORONG PLAT 0.5 X 0.7 X 7 M 1 UNIT</v>
          </cell>
        </row>
        <row r="75">
          <cell r="B75">
            <v>1</v>
          </cell>
          <cell r="D75" t="str">
            <v xml:space="preserve"> Galian tanah  keras</v>
          </cell>
          <cell r="H75" t="str">
            <v>A.2</v>
          </cell>
          <cell r="I75">
            <v>11.515000000000001</v>
          </cell>
          <cell r="J75" t="str">
            <v>M3</v>
          </cell>
          <cell r="K75">
            <v>26353</v>
          </cell>
          <cell r="L75">
            <v>303454.8</v>
          </cell>
        </row>
        <row r="76">
          <cell r="B76">
            <v>2</v>
          </cell>
          <cell r="D76" t="str">
            <v xml:space="preserve"> Urugan tanah bekas galian dan dipadatkan</v>
          </cell>
          <cell r="H76" t="str">
            <v>A.7.2</v>
          </cell>
          <cell r="I76">
            <v>2.94</v>
          </cell>
          <cell r="J76" t="str">
            <v>M3</v>
          </cell>
          <cell r="K76">
            <v>123146</v>
          </cell>
          <cell r="L76">
            <v>362049.24</v>
          </cell>
        </row>
        <row r="77">
          <cell r="B77">
            <v>3</v>
          </cell>
          <cell r="D77" t="str">
            <v xml:space="preserve"> Pasang batu belah adk 1 : 4.</v>
          </cell>
          <cell r="H77" t="str">
            <v>G.32h+G.26(a)</v>
          </cell>
          <cell r="I77">
            <v>7.0350000000000001</v>
          </cell>
          <cell r="J77" t="str">
            <v>M3</v>
          </cell>
          <cell r="K77">
            <v>527127.02</v>
          </cell>
          <cell r="L77">
            <v>3708338.59</v>
          </cell>
        </row>
        <row r="78">
          <cell r="B78">
            <v>4</v>
          </cell>
          <cell r="D78" t="str">
            <v xml:space="preserve"> Pasang Beton bertulang. Plat adk 1:2:3</v>
          </cell>
          <cell r="H78" t="str">
            <v>G.41+3/4 I.2(b)+F.8</v>
          </cell>
          <cell r="I78">
            <v>1.54</v>
          </cell>
          <cell r="J78" t="str">
            <v>M3</v>
          </cell>
          <cell r="K78">
            <v>3348157.78</v>
          </cell>
          <cell r="L78">
            <v>5156162.9800000004</v>
          </cell>
        </row>
        <row r="79">
          <cell r="B79">
            <v>5</v>
          </cell>
          <cell r="D79" t="str">
            <v xml:space="preserve"> Plesteran dinding dan lantai gorong-gorong adk.1:4 </v>
          </cell>
          <cell r="H79" t="str">
            <v>G.50q+G.48</v>
          </cell>
          <cell r="I79">
            <v>13.86</v>
          </cell>
          <cell r="J79" t="str">
            <v>M2</v>
          </cell>
          <cell r="K79">
            <v>19133.61</v>
          </cell>
          <cell r="L79">
            <v>265191.83</v>
          </cell>
        </row>
        <row r="80">
          <cell r="D80" t="str">
            <v>SUB TOTAL   IX</v>
          </cell>
          <cell r="L80">
            <v>9795197.4399999995</v>
          </cell>
        </row>
        <row r="81">
          <cell r="B81" t="str">
            <v>X</v>
          </cell>
          <cell r="D81" t="str">
            <v>PEKERJAAN LAIN-LAIN</v>
          </cell>
        </row>
        <row r="82">
          <cell r="B82">
            <v>1</v>
          </cell>
          <cell r="C82">
            <v>1</v>
          </cell>
          <cell r="D82" t="str">
            <v>Finishing Proyek</v>
          </cell>
          <cell r="H82" t="str">
            <v>-</v>
          </cell>
          <cell r="I82">
            <v>1</v>
          </cell>
          <cell r="J82" t="str">
            <v>Ls</v>
          </cell>
          <cell r="K82">
            <v>620000</v>
          </cell>
          <cell r="L82">
            <v>620000</v>
          </cell>
        </row>
        <row r="83">
          <cell r="D83" t="str">
            <v>SUB TOTAL   X</v>
          </cell>
          <cell r="L83">
            <v>620000</v>
          </cell>
        </row>
        <row r="84">
          <cell r="B84" t="str">
            <v>A</v>
          </cell>
          <cell r="D84" t="str">
            <v>JUMLAH</v>
          </cell>
          <cell r="L84">
            <v>350954687.16957521</v>
          </cell>
        </row>
        <row r="85">
          <cell r="B85" t="str">
            <v>B</v>
          </cell>
          <cell r="D85" t="str">
            <v>PPN 10% x A</v>
          </cell>
          <cell r="L85">
            <v>35095468.719999999</v>
          </cell>
        </row>
        <row r="86">
          <cell r="B86" t="str">
            <v>C</v>
          </cell>
          <cell r="D86" t="str">
            <v>JUMLAH  (A+B)</v>
          </cell>
          <cell r="L86">
            <v>386050155.88957524</v>
          </cell>
        </row>
        <row r="87">
          <cell r="B87" t="str">
            <v>D</v>
          </cell>
          <cell r="D87" t="str">
            <v>JUMLAH DIBULATKAN</v>
          </cell>
          <cell r="L87">
            <v>386050000</v>
          </cell>
        </row>
        <row r="88">
          <cell r="N88" t="str">
            <v>REKAPITULASI RENCANA ANGGARAN BIAYA</v>
          </cell>
        </row>
        <row r="89">
          <cell r="N89" t="str">
            <v>OWNER'S ESTIMATE</v>
          </cell>
        </row>
        <row r="91">
          <cell r="N91" t="str">
            <v>Kode Paket</v>
          </cell>
          <cell r="P91" t="str">
            <v>:</v>
          </cell>
          <cell r="Q91" t="str">
            <v>C.16</v>
          </cell>
        </row>
        <row r="92">
          <cell r="N92" t="str">
            <v>Kegiatan</v>
          </cell>
          <cell r="P92" t="str">
            <v>:</v>
          </cell>
          <cell r="Q92" t="str">
            <v>Penyehatan Lingkungan Permukiman (PLP)</v>
          </cell>
        </row>
        <row r="93">
          <cell r="N93" t="str">
            <v>Pekerjaan</v>
          </cell>
          <cell r="Q93" t="str">
            <v>Pembuatan Saluran Drainase Kelurahan Enggal</v>
          </cell>
        </row>
        <row r="94">
          <cell r="N94" t="str">
            <v>Lokasi</v>
          </cell>
          <cell r="Q94" t="str">
            <v>Kelurahan Enggal</v>
          </cell>
        </row>
        <row r="95">
          <cell r="N95" t="str">
            <v>Panjanga Rencana</v>
          </cell>
          <cell r="Q95">
            <v>500</v>
          </cell>
          <cell r="R95" t="str">
            <v>M'</v>
          </cell>
        </row>
        <row r="96">
          <cell r="N96" t="str">
            <v>Panjang Realisasi</v>
          </cell>
          <cell r="P96" t="str">
            <v>:</v>
          </cell>
          <cell r="Q96">
            <v>618.5</v>
          </cell>
          <cell r="R96" t="str">
            <v>M'</v>
          </cell>
        </row>
        <row r="97">
          <cell r="N97" t="str">
            <v>Tahun Anggaran</v>
          </cell>
          <cell r="P97" t="str">
            <v>:</v>
          </cell>
          <cell r="Q97" t="str">
            <v>2006</v>
          </cell>
        </row>
        <row r="99">
          <cell r="N99" t="str">
            <v>NO.</v>
          </cell>
          <cell r="P99" t="str">
            <v>URAIAN  PEKERJAAN</v>
          </cell>
          <cell r="V99" t="str">
            <v>TOTAL</v>
          </cell>
        </row>
        <row r="100">
          <cell r="V100" t="str">
            <v>HARGA</v>
          </cell>
        </row>
        <row r="101">
          <cell r="V101" t="str">
            <v>(Rp)</v>
          </cell>
        </row>
        <row r="102">
          <cell r="N102" t="str">
            <v>I</v>
          </cell>
          <cell r="Q102" t="str">
            <v xml:space="preserve"> PEKERJAAN PERSIAPAN</v>
          </cell>
          <cell r="V102">
            <v>2255900</v>
          </cell>
        </row>
        <row r="103">
          <cell r="N103" t="str">
            <v>II</v>
          </cell>
          <cell r="Q103" t="str">
            <v>PEKERJAAN SIRING BARU</v>
          </cell>
          <cell r="V103">
            <v>286324605.50957501</v>
          </cell>
        </row>
        <row r="104">
          <cell r="N104" t="str">
            <v>III</v>
          </cell>
          <cell r="Q104" t="str">
            <v xml:space="preserve"> PEKERJAAN GORONG-GORONG PLAT 0.65 X 0.6 X 1.5 M 1 UNIT</v>
          </cell>
          <cell r="V104">
            <v>2248479.8499999996</v>
          </cell>
        </row>
        <row r="105">
          <cell r="N105" t="str">
            <v>IV</v>
          </cell>
          <cell r="Q105" t="str">
            <v xml:space="preserve"> PEKERJAAN GORONG-GORONG PLAT 0.65 X 0.6 X 2 M 1 UNIT</v>
          </cell>
          <cell r="V105">
            <v>2982411.12</v>
          </cell>
        </row>
        <row r="106">
          <cell r="N106" t="str">
            <v>V</v>
          </cell>
          <cell r="Q106" t="str">
            <v xml:space="preserve"> PEKERJAAN GORONG-GORONG PLAT 0.65 X 0.6 X 3 M 2 UNIT</v>
          </cell>
          <cell r="V106">
            <v>8853861.370000001</v>
          </cell>
        </row>
        <row r="107">
          <cell r="N107" t="str">
            <v>VI</v>
          </cell>
          <cell r="Q107" t="str">
            <v xml:space="preserve"> PEKERJAAN GORONG-GORONG PLAT 0.65 X 0.6 X 4 M 4 UNIT</v>
          </cell>
          <cell r="V107">
            <v>23532486.949999999</v>
          </cell>
        </row>
        <row r="108">
          <cell r="N108" t="str">
            <v>VII</v>
          </cell>
          <cell r="Q108" t="str">
            <v xml:space="preserve"> PEKERJAAN GORONG-GORONG PLAT 0.5 X 0.6 X 4 M 1 UNIT</v>
          </cell>
          <cell r="V108">
            <v>5272605</v>
          </cell>
        </row>
        <row r="109">
          <cell r="N109" t="str">
            <v>VIII</v>
          </cell>
          <cell r="Q109" t="str">
            <v xml:space="preserve"> PEKERJAAN GORONG-GORONG PLAT 0.65 X 0.6 X 6 M 1 UNIT</v>
          </cell>
          <cell r="V109">
            <v>9069139.9299999997</v>
          </cell>
        </row>
        <row r="110">
          <cell r="N110" t="str">
            <v>IX</v>
          </cell>
          <cell r="Q110" t="str">
            <v xml:space="preserve"> PEKERJAAN GORONG-GORONG PLAT 0.5 X 0.7 X 7 M 1 UNIT</v>
          </cell>
          <cell r="V110">
            <v>9795197.4399999995</v>
          </cell>
        </row>
        <row r="111">
          <cell r="N111" t="str">
            <v>X</v>
          </cell>
          <cell r="Q111" t="str">
            <v>PEKERJAAN LAIN-LAIN</v>
          </cell>
          <cell r="V111">
            <v>620000</v>
          </cell>
        </row>
        <row r="112">
          <cell r="Q112" t="str">
            <v>JUMLAH ( I  s/d.  X)</v>
          </cell>
          <cell r="V112">
            <v>350954687.16957504</v>
          </cell>
        </row>
        <row r="113">
          <cell r="Q113" t="str">
            <v>PPN 10%</v>
          </cell>
          <cell r="V113">
            <v>35095468.719999999</v>
          </cell>
        </row>
        <row r="114">
          <cell r="Q114" t="str">
            <v>TOTAL</v>
          </cell>
          <cell r="V114">
            <v>386050155.889575</v>
          </cell>
        </row>
        <row r="115">
          <cell r="Q115" t="str">
            <v>DIBULATKAN</v>
          </cell>
          <cell r="V115">
            <v>386050000</v>
          </cell>
        </row>
        <row r="117">
          <cell r="O117" t="str">
            <v>Terbilang</v>
          </cell>
          <cell r="P117" t="str">
            <v>:</v>
          </cell>
          <cell r="Q117" t="str">
            <v>Tiga Ratus Delapan Puluh Enam Juta Lima Puluh Ribu Rupiah</v>
          </cell>
        </row>
        <row r="120">
          <cell r="S120" t="str">
            <v>Bandar Lampung,  ...................... 2006</v>
          </cell>
        </row>
        <row r="121">
          <cell r="N121" t="str">
            <v>MENGETAHUI :</v>
          </cell>
        </row>
        <row r="122">
          <cell r="N122" t="str">
            <v>PEJABAT PEMBUAT KOMITMEN/ PEMIMPIN KEGIATAN</v>
          </cell>
          <cell r="S122" t="str">
            <v>PANITIA PENGADAAN JASA KONSTRUKSI</v>
          </cell>
        </row>
        <row r="123">
          <cell r="S123" t="str">
            <v>Ketua</v>
          </cell>
        </row>
        <row r="128">
          <cell r="N128" t="str">
            <v>Hi.NURBUANA,ST</v>
          </cell>
          <cell r="S128" t="str">
            <v>FAISOL MUCHTAR,ST</v>
          </cell>
        </row>
        <row r="129">
          <cell r="N129" t="str">
            <v>NIP.460021600</v>
          </cell>
          <cell r="S129" t="str">
            <v>NIP. 460 021 411</v>
          </cell>
        </row>
      </sheetData>
      <sheetData sheetId="17" refreshError="1"/>
      <sheetData sheetId="18" refreshError="1"/>
      <sheetData sheetId="19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C.19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dan Gorong-gorong Plat Jalan Kelapa, Jalan Cendana, Jalan Jati dan Jalan Akasia Kelurahan Sepang Jaya</v>
          </cell>
        </row>
        <row r="7">
          <cell r="B7" t="str">
            <v>Lokasi</v>
          </cell>
          <cell r="E7" t="str">
            <v>:</v>
          </cell>
          <cell r="F7" t="str">
            <v>Kelurahan Sepang Jaya</v>
          </cell>
        </row>
        <row r="8">
          <cell r="B8" t="str">
            <v>Panjanga Rencana</v>
          </cell>
          <cell r="E8" t="str">
            <v>:</v>
          </cell>
          <cell r="F8">
            <v>667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924.6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369840</v>
          </cell>
          <cell r="L15">
            <v>369840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92460</v>
          </cell>
          <cell r="L16">
            <v>92460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1250000</v>
          </cell>
          <cell r="L19">
            <v>1250000</v>
          </cell>
        </row>
        <row r="20">
          <cell r="D20" t="str">
            <v>SUB TOTAL   I</v>
          </cell>
          <cell r="L20">
            <v>2162300</v>
          </cell>
        </row>
        <row r="21">
          <cell r="B21" t="str">
            <v>II</v>
          </cell>
          <cell r="D21" t="str">
            <v xml:space="preserve"> PEKERJAAN SIRING BARU</v>
          </cell>
        </row>
        <row r="22">
          <cell r="B22">
            <v>1</v>
          </cell>
          <cell r="D22" t="str">
            <v xml:space="preserve"> Galian tanah untuk siring 85 %</v>
          </cell>
          <cell r="H22" t="str">
            <v>A.1</v>
          </cell>
          <cell r="I22">
            <v>395.33712500000001</v>
          </cell>
          <cell r="J22" t="str">
            <v>M3</v>
          </cell>
          <cell r="K22">
            <v>19775</v>
          </cell>
          <cell r="L22">
            <v>7817791.6500000004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395.33712500000001</v>
          </cell>
          <cell r="J23" t="str">
            <v>M3</v>
          </cell>
          <cell r="K23">
            <v>8660</v>
          </cell>
          <cell r="L23">
            <v>3423619.5</v>
          </cell>
        </row>
        <row r="24">
          <cell r="B24">
            <v>3</v>
          </cell>
          <cell r="D24" t="str">
            <v xml:space="preserve"> Pasang batu belah adk 1 : 4.</v>
          </cell>
          <cell r="H24" t="str">
            <v>G.32h+G.26(a)</v>
          </cell>
          <cell r="I24">
            <v>310.23349999999999</v>
          </cell>
          <cell r="J24" t="str">
            <v>M3</v>
          </cell>
          <cell r="K24">
            <v>527127.02</v>
          </cell>
          <cell r="L24">
            <v>163532460.36000001</v>
          </cell>
        </row>
        <row r="25">
          <cell r="B25">
            <v>4</v>
          </cell>
          <cell r="D25" t="str">
            <v xml:space="preserve"> Plesteran dinding dan lantai siring adk.1:4 </v>
          </cell>
          <cell r="H25" t="str">
            <v>G.50q+G.48</v>
          </cell>
          <cell r="I25">
            <v>1520.29</v>
          </cell>
          <cell r="J25" t="str">
            <v>M2</v>
          </cell>
          <cell r="K25">
            <v>19133.61</v>
          </cell>
          <cell r="L25">
            <v>29088635.949999999</v>
          </cell>
        </row>
        <row r="26">
          <cell r="D26" t="str">
            <v>SUB TOTAL   II</v>
          </cell>
          <cell r="L26">
            <v>203862507.46000001</v>
          </cell>
        </row>
        <row r="27">
          <cell r="B27" t="str">
            <v>III</v>
          </cell>
          <cell r="D27" t="str">
            <v xml:space="preserve"> PEKERJAAN REHAP SIRING LAMA PASANGAN SEBELAH </v>
          </cell>
        </row>
        <row r="28">
          <cell r="B28">
            <v>1</v>
          </cell>
          <cell r="D28" t="str">
            <v xml:space="preserve"> Galian tanah untuk siring 50 %</v>
          </cell>
          <cell r="H28" t="str">
            <v>A.1</v>
          </cell>
          <cell r="I28">
            <v>16.02</v>
          </cell>
          <cell r="J28" t="str">
            <v>M3</v>
          </cell>
          <cell r="K28">
            <v>19775</v>
          </cell>
          <cell r="L28">
            <v>316795.5</v>
          </cell>
        </row>
        <row r="29">
          <cell r="B29">
            <v>2</v>
          </cell>
          <cell r="D29" t="str">
            <v xml:space="preserve"> Pembuangan ex galian tanah</v>
          </cell>
          <cell r="H29" t="str">
            <v>A.6</v>
          </cell>
          <cell r="I29">
            <v>16.02</v>
          </cell>
          <cell r="J29" t="str">
            <v>M3</v>
          </cell>
          <cell r="K29">
            <v>8660</v>
          </cell>
          <cell r="L29">
            <v>138733.20000000001</v>
          </cell>
        </row>
        <row r="30">
          <cell r="B30">
            <v>3</v>
          </cell>
          <cell r="D30" t="str">
            <v xml:space="preserve"> Pasang batu belah adk 1 : 4.</v>
          </cell>
          <cell r="H30" t="str">
            <v>G.32h+G.26(a)</v>
          </cell>
          <cell r="I30">
            <v>14.03875</v>
          </cell>
          <cell r="J30" t="str">
            <v>M3</v>
          </cell>
          <cell r="K30">
            <v>527127.02</v>
          </cell>
          <cell r="L30">
            <v>7400204.4500000002</v>
          </cell>
        </row>
        <row r="31">
          <cell r="B31">
            <v>4</v>
          </cell>
          <cell r="D31" t="str">
            <v xml:space="preserve"> Plesteran dinding dan lantai siring adk.1:4 </v>
          </cell>
          <cell r="H31" t="str">
            <v>G.50q+G.48</v>
          </cell>
          <cell r="I31">
            <v>124.3</v>
          </cell>
          <cell r="J31" t="str">
            <v>M2</v>
          </cell>
          <cell r="K31">
            <v>19133.61</v>
          </cell>
          <cell r="L31">
            <v>2378307.7200000002</v>
          </cell>
        </row>
        <row r="32">
          <cell r="D32" t="str">
            <v>SUB TOTAL   III</v>
          </cell>
          <cell r="L32">
            <v>10234040.870000001</v>
          </cell>
        </row>
        <row r="33">
          <cell r="B33" t="str">
            <v>IV</v>
          </cell>
          <cell r="D33" t="str">
            <v xml:space="preserve"> PEKERJAAN GORONG-GORONG BETON PLAT 0.5 X 0.8 X 6 M 1 UNIT</v>
          </cell>
        </row>
        <row r="34">
          <cell r="B34">
            <v>1</v>
          </cell>
          <cell r="D34" t="str">
            <v xml:space="preserve"> Galian tanah keras</v>
          </cell>
          <cell r="H34" t="str">
            <v>A.2</v>
          </cell>
          <cell r="I34">
            <v>12.24</v>
          </cell>
          <cell r="J34" t="str">
            <v>M3</v>
          </cell>
          <cell r="K34">
            <v>26353</v>
          </cell>
          <cell r="L34">
            <v>322560.71999999997</v>
          </cell>
        </row>
        <row r="35">
          <cell r="B35">
            <v>2</v>
          </cell>
          <cell r="D35" t="str">
            <v xml:space="preserve"> Pembuangan bekas galian </v>
          </cell>
          <cell r="H35" t="str">
            <v>A.6</v>
          </cell>
          <cell r="I35">
            <v>12.24</v>
          </cell>
          <cell r="J35" t="str">
            <v>M3</v>
          </cell>
          <cell r="K35">
            <v>8660</v>
          </cell>
          <cell r="L35">
            <v>105998.39999999999</v>
          </cell>
        </row>
        <row r="36">
          <cell r="B36">
            <v>3</v>
          </cell>
          <cell r="D36" t="str">
            <v xml:space="preserve"> Pasang batu belah adk 1 : 4.</v>
          </cell>
          <cell r="H36" t="str">
            <v>G.32h+G.26(a)</v>
          </cell>
          <cell r="I36">
            <v>7.08</v>
          </cell>
          <cell r="J36" t="str">
            <v>M3</v>
          </cell>
          <cell r="K36">
            <v>527127.02</v>
          </cell>
          <cell r="L36">
            <v>3732059.3</v>
          </cell>
        </row>
        <row r="37">
          <cell r="B37">
            <v>4</v>
          </cell>
          <cell r="D37" t="str">
            <v xml:space="preserve"> Pasang Beton bertulang. Plat lantai adk 1:2:3</v>
          </cell>
          <cell r="H37" t="str">
            <v>G.41+3/4 I.2(b)+F.8</v>
          </cell>
          <cell r="I37">
            <v>1.2</v>
          </cell>
          <cell r="J37" t="str">
            <v>M3</v>
          </cell>
          <cell r="K37">
            <v>3348157.78</v>
          </cell>
          <cell r="L37">
            <v>4017789.34</v>
          </cell>
        </row>
        <row r="38">
          <cell r="B38">
            <v>5</v>
          </cell>
          <cell r="D38" t="str">
            <v xml:space="preserve"> Plesteran dinding dan lantai gorong-gorong adk.1:4 </v>
          </cell>
          <cell r="H38" t="str">
            <v>G.50q+G.48</v>
          </cell>
          <cell r="I38">
            <v>15.56</v>
          </cell>
          <cell r="J38" t="str">
            <v>M2</v>
          </cell>
          <cell r="K38">
            <v>19133.61</v>
          </cell>
          <cell r="L38">
            <v>297718.96999999997</v>
          </cell>
        </row>
        <row r="39">
          <cell r="B39">
            <v>6</v>
          </cell>
          <cell r="D39" t="str">
            <v xml:space="preserve"> Pekerjaan latasir tebal 2 cm</v>
          </cell>
          <cell r="H39" t="str">
            <v>K 638</v>
          </cell>
          <cell r="I39">
            <v>12</v>
          </cell>
          <cell r="J39" t="str">
            <v>M2</v>
          </cell>
          <cell r="K39">
            <v>30278.240000000002</v>
          </cell>
          <cell r="L39">
            <v>363338.88</v>
          </cell>
        </row>
        <row r="40">
          <cell r="D40" t="str">
            <v>SUB TOTAL   IV</v>
          </cell>
          <cell r="L40">
            <v>8839465.6100000013</v>
          </cell>
        </row>
        <row r="41">
          <cell r="B41" t="str">
            <v>V</v>
          </cell>
          <cell r="D41" t="str">
            <v xml:space="preserve"> PEKERJAAN GORONG-GORONG BETON PLAT 0.5 X 0.8 X 5 M 7 UNIT</v>
          </cell>
        </row>
        <row r="42">
          <cell r="B42">
            <v>1</v>
          </cell>
          <cell r="D42" t="str">
            <v xml:space="preserve"> Galian tanah keras</v>
          </cell>
          <cell r="H42" t="str">
            <v>A.2</v>
          </cell>
          <cell r="I42">
            <v>71.400000000000006</v>
          </cell>
          <cell r="J42" t="str">
            <v>M3</v>
          </cell>
          <cell r="K42">
            <v>26353</v>
          </cell>
          <cell r="L42">
            <v>1881604.2</v>
          </cell>
        </row>
        <row r="43">
          <cell r="B43">
            <v>2</v>
          </cell>
          <cell r="D43" t="str">
            <v xml:space="preserve"> Pembuangan bekas galian </v>
          </cell>
          <cell r="H43" t="str">
            <v>A.6</v>
          </cell>
          <cell r="I43">
            <v>71.400000000000006</v>
          </cell>
          <cell r="J43" t="str">
            <v>M3</v>
          </cell>
          <cell r="K43">
            <v>8660</v>
          </cell>
          <cell r="L43">
            <v>618324</v>
          </cell>
        </row>
        <row r="44">
          <cell r="B44">
            <v>3</v>
          </cell>
          <cell r="D44" t="str">
            <v xml:space="preserve"> Pasang batu belah adk 1 : 4.</v>
          </cell>
          <cell r="H44" t="str">
            <v>G.32h+G.26(a)</v>
          </cell>
          <cell r="I44">
            <v>41.3</v>
          </cell>
          <cell r="J44" t="str">
            <v>M3</v>
          </cell>
          <cell r="K44">
            <v>527127.02</v>
          </cell>
          <cell r="L44">
            <v>21770345.93</v>
          </cell>
        </row>
        <row r="45">
          <cell r="B45">
            <v>4</v>
          </cell>
          <cell r="D45" t="str">
            <v xml:space="preserve"> Pasang Beton bertulang. Plat lantai adk 1:2:3</v>
          </cell>
          <cell r="H45" t="str">
            <v>G.41+3/4 I.2(b)+F.8</v>
          </cell>
          <cell r="I45">
            <v>7</v>
          </cell>
          <cell r="J45" t="str">
            <v>M3</v>
          </cell>
          <cell r="K45">
            <v>3348157.78</v>
          </cell>
          <cell r="L45">
            <v>23437104.460000001</v>
          </cell>
        </row>
        <row r="46">
          <cell r="B46">
            <v>5</v>
          </cell>
          <cell r="D46" t="str">
            <v xml:space="preserve"> Plesteran dinding dan lantai gorong-gorong adk.1:4 </v>
          </cell>
          <cell r="H46" t="str">
            <v>G.50q+G.48</v>
          </cell>
          <cell r="I46">
            <v>81.72</v>
          </cell>
          <cell r="J46" t="str">
            <v>M2</v>
          </cell>
          <cell r="K46">
            <v>19133.61</v>
          </cell>
          <cell r="L46">
            <v>1563598.61</v>
          </cell>
        </row>
        <row r="47">
          <cell r="B47">
            <v>6</v>
          </cell>
          <cell r="D47" t="str">
            <v xml:space="preserve"> Pekerjaan latasir tebal 2 cm</v>
          </cell>
          <cell r="H47" t="str">
            <v>K 638</v>
          </cell>
          <cell r="I47">
            <v>70</v>
          </cell>
          <cell r="J47" t="str">
            <v>M2</v>
          </cell>
          <cell r="K47">
            <v>30278.240000000002</v>
          </cell>
          <cell r="L47">
            <v>2119476.7999999998</v>
          </cell>
        </row>
        <row r="48">
          <cell r="D48" t="str">
            <v>SUB TOTAL   V</v>
          </cell>
          <cell r="L48">
            <v>51390454</v>
          </cell>
        </row>
        <row r="49">
          <cell r="B49" t="str">
            <v>VI</v>
          </cell>
          <cell r="D49" t="str">
            <v>PEKERJAAN LAIN-LAIN</v>
          </cell>
        </row>
        <row r="50">
          <cell r="B50">
            <v>1</v>
          </cell>
          <cell r="C50">
            <v>1</v>
          </cell>
          <cell r="D50" t="str">
            <v>Finishing Proyek</v>
          </cell>
          <cell r="H50" t="str">
            <v>-</v>
          </cell>
          <cell r="I50">
            <v>1</v>
          </cell>
          <cell r="J50" t="str">
            <v>Ls</v>
          </cell>
          <cell r="K50">
            <v>620000</v>
          </cell>
          <cell r="L50">
            <v>620000</v>
          </cell>
        </row>
        <row r="51">
          <cell r="D51" t="str">
            <v>SUB TOTAL   VI</v>
          </cell>
          <cell r="L51">
            <v>620000</v>
          </cell>
        </row>
        <row r="52">
          <cell r="B52" t="str">
            <v>A</v>
          </cell>
          <cell r="D52" t="str">
            <v>JUMLAH</v>
          </cell>
          <cell r="L52">
            <v>277108767.94000006</v>
          </cell>
        </row>
        <row r="53">
          <cell r="B53" t="str">
            <v>B</v>
          </cell>
          <cell r="D53" t="str">
            <v>PPN 10% x A</v>
          </cell>
          <cell r="L53">
            <v>27710876.789999999</v>
          </cell>
        </row>
        <row r="54">
          <cell r="B54" t="str">
            <v>C</v>
          </cell>
          <cell r="D54" t="str">
            <v>JUMLAH  (A+B)</v>
          </cell>
          <cell r="L54">
            <v>304819644.73000008</v>
          </cell>
        </row>
        <row r="55">
          <cell r="B55" t="str">
            <v>D</v>
          </cell>
          <cell r="D55" t="str">
            <v>JUMLAH DIBULATKAN</v>
          </cell>
          <cell r="L55">
            <v>304819000</v>
          </cell>
        </row>
        <row r="56">
          <cell r="N56" t="str">
            <v>REKAPITULASI RENCANA ANGGARAN BIAYA</v>
          </cell>
        </row>
        <row r="57">
          <cell r="N57" t="str">
            <v>OWNER'S ESTIMATE</v>
          </cell>
        </row>
        <row r="59">
          <cell r="N59" t="str">
            <v>Kode Paket</v>
          </cell>
          <cell r="P59" t="str">
            <v>:</v>
          </cell>
          <cell r="Q59" t="str">
            <v>C.19</v>
          </cell>
        </row>
        <row r="60">
          <cell r="N60" t="str">
            <v>Kegiatan</v>
          </cell>
          <cell r="P60" t="str">
            <v>:</v>
          </cell>
          <cell r="Q60" t="str">
            <v>Penyehatan Lingkungan Permukiman (PLP)</v>
          </cell>
        </row>
        <row r="61">
          <cell r="N61" t="str">
            <v>Pekerjaan</v>
          </cell>
          <cell r="Q61" t="str">
            <v>Pembuatan Saluran Drainase dan Gorong-gorong Plat Jalan Kelapa, Jalan Cendana, Jalan Jati dan Jalan Akasia Kelurahan Sepang Jaya</v>
          </cell>
        </row>
        <row r="62">
          <cell r="N62" t="str">
            <v>Lokasi</v>
          </cell>
          <cell r="Q62" t="str">
            <v>Kelurahan Sepang Jaya</v>
          </cell>
        </row>
        <row r="63">
          <cell r="N63" t="str">
            <v>Panjanga Rencana</v>
          </cell>
          <cell r="Q63">
            <v>667</v>
          </cell>
          <cell r="R63" t="str">
            <v>M'</v>
          </cell>
        </row>
        <row r="64">
          <cell r="N64" t="str">
            <v>Panjang Realisasi</v>
          </cell>
          <cell r="P64" t="str">
            <v>:</v>
          </cell>
          <cell r="Q64">
            <v>924.6</v>
          </cell>
          <cell r="R64" t="str">
            <v>M'</v>
          </cell>
        </row>
        <row r="65">
          <cell r="N65" t="str">
            <v>Tahun Anggaran</v>
          </cell>
          <cell r="P65" t="str">
            <v>:</v>
          </cell>
          <cell r="Q65" t="str">
            <v>2006</v>
          </cell>
        </row>
        <row r="67">
          <cell r="N67" t="str">
            <v>NO.</v>
          </cell>
          <cell r="P67" t="str">
            <v>URAIAN  PEKERJAAN</v>
          </cell>
          <cell r="V67" t="str">
            <v>TOTAL</v>
          </cell>
        </row>
        <row r="68">
          <cell r="V68" t="str">
            <v>HARGA</v>
          </cell>
        </row>
        <row r="69">
          <cell r="V69" t="str">
            <v>(Rp)</v>
          </cell>
        </row>
        <row r="70">
          <cell r="N70" t="str">
            <v>I</v>
          </cell>
          <cell r="Q70" t="str">
            <v xml:space="preserve"> PEKERJAAN PERSIAPAN</v>
          </cell>
          <cell r="V70">
            <v>2162300</v>
          </cell>
        </row>
        <row r="71">
          <cell r="N71" t="str">
            <v>II</v>
          </cell>
          <cell r="Q71" t="str">
            <v xml:space="preserve"> PEKERJAAN SIRING BARU</v>
          </cell>
          <cell r="V71">
            <v>203862507.46000001</v>
          </cell>
        </row>
        <row r="72">
          <cell r="N72" t="str">
            <v>III</v>
          </cell>
          <cell r="Q72" t="str">
            <v xml:space="preserve"> PEKERJAAN REHAP SIRING LAMA PASANGAN SEBELAH </v>
          </cell>
          <cell r="V72">
            <v>10234040.870000001</v>
          </cell>
        </row>
        <row r="73">
          <cell r="N73" t="str">
            <v>IV</v>
          </cell>
          <cell r="Q73" t="str">
            <v xml:space="preserve"> PEKERJAAN GORONG-GORONG BETON PLAT 0.5 X 0.8 X 6 M 1 UNIT</v>
          </cell>
          <cell r="V73">
            <v>8839465.6100000013</v>
          </cell>
        </row>
        <row r="74">
          <cell r="N74" t="str">
            <v>V</v>
          </cell>
          <cell r="Q74" t="str">
            <v xml:space="preserve"> PEKERJAAN GORONG-GORONG BETON PLAT 0.5 X 0.8 X 5 M 7 UNIT</v>
          </cell>
          <cell r="V74">
            <v>51390454</v>
          </cell>
        </row>
        <row r="75">
          <cell r="N75" t="str">
            <v>VI</v>
          </cell>
          <cell r="Q75" t="str">
            <v>PEKERJAAN LAIN-LAIN</v>
          </cell>
          <cell r="V75">
            <v>620000</v>
          </cell>
        </row>
        <row r="76">
          <cell r="Q76" t="str">
            <v>JUMLAH ( I  s/d.  VI)</v>
          </cell>
          <cell r="V76">
            <v>277108767.94000006</v>
          </cell>
        </row>
        <row r="77">
          <cell r="Q77" t="str">
            <v>PPN 10%</v>
          </cell>
          <cell r="V77">
            <v>27710876.789999999</v>
          </cell>
        </row>
        <row r="78">
          <cell r="Q78" t="str">
            <v>TOTAL</v>
          </cell>
          <cell r="V78">
            <v>304819644.73000008</v>
          </cell>
        </row>
        <row r="79">
          <cell r="Q79" t="str">
            <v>DIBULATKAN</v>
          </cell>
          <cell r="V79">
            <v>304819000</v>
          </cell>
        </row>
        <row r="81">
          <cell r="O81" t="str">
            <v>Terbilang</v>
          </cell>
          <cell r="P81" t="str">
            <v>:</v>
          </cell>
          <cell r="Q81" t="str">
            <v>Tiga Ratus Empat Juta Delapan Ratus Sembilan Belas Ribu Rupiah</v>
          </cell>
        </row>
        <row r="84">
          <cell r="S84" t="str">
            <v>Bandar Lampung,  ...................... 2006</v>
          </cell>
        </row>
        <row r="85">
          <cell r="N85" t="str">
            <v>MENGETAHUI :</v>
          </cell>
        </row>
        <row r="86">
          <cell r="N86" t="str">
            <v>PEJABAT PEMBUAT KOMITMEN/ PEMIMPIN KEGIATAN</v>
          </cell>
          <cell r="S86" t="str">
            <v>PANITIA PENGADAAN JASA KONSTRUKSI</v>
          </cell>
        </row>
        <row r="87">
          <cell r="S87" t="str">
            <v>Ketua</v>
          </cell>
        </row>
        <row r="92">
          <cell r="N92" t="str">
            <v>Hi.NURBUANA,ST</v>
          </cell>
          <cell r="S92" t="str">
            <v>FAISOL MUCHTAR,ST</v>
          </cell>
        </row>
        <row r="93">
          <cell r="N93" t="str">
            <v>NIP.460021600</v>
          </cell>
          <cell r="S93" t="str">
            <v>NIP. 460 021 411</v>
          </cell>
        </row>
      </sheetData>
      <sheetData sheetId="20" refreshError="1"/>
      <sheetData sheetId="21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C.21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di belakang LP Rajabasa Kelurahan Rajabasa</v>
          </cell>
        </row>
        <row r="7">
          <cell r="B7" t="str">
            <v>Lokasi</v>
          </cell>
          <cell r="E7" t="str">
            <v>:</v>
          </cell>
          <cell r="F7" t="str">
            <v>Kelurahan Rajabasa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740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296000</v>
          </cell>
          <cell r="L15">
            <v>296000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85000</v>
          </cell>
          <cell r="L16">
            <v>85000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1455500</v>
          </cell>
          <cell r="L19">
            <v>1455500</v>
          </cell>
        </row>
        <row r="20">
          <cell r="D20" t="str">
            <v>SUB TOTAL   I</v>
          </cell>
          <cell r="L20">
            <v>2286500</v>
          </cell>
        </row>
        <row r="21">
          <cell r="B21" t="str">
            <v>II</v>
          </cell>
          <cell r="D21" t="str">
            <v>PEKERJAAN TANAH</v>
          </cell>
        </row>
        <row r="22">
          <cell r="B22">
            <v>1</v>
          </cell>
          <cell r="D22" t="str">
            <v xml:space="preserve"> Galian tanah untuk siring</v>
          </cell>
          <cell r="H22" t="str">
            <v>A.1</v>
          </cell>
          <cell r="I22">
            <v>694.5625</v>
          </cell>
          <cell r="J22" t="str">
            <v>M3</v>
          </cell>
          <cell r="K22">
            <v>19775</v>
          </cell>
          <cell r="L22">
            <v>13734973.439999999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694.5625</v>
          </cell>
          <cell r="J23" t="str">
            <v>M3</v>
          </cell>
          <cell r="K23">
            <v>8660</v>
          </cell>
          <cell r="L23">
            <v>6014911.25</v>
          </cell>
        </row>
        <row r="24">
          <cell r="D24" t="str">
            <v>SUB TOTAL   II</v>
          </cell>
          <cell r="L24">
            <v>19749884.689999998</v>
          </cell>
        </row>
        <row r="25">
          <cell r="B25" t="str">
            <v>III</v>
          </cell>
          <cell r="D25" t="str">
            <v xml:space="preserve"> PEKERJAAN BATU DAN BETON</v>
          </cell>
        </row>
        <row r="26">
          <cell r="B26">
            <v>1</v>
          </cell>
          <cell r="D26" t="str">
            <v xml:space="preserve"> Pasang batu belah adk 1 : 4.</v>
          </cell>
          <cell r="H26" t="str">
            <v>G.32h+G.26(a)</v>
          </cell>
          <cell r="I26">
            <v>410.4375</v>
          </cell>
          <cell r="J26" t="str">
            <v>M3</v>
          </cell>
          <cell r="K26">
            <v>527127.02</v>
          </cell>
          <cell r="L26">
            <v>216352696.27000001</v>
          </cell>
        </row>
        <row r="27">
          <cell r="B27">
            <v>2</v>
          </cell>
          <cell r="D27" t="str">
            <v xml:space="preserve"> Pasang Beton bertulang Plat penutup siring adk 1:2:3 panjang 15 m'</v>
          </cell>
          <cell r="H27" t="str">
            <v>G.41+3/4 I.2(b)+F.8</v>
          </cell>
          <cell r="I27">
            <v>1.8</v>
          </cell>
          <cell r="J27" t="str">
            <v>M3</v>
          </cell>
          <cell r="K27">
            <v>3348157.78</v>
          </cell>
          <cell r="L27">
            <v>6026684</v>
          </cell>
        </row>
        <row r="28">
          <cell r="B28">
            <v>3</v>
          </cell>
          <cell r="D28" t="str">
            <v xml:space="preserve"> Plesteran (bagian atas siring) </v>
          </cell>
          <cell r="H28" t="str">
            <v>G.50q+G.48</v>
          </cell>
          <cell r="I28">
            <v>596</v>
          </cell>
          <cell r="J28" t="str">
            <v>M2</v>
          </cell>
          <cell r="K28">
            <v>19133.61</v>
          </cell>
          <cell r="L28">
            <v>11403631.560000001</v>
          </cell>
        </row>
        <row r="29">
          <cell r="D29" t="str">
            <v>SUB TOTAL   III</v>
          </cell>
          <cell r="L29">
            <v>233783011.83000001</v>
          </cell>
        </row>
        <row r="30">
          <cell r="B30" t="str">
            <v>IV</v>
          </cell>
          <cell r="D30" t="str">
            <v xml:space="preserve"> PEKERJAAN GORONG-GORONG PLAT 0.7 X 0.8 X 5 M 4 UNIT</v>
          </cell>
        </row>
        <row r="31">
          <cell r="B31">
            <v>1</v>
          </cell>
          <cell r="D31" t="str">
            <v xml:space="preserve"> Galian tanah keras</v>
          </cell>
          <cell r="H31" t="str">
            <v>A.2</v>
          </cell>
          <cell r="I31">
            <v>41.8</v>
          </cell>
          <cell r="J31" t="str">
            <v>M3</v>
          </cell>
          <cell r="K31">
            <v>26353</v>
          </cell>
          <cell r="L31">
            <v>1101555.3999999999</v>
          </cell>
        </row>
        <row r="32">
          <cell r="B32">
            <v>2</v>
          </cell>
          <cell r="D32" t="str">
            <v xml:space="preserve"> Urugan tanah bekas galian dan dipadatkan</v>
          </cell>
          <cell r="H32" t="str">
            <v>A.7.2</v>
          </cell>
          <cell r="I32">
            <v>13</v>
          </cell>
          <cell r="J32" t="str">
            <v>M3</v>
          </cell>
          <cell r="K32">
            <v>123146</v>
          </cell>
          <cell r="L32">
            <v>1600898</v>
          </cell>
        </row>
        <row r="33">
          <cell r="B33">
            <v>3</v>
          </cell>
          <cell r="D33" t="str">
            <v xml:space="preserve"> Pasang batu belah adk 1 : 4.</v>
          </cell>
          <cell r="H33" t="str">
            <v>G.32h+G.26(a)</v>
          </cell>
          <cell r="I33">
            <v>24</v>
          </cell>
          <cell r="J33" t="str">
            <v>M3</v>
          </cell>
          <cell r="K33">
            <v>527127.02</v>
          </cell>
          <cell r="L33">
            <v>12651048.48</v>
          </cell>
        </row>
        <row r="34">
          <cell r="B34">
            <v>4</v>
          </cell>
          <cell r="D34" t="str">
            <v xml:space="preserve"> Pasang Beton bertulang. Plat adk 1:2:3</v>
          </cell>
          <cell r="H34" t="str">
            <v>G.41+3/4 I.2(b)+F.8</v>
          </cell>
          <cell r="I34">
            <v>4.8</v>
          </cell>
          <cell r="J34" t="str">
            <v>M3</v>
          </cell>
          <cell r="K34">
            <v>3348157.78</v>
          </cell>
          <cell r="L34">
            <v>16071157.34</v>
          </cell>
        </row>
        <row r="35">
          <cell r="B35">
            <v>5</v>
          </cell>
          <cell r="D35" t="str">
            <v xml:space="preserve"> Plesteran dinding dan lantai gorong-gorong adk.1:4 </v>
          </cell>
          <cell r="H35" t="str">
            <v>G.50q+G.48</v>
          </cell>
          <cell r="I35">
            <v>48.32</v>
          </cell>
          <cell r="J35" t="str">
            <v>M2</v>
          </cell>
          <cell r="K35">
            <v>19133.61</v>
          </cell>
          <cell r="L35">
            <v>924536.04</v>
          </cell>
        </row>
        <row r="36">
          <cell r="B36">
            <v>6</v>
          </cell>
          <cell r="D36" t="str">
            <v xml:space="preserve"> Pekerjaan latasir tebal 2 cm</v>
          </cell>
          <cell r="H36" t="str">
            <v>K 638</v>
          </cell>
          <cell r="I36">
            <v>9</v>
          </cell>
          <cell r="J36" t="str">
            <v>M2</v>
          </cell>
          <cell r="K36">
            <v>30278.240000000002</v>
          </cell>
          <cell r="L36">
            <v>272504.15999999997</v>
          </cell>
        </row>
        <row r="37">
          <cell r="D37" t="str">
            <v>SUB TOTAL   IV</v>
          </cell>
          <cell r="L37">
            <v>32621699.419999998</v>
          </cell>
        </row>
        <row r="38">
          <cell r="B38" t="str">
            <v>V</v>
          </cell>
          <cell r="D38" t="str">
            <v>PEKERJAAN LAIN-LAIN</v>
          </cell>
        </row>
        <row r="39">
          <cell r="B39">
            <v>1</v>
          </cell>
          <cell r="C39">
            <v>1</v>
          </cell>
          <cell r="D39" t="str">
            <v>Finishing Proyek</v>
          </cell>
          <cell r="H39" t="str">
            <v>-</v>
          </cell>
          <cell r="I39">
            <v>1</v>
          </cell>
          <cell r="J39" t="str">
            <v>Ls</v>
          </cell>
          <cell r="K39">
            <v>650000</v>
          </cell>
          <cell r="L39">
            <v>650000</v>
          </cell>
        </row>
        <row r="40">
          <cell r="D40" t="str">
            <v>SUB TOTAL   V</v>
          </cell>
          <cell r="L40">
            <v>650000</v>
          </cell>
        </row>
        <row r="41">
          <cell r="B41" t="str">
            <v>A</v>
          </cell>
          <cell r="D41" t="str">
            <v>JUMLAH</v>
          </cell>
          <cell r="L41">
            <v>289091095.93999994</v>
          </cell>
        </row>
        <row r="42">
          <cell r="B42" t="str">
            <v>B</v>
          </cell>
          <cell r="D42" t="str">
            <v>PPN 10% x A</v>
          </cell>
          <cell r="L42">
            <v>28909109.59</v>
          </cell>
        </row>
        <row r="43">
          <cell r="B43" t="str">
            <v>C</v>
          </cell>
          <cell r="D43" t="str">
            <v>JUMLAH  (A+B)</v>
          </cell>
          <cell r="L43">
            <v>318000205.52999991</v>
          </cell>
        </row>
        <row r="44">
          <cell r="B44" t="str">
            <v>D</v>
          </cell>
          <cell r="D44" t="str">
            <v>JUMLAH DIBULATKAN</v>
          </cell>
          <cell r="L44">
            <v>318000000</v>
          </cell>
        </row>
        <row r="45">
          <cell r="N45" t="str">
            <v>REKAPITULASI RENCANA ANGGARAN BIAYA</v>
          </cell>
        </row>
        <row r="46">
          <cell r="N46" t="str">
            <v>OWNER'S ESTIMATE</v>
          </cell>
        </row>
        <row r="48">
          <cell r="N48" t="str">
            <v>Kode Paket</v>
          </cell>
          <cell r="P48" t="str">
            <v>:</v>
          </cell>
          <cell r="Q48" t="str">
            <v>C.21</v>
          </cell>
        </row>
        <row r="49">
          <cell r="N49" t="str">
            <v>Kegiatan</v>
          </cell>
          <cell r="P49" t="str">
            <v>:</v>
          </cell>
          <cell r="Q49" t="str">
            <v>Penyehatan Lingkungan Permukiman (PLP)</v>
          </cell>
        </row>
        <row r="50">
          <cell r="N50" t="str">
            <v>Pekerjaan</v>
          </cell>
          <cell r="Q50" t="str">
            <v>Pembuatan Saluran Drainase di belakang LP Rajabasa Kelurahan Rajabasa</v>
          </cell>
        </row>
        <row r="51">
          <cell r="N51" t="str">
            <v>Lokasi</v>
          </cell>
          <cell r="Q51" t="str">
            <v>Kelurahan Rajabasa</v>
          </cell>
        </row>
        <row r="52">
          <cell r="N52" t="str">
            <v>Panjanga Rencana</v>
          </cell>
          <cell r="Q52">
            <v>500</v>
          </cell>
          <cell r="R52" t="str">
            <v>M'</v>
          </cell>
        </row>
        <row r="53">
          <cell r="N53" t="str">
            <v>Panjang Realisasi</v>
          </cell>
          <cell r="P53" t="str">
            <v>:</v>
          </cell>
          <cell r="Q53">
            <v>740</v>
          </cell>
          <cell r="R53" t="str">
            <v>M'</v>
          </cell>
        </row>
        <row r="54">
          <cell r="N54" t="str">
            <v>Tahun Anggaran</v>
          </cell>
          <cell r="P54" t="str">
            <v>:</v>
          </cell>
          <cell r="Q54" t="str">
            <v>2006</v>
          </cell>
        </row>
        <row r="56">
          <cell r="N56" t="str">
            <v>NO.</v>
          </cell>
          <cell r="P56" t="str">
            <v>URAIAN  PEKERJAAN</v>
          </cell>
          <cell r="V56" t="str">
            <v>TOTAL</v>
          </cell>
        </row>
        <row r="57">
          <cell r="V57" t="str">
            <v>HARGA</v>
          </cell>
        </row>
        <row r="58">
          <cell r="V58" t="str">
            <v>(Rp)</v>
          </cell>
        </row>
        <row r="59">
          <cell r="N59" t="str">
            <v>I</v>
          </cell>
          <cell r="Q59" t="str">
            <v xml:space="preserve"> PEKERJAAN PERSIAPAN</v>
          </cell>
          <cell r="V59">
            <v>2286500</v>
          </cell>
        </row>
        <row r="60">
          <cell r="N60" t="str">
            <v>II</v>
          </cell>
          <cell r="Q60" t="str">
            <v>PEKERJAAN TANAH</v>
          </cell>
          <cell r="V60">
            <v>19749884.689999998</v>
          </cell>
        </row>
        <row r="61">
          <cell r="N61" t="str">
            <v>III</v>
          </cell>
          <cell r="Q61" t="str">
            <v xml:space="preserve"> PEKERJAAN BATU DAN BETON</v>
          </cell>
          <cell r="V61">
            <v>233783011.83000001</v>
          </cell>
        </row>
        <row r="62">
          <cell r="N62" t="str">
            <v>IV</v>
          </cell>
          <cell r="Q62" t="str">
            <v xml:space="preserve"> PEKERJAAN GORONG-GORONG PLAT 0.7 X 0.8 X 5 M 4 UNIT</v>
          </cell>
          <cell r="V62">
            <v>32621699.419999998</v>
          </cell>
        </row>
        <row r="63">
          <cell r="N63" t="str">
            <v>V</v>
          </cell>
          <cell r="Q63" t="str">
            <v>PEKERJAAN LAIN-LAIN</v>
          </cell>
          <cell r="V63">
            <v>650000</v>
          </cell>
        </row>
        <row r="64">
          <cell r="Q64" t="str">
            <v>JUMLAH ( I  s/d.  V)</v>
          </cell>
          <cell r="V64">
            <v>289091095.94</v>
          </cell>
        </row>
        <row r="65">
          <cell r="Q65" t="str">
            <v>PPN 10%</v>
          </cell>
          <cell r="V65">
            <v>28909109.59</v>
          </cell>
        </row>
        <row r="66">
          <cell r="Q66" t="str">
            <v>TOTAL</v>
          </cell>
          <cell r="V66">
            <v>318000205.52999997</v>
          </cell>
        </row>
        <row r="67">
          <cell r="Q67" t="str">
            <v>DIBULATKAN</v>
          </cell>
          <cell r="V67">
            <v>318000000</v>
          </cell>
        </row>
        <row r="69">
          <cell r="O69" t="str">
            <v>Terbilang</v>
          </cell>
          <cell r="P69" t="str">
            <v>:</v>
          </cell>
          <cell r="Q69" t="str">
            <v>Tiga Ratus Delapan Belas Juta Rupiah</v>
          </cell>
        </row>
        <row r="72">
          <cell r="S72" t="str">
            <v>Bandar Lampung,  ...................... 2006</v>
          </cell>
        </row>
        <row r="73">
          <cell r="N73" t="str">
            <v>MENGETAHUI :</v>
          </cell>
        </row>
        <row r="74">
          <cell r="N74" t="str">
            <v>PEJABAT PEMBUAT KOMITMEN/ PEMIMPIN KEGIATAN</v>
          </cell>
          <cell r="S74" t="str">
            <v>PANITIA PENGADAAN JASA KONSTRUKSI</v>
          </cell>
        </row>
        <row r="75">
          <cell r="S75" t="str">
            <v>Ketua</v>
          </cell>
        </row>
        <row r="80">
          <cell r="N80" t="str">
            <v>Hi.NURBUANA,ST</v>
          </cell>
          <cell r="S80" t="str">
            <v>FAISOL MUCHTAR,ST</v>
          </cell>
        </row>
        <row r="81">
          <cell r="N81" t="str">
            <v>NIP.460021600</v>
          </cell>
          <cell r="S81" t="str">
            <v>NIP. 460 021 411</v>
          </cell>
        </row>
      </sheetData>
      <sheetData sheetId="22" refreshError="1"/>
      <sheetData sheetId="23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C.23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Jalan Gajah Mada Kelurahan Kota Baru</v>
          </cell>
        </row>
        <row r="7">
          <cell r="B7" t="str">
            <v>Lokasi</v>
          </cell>
          <cell r="E7" t="str">
            <v>:</v>
          </cell>
          <cell r="F7" t="str">
            <v>Kelurahan Kota Baru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619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Dihitung</v>
          </cell>
          <cell r="I15">
            <v>1</v>
          </cell>
          <cell r="J15" t="str">
            <v>Ls</v>
          </cell>
          <cell r="K15">
            <v>247600</v>
          </cell>
          <cell r="L15">
            <v>247600</v>
          </cell>
        </row>
        <row r="16">
          <cell r="B16">
            <v>2</v>
          </cell>
          <cell r="D16" t="str">
            <v xml:space="preserve"> Bongkaran </v>
          </cell>
          <cell r="H16" t="str">
            <v>Dihitung</v>
          </cell>
          <cell r="I16">
            <v>1</v>
          </cell>
          <cell r="J16" t="str">
            <v>Ls</v>
          </cell>
          <cell r="K16">
            <v>2290000</v>
          </cell>
          <cell r="L16">
            <v>2290000</v>
          </cell>
        </row>
        <row r="17">
          <cell r="B17">
            <v>3</v>
          </cell>
          <cell r="D17" t="str">
            <v xml:space="preserve"> Dokumentasi 0 %, 50 % dan 100 %</v>
          </cell>
          <cell r="H17" t="str">
            <v>Dihitung</v>
          </cell>
          <cell r="I17">
            <v>1</v>
          </cell>
          <cell r="J17" t="str">
            <v>Ls</v>
          </cell>
          <cell r="K17">
            <v>85000</v>
          </cell>
          <cell r="L17">
            <v>85000</v>
          </cell>
        </row>
        <row r="18">
          <cell r="B18">
            <v>4</v>
          </cell>
          <cell r="D18" t="str">
            <v xml:space="preserve"> Pasang papan nama proyek</v>
          </cell>
          <cell r="H18" t="str">
            <v>Dihitung</v>
          </cell>
          <cell r="I18">
            <v>1</v>
          </cell>
          <cell r="J18" t="str">
            <v>Ls</v>
          </cell>
          <cell r="K18">
            <v>250000</v>
          </cell>
          <cell r="L18">
            <v>250000</v>
          </cell>
        </row>
        <row r="19">
          <cell r="B19">
            <v>5</v>
          </cell>
          <cell r="D19" t="str">
            <v xml:space="preserve"> Penyediaan obat-obatan P3K</v>
          </cell>
          <cell r="H19" t="str">
            <v>Dihitung</v>
          </cell>
          <cell r="I19">
            <v>1</v>
          </cell>
          <cell r="J19" t="str">
            <v>Ls</v>
          </cell>
          <cell r="K19">
            <v>200000</v>
          </cell>
          <cell r="L19">
            <v>200000</v>
          </cell>
        </row>
        <row r="20">
          <cell r="B20">
            <v>6</v>
          </cell>
          <cell r="D20" t="str">
            <v xml:space="preserve"> Mobilisasi dan demobilisasi</v>
          </cell>
          <cell r="H20" t="str">
            <v>Dihitung</v>
          </cell>
          <cell r="I20">
            <v>1</v>
          </cell>
          <cell r="J20" t="str">
            <v>Ls</v>
          </cell>
          <cell r="K20">
            <v>1623000</v>
          </cell>
          <cell r="L20">
            <v>1623000</v>
          </cell>
        </row>
        <row r="21">
          <cell r="D21" t="str">
            <v>SUB TOTAL   I</v>
          </cell>
          <cell r="L21">
            <v>4695600</v>
          </cell>
        </row>
        <row r="22">
          <cell r="B22" t="str">
            <v>II</v>
          </cell>
          <cell r="D22" t="str">
            <v xml:space="preserve"> PEKERJAAN SIRING </v>
          </cell>
        </row>
        <row r="23">
          <cell r="B23">
            <v>1</v>
          </cell>
          <cell r="D23" t="str">
            <v xml:space="preserve"> Galian tanah untuk siring 30 %</v>
          </cell>
          <cell r="H23" t="str">
            <v>A.1</v>
          </cell>
          <cell r="I23">
            <v>312.92800000000005</v>
          </cell>
          <cell r="J23" t="str">
            <v>M3</v>
          </cell>
          <cell r="K23">
            <v>19775</v>
          </cell>
          <cell r="L23">
            <v>6188151.2000000002</v>
          </cell>
        </row>
        <row r="24">
          <cell r="B24">
            <v>2</v>
          </cell>
          <cell r="D24" t="str">
            <v xml:space="preserve"> Bongkar plat existing</v>
          </cell>
          <cell r="I24">
            <v>1</v>
          </cell>
          <cell r="K24">
            <v>1204000</v>
          </cell>
          <cell r="L24">
            <v>1204000</v>
          </cell>
        </row>
        <row r="25">
          <cell r="B25">
            <v>3</v>
          </cell>
          <cell r="D25" t="str">
            <v xml:space="preserve"> Pasang Beton bertulang. Plat adk 1:2:3 penutup siring depan ruko</v>
          </cell>
          <cell r="H25" t="str">
            <v>G.41+3/4 I.2(b)+F.8</v>
          </cell>
          <cell r="I25">
            <v>14.19</v>
          </cell>
          <cell r="J25" t="str">
            <v>M3</v>
          </cell>
          <cell r="K25">
            <v>3348157.78</v>
          </cell>
          <cell r="L25">
            <v>47510358.899999999</v>
          </cell>
        </row>
        <row r="26">
          <cell r="B26">
            <v>4</v>
          </cell>
          <cell r="D26" t="str">
            <v xml:space="preserve"> Pasang batu belah adk 1 : 4.</v>
          </cell>
          <cell r="H26" t="str">
            <v>G.32h+G.26(a)</v>
          </cell>
          <cell r="I26">
            <v>363.07</v>
          </cell>
          <cell r="J26" t="str">
            <v>M3</v>
          </cell>
          <cell r="K26">
            <v>527127.02</v>
          </cell>
          <cell r="L26">
            <v>191384007.15000001</v>
          </cell>
        </row>
        <row r="27">
          <cell r="B27">
            <v>5</v>
          </cell>
          <cell r="D27" t="str">
            <v xml:space="preserve"> Pasang Beton bertulang. Plat adk 1:2:3 penutup siring jl. masuk rumah </v>
          </cell>
          <cell r="H27" t="str">
            <v>G.41+3/4 I.2(b)+F.8</v>
          </cell>
          <cell r="I27">
            <v>25.278000000000002</v>
          </cell>
          <cell r="J27" t="str">
            <v>M3</v>
          </cell>
          <cell r="K27">
            <v>3348157.78</v>
          </cell>
          <cell r="L27">
            <v>84634732.359999999</v>
          </cell>
        </row>
        <row r="28">
          <cell r="B28">
            <v>6</v>
          </cell>
          <cell r="D28" t="str">
            <v xml:space="preserve"> Plesteran ban siring adk.1:4 </v>
          </cell>
          <cell r="H28" t="str">
            <v>G.50q+G.48</v>
          </cell>
          <cell r="I28">
            <v>331.35</v>
          </cell>
          <cell r="J28" t="str">
            <v>M2</v>
          </cell>
          <cell r="K28">
            <v>19133.61</v>
          </cell>
          <cell r="L28">
            <v>6339921.6699999999</v>
          </cell>
        </row>
        <row r="29">
          <cell r="D29" t="str">
            <v>SUB TOTAL   II</v>
          </cell>
          <cell r="L29">
            <v>337261171.28000003</v>
          </cell>
        </row>
        <row r="30">
          <cell r="B30" t="str">
            <v>III</v>
          </cell>
          <cell r="D30" t="str">
            <v xml:space="preserve"> PEKERJAAN GORONG-GORONG PLAT 1.75 X 0.9 X 15 M 1 UNIT</v>
          </cell>
        </row>
        <row r="31">
          <cell r="B31">
            <v>1</v>
          </cell>
          <cell r="D31" t="str">
            <v xml:space="preserve"> Galian tanah keras</v>
          </cell>
          <cell r="H31" t="str">
            <v>A.2</v>
          </cell>
          <cell r="I31">
            <v>68.174999999999997</v>
          </cell>
          <cell r="J31" t="str">
            <v>M3</v>
          </cell>
          <cell r="K31">
            <v>26353</v>
          </cell>
          <cell r="L31">
            <v>1796615.78</v>
          </cell>
        </row>
        <row r="32">
          <cell r="B32">
            <v>2</v>
          </cell>
          <cell r="D32" t="str">
            <v xml:space="preserve"> Urugan tanah bekas galian dan dipadatkan</v>
          </cell>
          <cell r="H32" t="str">
            <v>A.7.2</v>
          </cell>
          <cell r="I32">
            <v>29.475000000000001</v>
          </cell>
          <cell r="J32" t="str">
            <v>M3</v>
          </cell>
          <cell r="K32">
            <v>123146</v>
          </cell>
          <cell r="L32">
            <v>3629728.35</v>
          </cell>
        </row>
        <row r="33">
          <cell r="B33">
            <v>3</v>
          </cell>
          <cell r="D33" t="str">
            <v xml:space="preserve"> Pasang batu belah adk 1 : 4.</v>
          </cell>
          <cell r="H33" t="str">
            <v>G.32h+G.26(a)</v>
          </cell>
          <cell r="I33">
            <v>34.799999999999997</v>
          </cell>
          <cell r="J33" t="str">
            <v>M3</v>
          </cell>
          <cell r="K33">
            <v>527127.02</v>
          </cell>
          <cell r="L33">
            <v>18344020.300000001</v>
          </cell>
        </row>
        <row r="34">
          <cell r="B34">
            <v>4</v>
          </cell>
          <cell r="D34" t="str">
            <v xml:space="preserve"> Pasang Beton bertulang. Plat adk 1:2:3</v>
          </cell>
          <cell r="H34" t="str">
            <v>G.41+3/4 I.2(b)+F.8</v>
          </cell>
          <cell r="I34">
            <v>3.9</v>
          </cell>
          <cell r="J34" t="str">
            <v>M3</v>
          </cell>
          <cell r="K34">
            <v>3348157.78</v>
          </cell>
          <cell r="L34">
            <v>13057815.34</v>
          </cell>
        </row>
        <row r="35">
          <cell r="B35">
            <v>5</v>
          </cell>
          <cell r="D35" t="str">
            <v xml:space="preserve"> Plesteran dinding dan lantai gorong-gorong adk.1:4 </v>
          </cell>
          <cell r="H35" t="str">
            <v>G.50q+G.48</v>
          </cell>
          <cell r="I35">
            <v>70.62</v>
          </cell>
          <cell r="J35" t="str">
            <v>M2</v>
          </cell>
          <cell r="K35">
            <v>19133.61</v>
          </cell>
          <cell r="L35">
            <v>1351215.54</v>
          </cell>
        </row>
        <row r="36">
          <cell r="B36">
            <v>6</v>
          </cell>
          <cell r="D36" t="str">
            <v xml:space="preserve"> Pekerjaan latasir tebal 2 cm</v>
          </cell>
          <cell r="H36" t="str">
            <v>K 638</v>
          </cell>
          <cell r="I36">
            <v>31.5</v>
          </cell>
          <cell r="J36" t="str">
            <v>M2</v>
          </cell>
          <cell r="K36">
            <v>30278.240000000002</v>
          </cell>
          <cell r="L36">
            <v>953764.56</v>
          </cell>
        </row>
        <row r="37">
          <cell r="D37" t="str">
            <v>SUB TOTAL   III</v>
          </cell>
          <cell r="L37">
            <v>39133159.869999997</v>
          </cell>
        </row>
        <row r="38">
          <cell r="B38" t="str">
            <v>IV</v>
          </cell>
          <cell r="D38" t="str">
            <v xml:space="preserve"> PEKERJAAN GORONG-GORONG PLAT 1.45 X 0.9 X 6 M 1 UNIT</v>
          </cell>
        </row>
        <row r="39">
          <cell r="B39">
            <v>1</v>
          </cell>
          <cell r="D39" t="str">
            <v xml:space="preserve"> Galian tanah keras</v>
          </cell>
          <cell r="H39" t="str">
            <v>A.2</v>
          </cell>
          <cell r="I39">
            <v>21.15</v>
          </cell>
          <cell r="J39" t="str">
            <v>M3</v>
          </cell>
          <cell r="K39">
            <v>26353</v>
          </cell>
          <cell r="L39">
            <v>557365.94999999995</v>
          </cell>
        </row>
        <row r="40">
          <cell r="B40">
            <v>2</v>
          </cell>
          <cell r="D40" t="str">
            <v xml:space="preserve"> Urugan tanah bekas galian dan dipadatkan</v>
          </cell>
          <cell r="H40" t="str">
            <v>A.7.2</v>
          </cell>
          <cell r="I40">
            <v>8.82</v>
          </cell>
          <cell r="J40" t="str">
            <v>M3</v>
          </cell>
          <cell r="K40">
            <v>123146</v>
          </cell>
          <cell r="L40">
            <v>1086147.72</v>
          </cell>
        </row>
        <row r="41">
          <cell r="B41">
            <v>3</v>
          </cell>
          <cell r="D41" t="str">
            <v xml:space="preserve"> Pasang batu belah adk 1 : 4.</v>
          </cell>
          <cell r="H41" t="str">
            <v>G.32h+G.26(a)</v>
          </cell>
          <cell r="I41">
            <v>10.77</v>
          </cell>
          <cell r="J41" t="str">
            <v>M3</v>
          </cell>
          <cell r="K41">
            <v>527127.02</v>
          </cell>
          <cell r="L41">
            <v>5677158.0099999998</v>
          </cell>
        </row>
        <row r="42">
          <cell r="B42">
            <v>4</v>
          </cell>
          <cell r="D42" t="str">
            <v xml:space="preserve"> Pasang Beton bertulang. Plat adk 1:2:3</v>
          </cell>
          <cell r="H42" t="str">
            <v>G.41+3/4 I.2(b)+F.8</v>
          </cell>
          <cell r="I42">
            <v>1.56</v>
          </cell>
          <cell r="J42" t="str">
            <v>M3</v>
          </cell>
          <cell r="K42">
            <v>3348157.78</v>
          </cell>
          <cell r="L42">
            <v>5223126.1399999997</v>
          </cell>
        </row>
        <row r="43">
          <cell r="B43">
            <v>5</v>
          </cell>
          <cell r="D43" t="str">
            <v xml:space="preserve"> Plesteran dinding dan lantai gorong-gorong adk.1:4 </v>
          </cell>
          <cell r="H43" t="str">
            <v>G.50q+G.48</v>
          </cell>
          <cell r="I43">
            <v>26.37</v>
          </cell>
          <cell r="J43" t="str">
            <v>M2</v>
          </cell>
          <cell r="K43">
            <v>19133.61</v>
          </cell>
          <cell r="L43">
            <v>504553.3</v>
          </cell>
        </row>
        <row r="44">
          <cell r="B44">
            <v>6</v>
          </cell>
          <cell r="D44" t="str">
            <v xml:space="preserve"> Pekerjaan latasir tebal 2 cm</v>
          </cell>
          <cell r="H44" t="str">
            <v>K 638</v>
          </cell>
          <cell r="I44">
            <v>11.4</v>
          </cell>
          <cell r="J44" t="str">
            <v>M2</v>
          </cell>
          <cell r="K44">
            <v>30278.240000000002</v>
          </cell>
          <cell r="L44">
            <v>345171.94</v>
          </cell>
        </row>
        <row r="45">
          <cell r="D45" t="str">
            <v>SUB TOTAL   IV</v>
          </cell>
          <cell r="L45">
            <v>13393523.060000001</v>
          </cell>
        </row>
        <row r="46">
          <cell r="B46" t="str">
            <v>V</v>
          </cell>
          <cell r="D46" t="str">
            <v xml:space="preserve"> PEKERJAAN GORONG-GORONG PLAT 1.20 X 0.9 X 13 M 1 UNIT</v>
          </cell>
        </row>
        <row r="47">
          <cell r="B47">
            <v>1</v>
          </cell>
          <cell r="D47" t="str">
            <v xml:space="preserve"> Galian tanah keras</v>
          </cell>
          <cell r="H47" t="str">
            <v>A.2</v>
          </cell>
          <cell r="I47">
            <v>39.65</v>
          </cell>
          <cell r="J47" t="str">
            <v>M3</v>
          </cell>
          <cell r="K47">
            <v>26353</v>
          </cell>
          <cell r="L47">
            <v>1044896.45</v>
          </cell>
        </row>
        <row r="48">
          <cell r="B48">
            <v>2</v>
          </cell>
          <cell r="D48" t="str">
            <v xml:space="preserve"> Urugan tanah bekas galian dan dipadatkan</v>
          </cell>
          <cell r="H48" t="str">
            <v>A.7.2</v>
          </cell>
          <cell r="I48">
            <v>15.86</v>
          </cell>
          <cell r="J48" t="str">
            <v>M3</v>
          </cell>
          <cell r="K48">
            <v>123146</v>
          </cell>
          <cell r="L48">
            <v>1953095.56</v>
          </cell>
        </row>
        <row r="49">
          <cell r="B49">
            <v>3</v>
          </cell>
          <cell r="D49" t="str">
            <v xml:space="preserve"> Pasang batu belah adk 1 : 4.</v>
          </cell>
          <cell r="H49" t="str">
            <v>G.32h+G.26(a)</v>
          </cell>
          <cell r="I49">
            <v>20.41</v>
          </cell>
          <cell r="J49" t="str">
            <v>M3</v>
          </cell>
          <cell r="K49">
            <v>527127.02</v>
          </cell>
          <cell r="L49">
            <v>10758662.48</v>
          </cell>
        </row>
        <row r="50">
          <cell r="B50">
            <v>4</v>
          </cell>
          <cell r="D50" t="str">
            <v xml:space="preserve"> Pasang Beton bertulang. Plat adk 1:2:3</v>
          </cell>
          <cell r="H50" t="str">
            <v>G.41+3/4 I.2(b)+F.8</v>
          </cell>
          <cell r="I50">
            <v>3.38</v>
          </cell>
          <cell r="J50" t="str">
            <v>M3</v>
          </cell>
          <cell r="K50">
            <v>3348157.78</v>
          </cell>
          <cell r="L50">
            <v>11316773.300000001</v>
          </cell>
        </row>
        <row r="51">
          <cell r="B51">
            <v>5</v>
          </cell>
          <cell r="D51" t="str">
            <v xml:space="preserve"> Plesteran dinding dan lantai gorong-gorong adk.1:4 </v>
          </cell>
          <cell r="H51" t="str">
            <v>G.50q+G.48</v>
          </cell>
          <cell r="I51">
            <v>46.02</v>
          </cell>
          <cell r="J51" t="str">
            <v>M2</v>
          </cell>
          <cell r="K51">
            <v>19133.61</v>
          </cell>
          <cell r="L51">
            <v>880528.73</v>
          </cell>
        </row>
        <row r="52">
          <cell r="B52">
            <v>6</v>
          </cell>
          <cell r="D52" t="str">
            <v xml:space="preserve"> Pekerjaan latasir tebal 2 cm</v>
          </cell>
          <cell r="H52" t="str">
            <v>K 638</v>
          </cell>
          <cell r="I52">
            <v>24.7</v>
          </cell>
          <cell r="J52" t="str">
            <v>M2</v>
          </cell>
          <cell r="K52">
            <v>30278.240000000002</v>
          </cell>
          <cell r="L52">
            <v>747872.53</v>
          </cell>
        </row>
        <row r="53">
          <cell r="D53" t="str">
            <v>SUB TOTAL   V</v>
          </cell>
          <cell r="L53">
            <v>26701829.050000001</v>
          </cell>
        </row>
        <row r="54">
          <cell r="B54" t="str">
            <v>VI</v>
          </cell>
          <cell r="D54" t="str">
            <v xml:space="preserve"> PEKERJAAN GORONG-GORONG PLAT 1.10 X 0.9 X 5 M 1 UNIT</v>
          </cell>
        </row>
        <row r="55">
          <cell r="B55">
            <v>1</v>
          </cell>
          <cell r="D55" t="str">
            <v xml:space="preserve"> Galian tanah keras</v>
          </cell>
          <cell r="H55" t="str">
            <v>A.2</v>
          </cell>
          <cell r="I55">
            <v>14.3</v>
          </cell>
          <cell r="J55" t="str">
            <v>M3</v>
          </cell>
          <cell r="K55">
            <v>26353</v>
          </cell>
          <cell r="L55">
            <v>376847.9</v>
          </cell>
        </row>
        <row r="56">
          <cell r="B56">
            <v>2</v>
          </cell>
          <cell r="D56" t="str">
            <v xml:space="preserve"> Urugan tanah bekas galian dan dipadatkan</v>
          </cell>
          <cell r="H56" t="str">
            <v>A.7.2</v>
          </cell>
          <cell r="I56">
            <v>5.6</v>
          </cell>
          <cell r="J56" t="str">
            <v>M3</v>
          </cell>
          <cell r="K56">
            <v>123146</v>
          </cell>
          <cell r="L56">
            <v>689617.6</v>
          </cell>
        </row>
        <row r="57">
          <cell r="B57">
            <v>3</v>
          </cell>
          <cell r="D57" t="str">
            <v xml:space="preserve"> Pasang batu belah adk 1 : 4.</v>
          </cell>
          <cell r="H57" t="str">
            <v>G.32h+G.26(a)</v>
          </cell>
          <cell r="I57">
            <v>7.4</v>
          </cell>
          <cell r="J57" t="str">
            <v>M3</v>
          </cell>
          <cell r="K57">
            <v>527127.02</v>
          </cell>
          <cell r="L57">
            <v>3900739.95</v>
          </cell>
        </row>
        <row r="58">
          <cell r="B58">
            <v>4</v>
          </cell>
          <cell r="D58" t="str">
            <v xml:space="preserve"> Pasang Beton bertulang. Plat adk 1:2:3</v>
          </cell>
          <cell r="H58" t="str">
            <v>G.41+3/4 I.2(b)+F.8</v>
          </cell>
          <cell r="I58">
            <v>1.3</v>
          </cell>
          <cell r="J58" t="str">
            <v>M3</v>
          </cell>
          <cell r="K58">
            <v>3348157.78</v>
          </cell>
          <cell r="L58">
            <v>4352605.1100000003</v>
          </cell>
        </row>
        <row r="59">
          <cell r="B59">
            <v>5</v>
          </cell>
          <cell r="D59" t="str">
            <v xml:space="preserve"> Plesteran dinding dan lantai gorong-gorong adk.1:4 </v>
          </cell>
          <cell r="H59" t="str">
            <v>G.50q+G.48</v>
          </cell>
          <cell r="I59">
            <v>18.440000000000001</v>
          </cell>
          <cell r="J59" t="str">
            <v>M2</v>
          </cell>
          <cell r="K59">
            <v>19133.61</v>
          </cell>
          <cell r="L59">
            <v>352823.77</v>
          </cell>
        </row>
        <row r="60">
          <cell r="D60" t="str">
            <v>SUB TOTAL   VI</v>
          </cell>
          <cell r="L60">
            <v>9672634.3300000001</v>
          </cell>
        </row>
        <row r="61">
          <cell r="B61" t="str">
            <v>VII</v>
          </cell>
          <cell r="D61" t="str">
            <v xml:space="preserve"> PEKERJAAN GORONG-GORONG PLAT 0.95 X 0.9 X 3.5 M 1 UNIT</v>
          </cell>
        </row>
        <row r="62">
          <cell r="B62">
            <v>1</v>
          </cell>
          <cell r="D62" t="str">
            <v xml:space="preserve"> Galian tanah keras</v>
          </cell>
          <cell r="H62" t="str">
            <v>A.2</v>
          </cell>
          <cell r="I62">
            <v>10.272500000000001</v>
          </cell>
          <cell r="J62" t="str">
            <v>M3</v>
          </cell>
          <cell r="K62">
            <v>26353</v>
          </cell>
          <cell r="L62">
            <v>270711.19</v>
          </cell>
        </row>
        <row r="63">
          <cell r="B63">
            <v>2</v>
          </cell>
          <cell r="D63" t="str">
            <v xml:space="preserve"> Urugan tanah bekas galian dan dipadatkan</v>
          </cell>
          <cell r="H63" t="str">
            <v>A.7.2</v>
          </cell>
          <cell r="I63">
            <v>4.6550000000000002</v>
          </cell>
          <cell r="J63" t="str">
            <v>M3</v>
          </cell>
          <cell r="K63">
            <v>123146</v>
          </cell>
          <cell r="L63">
            <v>573244.63</v>
          </cell>
        </row>
        <row r="64">
          <cell r="B64">
            <v>3</v>
          </cell>
          <cell r="D64" t="str">
            <v xml:space="preserve"> Pasang batu belah adk 1 : 4.</v>
          </cell>
          <cell r="H64" t="str">
            <v>G.32h+G.26(a)</v>
          </cell>
          <cell r="I64">
            <v>4.7074999999999996</v>
          </cell>
          <cell r="J64" t="str">
            <v>M3</v>
          </cell>
          <cell r="K64">
            <v>527127.02</v>
          </cell>
          <cell r="L64">
            <v>2481450.4500000002</v>
          </cell>
        </row>
        <row r="65">
          <cell r="B65">
            <v>4</v>
          </cell>
          <cell r="D65" t="str">
            <v xml:space="preserve"> Pasang Beton bertulang. Plat adk 1:2:3</v>
          </cell>
          <cell r="H65" t="str">
            <v>G.41+3/4 I.2(b)+F.8</v>
          </cell>
          <cell r="I65">
            <v>0.91</v>
          </cell>
          <cell r="J65" t="str">
            <v>M3</v>
          </cell>
          <cell r="K65">
            <v>3348157.78</v>
          </cell>
          <cell r="L65">
            <v>3046823.58</v>
          </cell>
        </row>
        <row r="66">
          <cell r="B66">
            <v>5</v>
          </cell>
          <cell r="D66" t="str">
            <v xml:space="preserve"> Plesteran dinding dan lantai gorong-gorong adk.1:4 </v>
          </cell>
          <cell r="H66" t="str">
            <v>G.50q+G.48</v>
          </cell>
          <cell r="I66">
            <v>12.47</v>
          </cell>
          <cell r="J66" t="str">
            <v>M2</v>
          </cell>
          <cell r="K66">
            <v>19133.61</v>
          </cell>
          <cell r="L66">
            <v>238596.12</v>
          </cell>
        </row>
        <row r="67">
          <cell r="D67" t="str">
            <v>SUB TOTAL   VII</v>
          </cell>
          <cell r="L67">
            <v>6610825.9700000007</v>
          </cell>
        </row>
        <row r="68">
          <cell r="B68" t="str">
            <v>VIII</v>
          </cell>
          <cell r="D68" t="str">
            <v xml:space="preserve"> PEKERJAAN GORONG-GORONG PLAT 0.8 X 0.9 X 5.5 M 1 UNIT</v>
          </cell>
        </row>
        <row r="69">
          <cell r="B69">
            <v>1</v>
          </cell>
          <cell r="D69" t="str">
            <v xml:space="preserve"> Galian tanah keras</v>
          </cell>
          <cell r="H69" t="str">
            <v>A.2</v>
          </cell>
          <cell r="I69">
            <v>15.0975</v>
          </cell>
          <cell r="J69" t="str">
            <v>M3</v>
          </cell>
          <cell r="K69">
            <v>26353</v>
          </cell>
          <cell r="L69">
            <v>397864.42</v>
          </cell>
        </row>
        <row r="70">
          <cell r="B70">
            <v>2</v>
          </cell>
          <cell r="D70" t="str">
            <v xml:space="preserve"> Urugan tanah bekas galian dan dipadatkan</v>
          </cell>
          <cell r="H70" t="str">
            <v>A.7.2</v>
          </cell>
          <cell r="I70">
            <v>6.49</v>
          </cell>
          <cell r="J70" t="str">
            <v>M3</v>
          </cell>
          <cell r="K70">
            <v>123146</v>
          </cell>
          <cell r="L70">
            <v>799217.54</v>
          </cell>
        </row>
        <row r="71">
          <cell r="B71">
            <v>3</v>
          </cell>
          <cell r="D71" t="str">
            <v xml:space="preserve"> Pasang batu belah adk 1 : 4.</v>
          </cell>
          <cell r="H71" t="str">
            <v>G.32h+G.26(a)</v>
          </cell>
          <cell r="I71">
            <v>7.1775000000000002</v>
          </cell>
          <cell r="J71" t="str">
            <v>M3</v>
          </cell>
          <cell r="K71">
            <v>527127.02</v>
          </cell>
          <cell r="L71">
            <v>3783454.19</v>
          </cell>
        </row>
        <row r="72">
          <cell r="B72">
            <v>4</v>
          </cell>
          <cell r="D72" t="str">
            <v xml:space="preserve"> Pasang Beton bertulang. Plat K 225</v>
          </cell>
          <cell r="H72" t="str">
            <v>G.41+3/4 I.2(b)+F.8</v>
          </cell>
          <cell r="I72">
            <v>1.43</v>
          </cell>
          <cell r="J72" t="str">
            <v>M3</v>
          </cell>
          <cell r="K72">
            <v>3348157.78</v>
          </cell>
          <cell r="L72">
            <v>4787865.63</v>
          </cell>
        </row>
        <row r="73">
          <cell r="B73">
            <v>5</v>
          </cell>
          <cell r="D73" t="str">
            <v xml:space="preserve"> Plesteran dinding dan lantai gorong-gorong adk.1:4 </v>
          </cell>
          <cell r="H73" t="str">
            <v>G.50q+G.48</v>
          </cell>
          <cell r="I73">
            <v>16.25</v>
          </cell>
          <cell r="J73" t="str">
            <v>M2</v>
          </cell>
          <cell r="K73">
            <v>19133.61</v>
          </cell>
          <cell r="L73">
            <v>310921.15999999997</v>
          </cell>
        </row>
        <row r="74">
          <cell r="D74" t="str">
            <v>SUB TOTAL   VIII</v>
          </cell>
          <cell r="L74">
            <v>10079322.940000001</v>
          </cell>
        </row>
        <row r="75">
          <cell r="B75" t="str">
            <v>IX</v>
          </cell>
          <cell r="D75" t="str">
            <v xml:space="preserve"> PEKERJAAN GORONG-GORONG PLAT 0.9 X 0.9 X 22 M 1 UNIT</v>
          </cell>
        </row>
        <row r="76">
          <cell r="B76">
            <v>1</v>
          </cell>
          <cell r="D76" t="str">
            <v xml:space="preserve"> Galian tanah keras</v>
          </cell>
          <cell r="H76" t="str">
            <v>A.2</v>
          </cell>
          <cell r="I76">
            <v>64.569999999999993</v>
          </cell>
          <cell r="J76" t="str">
            <v>M3</v>
          </cell>
          <cell r="K76">
            <v>26353</v>
          </cell>
          <cell r="L76">
            <v>1701613.21</v>
          </cell>
        </row>
        <row r="77">
          <cell r="B77">
            <v>2</v>
          </cell>
          <cell r="D77" t="str">
            <v xml:space="preserve"> Urugan tanah bekas galian dan dipadatkan</v>
          </cell>
          <cell r="H77" t="str">
            <v>A.7.2</v>
          </cell>
          <cell r="I77">
            <v>28.16</v>
          </cell>
          <cell r="J77" t="str">
            <v>M3</v>
          </cell>
          <cell r="K77">
            <v>123146</v>
          </cell>
          <cell r="L77">
            <v>3467791.36</v>
          </cell>
        </row>
        <row r="78">
          <cell r="B78">
            <v>3</v>
          </cell>
          <cell r="D78" t="str">
            <v xml:space="preserve"> Pasang batu belah adk 1 : 4.</v>
          </cell>
          <cell r="H78" t="str">
            <v>G.32h+G.26(a)</v>
          </cell>
          <cell r="I78">
            <v>30.69</v>
          </cell>
          <cell r="J78" t="str">
            <v>M3</v>
          </cell>
          <cell r="K78">
            <v>527127.02</v>
          </cell>
          <cell r="L78">
            <v>16177528.24</v>
          </cell>
        </row>
        <row r="79">
          <cell r="B79">
            <v>4</v>
          </cell>
          <cell r="D79" t="str">
            <v xml:space="preserve"> Pasang Beton bertulang. Plat adk 1:2:3</v>
          </cell>
          <cell r="H79" t="str">
            <v>G.41+3/4 I.2(b)+F.8</v>
          </cell>
          <cell r="I79">
            <v>5.72</v>
          </cell>
          <cell r="J79" t="str">
            <v>M3</v>
          </cell>
          <cell r="K79">
            <v>3348157.78</v>
          </cell>
          <cell r="L79">
            <v>19151462.5</v>
          </cell>
        </row>
        <row r="80">
          <cell r="B80">
            <v>5</v>
          </cell>
          <cell r="D80" t="str">
            <v xml:space="preserve"> Plesteran dinding dan lantai gorong-gorong adk.1:4 </v>
          </cell>
          <cell r="H80" t="str">
            <v>G.50q+G.48</v>
          </cell>
          <cell r="I80">
            <v>62.08</v>
          </cell>
          <cell r="J80" t="str">
            <v>M2</v>
          </cell>
          <cell r="K80">
            <v>19133.61</v>
          </cell>
          <cell r="L80">
            <v>1187814.51</v>
          </cell>
        </row>
        <row r="81">
          <cell r="B81">
            <v>6</v>
          </cell>
          <cell r="D81" t="str">
            <v xml:space="preserve"> Pekerjaan latasir tebal 2 cm</v>
          </cell>
          <cell r="H81" t="str">
            <v>K 638</v>
          </cell>
          <cell r="I81">
            <v>41.8</v>
          </cell>
          <cell r="J81" t="str">
            <v>M2</v>
          </cell>
          <cell r="K81">
            <v>30278.240000000002</v>
          </cell>
          <cell r="L81">
            <v>1265630.43</v>
          </cell>
        </row>
        <row r="82">
          <cell r="D82" t="str">
            <v>SUB TOTAL   IX</v>
          </cell>
          <cell r="L82">
            <v>42951840.25</v>
          </cell>
        </row>
        <row r="83">
          <cell r="B83" t="str">
            <v>X</v>
          </cell>
          <cell r="D83" t="str">
            <v xml:space="preserve"> PEKERJAAN GORONG-GORONG PLAT 0.95 X 0.9 X 26 M 1 UNIT</v>
          </cell>
        </row>
        <row r="84">
          <cell r="B84">
            <v>1</v>
          </cell>
          <cell r="D84" t="str">
            <v xml:space="preserve"> Galian tanah keras</v>
          </cell>
          <cell r="H84" t="str">
            <v>A.2</v>
          </cell>
          <cell r="I84">
            <v>78.78</v>
          </cell>
          <cell r="J84" t="str">
            <v>M3</v>
          </cell>
          <cell r="K84">
            <v>26353</v>
          </cell>
          <cell r="L84">
            <v>2076089.34</v>
          </cell>
        </row>
        <row r="85">
          <cell r="B85">
            <v>2</v>
          </cell>
          <cell r="D85" t="str">
            <v xml:space="preserve"> Urugan tanah bekas galian dan dipadatkan</v>
          </cell>
          <cell r="H85" t="str">
            <v>A.7.2</v>
          </cell>
          <cell r="I85">
            <v>34.58</v>
          </cell>
          <cell r="J85" t="str">
            <v>M3</v>
          </cell>
          <cell r="K85">
            <v>123146</v>
          </cell>
          <cell r="L85">
            <v>4258388.68</v>
          </cell>
        </row>
        <row r="86">
          <cell r="B86">
            <v>3</v>
          </cell>
          <cell r="D86" t="str">
            <v xml:space="preserve"> Pasang batu belah adk 1 : 4.</v>
          </cell>
          <cell r="H86" t="str">
            <v>G.32h+G.26(a)</v>
          </cell>
          <cell r="I86">
            <v>37.44</v>
          </cell>
          <cell r="J86" t="str">
            <v>M3</v>
          </cell>
          <cell r="K86">
            <v>527127.02</v>
          </cell>
          <cell r="L86">
            <v>19735635.629999999</v>
          </cell>
        </row>
        <row r="87">
          <cell r="B87">
            <v>4</v>
          </cell>
          <cell r="D87" t="str">
            <v xml:space="preserve"> Pasang Beton bertulang. Plat adk 1:2:3</v>
          </cell>
          <cell r="H87" t="str">
            <v>G.41+3/4 I.2(b)+F.8</v>
          </cell>
          <cell r="I87">
            <v>6.76</v>
          </cell>
          <cell r="J87" t="str">
            <v>M3</v>
          </cell>
          <cell r="K87">
            <v>3348157.78</v>
          </cell>
          <cell r="L87">
            <v>22633546.59</v>
          </cell>
        </row>
        <row r="88">
          <cell r="B88">
            <v>5</v>
          </cell>
          <cell r="D88" t="str">
            <v xml:space="preserve"> Plesteran dinding dan lantai gorong-gorong adk.1:4 </v>
          </cell>
          <cell r="H88" t="str">
            <v>G.50q+G.48</v>
          </cell>
          <cell r="I88">
            <v>75.569999999999993</v>
          </cell>
          <cell r="J88" t="str">
            <v>M2</v>
          </cell>
          <cell r="K88">
            <v>19133.61</v>
          </cell>
          <cell r="L88">
            <v>1445926.91</v>
          </cell>
        </row>
        <row r="89">
          <cell r="B89">
            <v>6</v>
          </cell>
          <cell r="D89" t="str">
            <v xml:space="preserve"> Pekerjaan latasir tebal 2 cm</v>
          </cell>
          <cell r="H89" t="str">
            <v>K 638</v>
          </cell>
          <cell r="I89">
            <v>49.4</v>
          </cell>
          <cell r="J89" t="str">
            <v>M2</v>
          </cell>
          <cell r="K89">
            <v>30278.240000000002</v>
          </cell>
          <cell r="L89">
            <v>1495745.06</v>
          </cell>
        </row>
        <row r="90">
          <cell r="D90" t="str">
            <v>SUB TOTAL   X</v>
          </cell>
          <cell r="L90">
            <v>51645332.209999993</v>
          </cell>
        </row>
        <row r="91">
          <cell r="B91" t="str">
            <v>XI</v>
          </cell>
          <cell r="D91" t="str">
            <v>PEKERJAAN LAIN-LAIN</v>
          </cell>
        </row>
        <row r="92">
          <cell r="B92">
            <v>1</v>
          </cell>
          <cell r="C92">
            <v>1</v>
          </cell>
          <cell r="D92" t="str">
            <v>Finishing Proyek</v>
          </cell>
          <cell r="H92" t="str">
            <v>-</v>
          </cell>
          <cell r="I92">
            <v>1</v>
          </cell>
          <cell r="J92" t="str">
            <v>Ls</v>
          </cell>
          <cell r="K92">
            <v>600000</v>
          </cell>
          <cell r="L92">
            <v>600000</v>
          </cell>
        </row>
        <row r="93">
          <cell r="B93">
            <v>2</v>
          </cell>
          <cell r="D93" t="str">
            <v xml:space="preserve"> Pembuangan ex galian tanah</v>
          </cell>
          <cell r="H93" t="str">
            <v>A.6</v>
          </cell>
          <cell r="I93">
            <v>312.92800000000005</v>
          </cell>
          <cell r="J93" t="str">
            <v>M3</v>
          </cell>
          <cell r="K93">
            <v>8660</v>
          </cell>
          <cell r="L93">
            <v>2709956.48</v>
          </cell>
        </row>
        <row r="94">
          <cell r="D94" t="str">
            <v>SUB TOTAL   XI</v>
          </cell>
          <cell r="L94">
            <v>3309956.48</v>
          </cell>
        </row>
        <row r="95">
          <cell r="B95" t="str">
            <v>A</v>
          </cell>
          <cell r="D95" t="str">
            <v>JUMLAH</v>
          </cell>
          <cell r="L95">
            <v>545455195.44000006</v>
          </cell>
        </row>
        <row r="96">
          <cell r="B96" t="str">
            <v>B</v>
          </cell>
          <cell r="D96" t="str">
            <v>PPN 10% x A</v>
          </cell>
          <cell r="L96">
            <v>54545519.539999999</v>
          </cell>
        </row>
        <row r="97">
          <cell r="B97" t="str">
            <v>C</v>
          </cell>
          <cell r="D97" t="str">
            <v>JUMLAH  (A+B)</v>
          </cell>
          <cell r="L97">
            <v>600000714.98000002</v>
          </cell>
        </row>
        <row r="98">
          <cell r="B98" t="str">
            <v>D</v>
          </cell>
          <cell r="D98" t="str">
            <v>JUMLAH DIBULATKAN</v>
          </cell>
          <cell r="L98">
            <v>600000000</v>
          </cell>
        </row>
        <row r="99">
          <cell r="N99" t="str">
            <v>REKAPITULASI RENCANA ANGGARAN BIAYA</v>
          </cell>
        </row>
        <row r="100">
          <cell r="N100" t="str">
            <v>OWNER'S ESTIMATE</v>
          </cell>
        </row>
        <row r="102">
          <cell r="N102" t="str">
            <v>Kode Paket</v>
          </cell>
          <cell r="P102" t="str">
            <v>:</v>
          </cell>
          <cell r="Q102" t="str">
            <v>C.23</v>
          </cell>
        </row>
        <row r="103">
          <cell r="N103" t="str">
            <v>Kegiatan</v>
          </cell>
          <cell r="P103" t="str">
            <v>:</v>
          </cell>
          <cell r="Q103" t="str">
            <v>Penyehatan Lingkungan Permukiman (PLP)</v>
          </cell>
        </row>
        <row r="104">
          <cell r="N104" t="str">
            <v>Pekerjaan</v>
          </cell>
          <cell r="Q104" t="str">
            <v>Pembuatan Saluran Drainase Jalan Gajah Mada Kelurahan Kota Baru</v>
          </cell>
        </row>
        <row r="105">
          <cell r="N105" t="str">
            <v>Lokasi</v>
          </cell>
          <cell r="Q105" t="str">
            <v>Kelurahan Kota Baru</v>
          </cell>
        </row>
        <row r="106">
          <cell r="N106" t="str">
            <v>Panjanga Rencana</v>
          </cell>
          <cell r="Q106">
            <v>500</v>
          </cell>
          <cell r="R106" t="str">
            <v>M'</v>
          </cell>
        </row>
        <row r="107">
          <cell r="N107" t="str">
            <v>Panjang Realisasi</v>
          </cell>
          <cell r="P107" t="str">
            <v>:</v>
          </cell>
          <cell r="Q107">
            <v>619</v>
          </cell>
          <cell r="R107" t="str">
            <v>M'</v>
          </cell>
        </row>
        <row r="108">
          <cell r="N108" t="str">
            <v>Tahun Anggaran</v>
          </cell>
          <cell r="P108" t="str">
            <v>:</v>
          </cell>
          <cell r="Q108" t="str">
            <v>2006</v>
          </cell>
        </row>
        <row r="110">
          <cell r="N110" t="str">
            <v>NO.</v>
          </cell>
          <cell r="P110" t="str">
            <v>URAIAN  PEKERJAAN</v>
          </cell>
          <cell r="V110" t="str">
            <v>TOTAL</v>
          </cell>
        </row>
        <row r="111">
          <cell r="V111" t="str">
            <v>HARGA</v>
          </cell>
        </row>
        <row r="112">
          <cell r="V112" t="str">
            <v>(Rp)</v>
          </cell>
        </row>
        <row r="113">
          <cell r="N113" t="str">
            <v>I</v>
          </cell>
          <cell r="Q113" t="str">
            <v xml:space="preserve"> PEKERJAAN PERSIAPAN</v>
          </cell>
          <cell r="V113">
            <v>4695600</v>
          </cell>
        </row>
        <row r="114">
          <cell r="N114" t="str">
            <v>II</v>
          </cell>
          <cell r="Q114" t="str">
            <v xml:space="preserve"> PEKERJAAN SIRING </v>
          </cell>
          <cell r="V114">
            <v>337261171.28000003</v>
          </cell>
        </row>
        <row r="115">
          <cell r="N115" t="str">
            <v>III</v>
          </cell>
          <cell r="Q115" t="str">
            <v xml:space="preserve"> PEKERJAAN GORONG-GORONG PLAT 1.75 X 0.9 X 15 M 1 UNIT</v>
          </cell>
          <cell r="V115">
            <v>39133159.869999997</v>
          </cell>
        </row>
        <row r="116">
          <cell r="N116" t="str">
            <v>IV</v>
          </cell>
          <cell r="Q116" t="str">
            <v xml:space="preserve"> PEKERJAAN GORONG-GORONG PLAT 1.45 X 0.9 X 6 M 1 UNIT</v>
          </cell>
          <cell r="V116">
            <v>13393523.060000001</v>
          </cell>
        </row>
        <row r="117">
          <cell r="N117" t="str">
            <v>V</v>
          </cell>
          <cell r="Q117" t="str">
            <v xml:space="preserve"> PEKERJAAN GORONG-GORONG PLAT 1.20 X 0.9 X 13 M 1 UNIT</v>
          </cell>
          <cell r="V117">
            <v>26701829.050000001</v>
          </cell>
        </row>
        <row r="118">
          <cell r="N118" t="str">
            <v>VI</v>
          </cell>
          <cell r="Q118" t="str">
            <v xml:space="preserve"> PEKERJAAN GORONG-GORONG PLAT 1.10 X 0.9 X 5 M 1 UNIT</v>
          </cell>
          <cell r="V118">
            <v>9672634.3300000001</v>
          </cell>
        </row>
        <row r="119">
          <cell r="N119" t="str">
            <v>VII</v>
          </cell>
          <cell r="Q119" t="str">
            <v xml:space="preserve"> PEKERJAAN GORONG-GORONG PLAT 0.95 X 0.9 X 3.5 M 1 UNIT</v>
          </cell>
          <cell r="V119">
            <v>6610825.9700000007</v>
          </cell>
        </row>
        <row r="120">
          <cell r="N120" t="str">
            <v>VIII</v>
          </cell>
          <cell r="Q120" t="str">
            <v xml:space="preserve"> PEKERJAAN GORONG-GORONG PLAT 0.8 X 0.9 X 5.5 M 1 UNIT</v>
          </cell>
          <cell r="V120">
            <v>10079322.940000001</v>
          </cell>
        </row>
        <row r="121">
          <cell r="N121" t="str">
            <v>IX</v>
          </cell>
          <cell r="Q121" t="str">
            <v xml:space="preserve"> PEKERJAAN GORONG-GORONG PLAT 0.9 X 0.9 X 22 M 1 UNIT</v>
          </cell>
          <cell r="V121">
            <v>42951840.25</v>
          </cell>
        </row>
        <row r="122">
          <cell r="N122" t="str">
            <v>X</v>
          </cell>
          <cell r="Q122" t="str">
            <v xml:space="preserve"> PEKERJAAN GORONG-GORONG PLAT 0.95 X 0.9 X 26 M 1 UNIT</v>
          </cell>
          <cell r="V122">
            <v>51645332.209999993</v>
          </cell>
        </row>
        <row r="123">
          <cell r="N123" t="str">
            <v>XI</v>
          </cell>
          <cell r="Q123" t="str">
            <v>PEKERJAAN LAIN-LAIN</v>
          </cell>
          <cell r="V123">
            <v>3309956.48</v>
          </cell>
        </row>
        <row r="124">
          <cell r="Q124" t="str">
            <v>JUMLAH ( I  s/d.  XI)</v>
          </cell>
          <cell r="V124">
            <v>545455195.44000006</v>
          </cell>
        </row>
        <row r="125">
          <cell r="Q125" t="str">
            <v>PPN 10%</v>
          </cell>
          <cell r="V125">
            <v>54545519.539999999</v>
          </cell>
        </row>
        <row r="126">
          <cell r="Q126" t="str">
            <v>TOTAL</v>
          </cell>
          <cell r="V126">
            <v>600000714.98000002</v>
          </cell>
        </row>
        <row r="127">
          <cell r="Q127" t="str">
            <v>DIBULATKAN</v>
          </cell>
          <cell r="V127">
            <v>600000000</v>
          </cell>
        </row>
        <row r="129">
          <cell r="O129" t="str">
            <v>Terbilang</v>
          </cell>
          <cell r="P129" t="str">
            <v>:</v>
          </cell>
          <cell r="Q129" t="str">
            <v>Enam Ratus Juta Rupiah</v>
          </cell>
        </row>
        <row r="132">
          <cell r="S132" t="str">
            <v>Bandar Lampung,  ...................... 2006</v>
          </cell>
        </row>
        <row r="133">
          <cell r="N133" t="str">
            <v>MENGETAHUI :</v>
          </cell>
        </row>
        <row r="134">
          <cell r="N134" t="str">
            <v>PEJABAT PEMBUAT KOMITMEN/ PEMIMPIN KEGIATAN</v>
          </cell>
          <cell r="S134" t="str">
            <v>PANITIA PENGADAAN JASA KONSTRUKSI</v>
          </cell>
        </row>
        <row r="135">
          <cell r="S135" t="str">
            <v>Ketua</v>
          </cell>
        </row>
        <row r="140">
          <cell r="N140" t="str">
            <v>Hi.NURBUANA,ST</v>
          </cell>
          <cell r="S140" t="str">
            <v>FAISOL MUCHTAR,ST</v>
          </cell>
        </row>
        <row r="141">
          <cell r="N141" t="str">
            <v>NIP.460021600</v>
          </cell>
          <cell r="S141" t="str">
            <v>NIP. 460 021 411</v>
          </cell>
        </row>
      </sheetData>
      <sheetData sheetId="24" refreshError="1"/>
      <sheetData sheetId="25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C.25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Sungai Way Balau (sekitar SDN 4 Labuhan Ratu)</v>
          </cell>
        </row>
        <row r="7">
          <cell r="B7" t="str">
            <v>Lokasi</v>
          </cell>
          <cell r="E7" t="str">
            <v>:</v>
          </cell>
          <cell r="F7" t="str">
            <v>Kelurahan Labuhan Ratu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498.5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pengkuran ulang</v>
          </cell>
          <cell r="H15" t="str">
            <v>Ls</v>
          </cell>
          <cell r="I15">
            <v>1</v>
          </cell>
          <cell r="K15">
            <v>199400</v>
          </cell>
          <cell r="L15">
            <v>199400</v>
          </cell>
        </row>
        <row r="16">
          <cell r="B16">
            <v>2</v>
          </cell>
          <cell r="D16" t="str">
            <v xml:space="preserve"> Pasang papan nama proyek</v>
          </cell>
          <cell r="H16" t="str">
            <v>Ls</v>
          </cell>
          <cell r="I16">
            <v>1</v>
          </cell>
          <cell r="K16">
            <v>250000</v>
          </cell>
          <cell r="L16">
            <v>250000</v>
          </cell>
        </row>
        <row r="17">
          <cell r="B17">
            <v>3</v>
          </cell>
          <cell r="D17" t="str">
            <v xml:space="preserve"> Penyediaan obat-obatan P3K</v>
          </cell>
          <cell r="H17" t="str">
            <v>Ls</v>
          </cell>
          <cell r="I17">
            <v>1</v>
          </cell>
          <cell r="K17">
            <v>200000</v>
          </cell>
          <cell r="L17">
            <v>200000</v>
          </cell>
        </row>
        <row r="18">
          <cell r="B18">
            <v>4</v>
          </cell>
          <cell r="D18" t="str">
            <v xml:space="preserve"> Dokumentasi 0 %, 50 %, dan 100 %</v>
          </cell>
          <cell r="H18" t="str">
            <v>Ls</v>
          </cell>
          <cell r="I18">
            <v>1</v>
          </cell>
          <cell r="K18">
            <v>85000</v>
          </cell>
          <cell r="L18">
            <v>85000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4130500</v>
          </cell>
          <cell r="L19">
            <v>4130500</v>
          </cell>
        </row>
        <row r="20">
          <cell r="D20" t="str">
            <v>SUB TOTAL   I</v>
          </cell>
          <cell r="L20">
            <v>4864900</v>
          </cell>
        </row>
        <row r="21">
          <cell r="B21" t="str">
            <v>II</v>
          </cell>
          <cell r="D21" t="str">
            <v xml:space="preserve"> PEKERJAAN TALUD </v>
          </cell>
        </row>
        <row r="22">
          <cell r="B22">
            <v>1</v>
          </cell>
          <cell r="D22" t="str">
            <v xml:space="preserve"> Galian tanah biasa untuk pasangan talud</v>
          </cell>
          <cell r="H22" t="str">
            <v>A.1</v>
          </cell>
          <cell r="I22">
            <v>146.655</v>
          </cell>
          <cell r="J22" t="str">
            <v>M3</v>
          </cell>
          <cell r="K22">
            <v>19775</v>
          </cell>
          <cell r="L22">
            <v>2900102.63</v>
          </cell>
        </row>
        <row r="23">
          <cell r="B23">
            <v>2</v>
          </cell>
          <cell r="D23" t="str">
            <v xml:space="preserve"> Pasang talud beton bertulang adk 1:2:3</v>
          </cell>
          <cell r="H23" t="str">
            <v>G.41+3/4 I.2(b)+F.8</v>
          </cell>
          <cell r="I23">
            <v>24.975000000000001</v>
          </cell>
          <cell r="J23" t="str">
            <v>M3</v>
          </cell>
          <cell r="K23">
            <v>3348157.78</v>
          </cell>
          <cell r="L23">
            <v>83620240.560000002</v>
          </cell>
        </row>
        <row r="24">
          <cell r="B24">
            <v>3</v>
          </cell>
          <cell r="D24" t="str">
            <v xml:space="preserve"> Pasang pipa PVC dia 1 " (wall drain) 1 M2 = 1 unit @ 50 cm</v>
          </cell>
          <cell r="H24" t="str">
            <v>Ls</v>
          </cell>
          <cell r="I24">
            <v>44</v>
          </cell>
          <cell r="J24" t="str">
            <v>Btg</v>
          </cell>
          <cell r="K24">
            <v>16050</v>
          </cell>
          <cell r="L24">
            <v>706200</v>
          </cell>
        </row>
        <row r="25">
          <cell r="B25">
            <v>4</v>
          </cell>
          <cell r="D25" t="str">
            <v xml:space="preserve"> Pasang batu belah adk 1 : 4.</v>
          </cell>
          <cell r="H25" t="str">
            <v>G.32h+G.26(a)</v>
          </cell>
          <cell r="I25">
            <v>336.6925</v>
          </cell>
          <cell r="J25" t="str">
            <v>M2</v>
          </cell>
          <cell r="K25">
            <v>527127.02</v>
          </cell>
          <cell r="L25">
            <v>177479714.18000001</v>
          </cell>
        </row>
        <row r="26">
          <cell r="B26">
            <v>5</v>
          </cell>
          <cell r="D26" t="str">
            <v xml:space="preserve"> Plesteran dinding dan lantai siring adk.1:4 </v>
          </cell>
          <cell r="H26" t="str">
            <v>G.50q+G.48</v>
          </cell>
          <cell r="I26">
            <v>133.6</v>
          </cell>
          <cell r="J26" t="str">
            <v>M3</v>
          </cell>
          <cell r="K26">
            <v>19133.61</v>
          </cell>
          <cell r="L26">
            <v>2556250.2999999998</v>
          </cell>
        </row>
        <row r="27">
          <cell r="D27" t="str">
            <v>SUB TOTAL   II</v>
          </cell>
          <cell r="L27">
            <v>267262507.67000002</v>
          </cell>
        </row>
        <row r="28">
          <cell r="B28" t="str">
            <v>III</v>
          </cell>
          <cell r="D28" t="str">
            <v>PEKERJAAN LAIN-LAIN</v>
          </cell>
        </row>
        <row r="29">
          <cell r="B29">
            <v>1</v>
          </cell>
          <cell r="C29">
            <v>1</v>
          </cell>
          <cell r="D29" t="str">
            <v>Finishing Proyek</v>
          </cell>
          <cell r="H29" t="str">
            <v>-</v>
          </cell>
          <cell r="I29">
            <v>1</v>
          </cell>
          <cell r="J29" t="str">
            <v>Ls</v>
          </cell>
          <cell r="K29">
            <v>600000</v>
          </cell>
          <cell r="L29">
            <v>600000</v>
          </cell>
        </row>
        <row r="30">
          <cell r="D30" t="str">
            <v>SUB TOTAL   III</v>
          </cell>
          <cell r="L30">
            <v>600000</v>
          </cell>
        </row>
        <row r="31">
          <cell r="B31" t="str">
            <v>A</v>
          </cell>
          <cell r="D31" t="str">
            <v>JUMLAH</v>
          </cell>
          <cell r="L31">
            <v>272727407.67000002</v>
          </cell>
        </row>
        <row r="32">
          <cell r="B32" t="str">
            <v>B</v>
          </cell>
          <cell r="D32" t="str">
            <v>PPN 10% x A</v>
          </cell>
          <cell r="L32">
            <v>27272740.77</v>
          </cell>
        </row>
        <row r="33">
          <cell r="B33" t="str">
            <v>C</v>
          </cell>
          <cell r="D33" t="str">
            <v>JUMLAH  (A+B)</v>
          </cell>
          <cell r="L33">
            <v>300000148.44</v>
          </cell>
        </row>
        <row r="34">
          <cell r="B34" t="str">
            <v>D</v>
          </cell>
          <cell r="D34" t="str">
            <v>JUMLAH DIBULATKAN</v>
          </cell>
          <cell r="L34">
            <v>300000000</v>
          </cell>
        </row>
        <row r="35">
          <cell r="N35" t="str">
            <v>REKAPITULASI RENCANA ANGGARAN BIAYA</v>
          </cell>
        </row>
        <row r="36">
          <cell r="N36" t="str">
            <v>OWNER'S ESTIMATE</v>
          </cell>
        </row>
        <row r="38">
          <cell r="N38" t="str">
            <v>Kode Paket</v>
          </cell>
          <cell r="P38" t="str">
            <v>:</v>
          </cell>
          <cell r="Q38" t="str">
            <v>C.25</v>
          </cell>
        </row>
        <row r="39">
          <cell r="N39" t="str">
            <v>Kegiatan</v>
          </cell>
          <cell r="P39" t="str">
            <v>:</v>
          </cell>
          <cell r="Q39" t="str">
            <v>Penyehatan Lingkungan Permukiman (PLP)</v>
          </cell>
        </row>
        <row r="40">
          <cell r="N40" t="str">
            <v>Pekerjaan</v>
          </cell>
          <cell r="Q40" t="str">
            <v>Pembuatan Saluran Sungai Way Balau (sekitar SDN 4 Labuhan Ratu)</v>
          </cell>
        </row>
        <row r="41">
          <cell r="N41" t="str">
            <v>Lokasi</v>
          </cell>
          <cell r="Q41" t="str">
            <v>Kelurahan Labuhan Ratu</v>
          </cell>
        </row>
        <row r="42">
          <cell r="N42" t="str">
            <v>Panjanga Rencana</v>
          </cell>
          <cell r="Q42">
            <v>500</v>
          </cell>
          <cell r="R42" t="str">
            <v>M'</v>
          </cell>
        </row>
        <row r="43">
          <cell r="N43" t="str">
            <v>Panjang Realisasi</v>
          </cell>
          <cell r="P43" t="str">
            <v>:</v>
          </cell>
          <cell r="Q43">
            <v>498.5</v>
          </cell>
          <cell r="R43" t="str">
            <v>M'</v>
          </cell>
        </row>
        <row r="44">
          <cell r="N44" t="str">
            <v>Tahun Anggaran</v>
          </cell>
          <cell r="P44" t="str">
            <v>:</v>
          </cell>
          <cell r="Q44" t="str">
            <v>2006</v>
          </cell>
        </row>
        <row r="46">
          <cell r="N46" t="str">
            <v>NO.</v>
          </cell>
          <cell r="P46" t="str">
            <v>URAIAN  PEKERJAAN</v>
          </cell>
          <cell r="V46" t="str">
            <v>TOTAL</v>
          </cell>
        </row>
        <row r="47">
          <cell r="V47" t="str">
            <v>HARGA</v>
          </cell>
        </row>
        <row r="48">
          <cell r="V48" t="str">
            <v>(Rp)</v>
          </cell>
        </row>
        <row r="49">
          <cell r="N49" t="str">
            <v>I</v>
          </cell>
          <cell r="Q49" t="str">
            <v xml:space="preserve"> PEKERJAAN PERSIAPAN</v>
          </cell>
          <cell r="V49">
            <v>4864900</v>
          </cell>
        </row>
        <row r="50">
          <cell r="N50" t="str">
            <v>II</v>
          </cell>
          <cell r="Q50" t="str">
            <v xml:space="preserve"> PEKERJAAN TALUD </v>
          </cell>
          <cell r="V50">
            <v>267262507.67000002</v>
          </cell>
        </row>
        <row r="51">
          <cell r="N51" t="str">
            <v>III</v>
          </cell>
          <cell r="Q51" t="str">
            <v>PEKERJAAN LAIN-LAIN</v>
          </cell>
          <cell r="V51">
            <v>600000</v>
          </cell>
        </row>
        <row r="52">
          <cell r="Q52" t="str">
            <v>JUMLAH ( I  s/d.  III)</v>
          </cell>
          <cell r="V52">
            <v>272727407.67000002</v>
          </cell>
        </row>
        <row r="53">
          <cell r="Q53" t="str">
            <v>PPN 10%</v>
          </cell>
          <cell r="V53">
            <v>27272740.77</v>
          </cell>
        </row>
        <row r="54">
          <cell r="Q54" t="str">
            <v>TOTAL</v>
          </cell>
          <cell r="V54">
            <v>300000148.44</v>
          </cell>
        </row>
        <row r="55">
          <cell r="Q55" t="str">
            <v>DIBULATKAN</v>
          </cell>
          <cell r="V55">
            <v>300000000</v>
          </cell>
        </row>
        <row r="57">
          <cell r="O57" t="str">
            <v>Terbilang</v>
          </cell>
          <cell r="P57" t="str">
            <v>:</v>
          </cell>
          <cell r="Q57" t="str">
            <v>Tiga Ratus Juta Rupiah</v>
          </cell>
        </row>
        <row r="60">
          <cell r="S60" t="str">
            <v>Bandar Lampung,  ...................... 2006</v>
          </cell>
        </row>
        <row r="61">
          <cell r="N61" t="str">
            <v>MENGETAHUI :</v>
          </cell>
        </row>
        <row r="62">
          <cell r="N62" t="str">
            <v>PEJABAT PEMBUAT KOMITMEN/ PEMIMPIN KEGIATAN</v>
          </cell>
          <cell r="S62" t="str">
            <v>PANITIA PENGADAAN JASA KONSTRUKSI</v>
          </cell>
        </row>
        <row r="63">
          <cell r="S63" t="str">
            <v>Ketua</v>
          </cell>
        </row>
        <row r="68">
          <cell r="N68" t="str">
            <v>Hi.NURBUANA,ST</v>
          </cell>
          <cell r="S68" t="str">
            <v>FAISOL MUCHTAR,ST</v>
          </cell>
        </row>
        <row r="69">
          <cell r="N69" t="str">
            <v>NIP.460021600</v>
          </cell>
          <cell r="S69" t="str">
            <v>NIP. 460 021 411</v>
          </cell>
        </row>
      </sheetData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ME"/>
      <sheetName val="Analis ME"/>
      <sheetName val="HB"/>
      <sheetName val="ANALISA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B"/>
      <sheetName val="REKAP"/>
      <sheetName val="RAB - MB"/>
      <sheetName val="AHS. MB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"/>
      <sheetName val="Mars"/>
      <sheetName val="Rekab"/>
      <sheetName val="rab.1"/>
      <sheetName val="rab.2"/>
      <sheetName val="Upah&amp;hrg sat."/>
      <sheetName val="Harga satuan"/>
      <sheetName val="A+Supl."/>
      <sheetName val="0"/>
      <sheetName val="1"/>
      <sheetName val="2"/>
      <sheetName val="3"/>
      <sheetName val="4"/>
      <sheetName val="5"/>
      <sheetName val="6"/>
      <sheetName val="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</sheetNames>
    <sheetDataSet>
      <sheetData sheetId="0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ktrikal"/>
    </sheetNames>
    <sheetDataSet>
      <sheetData sheetId="0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4"/>
      <sheetName val="div71"/>
      <sheetName val="div7"/>
      <sheetName val="div3"/>
      <sheetName val="Harga S 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7"/>
    </sheetNames>
    <sheetDataSet>
      <sheetData sheetId="0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</sheetNames>
    <sheetDataSet>
      <sheetData sheetId="0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upah"/>
    </sheetNames>
    <sheetDataSet>
      <sheetData sheetId="0" refreshError="1"/>
      <sheetData sheetId="1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</sheetNames>
    <sheetDataSet>
      <sheetData sheetId="0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Pasar Senin"/>
      <sheetName val="EE Pasar Senin"/>
      <sheetName val="Rekap HSP"/>
      <sheetName val="HSD "/>
      <sheetName val="1. Tanah"/>
      <sheetName val="2. Pasangan"/>
      <sheetName val="3. Beton"/>
      <sheetName val="4. Pemancangan"/>
      <sheetName val="5. Dewatering"/>
      <sheetName val="7. Lain-Lain"/>
      <sheetName val="Pintu"/>
      <sheetName val="PEKERJAAN PINTU AIR DAN HIDROME"/>
      <sheetName val="Sheet1"/>
      <sheetName val="Sheet2"/>
    </sheetNames>
    <sheetDataSet>
      <sheetData sheetId="0"/>
      <sheetData sheetId="1"/>
      <sheetData sheetId="2">
        <row r="4">
          <cell r="F4" t="str">
            <v>Sudah termasuk 15%</v>
          </cell>
        </row>
        <row r="5">
          <cell r="F5" t="str">
            <v>overhead+profit</v>
          </cell>
        </row>
        <row r="6">
          <cell r="E6" t="str">
            <v>Kode</v>
          </cell>
          <cell r="F6" t="str">
            <v>Harga Satuan</v>
          </cell>
        </row>
        <row r="7">
          <cell r="E7" t="str">
            <v>(AHSP)</v>
          </cell>
          <cell r="F7" t="str">
            <v>Pekerjaan (HSP)</v>
          </cell>
        </row>
        <row r="8">
          <cell r="F8" t="str">
            <v>( Rp. )</v>
          </cell>
        </row>
        <row r="9">
          <cell r="E9">
            <v>4</v>
          </cell>
          <cell r="F9">
            <v>5</v>
          </cell>
        </row>
        <row r="11">
          <cell r="E11" t="str">
            <v>L.03</v>
          </cell>
          <cell r="F11">
            <v>761967</v>
          </cell>
        </row>
        <row r="12">
          <cell r="E12" t="str">
            <v>L.04</v>
          </cell>
          <cell r="F12">
            <v>361985.5</v>
          </cell>
        </row>
        <row r="13">
          <cell r="E13" t="str">
            <v>L.05 c)</v>
          </cell>
          <cell r="F13">
            <v>9200000</v>
          </cell>
        </row>
        <row r="14">
          <cell r="E14" t="str">
            <v>L.06 b)</v>
          </cell>
          <cell r="F14">
            <v>910800</v>
          </cell>
        </row>
        <row r="15">
          <cell r="E15" t="str">
            <v>L.09 a)</v>
          </cell>
          <cell r="F15">
            <v>5750000</v>
          </cell>
        </row>
        <row r="16">
          <cell r="E16" t="str">
            <v>L.09 b)</v>
          </cell>
          <cell r="F16">
            <v>24357000</v>
          </cell>
        </row>
        <row r="20">
          <cell r="E20" t="str">
            <v>T.01</v>
          </cell>
          <cell r="F20">
            <v>5844.3</v>
          </cell>
        </row>
        <row r="21">
          <cell r="E21" t="str">
            <v>T.02</v>
          </cell>
          <cell r="F21">
            <v>53764.800000000003</v>
          </cell>
        </row>
        <row r="24">
          <cell r="E24" t="str">
            <v>T.06 b)</v>
          </cell>
          <cell r="F24">
            <v>65748.375</v>
          </cell>
        </row>
        <row r="26">
          <cell r="E26" t="str">
            <v>T.07 a)</v>
          </cell>
          <cell r="F26" t="e">
            <v>#REF!</v>
          </cell>
        </row>
        <row r="27">
          <cell r="E27" t="str">
            <v>T.07 b)</v>
          </cell>
          <cell r="F27" t="e">
            <v>#REF!</v>
          </cell>
        </row>
        <row r="28">
          <cell r="E28" t="str">
            <v>T.07 c)</v>
          </cell>
          <cell r="F28" t="e">
            <v>#REF!</v>
          </cell>
        </row>
        <row r="29">
          <cell r="E29" t="str">
            <v>T.07 d)</v>
          </cell>
          <cell r="F29" t="e">
            <v>#REF!</v>
          </cell>
        </row>
        <row r="31">
          <cell r="E31" t="str">
            <v>T.08 a)</v>
          </cell>
          <cell r="F31" t="e">
            <v>#REF!</v>
          </cell>
        </row>
        <row r="32">
          <cell r="E32" t="str">
            <v>T.08 b)</v>
          </cell>
          <cell r="F32" t="e">
            <v>#REF!</v>
          </cell>
        </row>
        <row r="33">
          <cell r="E33" t="str">
            <v>T.08 c)</v>
          </cell>
          <cell r="F33" t="e">
            <v>#REF!</v>
          </cell>
        </row>
        <row r="34">
          <cell r="E34" t="str">
            <v>T.08 d)</v>
          </cell>
          <cell r="F34" t="e">
            <v>#REF!</v>
          </cell>
        </row>
        <row r="36">
          <cell r="E36" t="str">
            <v>T.09 a)</v>
          </cell>
          <cell r="F36" t="e">
            <v>#REF!</v>
          </cell>
        </row>
        <row r="37">
          <cell r="E37" t="str">
            <v>T.09 b)</v>
          </cell>
          <cell r="F37" t="e">
            <v>#REF!</v>
          </cell>
        </row>
        <row r="38">
          <cell r="E38" t="str">
            <v>T.09 c)</v>
          </cell>
          <cell r="F38" t="e">
            <v>#REF!</v>
          </cell>
        </row>
        <row r="39">
          <cell r="E39" t="str">
            <v>T.09 d)</v>
          </cell>
          <cell r="F39" t="e">
            <v>#REF!</v>
          </cell>
        </row>
        <row r="41">
          <cell r="E41" t="str">
            <v>T.10 a)</v>
          </cell>
          <cell r="F41" t="e">
            <v>#REF!</v>
          </cell>
        </row>
        <row r="42">
          <cell r="E42" t="str">
            <v>T.10 b)</v>
          </cell>
          <cell r="F42" t="e">
            <v>#REF!</v>
          </cell>
        </row>
        <row r="43">
          <cell r="E43" t="str">
            <v>T.10 c)</v>
          </cell>
          <cell r="F43" t="e">
            <v>#REF!</v>
          </cell>
        </row>
        <row r="44">
          <cell r="E44" t="str">
            <v>T.10 d)</v>
          </cell>
          <cell r="F44" t="e">
            <v>#REF!</v>
          </cell>
        </row>
        <row r="46">
          <cell r="E46" t="str">
            <v>T.11 a)</v>
          </cell>
          <cell r="F46" t="e">
            <v>#REF!</v>
          </cell>
        </row>
        <row r="47">
          <cell r="E47" t="str">
            <v>T.11 b)</v>
          </cell>
          <cell r="F47" t="e">
            <v>#REF!</v>
          </cell>
        </row>
        <row r="48">
          <cell r="E48" t="str">
            <v>T.11 c)</v>
          </cell>
          <cell r="F48" t="e">
            <v>#REF!</v>
          </cell>
        </row>
        <row r="49">
          <cell r="E49" t="str">
            <v>T.11 d)</v>
          </cell>
          <cell r="F49" t="e">
            <v>#REF!</v>
          </cell>
        </row>
        <row r="51">
          <cell r="E51" t="str">
            <v>T.12 a)</v>
          </cell>
          <cell r="F51" t="e">
            <v>#REF!</v>
          </cell>
        </row>
        <row r="52">
          <cell r="E52" t="str">
            <v>T.12 b)</v>
          </cell>
          <cell r="F52" t="e">
            <v>#REF!</v>
          </cell>
        </row>
        <row r="53">
          <cell r="E53" t="str">
            <v>T.12 c)</v>
          </cell>
          <cell r="F53" t="e">
            <v>#REF!</v>
          </cell>
        </row>
        <row r="54">
          <cell r="E54" t="str">
            <v>T.12 d)</v>
          </cell>
          <cell r="F54" t="e">
            <v>#REF!</v>
          </cell>
        </row>
        <row r="58">
          <cell r="E58" t="str">
            <v>T.14 a)</v>
          </cell>
          <cell r="F58">
            <v>32143.65</v>
          </cell>
        </row>
        <row r="59">
          <cell r="E59" t="str">
            <v>T.14 b)</v>
          </cell>
          <cell r="F59">
            <v>64227.5</v>
          </cell>
        </row>
        <row r="60">
          <cell r="E60" t="str">
            <v>T.14 c)</v>
          </cell>
          <cell r="F60">
            <v>314962</v>
          </cell>
        </row>
        <row r="61">
          <cell r="E61" t="str">
            <v>T.14 c)</v>
          </cell>
          <cell r="F61">
            <v>314962</v>
          </cell>
        </row>
        <row r="62">
          <cell r="E62" t="str">
            <v>T.14 d)</v>
          </cell>
          <cell r="F62">
            <v>40790.5</v>
          </cell>
        </row>
        <row r="66">
          <cell r="E66" t="str">
            <v>P.01 a)</v>
          </cell>
          <cell r="F66" t="e">
            <v>#REF!</v>
          </cell>
        </row>
        <row r="67">
          <cell r="E67" t="str">
            <v>P.01 b)</v>
          </cell>
          <cell r="F67" t="e">
            <v>#REF!</v>
          </cell>
        </row>
        <row r="68">
          <cell r="E68" t="str">
            <v>P.01 c)</v>
          </cell>
          <cell r="F68">
            <v>1123218.8</v>
          </cell>
        </row>
        <row r="69">
          <cell r="E69" t="str">
            <v>P.01 f)</v>
          </cell>
          <cell r="F69" t="e">
            <v>#REF!</v>
          </cell>
        </row>
        <row r="71">
          <cell r="E71" t="str">
            <v>P.02 a)</v>
          </cell>
          <cell r="F71" t="e">
            <v>#REF!</v>
          </cell>
        </row>
        <row r="72">
          <cell r="E72" t="str">
            <v>P.02 b)</v>
          </cell>
          <cell r="F72" t="e">
            <v>#REF!</v>
          </cell>
        </row>
        <row r="73">
          <cell r="E73" t="str">
            <v>P.02 c)</v>
          </cell>
          <cell r="F73" t="e">
            <v>#REF!</v>
          </cell>
        </row>
        <row r="74">
          <cell r="E74" t="str">
            <v>P.02 d)</v>
          </cell>
          <cell r="F74" t="e">
            <v>#REF!</v>
          </cell>
        </row>
        <row r="75">
          <cell r="E75" t="str">
            <v>P.02 e)</v>
          </cell>
          <cell r="F75" t="e">
            <v>#REF!</v>
          </cell>
        </row>
        <row r="77">
          <cell r="E77" t="str">
            <v>P.04 a)</v>
          </cell>
          <cell r="F77" t="e">
            <v>#REF!</v>
          </cell>
        </row>
        <row r="78">
          <cell r="E78" t="str">
            <v>P.04 b)</v>
          </cell>
          <cell r="F78" t="e">
            <v>#REF!</v>
          </cell>
        </row>
        <row r="79">
          <cell r="E79" t="str">
            <v>P.04 c)</v>
          </cell>
          <cell r="F79" t="e">
            <v>#REF!</v>
          </cell>
        </row>
        <row r="80">
          <cell r="E80" t="str">
            <v>P.04 d)</v>
          </cell>
          <cell r="F80" t="e">
            <v>#REF!</v>
          </cell>
        </row>
        <row r="81">
          <cell r="E81" t="str">
            <v>P.04 e)</v>
          </cell>
          <cell r="F81">
            <v>80336.746000000014</v>
          </cell>
        </row>
        <row r="82">
          <cell r="E82" t="str">
            <v>P.04 f)</v>
          </cell>
          <cell r="F82" t="e">
            <v>#REF!</v>
          </cell>
        </row>
        <row r="84">
          <cell r="E84" t="str">
            <v>P.09 a)</v>
          </cell>
          <cell r="F84">
            <v>29785</v>
          </cell>
        </row>
        <row r="86">
          <cell r="E86" t="str">
            <v>P.06 7)</v>
          </cell>
          <cell r="F86">
            <v>405202.5</v>
          </cell>
        </row>
        <row r="87">
          <cell r="E87" t="str">
            <v>P.16</v>
          </cell>
          <cell r="F87">
            <v>34954.25</v>
          </cell>
        </row>
        <row r="92">
          <cell r="E92" t="str">
            <v>B.03 b)</v>
          </cell>
          <cell r="F92">
            <v>1059621.9487433862</v>
          </cell>
        </row>
        <row r="93">
          <cell r="E93" t="str">
            <v>B.07 b)</v>
          </cell>
          <cell r="F93">
            <v>1246742.7688492064</v>
          </cell>
        </row>
        <row r="96">
          <cell r="E96" t="str">
            <v>B.13 a)</v>
          </cell>
          <cell r="F96" t="e">
            <v>#REF!</v>
          </cell>
        </row>
        <row r="97">
          <cell r="E97" t="str">
            <v>B.13 b)</v>
          </cell>
          <cell r="F97">
            <v>40192.5</v>
          </cell>
        </row>
        <row r="98">
          <cell r="E98" t="str">
            <v>B.13 c)</v>
          </cell>
          <cell r="F98">
            <v>67332.5</v>
          </cell>
        </row>
        <row r="99">
          <cell r="E99" t="str">
            <v>B.14 a)</v>
          </cell>
          <cell r="F99">
            <v>45913.75</v>
          </cell>
        </row>
        <row r="100">
          <cell r="E100" t="str">
            <v>B.14 b)</v>
          </cell>
          <cell r="F100">
            <v>59765.5</v>
          </cell>
        </row>
        <row r="103">
          <cell r="E103" t="str">
            <v>B.15 a)</v>
          </cell>
          <cell r="F103">
            <v>40192.5</v>
          </cell>
        </row>
        <row r="106">
          <cell r="E106" t="str">
            <v>B.17</v>
          </cell>
          <cell r="F106">
            <v>1608332.5</v>
          </cell>
        </row>
        <row r="109">
          <cell r="E109" t="str">
            <v>B.21</v>
          </cell>
          <cell r="F109">
            <v>302001.5</v>
          </cell>
        </row>
        <row r="110">
          <cell r="E110" t="str">
            <v>B.25</v>
          </cell>
          <cell r="F110">
            <v>241526.45</v>
          </cell>
        </row>
        <row r="113">
          <cell r="E113" t="str">
            <v>B.37</v>
          </cell>
          <cell r="F113" t="e">
            <v>#REF!</v>
          </cell>
        </row>
        <row r="114">
          <cell r="E114" t="str">
            <v>B.38 a)</v>
          </cell>
          <cell r="F114" t="e">
            <v>#REF!</v>
          </cell>
        </row>
        <row r="115">
          <cell r="E115" t="str">
            <v>B.38 b)</v>
          </cell>
          <cell r="F115">
            <v>184805</v>
          </cell>
        </row>
        <row r="116">
          <cell r="E116" t="str">
            <v>B.38 b)</v>
          </cell>
          <cell r="F116">
            <v>184805</v>
          </cell>
        </row>
        <row r="119">
          <cell r="E119" t="str">
            <v>B.39</v>
          </cell>
          <cell r="F119" t="e">
            <v>#REF!</v>
          </cell>
        </row>
        <row r="120">
          <cell r="E120" t="str">
            <v>B.40</v>
          </cell>
          <cell r="F120" t="e">
            <v>#REF!</v>
          </cell>
        </row>
        <row r="121">
          <cell r="E121" t="str">
            <v>B.41</v>
          </cell>
          <cell r="F121" t="e">
            <v>#REF!</v>
          </cell>
        </row>
        <row r="122">
          <cell r="E122" t="str">
            <v>B.42</v>
          </cell>
          <cell r="F122" t="e">
            <v>#REF!</v>
          </cell>
        </row>
        <row r="123">
          <cell r="E123" t="str">
            <v>B.43</v>
          </cell>
          <cell r="F123" t="e">
            <v>#REF!</v>
          </cell>
        </row>
        <row r="124">
          <cell r="E124" t="str">
            <v>B.44</v>
          </cell>
          <cell r="F124" t="e">
            <v>#REF!</v>
          </cell>
        </row>
        <row r="128">
          <cell r="E128" t="str">
            <v>F.01</v>
          </cell>
          <cell r="F128">
            <v>15345.279533333332</v>
          </cell>
        </row>
        <row r="129">
          <cell r="E129" t="str">
            <v>F.02</v>
          </cell>
          <cell r="F129">
            <v>885022.75</v>
          </cell>
        </row>
        <row r="130">
          <cell r="E130" t="str">
            <v>F.03</v>
          </cell>
          <cell r="F130">
            <v>972135.25</v>
          </cell>
        </row>
        <row r="131">
          <cell r="E131" t="str">
            <v>F.04</v>
          </cell>
          <cell r="F131">
            <v>647864</v>
          </cell>
        </row>
        <row r="132">
          <cell r="E132" t="str">
            <v>F.05</v>
          </cell>
          <cell r="F132">
            <v>883182.75</v>
          </cell>
        </row>
        <row r="133">
          <cell r="E133" t="str">
            <v>F.24</v>
          </cell>
          <cell r="F133">
            <v>11827.75</v>
          </cell>
        </row>
        <row r="134">
          <cell r="E134" t="str">
            <v>F.07</v>
          </cell>
          <cell r="F134">
            <v>490601.5</v>
          </cell>
        </row>
        <row r="135">
          <cell r="E135" t="str">
            <v>F.08</v>
          </cell>
          <cell r="F135">
            <v>668995.25</v>
          </cell>
        </row>
        <row r="136">
          <cell r="E136" t="str">
            <v>F.09</v>
          </cell>
          <cell r="F136">
            <v>809611.5</v>
          </cell>
        </row>
        <row r="138">
          <cell r="E138" t="str">
            <v>F.10</v>
          </cell>
          <cell r="F138">
            <v>521589.4</v>
          </cell>
        </row>
        <row r="139">
          <cell r="E139" t="str">
            <v>F.11</v>
          </cell>
          <cell r="F139">
            <v>890916.5</v>
          </cell>
        </row>
        <row r="140">
          <cell r="E140" t="str">
            <v>F.12</v>
          </cell>
          <cell r="F140">
            <v>890916.5</v>
          </cell>
        </row>
        <row r="141">
          <cell r="E141" t="str">
            <v>F.13</v>
          </cell>
          <cell r="F141">
            <v>811365.25</v>
          </cell>
        </row>
        <row r="142">
          <cell r="E142" t="str">
            <v>F.14</v>
          </cell>
          <cell r="F142">
            <v>1161620.75</v>
          </cell>
        </row>
        <row r="143">
          <cell r="E143" t="str">
            <v>F.15</v>
          </cell>
          <cell r="F143">
            <v>307837.75</v>
          </cell>
        </row>
        <row r="144">
          <cell r="E144" t="str">
            <v>F.16</v>
          </cell>
          <cell r="F144">
            <v>498852.75</v>
          </cell>
        </row>
        <row r="145">
          <cell r="E145" t="str">
            <v>F.17</v>
          </cell>
          <cell r="F145">
            <v>680782.75</v>
          </cell>
        </row>
        <row r="146">
          <cell r="E146" t="str">
            <v>F.18</v>
          </cell>
          <cell r="F146">
            <v>1042285.25</v>
          </cell>
        </row>
        <row r="149">
          <cell r="E149" t="str">
            <v>F.19</v>
          </cell>
          <cell r="F149">
            <v>554479.4</v>
          </cell>
        </row>
        <row r="150">
          <cell r="E150" t="str">
            <v>F.20</v>
          </cell>
          <cell r="F150">
            <v>885022.75</v>
          </cell>
        </row>
        <row r="151">
          <cell r="E151" t="str">
            <v>F.21</v>
          </cell>
          <cell r="F151">
            <v>972135.25</v>
          </cell>
        </row>
        <row r="152">
          <cell r="E152" t="str">
            <v>F.22</v>
          </cell>
          <cell r="F152">
            <v>874184</v>
          </cell>
        </row>
        <row r="153">
          <cell r="E153" t="str">
            <v>F.23</v>
          </cell>
          <cell r="F153">
            <v>1149833.25</v>
          </cell>
        </row>
        <row r="154">
          <cell r="E154" t="str">
            <v>F.24</v>
          </cell>
          <cell r="F154">
            <v>11827.75</v>
          </cell>
        </row>
        <row r="155">
          <cell r="E155" t="str">
            <v>F.25</v>
          </cell>
          <cell r="F155">
            <v>467256.5</v>
          </cell>
        </row>
        <row r="156">
          <cell r="E156" t="str">
            <v>F.26</v>
          </cell>
          <cell r="F156">
            <v>635645.25</v>
          </cell>
        </row>
        <row r="157">
          <cell r="E157" t="str">
            <v>F.27</v>
          </cell>
          <cell r="F157">
            <v>624116.5</v>
          </cell>
        </row>
        <row r="160">
          <cell r="E160" t="str">
            <v>F.28</v>
          </cell>
          <cell r="F160">
            <v>538379.4</v>
          </cell>
        </row>
        <row r="161">
          <cell r="E161" t="str">
            <v>F.29</v>
          </cell>
          <cell r="F161">
            <v>908166.5</v>
          </cell>
        </row>
        <row r="162">
          <cell r="E162" t="str">
            <v>F.30</v>
          </cell>
          <cell r="F162">
            <v>978029</v>
          </cell>
        </row>
        <row r="163">
          <cell r="E163" t="str">
            <v>F.31</v>
          </cell>
          <cell r="F163">
            <v>718934</v>
          </cell>
        </row>
        <row r="164">
          <cell r="E164" t="str">
            <v>F.32</v>
          </cell>
          <cell r="F164">
            <v>1006370.75</v>
          </cell>
        </row>
        <row r="165">
          <cell r="E165" t="str">
            <v>F.33</v>
          </cell>
          <cell r="F165">
            <v>96381.5</v>
          </cell>
        </row>
        <row r="166">
          <cell r="E166" t="str">
            <v>F.34</v>
          </cell>
          <cell r="F166">
            <v>467256.5</v>
          </cell>
        </row>
        <row r="167">
          <cell r="E167" t="str">
            <v>F.35</v>
          </cell>
          <cell r="F167">
            <v>517195.25</v>
          </cell>
        </row>
        <row r="168">
          <cell r="E168" t="str">
            <v>F.36</v>
          </cell>
          <cell r="F168">
            <v>667471.5</v>
          </cell>
        </row>
        <row r="172">
          <cell r="E172" t="str">
            <v>D.01 a)</v>
          </cell>
          <cell r="F172">
            <v>18961.2</v>
          </cell>
        </row>
        <row r="173">
          <cell r="E173" t="str">
            <v>D.02</v>
          </cell>
          <cell r="F173">
            <v>534129</v>
          </cell>
        </row>
        <row r="174">
          <cell r="E174" t="str">
            <v>D.03</v>
          </cell>
          <cell r="F174">
            <v>1742980.25</v>
          </cell>
        </row>
        <row r="175">
          <cell r="E175" t="str">
            <v>D.05</v>
          </cell>
          <cell r="F175" t="e">
            <v>#REF!</v>
          </cell>
        </row>
        <row r="176">
          <cell r="E176" t="str">
            <v>D.06</v>
          </cell>
          <cell r="F176" t="e">
            <v>#REF!</v>
          </cell>
        </row>
        <row r="180">
          <cell r="E180" t="str">
            <v>H.01 d)</v>
          </cell>
          <cell r="F180">
            <v>48480000</v>
          </cell>
        </row>
      </sheetData>
      <sheetData sheetId="3">
        <row r="5">
          <cell r="G5" t="str">
            <v>Harga</v>
          </cell>
        </row>
        <row r="6">
          <cell r="D6" t="str">
            <v>Kode</v>
          </cell>
          <cell r="G6" t="str">
            <v>Satuan Dasar</v>
          </cell>
        </row>
        <row r="7">
          <cell r="G7" t="str">
            <v>( Rp. )</v>
          </cell>
        </row>
        <row r="8">
          <cell r="D8">
            <v>4</v>
          </cell>
          <cell r="G8">
            <v>5</v>
          </cell>
        </row>
        <row r="12">
          <cell r="D12" t="str">
            <v>L.01</v>
          </cell>
          <cell r="G12">
            <v>75000</v>
          </cell>
        </row>
        <row r="13">
          <cell r="D13" t="str">
            <v>L.02</v>
          </cell>
          <cell r="G13">
            <v>84000</v>
          </cell>
        </row>
        <row r="14">
          <cell r="D14" t="str">
            <v>L.03</v>
          </cell>
          <cell r="G14">
            <v>97000</v>
          </cell>
        </row>
        <row r="15">
          <cell r="D15" t="str">
            <v>L.04</v>
          </cell>
          <cell r="G15">
            <v>84000</v>
          </cell>
        </row>
        <row r="16">
          <cell r="D16" t="str">
            <v>L.05</v>
          </cell>
          <cell r="G16">
            <v>97000</v>
          </cell>
        </row>
        <row r="17">
          <cell r="D17" t="str">
            <v>L.06</v>
          </cell>
          <cell r="G17">
            <v>84000</v>
          </cell>
        </row>
        <row r="18">
          <cell r="D18" t="str">
            <v>L.07</v>
          </cell>
          <cell r="G18">
            <v>81000</v>
          </cell>
        </row>
        <row r="19">
          <cell r="D19" t="str">
            <v>L.08</v>
          </cell>
          <cell r="G19">
            <v>84000</v>
          </cell>
        </row>
        <row r="20">
          <cell r="D20" t="str">
            <v>L.09</v>
          </cell>
          <cell r="G20">
            <v>81000</v>
          </cell>
        </row>
        <row r="21">
          <cell r="D21" t="str">
            <v>L.10</v>
          </cell>
          <cell r="G21">
            <v>84000</v>
          </cell>
        </row>
        <row r="22">
          <cell r="D22" t="str">
            <v>L.11</v>
          </cell>
          <cell r="G22">
            <v>84000</v>
          </cell>
        </row>
        <row r="23">
          <cell r="D23" t="str">
            <v>L.12</v>
          </cell>
          <cell r="G23">
            <v>84000</v>
          </cell>
        </row>
        <row r="24">
          <cell r="D24" t="str">
            <v>L.13</v>
          </cell>
          <cell r="G24">
            <v>65000</v>
          </cell>
        </row>
        <row r="25">
          <cell r="D25" t="str">
            <v>L.14</v>
          </cell>
          <cell r="G25">
            <v>90000</v>
          </cell>
        </row>
        <row r="26">
          <cell r="D26" t="str">
            <v>L.15</v>
          </cell>
          <cell r="G26">
            <v>97000</v>
          </cell>
        </row>
        <row r="27">
          <cell r="D27" t="str">
            <v>L.16</v>
          </cell>
          <cell r="G27">
            <v>77000</v>
          </cell>
        </row>
        <row r="28">
          <cell r="D28" t="str">
            <v>L.17</v>
          </cell>
          <cell r="G28">
            <v>65000</v>
          </cell>
        </row>
        <row r="29">
          <cell r="D29" t="str">
            <v>L.18</v>
          </cell>
          <cell r="G29">
            <v>680000</v>
          </cell>
        </row>
        <row r="30">
          <cell r="D30" t="str">
            <v>L.19</v>
          </cell>
          <cell r="G30">
            <v>130000</v>
          </cell>
        </row>
        <row r="31">
          <cell r="D31" t="str">
            <v>L.20</v>
          </cell>
          <cell r="G31">
            <v>65000</v>
          </cell>
        </row>
        <row r="32">
          <cell r="D32" t="str">
            <v>L.21</v>
          </cell>
          <cell r="G32">
            <v>97000</v>
          </cell>
        </row>
        <row r="33">
          <cell r="D33" t="str">
            <v>L.22</v>
          </cell>
          <cell r="G33">
            <v>65000</v>
          </cell>
        </row>
        <row r="34">
          <cell r="D34" t="str">
            <v>L.23</v>
          </cell>
          <cell r="G34">
            <v>60000</v>
          </cell>
        </row>
        <row r="35">
          <cell r="D35" t="str">
            <v>L.24</v>
          </cell>
          <cell r="G35">
            <v>112000</v>
          </cell>
        </row>
        <row r="36">
          <cell r="D36" t="str">
            <v>L.25</v>
          </cell>
          <cell r="G36">
            <v>680000</v>
          </cell>
        </row>
        <row r="37">
          <cell r="D37" t="str">
            <v>L.26</v>
          </cell>
          <cell r="G37">
            <v>77000</v>
          </cell>
        </row>
        <row r="44">
          <cell r="D44" t="str">
            <v>M.01</v>
          </cell>
          <cell r="G44">
            <v>50</v>
          </cell>
        </row>
        <row r="45">
          <cell r="D45" t="str">
            <v>M.02</v>
          </cell>
          <cell r="G45">
            <v>90000</v>
          </cell>
        </row>
        <row r="46">
          <cell r="D46" t="str">
            <v>M.03</v>
          </cell>
          <cell r="G46">
            <v>100000</v>
          </cell>
        </row>
        <row r="47">
          <cell r="D47" t="str">
            <v>M.04</v>
          </cell>
          <cell r="G47">
            <v>540000</v>
          </cell>
        </row>
        <row r="48">
          <cell r="D48" t="str">
            <v>M.05</v>
          </cell>
          <cell r="G48">
            <v>200000</v>
          </cell>
        </row>
        <row r="49">
          <cell r="D49" t="str">
            <v>M.06</v>
          </cell>
          <cell r="G49">
            <v>200000</v>
          </cell>
        </row>
        <row r="50">
          <cell r="D50" t="str">
            <v>M.07</v>
          </cell>
          <cell r="G50">
            <v>270000</v>
          </cell>
        </row>
        <row r="51">
          <cell r="D51" t="str">
            <v>M.08</v>
          </cell>
          <cell r="G51">
            <v>200000</v>
          </cell>
        </row>
        <row r="52">
          <cell r="D52" t="str">
            <v>M.09</v>
          </cell>
          <cell r="G52">
            <v>200000</v>
          </cell>
        </row>
        <row r="53">
          <cell r="D53" t="str">
            <v>M.10</v>
          </cell>
          <cell r="G53">
            <v>150000</v>
          </cell>
        </row>
        <row r="54">
          <cell r="D54" t="str">
            <v>M.11</v>
          </cell>
          <cell r="G54">
            <v>200000</v>
          </cell>
        </row>
        <row r="55">
          <cell r="D55" t="str">
            <v>M.12</v>
          </cell>
          <cell r="G55">
            <v>200000</v>
          </cell>
        </row>
        <row r="56">
          <cell r="D56" t="str">
            <v>M.13</v>
          </cell>
          <cell r="G56">
            <v>700</v>
          </cell>
        </row>
        <row r="57">
          <cell r="D57" t="str">
            <v>M.14</v>
          </cell>
          <cell r="G57">
            <v>1000</v>
          </cell>
        </row>
        <row r="58">
          <cell r="D58" t="str">
            <v>M.15</v>
          </cell>
          <cell r="G58">
            <v>1000</v>
          </cell>
        </row>
        <row r="59">
          <cell r="D59" t="str">
            <v>M.16</v>
          </cell>
          <cell r="G59">
            <v>800</v>
          </cell>
        </row>
        <row r="60">
          <cell r="D60" t="str">
            <v>M.17</v>
          </cell>
          <cell r="G60">
            <v>17000</v>
          </cell>
        </row>
        <row r="61">
          <cell r="D61" t="str">
            <v>M.18</v>
          </cell>
          <cell r="G61">
            <v>200000</v>
          </cell>
        </row>
        <row r="62">
          <cell r="D62" t="str">
            <v>M.19</v>
          </cell>
          <cell r="G62">
            <v>87000</v>
          </cell>
        </row>
        <row r="63">
          <cell r="D63" t="str">
            <v>M.20</v>
          </cell>
          <cell r="G63">
            <v>835000</v>
          </cell>
        </row>
        <row r="64">
          <cell r="D64" t="str">
            <v>M.21</v>
          </cell>
          <cell r="G64">
            <v>870000</v>
          </cell>
        </row>
        <row r="65">
          <cell r="D65" t="str">
            <v>M.22</v>
          </cell>
          <cell r="G65">
            <v>930000</v>
          </cell>
        </row>
        <row r="66">
          <cell r="D66" t="str">
            <v>M.23</v>
          </cell>
          <cell r="G66">
            <v>975000</v>
          </cell>
        </row>
        <row r="67">
          <cell r="D67" t="str">
            <v>M.24</v>
          </cell>
          <cell r="G67">
            <v>1010000</v>
          </cell>
        </row>
        <row r="68">
          <cell r="D68" t="str">
            <v>M.25</v>
          </cell>
          <cell r="G68">
            <v>1055000</v>
          </cell>
        </row>
        <row r="69">
          <cell r="D69" t="str">
            <v>M.26</v>
          </cell>
          <cell r="G69">
            <v>1100000</v>
          </cell>
        </row>
        <row r="70">
          <cell r="D70" t="str">
            <v>M.27</v>
          </cell>
          <cell r="G70">
            <v>1161000</v>
          </cell>
        </row>
        <row r="71">
          <cell r="D71" t="str">
            <v>M.28</v>
          </cell>
          <cell r="G71">
            <v>30000</v>
          </cell>
        </row>
        <row r="72">
          <cell r="D72" t="str">
            <v>M.29</v>
          </cell>
          <cell r="G72">
            <v>48000</v>
          </cell>
        </row>
        <row r="73">
          <cell r="D73" t="str">
            <v>M.30</v>
          </cell>
          <cell r="G73">
            <v>40000</v>
          </cell>
        </row>
        <row r="74">
          <cell r="D74" t="str">
            <v>M.31</v>
          </cell>
          <cell r="G74">
            <v>300000</v>
          </cell>
        </row>
        <row r="75">
          <cell r="D75" t="str">
            <v>M.32</v>
          </cell>
          <cell r="G75">
            <v>350000</v>
          </cell>
        </row>
        <row r="76">
          <cell r="D76" t="str">
            <v>M.33</v>
          </cell>
          <cell r="G76">
            <v>430000</v>
          </cell>
        </row>
        <row r="77">
          <cell r="D77" t="str">
            <v>M.34</v>
          </cell>
          <cell r="G77">
            <v>600000</v>
          </cell>
        </row>
        <row r="78">
          <cell r="D78" t="str">
            <v>M.35</v>
          </cell>
          <cell r="G78">
            <v>300000</v>
          </cell>
        </row>
        <row r="79">
          <cell r="D79" t="str">
            <v>M.36</v>
          </cell>
          <cell r="G79">
            <v>380000</v>
          </cell>
        </row>
        <row r="80">
          <cell r="D80" t="str">
            <v>M.37</v>
          </cell>
          <cell r="G80">
            <v>490000</v>
          </cell>
        </row>
        <row r="81">
          <cell r="D81" t="str">
            <v>M.38</v>
          </cell>
          <cell r="G81">
            <v>704000</v>
          </cell>
        </row>
        <row r="82">
          <cell r="D82" t="str">
            <v>M.39</v>
          </cell>
          <cell r="G82">
            <v>100000</v>
          </cell>
        </row>
        <row r="83">
          <cell r="D83" t="str">
            <v>M.40</v>
          </cell>
          <cell r="G83">
            <v>140000</v>
          </cell>
        </row>
        <row r="84">
          <cell r="D84" t="str">
            <v>M.41</v>
          </cell>
          <cell r="G84">
            <v>400000</v>
          </cell>
        </row>
        <row r="85">
          <cell r="D85" t="str">
            <v>M.42</v>
          </cell>
          <cell r="G85">
            <v>500000</v>
          </cell>
        </row>
        <row r="86">
          <cell r="D86" t="str">
            <v>M.43</v>
          </cell>
          <cell r="G86">
            <v>242000</v>
          </cell>
        </row>
        <row r="87">
          <cell r="D87" t="str">
            <v>M.44</v>
          </cell>
          <cell r="G87">
            <v>266000</v>
          </cell>
        </row>
        <row r="88">
          <cell r="D88" t="str">
            <v>M.45</v>
          </cell>
          <cell r="G88">
            <v>297000</v>
          </cell>
        </row>
        <row r="89">
          <cell r="D89" t="str">
            <v>M.46</v>
          </cell>
          <cell r="G89">
            <v>316000</v>
          </cell>
        </row>
        <row r="93">
          <cell r="D93" t="str">
            <v>M.50</v>
          </cell>
          <cell r="G93">
            <v>7300000</v>
          </cell>
        </row>
        <row r="94">
          <cell r="D94" t="str">
            <v>M.51</v>
          </cell>
          <cell r="G94">
            <v>7300000</v>
          </cell>
        </row>
        <row r="95">
          <cell r="D95" t="str">
            <v>M.52</v>
          </cell>
          <cell r="G95">
            <v>7300000</v>
          </cell>
        </row>
        <row r="96">
          <cell r="D96" t="str">
            <v>M.53</v>
          </cell>
          <cell r="G96">
            <v>4200000</v>
          </cell>
        </row>
        <row r="97">
          <cell r="D97" t="str">
            <v>M.54</v>
          </cell>
          <cell r="G97">
            <v>5000000</v>
          </cell>
        </row>
        <row r="98">
          <cell r="D98" t="str">
            <v>M.55</v>
          </cell>
          <cell r="G98">
            <v>5000000</v>
          </cell>
        </row>
        <row r="99">
          <cell r="D99" t="str">
            <v>M.56</v>
          </cell>
          <cell r="G99">
            <v>5000000</v>
          </cell>
        </row>
        <row r="100">
          <cell r="D100" t="str">
            <v>M.57</v>
          </cell>
          <cell r="G100">
            <v>4000000</v>
          </cell>
        </row>
        <row r="101">
          <cell r="D101" t="str">
            <v>M.58</v>
          </cell>
          <cell r="G101">
            <v>5900000</v>
          </cell>
        </row>
        <row r="102">
          <cell r="D102" t="str">
            <v>M.59</v>
          </cell>
          <cell r="G102">
            <v>4000000</v>
          </cell>
        </row>
        <row r="103">
          <cell r="D103" t="str">
            <v>M.60</v>
          </cell>
          <cell r="G103">
            <v>1200000</v>
          </cell>
        </row>
        <row r="104">
          <cell r="D104" t="str">
            <v>M.61</v>
          </cell>
          <cell r="G104">
            <v>10000</v>
          </cell>
        </row>
        <row r="105">
          <cell r="D105" t="str">
            <v>M.62</v>
          </cell>
          <cell r="G105">
            <v>12000</v>
          </cell>
        </row>
        <row r="106">
          <cell r="D106" t="str">
            <v>M.63</v>
          </cell>
          <cell r="G106">
            <v>17000</v>
          </cell>
        </row>
        <row r="107">
          <cell r="D107" t="str">
            <v>M.64</v>
          </cell>
          <cell r="G107">
            <v>19000</v>
          </cell>
        </row>
        <row r="108">
          <cell r="D108" t="str">
            <v>M.65</v>
          </cell>
          <cell r="G108">
            <v>11000</v>
          </cell>
        </row>
        <row r="109">
          <cell r="D109" t="str">
            <v>M.66</v>
          </cell>
          <cell r="G109">
            <v>19000</v>
          </cell>
        </row>
        <row r="110">
          <cell r="D110" t="str">
            <v>M.67</v>
          </cell>
          <cell r="G110">
            <v>350000</v>
          </cell>
        </row>
        <row r="111">
          <cell r="D111" t="str">
            <v>M.68</v>
          </cell>
          <cell r="G111">
            <v>56000</v>
          </cell>
        </row>
        <row r="112">
          <cell r="D112" t="str">
            <v>M.69</v>
          </cell>
          <cell r="G112">
            <v>60000</v>
          </cell>
        </row>
        <row r="113">
          <cell r="D113" t="str">
            <v>M.70</v>
          </cell>
          <cell r="G113">
            <v>80000</v>
          </cell>
        </row>
        <row r="114">
          <cell r="D114" t="str">
            <v>M.71</v>
          </cell>
          <cell r="G114">
            <v>128000</v>
          </cell>
        </row>
        <row r="115">
          <cell r="D115" t="str">
            <v>M.72</v>
          </cell>
          <cell r="G115">
            <v>172000</v>
          </cell>
        </row>
        <row r="116">
          <cell r="D116" t="str">
            <v>M.73</v>
          </cell>
          <cell r="G116">
            <v>222000</v>
          </cell>
        </row>
        <row r="117">
          <cell r="D117" t="str">
            <v>M.74</v>
          </cell>
          <cell r="G117">
            <v>146000</v>
          </cell>
        </row>
        <row r="118">
          <cell r="D118" t="str">
            <v>M.75</v>
          </cell>
          <cell r="G118">
            <v>146000</v>
          </cell>
        </row>
        <row r="119">
          <cell r="D119" t="str">
            <v>M.76</v>
          </cell>
          <cell r="G119">
            <v>103000</v>
          </cell>
        </row>
        <row r="120">
          <cell r="D120" t="str">
            <v>M.77</v>
          </cell>
          <cell r="G120">
            <v>103000</v>
          </cell>
        </row>
        <row r="121">
          <cell r="D121" t="str">
            <v>M.78</v>
          </cell>
          <cell r="G121">
            <v>80000</v>
          </cell>
        </row>
        <row r="122">
          <cell r="D122" t="str">
            <v>M.79</v>
          </cell>
          <cell r="G122">
            <v>10000</v>
          </cell>
        </row>
        <row r="123">
          <cell r="D123" t="str">
            <v>M.80</v>
          </cell>
          <cell r="G123">
            <v>12000</v>
          </cell>
        </row>
        <row r="124">
          <cell r="D124" t="str">
            <v>M.80</v>
          </cell>
          <cell r="G124">
            <v>75000</v>
          </cell>
        </row>
        <row r="129">
          <cell r="D129" t="str">
            <v>M.90</v>
          </cell>
          <cell r="G129">
            <v>12000</v>
          </cell>
        </row>
        <row r="130">
          <cell r="D130" t="str">
            <v>M.91</v>
          </cell>
          <cell r="G130">
            <v>12000</v>
          </cell>
        </row>
        <row r="131">
          <cell r="D131" t="str">
            <v>M.92</v>
          </cell>
          <cell r="G131">
            <v>12000</v>
          </cell>
        </row>
        <row r="132">
          <cell r="D132" t="str">
            <v>M.93</v>
          </cell>
          <cell r="G132">
            <v>12000</v>
          </cell>
        </row>
        <row r="133">
          <cell r="D133" t="str">
            <v>M.94</v>
          </cell>
          <cell r="G133">
            <v>45000</v>
          </cell>
        </row>
        <row r="134">
          <cell r="D134" t="str">
            <v>M.95</v>
          </cell>
          <cell r="G134">
            <v>24000</v>
          </cell>
        </row>
        <row r="135">
          <cell r="D135" t="str">
            <v>M.96</v>
          </cell>
          <cell r="G135">
            <v>45000</v>
          </cell>
        </row>
        <row r="136">
          <cell r="D136" t="str">
            <v>M.97</v>
          </cell>
          <cell r="G136">
            <v>65000</v>
          </cell>
        </row>
        <row r="137">
          <cell r="D137" t="str">
            <v>M.98</v>
          </cell>
          <cell r="G137">
            <v>11800</v>
          </cell>
        </row>
        <row r="138">
          <cell r="D138" t="str">
            <v>M.99</v>
          </cell>
          <cell r="G138">
            <v>17800</v>
          </cell>
        </row>
        <row r="139">
          <cell r="D139" t="str">
            <v>M.100</v>
          </cell>
          <cell r="G139">
            <v>17800</v>
          </cell>
        </row>
        <row r="140">
          <cell r="D140" t="str">
            <v>M.101</v>
          </cell>
          <cell r="G140">
            <v>17800</v>
          </cell>
        </row>
        <row r="141">
          <cell r="D141" t="str">
            <v>M.102</v>
          </cell>
          <cell r="G141">
            <v>17600</v>
          </cell>
        </row>
        <row r="142">
          <cell r="D142" t="str">
            <v>M.103</v>
          </cell>
          <cell r="G142">
            <v>56200</v>
          </cell>
        </row>
        <row r="143">
          <cell r="D143" t="str">
            <v>M.104</v>
          </cell>
          <cell r="G143">
            <v>56200</v>
          </cell>
        </row>
        <row r="144">
          <cell r="D144" t="str">
            <v>M.105</v>
          </cell>
          <cell r="G144">
            <v>46200</v>
          </cell>
        </row>
        <row r="145">
          <cell r="D145" t="str">
            <v>M.106</v>
          </cell>
          <cell r="G145">
            <v>46200</v>
          </cell>
        </row>
        <row r="146">
          <cell r="D146" t="str">
            <v>M.107</v>
          </cell>
          <cell r="G146">
            <v>46200</v>
          </cell>
        </row>
        <row r="147">
          <cell r="D147" t="str">
            <v>M.108</v>
          </cell>
          <cell r="G147">
            <v>46200</v>
          </cell>
        </row>
        <row r="148">
          <cell r="D148" t="str">
            <v>M.109</v>
          </cell>
          <cell r="G148">
            <v>46200</v>
          </cell>
        </row>
        <row r="149">
          <cell r="D149" t="str">
            <v>M.110</v>
          </cell>
          <cell r="G149">
            <v>46200</v>
          </cell>
        </row>
        <row r="150">
          <cell r="D150" t="str">
            <v>M.111</v>
          </cell>
          <cell r="G150">
            <v>46200</v>
          </cell>
        </row>
        <row r="151">
          <cell r="D151" t="str">
            <v>M.112</v>
          </cell>
          <cell r="G151">
            <v>40000</v>
          </cell>
        </row>
        <row r="152">
          <cell r="D152" t="str">
            <v>M.113</v>
          </cell>
          <cell r="G152">
            <v>55000</v>
          </cell>
        </row>
        <row r="153">
          <cell r="D153" t="str">
            <v>M.114</v>
          </cell>
          <cell r="G153">
            <v>41600</v>
          </cell>
        </row>
        <row r="154">
          <cell r="D154" t="str">
            <v>M.115</v>
          </cell>
          <cell r="G154">
            <v>30000</v>
          </cell>
        </row>
        <row r="155">
          <cell r="D155" t="str">
            <v>M.116</v>
          </cell>
          <cell r="G155">
            <v>25000</v>
          </cell>
        </row>
        <row r="156">
          <cell r="D156" t="str">
            <v>M.117</v>
          </cell>
          <cell r="G156">
            <v>26400</v>
          </cell>
        </row>
        <row r="157">
          <cell r="D157" t="str">
            <v>M.118</v>
          </cell>
          <cell r="G157">
            <v>30000</v>
          </cell>
        </row>
        <row r="158">
          <cell r="D158" t="str">
            <v>M.119</v>
          </cell>
          <cell r="G158">
            <v>53000</v>
          </cell>
        </row>
        <row r="159">
          <cell r="D159" t="str">
            <v>M.120</v>
          </cell>
          <cell r="G159">
            <v>35000</v>
          </cell>
        </row>
        <row r="160">
          <cell r="D160" t="str">
            <v>M.121</v>
          </cell>
          <cell r="G160">
            <v>30000</v>
          </cell>
        </row>
        <row r="161">
          <cell r="D161" t="str">
            <v>M.125</v>
          </cell>
          <cell r="G161">
            <v>6000</v>
          </cell>
        </row>
        <row r="162">
          <cell r="D162" t="str">
            <v>M.126</v>
          </cell>
          <cell r="G162">
            <v>700000</v>
          </cell>
        </row>
        <row r="163">
          <cell r="D163" t="str">
            <v>M.127</v>
          </cell>
          <cell r="G163">
            <v>775000</v>
          </cell>
        </row>
        <row r="164">
          <cell r="D164" t="str">
            <v>M.128</v>
          </cell>
          <cell r="G164">
            <v>207000</v>
          </cell>
        </row>
        <row r="165">
          <cell r="D165" t="str">
            <v>M.129</v>
          </cell>
          <cell r="G165">
            <v>340000</v>
          </cell>
        </row>
        <row r="166">
          <cell r="D166" t="str">
            <v>M.130</v>
          </cell>
          <cell r="G166">
            <v>115500.00000000001</v>
          </cell>
        </row>
        <row r="167">
          <cell r="D167" t="str">
            <v>M.131</v>
          </cell>
          <cell r="G167">
            <v>55000.000000000007</v>
          </cell>
        </row>
        <row r="168">
          <cell r="D168" t="str">
            <v>M.132</v>
          </cell>
          <cell r="G168">
            <v>137500</v>
          </cell>
        </row>
        <row r="169">
          <cell r="D169" t="str">
            <v>M.133</v>
          </cell>
          <cell r="G169">
            <v>175000</v>
          </cell>
        </row>
        <row r="170">
          <cell r="D170" t="str">
            <v>M.134</v>
          </cell>
          <cell r="G170">
            <v>200000</v>
          </cell>
        </row>
        <row r="171">
          <cell r="D171" t="str">
            <v>M.135</v>
          </cell>
          <cell r="G171">
            <v>300000</v>
          </cell>
        </row>
        <row r="172">
          <cell r="D172" t="str">
            <v>M.136</v>
          </cell>
          <cell r="G172">
            <v>7800</v>
          </cell>
        </row>
        <row r="173">
          <cell r="D173" t="str">
            <v>M.137</v>
          </cell>
          <cell r="G173">
            <v>19800</v>
          </cell>
        </row>
        <row r="174">
          <cell r="D174" t="str">
            <v>M.138</v>
          </cell>
          <cell r="G174">
            <v>19800</v>
          </cell>
        </row>
        <row r="175">
          <cell r="D175" t="str">
            <v>M.139</v>
          </cell>
          <cell r="G175">
            <v>19800</v>
          </cell>
        </row>
        <row r="176">
          <cell r="D176" t="str">
            <v>M.140</v>
          </cell>
          <cell r="G176">
            <v>29700</v>
          </cell>
        </row>
        <row r="177">
          <cell r="D177" t="str">
            <v>M.141</v>
          </cell>
          <cell r="G177">
            <v>19800</v>
          </cell>
        </row>
        <row r="178">
          <cell r="D178" t="str">
            <v>M.142</v>
          </cell>
          <cell r="G178">
            <v>23400</v>
          </cell>
        </row>
        <row r="179">
          <cell r="D179" t="str">
            <v>M.143</v>
          </cell>
          <cell r="G179">
            <v>19800</v>
          </cell>
        </row>
        <row r="180">
          <cell r="D180" t="str">
            <v>M.144</v>
          </cell>
          <cell r="G180">
            <v>29700</v>
          </cell>
        </row>
        <row r="181">
          <cell r="D181" t="str">
            <v>M.145</v>
          </cell>
          <cell r="G181">
            <v>19800</v>
          </cell>
        </row>
        <row r="182">
          <cell r="D182" t="str">
            <v>M.146</v>
          </cell>
          <cell r="G182">
            <v>19800</v>
          </cell>
        </row>
        <row r="186">
          <cell r="D186" t="str">
            <v>E.01</v>
          </cell>
          <cell r="G186">
            <v>14600</v>
          </cell>
        </row>
        <row r="187">
          <cell r="D187" t="str">
            <v>E.02</v>
          </cell>
          <cell r="G187">
            <v>362000</v>
          </cell>
        </row>
        <row r="188">
          <cell r="D188" t="str">
            <v>E.03</v>
          </cell>
          <cell r="G188">
            <v>235000</v>
          </cell>
        </row>
        <row r="189">
          <cell r="D189" t="str">
            <v>E.04</v>
          </cell>
          <cell r="G189">
            <v>270000</v>
          </cell>
        </row>
        <row r="190">
          <cell r="D190" t="str">
            <v>E.05</v>
          </cell>
          <cell r="G190">
            <v>115000</v>
          </cell>
        </row>
        <row r="191">
          <cell r="D191" t="str">
            <v>E.06</v>
          </cell>
          <cell r="G191">
            <v>112000</v>
          </cell>
        </row>
        <row r="192">
          <cell r="D192" t="str">
            <v>E.07</v>
          </cell>
          <cell r="G192">
            <v>200000</v>
          </cell>
        </row>
        <row r="193">
          <cell r="D193" t="str">
            <v>E.08</v>
          </cell>
          <cell r="G193">
            <v>216000</v>
          </cell>
        </row>
        <row r="194">
          <cell r="D194" t="str">
            <v>E.09</v>
          </cell>
          <cell r="G194">
            <v>216000</v>
          </cell>
        </row>
        <row r="195">
          <cell r="D195" t="str">
            <v>E.10</v>
          </cell>
          <cell r="G195">
            <v>162000</v>
          </cell>
        </row>
        <row r="196">
          <cell r="D196" t="str">
            <v>E.11</v>
          </cell>
          <cell r="G196">
            <v>27000</v>
          </cell>
        </row>
        <row r="197">
          <cell r="D197" t="str">
            <v>E.12</v>
          </cell>
          <cell r="G197">
            <v>16200</v>
          </cell>
        </row>
        <row r="198">
          <cell r="D198" t="str">
            <v>E.13</v>
          </cell>
          <cell r="G198">
            <v>38800</v>
          </cell>
        </row>
        <row r="199">
          <cell r="D199" t="str">
            <v>E.14</v>
          </cell>
          <cell r="G199">
            <v>125000</v>
          </cell>
        </row>
        <row r="200">
          <cell r="D200" t="str">
            <v>E.15</v>
          </cell>
          <cell r="G200">
            <v>13000</v>
          </cell>
        </row>
        <row r="201">
          <cell r="D201" t="str">
            <v>E.16</v>
          </cell>
          <cell r="G201">
            <v>13900</v>
          </cell>
        </row>
        <row r="202">
          <cell r="D202" t="str">
            <v>E.17</v>
          </cell>
          <cell r="G202">
            <v>21600</v>
          </cell>
        </row>
        <row r="203">
          <cell r="D203" t="str">
            <v>E.18</v>
          </cell>
          <cell r="G203">
            <v>54000</v>
          </cell>
        </row>
        <row r="204">
          <cell r="D204" t="str">
            <v>E.19</v>
          </cell>
          <cell r="G204">
            <v>13000</v>
          </cell>
        </row>
        <row r="205">
          <cell r="D205" t="str">
            <v>E.20</v>
          </cell>
          <cell r="G205">
            <v>152300</v>
          </cell>
        </row>
        <row r="206">
          <cell r="D206" t="str">
            <v>E.21</v>
          </cell>
          <cell r="G206">
            <v>500000</v>
          </cell>
        </row>
        <row r="207">
          <cell r="D207" t="str">
            <v>E.22</v>
          </cell>
          <cell r="G207">
            <v>500000</v>
          </cell>
        </row>
        <row r="208">
          <cell r="D208" t="str">
            <v>E.23</v>
          </cell>
          <cell r="G208">
            <v>115000</v>
          </cell>
        </row>
        <row r="209">
          <cell r="D209" t="str">
            <v>E.24</v>
          </cell>
          <cell r="G209">
            <v>110000</v>
          </cell>
        </row>
        <row r="210">
          <cell r="D210" t="str">
            <v>E.25</v>
          </cell>
          <cell r="G210">
            <v>105000</v>
          </cell>
        </row>
        <row r="211">
          <cell r="D211" t="str">
            <v>E.26</v>
          </cell>
          <cell r="G211">
            <v>120000</v>
          </cell>
        </row>
        <row r="212">
          <cell r="D212" t="str">
            <v>E.27</v>
          </cell>
          <cell r="G212">
            <v>378000</v>
          </cell>
        </row>
        <row r="213">
          <cell r="D213" t="str">
            <v>E.28</v>
          </cell>
          <cell r="G213">
            <v>291600</v>
          </cell>
        </row>
        <row r="214">
          <cell r="D214" t="str">
            <v>E.29</v>
          </cell>
          <cell r="G214">
            <v>236500</v>
          </cell>
        </row>
        <row r="215">
          <cell r="D215" t="str">
            <v>E.30</v>
          </cell>
          <cell r="G215">
            <v>486000</v>
          </cell>
        </row>
        <row r="216">
          <cell r="D216" t="str">
            <v>E.31</v>
          </cell>
          <cell r="G216">
            <v>615600</v>
          </cell>
        </row>
        <row r="217">
          <cell r="D217" t="str">
            <v>E.32</v>
          </cell>
          <cell r="G217">
            <v>303500</v>
          </cell>
        </row>
        <row r="218">
          <cell r="D218" t="str">
            <v>E.33</v>
          </cell>
          <cell r="G218">
            <v>234800</v>
          </cell>
        </row>
        <row r="219">
          <cell r="D219" t="str">
            <v>E.34</v>
          </cell>
          <cell r="G219">
            <v>300000</v>
          </cell>
        </row>
        <row r="220">
          <cell r="D220" t="str">
            <v>E.35</v>
          </cell>
          <cell r="G220">
            <v>235000</v>
          </cell>
        </row>
        <row r="221">
          <cell r="D221" t="str">
            <v>E.36</v>
          </cell>
          <cell r="G221">
            <v>300000</v>
          </cell>
        </row>
        <row r="222">
          <cell r="D222" t="str">
            <v>E.37</v>
          </cell>
          <cell r="G222">
            <v>325000</v>
          </cell>
        </row>
        <row r="223">
          <cell r="D223" t="str">
            <v>E.38</v>
          </cell>
          <cell r="G223">
            <v>120000</v>
          </cell>
        </row>
        <row r="224">
          <cell r="D224" t="str">
            <v>E.39</v>
          </cell>
          <cell r="G224">
            <v>100000</v>
          </cell>
        </row>
        <row r="225">
          <cell r="D225" t="str">
            <v>E.40</v>
          </cell>
          <cell r="G225">
            <v>250000</v>
          </cell>
        </row>
        <row r="226">
          <cell r="D226" t="str">
            <v>E.41</v>
          </cell>
          <cell r="G226">
            <v>150000</v>
          </cell>
        </row>
        <row r="227">
          <cell r="D227" t="str">
            <v>E.42</v>
          </cell>
          <cell r="G227">
            <v>830000</v>
          </cell>
        </row>
        <row r="228">
          <cell r="D228" t="str">
            <v>E.43</v>
          </cell>
          <cell r="G228">
            <v>1035000</v>
          </cell>
        </row>
        <row r="229">
          <cell r="D229" t="str">
            <v>E.44</v>
          </cell>
          <cell r="G229">
            <v>840000</v>
          </cell>
        </row>
        <row r="230">
          <cell r="D230" t="str">
            <v>E.45</v>
          </cell>
          <cell r="G230">
            <v>835000</v>
          </cell>
        </row>
        <row r="231">
          <cell r="D231" t="str">
            <v>E.46</v>
          </cell>
          <cell r="G231">
            <v>950000</v>
          </cell>
        </row>
        <row r="232">
          <cell r="D232" t="str">
            <v>E.47</v>
          </cell>
          <cell r="G232">
            <v>850000</v>
          </cell>
        </row>
        <row r="233">
          <cell r="D233" t="str">
            <v>E.48</v>
          </cell>
          <cell r="G233">
            <v>300000</v>
          </cell>
        </row>
        <row r="234">
          <cell r="D234" t="str">
            <v>E.49</v>
          </cell>
          <cell r="G234">
            <v>125000</v>
          </cell>
        </row>
        <row r="235">
          <cell r="D235" t="str">
            <v>E.50</v>
          </cell>
          <cell r="G235">
            <v>325000</v>
          </cell>
        </row>
        <row r="236">
          <cell r="D236" t="str">
            <v>E.51</v>
          </cell>
          <cell r="G236">
            <v>542000</v>
          </cell>
        </row>
        <row r="237">
          <cell r="D237" t="str">
            <v>E.52</v>
          </cell>
          <cell r="G237">
            <v>930000</v>
          </cell>
        </row>
        <row r="238">
          <cell r="D238" t="str">
            <v>E.53</v>
          </cell>
          <cell r="G238">
            <v>350000</v>
          </cell>
        </row>
        <row r="239">
          <cell r="D239" t="str">
            <v>E.54</v>
          </cell>
          <cell r="G239">
            <v>430000</v>
          </cell>
        </row>
        <row r="240">
          <cell r="D240" t="str">
            <v>E.55</v>
          </cell>
          <cell r="G240">
            <v>303500</v>
          </cell>
        </row>
        <row r="241">
          <cell r="D241" t="str">
            <v>E.56</v>
          </cell>
          <cell r="G241">
            <v>482800</v>
          </cell>
        </row>
        <row r="242">
          <cell r="D242" t="str">
            <v>E.57</v>
          </cell>
          <cell r="G242">
            <v>2482800</v>
          </cell>
        </row>
        <row r="248">
          <cell r="D248" t="str">
            <v>M.150</v>
          </cell>
          <cell r="G248">
            <v>1000000</v>
          </cell>
        </row>
        <row r="249">
          <cell r="D249" t="str">
            <v>M.151</v>
          </cell>
          <cell r="G249">
            <v>1000000</v>
          </cell>
        </row>
        <row r="250">
          <cell r="D250" t="str">
            <v>M.152</v>
          </cell>
          <cell r="G250">
            <v>250000</v>
          </cell>
        </row>
        <row r="251">
          <cell r="D251" t="str">
            <v>M.153</v>
          </cell>
          <cell r="G251">
            <v>20000</v>
          </cell>
        </row>
        <row r="252">
          <cell r="D252" t="str">
            <v>M.154</v>
          </cell>
          <cell r="G252">
            <v>53000</v>
          </cell>
        </row>
        <row r="253">
          <cell r="D253" t="str">
            <v>M.155</v>
          </cell>
          <cell r="G253">
            <v>12000</v>
          </cell>
        </row>
        <row r="254">
          <cell r="D254" t="str">
            <v>M.156</v>
          </cell>
          <cell r="G254">
            <v>1000</v>
          </cell>
        </row>
        <row r="255">
          <cell r="D255" t="str">
            <v>M.157</v>
          </cell>
          <cell r="G255">
            <v>50</v>
          </cell>
        </row>
        <row r="256">
          <cell r="D256" t="str">
            <v>M.158</v>
          </cell>
          <cell r="G256">
            <v>36200</v>
          </cell>
        </row>
        <row r="257">
          <cell r="D257" t="str">
            <v>M.159</v>
          </cell>
          <cell r="G257">
            <v>63600</v>
          </cell>
        </row>
        <row r="258">
          <cell r="D258" t="str">
            <v>M.160</v>
          </cell>
          <cell r="G258">
            <v>10000</v>
          </cell>
        </row>
        <row r="259">
          <cell r="D259" t="str">
            <v>M.161</v>
          </cell>
          <cell r="G259">
            <v>12200</v>
          </cell>
        </row>
        <row r="260">
          <cell r="D260" t="str">
            <v>M.162</v>
          </cell>
          <cell r="G260">
            <v>11300</v>
          </cell>
        </row>
        <row r="261">
          <cell r="D261" t="str">
            <v>M.163</v>
          </cell>
          <cell r="G261">
            <v>12000</v>
          </cell>
        </row>
        <row r="262">
          <cell r="D262" t="str">
            <v>M.164</v>
          </cell>
          <cell r="G262">
            <v>34000</v>
          </cell>
        </row>
        <row r="263">
          <cell r="D263" t="str">
            <v>M.165</v>
          </cell>
          <cell r="G263">
            <v>34000</v>
          </cell>
        </row>
        <row r="264">
          <cell r="D264" t="str">
            <v>M.166</v>
          </cell>
          <cell r="G264">
            <v>35000</v>
          </cell>
        </row>
        <row r="265">
          <cell r="D265" t="str">
            <v>M.167</v>
          </cell>
          <cell r="G265">
            <v>15000</v>
          </cell>
        </row>
        <row r="266">
          <cell r="D266" t="str">
            <v>M.168</v>
          </cell>
          <cell r="G266">
            <v>22500</v>
          </cell>
        </row>
        <row r="267">
          <cell r="D267" t="str">
            <v>M.169</v>
          </cell>
          <cell r="G267">
            <v>26500</v>
          </cell>
        </row>
        <row r="268">
          <cell r="D268" t="str">
            <v>M.170</v>
          </cell>
          <cell r="G268">
            <v>500</v>
          </cell>
        </row>
        <row r="269">
          <cell r="D269" t="str">
            <v>M.171</v>
          </cell>
          <cell r="G269">
            <v>16500</v>
          </cell>
        </row>
        <row r="270">
          <cell r="D270" t="str">
            <v>M.172</v>
          </cell>
          <cell r="G270">
            <v>12600</v>
          </cell>
        </row>
        <row r="271">
          <cell r="D271" t="str">
            <v>M.173</v>
          </cell>
          <cell r="G271">
            <v>12000</v>
          </cell>
        </row>
        <row r="272">
          <cell r="D272" t="str">
            <v>M.174</v>
          </cell>
          <cell r="G272">
            <v>11250</v>
          </cell>
        </row>
        <row r="273">
          <cell r="D273" t="str">
            <v>M.175</v>
          </cell>
          <cell r="G273">
            <v>12500</v>
          </cell>
        </row>
        <row r="274">
          <cell r="D274" t="str">
            <v>M.176</v>
          </cell>
          <cell r="G274">
            <v>15000</v>
          </cell>
        </row>
        <row r="275">
          <cell r="D275" t="str">
            <v>M.177</v>
          </cell>
          <cell r="G275">
            <v>18500</v>
          </cell>
        </row>
        <row r="276">
          <cell r="D276" t="str">
            <v>M.176</v>
          </cell>
          <cell r="G276">
            <v>22500</v>
          </cell>
        </row>
        <row r="277">
          <cell r="D277" t="str">
            <v>M.177</v>
          </cell>
          <cell r="G277">
            <v>16500</v>
          </cell>
        </row>
        <row r="278">
          <cell r="D278" t="str">
            <v>M.178</v>
          </cell>
          <cell r="G278">
            <v>12000</v>
          </cell>
        </row>
        <row r="279">
          <cell r="D279" t="str">
            <v>M.179</v>
          </cell>
          <cell r="G279">
            <v>95000</v>
          </cell>
        </row>
        <row r="280">
          <cell r="D280" t="str">
            <v>M.180</v>
          </cell>
          <cell r="G280">
            <v>110000</v>
          </cell>
        </row>
        <row r="281">
          <cell r="D281" t="str">
            <v>M.181</v>
          </cell>
          <cell r="G281">
            <v>135000</v>
          </cell>
        </row>
        <row r="282">
          <cell r="D282" t="str">
            <v>M.182</v>
          </cell>
          <cell r="G282">
            <v>145000</v>
          </cell>
        </row>
        <row r="283">
          <cell r="D283" t="str">
            <v>M.183</v>
          </cell>
          <cell r="G283">
            <v>15000000</v>
          </cell>
        </row>
        <row r="284">
          <cell r="D284" t="str">
            <v>M.184</v>
          </cell>
          <cell r="G284">
            <v>35000</v>
          </cell>
        </row>
        <row r="285">
          <cell r="D285" t="str">
            <v>M.185</v>
          </cell>
          <cell r="G285">
            <v>350000</v>
          </cell>
        </row>
        <row r="286">
          <cell r="D286" t="str">
            <v>M.186</v>
          </cell>
          <cell r="G286">
            <v>25000</v>
          </cell>
        </row>
        <row r="287">
          <cell r="D287" t="str">
            <v>M.187</v>
          </cell>
          <cell r="G287">
            <v>35000</v>
          </cell>
        </row>
        <row r="288">
          <cell r="D288" t="str">
            <v>M.188</v>
          </cell>
          <cell r="G288">
            <v>35000</v>
          </cell>
        </row>
        <row r="289">
          <cell r="D289" t="str">
            <v>M.189</v>
          </cell>
          <cell r="G289">
            <v>1500</v>
          </cell>
        </row>
        <row r="290">
          <cell r="D290" t="str">
            <v>M.190</v>
          </cell>
          <cell r="G290">
            <v>52000</v>
          </cell>
        </row>
        <row r="291">
          <cell r="D291" t="str">
            <v>M.191</v>
          </cell>
          <cell r="G291">
            <v>150400</v>
          </cell>
        </row>
        <row r="292">
          <cell r="D292" t="str">
            <v>M.192</v>
          </cell>
          <cell r="G292">
            <v>15000</v>
          </cell>
        </row>
        <row r="293">
          <cell r="D293" t="str">
            <v>M.193</v>
          </cell>
          <cell r="G293">
            <v>16500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K.618 M"/>
      <sheetName val="K.522"/>
      <sheetName val="K.514 Vb"/>
      <sheetName val="K.311TP"/>
      <sheetName val="K.016"/>
      <sheetName val="K.012"/>
      <sheetName val="E.010"/>
      <sheetName val="E.080"/>
      <sheetName val="E.082"/>
      <sheetName val="E.084"/>
      <sheetName val="E.154"/>
      <sheetName val="E.182"/>
      <sheetName val="E.221"/>
      <sheetName val="Sheet2"/>
      <sheetName val="Sheet3"/>
      <sheetName val="E.003"/>
      <sheetName val="K.522 Vb"/>
      <sheetName val="SIMBOL"/>
      <sheetName val="K.035"/>
      <sheetName val="K.017"/>
      <sheetName val="K.026"/>
      <sheetName val="K.422"/>
      <sheetName val="E.001-G"/>
      <sheetName val="DADH"/>
      <sheetName val="K.128"/>
      <sheetName val="K.040"/>
      <sheetName val="K.321 G"/>
      <sheetName val="E.001"/>
      <sheetName val="E.052"/>
      <sheetName val="E.212"/>
      <sheetName val="E.040"/>
      <sheetName val="E.081"/>
      <sheetName val="K.020"/>
      <sheetName val="E.155"/>
      <sheetName val="K.705"/>
      <sheetName val="K.224"/>
      <sheetName val="K.514"/>
      <sheetName val="K.618"/>
      <sheetName val="K.210"/>
      <sheetName val="K.211"/>
      <sheetName val="K.810"/>
      <sheetName val="K.638"/>
      <sheetName val="K.225"/>
      <sheetName val="K.139"/>
      <sheetName val="K.121"/>
      <sheetName val="K.112"/>
      <sheetName val="K.720"/>
      <sheetName val="K.528"/>
      <sheetName val="K.855"/>
      <sheetName val="K.520"/>
      <sheetName val="K.641"/>
      <sheetName val="K.110"/>
      <sheetName val="K.424"/>
      <sheetName val="K.410"/>
      <sheetName val="K.013"/>
      <sheetName val="K.636"/>
      <sheetName val="K.815 GL"/>
      <sheetName val="K.311"/>
      <sheetName val="K.710"/>
      <sheetName val="K.715"/>
      <sheetName val="K.010"/>
      <sheetName val="K.011"/>
      <sheetName val="K.014"/>
      <sheetName val="K.018"/>
      <sheetName val="K.023"/>
      <sheetName val="K.024"/>
      <sheetName val="K.025"/>
      <sheetName val="K.111"/>
      <sheetName val="K.113"/>
      <sheetName val="K.725"/>
      <sheetName val="K.114"/>
      <sheetName val="K.115"/>
      <sheetName val="K.116"/>
      <sheetName val="K.117"/>
      <sheetName val="K.122"/>
      <sheetName val="K.123"/>
      <sheetName val="K.124"/>
      <sheetName val="K.125"/>
      <sheetName val="K.126"/>
      <sheetName val="K.127"/>
      <sheetName val="K.131"/>
      <sheetName val="K.132"/>
      <sheetName val="K.140"/>
      <sheetName val="K.151"/>
      <sheetName val="K.220"/>
      <sheetName val="K.221"/>
      <sheetName val="K.310"/>
      <sheetName val="K.320"/>
      <sheetName val="K.321"/>
      <sheetName val="K.341"/>
      <sheetName val="K.342"/>
      <sheetName val="K.410 TP"/>
      <sheetName val="K.411"/>
      <sheetName val="K.421"/>
      <sheetName val="K.420"/>
      <sheetName val="K.423"/>
      <sheetName val="K.510"/>
      <sheetName val="K.728"/>
      <sheetName val="K.511"/>
      <sheetName val="K.513"/>
      <sheetName val="K.512"/>
      <sheetName val="K.515"/>
      <sheetName val="K.516"/>
      <sheetName val="K.521"/>
      <sheetName val="K.523"/>
      <sheetName val="K.610"/>
      <sheetName val="K.611"/>
      <sheetName val="K.612"/>
      <sheetName val="K.230"/>
      <sheetName val="K.231"/>
      <sheetName val="K.232"/>
      <sheetName val="K.613"/>
      <sheetName val="K.614"/>
      <sheetName val="K.615"/>
      <sheetName val="K.626"/>
      <sheetName val="K.722"/>
      <sheetName val="K.726"/>
      <sheetName val="K.727"/>
      <sheetName val="K.729"/>
      <sheetName val="K.730"/>
      <sheetName val="K.860"/>
      <sheetName val="K.865"/>
      <sheetName val="K.870"/>
      <sheetName val="K.875"/>
      <sheetName val="K.877"/>
      <sheetName val="K.880"/>
      <sheetName val="K.885"/>
      <sheetName val="K.310 TP"/>
      <sheetName val="K.617"/>
      <sheetName val="K.616"/>
      <sheetName val="K.815"/>
      <sheetName val="K.026 M"/>
      <sheetName val="K.528 M"/>
      <sheetName val="K.326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13"/>
      <sheetName val="E.211"/>
      <sheetName val="E.192"/>
      <sheetName val="E.191"/>
      <sheetName val="E.172"/>
      <sheetName val="E.157"/>
      <sheetName val="E.156"/>
      <sheetName val="E.153"/>
      <sheetName val="E.152"/>
      <sheetName val="E.130"/>
      <sheetName val="E.089"/>
      <sheetName val="E.088"/>
      <sheetName val="E.087"/>
      <sheetName val="E.083"/>
      <sheetName val="E.053"/>
      <sheetName val="E.051"/>
      <sheetName val="E.033"/>
      <sheetName val="E.032"/>
      <sheetName val="E.031"/>
      <sheetName val="E.020"/>
      <sheetName val="E.010-G"/>
      <sheetName val="K.211-G"/>
      <sheetName val="BOW"/>
      <sheetName val="HSBU"/>
      <sheetName val="ANALIS-GALIAN MEKANIS"/>
      <sheetName val="HARGA ANALIS E"/>
      <sheetName val="HARGA ANALIS K "/>
    </sheetNames>
    <sheetDataSet>
      <sheetData sheetId="0"/>
      <sheetData sheetId="1"/>
      <sheetData sheetId="2" refreshError="1"/>
      <sheetData sheetId="3"/>
      <sheetData sheetId="4" refreshError="1">
        <row r="57">
          <cell r="I57">
            <v>70290.48</v>
          </cell>
        </row>
      </sheetData>
      <sheetData sheetId="5" refreshError="1"/>
      <sheetData sheetId="6" refreshError="1"/>
      <sheetData sheetId="7" refreshError="1"/>
      <sheetData sheetId="8" refreshError="1">
        <row r="55">
          <cell r="H55">
            <v>100101.043762</v>
          </cell>
        </row>
      </sheetData>
      <sheetData sheetId="9" refreshError="1"/>
      <sheetData sheetId="10" refreshError="1">
        <row r="55">
          <cell r="H55">
            <v>103726.354036</v>
          </cell>
        </row>
      </sheetData>
      <sheetData sheetId="11" refreshError="1">
        <row r="55">
          <cell r="H55">
            <v>28528.720940499999</v>
          </cell>
        </row>
      </sheetData>
      <sheetData sheetId="12" refreshError="1"/>
      <sheetData sheetId="13" refreshError="1">
        <row r="55">
          <cell r="H55">
            <v>59896.230880000003</v>
          </cell>
        </row>
      </sheetData>
      <sheetData sheetId="14"/>
      <sheetData sheetId="15"/>
      <sheetData sheetId="16" refreshError="1"/>
      <sheetData sheetId="17"/>
      <sheetData sheetId="18" refreshError="1">
        <row r="6">
          <cell r="D6" t="str">
            <v>15  APRIL 2004</v>
          </cell>
        </row>
        <row r="8">
          <cell r="D8" t="str">
            <v>HSU</v>
          </cell>
        </row>
        <row r="9">
          <cell r="D9" t="str">
            <v>KALSEL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2">
          <cell r="C12">
            <v>100</v>
          </cell>
          <cell r="F12">
            <v>9600</v>
          </cell>
          <cell r="G12">
            <v>876783373</v>
          </cell>
          <cell r="H12">
            <v>0.20483000000000001</v>
          </cell>
        </row>
        <row r="19">
          <cell r="C19">
            <v>80</v>
          </cell>
          <cell r="F19">
            <v>12000</v>
          </cell>
          <cell r="G19">
            <v>277066771</v>
          </cell>
          <cell r="H19">
            <v>0.20483000000000001</v>
          </cell>
        </row>
        <row r="21">
          <cell r="C21">
            <v>115</v>
          </cell>
          <cell r="F21">
            <v>12000</v>
          </cell>
          <cell r="G21">
            <v>515361219</v>
          </cell>
          <cell r="H21">
            <v>0.20483000000000001</v>
          </cell>
        </row>
        <row r="23">
          <cell r="C23">
            <v>51</v>
          </cell>
          <cell r="F23">
            <v>15000</v>
          </cell>
          <cell r="G23">
            <v>401580171</v>
          </cell>
          <cell r="H23">
            <v>0.18062</v>
          </cell>
        </row>
        <row r="24">
          <cell r="F24">
            <v>15000</v>
          </cell>
          <cell r="G24">
            <v>231114724</v>
          </cell>
          <cell r="H24">
            <v>0.18062</v>
          </cell>
        </row>
        <row r="27">
          <cell r="F27">
            <v>15000</v>
          </cell>
          <cell r="G27">
            <v>324610638</v>
          </cell>
          <cell r="H27">
            <v>0.18062</v>
          </cell>
        </row>
        <row r="34">
          <cell r="F34">
            <v>4500</v>
          </cell>
          <cell r="G34">
            <v>50197521.375</v>
          </cell>
          <cell r="H34">
            <v>0.24668000000000001</v>
          </cell>
        </row>
        <row r="35">
          <cell r="F35">
            <v>12000</v>
          </cell>
          <cell r="G35">
            <v>2138414409</v>
          </cell>
          <cell r="H35">
            <v>0.18062</v>
          </cell>
        </row>
        <row r="43">
          <cell r="C43">
            <v>145</v>
          </cell>
          <cell r="F43">
            <v>9000</v>
          </cell>
          <cell r="G43">
            <v>190750581</v>
          </cell>
          <cell r="H43">
            <v>0.24668000000000001</v>
          </cell>
        </row>
        <row r="45">
          <cell r="G45">
            <v>100305040</v>
          </cell>
          <cell r="H45">
            <v>0.24668000000000001</v>
          </cell>
        </row>
      </sheetData>
      <sheetData sheetId="25"/>
      <sheetData sheetId="26" refreshError="1"/>
      <sheetData sheetId="27"/>
      <sheetData sheetId="28" refreshError="1"/>
      <sheetData sheetId="29" refreshError="1">
        <row r="55">
          <cell r="H55">
            <v>161459.92681799998</v>
          </cell>
        </row>
      </sheetData>
      <sheetData sheetId="30" refreshError="1">
        <row r="55">
          <cell r="H55">
            <v>110877.69278200001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55">
          <cell r="H55">
            <v>1087.4000000000001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>
        <row r="56">
          <cell r="H56">
            <v>13888.29</v>
          </cell>
        </row>
      </sheetData>
      <sheetData sheetId="69" refreshError="1"/>
      <sheetData sheetId="70" refreshError="1"/>
      <sheetData sheetId="71" refreshError="1"/>
      <sheetData sheetId="72" refreshError="1">
        <row r="56">
          <cell r="H56">
            <v>256877.49</v>
          </cell>
        </row>
      </sheetData>
      <sheetData sheetId="73" refreshError="1">
        <row r="56">
          <cell r="H56">
            <v>417532.56</v>
          </cell>
        </row>
      </sheetData>
      <sheetData sheetId="74" refreshError="1">
        <row r="56">
          <cell r="H56">
            <v>642527.67000000004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10-G"/>
      <sheetName val="E.003"/>
      <sheetName val="E.001"/>
      <sheetName val="E.001-G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8 M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1 M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"/>
      <sheetName val="K.410 TP"/>
      <sheetName val="K.410"/>
      <sheetName val="K.342"/>
      <sheetName val="K.341"/>
      <sheetName val="K.326"/>
      <sheetName val="K.321"/>
      <sheetName val="K.321 G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5 tm"/>
      <sheetName val="K.224"/>
      <sheetName val="K.221"/>
      <sheetName val="K.220"/>
      <sheetName val="K.211"/>
      <sheetName val="K.211-G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BOW"/>
      <sheetName val="HSBU"/>
      <sheetName val="SIMBOL"/>
      <sheetName val="DADH"/>
      <sheetName val="ANALIS-GALIAN MEKANIS"/>
      <sheetName val="HARGA ANALIS E"/>
      <sheetName val="HARGA ANALIS K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5">
          <cell r="H55">
            <v>68070.110068000009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55">
          <cell r="H55">
            <v>144915.21912200001</v>
          </cell>
        </row>
      </sheetData>
      <sheetData sheetId="26"/>
      <sheetData sheetId="27">
        <row r="55">
          <cell r="H55">
            <v>163758.68533499999</v>
          </cell>
        </row>
      </sheetData>
      <sheetData sheetId="28"/>
      <sheetData sheetId="29"/>
      <sheetData sheetId="30"/>
      <sheetData sheetId="31">
        <row r="55">
          <cell r="H55">
            <v>76212.392508000004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55">
          <cell r="H55">
            <v>289508.66022700001</v>
          </cell>
        </row>
      </sheetData>
      <sheetData sheetId="49"/>
      <sheetData sheetId="50">
        <row r="55">
          <cell r="H55">
            <v>247630.30471999999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>
        <row r="15">
          <cell r="F15">
            <v>34006.6875</v>
          </cell>
        </row>
        <row r="23">
          <cell r="F23">
            <v>259837.5</v>
          </cell>
        </row>
        <row r="25">
          <cell r="F25">
            <v>299812.5</v>
          </cell>
        </row>
        <row r="29">
          <cell r="F29">
            <v>45000</v>
          </cell>
        </row>
        <row r="76">
          <cell r="F76">
            <v>58500</v>
          </cell>
        </row>
      </sheetData>
      <sheetData sheetId="175"/>
      <sheetData sheetId="176">
        <row r="33">
          <cell r="F33">
            <v>4500</v>
          </cell>
          <cell r="G33">
            <v>133860057</v>
          </cell>
          <cell r="H33">
            <v>0.24668000000000001</v>
          </cell>
        </row>
        <row r="37">
          <cell r="B37" t="str">
            <v>Asphalt Finisher</v>
          </cell>
          <cell r="C37">
            <v>30</v>
          </cell>
          <cell r="F37">
            <v>8400</v>
          </cell>
          <cell r="G37">
            <v>455124194</v>
          </cell>
          <cell r="H37">
            <v>0.22259999999999999</v>
          </cell>
        </row>
        <row r="56">
          <cell r="B56" t="str">
            <v>Compressor, air 150 m3</v>
          </cell>
          <cell r="C56">
            <v>20</v>
          </cell>
          <cell r="F56">
            <v>6000</v>
          </cell>
          <cell r="G56">
            <v>110434547</v>
          </cell>
          <cell r="H56">
            <v>0.20483000000000001</v>
          </cell>
        </row>
      </sheetData>
      <sheetData sheetId="177"/>
      <sheetData sheetId="178"/>
      <sheetData sheetId="179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Informasi"/>
      <sheetName val="Peta Quarry"/>
      <sheetName val="Mobilisasi"/>
      <sheetName val="Perhitungan Mobilisasi Alat"/>
      <sheetName val="Lalu Lintas"/>
      <sheetName val="Jembatan Sementara"/>
      <sheetName val="HARGA UPAH, BAHAN + ALAT"/>
      <sheetName val="REKAPAN HARGA SATUAN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>
        <row r="7">
          <cell r="G7" t="str">
            <v>: Perencanaan Pembangunan Jalan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6">
          <cell r="L56" t="str">
            <v>Note: 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01">
          <cell r="F101">
            <v>101000</v>
          </cell>
        </row>
      </sheetData>
      <sheetData sheetId="26"/>
      <sheetData sheetId="27">
        <row r="13">
          <cell r="BC13">
            <v>500</v>
          </cell>
        </row>
      </sheetData>
      <sheetData sheetId="28"/>
      <sheetData sheetId="29"/>
      <sheetData sheetId="30"/>
      <sheetData sheetId="31"/>
      <sheetData sheetId="32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"/>
    </sheetNames>
    <sheetDataSet>
      <sheetData sheetId="0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-CK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0"/>
      <sheetName val="D.91"/>
      <sheetName val="D.92"/>
      <sheetName val="D.93"/>
      <sheetName val="D.94"/>
      <sheetName val="D.95"/>
      <sheetName val="D.96"/>
      <sheetName val="T"/>
      <sheetName val="U&amp;B"/>
      <sheetName val="@"/>
      <sheetName val="ANBOW-2006"/>
      <sheetName val="ANLBOR-2006"/>
    </sheetNames>
    <sheetDataSet>
      <sheetData sheetId="0" refreshError="1"/>
      <sheetData sheetId="1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Pinang Jaya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88.727999999999994</v>
          </cell>
          <cell r="J13" t="str">
            <v>M2</v>
          </cell>
          <cell r="K13">
            <v>3560</v>
          </cell>
          <cell r="L13">
            <v>315871.68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36.97</v>
          </cell>
          <cell r="J14" t="str">
            <v>M1</v>
          </cell>
          <cell r="K14">
            <v>26077.06</v>
          </cell>
          <cell r="L14">
            <v>964068.90820000006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1279940.5882000001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32.163899999999998</v>
          </cell>
          <cell r="J21" t="str">
            <v>M3</v>
          </cell>
          <cell r="K21">
            <v>19775</v>
          </cell>
          <cell r="L21">
            <v>636041.12249999994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8.0409749999999995</v>
          </cell>
          <cell r="J22" t="str">
            <v>M3</v>
          </cell>
          <cell r="K22">
            <v>6660</v>
          </cell>
          <cell r="L22">
            <v>53552.893499999998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1.8485</v>
          </cell>
          <cell r="J23" t="str">
            <v>M3</v>
          </cell>
          <cell r="K23">
            <v>146691.20000000001</v>
          </cell>
          <cell r="L23">
            <v>271158.68320000003</v>
          </cell>
        </row>
        <row r="24">
          <cell r="D24" t="str">
            <v>SUB TOTAL  II</v>
          </cell>
          <cell r="L24">
            <v>960752.69919999992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21.442599999999999</v>
          </cell>
          <cell r="J26" t="str">
            <v>M3</v>
          </cell>
          <cell r="K26">
            <v>527127.02</v>
          </cell>
          <cell r="L26">
            <v>11302973.839051999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2.7727499999999998</v>
          </cell>
          <cell r="J27" t="str">
            <v>M3</v>
          </cell>
          <cell r="K27">
            <v>2649475.14</v>
          </cell>
          <cell r="L27">
            <v>7346332.1944349995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0.42479999999999996</v>
          </cell>
          <cell r="J28" t="str">
            <v>M3</v>
          </cell>
          <cell r="K28">
            <v>2649475.14</v>
          </cell>
          <cell r="L28">
            <v>1125497.039472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1.203125</v>
          </cell>
          <cell r="J29" t="str">
            <v>M3</v>
          </cell>
          <cell r="K29">
            <v>2649475.14</v>
          </cell>
          <cell r="L29">
            <v>3187649.7778125</v>
          </cell>
        </row>
        <row r="30">
          <cell r="B30">
            <v>5</v>
          </cell>
          <cell r="D30" t="str">
            <v>Pas. Dinding Bata adk 1:4</v>
          </cell>
          <cell r="H30" t="str">
            <v>G.50q+G.48</v>
          </cell>
          <cell r="I30">
            <v>14.028</v>
          </cell>
          <cell r="J30" t="str">
            <v>M3</v>
          </cell>
          <cell r="K30">
            <v>19133.61</v>
          </cell>
          <cell r="L30">
            <v>268406.28108000004</v>
          </cell>
        </row>
        <row r="31">
          <cell r="B31">
            <v>6</v>
          </cell>
          <cell r="D31" t="str">
            <v>Plesteran Dinding adk 1: 4</v>
          </cell>
          <cell r="H31" t="str">
            <v>Supl.38</v>
          </cell>
          <cell r="I31">
            <v>240.88000000000002</v>
          </cell>
          <cell r="J31" t="str">
            <v>M2</v>
          </cell>
          <cell r="K31">
            <v>75102.25</v>
          </cell>
          <cell r="L31">
            <v>18090629.98</v>
          </cell>
        </row>
        <row r="32">
          <cell r="D32" t="str">
            <v>SUB TOTAL  III</v>
          </cell>
          <cell r="L32">
            <v>41321489.111851498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20.625</v>
          </cell>
          <cell r="J34" t="str">
            <v>M2</v>
          </cell>
          <cell r="K34">
            <v>249511.5</v>
          </cell>
          <cell r="L34">
            <v>5146174.6875</v>
          </cell>
        </row>
        <row r="35">
          <cell r="B35">
            <v>2</v>
          </cell>
          <cell r="D35" t="str">
            <v>Pintu Besi Kipas</v>
          </cell>
          <cell r="H35" t="str">
            <v>Supl.BMPK.17</v>
          </cell>
          <cell r="I35">
            <v>7.5</v>
          </cell>
          <cell r="J35" t="str">
            <v>M2</v>
          </cell>
          <cell r="K35">
            <v>340533.33</v>
          </cell>
          <cell r="L35">
            <v>2553999.9750000001</v>
          </cell>
        </row>
        <row r="36">
          <cell r="B36">
            <v>3</v>
          </cell>
          <cell r="D36" t="str">
            <v>Pasang Engsel Pintu Besi</v>
          </cell>
          <cell r="H36" t="str">
            <v>Supl.BMPK.2A</v>
          </cell>
          <cell r="I36">
            <v>8</v>
          </cell>
          <cell r="J36" t="str">
            <v>Bh</v>
          </cell>
          <cell r="K36">
            <v>0</v>
          </cell>
          <cell r="L36">
            <v>0</v>
          </cell>
        </row>
        <row r="37">
          <cell r="B37">
            <v>4</v>
          </cell>
          <cell r="D37" t="str">
            <v>Pasang Grendel Pintu Besi</v>
          </cell>
          <cell r="H37" t="str">
            <v>Ls</v>
          </cell>
          <cell r="I37">
            <v>2</v>
          </cell>
          <cell r="J37" t="str">
            <v>Set</v>
          </cell>
          <cell r="L37">
            <v>0</v>
          </cell>
        </row>
        <row r="38">
          <cell r="D38" t="str">
            <v>SUB TOTAL  IV</v>
          </cell>
          <cell r="L38">
            <v>7700174.6624999996</v>
          </cell>
        </row>
        <row r="39">
          <cell r="B39" t="str">
            <v>V</v>
          </cell>
          <cell r="D39" t="str">
            <v>PEKERJAAN LANTAI / PAVING / PENGECATAN</v>
          </cell>
        </row>
        <row r="40">
          <cell r="B40">
            <v>1</v>
          </cell>
          <cell r="D40" t="str">
            <v>Pengecatan Dinding</v>
          </cell>
          <cell r="H40" t="str">
            <v>G.53.1</v>
          </cell>
          <cell r="I40">
            <v>257.58500000000004</v>
          </cell>
          <cell r="J40" t="str">
            <v>M2</v>
          </cell>
          <cell r="K40">
            <v>7561</v>
          </cell>
          <cell r="L40">
            <v>1947600.1850000003</v>
          </cell>
        </row>
        <row r="41">
          <cell r="D41" t="str">
            <v>SUB TOTAL  V</v>
          </cell>
          <cell r="L41">
            <v>1947600.1850000003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L43">
            <v>0</v>
          </cell>
        </row>
        <row r="44">
          <cell r="D44" t="str">
            <v>SUB TOTAL  VI</v>
          </cell>
          <cell r="L44">
            <v>0</v>
          </cell>
        </row>
        <row r="45">
          <cell r="B45" t="str">
            <v>A</v>
          </cell>
          <cell r="D45" t="str">
            <v>JUMLAH</v>
          </cell>
          <cell r="L45">
            <v>53209957.246751495</v>
          </cell>
        </row>
        <row r="46">
          <cell r="B46" t="str">
            <v>B</v>
          </cell>
          <cell r="D46" t="str">
            <v>PPN 10% x A</v>
          </cell>
          <cell r="L46">
            <v>5320995.72</v>
          </cell>
        </row>
        <row r="47">
          <cell r="B47" t="str">
            <v>C</v>
          </cell>
          <cell r="D47" t="str">
            <v>JUMLAH  (A+B)</v>
          </cell>
          <cell r="L47">
            <v>58530952.966751494</v>
          </cell>
        </row>
        <row r="48">
          <cell r="B48" t="str">
            <v>D</v>
          </cell>
          <cell r="D48" t="str">
            <v>JUMLAH DIBULATKAN</v>
          </cell>
          <cell r="L48">
            <v>58530000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Kantor Kelurahan Pinang Jaya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1279940.5882000001</v>
          </cell>
        </row>
        <row r="61">
          <cell r="N61" t="str">
            <v>II</v>
          </cell>
          <cell r="P61" t="str">
            <v>PEKERJAAN GALIAN DAN TANAH</v>
          </cell>
          <cell r="U61">
            <v>960752.69919999992</v>
          </cell>
        </row>
        <row r="62">
          <cell r="N62" t="str">
            <v>III</v>
          </cell>
          <cell r="P62" t="str">
            <v>PEKERJAAN PASANGAN DAN BETON</v>
          </cell>
          <cell r="U62">
            <v>41321489.111851498</v>
          </cell>
        </row>
        <row r="63">
          <cell r="N63" t="str">
            <v>IV</v>
          </cell>
          <cell r="P63" t="str">
            <v>PEKERJAAN PAGAR/ PINTU  BESI</v>
          </cell>
          <cell r="U63">
            <v>7700174.6624999996</v>
          </cell>
        </row>
        <row r="64">
          <cell r="N64" t="str">
            <v>V</v>
          </cell>
          <cell r="P64" t="str">
            <v>PEKERJAAN LANTAI / PAVING / PENGECATAN</v>
          </cell>
          <cell r="U64">
            <v>1947600.1850000003</v>
          </cell>
        </row>
        <row r="65">
          <cell r="N65" t="str">
            <v>VI</v>
          </cell>
          <cell r="P65" t="str">
            <v>PEKERJAAN PEMBUANGAN SISA PEKERJAAN</v>
          </cell>
          <cell r="U65">
            <v>0</v>
          </cell>
        </row>
        <row r="66">
          <cell r="P66" t="str">
            <v>JUMLAH ( I  s/d.  VI)</v>
          </cell>
          <cell r="U66">
            <v>53209957.246751502</v>
          </cell>
        </row>
        <row r="67">
          <cell r="P67" t="str">
            <v>PPN 10%</v>
          </cell>
          <cell r="U67">
            <v>5320995.7246751506</v>
          </cell>
        </row>
        <row r="68">
          <cell r="P68" t="str">
            <v>TOTAL</v>
          </cell>
          <cell r="U68">
            <v>58530952.971426651</v>
          </cell>
        </row>
        <row r="69">
          <cell r="P69" t="str">
            <v>DIBULATKAN</v>
          </cell>
          <cell r="U69">
            <v>58530000</v>
          </cell>
        </row>
        <row r="71">
          <cell r="N71" t="str">
            <v>Terbilang</v>
          </cell>
          <cell r="O71" t="str">
            <v>:</v>
          </cell>
          <cell r="P71" t="str">
            <v>Lima Puluh Delapan Juta Lima Ratus Tiga Puluh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2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Kampung Baru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22.751999999999999</v>
          </cell>
          <cell r="J13" t="str">
            <v>M2</v>
          </cell>
          <cell r="K13">
            <v>3560</v>
          </cell>
          <cell r="L13">
            <v>80997.119999999995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18.96</v>
          </cell>
          <cell r="J14" t="str">
            <v>M1</v>
          </cell>
          <cell r="K14">
            <v>26077.06</v>
          </cell>
          <cell r="L14">
            <v>494421.05760000006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575418.17760000005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8.2476000000000003</v>
          </cell>
          <cell r="J21" t="str">
            <v>M3</v>
          </cell>
          <cell r="K21">
            <v>19775</v>
          </cell>
          <cell r="L21">
            <v>163096.29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2.0619000000000001</v>
          </cell>
          <cell r="J22" t="str">
            <v>M3</v>
          </cell>
          <cell r="K22">
            <v>6660</v>
          </cell>
          <cell r="L22">
            <v>13732.254000000001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0.47400000000000003</v>
          </cell>
          <cell r="J23" t="str">
            <v>M3</v>
          </cell>
          <cell r="K23">
            <v>146691.20000000001</v>
          </cell>
          <cell r="L23">
            <v>69531.628800000006</v>
          </cell>
        </row>
        <row r="24">
          <cell r="D24" t="str">
            <v>SUB TOTAL  II</v>
          </cell>
          <cell r="L24">
            <v>246360.1728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5.4984000000000002</v>
          </cell>
          <cell r="J26" t="str">
            <v>M3</v>
          </cell>
          <cell r="K26">
            <v>527127.02</v>
          </cell>
          <cell r="L26">
            <v>2898355.206768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0.71099999999999997</v>
          </cell>
          <cell r="J27" t="str">
            <v>M3</v>
          </cell>
          <cell r="K27">
            <v>2649475.14</v>
          </cell>
          <cell r="L27">
            <v>1883776.8245399999</v>
          </cell>
        </row>
        <row r="28">
          <cell r="B28">
            <v>3</v>
          </cell>
          <cell r="D28" t="str">
            <v>Pas. Kolom 30/30</v>
          </cell>
          <cell r="H28" t="str">
            <v>G.41+3/4 I.2(a)+1/2 F.8</v>
          </cell>
          <cell r="I28">
            <v>1.5749999999999997</v>
          </cell>
          <cell r="J28" t="str">
            <v>M3</v>
          </cell>
          <cell r="K28">
            <v>2649475.14</v>
          </cell>
          <cell r="L28">
            <v>4172923.3454999994</v>
          </cell>
        </row>
        <row r="29">
          <cell r="B29">
            <v>4</v>
          </cell>
          <cell r="D29" t="str">
            <v>Pas. Dinding Bata adk 1:4</v>
          </cell>
          <cell r="H29" t="str">
            <v>G.33h+G.32a</v>
          </cell>
          <cell r="I29">
            <v>1.1484000000000001</v>
          </cell>
          <cell r="J29" t="str">
            <v>M3</v>
          </cell>
          <cell r="K29">
            <v>383258.81</v>
          </cell>
          <cell r="L29">
            <v>440134.41740400001</v>
          </cell>
        </row>
        <row r="30">
          <cell r="B30">
            <v>5</v>
          </cell>
          <cell r="D30" t="str">
            <v>Plesteran Dinding adk 1: 4</v>
          </cell>
          <cell r="H30" t="str">
            <v>G.50q+G.48</v>
          </cell>
          <cell r="I30">
            <v>19.14</v>
          </cell>
          <cell r="J30" t="str">
            <v>M2</v>
          </cell>
          <cell r="K30">
            <v>19133.61</v>
          </cell>
          <cell r="L30">
            <v>366217.2954</v>
          </cell>
        </row>
        <row r="31">
          <cell r="D31" t="str">
            <v>SUB TOTAL  III</v>
          </cell>
          <cell r="L31">
            <v>9761407.0896119978</v>
          </cell>
        </row>
        <row r="32">
          <cell r="B32" t="str">
            <v>IV</v>
          </cell>
          <cell r="D32" t="str">
            <v>PEKERJAAN PAGAR/ PINTU  BESI</v>
          </cell>
        </row>
        <row r="33">
          <cell r="B33">
            <v>1</v>
          </cell>
          <cell r="D33" t="str">
            <v xml:space="preserve">Pagar Besi </v>
          </cell>
          <cell r="H33" t="str">
            <v>Supl.BMPK.17A</v>
          </cell>
          <cell r="I33">
            <v>16.169999999999998</v>
          </cell>
          <cell r="J33" t="str">
            <v>M2</v>
          </cell>
          <cell r="K33">
            <v>249511.5</v>
          </cell>
          <cell r="L33">
            <v>4034600.96</v>
          </cell>
        </row>
        <row r="34">
          <cell r="B34">
            <v>2</v>
          </cell>
          <cell r="D34" t="str">
            <v>Pintu Besi Kipas</v>
          </cell>
          <cell r="H34" t="str">
            <v>Supl.BMPK.17</v>
          </cell>
          <cell r="I34">
            <v>7.875</v>
          </cell>
          <cell r="J34" t="str">
            <v>M2</v>
          </cell>
          <cell r="K34">
            <v>340533.33</v>
          </cell>
          <cell r="L34">
            <v>2681699.9700000002</v>
          </cell>
        </row>
        <row r="35">
          <cell r="B35">
            <v>3</v>
          </cell>
          <cell r="D35" t="str">
            <v>Pasang Engsel Pintu Besi</v>
          </cell>
          <cell r="H35" t="str">
            <v>Supl.BMPK.2A</v>
          </cell>
          <cell r="I35">
            <v>10</v>
          </cell>
          <cell r="J35" t="str">
            <v>Bh</v>
          </cell>
          <cell r="K35">
            <v>0</v>
          </cell>
          <cell r="L35">
            <v>0</v>
          </cell>
        </row>
        <row r="36">
          <cell r="B36">
            <v>4</v>
          </cell>
          <cell r="D36" t="str">
            <v>Pasang Grendel Pintu Besi</v>
          </cell>
          <cell r="H36" t="str">
            <v>Ls</v>
          </cell>
          <cell r="I36">
            <v>2</v>
          </cell>
          <cell r="J36" t="str">
            <v>Set</v>
          </cell>
          <cell r="L36">
            <v>0</v>
          </cell>
        </row>
        <row r="37">
          <cell r="D37" t="str">
            <v>SUB TOTAL  IV</v>
          </cell>
          <cell r="L37">
            <v>6716300.9299999997</v>
          </cell>
        </row>
        <row r="38">
          <cell r="B38" t="str">
            <v>V</v>
          </cell>
          <cell r="D38" t="str">
            <v>PEKERJAAN LANTAI / PAVING / PENGECATAN</v>
          </cell>
        </row>
        <row r="39">
          <cell r="B39">
            <v>1</v>
          </cell>
          <cell r="D39" t="str">
            <v>Pas. Paving Type Doseksik</v>
          </cell>
          <cell r="H39" t="str">
            <v>G.44</v>
          </cell>
          <cell r="I39">
            <v>60.42</v>
          </cell>
          <cell r="J39" t="str">
            <v>M3</v>
          </cell>
          <cell r="K39">
            <v>612956.9</v>
          </cell>
          <cell r="L39">
            <v>37034855.898000002</v>
          </cell>
        </row>
        <row r="40">
          <cell r="B40">
            <v>2</v>
          </cell>
          <cell r="D40" t="str">
            <v>Pengecatan Dinding</v>
          </cell>
          <cell r="H40" t="str">
            <v>G.53.1</v>
          </cell>
          <cell r="I40">
            <v>30.54</v>
          </cell>
          <cell r="J40" t="str">
            <v>M2</v>
          </cell>
          <cell r="K40">
            <v>7561</v>
          </cell>
          <cell r="L40">
            <v>230912.94</v>
          </cell>
        </row>
        <row r="41">
          <cell r="D41" t="str">
            <v>SUB TOTAL  V</v>
          </cell>
          <cell r="L41">
            <v>37265768.838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L43">
            <v>0</v>
          </cell>
        </row>
        <row r="44">
          <cell r="D44" t="str">
            <v>SUB TOTAL  VI</v>
          </cell>
          <cell r="L44">
            <v>0</v>
          </cell>
        </row>
        <row r="45">
          <cell r="B45" t="str">
            <v>A</v>
          </cell>
          <cell r="D45" t="str">
            <v>JUMLAH</v>
          </cell>
          <cell r="L45">
            <v>54565255.208012</v>
          </cell>
        </row>
        <row r="46">
          <cell r="B46" t="str">
            <v>B</v>
          </cell>
          <cell r="D46" t="str">
            <v>PPN 10% x A</v>
          </cell>
          <cell r="L46">
            <v>5456525.5199999996</v>
          </cell>
        </row>
        <row r="47">
          <cell r="B47" t="str">
            <v>C</v>
          </cell>
          <cell r="D47" t="str">
            <v>JUMLAH  (A+B)</v>
          </cell>
          <cell r="L47">
            <v>60021780.728011996</v>
          </cell>
        </row>
        <row r="48">
          <cell r="B48" t="str">
            <v>D</v>
          </cell>
          <cell r="D48" t="str">
            <v>JUMLAH DIBULATKAN</v>
          </cell>
          <cell r="L48">
            <v>60021000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Kantor Kelurahan Pinang Jaya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575418.17760000005</v>
          </cell>
        </row>
        <row r="61">
          <cell r="N61" t="str">
            <v>II</v>
          </cell>
          <cell r="P61" t="str">
            <v>PEKERJAAN GALIAN DAN TANAH</v>
          </cell>
          <cell r="U61">
            <v>246360.1728</v>
          </cell>
        </row>
        <row r="62">
          <cell r="N62" t="str">
            <v>III</v>
          </cell>
          <cell r="P62" t="str">
            <v>PEKERJAAN PASANGAN DAN BETON</v>
          </cell>
          <cell r="U62">
            <v>9761407.0896119978</v>
          </cell>
        </row>
        <row r="63">
          <cell r="N63" t="str">
            <v>IV</v>
          </cell>
          <cell r="P63" t="str">
            <v>PEKERJAAN PAGAR/ PINTU  BESI</v>
          </cell>
          <cell r="U63">
            <v>6716300.9299999997</v>
          </cell>
        </row>
        <row r="64">
          <cell r="N64" t="str">
            <v>V</v>
          </cell>
          <cell r="P64" t="str">
            <v>PEKERJAAN LANTAI / PAVING / PENGECATAN</v>
          </cell>
          <cell r="U64">
            <v>37265768.838</v>
          </cell>
        </row>
        <row r="65">
          <cell r="N65" t="str">
            <v>VI</v>
          </cell>
          <cell r="P65" t="str">
            <v>PEKERJAAN PEMBUANGAN SISA PEKERJAAN</v>
          </cell>
          <cell r="U65">
            <v>0</v>
          </cell>
        </row>
        <row r="66">
          <cell r="P66" t="str">
            <v>JUMLAH ( I  s/d.  VI)</v>
          </cell>
          <cell r="U66">
            <v>54565255.208012</v>
          </cell>
        </row>
        <row r="67">
          <cell r="P67" t="str">
            <v>PPN 10%</v>
          </cell>
          <cell r="U67">
            <v>5456525.5208012005</v>
          </cell>
        </row>
        <row r="68">
          <cell r="P68" t="str">
            <v>TOTAL</v>
          </cell>
          <cell r="U68">
            <v>60021780.728813201</v>
          </cell>
        </row>
        <row r="69">
          <cell r="P69" t="str">
            <v>DIBULATKAN</v>
          </cell>
          <cell r="U69">
            <v>60021000</v>
          </cell>
        </row>
        <row r="71">
          <cell r="N71" t="str">
            <v>Terbilang</v>
          </cell>
          <cell r="O71" t="str">
            <v>:</v>
          </cell>
          <cell r="P71" t="str">
            <v>Enam Puluh Juta Dua Puluh Satu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3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Labuhan Dalam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31.74</v>
          </cell>
          <cell r="J13" t="str">
            <v>M2</v>
          </cell>
          <cell r="K13">
            <v>3560</v>
          </cell>
          <cell r="L13">
            <v>112994.4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26.45</v>
          </cell>
          <cell r="J14" t="str">
            <v>M1</v>
          </cell>
          <cell r="K14">
            <v>26077.06</v>
          </cell>
          <cell r="L14">
            <v>689738.23999999999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802732.64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11.505749999999999</v>
          </cell>
          <cell r="J21" t="str">
            <v>M3</v>
          </cell>
          <cell r="K21">
            <v>19775</v>
          </cell>
          <cell r="L21">
            <v>227526.21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2.8764374999999998</v>
          </cell>
          <cell r="J22" t="str">
            <v>M3</v>
          </cell>
          <cell r="K22">
            <v>6660</v>
          </cell>
          <cell r="L22">
            <v>19157.07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11.505749999999999</v>
          </cell>
          <cell r="J23" t="str">
            <v>M3</v>
          </cell>
          <cell r="K23">
            <v>146691.20000000001</v>
          </cell>
          <cell r="L23">
            <v>1687792.27</v>
          </cell>
        </row>
        <row r="24">
          <cell r="D24" t="str">
            <v>SUB TOTAL  II</v>
          </cell>
          <cell r="L24">
            <v>1934475.55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6.6124999999999998</v>
          </cell>
          <cell r="J26" t="str">
            <v>M3</v>
          </cell>
          <cell r="K26">
            <v>527127.02</v>
          </cell>
          <cell r="L26">
            <v>3485627.42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0.79349999999999998</v>
          </cell>
          <cell r="J27" t="str">
            <v>M3</v>
          </cell>
          <cell r="K27">
            <v>2649475.14</v>
          </cell>
          <cell r="L27">
            <v>2102358.52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0.17639999999999997</v>
          </cell>
          <cell r="J28" t="str">
            <v>M3</v>
          </cell>
          <cell r="K28">
            <v>2649475.14</v>
          </cell>
          <cell r="L28">
            <v>467367.41</v>
          </cell>
        </row>
        <row r="29">
          <cell r="B29">
            <v>4</v>
          </cell>
          <cell r="D29" t="str">
            <v>Pas. Kolom 30/30</v>
          </cell>
          <cell r="H29" t="str">
            <v>G.41+3/4 I.2(a)+1/2 F.8</v>
          </cell>
          <cell r="I29">
            <v>1.26</v>
          </cell>
          <cell r="J29" t="str">
            <v>M3</v>
          </cell>
          <cell r="K29">
            <v>2649475.14</v>
          </cell>
          <cell r="L29">
            <v>3338338.68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6.5015999999999998</v>
          </cell>
          <cell r="J30" t="str">
            <v>M3</v>
          </cell>
          <cell r="K30">
            <v>383258.81</v>
          </cell>
          <cell r="L30">
            <v>2491795.48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108.36</v>
          </cell>
          <cell r="J31" t="str">
            <v>M2</v>
          </cell>
          <cell r="K31">
            <v>19133.61</v>
          </cell>
          <cell r="L31">
            <v>2073317.98</v>
          </cell>
        </row>
        <row r="32">
          <cell r="D32" t="str">
            <v>SUB TOTAL  III</v>
          </cell>
          <cell r="L32">
            <v>13958805.49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16.5</v>
          </cell>
          <cell r="J34" t="str">
            <v>M2</v>
          </cell>
          <cell r="K34">
            <v>249511.5</v>
          </cell>
          <cell r="L34">
            <v>4116939.75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5.25</v>
          </cell>
          <cell r="J35" t="str">
            <v>M2</v>
          </cell>
          <cell r="K35">
            <v>340533.33</v>
          </cell>
          <cell r="L35">
            <v>1787799.98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2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8</v>
          </cell>
          <cell r="J37" t="str">
            <v>M'</v>
          </cell>
          <cell r="K37">
            <v>77302.52</v>
          </cell>
          <cell r="L37">
            <v>618420.16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1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6523159.8900000006</v>
          </cell>
        </row>
        <row r="40">
          <cell r="B40" t="str">
            <v>V</v>
          </cell>
          <cell r="D40" t="str">
            <v>PEKERJAAN LANTAI / PAVING / PENGECATAN</v>
          </cell>
        </row>
        <row r="41">
          <cell r="B41">
            <v>1</v>
          </cell>
          <cell r="D41" t="str">
            <v>Pas. Keramik Lantai 20/20 (Gedung Kantor)</v>
          </cell>
          <cell r="H41" t="str">
            <v>Supl.III(b)</v>
          </cell>
          <cell r="I41">
            <v>109.19</v>
          </cell>
          <cell r="J41" t="str">
            <v>M2</v>
          </cell>
          <cell r="K41">
            <v>85941.59</v>
          </cell>
          <cell r="L41">
            <v>9383962.2100000009</v>
          </cell>
        </row>
        <row r="42">
          <cell r="B42">
            <v>2</v>
          </cell>
          <cell r="D42" t="str">
            <v>Pas. Paving Type Doseksik</v>
          </cell>
          <cell r="H42" t="str">
            <v>G.60.1(a)</v>
          </cell>
          <cell r="I42">
            <v>40</v>
          </cell>
          <cell r="J42" t="str">
            <v>M3</v>
          </cell>
          <cell r="K42">
            <v>78015.100000000006</v>
          </cell>
          <cell r="L42">
            <v>3120604</v>
          </cell>
        </row>
        <row r="43">
          <cell r="B43">
            <v>3</v>
          </cell>
          <cell r="D43" t="str">
            <v>Pengecatan Dinding</v>
          </cell>
          <cell r="H43" t="str">
            <v>G.53.1</v>
          </cell>
          <cell r="I43">
            <v>114.66</v>
          </cell>
          <cell r="J43" t="str">
            <v>M2</v>
          </cell>
          <cell r="K43">
            <v>7561</v>
          </cell>
          <cell r="L43">
            <v>866944.26</v>
          </cell>
        </row>
        <row r="44">
          <cell r="D44" t="str">
            <v>SUB TOTAL  V</v>
          </cell>
          <cell r="L44">
            <v>13371510.470000001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L46">
            <v>0</v>
          </cell>
        </row>
        <row r="47">
          <cell r="D47" t="str">
            <v>SUB TOTAL  VI</v>
          </cell>
          <cell r="L47">
            <v>0</v>
          </cell>
        </row>
        <row r="48">
          <cell r="D48" t="str">
            <v>JUMLAH</v>
          </cell>
          <cell r="L48">
            <v>36590684.039999999</v>
          </cell>
        </row>
        <row r="49">
          <cell r="D49" t="str">
            <v>PPN 10% X A</v>
          </cell>
          <cell r="L49">
            <v>3659068.4040000001</v>
          </cell>
        </row>
        <row r="50">
          <cell r="D50" t="str">
            <v>JUMLAH  (A+B)</v>
          </cell>
          <cell r="L50">
            <v>40249752.443999998</v>
          </cell>
        </row>
        <row r="51">
          <cell r="D51" t="str">
            <v>JUMLAH DIBULATKAN</v>
          </cell>
          <cell r="L51">
            <v>40249000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Kantor Kelurahan Labuhan Dalam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802732.64</v>
          </cell>
        </row>
        <row r="64">
          <cell r="N64" t="str">
            <v>II</v>
          </cell>
          <cell r="P64" t="str">
            <v>PEKERJAAN GALIAN DAN TANAH</v>
          </cell>
          <cell r="U64">
            <v>1934475.55</v>
          </cell>
        </row>
        <row r="65">
          <cell r="N65" t="str">
            <v>III</v>
          </cell>
          <cell r="P65" t="str">
            <v>PEKERJAAN PASANGAN DAN BETON</v>
          </cell>
          <cell r="U65">
            <v>13958805.49</v>
          </cell>
        </row>
        <row r="66">
          <cell r="N66" t="str">
            <v>IV</v>
          </cell>
          <cell r="P66" t="str">
            <v>PEKERJAAN PAGAR/ PINTU  BESI</v>
          </cell>
          <cell r="U66">
            <v>6523159.8900000006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13371510.470000001</v>
          </cell>
        </row>
        <row r="68">
          <cell r="N68" t="str">
            <v>VI</v>
          </cell>
          <cell r="P68" t="str">
            <v>PEKERJAAN PEMBUANGAN SISA PEKERJAAN</v>
          </cell>
          <cell r="U68">
            <v>0</v>
          </cell>
        </row>
        <row r="69">
          <cell r="P69" t="str">
            <v>JUMLAH ( I  s/d.  VI)</v>
          </cell>
          <cell r="U69">
            <v>36590684.039999999</v>
          </cell>
        </row>
        <row r="70">
          <cell r="P70" t="str">
            <v>PPN 10%</v>
          </cell>
          <cell r="U70">
            <v>3659068.4040000001</v>
          </cell>
        </row>
        <row r="71">
          <cell r="P71" t="str">
            <v>TOTAL</v>
          </cell>
          <cell r="U71">
            <v>40249752.443999998</v>
          </cell>
        </row>
        <row r="72">
          <cell r="P72" t="str">
            <v>DIBULATKAN</v>
          </cell>
          <cell r="U72">
            <v>40249000</v>
          </cell>
        </row>
        <row r="74">
          <cell r="N74" t="str">
            <v>Terbilang</v>
          </cell>
          <cell r="O74" t="str">
            <v>:</v>
          </cell>
          <cell r="P74" t="str">
            <v>Empat Puluh Juta Dua Ratus Empat Puluh Sembilan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4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Sukabumi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79.816000000000003</v>
          </cell>
          <cell r="J13" t="str">
            <v>M2</v>
          </cell>
          <cell r="K13">
            <v>3560</v>
          </cell>
          <cell r="L13">
            <v>284144.96000000002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25</v>
          </cell>
          <cell r="J14" t="str">
            <v>M1</v>
          </cell>
          <cell r="K14">
            <v>26077.06</v>
          </cell>
          <cell r="L14">
            <v>651926.5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936071.46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31.563600000000001</v>
          </cell>
          <cell r="J21" t="str">
            <v>M3</v>
          </cell>
          <cell r="K21">
            <v>19775</v>
          </cell>
          <cell r="L21">
            <v>624170.18999999994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7.8909000000000002</v>
          </cell>
          <cell r="J22" t="str">
            <v>M3</v>
          </cell>
          <cell r="K22">
            <v>6660</v>
          </cell>
          <cell r="L22">
            <v>52553.39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1.8140000000000001</v>
          </cell>
          <cell r="J23" t="str">
            <v>M3</v>
          </cell>
          <cell r="K23">
            <v>146691.20000000001</v>
          </cell>
          <cell r="L23">
            <v>266097.84000000003</v>
          </cell>
        </row>
        <row r="24">
          <cell r="D24" t="str">
            <v>SUB TOTAL  II</v>
          </cell>
          <cell r="L24">
            <v>942821.41999999993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21.042400000000001</v>
          </cell>
          <cell r="J26" t="str">
            <v>M3</v>
          </cell>
          <cell r="K26">
            <v>527127.02</v>
          </cell>
          <cell r="L26">
            <v>11092017.609999999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2.7210000000000001</v>
          </cell>
          <cell r="J27" t="str">
            <v>M3</v>
          </cell>
          <cell r="K27">
            <v>2649475.14</v>
          </cell>
          <cell r="L27">
            <v>7209221.8600000003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0.45288</v>
          </cell>
          <cell r="J28" t="str">
            <v>M3</v>
          </cell>
          <cell r="K28">
            <v>2649475.14</v>
          </cell>
          <cell r="L28">
            <v>1199894.3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1.2718750000000001</v>
          </cell>
          <cell r="J29" t="str">
            <v>M3</v>
          </cell>
          <cell r="K29">
            <v>2649475.14</v>
          </cell>
          <cell r="L29">
            <v>3369801.19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13.508399999999998</v>
          </cell>
          <cell r="J30" t="str">
            <v>M3</v>
          </cell>
          <cell r="K30">
            <v>383258.81</v>
          </cell>
          <cell r="L30">
            <v>5177213.3099999996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232.68799999999999</v>
          </cell>
          <cell r="J31" t="str">
            <v>M2</v>
          </cell>
          <cell r="K31">
            <v>19133.61</v>
          </cell>
          <cell r="L31">
            <v>4452161.4400000004</v>
          </cell>
        </row>
        <row r="32">
          <cell r="D32" t="str">
            <v>SUB TOTAL  III</v>
          </cell>
          <cell r="L32">
            <v>32500309.710000001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15.95</v>
          </cell>
          <cell r="J34" t="str">
            <v>M2</v>
          </cell>
          <cell r="K34">
            <v>249511.5</v>
          </cell>
          <cell r="L34">
            <v>3979708.43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6</v>
          </cell>
          <cell r="J35" t="str">
            <v>M2</v>
          </cell>
          <cell r="K35">
            <v>340533.33</v>
          </cell>
          <cell r="L35">
            <v>2043199.98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2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9</v>
          </cell>
          <cell r="J37" t="str">
            <v>M'</v>
          </cell>
          <cell r="K37">
            <v>77302.52</v>
          </cell>
          <cell r="L37">
            <v>695722.68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1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6718631.0899999999</v>
          </cell>
        </row>
        <row r="40">
          <cell r="B40" t="str">
            <v>V</v>
          </cell>
          <cell r="D40" t="str">
            <v>PEKERJAAN PEMBUANGAN SISA PEKERJAAN</v>
          </cell>
        </row>
        <row r="41">
          <cell r="B41">
            <v>1</v>
          </cell>
          <cell r="D41" t="str">
            <v>Pembuangan Sisa Pekerjaan</v>
          </cell>
          <cell r="H41" t="str">
            <v>Ls</v>
          </cell>
          <cell r="I41">
            <v>1</v>
          </cell>
          <cell r="J41" t="str">
            <v>Ls</v>
          </cell>
          <cell r="L41">
            <v>0</v>
          </cell>
        </row>
        <row r="42">
          <cell r="D42" t="str">
            <v>SUB TOTAL  V</v>
          </cell>
          <cell r="L42">
            <v>0</v>
          </cell>
        </row>
        <row r="43">
          <cell r="D43" t="str">
            <v>JUMLAH</v>
          </cell>
          <cell r="L43">
            <v>41097833.680000015</v>
          </cell>
        </row>
        <row r="44">
          <cell r="D44" t="str">
            <v>PPN 10% X A</v>
          </cell>
          <cell r="L44">
            <v>4109783.3680000016</v>
          </cell>
        </row>
        <row r="45">
          <cell r="D45" t="str">
            <v>JUMLAH  (A+B)</v>
          </cell>
          <cell r="L45">
            <v>45207617.048000015</v>
          </cell>
        </row>
        <row r="46">
          <cell r="D46" t="str">
            <v>JUMLAH DIBULATKAN</v>
          </cell>
          <cell r="L46">
            <v>45207000</v>
          </cell>
        </row>
        <row r="47">
          <cell r="N47" t="str">
            <v>REKAPITULASI RENCANA ANGGARAN BIAYA</v>
          </cell>
        </row>
        <row r="48">
          <cell r="N48" t="str">
            <v>OWNER'S ESTIMATE</v>
          </cell>
        </row>
        <row r="50">
          <cell r="N50" t="str">
            <v>Kegiatan</v>
          </cell>
          <cell r="O50" t="str">
            <v>:</v>
          </cell>
          <cell r="P50" t="str">
            <v>Pembangunan / Pemagaran Gedung Kantor, Gedung Sekolah</v>
          </cell>
        </row>
        <row r="51">
          <cell r="N51" t="str">
            <v>Pekerjaan</v>
          </cell>
          <cell r="O51" t="str">
            <v>:</v>
          </cell>
          <cell r="P51" t="str">
            <v>Pemagaran Kantor Kelurahan Sukabumi</v>
          </cell>
        </row>
        <row r="52">
          <cell r="N52" t="str">
            <v>Lokasi</v>
          </cell>
          <cell r="O52" t="str">
            <v>:</v>
          </cell>
          <cell r="P52" t="str">
            <v>Kota Bandar Lampung</v>
          </cell>
        </row>
        <row r="53">
          <cell r="N53" t="str">
            <v>Tahun Anggaran</v>
          </cell>
          <cell r="O53" t="str">
            <v>:</v>
          </cell>
          <cell r="P53" t="str">
            <v>2006</v>
          </cell>
        </row>
        <row r="55">
          <cell r="N55" t="str">
            <v>NO.</v>
          </cell>
          <cell r="O55" t="str">
            <v>URAIAN  PEKERJAAN</v>
          </cell>
          <cell r="U55" t="str">
            <v>TOTAL</v>
          </cell>
        </row>
        <row r="56">
          <cell r="U56" t="str">
            <v>HARGA</v>
          </cell>
        </row>
        <row r="57">
          <cell r="U57" t="str">
            <v>(Rp)</v>
          </cell>
        </row>
        <row r="58">
          <cell r="N58" t="str">
            <v>I</v>
          </cell>
          <cell r="P58" t="str">
            <v>PEKERJAAN PERSIAPAN</v>
          </cell>
          <cell r="U58">
            <v>936071.46</v>
          </cell>
        </row>
        <row r="59">
          <cell r="N59" t="str">
            <v>II</v>
          </cell>
          <cell r="P59" t="str">
            <v>PEKERJAAN GALIAN DAN TANAH</v>
          </cell>
          <cell r="U59">
            <v>942821.41999999993</v>
          </cell>
        </row>
        <row r="60">
          <cell r="N60" t="str">
            <v>III</v>
          </cell>
          <cell r="P60" t="str">
            <v>PEKERJAAN PASANGAN DAN BETON</v>
          </cell>
          <cell r="U60">
            <v>32500309.710000001</v>
          </cell>
        </row>
        <row r="61">
          <cell r="N61" t="str">
            <v>IV</v>
          </cell>
          <cell r="P61" t="str">
            <v>PEKERJAAN PAGAR/ PINTU  BESI</v>
          </cell>
          <cell r="U61">
            <v>6718631.0899999999</v>
          </cell>
        </row>
        <row r="62">
          <cell r="N62" t="str">
            <v>V</v>
          </cell>
          <cell r="P62" t="str">
            <v>PEKERJAAN PEMBUANGAN SISA PEKERJAAN</v>
          </cell>
          <cell r="U62">
            <v>0</v>
          </cell>
        </row>
        <row r="63">
          <cell r="N63" t="str">
            <v>VI</v>
          </cell>
          <cell r="P63" t="e">
            <v>#N/A</v>
          </cell>
          <cell r="U63">
            <v>0</v>
          </cell>
        </row>
        <row r="64">
          <cell r="P64" t="str">
            <v>JUMLAH ( I  s/d.  VI)</v>
          </cell>
          <cell r="U64">
            <v>41097833.680000007</v>
          </cell>
        </row>
        <row r="65">
          <cell r="P65" t="str">
            <v>PPN 10%</v>
          </cell>
          <cell r="U65">
            <v>4109783.3680000007</v>
          </cell>
        </row>
        <row r="66">
          <cell r="P66" t="str">
            <v>TOTAL</v>
          </cell>
          <cell r="U66">
            <v>45207617.048000008</v>
          </cell>
        </row>
        <row r="67">
          <cell r="P67" t="str">
            <v>DIBULATKAN</v>
          </cell>
          <cell r="U67">
            <v>45207000</v>
          </cell>
        </row>
        <row r="69">
          <cell r="N69" t="str">
            <v>Terbilang</v>
          </cell>
          <cell r="O69" t="str">
            <v>:</v>
          </cell>
          <cell r="P69" t="str">
            <v>Empat Puluh Lima Juta Dua Ratus Tujuh Ribu Rupiah</v>
          </cell>
        </row>
        <row r="72">
          <cell r="R72" t="str">
            <v>Bandar Lampung, .................2006</v>
          </cell>
        </row>
        <row r="73">
          <cell r="N73" t="str">
            <v>Disetujui</v>
          </cell>
        </row>
        <row r="74">
          <cell r="N74" t="str">
            <v>Pejabat Pembuat Komitmen/Pimpinan Kegiatan</v>
          </cell>
          <cell r="R74" t="str">
            <v>PANITIA PELELANGAN</v>
          </cell>
        </row>
        <row r="80">
          <cell r="N80" t="str">
            <v>A  Z  W  A  R,ST</v>
          </cell>
          <cell r="R80" t="str">
            <v>FAISOL MUCHTAR,ST</v>
          </cell>
        </row>
        <row r="81">
          <cell r="N81" t="str">
            <v>NIP.460020553</v>
          </cell>
          <cell r="R81" t="str">
            <v>NIP. 460021411</v>
          </cell>
        </row>
      </sheetData>
      <sheetData sheetId="5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Campang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66.816000000000003</v>
          </cell>
          <cell r="J13" t="str">
            <v>M2</v>
          </cell>
          <cell r="K13">
            <v>3560</v>
          </cell>
          <cell r="L13">
            <v>237864.95999999999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45</v>
          </cell>
          <cell r="J14" t="str">
            <v>M1</v>
          </cell>
          <cell r="K14">
            <v>26077.06</v>
          </cell>
          <cell r="L14">
            <v>1173467.7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1411332.66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24.220799999999997</v>
          </cell>
          <cell r="J21" t="str">
            <v>M3</v>
          </cell>
          <cell r="K21">
            <v>19775</v>
          </cell>
          <cell r="L21">
            <v>478966.32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6.0551999999999992</v>
          </cell>
          <cell r="J22" t="str">
            <v>M3</v>
          </cell>
          <cell r="K22">
            <v>6660</v>
          </cell>
          <cell r="L22">
            <v>40327.629999999997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1.3920000000000001</v>
          </cell>
          <cell r="J23" t="str">
            <v>M3</v>
          </cell>
          <cell r="K23">
            <v>146691.20000000001</v>
          </cell>
          <cell r="L23">
            <v>204194.15</v>
          </cell>
        </row>
        <row r="24">
          <cell r="D24" t="str">
            <v>SUB TOTAL  II</v>
          </cell>
          <cell r="L24">
            <v>723488.1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16.147199999999998</v>
          </cell>
          <cell r="J26" t="str">
            <v>M3</v>
          </cell>
          <cell r="K26">
            <v>527127.02</v>
          </cell>
          <cell r="L26">
            <v>8511625.4199999999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2.0880000000000001</v>
          </cell>
          <cell r="J27" t="str">
            <v>M3</v>
          </cell>
          <cell r="K27">
            <v>2649475.14</v>
          </cell>
          <cell r="L27">
            <v>5532104.0899999999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0.1764</v>
          </cell>
          <cell r="J28" t="str">
            <v>M3</v>
          </cell>
          <cell r="K28">
            <v>2649475.14</v>
          </cell>
          <cell r="L28">
            <v>467367.41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1.75</v>
          </cell>
          <cell r="J29" t="str">
            <v>M3</v>
          </cell>
          <cell r="K29">
            <v>2649475.14</v>
          </cell>
          <cell r="L29">
            <v>4636581.5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5.4161999999999999</v>
          </cell>
          <cell r="J30" t="str">
            <v>M3</v>
          </cell>
          <cell r="K30">
            <v>383258.81</v>
          </cell>
          <cell r="L30">
            <v>2075806.37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90.27</v>
          </cell>
          <cell r="J31" t="str">
            <v>M2</v>
          </cell>
          <cell r="K31">
            <v>19133.61</v>
          </cell>
          <cell r="L31">
            <v>1727190.97</v>
          </cell>
        </row>
        <row r="32">
          <cell r="D32" t="str">
            <v>SUB TOTAL  III</v>
          </cell>
          <cell r="L32">
            <v>22950675.760000002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40.424999999999997</v>
          </cell>
          <cell r="J34" t="str">
            <v>M2</v>
          </cell>
          <cell r="K34">
            <v>249511.5</v>
          </cell>
          <cell r="L34">
            <v>10086502.390000001</v>
          </cell>
        </row>
        <row r="35">
          <cell r="B35">
            <v>2</v>
          </cell>
          <cell r="D35" t="str">
            <v>Pintu Besi Dorong (2 UNIT)</v>
          </cell>
          <cell r="H35" t="str">
            <v>Supl.BMPK.17</v>
          </cell>
          <cell r="I35">
            <v>12</v>
          </cell>
          <cell r="J35" t="str">
            <v>M2</v>
          </cell>
          <cell r="K35">
            <v>340533.33</v>
          </cell>
          <cell r="L35">
            <v>4086399.96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4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18</v>
          </cell>
          <cell r="J37" t="str">
            <v>M'</v>
          </cell>
          <cell r="K37">
            <v>77302.52</v>
          </cell>
          <cell r="L37">
            <v>1391445.36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2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15564347.710000001</v>
          </cell>
        </row>
        <row r="40">
          <cell r="B40" t="str">
            <v>V</v>
          </cell>
          <cell r="D40" t="str">
            <v>PEKERJAAN LANTAI / PAVING / PENGECATAN</v>
          </cell>
        </row>
        <row r="41">
          <cell r="B41">
            <v>1</v>
          </cell>
          <cell r="D41" t="str">
            <v>Pengecatan Dinding</v>
          </cell>
          <cell r="H41" t="str">
            <v>G.53.1</v>
          </cell>
          <cell r="I41">
            <v>109.345</v>
          </cell>
          <cell r="J41" t="str">
            <v>M2</v>
          </cell>
          <cell r="K41">
            <v>7561</v>
          </cell>
          <cell r="L41">
            <v>826757.55</v>
          </cell>
        </row>
        <row r="42">
          <cell r="D42" t="str">
            <v>SUB TOTAL  V</v>
          </cell>
          <cell r="L42">
            <v>826757.55</v>
          </cell>
        </row>
        <row r="43">
          <cell r="B43" t="str">
            <v>VI</v>
          </cell>
          <cell r="D43" t="str">
            <v>PEKERJAAN PEMBUANGAN SISA PEKERJAAN</v>
          </cell>
        </row>
        <row r="44">
          <cell r="B44">
            <v>1</v>
          </cell>
          <cell r="D44" t="str">
            <v>Pembuangan Sisa Pekerjaan</v>
          </cell>
          <cell r="H44" t="str">
            <v>Ls</v>
          </cell>
          <cell r="I44">
            <v>1</v>
          </cell>
          <cell r="J44" t="str">
            <v>Ls</v>
          </cell>
          <cell r="L44">
            <v>0</v>
          </cell>
        </row>
        <row r="45">
          <cell r="D45" t="str">
            <v>SUB TOTAL  VI</v>
          </cell>
          <cell r="L45">
            <v>0</v>
          </cell>
        </row>
        <row r="46">
          <cell r="D46" t="str">
            <v>JUMLAH</v>
          </cell>
          <cell r="L46">
            <v>41476601.780000001</v>
          </cell>
        </row>
        <row r="47">
          <cell r="D47" t="str">
            <v>PPN 10% X A</v>
          </cell>
          <cell r="L47">
            <v>4147660.1780000003</v>
          </cell>
        </row>
        <row r="48">
          <cell r="D48" t="str">
            <v>JUMLAH  (A+B)</v>
          </cell>
          <cell r="L48">
            <v>45624261.958000004</v>
          </cell>
        </row>
        <row r="49">
          <cell r="D49" t="str">
            <v>JUMLAH DIBULATKAN</v>
          </cell>
          <cell r="L49">
            <v>45624000</v>
          </cell>
        </row>
        <row r="50">
          <cell r="N50" t="str">
            <v>REKAPITULASI RENCANA ANGGARAN BIAYA</v>
          </cell>
        </row>
        <row r="51">
          <cell r="N51" t="str">
            <v>OWNER'S ESTIMATE</v>
          </cell>
        </row>
        <row r="53">
          <cell r="N53" t="str">
            <v>Kegiatan</v>
          </cell>
          <cell r="O53" t="str">
            <v>:</v>
          </cell>
          <cell r="P53" t="str">
            <v>Pembangunan / Pemagaran Gedung Kantor, Gedung Sekolah</v>
          </cell>
        </row>
        <row r="54">
          <cell r="N54" t="str">
            <v>Pekerjaan</v>
          </cell>
          <cell r="O54" t="str">
            <v>:</v>
          </cell>
          <cell r="P54" t="str">
            <v>Pemagaran Kantor Kelurahan Campang Raya</v>
          </cell>
        </row>
        <row r="55">
          <cell r="N55" t="str">
            <v>Lokasi</v>
          </cell>
          <cell r="O55" t="str">
            <v>:</v>
          </cell>
          <cell r="P55" t="str">
            <v>Kota Bandar Lampung</v>
          </cell>
        </row>
        <row r="56">
          <cell r="N56" t="str">
            <v>Tahun Anggaran</v>
          </cell>
          <cell r="O56" t="str">
            <v>:</v>
          </cell>
          <cell r="P56" t="str">
            <v>2006</v>
          </cell>
        </row>
        <row r="58">
          <cell r="N58" t="str">
            <v>NO.</v>
          </cell>
          <cell r="O58" t="str">
            <v>URAIAN  PEKERJAAN</v>
          </cell>
          <cell r="U58" t="str">
            <v>TOTAL</v>
          </cell>
        </row>
        <row r="59">
          <cell r="U59" t="str">
            <v>HARGA</v>
          </cell>
        </row>
        <row r="60">
          <cell r="U60" t="str">
            <v>(Rp)</v>
          </cell>
        </row>
        <row r="61">
          <cell r="N61" t="str">
            <v>I</v>
          </cell>
          <cell r="P61" t="str">
            <v>PEKERJAAN PERSIAPAN</v>
          </cell>
          <cell r="U61">
            <v>1411332.66</v>
          </cell>
        </row>
        <row r="62">
          <cell r="N62" t="str">
            <v>II</v>
          </cell>
          <cell r="P62" t="str">
            <v>PEKERJAAN GALIAN DAN TANAH</v>
          </cell>
          <cell r="U62">
            <v>723488.1</v>
          </cell>
        </row>
        <row r="63">
          <cell r="N63" t="str">
            <v>III</v>
          </cell>
          <cell r="P63" t="str">
            <v>PEKERJAAN PASANGAN DAN BETON</v>
          </cell>
          <cell r="U63">
            <v>22950675.760000002</v>
          </cell>
        </row>
        <row r="64">
          <cell r="N64" t="str">
            <v>IV</v>
          </cell>
          <cell r="P64" t="str">
            <v>PEKERJAAN PAGAR/ PINTU  BESI</v>
          </cell>
          <cell r="U64">
            <v>15564347.710000001</v>
          </cell>
        </row>
        <row r="65">
          <cell r="N65" t="str">
            <v>V</v>
          </cell>
          <cell r="P65" t="str">
            <v>PEKERJAAN LANTAI / PAVING / PENGECATAN</v>
          </cell>
          <cell r="U65">
            <v>826757.55</v>
          </cell>
        </row>
        <row r="66">
          <cell r="N66" t="str">
            <v>VI</v>
          </cell>
          <cell r="P66" t="str">
            <v>PEKERJAAN PEMBUANGAN SISA PEKERJAAN</v>
          </cell>
          <cell r="U66">
            <v>0</v>
          </cell>
        </row>
        <row r="67">
          <cell r="P67" t="str">
            <v>JUMLAH ( I  s/d.  VI)</v>
          </cell>
          <cell r="U67">
            <v>41476601.780000001</v>
          </cell>
        </row>
        <row r="68">
          <cell r="P68" t="str">
            <v>PPN 10%</v>
          </cell>
          <cell r="U68">
            <v>4147660.1780000003</v>
          </cell>
        </row>
        <row r="69">
          <cell r="P69" t="str">
            <v>TOTAL</v>
          </cell>
          <cell r="U69">
            <v>45624261.958000004</v>
          </cell>
        </row>
        <row r="70">
          <cell r="P70" t="str">
            <v>DIBULATKAN</v>
          </cell>
          <cell r="U70">
            <v>45624000</v>
          </cell>
        </row>
        <row r="72">
          <cell r="N72" t="str">
            <v>Terbilang</v>
          </cell>
          <cell r="O72" t="str">
            <v>:</v>
          </cell>
          <cell r="P72" t="str">
            <v>Empat Puluh Lima Juta Enam Ratus Dua Puluh Empat Ribu Rupiah</v>
          </cell>
        </row>
        <row r="75">
          <cell r="R75" t="str">
            <v>Bandar Lampung, .................2006</v>
          </cell>
        </row>
        <row r="76">
          <cell r="N76" t="str">
            <v>Disetujui</v>
          </cell>
        </row>
        <row r="77">
          <cell r="N77" t="str">
            <v>Pejabat Pembuat Komitmen/Pimpinan Kegiatan</v>
          </cell>
          <cell r="R77" t="str">
            <v>PANITIA PELELANGAN</v>
          </cell>
        </row>
        <row r="83">
          <cell r="N83" t="str">
            <v>A  Z  W  A  R,ST</v>
          </cell>
          <cell r="R83" t="str">
            <v>FAISOL MUCHTAR,ST</v>
          </cell>
        </row>
        <row r="84">
          <cell r="N84" t="str">
            <v>NIP.460020553</v>
          </cell>
          <cell r="R84" t="str">
            <v>NIP. 460021411</v>
          </cell>
        </row>
      </sheetData>
      <sheetData sheetId="6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Perwata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45.96</v>
          </cell>
          <cell r="J13" t="str">
            <v>M2</v>
          </cell>
          <cell r="K13">
            <v>3560</v>
          </cell>
          <cell r="L13">
            <v>163617.60000000001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38.299999999999997</v>
          </cell>
          <cell r="J14" t="str">
            <v>M1</v>
          </cell>
          <cell r="K14">
            <v>26077.06</v>
          </cell>
          <cell r="L14">
            <v>998751.4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1162369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8.3350000000000009</v>
          </cell>
          <cell r="J21" t="str">
            <v>M3</v>
          </cell>
          <cell r="K21">
            <v>19775</v>
          </cell>
          <cell r="L21">
            <v>164824.63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2.0840000000000001</v>
          </cell>
          <cell r="J22" t="str">
            <v>M3</v>
          </cell>
          <cell r="K22">
            <v>6660</v>
          </cell>
          <cell r="L22">
            <v>13879.44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0.47899999999999998</v>
          </cell>
          <cell r="J23" t="str">
            <v>M3</v>
          </cell>
          <cell r="K23">
            <v>146691.20000000001</v>
          </cell>
          <cell r="L23">
            <v>70265.08</v>
          </cell>
        </row>
        <row r="24">
          <cell r="D24" t="str">
            <v>SUB TOTAL  II</v>
          </cell>
          <cell r="L24">
            <v>248969.15000000002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5.556</v>
          </cell>
          <cell r="J26" t="str">
            <v>M3</v>
          </cell>
          <cell r="K26">
            <v>527127.02</v>
          </cell>
          <cell r="L26">
            <v>2928717.72</v>
          </cell>
        </row>
        <row r="27">
          <cell r="B27">
            <v>2</v>
          </cell>
          <cell r="D27" t="str">
            <v>Cor Beton Bertulang Plat Lantai Siring t = 12 cm</v>
          </cell>
          <cell r="H27" t="str">
            <v>G.41+3/4 I.2(a)+1/2 F.8</v>
          </cell>
          <cell r="I27">
            <v>0.34</v>
          </cell>
          <cell r="J27" t="str">
            <v>M3</v>
          </cell>
          <cell r="K27">
            <v>2649475.14</v>
          </cell>
          <cell r="L27">
            <v>900821.55</v>
          </cell>
        </row>
        <row r="28">
          <cell r="B28">
            <v>3</v>
          </cell>
          <cell r="D28" t="str">
            <v>Pas. Sloof 15/25</v>
          </cell>
          <cell r="H28" t="str">
            <v>G.41+3/4 I.2(a)+1/2 F.8</v>
          </cell>
          <cell r="I28">
            <v>1.4359999999999999</v>
          </cell>
          <cell r="J28" t="str">
            <v>M3</v>
          </cell>
          <cell r="K28">
            <v>2649475.14</v>
          </cell>
          <cell r="L28">
            <v>3804646.3</v>
          </cell>
        </row>
        <row r="29">
          <cell r="B29">
            <v>4</v>
          </cell>
          <cell r="D29" t="str">
            <v>Pas. Kolom Praktis12/12</v>
          </cell>
          <cell r="H29" t="str">
            <v>G.41+3/4 I.2(a)+1/2 F.8</v>
          </cell>
          <cell r="I29">
            <v>0.27400000000000002</v>
          </cell>
          <cell r="J29" t="str">
            <v>M3</v>
          </cell>
          <cell r="K29">
            <v>2649475.14</v>
          </cell>
          <cell r="L29">
            <v>725956.19</v>
          </cell>
        </row>
        <row r="30">
          <cell r="B30">
            <v>5</v>
          </cell>
          <cell r="D30" t="str">
            <v>Pas. Kolom 30/30</v>
          </cell>
          <cell r="H30" t="str">
            <v>G.41+3/4 I.2(a)+1/2 F.8</v>
          </cell>
          <cell r="I30">
            <v>0.81</v>
          </cell>
          <cell r="J30" t="str">
            <v>M3</v>
          </cell>
          <cell r="K30">
            <v>2649475.14</v>
          </cell>
          <cell r="L30">
            <v>2146074.86</v>
          </cell>
        </row>
        <row r="31">
          <cell r="B31">
            <v>6</v>
          </cell>
          <cell r="D31" t="str">
            <v>Cor Beton Plat Depan Gerbang  t=12 CM</v>
          </cell>
          <cell r="H31" t="str">
            <v>G.41+3/4 I.2(a)+1/2 F.8</v>
          </cell>
          <cell r="I31">
            <v>0.27400000000000002</v>
          </cell>
          <cell r="J31" t="str">
            <v>M3</v>
          </cell>
          <cell r="K31">
            <v>2649475.14</v>
          </cell>
          <cell r="L31">
            <v>725956.19</v>
          </cell>
        </row>
        <row r="32">
          <cell r="B32">
            <v>7</v>
          </cell>
          <cell r="D32" t="str">
            <v>Pas. Dinding Bata adk 1:4</v>
          </cell>
          <cell r="H32" t="str">
            <v>G.33h+G.32a</v>
          </cell>
          <cell r="I32">
            <v>3.6960000000000002</v>
          </cell>
          <cell r="J32" t="str">
            <v>M3</v>
          </cell>
          <cell r="K32">
            <v>383258.81</v>
          </cell>
          <cell r="L32">
            <v>1416524.56</v>
          </cell>
        </row>
        <row r="33">
          <cell r="B33">
            <v>8</v>
          </cell>
          <cell r="D33" t="str">
            <v>Pasang Profil Beton/Semen</v>
          </cell>
          <cell r="H33" t="str">
            <v>Supl.38</v>
          </cell>
          <cell r="I33">
            <v>67.319999999999993</v>
          </cell>
          <cell r="J33" t="str">
            <v>M'</v>
          </cell>
          <cell r="K33">
            <v>75102.25</v>
          </cell>
          <cell r="L33">
            <v>5055883.47</v>
          </cell>
        </row>
        <row r="34">
          <cell r="B34">
            <v>9</v>
          </cell>
          <cell r="D34" t="str">
            <v>Plesteran Dinding adk 1: 4</v>
          </cell>
          <cell r="H34" t="str">
            <v>G.50q+G.48</v>
          </cell>
          <cell r="I34">
            <v>61.6</v>
          </cell>
          <cell r="J34" t="str">
            <v>M2</v>
          </cell>
          <cell r="K34">
            <v>19133.61</v>
          </cell>
          <cell r="L34">
            <v>1178630.3799999999</v>
          </cell>
        </row>
        <row r="35">
          <cell r="B35">
            <v>10</v>
          </cell>
          <cell r="D35" t="str">
            <v>Pasang Profil Beton / Semen (Kolom)</v>
          </cell>
          <cell r="H35" t="str">
            <v>Supl.38</v>
          </cell>
          <cell r="I35">
            <v>38.96</v>
          </cell>
          <cell r="J35" t="str">
            <v>M'</v>
          </cell>
          <cell r="K35">
            <v>75102.25</v>
          </cell>
          <cell r="L35">
            <v>2925983.66</v>
          </cell>
        </row>
        <row r="36">
          <cell r="D36" t="str">
            <v>SUB TOTAL  III</v>
          </cell>
          <cell r="L36">
            <v>21809194.879999999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 xml:space="preserve">Pagar Besi </v>
          </cell>
          <cell r="H38" t="str">
            <v>Supl.BMPK.17A</v>
          </cell>
          <cell r="I38">
            <v>8.25</v>
          </cell>
          <cell r="J38" t="str">
            <v>M2</v>
          </cell>
          <cell r="K38">
            <v>249511.5</v>
          </cell>
          <cell r="L38">
            <v>2058469.88</v>
          </cell>
        </row>
        <row r="39">
          <cell r="B39">
            <v>2</v>
          </cell>
          <cell r="D39" t="str">
            <v>Pintu Besi Kipas (2 UNIT)</v>
          </cell>
          <cell r="H39" t="str">
            <v>Supl.BMPK.17</v>
          </cell>
          <cell r="I39">
            <v>6.0650000000000004</v>
          </cell>
          <cell r="J39" t="str">
            <v>M2</v>
          </cell>
          <cell r="K39">
            <v>340533.33</v>
          </cell>
          <cell r="L39">
            <v>2065334.65</v>
          </cell>
        </row>
        <row r="40">
          <cell r="B40">
            <v>3</v>
          </cell>
          <cell r="D40" t="str">
            <v>Pasang Engsel Pintu Besi</v>
          </cell>
          <cell r="H40" t="str">
            <v>Supl.BMPK.2A</v>
          </cell>
          <cell r="I40">
            <v>10</v>
          </cell>
          <cell r="J40" t="str">
            <v>Bh</v>
          </cell>
          <cell r="K40">
            <v>0</v>
          </cell>
          <cell r="L40">
            <v>0</v>
          </cell>
        </row>
        <row r="41">
          <cell r="B41">
            <v>4</v>
          </cell>
          <cell r="D41" t="str">
            <v>Pasang Grendel Pintu Besi</v>
          </cell>
          <cell r="H41" t="str">
            <v>Ls</v>
          </cell>
          <cell r="I41">
            <v>1</v>
          </cell>
          <cell r="J41" t="str">
            <v>Set</v>
          </cell>
          <cell r="L41">
            <v>0</v>
          </cell>
        </row>
        <row r="42">
          <cell r="D42" t="str">
            <v>SUB TOTAL  IV</v>
          </cell>
          <cell r="L42">
            <v>4123804.53</v>
          </cell>
        </row>
        <row r="43">
          <cell r="B43" t="str">
            <v>V</v>
          </cell>
          <cell r="D43" t="str">
            <v>PEKERJAAN LANTAI / PAVING / PENGECATAN</v>
          </cell>
        </row>
        <row r="44">
          <cell r="B44">
            <v>1</v>
          </cell>
          <cell r="D44" t="str">
            <v>Pas. Keramik Lantai 20/20 (Gedung Kantor)</v>
          </cell>
          <cell r="H44" t="str">
            <v>Supl.III(b)</v>
          </cell>
          <cell r="J44" t="str">
            <v>M2</v>
          </cell>
          <cell r="K44">
            <v>85941.59</v>
          </cell>
          <cell r="L44">
            <v>0</v>
          </cell>
        </row>
        <row r="45">
          <cell r="B45">
            <v>2</v>
          </cell>
          <cell r="D45" t="str">
            <v>Pas. Paving Type Doseksik</v>
          </cell>
          <cell r="H45" t="str">
            <v>G.60.1(a)</v>
          </cell>
          <cell r="I45">
            <v>29.04</v>
          </cell>
          <cell r="J45" t="str">
            <v>M2</v>
          </cell>
          <cell r="K45">
            <v>78015.100000000006</v>
          </cell>
          <cell r="L45">
            <v>2265558.5</v>
          </cell>
        </row>
        <row r="46">
          <cell r="B46">
            <v>3</v>
          </cell>
          <cell r="D46" t="str">
            <v>Pengecatan Dinding</v>
          </cell>
          <cell r="H46" t="str">
            <v>G.53.1</v>
          </cell>
          <cell r="I46">
            <v>70.75</v>
          </cell>
          <cell r="J46" t="str">
            <v>M2</v>
          </cell>
          <cell r="K46">
            <v>7561</v>
          </cell>
          <cell r="L46">
            <v>534940.75</v>
          </cell>
        </row>
        <row r="47">
          <cell r="D47" t="str">
            <v>SUB TOTAL  V</v>
          </cell>
          <cell r="L47">
            <v>2800499.25</v>
          </cell>
        </row>
        <row r="48">
          <cell r="B48" t="str">
            <v>VI</v>
          </cell>
          <cell r="D48" t="str">
            <v>PEKERJAAN PEMBUANGAN SISA PEKERJAAN</v>
          </cell>
        </row>
        <row r="49">
          <cell r="B49">
            <v>1</v>
          </cell>
          <cell r="D49" t="str">
            <v>Pembuangan Sisa Pekerjaan</v>
          </cell>
          <cell r="H49" t="str">
            <v>Ls</v>
          </cell>
          <cell r="I49">
            <v>1</v>
          </cell>
          <cell r="J49" t="str">
            <v>Ls</v>
          </cell>
          <cell r="L49">
            <v>0</v>
          </cell>
        </row>
        <row r="50">
          <cell r="D50" t="str">
            <v xml:space="preserve">SUB TOTAL  </v>
          </cell>
          <cell r="L50">
            <v>0</v>
          </cell>
        </row>
        <row r="51">
          <cell r="D51" t="str">
            <v>JUMLAH</v>
          </cell>
          <cell r="L51">
            <v>30144836.809999999</v>
          </cell>
        </row>
        <row r="52">
          <cell r="D52" t="str">
            <v>PPN 10% x A</v>
          </cell>
          <cell r="L52">
            <v>3014483.6809999999</v>
          </cell>
        </row>
        <row r="53">
          <cell r="D53" t="str">
            <v>JUMLAH  (A+B)</v>
          </cell>
          <cell r="L53">
            <v>33159320.490999997</v>
          </cell>
        </row>
        <row r="54">
          <cell r="D54" t="str">
            <v>JUMLAH DIBULATKAN</v>
          </cell>
          <cell r="L54">
            <v>33159000</v>
          </cell>
        </row>
        <row r="55">
          <cell r="N55" t="str">
            <v>REKAPITULASI RENCANA ANGGARAN BIAYA</v>
          </cell>
        </row>
        <row r="56">
          <cell r="N56" t="str">
            <v>OWNER'S ESTIMATE</v>
          </cell>
        </row>
        <row r="58">
          <cell r="N58" t="str">
            <v>Kegiatan</v>
          </cell>
          <cell r="O58" t="str">
            <v>:</v>
          </cell>
          <cell r="P58" t="str">
            <v>Pembangunan / Pemagaran Gedung Kantor, Gedung Sekolah</v>
          </cell>
        </row>
        <row r="59">
          <cell r="N59" t="str">
            <v>Pekerjaan</v>
          </cell>
          <cell r="O59" t="str">
            <v>:</v>
          </cell>
          <cell r="P59" t="str">
            <v>Pemagaran Kantor Kelurahan Perwata</v>
          </cell>
        </row>
        <row r="60">
          <cell r="N60" t="str">
            <v>Lokasi</v>
          </cell>
          <cell r="O60" t="str">
            <v>:</v>
          </cell>
          <cell r="P60" t="str">
            <v>Kota Bandar Lampung</v>
          </cell>
        </row>
        <row r="61">
          <cell r="N61" t="str">
            <v>Tahun Anggaran</v>
          </cell>
          <cell r="O61" t="str">
            <v>:</v>
          </cell>
          <cell r="P61" t="str">
            <v>2006</v>
          </cell>
        </row>
        <row r="63">
          <cell r="N63" t="str">
            <v>NO.</v>
          </cell>
          <cell r="O63" t="str">
            <v>URAIAN  PEKERJAAN</v>
          </cell>
          <cell r="U63" t="str">
            <v>TOTAL</v>
          </cell>
        </row>
        <row r="64">
          <cell r="U64" t="str">
            <v>HARGA</v>
          </cell>
        </row>
        <row r="65">
          <cell r="U65" t="str">
            <v>(Rp)</v>
          </cell>
        </row>
        <row r="66">
          <cell r="N66" t="str">
            <v>I</v>
          </cell>
          <cell r="P66" t="str">
            <v>PEKERJAAN PERSIAPAN</v>
          </cell>
          <cell r="U66">
            <v>1162369</v>
          </cell>
        </row>
        <row r="67">
          <cell r="N67" t="str">
            <v>II</v>
          </cell>
          <cell r="P67" t="str">
            <v>PEKERJAAN GALIAN DAN TANAH</v>
          </cell>
          <cell r="U67">
            <v>248969.15000000002</v>
          </cell>
        </row>
        <row r="68">
          <cell r="N68" t="str">
            <v>III</v>
          </cell>
          <cell r="P68" t="str">
            <v>PEKERJAAN PASANGAN DAN BETON</v>
          </cell>
          <cell r="U68">
            <v>21809194.879999999</v>
          </cell>
        </row>
        <row r="69">
          <cell r="N69" t="str">
            <v>IV</v>
          </cell>
          <cell r="P69" t="str">
            <v>PEKERJAAN PAGAR/ PINTU  BESI</v>
          </cell>
          <cell r="U69">
            <v>4123804.53</v>
          </cell>
        </row>
        <row r="70">
          <cell r="N70" t="str">
            <v>V</v>
          </cell>
          <cell r="P70" t="str">
            <v>PEKERJAAN LANTAI / PAVING / PENGECATAN</v>
          </cell>
          <cell r="U70">
            <v>2800499.25</v>
          </cell>
        </row>
        <row r="71">
          <cell r="N71" t="str">
            <v>VI</v>
          </cell>
          <cell r="P71" t="str">
            <v>PEKERJAAN PEMBUANGAN SISA PEKERJAAN</v>
          </cell>
          <cell r="U71">
            <v>0</v>
          </cell>
        </row>
        <row r="72">
          <cell r="P72" t="str">
            <v>JUMLAH ( I  s/d.  VI)</v>
          </cell>
          <cell r="U72">
            <v>30144836.809999999</v>
          </cell>
        </row>
        <row r="73">
          <cell r="P73" t="str">
            <v>PPN 10%</v>
          </cell>
          <cell r="U73">
            <v>3014483.6809999999</v>
          </cell>
        </row>
        <row r="74">
          <cell r="P74" t="str">
            <v>TOTAL</v>
          </cell>
          <cell r="U74">
            <v>33159320.490999997</v>
          </cell>
        </row>
        <row r="75">
          <cell r="P75" t="str">
            <v>DIBULATKAN</v>
          </cell>
          <cell r="U75">
            <v>33159000</v>
          </cell>
        </row>
        <row r="77">
          <cell r="N77" t="str">
            <v>Terbilang</v>
          </cell>
          <cell r="O77" t="str">
            <v>:</v>
          </cell>
          <cell r="P77" t="str">
            <v>Tiga Puluh Tiga Juta Seratus Lima Puluh Sembilan Ribu Rupiah</v>
          </cell>
        </row>
        <row r="80">
          <cell r="R80" t="str">
            <v>Bandar Lampung, .................2006</v>
          </cell>
        </row>
        <row r="81">
          <cell r="N81" t="str">
            <v>Disetujui</v>
          </cell>
        </row>
        <row r="82">
          <cell r="N82" t="str">
            <v>Pejabat Pembuat Komitmen/Pimpinan Kegiatan</v>
          </cell>
          <cell r="R82" t="str">
            <v>PANITIA PELELANGAN</v>
          </cell>
        </row>
        <row r="88">
          <cell r="N88" t="str">
            <v>A  Z  W  A  R,ST</v>
          </cell>
          <cell r="R88" t="str">
            <v>FAISOL MUCHTAR,ST</v>
          </cell>
        </row>
        <row r="89">
          <cell r="N89" t="str">
            <v>NIP.460020553</v>
          </cell>
          <cell r="R89" t="str">
            <v>NIP. 460021411</v>
          </cell>
        </row>
      </sheetData>
      <sheetData sheetId="7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Batu Putu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12.141000000000002</v>
          </cell>
          <cell r="J13" t="str">
            <v>M3</v>
          </cell>
          <cell r="K13">
            <v>116400</v>
          </cell>
          <cell r="L13">
            <v>1413212.4</v>
          </cell>
        </row>
        <row r="14">
          <cell r="B14">
            <v>2</v>
          </cell>
          <cell r="D14" t="str">
            <v>Pembersihan Lokasi</v>
          </cell>
          <cell r="H14" t="str">
            <v>SNI-T-01-1991.1.5</v>
          </cell>
          <cell r="I14">
            <v>80.94</v>
          </cell>
          <cell r="J14" t="str">
            <v>M2</v>
          </cell>
          <cell r="K14">
            <v>3560</v>
          </cell>
          <cell r="L14">
            <v>288146.40000000002</v>
          </cell>
        </row>
        <row r="15">
          <cell r="B15">
            <v>3</v>
          </cell>
          <cell r="D15" t="str">
            <v xml:space="preserve">Pasangan Bouwplank </v>
          </cell>
          <cell r="H15" t="str">
            <v>SNI-T-01-1991.1.6</v>
          </cell>
          <cell r="I15">
            <v>21</v>
          </cell>
          <cell r="J15" t="str">
            <v>M1</v>
          </cell>
          <cell r="K15">
            <v>26077.06</v>
          </cell>
          <cell r="L15">
            <v>547618.26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B19">
            <v>6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L19">
            <v>0</v>
          </cell>
        </row>
        <row r="20">
          <cell r="D20" t="str">
            <v>SUB TOTAL  I</v>
          </cell>
          <cell r="L20">
            <v>2248977.0599999996</v>
          </cell>
        </row>
        <row r="21">
          <cell r="B21" t="str">
            <v>II</v>
          </cell>
          <cell r="D21" t="str">
            <v>PEKERJAAN GALIAN DAN TANAH</v>
          </cell>
        </row>
        <row r="22">
          <cell r="B22">
            <v>1</v>
          </cell>
          <cell r="D22" t="str">
            <v xml:space="preserve">Pek. Galian tanah lubang pondasi </v>
          </cell>
          <cell r="H22" t="str">
            <v>A.1</v>
          </cell>
          <cell r="I22">
            <v>2.9055</v>
          </cell>
          <cell r="J22" t="str">
            <v>M3</v>
          </cell>
          <cell r="K22">
            <v>19775</v>
          </cell>
          <cell r="L22">
            <v>57456.26</v>
          </cell>
        </row>
        <row r="23">
          <cell r="B23">
            <v>2</v>
          </cell>
          <cell r="D23" t="str">
            <v>Pek. Urugan tanah sisi pondasi</v>
          </cell>
          <cell r="H23" t="str">
            <v>A.16</v>
          </cell>
          <cell r="I23">
            <v>0.72637499999999999</v>
          </cell>
          <cell r="J23" t="str">
            <v>M3</v>
          </cell>
          <cell r="K23">
            <v>6660</v>
          </cell>
          <cell r="L23">
            <v>4837.66</v>
          </cell>
        </row>
        <row r="24">
          <cell r="B24">
            <v>3</v>
          </cell>
          <cell r="D24" t="str">
            <v>Pek. Urugan pasir di bawah pondasi</v>
          </cell>
          <cell r="H24" t="str">
            <v>A.18</v>
          </cell>
          <cell r="I24">
            <v>0.18625000000000003</v>
          </cell>
          <cell r="J24" t="str">
            <v>M3</v>
          </cell>
          <cell r="K24">
            <v>146691.20000000001</v>
          </cell>
          <cell r="L24">
            <v>27321.24</v>
          </cell>
        </row>
        <row r="25">
          <cell r="D25" t="str">
            <v>SUB TOTAL  II</v>
          </cell>
          <cell r="L25">
            <v>89615.16</v>
          </cell>
        </row>
        <row r="26">
          <cell r="B26" t="str">
            <v>III</v>
          </cell>
          <cell r="D26" t="str">
            <v>PEKERJAAN PASANGAN DAN BETON</v>
          </cell>
        </row>
        <row r="27">
          <cell r="B27">
            <v>1</v>
          </cell>
          <cell r="D27" t="str">
            <v>Pas. Pondasi Batu Belah hitam adk. 1 : 4</v>
          </cell>
          <cell r="H27" t="str">
            <v>G.32h+G.26(a)</v>
          </cell>
          <cell r="I27">
            <v>1.9370000000000001</v>
          </cell>
          <cell r="J27" t="str">
            <v>M3</v>
          </cell>
          <cell r="K27">
            <v>527127.02</v>
          </cell>
          <cell r="L27">
            <v>1021045.04</v>
          </cell>
        </row>
        <row r="28">
          <cell r="B28">
            <v>2</v>
          </cell>
          <cell r="D28" t="str">
            <v>Pas. Sloof 15/25</v>
          </cell>
          <cell r="H28" t="str">
            <v>G.41+3/4 I.2(a)+1/2 F.8</v>
          </cell>
          <cell r="I28">
            <v>2.5293749999999999</v>
          </cell>
          <cell r="J28" t="str">
            <v>M3</v>
          </cell>
          <cell r="K28">
            <v>2649475.14</v>
          </cell>
          <cell r="L28">
            <v>6701516.1799999997</v>
          </cell>
        </row>
        <row r="29">
          <cell r="B29">
            <v>3</v>
          </cell>
          <cell r="D29" t="str">
            <v>Pas. Kolom Praktis12/12</v>
          </cell>
          <cell r="H29" t="str">
            <v>G.41+3/4 I.2(a)+1/2 F.8</v>
          </cell>
          <cell r="I29">
            <v>0.21887999999999996</v>
          </cell>
          <cell r="J29" t="str">
            <v>M3</v>
          </cell>
          <cell r="K29">
            <v>2649475.14</v>
          </cell>
          <cell r="L29">
            <v>579917.12</v>
          </cell>
        </row>
        <row r="30">
          <cell r="B30">
            <v>4</v>
          </cell>
          <cell r="D30" t="str">
            <v>Pas. Kolom 30/30</v>
          </cell>
          <cell r="H30" t="str">
            <v>G.41+3/4 I.2(a)+1/2 F.8</v>
          </cell>
          <cell r="I30">
            <v>1.4624999999999999</v>
          </cell>
          <cell r="J30" t="str">
            <v>M3</v>
          </cell>
          <cell r="K30">
            <v>2649475.14</v>
          </cell>
          <cell r="L30">
            <v>3874857.39</v>
          </cell>
        </row>
        <row r="31">
          <cell r="B31">
            <v>5</v>
          </cell>
          <cell r="D31" t="str">
            <v>Cor Beton Plat Depan Gerbang  t=12 CM</v>
          </cell>
          <cell r="H31" t="str">
            <v>G.41+3/4 I.2(a)+1/2 F.8</v>
          </cell>
          <cell r="I31">
            <v>0.72</v>
          </cell>
          <cell r="J31" t="str">
            <v>M3</v>
          </cell>
          <cell r="K31">
            <v>2649475.14</v>
          </cell>
          <cell r="L31">
            <v>1907622.1</v>
          </cell>
        </row>
        <row r="32">
          <cell r="B32">
            <v>5</v>
          </cell>
          <cell r="D32" t="str">
            <v>Pas. Dinding Bata adk 1:4</v>
          </cell>
          <cell r="H32" t="str">
            <v>G.33h+G.32a</v>
          </cell>
          <cell r="I32">
            <v>5.6820000000000004</v>
          </cell>
          <cell r="J32" t="str">
            <v>M3</v>
          </cell>
          <cell r="K32">
            <v>383258.81</v>
          </cell>
          <cell r="L32">
            <v>2177676.56</v>
          </cell>
        </row>
        <row r="33">
          <cell r="B33">
            <v>6</v>
          </cell>
          <cell r="D33" t="str">
            <v>Plesteran Dinding adk 1: 4</v>
          </cell>
          <cell r="H33" t="str">
            <v>G.50q+G.48</v>
          </cell>
          <cell r="I33">
            <v>98.347999999999999</v>
          </cell>
          <cell r="J33" t="str">
            <v>M2</v>
          </cell>
          <cell r="K33">
            <v>19133.61</v>
          </cell>
          <cell r="L33">
            <v>1881752.28</v>
          </cell>
        </row>
        <row r="34">
          <cell r="B34">
            <v>7</v>
          </cell>
          <cell r="D34" t="str">
            <v>Pasang Profil Beton / Semen</v>
          </cell>
          <cell r="H34" t="str">
            <v>Supl.38</v>
          </cell>
          <cell r="I34">
            <v>71.28</v>
          </cell>
          <cell r="J34" t="str">
            <v>M'</v>
          </cell>
          <cell r="K34">
            <v>75102.25</v>
          </cell>
          <cell r="L34">
            <v>5353288.38</v>
          </cell>
        </row>
        <row r="35">
          <cell r="D35" t="str">
            <v>SUB TOTAL  III</v>
          </cell>
          <cell r="L35">
            <v>23497675.050000001</v>
          </cell>
        </row>
        <row r="36">
          <cell r="B36" t="str">
            <v>IV</v>
          </cell>
          <cell r="D36" t="str">
            <v>PEKERJAAN PAGAR/ PINTU  BESI</v>
          </cell>
        </row>
        <row r="37">
          <cell r="B37">
            <v>1</v>
          </cell>
          <cell r="D37" t="str">
            <v xml:space="preserve">Pagar Besi </v>
          </cell>
          <cell r="H37" t="str">
            <v>Supl.BMPK.17A</v>
          </cell>
          <cell r="I37">
            <v>11</v>
          </cell>
          <cell r="J37" t="str">
            <v>M2</v>
          </cell>
          <cell r="K37">
            <v>249511.5</v>
          </cell>
          <cell r="L37">
            <v>2744626.5</v>
          </cell>
        </row>
        <row r="38">
          <cell r="B38">
            <v>2</v>
          </cell>
          <cell r="D38" t="str">
            <v>Pintu Besi Dorong</v>
          </cell>
          <cell r="H38" t="str">
            <v>Supl.BMPK.17</v>
          </cell>
          <cell r="I38">
            <v>6</v>
          </cell>
          <cell r="J38" t="str">
            <v>M2</v>
          </cell>
          <cell r="K38">
            <v>340533.33</v>
          </cell>
          <cell r="L38">
            <v>2043199.98</v>
          </cell>
        </row>
        <row r="39">
          <cell r="B39">
            <v>3</v>
          </cell>
          <cell r="D39" t="str">
            <v xml:space="preserve">Pintu Besi Kipas </v>
          </cell>
          <cell r="H39" t="str">
            <v>Supl.BMPK.17</v>
          </cell>
          <cell r="I39">
            <v>3</v>
          </cell>
          <cell r="J39" t="str">
            <v>M2</v>
          </cell>
          <cell r="K39">
            <v>340533.33</v>
          </cell>
          <cell r="L39">
            <v>1021599.99</v>
          </cell>
        </row>
        <row r="40">
          <cell r="B40">
            <v>4</v>
          </cell>
          <cell r="D40" t="str">
            <v>Pasang Roda Pintu Dorong</v>
          </cell>
          <cell r="H40" t="str">
            <v>Ls</v>
          </cell>
          <cell r="I40">
            <v>2</v>
          </cell>
          <cell r="J40" t="str">
            <v>Bh</v>
          </cell>
          <cell r="L40">
            <v>0</v>
          </cell>
        </row>
        <row r="41">
          <cell r="B41">
            <v>5</v>
          </cell>
          <cell r="D41" t="str">
            <v>Pasang Rell Pintu Dorong Lengkap</v>
          </cell>
          <cell r="H41" t="str">
            <v>Supl.BMPK.17C</v>
          </cell>
          <cell r="I41">
            <v>9</v>
          </cell>
          <cell r="J41" t="str">
            <v>M'</v>
          </cell>
          <cell r="K41">
            <v>77302.52</v>
          </cell>
          <cell r="L41">
            <v>695722.68</v>
          </cell>
        </row>
        <row r="42">
          <cell r="B42">
            <v>6</v>
          </cell>
          <cell r="D42" t="str">
            <v>Pasang Engsel Pintu Besi</v>
          </cell>
          <cell r="H42" t="str">
            <v>Supl.BMPK.2A</v>
          </cell>
          <cell r="I42">
            <v>4</v>
          </cell>
          <cell r="J42" t="str">
            <v>Bh</v>
          </cell>
          <cell r="K42">
            <v>0</v>
          </cell>
          <cell r="L42">
            <v>0</v>
          </cell>
        </row>
        <row r="43">
          <cell r="B43">
            <v>7</v>
          </cell>
          <cell r="D43" t="str">
            <v>Pasang Grendel Pintu Besi</v>
          </cell>
          <cell r="H43" t="str">
            <v>Ls</v>
          </cell>
          <cell r="I43">
            <v>2</v>
          </cell>
          <cell r="J43" t="str">
            <v>Set</v>
          </cell>
          <cell r="L43">
            <v>0</v>
          </cell>
        </row>
        <row r="44">
          <cell r="D44" t="str">
            <v>SUB TOTAL  IV</v>
          </cell>
          <cell r="L44">
            <v>6505149.1500000004</v>
          </cell>
        </row>
        <row r="45">
          <cell r="B45" t="str">
            <v>V</v>
          </cell>
          <cell r="D45" t="str">
            <v>PEKERJAAN LANTAI / PAVING / PENGECATAN</v>
          </cell>
        </row>
        <row r="46">
          <cell r="B46">
            <v>1</v>
          </cell>
          <cell r="D46" t="str">
            <v>Pas. Keramik Lantai 20/20 (Gedung Kantor)</v>
          </cell>
          <cell r="H46" t="str">
            <v>Supl.III(b)</v>
          </cell>
          <cell r="I46">
            <v>80</v>
          </cell>
          <cell r="J46" t="str">
            <v>M2</v>
          </cell>
          <cell r="K46">
            <v>85941.59</v>
          </cell>
          <cell r="L46">
            <v>6875327.2000000002</v>
          </cell>
        </row>
        <row r="47">
          <cell r="B47">
            <v>2</v>
          </cell>
          <cell r="D47" t="str">
            <v>Pas. Paving Type Doseksik</v>
          </cell>
          <cell r="H47" t="str">
            <v>G.60.1(a)</v>
          </cell>
          <cell r="I47">
            <v>63.5</v>
          </cell>
          <cell r="J47" t="str">
            <v>M2</v>
          </cell>
          <cell r="K47">
            <v>78015.100000000006</v>
          </cell>
          <cell r="L47">
            <v>4953958.8499999996</v>
          </cell>
        </row>
        <row r="48">
          <cell r="B48">
            <v>3</v>
          </cell>
          <cell r="D48" t="str">
            <v>Pengecatan Dinding</v>
          </cell>
          <cell r="H48" t="str">
            <v>G.53.1</v>
          </cell>
          <cell r="I48">
            <v>110.8655</v>
          </cell>
          <cell r="J48" t="str">
            <v>M2</v>
          </cell>
          <cell r="K48">
            <v>7561</v>
          </cell>
          <cell r="L48">
            <v>838254.05</v>
          </cell>
        </row>
        <row r="49">
          <cell r="D49" t="str">
            <v>SUB TOTAL  V</v>
          </cell>
          <cell r="L49">
            <v>12667540.100000001</v>
          </cell>
        </row>
        <row r="50">
          <cell r="B50" t="str">
            <v>VI</v>
          </cell>
          <cell r="D50" t="str">
            <v>PEKERJAAN PEMBUANGAN SISA PEKERJAAN</v>
          </cell>
        </row>
        <row r="51">
          <cell r="B51">
            <v>1</v>
          </cell>
          <cell r="D51" t="str">
            <v>Pembuangan Sisa Pekerjaan</v>
          </cell>
          <cell r="H51" t="str">
            <v>Ls</v>
          </cell>
          <cell r="I51">
            <v>1</v>
          </cell>
          <cell r="J51" t="str">
            <v>Ls</v>
          </cell>
          <cell r="L51">
            <v>0</v>
          </cell>
        </row>
        <row r="52">
          <cell r="D52" t="str">
            <v>SUB TOTAL  VI</v>
          </cell>
          <cell r="L52">
            <v>0</v>
          </cell>
        </row>
        <row r="53">
          <cell r="D53" t="str">
            <v>JUMLAH</v>
          </cell>
          <cell r="L53">
            <v>45008956.519999996</v>
          </cell>
        </row>
        <row r="54">
          <cell r="D54" t="str">
            <v>PPN 10% x A</v>
          </cell>
          <cell r="L54">
            <v>4500895.6519999998</v>
          </cell>
        </row>
        <row r="55">
          <cell r="D55" t="str">
            <v>JUMLAH  (A+B)</v>
          </cell>
          <cell r="L55">
            <v>49509852.171999998</v>
          </cell>
        </row>
        <row r="56">
          <cell r="D56" t="str">
            <v>JUMLAH DIBULATKAN</v>
          </cell>
          <cell r="L56">
            <v>49509000</v>
          </cell>
        </row>
        <row r="57">
          <cell r="N57" t="str">
            <v>REKAPITULASI RENCANA ANGGARAN BIAYA</v>
          </cell>
        </row>
        <row r="58">
          <cell r="N58" t="str">
            <v>OWNER'S ESTIMATE</v>
          </cell>
        </row>
        <row r="60">
          <cell r="N60" t="str">
            <v>Kegiatan</v>
          </cell>
          <cell r="O60" t="str">
            <v>:</v>
          </cell>
          <cell r="P60" t="str">
            <v>Pembangunan / Pemagaran Gedung Kantor, Gedung Sekolah</v>
          </cell>
        </row>
        <row r="61">
          <cell r="N61" t="str">
            <v>Pekerjaan</v>
          </cell>
          <cell r="O61" t="str">
            <v>:</v>
          </cell>
          <cell r="P61" t="str">
            <v>Pemagaran Kantor Kelurahan Batu Putu</v>
          </cell>
        </row>
        <row r="62">
          <cell r="N62" t="str">
            <v>Lokasi</v>
          </cell>
          <cell r="O62" t="str">
            <v>:</v>
          </cell>
          <cell r="P62" t="str">
            <v>Kota Bandar Lampung</v>
          </cell>
        </row>
        <row r="63">
          <cell r="N63" t="str">
            <v>Tahun Anggaran</v>
          </cell>
          <cell r="O63" t="str">
            <v>:</v>
          </cell>
          <cell r="P63" t="str">
            <v>2006</v>
          </cell>
        </row>
        <row r="65">
          <cell r="N65" t="str">
            <v>NO.</v>
          </cell>
          <cell r="O65" t="str">
            <v>URAIAN  PEKERJAAN</v>
          </cell>
          <cell r="U65" t="str">
            <v>TOTAL</v>
          </cell>
        </row>
        <row r="66">
          <cell r="U66" t="str">
            <v>HARGA</v>
          </cell>
        </row>
        <row r="67">
          <cell r="U67" t="str">
            <v>(Rp)</v>
          </cell>
        </row>
        <row r="68">
          <cell r="N68" t="str">
            <v>I</v>
          </cell>
          <cell r="P68" t="str">
            <v>PEKERJAAN PERSIAPAN</v>
          </cell>
          <cell r="U68">
            <v>2248977.0599999996</v>
          </cell>
        </row>
        <row r="69">
          <cell r="N69" t="str">
            <v>II</v>
          </cell>
          <cell r="P69" t="str">
            <v>PEKERJAAN GALIAN DAN TANAH</v>
          </cell>
          <cell r="U69">
            <v>89615.16</v>
          </cell>
        </row>
        <row r="70">
          <cell r="N70" t="str">
            <v>III</v>
          </cell>
          <cell r="P70" t="str">
            <v>PEKERJAAN PASANGAN DAN BETON</v>
          </cell>
          <cell r="U70">
            <v>23497675.050000001</v>
          </cell>
        </row>
        <row r="71">
          <cell r="N71" t="str">
            <v>IV</v>
          </cell>
          <cell r="P71" t="str">
            <v>PEKERJAAN PAGAR/ PINTU  BESI</v>
          </cell>
          <cell r="U71">
            <v>6505149.1500000004</v>
          </cell>
        </row>
        <row r="72">
          <cell r="N72" t="str">
            <v>V</v>
          </cell>
          <cell r="P72" t="str">
            <v>PEKERJAAN LANTAI / PAVING / PENGECATAN</v>
          </cell>
          <cell r="U72">
            <v>12667540.100000001</v>
          </cell>
        </row>
        <row r="73">
          <cell r="N73" t="str">
            <v>VI</v>
          </cell>
          <cell r="P73" t="str">
            <v>PEKERJAAN PEMBUANGAN SISA PEKERJAAN</v>
          </cell>
          <cell r="U73">
            <v>0</v>
          </cell>
        </row>
        <row r="74">
          <cell r="P74" t="str">
            <v>JUMLAH ( I  s/d.  VI)</v>
          </cell>
          <cell r="U74">
            <v>45008956.520000003</v>
          </cell>
        </row>
        <row r="75">
          <cell r="P75" t="str">
            <v>PPN 10%</v>
          </cell>
          <cell r="U75">
            <v>4500895.6520000007</v>
          </cell>
        </row>
        <row r="76">
          <cell r="P76" t="str">
            <v>TOTAL</v>
          </cell>
          <cell r="U76">
            <v>49509852.172000006</v>
          </cell>
        </row>
        <row r="77">
          <cell r="P77" t="str">
            <v>DIBULATKAN</v>
          </cell>
          <cell r="U77">
            <v>49509000</v>
          </cell>
        </row>
        <row r="79">
          <cell r="N79" t="str">
            <v>Terbilang</v>
          </cell>
          <cell r="O79" t="str">
            <v>:</v>
          </cell>
          <cell r="P79" t="str">
            <v>Empat Puluh Sembilan Juta Lima Ratus Sembilan Ribu Rupiah</v>
          </cell>
        </row>
        <row r="82">
          <cell r="R82" t="str">
            <v>Bandar Lampung, .................2006</v>
          </cell>
        </row>
        <row r="83">
          <cell r="N83" t="str">
            <v>Disetujui</v>
          </cell>
        </row>
        <row r="84">
          <cell r="N84" t="str">
            <v>Pejabat Pembuat Komitmen/Pimpinan Kegiatan</v>
          </cell>
          <cell r="R84" t="str">
            <v>PANITIA PELELANGAN</v>
          </cell>
        </row>
        <row r="90">
          <cell r="N90" t="str">
            <v>A  Z  W  A  R,ST</v>
          </cell>
          <cell r="R90" t="str">
            <v>FAISOL MUCHTAR,ST</v>
          </cell>
        </row>
        <row r="91">
          <cell r="N91" t="str">
            <v>NIP.460020553</v>
          </cell>
          <cell r="R91" t="str">
            <v>NIP. 460021411</v>
          </cell>
        </row>
      </sheetData>
      <sheetData sheetId="8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1 Pecoh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2.5</v>
          </cell>
          <cell r="J13" t="str">
            <v>m3</v>
          </cell>
          <cell r="K13">
            <v>116400</v>
          </cell>
          <cell r="L13">
            <v>291000</v>
          </cell>
        </row>
        <row r="14">
          <cell r="B14">
            <v>2</v>
          </cell>
          <cell r="D14" t="str">
            <v>Pembersihan Lokasi</v>
          </cell>
          <cell r="H14" t="str">
            <v>SNI-T-01-1991.1.5</v>
          </cell>
          <cell r="I14">
            <v>20.399999999999999</v>
          </cell>
          <cell r="J14" t="str">
            <v>M2</v>
          </cell>
          <cell r="K14">
            <v>3560</v>
          </cell>
          <cell r="L14">
            <v>72624</v>
          </cell>
        </row>
        <row r="15">
          <cell r="B15">
            <v>3</v>
          </cell>
          <cell r="D15" t="str">
            <v xml:space="preserve">Pasangan Bouwplank </v>
          </cell>
          <cell r="H15" t="str">
            <v>SNI-T-01-1991.1.6</v>
          </cell>
          <cell r="I15">
            <v>17</v>
          </cell>
          <cell r="J15" t="str">
            <v>M1</v>
          </cell>
          <cell r="K15">
            <v>26077.06</v>
          </cell>
          <cell r="L15">
            <v>443310.02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K16">
            <v>800000</v>
          </cell>
          <cell r="L16">
            <v>800000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K17">
            <v>100000</v>
          </cell>
          <cell r="L17">
            <v>100000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B19">
            <v>7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D20" t="str">
            <v>SUB TOTAL  I</v>
          </cell>
          <cell r="L20">
            <v>1915934.02</v>
          </cell>
        </row>
        <row r="21">
          <cell r="B21" t="str">
            <v>II</v>
          </cell>
          <cell r="D21" t="str">
            <v>PEKERJAAN GALIAN DAN TANAH</v>
          </cell>
        </row>
        <row r="22">
          <cell r="B22">
            <v>1</v>
          </cell>
          <cell r="D22" t="str">
            <v xml:space="preserve">Pek. Galian tanah lubang pondasi </v>
          </cell>
          <cell r="H22" t="str">
            <v>A.1</v>
          </cell>
          <cell r="I22">
            <v>2.9579999999999997</v>
          </cell>
          <cell r="J22" t="str">
            <v>M3</v>
          </cell>
          <cell r="K22">
            <v>19775</v>
          </cell>
          <cell r="L22">
            <v>58494.45</v>
          </cell>
        </row>
        <row r="23">
          <cell r="B23">
            <v>2</v>
          </cell>
          <cell r="D23" t="str">
            <v>Pek. Urugan tanah sisi pondasi</v>
          </cell>
          <cell r="H23" t="str">
            <v>A.16</v>
          </cell>
          <cell r="I23">
            <v>0.73949999999999994</v>
          </cell>
          <cell r="J23" t="str">
            <v>M3</v>
          </cell>
          <cell r="K23">
            <v>6660</v>
          </cell>
          <cell r="L23">
            <v>4925.07</v>
          </cell>
        </row>
        <row r="24">
          <cell r="B24">
            <v>3</v>
          </cell>
          <cell r="D24" t="str">
            <v>Pek. Urugan pasir di bawah pondasi t= 5 Cm</v>
          </cell>
          <cell r="H24" t="str">
            <v>A.18</v>
          </cell>
          <cell r="I24">
            <v>8.5000000000000006E-2</v>
          </cell>
          <cell r="J24" t="str">
            <v>M3</v>
          </cell>
          <cell r="K24">
            <v>146691.20000000001</v>
          </cell>
          <cell r="L24">
            <v>12468.75</v>
          </cell>
        </row>
        <row r="25">
          <cell r="D25" t="str">
            <v>SUB TOTAL  II</v>
          </cell>
          <cell r="L25">
            <v>75888.26999999999</v>
          </cell>
        </row>
        <row r="26">
          <cell r="B26" t="str">
            <v>III</v>
          </cell>
          <cell r="D26" t="str">
            <v>PEKERJAAN PASANGAN DAN BETON</v>
          </cell>
        </row>
        <row r="27">
          <cell r="B27">
            <v>1</v>
          </cell>
          <cell r="D27" t="str">
            <v xml:space="preserve">Pas. Pondasi Batu Belah hitam adk. 1 : 4 </v>
          </cell>
          <cell r="H27" t="str">
            <v>G.32h+G.26(a)</v>
          </cell>
          <cell r="I27">
            <v>3.9439999999999995</v>
          </cell>
          <cell r="J27" t="str">
            <v>M3</v>
          </cell>
          <cell r="K27">
            <v>527127.02</v>
          </cell>
          <cell r="L27">
            <v>2078988.97</v>
          </cell>
        </row>
        <row r="28">
          <cell r="B28">
            <v>2</v>
          </cell>
          <cell r="D28" t="str">
            <v>Pas. Sloof 15/25</v>
          </cell>
          <cell r="H28" t="str">
            <v>G.41+3/4 I.2(a)+1/2 F.8</v>
          </cell>
          <cell r="I28">
            <v>1.02</v>
          </cell>
          <cell r="J28" t="str">
            <v>M3</v>
          </cell>
          <cell r="K28">
            <v>2649475.14</v>
          </cell>
          <cell r="L28">
            <v>2702464.64</v>
          </cell>
        </row>
        <row r="29">
          <cell r="B29">
            <v>3</v>
          </cell>
          <cell r="D29" t="str">
            <v>Pas. Kolom 25/25</v>
          </cell>
          <cell r="H29" t="str">
            <v>G.41+3/4 I.2(a)+1/2 F.8</v>
          </cell>
          <cell r="I29">
            <v>1.3125</v>
          </cell>
          <cell r="J29" t="str">
            <v>M3</v>
          </cell>
          <cell r="K29">
            <v>2649475.14</v>
          </cell>
          <cell r="L29">
            <v>3477436.12</v>
          </cell>
        </row>
        <row r="30">
          <cell r="B30">
            <v>4</v>
          </cell>
          <cell r="D30" t="str">
            <v>Pas. Dinding Bata adk 1:4</v>
          </cell>
          <cell r="H30" t="str">
            <v>G.33h+G.32a</v>
          </cell>
          <cell r="I30">
            <v>0.1125</v>
          </cell>
          <cell r="J30" t="str">
            <v>M3</v>
          </cell>
          <cell r="K30">
            <v>383258.81</v>
          </cell>
          <cell r="L30">
            <v>43116.62</v>
          </cell>
        </row>
        <row r="31">
          <cell r="B31">
            <v>5</v>
          </cell>
          <cell r="D31" t="str">
            <v>Plesteran Dinding adk 1: 4</v>
          </cell>
          <cell r="H31" t="str">
            <v>G.50q+G.48</v>
          </cell>
          <cell r="I31">
            <v>2.25</v>
          </cell>
          <cell r="J31" t="str">
            <v>M2</v>
          </cell>
          <cell r="K31">
            <v>19133.61</v>
          </cell>
          <cell r="L31">
            <v>43050.62</v>
          </cell>
        </row>
        <row r="32">
          <cell r="D32" t="str">
            <v>SUB TOTAL  III</v>
          </cell>
          <cell r="L32">
            <v>8345056.9700000007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37.799999999999997</v>
          </cell>
          <cell r="J34" t="str">
            <v>M2</v>
          </cell>
          <cell r="K34">
            <v>249511.5</v>
          </cell>
          <cell r="L34">
            <v>9431534.6999999993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7.2</v>
          </cell>
          <cell r="J35" t="str">
            <v>M2</v>
          </cell>
          <cell r="K35">
            <v>340533.33</v>
          </cell>
          <cell r="L35">
            <v>2451839.98</v>
          </cell>
        </row>
        <row r="36">
          <cell r="B36">
            <v>3</v>
          </cell>
          <cell r="D36" t="str">
            <v>Pintu Besi Kipas</v>
          </cell>
          <cell r="H36" t="str">
            <v>Supl.BMPK.17</v>
          </cell>
          <cell r="I36">
            <v>6.3</v>
          </cell>
          <cell r="J36" t="str">
            <v>M2</v>
          </cell>
          <cell r="K36">
            <v>340533.33</v>
          </cell>
          <cell r="L36">
            <v>2145359.98</v>
          </cell>
        </row>
        <row r="37">
          <cell r="B37">
            <v>4</v>
          </cell>
          <cell r="D37" t="str">
            <v>Pasang Roda Pintu Dorong</v>
          </cell>
          <cell r="H37" t="str">
            <v>Ls</v>
          </cell>
          <cell r="I37">
            <v>2</v>
          </cell>
          <cell r="J37" t="str">
            <v>Bh</v>
          </cell>
          <cell r="K37">
            <v>30000</v>
          </cell>
          <cell r="L37">
            <v>60000</v>
          </cell>
        </row>
        <row r="38">
          <cell r="B38">
            <v>5</v>
          </cell>
          <cell r="D38" t="str">
            <v>Pasang Rell Pintu Dorong Lengkap</v>
          </cell>
          <cell r="H38" t="str">
            <v>Supl.BMPK.17C</v>
          </cell>
          <cell r="I38">
            <v>11</v>
          </cell>
          <cell r="J38" t="str">
            <v>M'</v>
          </cell>
          <cell r="K38">
            <v>77302.52</v>
          </cell>
          <cell r="L38">
            <v>850327.72</v>
          </cell>
        </row>
        <row r="39">
          <cell r="B39">
            <v>6</v>
          </cell>
          <cell r="D39" t="str">
            <v>Pasang Engsel Pintu Besi</v>
          </cell>
          <cell r="H39" t="str">
            <v>Supl.BMPK.2A</v>
          </cell>
          <cell r="I39">
            <v>6</v>
          </cell>
          <cell r="J39" t="str">
            <v>Bh</v>
          </cell>
          <cell r="K39">
            <v>0</v>
          </cell>
          <cell r="L39">
            <v>0</v>
          </cell>
        </row>
        <row r="40">
          <cell r="B40">
            <v>7</v>
          </cell>
          <cell r="D40" t="str">
            <v>Pasang Grendel Pintu Besi</v>
          </cell>
          <cell r="H40" t="str">
            <v>Ls</v>
          </cell>
          <cell r="I40">
            <v>2</v>
          </cell>
          <cell r="J40" t="str">
            <v>Set</v>
          </cell>
          <cell r="K40">
            <v>30000</v>
          </cell>
          <cell r="L40">
            <v>60000</v>
          </cell>
        </row>
        <row r="41">
          <cell r="D41" t="str">
            <v>SUB TOTAL  IV</v>
          </cell>
          <cell r="L41">
            <v>14999062.380000001</v>
          </cell>
        </row>
        <row r="42">
          <cell r="B42" t="str">
            <v>V</v>
          </cell>
          <cell r="D42" t="str">
            <v>PEKERJAAN LANTAI / PAVING / PENGECATAN</v>
          </cell>
        </row>
        <row r="43">
          <cell r="B43">
            <v>1</v>
          </cell>
          <cell r="D43" t="str">
            <v>Pengecatan Dinding</v>
          </cell>
          <cell r="H43" t="str">
            <v>G.53.1</v>
          </cell>
          <cell r="I43">
            <v>2.25</v>
          </cell>
          <cell r="J43" t="str">
            <v>M2</v>
          </cell>
          <cell r="K43">
            <v>7561</v>
          </cell>
          <cell r="L43">
            <v>17012.25</v>
          </cell>
        </row>
        <row r="44">
          <cell r="D44" t="str">
            <v>SUB TOTAL  V</v>
          </cell>
          <cell r="L44">
            <v>17012.25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K46">
            <v>211000</v>
          </cell>
          <cell r="L46">
            <v>211000</v>
          </cell>
        </row>
        <row r="47">
          <cell r="D47" t="str">
            <v>SUB TOTAL  VI</v>
          </cell>
          <cell r="L47">
            <v>211000</v>
          </cell>
        </row>
        <row r="48">
          <cell r="B48" t="str">
            <v>A</v>
          </cell>
          <cell r="D48" t="str">
            <v>JUMLAH</v>
          </cell>
          <cell r="L48">
            <v>25709453.889999997</v>
          </cell>
        </row>
        <row r="49">
          <cell r="B49" t="str">
            <v>B</v>
          </cell>
          <cell r="D49" t="str">
            <v>PPN 10% x A</v>
          </cell>
          <cell r="L49">
            <v>2570945.389</v>
          </cell>
        </row>
        <row r="50">
          <cell r="B50" t="str">
            <v>C</v>
          </cell>
          <cell r="D50" t="str">
            <v>JUMLAH  (A+B)</v>
          </cell>
          <cell r="L50">
            <v>28280399.278999995</v>
          </cell>
        </row>
        <row r="51">
          <cell r="B51" t="str">
            <v>D</v>
          </cell>
          <cell r="D51" t="str">
            <v>JUMLAH DIBULATKAN</v>
          </cell>
          <cell r="L51">
            <v>28280000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SD Negeri 1 Pecoh Raya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1915934.02</v>
          </cell>
        </row>
        <row r="64">
          <cell r="N64" t="str">
            <v>II</v>
          </cell>
          <cell r="P64" t="str">
            <v>PEKERJAAN GALIAN DAN TANAH</v>
          </cell>
          <cell r="U64">
            <v>75888.26999999999</v>
          </cell>
        </row>
        <row r="65">
          <cell r="N65" t="str">
            <v>III</v>
          </cell>
          <cell r="P65" t="str">
            <v>PEKERJAAN PASANGAN DAN BETON</v>
          </cell>
          <cell r="U65">
            <v>8345056.9700000007</v>
          </cell>
        </row>
        <row r="66">
          <cell r="N66" t="str">
            <v>IV</v>
          </cell>
          <cell r="P66" t="str">
            <v>PEKERJAAN PAGAR/ PINTU  BESI</v>
          </cell>
          <cell r="U66">
            <v>14999062.380000001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17012.25</v>
          </cell>
        </row>
        <row r="68">
          <cell r="N68" t="str">
            <v>VI</v>
          </cell>
          <cell r="P68" t="str">
            <v>PEKERJAAN PEMBUANGAN SISA PEKERJAAN</v>
          </cell>
          <cell r="U68">
            <v>211000</v>
          </cell>
        </row>
        <row r="69">
          <cell r="P69" t="str">
            <v>JUMLAH ( I  s/d.  VI)</v>
          </cell>
          <cell r="U69">
            <v>25563953.890000001</v>
          </cell>
        </row>
        <row r="70">
          <cell r="P70" t="str">
            <v>PPN 10%</v>
          </cell>
          <cell r="U70">
            <v>2556395.3890000004</v>
          </cell>
        </row>
        <row r="71">
          <cell r="P71" t="str">
            <v>TOTAL</v>
          </cell>
          <cell r="U71">
            <v>28120349.278999999</v>
          </cell>
        </row>
        <row r="72">
          <cell r="P72" t="str">
            <v>DIBULATKAN</v>
          </cell>
          <cell r="U72">
            <v>28120000</v>
          </cell>
        </row>
        <row r="74">
          <cell r="N74" t="str">
            <v>Terbilang</v>
          </cell>
          <cell r="O74" t="str">
            <v>:</v>
          </cell>
          <cell r="P74" t="str">
            <v>Dua Puluh Delapan Juta Seratus Dua Puluh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9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2 Kemiling Permai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141.84</v>
          </cell>
          <cell r="J13" t="str">
            <v>M2</v>
          </cell>
          <cell r="K13">
            <v>3560</v>
          </cell>
          <cell r="L13">
            <v>504950.4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55</v>
          </cell>
          <cell r="J14" t="str">
            <v>M1</v>
          </cell>
          <cell r="K14">
            <v>26077.06</v>
          </cell>
          <cell r="L14">
            <v>1434238.3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3339188.7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33.975000000000001</v>
          </cell>
          <cell r="J21" t="str">
            <v>M3</v>
          </cell>
          <cell r="K21">
            <v>19775</v>
          </cell>
          <cell r="L21">
            <v>671855.63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8.4939999999999998</v>
          </cell>
          <cell r="J22" t="str">
            <v>M3</v>
          </cell>
          <cell r="K22">
            <v>6660</v>
          </cell>
          <cell r="L22">
            <v>56570.04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2.2650000000000001</v>
          </cell>
          <cell r="J23" t="str">
            <v>M3</v>
          </cell>
          <cell r="K23">
            <v>146691.20000000001</v>
          </cell>
          <cell r="L23">
            <v>332255.57</v>
          </cell>
        </row>
        <row r="24">
          <cell r="D24" t="str">
            <v>SUB TOTAL  II</v>
          </cell>
          <cell r="L24">
            <v>1060681.24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Cor Pondasi Batu Belah hitam adk. 1 : 4 </v>
          </cell>
          <cell r="H26" t="str">
            <v>G.32h+G.26(a)</v>
          </cell>
          <cell r="I26">
            <v>13.836</v>
          </cell>
          <cell r="J26" t="str">
            <v>M3</v>
          </cell>
          <cell r="K26">
            <v>527127.02</v>
          </cell>
          <cell r="L26">
            <v>7293329.4500000002</v>
          </cell>
        </row>
        <row r="27">
          <cell r="B27">
            <v>2</v>
          </cell>
          <cell r="D27" t="str">
            <v>Cor Sloof 10/25</v>
          </cell>
          <cell r="H27" t="str">
            <v>G.41+3/4 I.2(a)+1/2 F.8</v>
          </cell>
          <cell r="I27">
            <v>3.823</v>
          </cell>
          <cell r="J27" t="str">
            <v>M3</v>
          </cell>
          <cell r="K27">
            <v>2649475.14</v>
          </cell>
          <cell r="L27">
            <v>10128943.460000001</v>
          </cell>
        </row>
        <row r="28">
          <cell r="B28">
            <v>3</v>
          </cell>
          <cell r="D28" t="str">
            <v>Cor Kolom Praktis12/12</v>
          </cell>
          <cell r="H28" t="str">
            <v>G.41+3/4 I.2(a)+1/2 F.8</v>
          </cell>
          <cell r="I28">
            <v>0.82799999999999996</v>
          </cell>
          <cell r="J28" t="str">
            <v>M3</v>
          </cell>
          <cell r="K28">
            <v>2649475.14</v>
          </cell>
          <cell r="L28">
            <v>2193765.42</v>
          </cell>
        </row>
        <row r="29">
          <cell r="B29">
            <v>4</v>
          </cell>
          <cell r="D29" t="str">
            <v>Cor Kolom 25/25</v>
          </cell>
          <cell r="H29" t="str">
            <v>G.41+3/4 I.2(a)+1/2 F.8</v>
          </cell>
          <cell r="I29">
            <v>0.54700000000000004</v>
          </cell>
          <cell r="J29" t="str">
            <v>M3</v>
          </cell>
          <cell r="K29">
            <v>2649475.14</v>
          </cell>
          <cell r="L29">
            <v>1449262.9</v>
          </cell>
        </row>
        <row r="30">
          <cell r="B30">
            <v>5</v>
          </cell>
          <cell r="D30" t="str">
            <v>Cor Plat Beton t=12 Cm (depan Pintu Gerbang)</v>
          </cell>
          <cell r="H30" t="str">
            <v>G.41+3/4 I.2(a)+1/2 F.8</v>
          </cell>
          <cell r="I30">
            <v>0.61199999999999999</v>
          </cell>
          <cell r="J30" t="str">
            <v>M3</v>
          </cell>
          <cell r="K30">
            <v>2649475.14</v>
          </cell>
          <cell r="L30">
            <v>1621478.79</v>
          </cell>
        </row>
        <row r="31">
          <cell r="B31">
            <v>6</v>
          </cell>
          <cell r="D31" t="str">
            <v>Pas. Dinding Bata adk 1:4</v>
          </cell>
          <cell r="H31" t="str">
            <v>G.33h+G.32a</v>
          </cell>
          <cell r="I31">
            <v>18.535</v>
          </cell>
          <cell r="J31" t="str">
            <v>M3</v>
          </cell>
          <cell r="K31">
            <v>383258.81</v>
          </cell>
          <cell r="L31">
            <v>7103702.04</v>
          </cell>
        </row>
        <row r="32">
          <cell r="B32">
            <v>7</v>
          </cell>
          <cell r="D32" t="str">
            <v>Plesteran Dinding adk 1: 4</v>
          </cell>
          <cell r="H32" t="str">
            <v>G.50q+G.48</v>
          </cell>
          <cell r="I32">
            <v>308.923</v>
          </cell>
          <cell r="J32" t="str">
            <v>M2</v>
          </cell>
          <cell r="K32">
            <v>19133.61</v>
          </cell>
          <cell r="L32">
            <v>5910812.2000000002</v>
          </cell>
        </row>
        <row r="33">
          <cell r="D33" t="str">
            <v>SUB TOTAL  III</v>
          </cell>
          <cell r="L33">
            <v>35701294.259999998</v>
          </cell>
        </row>
        <row r="34">
          <cell r="B34" t="str">
            <v>IV</v>
          </cell>
          <cell r="D34" t="str">
            <v>PEKERJAAN PAGAR/ PINTU  BESI</v>
          </cell>
        </row>
        <row r="35">
          <cell r="B35">
            <v>1</v>
          </cell>
          <cell r="D35" t="str">
            <v>Pintu Besi Dorong 1 unit L = 4.50 M</v>
          </cell>
          <cell r="H35" t="str">
            <v>Supl.BMPK.17</v>
          </cell>
          <cell r="I35">
            <v>6.75</v>
          </cell>
          <cell r="J35" t="str">
            <v>M2</v>
          </cell>
          <cell r="K35">
            <v>340533.33</v>
          </cell>
          <cell r="L35">
            <v>2298599.98</v>
          </cell>
        </row>
        <row r="36">
          <cell r="B36">
            <v>2</v>
          </cell>
          <cell r="D36" t="str">
            <v>Pintu Besi Kipas 2 unit L = 1.50 M</v>
          </cell>
          <cell r="H36" t="str">
            <v>Supl.BMPK.17</v>
          </cell>
          <cell r="I36">
            <v>4.5</v>
          </cell>
          <cell r="J36" t="str">
            <v>M2</v>
          </cell>
          <cell r="K36">
            <v>340533.33</v>
          </cell>
          <cell r="L36">
            <v>1532399.99</v>
          </cell>
        </row>
        <row r="37">
          <cell r="B37">
            <v>3</v>
          </cell>
          <cell r="D37" t="str">
            <v>Pasang Roda Pintu Dorong</v>
          </cell>
          <cell r="H37" t="str">
            <v>Ls</v>
          </cell>
          <cell r="I37">
            <v>2</v>
          </cell>
          <cell r="J37" t="str">
            <v>Bh</v>
          </cell>
          <cell r="K37">
            <v>30000</v>
          </cell>
          <cell r="L37">
            <v>60000</v>
          </cell>
        </row>
        <row r="38">
          <cell r="B38">
            <v>4</v>
          </cell>
          <cell r="D38" t="str">
            <v xml:space="preserve">Pasang Engsel Pintu Kipas </v>
          </cell>
          <cell r="H38" t="str">
            <v>Supl.BMPK.2A</v>
          </cell>
          <cell r="I38">
            <v>8</v>
          </cell>
          <cell r="J38" t="str">
            <v>Bh</v>
          </cell>
          <cell r="K38">
            <v>0</v>
          </cell>
          <cell r="L38">
            <v>0</v>
          </cell>
        </row>
        <row r="39">
          <cell r="B39">
            <v>5</v>
          </cell>
          <cell r="D39" t="str">
            <v>Pasang Rell Pintu Dorong Lengkap</v>
          </cell>
          <cell r="H39" t="str">
            <v>Supl.BMPK.17C</v>
          </cell>
          <cell r="I39">
            <v>9</v>
          </cell>
          <cell r="J39" t="str">
            <v>M'</v>
          </cell>
          <cell r="K39">
            <v>77302.52</v>
          </cell>
          <cell r="L39">
            <v>695722.68</v>
          </cell>
        </row>
        <row r="40">
          <cell r="B40">
            <v>6</v>
          </cell>
          <cell r="D40" t="str">
            <v>Pasang Grendel Pintu Besi</v>
          </cell>
          <cell r="H40" t="str">
            <v>Ls</v>
          </cell>
          <cell r="I40">
            <v>3</v>
          </cell>
          <cell r="J40" t="str">
            <v>Set</v>
          </cell>
          <cell r="K40">
            <v>30000</v>
          </cell>
          <cell r="L40">
            <v>90000</v>
          </cell>
        </row>
        <row r="41">
          <cell r="D41" t="str">
            <v>SUB TOTAL  IV</v>
          </cell>
          <cell r="L41">
            <v>4676722.6499999994</v>
          </cell>
        </row>
        <row r="42">
          <cell r="B42" t="str">
            <v>V</v>
          </cell>
          <cell r="D42" t="str">
            <v>PEKERJAAN LANTAI / PAVING / PENGECATAN</v>
          </cell>
        </row>
        <row r="43">
          <cell r="B43">
            <v>1</v>
          </cell>
          <cell r="D43" t="str">
            <v>Pengecatan Dinding</v>
          </cell>
          <cell r="H43" t="str">
            <v>G.53.1</v>
          </cell>
          <cell r="I43">
            <v>327.09800000000001</v>
          </cell>
          <cell r="J43" t="str">
            <v>M2</v>
          </cell>
          <cell r="K43">
            <v>7561</v>
          </cell>
          <cell r="L43">
            <v>2473187.98</v>
          </cell>
        </row>
        <row r="44">
          <cell r="D44" t="str">
            <v>SUB TOTAL  V</v>
          </cell>
          <cell r="L44">
            <v>2473187.98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K46">
            <v>213000</v>
          </cell>
          <cell r="L46">
            <v>213000</v>
          </cell>
        </row>
        <row r="47">
          <cell r="D47" t="str">
            <v>SUB TOTAL  VI</v>
          </cell>
          <cell r="L47">
            <v>213000</v>
          </cell>
        </row>
        <row r="48">
          <cell r="D48" t="str">
            <v>JUMLAH</v>
          </cell>
          <cell r="L48">
            <v>47464074.830000013</v>
          </cell>
        </row>
        <row r="49">
          <cell r="D49" t="str">
            <v>PPN 10% x A</v>
          </cell>
          <cell r="L49">
            <v>4746407.4830000019</v>
          </cell>
        </row>
        <row r="50">
          <cell r="D50" t="str">
            <v>JUMLAH  (A+B)</v>
          </cell>
          <cell r="L50">
            <v>52210482.313000016</v>
          </cell>
        </row>
        <row r="51">
          <cell r="D51" t="str">
            <v>JUMLAH DIBULATKAN</v>
          </cell>
          <cell r="L51">
            <v>52210000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SD Negeri 2 Kemiling Permai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3339188.7</v>
          </cell>
        </row>
        <row r="64">
          <cell r="N64" t="str">
            <v>II</v>
          </cell>
          <cell r="P64" t="str">
            <v>PEKERJAAN GALIAN DAN TANAH</v>
          </cell>
          <cell r="U64">
            <v>1060681.24</v>
          </cell>
        </row>
        <row r="65">
          <cell r="N65" t="str">
            <v>III</v>
          </cell>
          <cell r="P65" t="str">
            <v>PEKERJAAN PASANGAN DAN BETON</v>
          </cell>
          <cell r="U65">
            <v>35701294.259999998</v>
          </cell>
        </row>
        <row r="66">
          <cell r="N66" t="str">
            <v>IV</v>
          </cell>
          <cell r="P66" t="str">
            <v>PEKERJAAN PAGAR/ PINTU  BESI</v>
          </cell>
          <cell r="U66">
            <v>4676722.6499999994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2473187.98</v>
          </cell>
        </row>
        <row r="68">
          <cell r="N68" t="str">
            <v>VI</v>
          </cell>
          <cell r="P68" t="str">
            <v>PEKERJAAN PEMBUANGAN SISA PEKERJAAN</v>
          </cell>
          <cell r="U68">
            <v>213000</v>
          </cell>
        </row>
        <row r="69">
          <cell r="P69" t="str">
            <v>JUMLAH ( I  s/d.  VI)</v>
          </cell>
          <cell r="U69">
            <v>47464074.829999991</v>
          </cell>
        </row>
        <row r="70">
          <cell r="P70" t="str">
            <v>PPN 10%</v>
          </cell>
          <cell r="U70">
            <v>4746407.4829999991</v>
          </cell>
        </row>
        <row r="71">
          <cell r="P71" t="str">
            <v>TOTAL</v>
          </cell>
          <cell r="U71">
            <v>52210482.312999994</v>
          </cell>
        </row>
        <row r="72">
          <cell r="P72" t="str">
            <v>DIBULATKAN</v>
          </cell>
          <cell r="U72">
            <v>52210000</v>
          </cell>
        </row>
        <row r="74">
          <cell r="N74" t="str">
            <v>Terbilang</v>
          </cell>
          <cell r="O74" t="str">
            <v>:</v>
          </cell>
          <cell r="P74" t="str">
            <v>Lima Puluh Dua Juta Dua Ratus Sepuluh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10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1 Campang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138</v>
          </cell>
          <cell r="J13" t="str">
            <v>M2</v>
          </cell>
          <cell r="K13">
            <v>3560</v>
          </cell>
          <cell r="L13">
            <v>491280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30</v>
          </cell>
          <cell r="J14" t="str">
            <v>M1</v>
          </cell>
          <cell r="K14">
            <v>26077.06</v>
          </cell>
          <cell r="L14">
            <v>782311.8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2673591.7999999998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45.96</v>
          </cell>
          <cell r="J21" t="str">
            <v>M3</v>
          </cell>
          <cell r="K21">
            <v>19775</v>
          </cell>
          <cell r="L21">
            <v>908859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11.49</v>
          </cell>
          <cell r="J22" t="str">
            <v>M3</v>
          </cell>
          <cell r="K22">
            <v>6660</v>
          </cell>
          <cell r="L22">
            <v>76523.399999999994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2.875</v>
          </cell>
          <cell r="J23" t="str">
            <v>M3</v>
          </cell>
          <cell r="K23">
            <v>146691.20000000001</v>
          </cell>
          <cell r="L23">
            <v>421737.2</v>
          </cell>
        </row>
        <row r="24">
          <cell r="D24" t="str">
            <v>SUB TOTAL  II</v>
          </cell>
          <cell r="L24">
            <v>1407119.6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27.02</v>
          </cell>
          <cell r="J26" t="str">
            <v>M3</v>
          </cell>
          <cell r="K26">
            <v>527127.02</v>
          </cell>
          <cell r="L26">
            <v>14242972.08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3.56</v>
          </cell>
          <cell r="J27" t="str">
            <v>M3</v>
          </cell>
          <cell r="K27">
            <v>2649475.14</v>
          </cell>
          <cell r="L27">
            <v>9432131.5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0.93200000000000005</v>
          </cell>
          <cell r="J28" t="str">
            <v>M3</v>
          </cell>
          <cell r="K28">
            <v>2649475.14</v>
          </cell>
          <cell r="L28">
            <v>2469310.83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0.5</v>
          </cell>
          <cell r="J29" t="str">
            <v>M3</v>
          </cell>
          <cell r="K29">
            <v>2649475.14</v>
          </cell>
          <cell r="L29">
            <v>1324737.57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20.8</v>
          </cell>
          <cell r="J30" t="str">
            <v>M3</v>
          </cell>
          <cell r="K30">
            <v>383258.81</v>
          </cell>
          <cell r="L30">
            <v>7971783.25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414.5</v>
          </cell>
          <cell r="J31" t="str">
            <v>M2</v>
          </cell>
          <cell r="K31">
            <v>19133.61</v>
          </cell>
          <cell r="L31">
            <v>7930881.3499999996</v>
          </cell>
        </row>
        <row r="32">
          <cell r="D32" t="str">
            <v>SUB TOTAL  III</v>
          </cell>
          <cell r="L32">
            <v>43371816.579999998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>Perbaikan Pintu Besi Dorong</v>
          </cell>
          <cell r="H34" t="str">
            <v>Ls</v>
          </cell>
          <cell r="I34">
            <v>1</v>
          </cell>
          <cell r="J34" t="str">
            <v>Unit</v>
          </cell>
          <cell r="K34">
            <v>200000</v>
          </cell>
          <cell r="L34">
            <v>200000</v>
          </cell>
        </row>
        <row r="35">
          <cell r="B35">
            <v>2</v>
          </cell>
          <cell r="D35" t="str">
            <v>Pasang Roda Pintu Dorong</v>
          </cell>
          <cell r="H35" t="str">
            <v>Ls</v>
          </cell>
          <cell r="I35">
            <v>2</v>
          </cell>
          <cell r="J35" t="str">
            <v>Bh</v>
          </cell>
          <cell r="K35">
            <v>30000</v>
          </cell>
          <cell r="L35">
            <v>60000</v>
          </cell>
        </row>
        <row r="36">
          <cell r="B36">
            <v>3</v>
          </cell>
          <cell r="D36" t="str">
            <v>Pasang Rell Pintu Dorong Lengkap</v>
          </cell>
          <cell r="H36" t="str">
            <v>Supl.BMPK.17C</v>
          </cell>
          <cell r="I36">
            <v>7</v>
          </cell>
          <cell r="J36" t="str">
            <v>M'</v>
          </cell>
          <cell r="K36">
            <v>77302.52</v>
          </cell>
          <cell r="L36">
            <v>541117.64</v>
          </cell>
        </row>
        <row r="37">
          <cell r="B37">
            <v>4</v>
          </cell>
          <cell r="D37" t="str">
            <v>Pasang Grendel Pintu Besi</v>
          </cell>
          <cell r="H37" t="str">
            <v>Ls</v>
          </cell>
          <cell r="I37">
            <v>1</v>
          </cell>
          <cell r="J37" t="str">
            <v>Set</v>
          </cell>
          <cell r="K37">
            <v>30000</v>
          </cell>
          <cell r="L37">
            <v>30000</v>
          </cell>
        </row>
        <row r="38">
          <cell r="D38" t="str">
            <v>SUB TOTAL  IV</v>
          </cell>
          <cell r="L38">
            <v>831117.64</v>
          </cell>
        </row>
        <row r="39">
          <cell r="B39" t="str">
            <v>V</v>
          </cell>
          <cell r="D39" t="str">
            <v>PEKERJAAN / PENGECATAN</v>
          </cell>
        </row>
        <row r="40">
          <cell r="B40">
            <v>1</v>
          </cell>
          <cell r="D40" t="str">
            <v>Pengecatan Dinding</v>
          </cell>
          <cell r="H40" t="str">
            <v>G.53.1</v>
          </cell>
          <cell r="I40">
            <v>434.3</v>
          </cell>
          <cell r="J40" t="str">
            <v>M2</v>
          </cell>
          <cell r="K40">
            <v>7561</v>
          </cell>
          <cell r="L40">
            <v>3283742.3</v>
          </cell>
        </row>
        <row r="41">
          <cell r="D41" t="str">
            <v>SUB TOTAL  V</v>
          </cell>
          <cell r="L41">
            <v>3283742.3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K43">
            <v>200000</v>
          </cell>
          <cell r="L43">
            <v>200000</v>
          </cell>
        </row>
        <row r="44">
          <cell r="D44" t="str">
            <v>SUB TOTAL  VI</v>
          </cell>
          <cell r="L44">
            <v>200000</v>
          </cell>
        </row>
        <row r="45">
          <cell r="D45" t="str">
            <v>JUMLAH</v>
          </cell>
          <cell r="L45">
            <v>51767387.920000002</v>
          </cell>
        </row>
        <row r="46">
          <cell r="D46" t="str">
            <v>PPN 10% x A</v>
          </cell>
          <cell r="L46">
            <v>5176738.7920000004</v>
          </cell>
        </row>
        <row r="47">
          <cell r="D47" t="str">
            <v>JUMLAH  (A+B)</v>
          </cell>
          <cell r="L47">
            <v>56944126.712000005</v>
          </cell>
        </row>
        <row r="48">
          <cell r="D48" t="str">
            <v>JUMLAH DIBULATKAN</v>
          </cell>
          <cell r="L48">
            <v>56944000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SD Negeri 1 Campang Raya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2673591.7999999998</v>
          </cell>
        </row>
        <row r="61">
          <cell r="N61" t="str">
            <v>II</v>
          </cell>
          <cell r="P61" t="str">
            <v>PEKERJAAN GALIAN DAN TANAH</v>
          </cell>
          <cell r="U61">
            <v>1407119.6</v>
          </cell>
        </row>
        <row r="62">
          <cell r="N62" t="str">
            <v>III</v>
          </cell>
          <cell r="P62" t="str">
            <v>PEKERJAAN PASANGAN DAN BETON</v>
          </cell>
          <cell r="U62">
            <v>43371816.579999998</v>
          </cell>
        </row>
        <row r="63">
          <cell r="N63" t="str">
            <v>IV</v>
          </cell>
          <cell r="P63" t="str">
            <v>PEKERJAAN PAGAR/ PINTU  BESI</v>
          </cell>
          <cell r="U63">
            <v>831117.64</v>
          </cell>
        </row>
        <row r="64">
          <cell r="N64" t="str">
            <v>V</v>
          </cell>
          <cell r="P64" t="str">
            <v>PEKERJAAN / PENGECATAN</v>
          </cell>
          <cell r="U64">
            <v>3283742.3</v>
          </cell>
        </row>
        <row r="65">
          <cell r="N65" t="str">
            <v>VI</v>
          </cell>
          <cell r="P65" t="str">
            <v>PEKERJAAN PEMBUANGAN SISA PEKERJAAN</v>
          </cell>
          <cell r="U65">
            <v>200000</v>
          </cell>
        </row>
        <row r="66">
          <cell r="P66" t="str">
            <v>JUMLAH ( I  s/d.  VI)</v>
          </cell>
          <cell r="U66">
            <v>51767387.919999994</v>
          </cell>
        </row>
        <row r="67">
          <cell r="P67" t="str">
            <v>PPN 10%</v>
          </cell>
          <cell r="U67">
            <v>5176738.7919999994</v>
          </cell>
        </row>
        <row r="68">
          <cell r="P68" t="str">
            <v>TOTAL</v>
          </cell>
          <cell r="U68">
            <v>56944126.711999997</v>
          </cell>
        </row>
        <row r="69">
          <cell r="P69" t="str">
            <v>DIBULATKAN</v>
          </cell>
          <cell r="U69">
            <v>56944000</v>
          </cell>
        </row>
        <row r="71">
          <cell r="N71" t="str">
            <v>Terbilang</v>
          </cell>
          <cell r="O71" t="str">
            <v>:</v>
          </cell>
          <cell r="P71" t="str">
            <v>Lima Puluh Enam Juta Sembilan Ratus Empat Puluh Empat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11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SMP Negeri 31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229.92</v>
          </cell>
          <cell r="J13" t="str">
            <v>M2</v>
          </cell>
          <cell r="K13">
            <v>3560</v>
          </cell>
          <cell r="L13">
            <v>818515.2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135</v>
          </cell>
          <cell r="J14" t="str">
            <v>M1</v>
          </cell>
          <cell r="K14">
            <v>26077.06</v>
          </cell>
          <cell r="L14">
            <v>3520403.1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5738918.2999999998</v>
          </cell>
        </row>
        <row r="20">
          <cell r="B20" t="str">
            <v>II</v>
          </cell>
          <cell r="D20" t="str">
            <v>PEKERJAAN PASANGAN PAGAR BETON PRECAST</v>
          </cell>
        </row>
        <row r="21">
          <cell r="B21">
            <v>1</v>
          </cell>
          <cell r="D21" t="str">
            <v>Pas. Pagar Beton Precast Lengkap h =2,00 m</v>
          </cell>
          <cell r="H21" t="str">
            <v>Supl.2d</v>
          </cell>
          <cell r="I21">
            <v>550.4</v>
          </cell>
          <cell r="J21" t="str">
            <v>M2</v>
          </cell>
          <cell r="K21">
            <v>122908.16</v>
          </cell>
          <cell r="L21">
            <v>67648651.260000005</v>
          </cell>
        </row>
        <row r="22">
          <cell r="B22">
            <v>2</v>
          </cell>
          <cell r="D22" t="str">
            <v>Pas. Kolom 25/25</v>
          </cell>
          <cell r="H22" t="str">
            <v>G.41+3/4 I.2(a)+1/2 F.8</v>
          </cell>
          <cell r="I22">
            <v>0.875</v>
          </cell>
          <cell r="J22" t="str">
            <v>M3</v>
          </cell>
          <cell r="K22">
            <v>2649475.14</v>
          </cell>
          <cell r="L22">
            <v>2318290.75</v>
          </cell>
        </row>
        <row r="23">
          <cell r="D23" t="str">
            <v>SUB TOTAL  II</v>
          </cell>
          <cell r="L23">
            <v>69966942.010000005</v>
          </cell>
        </row>
        <row r="24">
          <cell r="B24" t="str">
            <v>III</v>
          </cell>
          <cell r="D24" t="str">
            <v>PEKERJAAN PAGAR/ PINTU  BESI</v>
          </cell>
        </row>
        <row r="25">
          <cell r="B25">
            <v>1</v>
          </cell>
          <cell r="D25" t="str">
            <v>Pintu Besi Dorong</v>
          </cell>
          <cell r="H25" t="str">
            <v>Supl.BMPK.17</v>
          </cell>
          <cell r="I25">
            <v>6.75</v>
          </cell>
          <cell r="J25" t="str">
            <v>M2</v>
          </cell>
          <cell r="K25">
            <v>340533.33</v>
          </cell>
          <cell r="L25">
            <v>2298599.98</v>
          </cell>
        </row>
        <row r="26">
          <cell r="B26">
            <v>2</v>
          </cell>
          <cell r="D26" t="str">
            <v>Pasang Roda Pintu Dorong</v>
          </cell>
          <cell r="H26" t="str">
            <v>Ls</v>
          </cell>
          <cell r="I26">
            <v>2</v>
          </cell>
          <cell r="J26" t="str">
            <v>Bh</v>
          </cell>
          <cell r="K26">
            <v>30000</v>
          </cell>
          <cell r="L26">
            <v>60000</v>
          </cell>
        </row>
        <row r="27">
          <cell r="B27">
            <v>3</v>
          </cell>
          <cell r="D27" t="str">
            <v>Pasang Rell Pintu Dorong Lengkap</v>
          </cell>
          <cell r="H27" t="str">
            <v>Supl.BMPK.17C</v>
          </cell>
          <cell r="I27">
            <v>12</v>
          </cell>
          <cell r="J27" t="str">
            <v>M'</v>
          </cell>
          <cell r="K27">
            <v>77302.52</v>
          </cell>
          <cell r="L27">
            <v>927630.24</v>
          </cell>
        </row>
        <row r="28">
          <cell r="B28">
            <v>4</v>
          </cell>
          <cell r="D28" t="str">
            <v>Pasang Grendel Pintu Besi</v>
          </cell>
          <cell r="H28" t="str">
            <v>Ls</v>
          </cell>
          <cell r="I28">
            <v>1</v>
          </cell>
          <cell r="J28" t="str">
            <v>Set</v>
          </cell>
          <cell r="K28">
            <v>30000</v>
          </cell>
          <cell r="L28">
            <v>30000</v>
          </cell>
        </row>
        <row r="29">
          <cell r="D29" t="str">
            <v>SUB TOTAL  III</v>
          </cell>
          <cell r="L29">
            <v>3316230.2199999997</v>
          </cell>
        </row>
        <row r="30">
          <cell r="B30" t="str">
            <v>IV</v>
          </cell>
          <cell r="D30" t="str">
            <v>PEKERJAAN PEMBUANGAN SISA PEKERJAAN</v>
          </cell>
        </row>
        <row r="31">
          <cell r="B31">
            <v>1</v>
          </cell>
          <cell r="D31" t="str">
            <v>Pembuangan Sisa Pekerjaan</v>
          </cell>
          <cell r="H31" t="str">
            <v>Ls</v>
          </cell>
          <cell r="I31">
            <v>1</v>
          </cell>
          <cell r="J31" t="str">
            <v>Ls</v>
          </cell>
          <cell r="K31">
            <v>227500</v>
          </cell>
          <cell r="L31">
            <v>227500</v>
          </cell>
        </row>
        <row r="32">
          <cell r="D32" t="str">
            <v>SUB TOTAL  IV</v>
          </cell>
          <cell r="L32">
            <v>227500</v>
          </cell>
        </row>
        <row r="33">
          <cell r="D33" t="str">
            <v>JUMLAH</v>
          </cell>
          <cell r="L33">
            <v>79249590.530000001</v>
          </cell>
        </row>
        <row r="34">
          <cell r="D34" t="str">
            <v>PPN 10% x A</v>
          </cell>
          <cell r="L34">
            <v>7924959.0530000003</v>
          </cell>
        </row>
        <row r="35">
          <cell r="D35" t="str">
            <v>JUMLAH  (A+B)</v>
          </cell>
          <cell r="L35">
            <v>87174549.583000004</v>
          </cell>
        </row>
        <row r="36">
          <cell r="D36" t="str">
            <v>JUMLAH DIBULATKAN</v>
          </cell>
          <cell r="L36">
            <v>87174000</v>
          </cell>
        </row>
        <row r="37">
          <cell r="N37" t="str">
            <v>REKAPITULASI RENCANA ANGGARAN BIAYA</v>
          </cell>
        </row>
        <row r="38">
          <cell r="N38" t="str">
            <v>OWNER'S ESTIMATE</v>
          </cell>
        </row>
        <row r="40">
          <cell r="N40" t="str">
            <v>Kegiatan</v>
          </cell>
          <cell r="O40" t="str">
            <v>:</v>
          </cell>
          <cell r="P40" t="str">
            <v>Pembangunan / Pemagaran Gedung Kantor, Gedung Sekolah</v>
          </cell>
        </row>
        <row r="41">
          <cell r="N41" t="str">
            <v>Pekerjaan</v>
          </cell>
          <cell r="O41" t="str">
            <v>:</v>
          </cell>
          <cell r="P41" t="str">
            <v>Pemagaran SMP Negeri 31 Bandar Lampung</v>
          </cell>
        </row>
        <row r="42">
          <cell r="N42" t="str">
            <v>Lokasi</v>
          </cell>
          <cell r="O42" t="str">
            <v>:</v>
          </cell>
          <cell r="P42" t="str">
            <v>Kota Bandar Lampung</v>
          </cell>
        </row>
        <row r="43">
          <cell r="N43" t="str">
            <v>Tahun Anggaran</v>
          </cell>
          <cell r="O43" t="str">
            <v>:</v>
          </cell>
          <cell r="P43" t="str">
            <v>2006</v>
          </cell>
        </row>
        <row r="45">
          <cell r="N45" t="str">
            <v>NO.</v>
          </cell>
          <cell r="O45" t="str">
            <v>URAIAN  PEKERJAAN</v>
          </cell>
          <cell r="U45" t="str">
            <v>TOTAL</v>
          </cell>
        </row>
        <row r="46">
          <cell r="U46" t="str">
            <v>HARGA</v>
          </cell>
        </row>
        <row r="47">
          <cell r="U47" t="str">
            <v>(Rp)</v>
          </cell>
        </row>
        <row r="48">
          <cell r="N48" t="str">
            <v>I</v>
          </cell>
          <cell r="P48" t="str">
            <v>PEKERJAAN PERSIAPAN</v>
          </cell>
          <cell r="U48">
            <v>5738918.2999999998</v>
          </cell>
        </row>
        <row r="49">
          <cell r="N49" t="str">
            <v>II</v>
          </cell>
          <cell r="P49" t="str">
            <v>PEKERJAAN PASANGAN PAGAR BETON PRECAST</v>
          </cell>
          <cell r="U49">
            <v>69966942.010000005</v>
          </cell>
        </row>
        <row r="50">
          <cell r="N50" t="str">
            <v>III</v>
          </cell>
          <cell r="P50" t="str">
            <v>PEKERJAAN PAGAR/ PINTU  BESI</v>
          </cell>
          <cell r="U50">
            <v>3316230.2199999997</v>
          </cell>
        </row>
        <row r="51">
          <cell r="N51" t="str">
            <v>IV</v>
          </cell>
          <cell r="P51" t="str">
            <v>PEKERJAAN PEMBUANGAN SISA PEKERJAAN</v>
          </cell>
          <cell r="U51">
            <v>227500</v>
          </cell>
        </row>
        <row r="52">
          <cell r="P52" t="str">
            <v>JUMLAH ( I  s/d.  IV)</v>
          </cell>
          <cell r="U52">
            <v>79249590.530000001</v>
          </cell>
        </row>
        <row r="53">
          <cell r="P53" t="str">
            <v>PPN 10%</v>
          </cell>
          <cell r="U53">
            <v>7924959.0530000003</v>
          </cell>
        </row>
        <row r="54">
          <cell r="P54" t="str">
            <v>TOTAL</v>
          </cell>
          <cell r="U54">
            <v>87174549.583000004</v>
          </cell>
        </row>
        <row r="55">
          <cell r="P55" t="str">
            <v>DIBULATKAN</v>
          </cell>
          <cell r="U55">
            <v>87174000</v>
          </cell>
        </row>
        <row r="57">
          <cell r="N57" t="str">
            <v>Terbilang</v>
          </cell>
          <cell r="O57" t="str">
            <v>:</v>
          </cell>
          <cell r="P57" t="str">
            <v>Delapan Puluh Tujuh Juta Seratus Tujuh Puluh Empat Ribu Rupiah</v>
          </cell>
        </row>
        <row r="60">
          <cell r="R60" t="str">
            <v>Bandar Lampung, .................2006</v>
          </cell>
        </row>
        <row r="61">
          <cell r="N61" t="str">
            <v>Disetujui</v>
          </cell>
        </row>
        <row r="62">
          <cell r="N62" t="str">
            <v>Pejabat Pembuat Komitmen/Pimpinan Kegiatan</v>
          </cell>
          <cell r="R62" t="str">
            <v>PANITIA PELELANGAN</v>
          </cell>
        </row>
        <row r="68">
          <cell r="N68" t="str">
            <v>A  Z  W  A  R,ST</v>
          </cell>
          <cell r="R68" t="str">
            <v>FAISOL MUCHTAR,ST</v>
          </cell>
        </row>
        <row r="69">
          <cell r="N69" t="str">
            <v>NIP.460020553</v>
          </cell>
          <cell r="R69" t="str">
            <v>NIP. 460021411</v>
          </cell>
        </row>
      </sheetData>
      <sheetData sheetId="12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SMP Negeri 4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10.795</v>
          </cell>
          <cell r="J13" t="str">
            <v>m3</v>
          </cell>
          <cell r="K13">
            <v>116400</v>
          </cell>
          <cell r="L13">
            <v>1256538</v>
          </cell>
        </row>
        <row r="14">
          <cell r="B14">
            <v>2</v>
          </cell>
          <cell r="D14" t="str">
            <v>Penebangan Pohon Beringin dan Pembuangan Tunggul</v>
          </cell>
          <cell r="H14" t="str">
            <v>Ls</v>
          </cell>
          <cell r="I14">
            <v>5</v>
          </cell>
          <cell r="J14" t="str">
            <v>Bh</v>
          </cell>
          <cell r="K14">
            <v>125000</v>
          </cell>
          <cell r="L14">
            <v>625000</v>
          </cell>
        </row>
        <row r="15">
          <cell r="B15">
            <v>2</v>
          </cell>
          <cell r="D15" t="str">
            <v>Pembersihan Lokasi</v>
          </cell>
          <cell r="H15" t="str">
            <v>SNI-T-01-1991.1.5</v>
          </cell>
          <cell r="I15">
            <v>76.12</v>
          </cell>
          <cell r="J15" t="str">
            <v>M2</v>
          </cell>
          <cell r="K15">
            <v>3560</v>
          </cell>
          <cell r="L15">
            <v>270987.2</v>
          </cell>
        </row>
        <row r="16">
          <cell r="B16">
            <v>3</v>
          </cell>
          <cell r="D16" t="str">
            <v xml:space="preserve">Pasangan Bouwplank </v>
          </cell>
          <cell r="H16" t="str">
            <v>SNI-T-01-1991.1.6</v>
          </cell>
          <cell r="I16">
            <v>34.6</v>
          </cell>
          <cell r="J16" t="str">
            <v>M1</v>
          </cell>
          <cell r="K16">
            <v>26077.06</v>
          </cell>
          <cell r="L16">
            <v>902266.28</v>
          </cell>
        </row>
        <row r="17">
          <cell r="B17">
            <v>4</v>
          </cell>
          <cell r="D17" t="str">
            <v>Direksi Keet (Sewa)</v>
          </cell>
          <cell r="H17" t="str">
            <v>ls</v>
          </cell>
          <cell r="I17">
            <v>1</v>
          </cell>
          <cell r="J17" t="str">
            <v>Unit</v>
          </cell>
          <cell r="K17">
            <v>800000</v>
          </cell>
          <cell r="L17">
            <v>800000</v>
          </cell>
        </row>
        <row r="18">
          <cell r="B18">
            <v>5</v>
          </cell>
          <cell r="D18" t="str">
            <v>P3K</v>
          </cell>
          <cell r="H18" t="str">
            <v>ls</v>
          </cell>
          <cell r="I18">
            <v>1</v>
          </cell>
          <cell r="J18" t="str">
            <v>Unit</v>
          </cell>
          <cell r="K18">
            <v>100000</v>
          </cell>
          <cell r="L18">
            <v>100000</v>
          </cell>
        </row>
        <row r="19">
          <cell r="B19">
            <v>6</v>
          </cell>
          <cell r="D19" t="str">
            <v>Dokumentasi 0%, 25%, 50% dan 100%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B20">
            <v>7</v>
          </cell>
          <cell r="D20" t="str">
            <v>Papan Nama Proyek</v>
          </cell>
          <cell r="H20" t="str">
            <v>ls</v>
          </cell>
          <cell r="I20">
            <v>1</v>
          </cell>
          <cell r="J20" t="str">
            <v>Unit</v>
          </cell>
          <cell r="K20">
            <v>250000</v>
          </cell>
          <cell r="L20">
            <v>250000</v>
          </cell>
        </row>
        <row r="21">
          <cell r="D21" t="str">
            <v>SUB TOTAL  I</v>
          </cell>
          <cell r="L21">
            <v>4454791.4800000004</v>
          </cell>
        </row>
        <row r="22">
          <cell r="B22" t="str">
            <v>II</v>
          </cell>
          <cell r="D22" t="str">
            <v>PEKERJAAN GALIAN DAN TANAH</v>
          </cell>
        </row>
        <row r="23">
          <cell r="B23">
            <v>1</v>
          </cell>
          <cell r="D23" t="str">
            <v xml:space="preserve">Pek. Galian tanah lubang pondasi </v>
          </cell>
          <cell r="H23" t="str">
            <v>A.1</v>
          </cell>
          <cell r="I23">
            <v>38.753</v>
          </cell>
          <cell r="J23" t="str">
            <v>M3</v>
          </cell>
          <cell r="K23">
            <v>19775</v>
          </cell>
          <cell r="L23">
            <v>766340.58</v>
          </cell>
        </row>
        <row r="24">
          <cell r="B24">
            <v>2</v>
          </cell>
          <cell r="D24" t="str">
            <v>Pek. Urugan tanah sisi pondasi</v>
          </cell>
          <cell r="H24" t="str">
            <v>A.16</v>
          </cell>
          <cell r="I24">
            <v>9.6880000000000006</v>
          </cell>
          <cell r="J24" t="str">
            <v>M3</v>
          </cell>
          <cell r="K24">
            <v>6660</v>
          </cell>
          <cell r="L24">
            <v>64522.080000000002</v>
          </cell>
        </row>
        <row r="25">
          <cell r="B25">
            <v>3</v>
          </cell>
          <cell r="D25" t="str">
            <v>Pek. Urugan pasir di bawah pondasi t= 5 Cm</v>
          </cell>
          <cell r="H25" t="str">
            <v>A.18</v>
          </cell>
          <cell r="I25">
            <v>0.93799999999999994</v>
          </cell>
          <cell r="J25" t="str">
            <v>M3</v>
          </cell>
          <cell r="K25">
            <v>146691.20000000001</v>
          </cell>
          <cell r="L25">
            <v>137596.35</v>
          </cell>
        </row>
        <row r="26">
          <cell r="D26" t="str">
            <v>SUB TOTAL  II</v>
          </cell>
          <cell r="L26">
            <v>968459.00999999989</v>
          </cell>
        </row>
        <row r="27">
          <cell r="B27" t="str">
            <v>III</v>
          </cell>
          <cell r="D27" t="str">
            <v>PEKERJAAN PASANGAN DAN BETON</v>
          </cell>
        </row>
        <row r="28">
          <cell r="B28">
            <v>1</v>
          </cell>
          <cell r="D28" t="str">
            <v xml:space="preserve">Pas. Pondasi Batu Belah hitam adk. 1 : 4 </v>
          </cell>
          <cell r="H28" t="str">
            <v>G.32h+G.26(a)</v>
          </cell>
          <cell r="I28">
            <v>24.375</v>
          </cell>
          <cell r="J28" t="str">
            <v>M3</v>
          </cell>
          <cell r="K28">
            <v>527127.02</v>
          </cell>
          <cell r="L28">
            <v>12848721.109999999</v>
          </cell>
        </row>
        <row r="29">
          <cell r="B29">
            <v>2</v>
          </cell>
          <cell r="D29" t="str">
            <v xml:space="preserve">Pas. Talud Batu Belah hitam adk. 1 : 4 </v>
          </cell>
          <cell r="H29" t="str">
            <v>G.32h+G.26(a)</v>
          </cell>
          <cell r="I29">
            <v>1.46</v>
          </cell>
          <cell r="J29" t="str">
            <v>M3</v>
          </cell>
          <cell r="K29">
            <v>527127.02</v>
          </cell>
          <cell r="L29">
            <v>769605.45</v>
          </cell>
        </row>
        <row r="30">
          <cell r="B30">
            <v>3</v>
          </cell>
          <cell r="D30" t="str">
            <v>Pas. Sloof 15/20</v>
          </cell>
          <cell r="H30" t="str">
            <v>G.41+3/4 I.2(a)+1/2 F.8</v>
          </cell>
          <cell r="I30">
            <v>2.0760000000000001</v>
          </cell>
          <cell r="J30" t="str">
            <v>M3</v>
          </cell>
          <cell r="K30">
            <v>2649475.14</v>
          </cell>
          <cell r="L30">
            <v>5500310.3899999997</v>
          </cell>
        </row>
        <row r="31">
          <cell r="B31">
            <v>4</v>
          </cell>
          <cell r="D31" t="str">
            <v>Ring Balk 15/20</v>
          </cell>
          <cell r="H31" t="str">
            <v>G.41+3/4 I.2(a)+1/2 F.8</v>
          </cell>
          <cell r="I31">
            <v>2.0760000000000001</v>
          </cell>
          <cell r="J31" t="str">
            <v>M3</v>
          </cell>
          <cell r="K31">
            <v>2649475.14</v>
          </cell>
          <cell r="L31">
            <v>5500310.3899999997</v>
          </cell>
        </row>
        <row r="32">
          <cell r="B32">
            <v>5</v>
          </cell>
          <cell r="D32" t="str">
            <v>Pas. Kolom 25/25</v>
          </cell>
          <cell r="H32" t="str">
            <v>G.41+3/4 I.2(a)+1/2 F.8</v>
          </cell>
          <cell r="I32">
            <v>2.875</v>
          </cell>
          <cell r="J32" t="str">
            <v>M3</v>
          </cell>
          <cell r="K32">
            <v>2649475.14</v>
          </cell>
          <cell r="L32">
            <v>7617241.0300000003</v>
          </cell>
        </row>
        <row r="33">
          <cell r="B33">
            <v>6</v>
          </cell>
          <cell r="D33" t="str">
            <v>Pas. Dinding Bata adk 1:4</v>
          </cell>
          <cell r="H33" t="str">
            <v>G.33h+G.32a</v>
          </cell>
          <cell r="I33">
            <v>7.827</v>
          </cell>
          <cell r="J33" t="str">
            <v>M3</v>
          </cell>
          <cell r="K33">
            <v>383258.81</v>
          </cell>
          <cell r="L33">
            <v>2999766.71</v>
          </cell>
        </row>
        <row r="34">
          <cell r="B34">
            <v>7</v>
          </cell>
          <cell r="D34" t="str">
            <v>Plesteran Dinding adk 1: 4</v>
          </cell>
          <cell r="H34" t="str">
            <v>G.50q+G.48</v>
          </cell>
          <cell r="I34">
            <v>156.54499999999999</v>
          </cell>
          <cell r="J34" t="str">
            <v>M2</v>
          </cell>
          <cell r="K34">
            <v>19133.61</v>
          </cell>
          <cell r="L34">
            <v>2995270.98</v>
          </cell>
        </row>
        <row r="35">
          <cell r="B35">
            <v>8</v>
          </cell>
          <cell r="D35" t="str">
            <v>Pasang Kolom Profil Bulat L=2.5 m</v>
          </cell>
          <cell r="H35" t="str">
            <v>Ls</v>
          </cell>
          <cell r="I35">
            <v>2</v>
          </cell>
          <cell r="J35" t="str">
            <v>Bh</v>
          </cell>
          <cell r="K35">
            <v>30000</v>
          </cell>
          <cell r="L35">
            <v>60000</v>
          </cell>
        </row>
        <row r="36">
          <cell r="D36" t="str">
            <v>SUB TOTAL  III</v>
          </cell>
          <cell r="L36">
            <v>38291226.059999995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>Pintu Besi Dorong</v>
          </cell>
          <cell r="H38" t="str">
            <v>Supl.BMPK.17</v>
          </cell>
          <cell r="I38">
            <v>9.9</v>
          </cell>
          <cell r="J38" t="str">
            <v>M2</v>
          </cell>
          <cell r="K38">
            <v>340533.33</v>
          </cell>
          <cell r="L38">
            <v>3371279.97</v>
          </cell>
        </row>
        <row r="39">
          <cell r="B39">
            <v>2</v>
          </cell>
          <cell r="D39" t="str">
            <v>Pasang Roda Pintu Dorong</v>
          </cell>
          <cell r="H39" t="str">
            <v>Ls</v>
          </cell>
          <cell r="I39">
            <v>6</v>
          </cell>
          <cell r="J39" t="str">
            <v>Bh</v>
          </cell>
          <cell r="K39">
            <v>30000</v>
          </cell>
          <cell r="L39">
            <v>180000</v>
          </cell>
        </row>
        <row r="40">
          <cell r="B40">
            <v>3</v>
          </cell>
          <cell r="D40" t="str">
            <v>Pasang Rell Pintu Dorong Lengkap</v>
          </cell>
          <cell r="H40" t="str">
            <v>Supl.BMPK.17C</v>
          </cell>
          <cell r="I40">
            <v>20</v>
          </cell>
          <cell r="J40" t="str">
            <v>M'</v>
          </cell>
          <cell r="K40">
            <v>77302.52</v>
          </cell>
          <cell r="L40">
            <v>1546050.4</v>
          </cell>
        </row>
        <row r="41">
          <cell r="B41">
            <v>4</v>
          </cell>
          <cell r="D41" t="str">
            <v>Pasang Grendel Pintu Besi</v>
          </cell>
          <cell r="H41" t="str">
            <v>Ls</v>
          </cell>
          <cell r="I41">
            <v>1</v>
          </cell>
          <cell r="J41" t="str">
            <v>Set</v>
          </cell>
          <cell r="K41">
            <v>30000</v>
          </cell>
          <cell r="L41">
            <v>30000</v>
          </cell>
        </row>
        <row r="42">
          <cell r="D42" t="str">
            <v>SUB TOTAL  IV</v>
          </cell>
          <cell r="L42">
            <v>5127330.37</v>
          </cell>
        </row>
        <row r="43">
          <cell r="B43" t="str">
            <v>V</v>
          </cell>
          <cell r="D43" t="str">
            <v>PEKERJAAN PEMBUANGAN SISA PEKERJAAN</v>
          </cell>
        </row>
        <row r="44">
          <cell r="B44">
            <v>1</v>
          </cell>
          <cell r="D44" t="str">
            <v>Pembuangan Sisa Pekerjaan</v>
          </cell>
          <cell r="H44" t="str">
            <v>Ls</v>
          </cell>
          <cell r="I44">
            <v>1</v>
          </cell>
          <cell r="J44" t="str">
            <v>Ls</v>
          </cell>
          <cell r="K44">
            <v>200000</v>
          </cell>
          <cell r="L44">
            <v>200000</v>
          </cell>
        </row>
        <row r="45">
          <cell r="D45" t="str">
            <v>SUB TOTAL  V</v>
          </cell>
          <cell r="L45">
            <v>200000</v>
          </cell>
        </row>
        <row r="46">
          <cell r="D46" t="str">
            <v>JUMLAH</v>
          </cell>
          <cell r="L46">
            <v>49041806.920000002</v>
          </cell>
        </row>
        <row r="47">
          <cell r="D47" t="str">
            <v>PPN 10% X A</v>
          </cell>
          <cell r="L47">
            <v>4904180.6920000007</v>
          </cell>
        </row>
        <row r="48">
          <cell r="D48" t="str">
            <v>JUMLAH  (A+B)</v>
          </cell>
          <cell r="L48">
            <v>53945987.612000003</v>
          </cell>
        </row>
        <row r="49">
          <cell r="D49" t="str">
            <v>JUMLAH DIBULATKAN</v>
          </cell>
          <cell r="L49">
            <v>53945000</v>
          </cell>
        </row>
        <row r="50">
          <cell r="N50" t="str">
            <v>REKAPITULASI RENCANA ANGGARAN BIAYA</v>
          </cell>
        </row>
        <row r="51">
          <cell r="N51" t="str">
            <v>OWNER'S ESTIMATE</v>
          </cell>
        </row>
        <row r="53">
          <cell r="N53" t="str">
            <v>Kegiatan</v>
          </cell>
          <cell r="O53" t="str">
            <v>:</v>
          </cell>
          <cell r="P53" t="str">
            <v>Pembangunan / Pemagaran Gedung Kantor, Gedung Sekolah</v>
          </cell>
        </row>
        <row r="54">
          <cell r="N54" t="str">
            <v>Pekerjaan</v>
          </cell>
          <cell r="O54" t="str">
            <v>:</v>
          </cell>
          <cell r="P54" t="str">
            <v>Pemagaran SMP Negeri 4 Bandar Lampung</v>
          </cell>
        </row>
        <row r="55">
          <cell r="N55" t="str">
            <v>Lokasi</v>
          </cell>
          <cell r="O55" t="str">
            <v>:</v>
          </cell>
          <cell r="P55" t="str">
            <v>Kota Bandar Lampung</v>
          </cell>
        </row>
        <row r="56">
          <cell r="N56" t="str">
            <v>Tahun Anggaran</v>
          </cell>
          <cell r="O56" t="str">
            <v>:</v>
          </cell>
          <cell r="P56" t="str">
            <v>2006</v>
          </cell>
        </row>
        <row r="58">
          <cell r="N58" t="str">
            <v>NO.</v>
          </cell>
          <cell r="O58" t="str">
            <v>URAIAN  PEKERJAAN</v>
          </cell>
          <cell r="U58" t="str">
            <v>TOTAL</v>
          </cell>
        </row>
        <row r="59">
          <cell r="U59" t="str">
            <v>HARGA</v>
          </cell>
        </row>
        <row r="60">
          <cell r="U60" t="str">
            <v>(Rp)</v>
          </cell>
        </row>
        <row r="61">
          <cell r="N61" t="str">
            <v>I</v>
          </cell>
          <cell r="P61" t="str">
            <v>PEKERJAAN PERSIAPAN</v>
          </cell>
          <cell r="U61">
            <v>4454791.4800000004</v>
          </cell>
        </row>
        <row r="62">
          <cell r="N62" t="str">
            <v>II</v>
          </cell>
          <cell r="P62" t="str">
            <v>PEKERJAAN GALIAN DAN TANAH</v>
          </cell>
          <cell r="U62">
            <v>968459.00999999989</v>
          </cell>
        </row>
        <row r="63">
          <cell r="N63" t="str">
            <v>III</v>
          </cell>
          <cell r="P63" t="str">
            <v>PEKERJAAN PASANGAN DAN BETON</v>
          </cell>
          <cell r="U63">
            <v>38291226.059999995</v>
          </cell>
        </row>
        <row r="64">
          <cell r="N64" t="str">
            <v>IV</v>
          </cell>
          <cell r="P64" t="str">
            <v>PEKERJAAN PAGAR/ PINTU  BESI</v>
          </cell>
          <cell r="U64">
            <v>5127330.37</v>
          </cell>
        </row>
        <row r="65">
          <cell r="N65" t="str">
            <v>V</v>
          </cell>
          <cell r="P65" t="str">
            <v>PEKERJAAN PEMBUANGAN SISA PEKERJAAN</v>
          </cell>
          <cell r="U65">
            <v>200000</v>
          </cell>
        </row>
        <row r="66">
          <cell r="P66" t="str">
            <v>JUMLAH ( I  s/d.  V)</v>
          </cell>
          <cell r="U66">
            <v>49041806.919999994</v>
          </cell>
        </row>
        <row r="67">
          <cell r="P67" t="str">
            <v>PPN 10%</v>
          </cell>
          <cell r="U67">
            <v>4904180.6919999998</v>
          </cell>
        </row>
        <row r="68">
          <cell r="P68" t="str">
            <v>TOTAL</v>
          </cell>
          <cell r="U68">
            <v>53945987.611999996</v>
          </cell>
        </row>
        <row r="69">
          <cell r="P69" t="str">
            <v>DIBULATKAN</v>
          </cell>
          <cell r="U69">
            <v>53945000</v>
          </cell>
        </row>
        <row r="71">
          <cell r="N71" t="str">
            <v>Terbilang</v>
          </cell>
          <cell r="O71" t="str">
            <v>:</v>
          </cell>
          <cell r="P71" t="str">
            <v>Lima Puluh Tiga Juta Sembilan Ratus Empat Puluh Lima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13" refreshError="1"/>
      <sheetData sheetId="14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SMA Negeri 14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202.416</v>
          </cell>
          <cell r="J13" t="str">
            <v>M2</v>
          </cell>
          <cell r="K13">
            <v>3560</v>
          </cell>
          <cell r="L13">
            <v>720600.96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50</v>
          </cell>
          <cell r="J14" t="str">
            <v>M1</v>
          </cell>
          <cell r="K14">
            <v>26077.06</v>
          </cell>
          <cell r="L14">
            <v>1303853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2024453.96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50.603999999999999</v>
          </cell>
          <cell r="J21" t="str">
            <v>M3</v>
          </cell>
          <cell r="K21">
            <v>19775</v>
          </cell>
          <cell r="L21">
            <v>1000694.1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12.651</v>
          </cell>
          <cell r="J22" t="str">
            <v>M3</v>
          </cell>
          <cell r="K22">
            <v>6660</v>
          </cell>
          <cell r="L22">
            <v>84255.66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4.2169999999999996</v>
          </cell>
          <cell r="J23" t="str">
            <v>M3</v>
          </cell>
          <cell r="K23">
            <v>146691.20000000001</v>
          </cell>
          <cell r="L23">
            <v>618596.79</v>
          </cell>
        </row>
        <row r="24">
          <cell r="D24" t="str">
            <v>SUB TOTAL  II</v>
          </cell>
          <cell r="L24">
            <v>1703546.55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42.17</v>
          </cell>
          <cell r="J26" t="str">
            <v>M3</v>
          </cell>
          <cell r="K26">
            <v>527127.02</v>
          </cell>
          <cell r="L26">
            <v>22228946.43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5.0599999999999996</v>
          </cell>
          <cell r="J27" t="str">
            <v>M3</v>
          </cell>
          <cell r="K27">
            <v>2649475.14</v>
          </cell>
          <cell r="L27">
            <v>13406344.210000001</v>
          </cell>
        </row>
        <row r="28">
          <cell r="B28">
            <v>3</v>
          </cell>
          <cell r="D28" t="str">
            <v>Pas. Kolom Praktis12/12 (tiap 3 M)</v>
          </cell>
          <cell r="H28" t="str">
            <v>G.41+3/4 I.2(a)+1/2 F.8</v>
          </cell>
          <cell r="I28">
            <v>1.145</v>
          </cell>
          <cell r="J28" t="str">
            <v>M3</v>
          </cell>
          <cell r="K28">
            <v>2649475.14</v>
          </cell>
          <cell r="L28">
            <v>3033649.04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0.56299999999999994</v>
          </cell>
          <cell r="J29" t="str">
            <v>M3</v>
          </cell>
          <cell r="K29">
            <v>2649475.14</v>
          </cell>
          <cell r="L29">
            <v>1491654.5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20.895</v>
          </cell>
          <cell r="J30" t="str">
            <v>M3</v>
          </cell>
          <cell r="K30">
            <v>383258.81</v>
          </cell>
          <cell r="L30">
            <v>8008192.8300000001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468.536</v>
          </cell>
          <cell r="J31" t="str">
            <v>M2</v>
          </cell>
          <cell r="K31">
            <v>19133.61</v>
          </cell>
          <cell r="L31">
            <v>8964785.0899999999</v>
          </cell>
        </row>
        <row r="32">
          <cell r="D32" t="str">
            <v>SUB TOTAL  III</v>
          </cell>
          <cell r="L32">
            <v>57133572.099999994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>Pagar BRC Lengkap h=1.20</v>
          </cell>
          <cell r="H34" t="str">
            <v>Supl.BMPK.17A</v>
          </cell>
          <cell r="I34">
            <v>4.92</v>
          </cell>
          <cell r="J34" t="str">
            <v>M2</v>
          </cell>
          <cell r="K34">
            <v>249511.5</v>
          </cell>
          <cell r="L34">
            <v>1227596.58</v>
          </cell>
        </row>
        <row r="35">
          <cell r="D35" t="str">
            <v>SUB TOTAL  IV</v>
          </cell>
          <cell r="L35">
            <v>1227596.58</v>
          </cell>
        </row>
        <row r="36">
          <cell r="B36" t="str">
            <v>V</v>
          </cell>
          <cell r="D36" t="str">
            <v>PEKERJAAN PEMBUANGAN SISA PEKERJAAN</v>
          </cell>
        </row>
        <row r="37">
          <cell r="B37">
            <v>1</v>
          </cell>
          <cell r="D37" t="str">
            <v>Pembuangan Sisa Pekerjaan</v>
          </cell>
          <cell r="H37" t="str">
            <v>Ls</v>
          </cell>
          <cell r="I37">
            <v>1</v>
          </cell>
          <cell r="J37" t="str">
            <v>Ls</v>
          </cell>
          <cell r="L37">
            <v>0</v>
          </cell>
        </row>
        <row r="38">
          <cell r="D38" t="str">
            <v>SUB TOTAL  V</v>
          </cell>
          <cell r="L38">
            <v>0</v>
          </cell>
        </row>
        <row r="39">
          <cell r="D39" t="str">
            <v>JUMLAH</v>
          </cell>
          <cell r="L39">
            <v>62089169.18999999</v>
          </cell>
        </row>
        <row r="40">
          <cell r="D40" t="str">
            <v>PPN (10% X A)</v>
          </cell>
          <cell r="L40">
            <v>6208916.9189999998</v>
          </cell>
        </row>
        <row r="41">
          <cell r="D41" t="str">
            <v>JUMLAH  (A+B)</v>
          </cell>
          <cell r="L41">
            <v>68298086.108999997</v>
          </cell>
        </row>
        <row r="42">
          <cell r="D42" t="str">
            <v>JUMLAH DIBULATKAN</v>
          </cell>
          <cell r="L42">
            <v>68298000</v>
          </cell>
        </row>
        <row r="43">
          <cell r="N43" t="str">
            <v>REKAPITULASI RENCANA ANGGARAN BIAYA</v>
          </cell>
        </row>
        <row r="44">
          <cell r="N44" t="str">
            <v>OWNER'S ESTIMATE</v>
          </cell>
        </row>
        <row r="46">
          <cell r="N46" t="str">
            <v>Kegiatan</v>
          </cell>
          <cell r="O46" t="str">
            <v>:</v>
          </cell>
          <cell r="P46" t="str">
            <v>Pembangunan / Pemagaran Gedung Kantor, Gedung Sekolah</v>
          </cell>
        </row>
        <row r="47">
          <cell r="N47" t="str">
            <v>Pekerjaan</v>
          </cell>
          <cell r="O47" t="str">
            <v>:</v>
          </cell>
          <cell r="P47" t="str">
            <v>Pemagaran SMA Negeri 14 Bandar Lampung</v>
          </cell>
        </row>
        <row r="48">
          <cell r="N48" t="str">
            <v>Lokasi</v>
          </cell>
          <cell r="O48" t="str">
            <v>:</v>
          </cell>
          <cell r="P48" t="str">
            <v>Kota Bandar Lampung</v>
          </cell>
        </row>
        <row r="49">
          <cell r="N49" t="str">
            <v>Tahun Anggaran</v>
          </cell>
          <cell r="O49" t="str">
            <v>:</v>
          </cell>
          <cell r="P49" t="str">
            <v>2006</v>
          </cell>
        </row>
        <row r="51">
          <cell r="N51" t="str">
            <v>NO.</v>
          </cell>
          <cell r="O51" t="str">
            <v>URAIAN  PEKERJAAN</v>
          </cell>
          <cell r="U51" t="str">
            <v>TOTAL</v>
          </cell>
        </row>
        <row r="52">
          <cell r="U52" t="str">
            <v>HARGA</v>
          </cell>
        </row>
        <row r="53">
          <cell r="U53" t="str">
            <v>(Rp)</v>
          </cell>
        </row>
        <row r="54">
          <cell r="N54" t="str">
            <v>I</v>
          </cell>
          <cell r="P54" t="str">
            <v>PEKERJAAN PERSIAPAN</v>
          </cell>
          <cell r="U54">
            <v>2024453.96</v>
          </cell>
        </row>
        <row r="55">
          <cell r="N55" t="str">
            <v>II</v>
          </cell>
          <cell r="P55" t="str">
            <v>PEKERJAAN GALIAN DAN TANAH</v>
          </cell>
          <cell r="U55">
            <v>1703546.55</v>
          </cell>
        </row>
        <row r="56">
          <cell r="N56" t="str">
            <v>III</v>
          </cell>
          <cell r="P56" t="str">
            <v>PEKERJAAN PASANGAN DAN BETON</v>
          </cell>
          <cell r="U56">
            <v>57133572.099999994</v>
          </cell>
        </row>
        <row r="57">
          <cell r="N57" t="str">
            <v>IV</v>
          </cell>
          <cell r="P57" t="str">
            <v>PEKERJAAN PAGAR/ PINTU  BESI</v>
          </cell>
          <cell r="U57">
            <v>1227596.58</v>
          </cell>
        </row>
        <row r="58">
          <cell r="N58" t="str">
            <v>V</v>
          </cell>
          <cell r="P58" t="str">
            <v>PEKERJAAN PEMBUANGAN SISA PEKERJAAN</v>
          </cell>
          <cell r="U58">
            <v>0</v>
          </cell>
        </row>
        <row r="59">
          <cell r="P59" t="str">
            <v>JUMLAH ( I  s/d.  V)</v>
          </cell>
          <cell r="U59">
            <v>62089169.18999999</v>
          </cell>
        </row>
        <row r="60">
          <cell r="P60" t="str">
            <v>PPN 10%</v>
          </cell>
          <cell r="U60">
            <v>6208916.9189999998</v>
          </cell>
        </row>
        <row r="61">
          <cell r="P61" t="str">
            <v>TOTAL</v>
          </cell>
          <cell r="U61">
            <v>68298086.108999997</v>
          </cell>
        </row>
        <row r="62">
          <cell r="P62" t="str">
            <v>DIBULATKAN</v>
          </cell>
          <cell r="U62">
            <v>68298000</v>
          </cell>
        </row>
        <row r="64">
          <cell r="N64" t="str">
            <v>Terbilang</v>
          </cell>
          <cell r="O64" t="str">
            <v>:</v>
          </cell>
          <cell r="P64" t="str">
            <v>Enam Puluh Delapan Juta Dua Ratus Sembilan Puluh Delapan Ribu Rupiah</v>
          </cell>
        </row>
        <row r="67">
          <cell r="R67" t="str">
            <v>Bandar Lampung, .................2006</v>
          </cell>
        </row>
        <row r="68">
          <cell r="N68" t="str">
            <v>Disetujui</v>
          </cell>
        </row>
        <row r="69">
          <cell r="N69" t="str">
            <v>Pejabat Pembuat Komitmen/Pimpinan Kegiatan</v>
          </cell>
          <cell r="R69" t="str">
            <v>PANITIA PELELANGAN</v>
          </cell>
        </row>
        <row r="75">
          <cell r="N75" t="str">
            <v>A  Z  W  A  R,ST</v>
          </cell>
          <cell r="R75" t="str">
            <v>FAISOL MUCHTAR,ST</v>
          </cell>
        </row>
        <row r="76">
          <cell r="N76" t="str">
            <v>NIP.460020553</v>
          </cell>
          <cell r="R76" t="str">
            <v>NIP. 460021411</v>
          </cell>
        </row>
      </sheetData>
      <sheetData sheetId="15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Kejaksaan Negeri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84</v>
          </cell>
          <cell r="J13" t="str">
            <v>M2</v>
          </cell>
          <cell r="K13">
            <v>3560</v>
          </cell>
          <cell r="L13">
            <v>299040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70</v>
          </cell>
          <cell r="J14" t="str">
            <v>M1</v>
          </cell>
          <cell r="K14">
            <v>26077.06</v>
          </cell>
          <cell r="L14">
            <v>1825394.2</v>
          </cell>
        </row>
        <row r="15">
          <cell r="B15">
            <v>3</v>
          </cell>
          <cell r="D15" t="str">
            <v>Pengangkutan Material ke lokasi pekerjaan</v>
          </cell>
          <cell r="H15" t="str">
            <v>ls</v>
          </cell>
          <cell r="I15">
            <v>1</v>
          </cell>
          <cell r="J15" t="str">
            <v>Ls</v>
          </cell>
          <cell r="K15">
            <v>1500000</v>
          </cell>
          <cell r="L15">
            <v>1500000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K16">
            <v>800000</v>
          </cell>
          <cell r="L16">
            <v>800000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B19">
            <v>7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B20">
            <v>8</v>
          </cell>
          <cell r="D20" t="str">
            <v>Alat Bantu / stegerwerk dll</v>
          </cell>
          <cell r="H20" t="str">
            <v>ls</v>
          </cell>
          <cell r="I20">
            <v>1</v>
          </cell>
          <cell r="J20" t="str">
            <v>Unit</v>
          </cell>
          <cell r="K20">
            <v>800000</v>
          </cell>
          <cell r="L20">
            <v>800000</v>
          </cell>
        </row>
        <row r="21">
          <cell r="D21" t="str">
            <v>SUB TOTAL  I</v>
          </cell>
          <cell r="L21">
            <v>5974434.2000000002</v>
          </cell>
        </row>
        <row r="22">
          <cell r="B22" t="str">
            <v>II</v>
          </cell>
          <cell r="D22" t="str">
            <v>REHAB PAGAR SAMPING KIRI BANGUNAN</v>
          </cell>
        </row>
        <row r="23">
          <cell r="B23">
            <v>1</v>
          </cell>
          <cell r="D23" t="str">
            <v>Pembongkaran Pasangan Bata</v>
          </cell>
          <cell r="H23" t="str">
            <v>L.3</v>
          </cell>
          <cell r="I23">
            <v>0.54</v>
          </cell>
          <cell r="J23" t="str">
            <v>M3</v>
          </cell>
          <cell r="K23">
            <v>116400</v>
          </cell>
          <cell r="L23">
            <v>62856</v>
          </cell>
        </row>
        <row r="24">
          <cell r="B24">
            <v>2</v>
          </cell>
          <cell r="D24" t="str">
            <v>Pembongkaran Fondasi</v>
          </cell>
          <cell r="H24" t="str">
            <v>L.3</v>
          </cell>
          <cell r="I24">
            <v>3.43</v>
          </cell>
          <cell r="J24" t="str">
            <v>M3</v>
          </cell>
          <cell r="K24">
            <v>116400</v>
          </cell>
          <cell r="L24">
            <v>399252</v>
          </cell>
        </row>
        <row r="25">
          <cell r="B25">
            <v>3</v>
          </cell>
          <cell r="D25" t="str">
            <v>Pembongkaran Plesteran</v>
          </cell>
          <cell r="H25" t="str">
            <v>L.5</v>
          </cell>
          <cell r="I25">
            <v>31.33</v>
          </cell>
          <cell r="J25" t="str">
            <v>M2</v>
          </cell>
          <cell r="K25">
            <v>5410</v>
          </cell>
          <cell r="L25">
            <v>169495.3</v>
          </cell>
        </row>
        <row r="26">
          <cell r="B26">
            <v>4</v>
          </cell>
          <cell r="D26" t="str">
            <v xml:space="preserve">Pek. Galian tanah lubang pondasi </v>
          </cell>
          <cell r="H26" t="str">
            <v>A.1</v>
          </cell>
          <cell r="I26">
            <v>1.7279999999999998</v>
          </cell>
          <cell r="J26" t="str">
            <v>M3</v>
          </cell>
          <cell r="K26">
            <v>19775</v>
          </cell>
          <cell r="L26">
            <v>34171.199999999997</v>
          </cell>
        </row>
        <row r="27">
          <cell r="B27">
            <v>5</v>
          </cell>
          <cell r="D27" t="str">
            <v>Pek. Urugan tanah sisi pondasi</v>
          </cell>
          <cell r="H27" t="str">
            <v>A.16</v>
          </cell>
          <cell r="I27">
            <v>0.43199999999999994</v>
          </cell>
          <cell r="J27" t="str">
            <v>M3</v>
          </cell>
          <cell r="K27">
            <v>6660</v>
          </cell>
          <cell r="L27">
            <v>2877.12</v>
          </cell>
        </row>
        <row r="28">
          <cell r="B28">
            <v>6</v>
          </cell>
          <cell r="D28" t="str">
            <v>Pek. Urugan pasir di bawah pondasi t=5 Cm</v>
          </cell>
          <cell r="H28" t="str">
            <v>A.18</v>
          </cell>
          <cell r="I28">
            <v>7.4999999999999997E-2</v>
          </cell>
          <cell r="J28" t="str">
            <v>M3</v>
          </cell>
          <cell r="K28">
            <v>146691.20000000001</v>
          </cell>
          <cell r="L28">
            <v>11001.84</v>
          </cell>
        </row>
        <row r="29">
          <cell r="B29">
            <v>7</v>
          </cell>
          <cell r="D29" t="str">
            <v>Pasangan Batu Belah Hitam Fondasi 1:4</v>
          </cell>
          <cell r="H29" t="str">
            <v>G.32h+G.26(a)</v>
          </cell>
          <cell r="I29">
            <v>6.15</v>
          </cell>
          <cell r="J29" t="str">
            <v>M3</v>
          </cell>
          <cell r="K29">
            <v>527127.02</v>
          </cell>
          <cell r="L29">
            <v>3241831.17</v>
          </cell>
        </row>
        <row r="30">
          <cell r="B30">
            <v>8</v>
          </cell>
          <cell r="D30" t="str">
            <v>Pasangan Bata 1:4</v>
          </cell>
          <cell r="H30" t="str">
            <v>G.33h+G.32a</v>
          </cell>
          <cell r="I30">
            <v>5.57</v>
          </cell>
          <cell r="J30" t="str">
            <v>M3</v>
          </cell>
          <cell r="K30">
            <v>383258.81</v>
          </cell>
          <cell r="L30">
            <v>2134751.5699999998</v>
          </cell>
        </row>
        <row r="31">
          <cell r="B31">
            <v>9</v>
          </cell>
          <cell r="D31" t="str">
            <v>Plesteran dinding tebal 15mm 1:4</v>
          </cell>
          <cell r="H31" t="str">
            <v>G.50q+G.48</v>
          </cell>
          <cell r="I31">
            <v>70.66</v>
          </cell>
          <cell r="J31" t="str">
            <v>M2</v>
          </cell>
          <cell r="K31">
            <v>19133.61</v>
          </cell>
          <cell r="L31">
            <v>1351980.88</v>
          </cell>
        </row>
        <row r="32">
          <cell r="B32">
            <v>10</v>
          </cell>
          <cell r="D32" t="str">
            <v>Cor Beton Ring Balk 12/15</v>
          </cell>
          <cell r="H32" t="str">
            <v>G.41+3/4 I.2(a)+1/2 F.8</v>
          </cell>
          <cell r="I32">
            <v>0.43</v>
          </cell>
          <cell r="J32" t="str">
            <v>M3</v>
          </cell>
          <cell r="K32">
            <v>2649475.14</v>
          </cell>
          <cell r="L32">
            <v>1139274.31</v>
          </cell>
        </row>
        <row r="33">
          <cell r="B33">
            <v>11</v>
          </cell>
          <cell r="D33" t="str">
            <v>Cor Beton Ring Balk 12/15</v>
          </cell>
          <cell r="H33" t="str">
            <v>G.41+3/4 I.2(a)+1/2 F.8</v>
          </cell>
          <cell r="I33">
            <v>0.41</v>
          </cell>
          <cell r="J33" t="str">
            <v>M3</v>
          </cell>
          <cell r="K33">
            <v>2649475.14</v>
          </cell>
          <cell r="L33">
            <v>1086284.81</v>
          </cell>
        </row>
        <row r="34">
          <cell r="B34">
            <v>12</v>
          </cell>
          <cell r="D34" t="str">
            <v>Cor Beton Bertulang Kolom + Foot plat</v>
          </cell>
          <cell r="H34" t="str">
            <v>G.41+3/4 I.2(a)+1/2 F.8</v>
          </cell>
          <cell r="I34">
            <v>1.37</v>
          </cell>
          <cell r="J34" t="str">
            <v>M3</v>
          </cell>
          <cell r="K34">
            <v>2649475.14</v>
          </cell>
          <cell r="L34">
            <v>3629780.94</v>
          </cell>
        </row>
        <row r="35">
          <cell r="B35">
            <v>13</v>
          </cell>
          <cell r="D35" t="str">
            <v>Cor Beton Bertulang Kolom praktis 12/12</v>
          </cell>
          <cell r="H35" t="str">
            <v>G.41+3/4 I.2(a)+1/2 F.8</v>
          </cell>
          <cell r="I35">
            <v>0.19</v>
          </cell>
          <cell r="J35" t="str">
            <v>M3</v>
          </cell>
          <cell r="K35">
            <v>2649475.14</v>
          </cell>
          <cell r="L35">
            <v>503400.28</v>
          </cell>
        </row>
        <row r="36">
          <cell r="B36">
            <v>14</v>
          </cell>
          <cell r="D36" t="str">
            <v>Bongkar / Pasang Besi Siku (Posisi Dibalik dari posisi semula</v>
          </cell>
          <cell r="H36" t="str">
            <v>Ls</v>
          </cell>
          <cell r="I36">
            <v>10</v>
          </cell>
          <cell r="J36" t="str">
            <v>Set</v>
          </cell>
          <cell r="K36">
            <v>50000</v>
          </cell>
          <cell r="L36">
            <v>500000</v>
          </cell>
        </row>
        <row r="37">
          <cell r="B37">
            <v>15</v>
          </cell>
          <cell r="D37" t="str">
            <v>Pasang Kawat berduri 6 Baris</v>
          </cell>
          <cell r="H37" t="str">
            <v>Supl.BMPK.17d</v>
          </cell>
          <cell r="I37">
            <v>116.7</v>
          </cell>
          <cell r="J37" t="str">
            <v>M'</v>
          </cell>
          <cell r="K37">
            <v>4716</v>
          </cell>
          <cell r="L37">
            <v>550357.19999999995</v>
          </cell>
        </row>
        <row r="38">
          <cell r="B38">
            <v>16</v>
          </cell>
          <cell r="D38" t="str">
            <v>Pengecatan</v>
          </cell>
          <cell r="H38" t="str">
            <v>G.53.1</v>
          </cell>
          <cell r="I38">
            <v>78.993333333333325</v>
          </cell>
          <cell r="J38" t="str">
            <v>M2</v>
          </cell>
          <cell r="K38">
            <v>7561</v>
          </cell>
          <cell r="L38">
            <v>597268.59</v>
          </cell>
        </row>
        <row r="39">
          <cell r="D39" t="str">
            <v>SUB TOTAL  II</v>
          </cell>
          <cell r="L39">
            <v>15414583.209999997</v>
          </cell>
        </row>
        <row r="40">
          <cell r="B40" t="str">
            <v>III</v>
          </cell>
          <cell r="D40" t="str">
            <v>REHAB PAGAR BELAKANG</v>
          </cell>
        </row>
        <row r="41">
          <cell r="B41">
            <v>1</v>
          </cell>
          <cell r="D41" t="str">
            <v>Pembongkaran Pasangan Bata</v>
          </cell>
          <cell r="H41" t="str">
            <v>l.3</v>
          </cell>
          <cell r="I41">
            <v>0.36</v>
          </cell>
          <cell r="J41" t="str">
            <v>M3</v>
          </cell>
          <cell r="K41">
            <v>116400</v>
          </cell>
          <cell r="L41">
            <v>41904</v>
          </cell>
        </row>
        <row r="42">
          <cell r="B42">
            <v>2</v>
          </cell>
          <cell r="D42" t="str">
            <v xml:space="preserve">Pas. Fondasi Talud Batu Belah hitam adk. 1 : 4 </v>
          </cell>
          <cell r="H42" t="str">
            <v>G.32h+G.26(a)</v>
          </cell>
          <cell r="I42">
            <v>29.5</v>
          </cell>
          <cell r="J42" t="str">
            <v>M3</v>
          </cell>
          <cell r="K42">
            <v>527127.02</v>
          </cell>
          <cell r="L42">
            <v>15550247.09</v>
          </cell>
        </row>
        <row r="43">
          <cell r="B43">
            <v>3</v>
          </cell>
          <cell r="D43" t="str">
            <v>Pas. Sloof 15/20</v>
          </cell>
          <cell r="H43" t="str">
            <v>G.41+3/4 I.2(a)+1/2 F.8</v>
          </cell>
          <cell r="I43">
            <v>1.03</v>
          </cell>
          <cell r="J43" t="str">
            <v>M3</v>
          </cell>
          <cell r="K43">
            <v>2649475.14</v>
          </cell>
          <cell r="L43">
            <v>2728959.39</v>
          </cell>
        </row>
        <row r="44">
          <cell r="B44">
            <v>4</v>
          </cell>
          <cell r="D44" t="str">
            <v xml:space="preserve">Pasang Pagar Beton Precast </v>
          </cell>
          <cell r="H44" t="str">
            <v>Supl.2d</v>
          </cell>
          <cell r="I44">
            <v>72.150000000000006</v>
          </cell>
          <cell r="J44" t="str">
            <v>M2</v>
          </cell>
          <cell r="K44">
            <v>122908.16</v>
          </cell>
          <cell r="L44">
            <v>8867823.7400000002</v>
          </cell>
        </row>
        <row r="45">
          <cell r="B45">
            <v>5</v>
          </cell>
          <cell r="D45" t="str">
            <v>Galian Tanah Perataan Lokasi</v>
          </cell>
          <cell r="H45" t="str">
            <v>A.1</v>
          </cell>
          <cell r="I45">
            <v>196.875</v>
          </cell>
          <cell r="J45" t="str">
            <v>M3</v>
          </cell>
          <cell r="K45">
            <v>19775</v>
          </cell>
          <cell r="L45">
            <v>3893203.13</v>
          </cell>
        </row>
        <row r="46">
          <cell r="B46">
            <v>6</v>
          </cell>
          <cell r="D46" t="str">
            <v>Pesangan Profil L 60.60.6 dan Kawat Duri</v>
          </cell>
          <cell r="H46" t="str">
            <v>Supl.BMPK.17B</v>
          </cell>
          <cell r="I46">
            <v>28.2</v>
          </cell>
          <cell r="J46" t="str">
            <v>M2</v>
          </cell>
          <cell r="K46">
            <v>55966.67</v>
          </cell>
          <cell r="L46">
            <v>1578260.09</v>
          </cell>
        </row>
        <row r="47">
          <cell r="B47">
            <v>7</v>
          </cell>
          <cell r="D47" t="str">
            <v>Pengecatan</v>
          </cell>
          <cell r="H47" t="str">
            <v>G.53.1</v>
          </cell>
          <cell r="I47">
            <v>144.30000000000001</v>
          </cell>
          <cell r="J47" t="str">
            <v>M2</v>
          </cell>
          <cell r="K47">
            <v>7561</v>
          </cell>
          <cell r="L47">
            <v>1091052.3</v>
          </cell>
        </row>
        <row r="48">
          <cell r="D48" t="str">
            <v>SUB TOTAL  III</v>
          </cell>
          <cell r="L48">
            <v>33751449.739999995</v>
          </cell>
        </row>
        <row r="49">
          <cell r="B49" t="str">
            <v>IV</v>
          </cell>
          <cell r="D49" t="str">
            <v>PEMBANGUNAN TUGU PINTU GERBANG</v>
          </cell>
        </row>
        <row r="50">
          <cell r="B50">
            <v>1</v>
          </cell>
          <cell r="D50" t="str">
            <v>Pembongkaran Pas. Aspal</v>
          </cell>
          <cell r="H50" t="str">
            <v>Ls</v>
          </cell>
          <cell r="I50">
            <v>1</v>
          </cell>
          <cell r="J50" t="str">
            <v>Ls</v>
          </cell>
          <cell r="K50">
            <v>350000</v>
          </cell>
          <cell r="L50">
            <v>350000</v>
          </cell>
        </row>
        <row r="51">
          <cell r="B51">
            <v>2</v>
          </cell>
          <cell r="D51" t="str">
            <v>Galian Tanah Fondasi</v>
          </cell>
          <cell r="H51" t="str">
            <v>A.1</v>
          </cell>
          <cell r="I51">
            <v>2.7040000000000006</v>
          </cell>
          <cell r="J51" t="str">
            <v>M3</v>
          </cell>
          <cell r="K51">
            <v>19775</v>
          </cell>
          <cell r="L51">
            <v>53471.6</v>
          </cell>
        </row>
        <row r="52">
          <cell r="B52">
            <v>3</v>
          </cell>
          <cell r="D52" t="str">
            <v>Urugan Pasir Alas Fondasi t=5 Cm</v>
          </cell>
          <cell r="H52" t="str">
            <v>A.18</v>
          </cell>
          <cell r="I52">
            <v>0.14399999999999999</v>
          </cell>
          <cell r="J52" t="str">
            <v>M3</v>
          </cell>
          <cell r="K52">
            <v>146691.20000000001</v>
          </cell>
          <cell r="L52">
            <v>21123.53</v>
          </cell>
        </row>
        <row r="53">
          <cell r="B53">
            <v>4</v>
          </cell>
          <cell r="D53" t="str">
            <v>Cor Beton Fondasi 120 x 120 x 25</v>
          </cell>
          <cell r="H53" t="str">
            <v>G.41+3/4 I.2(a)+1/2 F.8</v>
          </cell>
          <cell r="I53">
            <v>0.72</v>
          </cell>
          <cell r="J53" t="str">
            <v>M3</v>
          </cell>
          <cell r="K53">
            <v>2649475.14</v>
          </cell>
          <cell r="L53">
            <v>1907622.1</v>
          </cell>
        </row>
        <row r="54">
          <cell r="B54">
            <v>5</v>
          </cell>
          <cell r="D54" t="str">
            <v>Cor Beton Fondasi Kolom 15/80</v>
          </cell>
          <cell r="H54" t="str">
            <v>G.41+3/4 I.2(a)+1/2 F.8</v>
          </cell>
          <cell r="I54">
            <v>2.25</v>
          </cell>
          <cell r="J54" t="str">
            <v>M3</v>
          </cell>
          <cell r="K54">
            <v>2649475.14</v>
          </cell>
          <cell r="L54">
            <v>5961319.0700000003</v>
          </cell>
        </row>
        <row r="55">
          <cell r="B55">
            <v>6</v>
          </cell>
          <cell r="D55" t="str">
            <v>Cor Beton Plat Beton 100 x 100 x 10</v>
          </cell>
          <cell r="H55" t="str">
            <v>G.41+3/4 I.2(a)+1/2 F.8</v>
          </cell>
          <cell r="I55">
            <v>0.6</v>
          </cell>
          <cell r="J55" t="str">
            <v>M3</v>
          </cell>
          <cell r="K55">
            <v>2649475.14</v>
          </cell>
          <cell r="L55">
            <v>1589685.08</v>
          </cell>
        </row>
        <row r="56">
          <cell r="B56">
            <v>7</v>
          </cell>
          <cell r="D56" t="str">
            <v>Cor Beton Balok Gantung 10/10</v>
          </cell>
          <cell r="H56" t="str">
            <v>G.41+3/4 I.2(b)+1/2 F.8</v>
          </cell>
          <cell r="I56">
            <v>0.15</v>
          </cell>
          <cell r="J56" t="str">
            <v>M3</v>
          </cell>
          <cell r="K56">
            <v>3011086.64</v>
          </cell>
          <cell r="L56">
            <v>451663</v>
          </cell>
        </row>
        <row r="57">
          <cell r="B57">
            <v>8</v>
          </cell>
          <cell r="D57" t="str">
            <v>Pasangan Bata Adk 1:4</v>
          </cell>
          <cell r="H57" t="str">
            <v>G.33h+G.32a</v>
          </cell>
          <cell r="I57">
            <v>2.88</v>
          </cell>
          <cell r="J57" t="str">
            <v>M3</v>
          </cell>
          <cell r="K57">
            <v>383258.81</v>
          </cell>
          <cell r="L57">
            <v>1103785.3700000001</v>
          </cell>
        </row>
        <row r="58">
          <cell r="B58">
            <v>9</v>
          </cell>
          <cell r="D58" t="str">
            <v>Pasang Keramik Dinding 30/30</v>
          </cell>
          <cell r="H58" t="str">
            <v>Supl.IV(d)</v>
          </cell>
          <cell r="I58">
            <v>21.75</v>
          </cell>
          <cell r="J58" t="str">
            <v>M2</v>
          </cell>
          <cell r="K58">
            <v>88941.59</v>
          </cell>
          <cell r="L58">
            <v>1934479.58</v>
          </cell>
        </row>
        <row r="59">
          <cell r="B59">
            <v>10</v>
          </cell>
          <cell r="D59" t="str">
            <v>Pasang Plester Kasar</v>
          </cell>
          <cell r="H59" t="str">
            <v>Ls</v>
          </cell>
          <cell r="I59">
            <v>2.2679999999999998</v>
          </cell>
          <cell r="J59" t="str">
            <v>M2</v>
          </cell>
          <cell r="K59">
            <v>150000</v>
          </cell>
          <cell r="L59">
            <v>340200</v>
          </cell>
        </row>
        <row r="60">
          <cell r="B60">
            <v>11</v>
          </cell>
          <cell r="D60" t="str">
            <v>Pasang kuda-kuda+ Jurai 5/10 Kayu Klas II</v>
          </cell>
          <cell r="H60" t="str">
            <v>F.III.13(a)</v>
          </cell>
          <cell r="I60">
            <v>9.8240000000000022E-2</v>
          </cell>
          <cell r="J60" t="str">
            <v>M3</v>
          </cell>
          <cell r="K60">
            <v>3052420</v>
          </cell>
          <cell r="L60">
            <v>299869.74</v>
          </cell>
        </row>
        <row r="61">
          <cell r="B61">
            <v>12</v>
          </cell>
          <cell r="D61" t="str">
            <v>Pasang Rangka Atap Kayu Klas II</v>
          </cell>
          <cell r="H61" t="str">
            <v>F.16</v>
          </cell>
          <cell r="I61">
            <v>6.06</v>
          </cell>
          <cell r="J61" t="str">
            <v>M2</v>
          </cell>
          <cell r="K61">
            <v>17602</v>
          </cell>
          <cell r="L61">
            <v>106668.12</v>
          </cell>
        </row>
        <row r="62">
          <cell r="B62">
            <v>13</v>
          </cell>
          <cell r="D62" t="str">
            <v>Pasang Atap Genting Glazur</v>
          </cell>
          <cell r="H62" t="str">
            <v>H.2</v>
          </cell>
          <cell r="I62">
            <v>6.06</v>
          </cell>
          <cell r="J62" t="str">
            <v>M2</v>
          </cell>
          <cell r="K62">
            <v>13800</v>
          </cell>
          <cell r="L62">
            <v>83628</v>
          </cell>
        </row>
        <row r="63">
          <cell r="B63">
            <v>14</v>
          </cell>
          <cell r="D63" t="str">
            <v>Pasang Karpus Genteng Glazur</v>
          </cell>
          <cell r="H63" t="str">
            <v>H.6+G.16(e)</v>
          </cell>
          <cell r="I63">
            <v>12.21</v>
          </cell>
          <cell r="J63" t="str">
            <v>M'</v>
          </cell>
          <cell r="K63">
            <v>92740</v>
          </cell>
          <cell r="L63">
            <v>1132355.3999999999</v>
          </cell>
        </row>
        <row r="65">
          <cell r="B65">
            <v>15</v>
          </cell>
          <cell r="D65" t="str">
            <v xml:space="preserve">Pasang Mahkota </v>
          </cell>
          <cell r="H65" t="str">
            <v>ls</v>
          </cell>
          <cell r="I65">
            <v>2</v>
          </cell>
          <cell r="J65" t="str">
            <v>Bh</v>
          </cell>
          <cell r="K65">
            <v>250000</v>
          </cell>
          <cell r="L65">
            <v>500000</v>
          </cell>
        </row>
        <row r="66">
          <cell r="B66">
            <v>16</v>
          </cell>
          <cell r="D66" t="str">
            <v>Pasang Lisplank 25 cm</v>
          </cell>
          <cell r="H66" t="str">
            <v>F.21</v>
          </cell>
          <cell r="I66">
            <v>3.5</v>
          </cell>
          <cell r="J66" t="str">
            <v>M2</v>
          </cell>
          <cell r="K66">
            <v>93324</v>
          </cell>
          <cell r="L66">
            <v>326634</v>
          </cell>
        </row>
        <row r="67">
          <cell r="B67">
            <v>17</v>
          </cell>
          <cell r="D67" t="str">
            <v>Pasang Rangka Plafound</v>
          </cell>
          <cell r="H67" t="str">
            <v>F.1.1</v>
          </cell>
          <cell r="I67">
            <v>0.31</v>
          </cell>
          <cell r="J67" t="str">
            <v>M3</v>
          </cell>
          <cell r="K67">
            <v>2685950</v>
          </cell>
          <cell r="L67">
            <v>832644.5</v>
          </cell>
        </row>
        <row r="68">
          <cell r="B68">
            <v>18</v>
          </cell>
          <cell r="D68" t="str">
            <v>Pasang Plafound Asbes Semen</v>
          </cell>
          <cell r="H68" t="str">
            <v>D.12(a)</v>
          </cell>
          <cell r="I68">
            <v>4.6100000000000003</v>
          </cell>
          <cell r="J68" t="str">
            <v>M2</v>
          </cell>
          <cell r="K68">
            <v>23115</v>
          </cell>
          <cell r="L68">
            <v>106560.15</v>
          </cell>
        </row>
        <row r="69">
          <cell r="B69">
            <v>19</v>
          </cell>
          <cell r="D69" t="str">
            <v>Pasang Rangka Besi PIPA GIV 2"</v>
          </cell>
          <cell r="H69" t="str">
            <v>Ls</v>
          </cell>
          <cell r="I69">
            <v>41.36</v>
          </cell>
          <cell r="J69" t="str">
            <v>M'</v>
          </cell>
          <cell r="K69">
            <v>175000</v>
          </cell>
          <cell r="L69">
            <v>7238000</v>
          </cell>
        </row>
        <row r="70">
          <cell r="B70">
            <v>20</v>
          </cell>
          <cell r="D70" t="str">
            <v>Pasang Rangka Besi PIPA GIV 1"</v>
          </cell>
          <cell r="H70" t="str">
            <v>Ls</v>
          </cell>
          <cell r="I70">
            <v>24.54</v>
          </cell>
          <cell r="J70" t="str">
            <v>M'</v>
          </cell>
          <cell r="K70">
            <v>125000</v>
          </cell>
          <cell r="L70">
            <v>3067500</v>
          </cell>
        </row>
        <row r="71">
          <cell r="B71">
            <v>21</v>
          </cell>
          <cell r="D71" t="str">
            <v>Cat Lisplank t=25 cm</v>
          </cell>
          <cell r="H71" t="str">
            <v>Supl.IX.1</v>
          </cell>
          <cell r="I71">
            <v>13.6</v>
          </cell>
          <cell r="J71" t="str">
            <v>M2</v>
          </cell>
          <cell r="K71">
            <v>14171.75</v>
          </cell>
          <cell r="L71">
            <v>192735.8</v>
          </cell>
        </row>
        <row r="72">
          <cell r="B72">
            <v>22</v>
          </cell>
          <cell r="D72" t="str">
            <v>Cat Tembok / Plafound</v>
          </cell>
          <cell r="H72" t="str">
            <v>G.53.1</v>
          </cell>
          <cell r="I72">
            <v>6.8780000000000001</v>
          </cell>
          <cell r="J72" t="str">
            <v>M2</v>
          </cell>
          <cell r="K72">
            <v>7561</v>
          </cell>
          <cell r="L72">
            <v>52004.56</v>
          </cell>
        </row>
        <row r="73">
          <cell r="B73">
            <v>23</v>
          </cell>
          <cell r="D73" t="str">
            <v>Pembuatan Logo Kantor Kejaksaan dari Baja</v>
          </cell>
          <cell r="H73" t="str">
            <v>Ls</v>
          </cell>
          <cell r="I73">
            <v>2</v>
          </cell>
          <cell r="J73" t="str">
            <v>Bh</v>
          </cell>
          <cell r="K73">
            <v>1000000</v>
          </cell>
          <cell r="L73">
            <v>2000000</v>
          </cell>
        </row>
        <row r="74">
          <cell r="B74">
            <v>24</v>
          </cell>
          <cell r="D74" t="str">
            <v>Cat Besi Rangka Pelengkung</v>
          </cell>
          <cell r="H74" t="str">
            <v>Supl.IX.2</v>
          </cell>
          <cell r="I74">
            <v>2.1452</v>
          </cell>
          <cell r="J74" t="str">
            <v>M'</v>
          </cell>
          <cell r="K74">
            <v>16798.75</v>
          </cell>
          <cell r="L74">
            <v>36036.68</v>
          </cell>
        </row>
        <row r="75">
          <cell r="D75" t="str">
            <v>SUB TOTAL  IV</v>
          </cell>
          <cell r="L75">
            <v>29687986.279999997</v>
          </cell>
        </row>
        <row r="76">
          <cell r="B76" t="str">
            <v>V</v>
          </cell>
          <cell r="D76" t="str">
            <v>REHAB MUSHOLA DAN KM/WC</v>
          </cell>
        </row>
        <row r="77">
          <cell r="B77" t="str">
            <v>V.A</v>
          </cell>
          <cell r="D77" t="str">
            <v>PEKERJAAN BONGKARAN</v>
          </cell>
        </row>
        <row r="78">
          <cell r="B78">
            <v>1</v>
          </cell>
          <cell r="D78" t="str">
            <v>Penurunan Atap, lisplank</v>
          </cell>
          <cell r="H78" t="str">
            <v>L.7</v>
          </cell>
          <cell r="I78">
            <v>46.25</v>
          </cell>
          <cell r="J78" t="str">
            <v>M2</v>
          </cell>
          <cell r="K78">
            <v>910</v>
          </cell>
          <cell r="L78">
            <v>42087.5</v>
          </cell>
        </row>
        <row r="79">
          <cell r="B79">
            <v>2</v>
          </cell>
          <cell r="D79" t="str">
            <v>Bongkar Plafond</v>
          </cell>
          <cell r="H79" t="str">
            <v>L.11</v>
          </cell>
          <cell r="I79">
            <v>41.6</v>
          </cell>
          <cell r="J79" t="str">
            <v>M2</v>
          </cell>
          <cell r="K79">
            <v>7936</v>
          </cell>
          <cell r="L79">
            <v>330137.59999999998</v>
          </cell>
        </row>
        <row r="80">
          <cell r="B80">
            <v>3</v>
          </cell>
          <cell r="D80" t="str">
            <v>Bongkar Lantai kll + Rabat Beton Sekitar Mushola</v>
          </cell>
          <cell r="H80" t="str">
            <v>L.5</v>
          </cell>
          <cell r="I80">
            <v>48.1</v>
          </cell>
          <cell r="J80" t="str">
            <v>M2</v>
          </cell>
          <cell r="K80">
            <v>5410</v>
          </cell>
          <cell r="L80">
            <v>260221</v>
          </cell>
        </row>
        <row r="81">
          <cell r="B81">
            <v>4</v>
          </cell>
          <cell r="D81" t="str">
            <v>Bongkar Kramik Dinding Mushola + Tempat Wudhu</v>
          </cell>
          <cell r="H81" t="str">
            <v>L.5</v>
          </cell>
          <cell r="I81">
            <v>56.84</v>
          </cell>
          <cell r="J81" t="str">
            <v>M2</v>
          </cell>
          <cell r="K81">
            <v>5410</v>
          </cell>
          <cell r="L81">
            <v>307504.40000000002</v>
          </cell>
        </row>
        <row r="82">
          <cell r="B82">
            <v>5</v>
          </cell>
          <cell r="D82" t="str">
            <v>Bongkaran Kusen, Jendela, Pintu</v>
          </cell>
          <cell r="H82" t="str">
            <v>L.11</v>
          </cell>
          <cell r="I82">
            <v>15.94</v>
          </cell>
          <cell r="J82" t="str">
            <v>M2</v>
          </cell>
          <cell r="K82">
            <v>7936</v>
          </cell>
          <cell r="L82">
            <v>126499.84</v>
          </cell>
        </row>
        <row r="83">
          <cell r="D83" t="str">
            <v>SUB TOTAL  V.A</v>
          </cell>
          <cell r="L83">
            <v>1066450.3400000001</v>
          </cell>
        </row>
        <row r="84">
          <cell r="B84" t="str">
            <v>V.B</v>
          </cell>
          <cell r="D84" t="str">
            <v>PEKERJAAN GALIAN DAN TANAH</v>
          </cell>
        </row>
        <row r="85">
          <cell r="B85">
            <v>1</v>
          </cell>
          <cell r="D85" t="str">
            <v xml:space="preserve">Pek. Galian tanah KM/WC </v>
          </cell>
          <cell r="H85" t="str">
            <v>A.1</v>
          </cell>
          <cell r="I85">
            <v>5.2</v>
          </cell>
          <cell r="J85" t="str">
            <v>M3</v>
          </cell>
          <cell r="K85">
            <v>19775</v>
          </cell>
          <cell r="L85">
            <v>102830</v>
          </cell>
        </row>
        <row r="86">
          <cell r="B86">
            <v>2</v>
          </cell>
          <cell r="D86" t="str">
            <v>Pek. Galian tanah tempat wudhu</v>
          </cell>
          <cell r="H86" t="str">
            <v>A.1</v>
          </cell>
          <cell r="I86">
            <v>0.32</v>
          </cell>
          <cell r="J86" t="str">
            <v>M3</v>
          </cell>
          <cell r="K86">
            <v>19775</v>
          </cell>
          <cell r="L86">
            <v>6328</v>
          </cell>
        </row>
        <row r="87">
          <cell r="B87">
            <v>3</v>
          </cell>
          <cell r="D87" t="str">
            <v>Pek Urugan tanah kembali</v>
          </cell>
          <cell r="H87" t="str">
            <v>A.16</v>
          </cell>
          <cell r="I87">
            <v>1.49</v>
          </cell>
          <cell r="J87" t="str">
            <v>M3</v>
          </cell>
          <cell r="K87">
            <v>6660</v>
          </cell>
          <cell r="L87">
            <v>9923.4</v>
          </cell>
        </row>
        <row r="88">
          <cell r="B88">
            <v>4</v>
          </cell>
          <cell r="D88" t="str">
            <v>Pek. Urugan pasir di bawah pondasi</v>
          </cell>
          <cell r="H88" t="str">
            <v>A.18</v>
          </cell>
          <cell r="I88">
            <v>0.06</v>
          </cell>
          <cell r="J88" t="str">
            <v>M3</v>
          </cell>
          <cell r="K88">
            <v>146691.20000000001</v>
          </cell>
          <cell r="L88">
            <v>8801.4699999999993</v>
          </cell>
        </row>
        <row r="89">
          <cell r="B89">
            <v>5</v>
          </cell>
          <cell r="D89" t="str">
            <v>Pas Rolak Bata</v>
          </cell>
          <cell r="H89" t="str">
            <v>G.33h+G.32a</v>
          </cell>
          <cell r="I89">
            <v>0.2</v>
          </cell>
          <cell r="J89" t="str">
            <v>M3</v>
          </cell>
          <cell r="K89">
            <v>383258.81</v>
          </cell>
          <cell r="L89">
            <v>76651.759999999995</v>
          </cell>
        </row>
        <row r="90">
          <cell r="D90" t="str">
            <v>SUB TOTAL  V.B</v>
          </cell>
          <cell r="L90">
            <v>204534.63</v>
          </cell>
        </row>
        <row r="91">
          <cell r="B91" t="str">
            <v>V.C</v>
          </cell>
          <cell r="D91" t="str">
            <v>PEKERJAAN PASANGAN</v>
          </cell>
        </row>
        <row r="92">
          <cell r="B92">
            <v>1</v>
          </cell>
          <cell r="D92" t="str">
            <v>Pas. Genteng Plentong Mushola</v>
          </cell>
          <cell r="H92" t="str">
            <v>H.2(c)</v>
          </cell>
          <cell r="I92">
            <v>41.6</v>
          </cell>
          <cell r="J92" t="str">
            <v>M2</v>
          </cell>
          <cell r="K92">
            <v>22120</v>
          </cell>
          <cell r="L92">
            <v>920192</v>
          </cell>
        </row>
        <row r="93">
          <cell r="B93">
            <v>2</v>
          </cell>
          <cell r="D93" t="str">
            <v>Pas. Bubungan Plentong Mushola</v>
          </cell>
          <cell r="H93" t="str">
            <v>H.2.1(c)</v>
          </cell>
          <cell r="I93">
            <v>33.119999999999997</v>
          </cell>
          <cell r="J93" t="str">
            <v>M1</v>
          </cell>
          <cell r="K93">
            <v>32340</v>
          </cell>
          <cell r="L93">
            <v>1071100.8</v>
          </cell>
        </row>
        <row r="94">
          <cell r="B94">
            <v>3</v>
          </cell>
          <cell r="D94" t="str">
            <v>Pas. Plafond Teakwood 5mm Mushola</v>
          </cell>
          <cell r="H94" t="str">
            <v>D.12(a)</v>
          </cell>
          <cell r="I94">
            <v>41.16</v>
          </cell>
          <cell r="J94" t="str">
            <v>M2</v>
          </cell>
          <cell r="K94">
            <v>23115</v>
          </cell>
          <cell r="L94">
            <v>951413.4</v>
          </cell>
        </row>
        <row r="95">
          <cell r="B95">
            <v>4</v>
          </cell>
          <cell r="D95" t="str">
            <v>Pas. Papan Lisplank 25 cm Mushola</v>
          </cell>
          <cell r="H95" t="str">
            <v>F.21</v>
          </cell>
          <cell r="I95">
            <v>6.59</v>
          </cell>
          <cell r="J95" t="str">
            <v>M2</v>
          </cell>
          <cell r="K95">
            <v>93324</v>
          </cell>
          <cell r="L95">
            <v>615005.16</v>
          </cell>
        </row>
        <row r="96">
          <cell r="B96">
            <v>5</v>
          </cell>
          <cell r="D96" t="str">
            <v>Pas. Profil Sudut Plapond 5 cm kll Mushola</v>
          </cell>
          <cell r="H96" t="str">
            <v>Supl.BMPK.15</v>
          </cell>
          <cell r="I96">
            <v>60.5</v>
          </cell>
          <cell r="J96" t="str">
            <v>M'</v>
          </cell>
          <cell r="K96">
            <v>24235</v>
          </cell>
          <cell r="L96">
            <v>1466217.5</v>
          </cell>
        </row>
        <row r="97">
          <cell r="B97">
            <v>6</v>
          </cell>
          <cell r="D97" t="str">
            <v>Pas. Marmer 20/20 Dinding Dalam Mushola</v>
          </cell>
          <cell r="H97" t="str">
            <v>Supl.IV(i)</v>
          </cell>
          <cell r="I97">
            <v>34.94</v>
          </cell>
          <cell r="J97" t="str">
            <v>M2</v>
          </cell>
          <cell r="K97">
            <v>111116.59</v>
          </cell>
          <cell r="L97">
            <v>3882413.65</v>
          </cell>
        </row>
        <row r="98">
          <cell r="B98">
            <v>7</v>
          </cell>
          <cell r="D98" t="str">
            <v xml:space="preserve">Pas Keramik 10/25 cm Dinding luar Mushola </v>
          </cell>
          <cell r="H98" t="str">
            <v>Supl.III(b)</v>
          </cell>
          <cell r="I98">
            <v>14.21</v>
          </cell>
          <cell r="J98" t="str">
            <v>M2</v>
          </cell>
          <cell r="K98">
            <v>85941.59</v>
          </cell>
          <cell r="L98">
            <v>1221229.99</v>
          </cell>
        </row>
        <row r="99">
          <cell r="B99">
            <v>8</v>
          </cell>
          <cell r="D99" t="str">
            <v>Pas. Pondasi Batu belah hitam KM/WC</v>
          </cell>
          <cell r="H99" t="str">
            <v>G.32L+G.26(a)</v>
          </cell>
          <cell r="I99">
            <v>4.7300000000000004</v>
          </cell>
          <cell r="J99" t="str">
            <v>M3</v>
          </cell>
          <cell r="K99">
            <v>542996.29</v>
          </cell>
          <cell r="L99">
            <v>2568372.4500000002</v>
          </cell>
        </row>
        <row r="100">
          <cell r="B100">
            <v>9</v>
          </cell>
          <cell r="D100" t="str">
            <v>Pas. Sloof 12/15 KM/WC</v>
          </cell>
          <cell r="H100" t="str">
            <v>G.41+3/4 I.2(b)+1/2 F.8</v>
          </cell>
          <cell r="I100">
            <v>0.43</v>
          </cell>
          <cell r="J100" t="str">
            <v>M3</v>
          </cell>
          <cell r="K100">
            <v>3011086.64</v>
          </cell>
          <cell r="L100">
            <v>1294767.26</v>
          </cell>
        </row>
        <row r="101">
          <cell r="B101">
            <v>10</v>
          </cell>
          <cell r="D101" t="str">
            <v>Pas. Ring Balk 12/15 KM/WC</v>
          </cell>
          <cell r="H101" t="str">
            <v>G.41+3/4 I.2(b)+1/2 F.8</v>
          </cell>
          <cell r="I101">
            <v>0.43</v>
          </cell>
          <cell r="J101" t="str">
            <v>M3</v>
          </cell>
          <cell r="K101">
            <v>3011086.64</v>
          </cell>
          <cell r="L101">
            <v>1294767.26</v>
          </cell>
        </row>
        <row r="102">
          <cell r="B102">
            <v>11</v>
          </cell>
          <cell r="D102" t="str">
            <v>Pas. Plat Beton 12 cm penutup saluran</v>
          </cell>
          <cell r="H102" t="str">
            <v>G.41+3/4 I.2(b)+1/2 F.8</v>
          </cell>
          <cell r="I102">
            <v>9.1999999999999998E-2</v>
          </cell>
          <cell r="J102" t="str">
            <v>M3</v>
          </cell>
          <cell r="K102">
            <v>3011086.64</v>
          </cell>
          <cell r="L102">
            <v>277019.96999999997</v>
          </cell>
        </row>
        <row r="103">
          <cell r="B103">
            <v>12</v>
          </cell>
          <cell r="D103" t="str">
            <v>Pas Dinding Bata 1:4 KM/WC</v>
          </cell>
          <cell r="H103" t="str">
            <v>G.33h+G.32a</v>
          </cell>
          <cell r="I103">
            <v>5.8920000000000003</v>
          </cell>
          <cell r="J103" t="str">
            <v>M3</v>
          </cell>
          <cell r="K103">
            <v>383258.81</v>
          </cell>
          <cell r="L103">
            <v>2258160.91</v>
          </cell>
        </row>
        <row r="104">
          <cell r="B104">
            <v>13</v>
          </cell>
          <cell r="D104" t="str">
            <v>Plesteran dinding tebal 15mm 1:4 KM/WC</v>
          </cell>
          <cell r="H104" t="str">
            <v>G.50q+G.48</v>
          </cell>
          <cell r="I104">
            <v>90.72</v>
          </cell>
          <cell r="J104" t="str">
            <v>M2</v>
          </cell>
          <cell r="K104">
            <v>19133.61</v>
          </cell>
          <cell r="L104">
            <v>1735801.1</v>
          </cell>
        </row>
        <row r="105">
          <cell r="B105">
            <v>14</v>
          </cell>
          <cell r="D105" t="str">
            <v>Pasang Rangka Atap Kayu Klas II KM/WC</v>
          </cell>
          <cell r="H105" t="str">
            <v>F.16</v>
          </cell>
          <cell r="I105">
            <v>18.829999999999998</v>
          </cell>
          <cell r="J105" t="str">
            <v>M2</v>
          </cell>
          <cell r="K105">
            <v>17602</v>
          </cell>
          <cell r="L105">
            <v>331445.65999999997</v>
          </cell>
        </row>
        <row r="106">
          <cell r="B106">
            <v>15</v>
          </cell>
          <cell r="D106" t="str">
            <v>Pasang Atap Genting Plentong KM/WC</v>
          </cell>
          <cell r="H106" t="str">
            <v>H.2(e)</v>
          </cell>
          <cell r="I106">
            <v>18.829999999999998</v>
          </cell>
          <cell r="J106" t="str">
            <v>M2</v>
          </cell>
          <cell r="K106">
            <v>81120</v>
          </cell>
          <cell r="L106">
            <v>1527489.6</v>
          </cell>
        </row>
        <row r="107">
          <cell r="B107">
            <v>16</v>
          </cell>
          <cell r="D107" t="str">
            <v>Pasang Rangka Plafound KM/WC</v>
          </cell>
          <cell r="H107" t="str">
            <v>F.1.1</v>
          </cell>
          <cell r="I107">
            <v>0.12</v>
          </cell>
          <cell r="J107" t="str">
            <v>M3</v>
          </cell>
          <cell r="K107">
            <v>2685950</v>
          </cell>
          <cell r="L107">
            <v>322314</v>
          </cell>
        </row>
        <row r="108">
          <cell r="B108">
            <v>17</v>
          </cell>
          <cell r="D108" t="str">
            <v>Pasang Plafound Teakwood 5 mm KM/WC</v>
          </cell>
          <cell r="H108" t="str">
            <v>D.12(a)</v>
          </cell>
          <cell r="I108">
            <v>17.45</v>
          </cell>
          <cell r="J108" t="str">
            <v>M2</v>
          </cell>
          <cell r="K108">
            <v>23115</v>
          </cell>
          <cell r="L108">
            <v>403356.75</v>
          </cell>
        </row>
        <row r="109">
          <cell r="B109">
            <v>18</v>
          </cell>
          <cell r="D109" t="str">
            <v>Pas. Lis Sudut Plapond 5cm KM/WC</v>
          </cell>
          <cell r="H109" t="str">
            <v>Supl.BMPK.15</v>
          </cell>
          <cell r="I109">
            <v>19.559999999999999</v>
          </cell>
          <cell r="J109" t="str">
            <v>M'</v>
          </cell>
          <cell r="K109">
            <v>24235</v>
          </cell>
          <cell r="L109">
            <v>474036.6</v>
          </cell>
        </row>
        <row r="110">
          <cell r="B110">
            <v>19</v>
          </cell>
          <cell r="D110" t="str">
            <v>Pas. Lisplank samping KM/WC 25 cm</v>
          </cell>
          <cell r="H110" t="str">
            <v>F.21</v>
          </cell>
          <cell r="I110">
            <v>5.0199999999999996</v>
          </cell>
          <cell r="J110" t="str">
            <v>M2</v>
          </cell>
          <cell r="K110">
            <v>93324</v>
          </cell>
          <cell r="L110">
            <v>468486.48</v>
          </cell>
        </row>
        <row r="111">
          <cell r="B111">
            <v>20</v>
          </cell>
          <cell r="D111" t="str">
            <v>Pas. Dinding Bata adk 1: 4 Tempat Wudhu</v>
          </cell>
          <cell r="H111" t="str">
            <v>G.33h+G.32a</v>
          </cell>
          <cell r="I111">
            <v>0.96799999999999997</v>
          </cell>
          <cell r="J111" t="str">
            <v>M3</v>
          </cell>
          <cell r="K111">
            <v>383258.81</v>
          </cell>
          <cell r="L111">
            <v>370994.53</v>
          </cell>
        </row>
        <row r="112">
          <cell r="B112">
            <v>21</v>
          </cell>
          <cell r="D112" t="str">
            <v>Pas. Pasir bawah lantai Tempat Wudhu</v>
          </cell>
          <cell r="H112" t="str">
            <v>A.18</v>
          </cell>
          <cell r="I112">
            <v>0.06</v>
          </cell>
          <cell r="J112" t="str">
            <v>M3</v>
          </cell>
          <cell r="K112">
            <v>146691.20000000001</v>
          </cell>
          <cell r="L112">
            <v>8801.4699999999993</v>
          </cell>
        </row>
        <row r="113">
          <cell r="B113">
            <v>22</v>
          </cell>
          <cell r="D113" t="str">
            <v>Pas. Keramik 20/20 Textur Anti Slip KM/WC</v>
          </cell>
          <cell r="H113" t="str">
            <v>Supl.III(c)</v>
          </cell>
          <cell r="I113">
            <v>8.11</v>
          </cell>
          <cell r="J113" t="str">
            <v>M2</v>
          </cell>
          <cell r="K113">
            <v>64691.59</v>
          </cell>
          <cell r="L113">
            <v>524648.79</v>
          </cell>
        </row>
        <row r="114">
          <cell r="B114">
            <v>23</v>
          </cell>
          <cell r="D114" t="str">
            <v>Pas. Keramik Dinding Dalam 20/20 KM/WC</v>
          </cell>
          <cell r="H114" t="str">
            <v>Supl.III(c)</v>
          </cell>
          <cell r="I114">
            <v>16.64</v>
          </cell>
          <cell r="J114" t="str">
            <v>M2</v>
          </cell>
          <cell r="K114">
            <v>64691.59</v>
          </cell>
          <cell r="L114">
            <v>1076468.06</v>
          </cell>
        </row>
        <row r="115">
          <cell r="B115">
            <v>24</v>
          </cell>
          <cell r="D115" t="str">
            <v>Pas. Keramik 30/30 textur anti slip untuk lantai keliling bangunan Mushola dan tempat wudhu</v>
          </cell>
          <cell r="H115" t="str">
            <v>Supl.III(d)</v>
          </cell>
          <cell r="I115">
            <v>48.1</v>
          </cell>
          <cell r="J115" t="str">
            <v>M2</v>
          </cell>
          <cell r="K115">
            <v>64891.59</v>
          </cell>
          <cell r="L115">
            <v>3121285.48</v>
          </cell>
        </row>
        <row r="116">
          <cell r="D116" t="str">
            <v>SUB TOTAL  V.C</v>
          </cell>
          <cell r="L116">
            <v>28185788.870000005</v>
          </cell>
        </row>
        <row r="117">
          <cell r="B117" t="str">
            <v>V.D</v>
          </cell>
          <cell r="D117" t="str">
            <v xml:space="preserve">PEK. KUSEN &amp; DAUN PINTU </v>
          </cell>
        </row>
        <row r="118">
          <cell r="B118">
            <v>1</v>
          </cell>
          <cell r="D118" t="str">
            <v xml:space="preserve">Pas. Kusen Daun Pintu KM/WC PVC Terpasang </v>
          </cell>
          <cell r="H118" t="str">
            <v>Ls</v>
          </cell>
          <cell r="I118">
            <v>3</v>
          </cell>
          <cell r="J118" t="str">
            <v>Unit</v>
          </cell>
          <cell r="K118">
            <v>210000</v>
          </cell>
          <cell r="L118">
            <v>630000</v>
          </cell>
        </row>
        <row r="119">
          <cell r="B119">
            <v>2</v>
          </cell>
          <cell r="D119" t="str">
            <v>Pas. Kusen Pintu dan Jendela kayu klas II</v>
          </cell>
          <cell r="H119" t="str">
            <v>F.27(a)</v>
          </cell>
          <cell r="I119">
            <v>0.55000000000000004</v>
          </cell>
          <cell r="J119" t="str">
            <v>M3</v>
          </cell>
          <cell r="K119">
            <v>3620138</v>
          </cell>
          <cell r="L119">
            <v>1991075.9</v>
          </cell>
        </row>
        <row r="120">
          <cell r="B120">
            <v>3</v>
          </cell>
          <cell r="D120" t="str">
            <v>Pas. Daun Jendela Kayu Kls II Kaca Bening 5 mm</v>
          </cell>
          <cell r="H120" t="str">
            <v>F.36(d)</v>
          </cell>
          <cell r="I120">
            <v>13.738</v>
          </cell>
          <cell r="J120" t="str">
            <v>M2</v>
          </cell>
          <cell r="K120">
            <v>435778</v>
          </cell>
          <cell r="L120">
            <v>5986718.1600000001</v>
          </cell>
        </row>
        <row r="121">
          <cell r="B121">
            <v>4</v>
          </cell>
          <cell r="D121" t="str">
            <v>Pas. Daun Pintu Panel Kayu Kls II</v>
          </cell>
          <cell r="H121" t="str">
            <v>F.33.2(b)</v>
          </cell>
          <cell r="I121">
            <v>2.2000000000000002</v>
          </cell>
          <cell r="J121" t="str">
            <v>M2</v>
          </cell>
          <cell r="K121">
            <v>473575</v>
          </cell>
          <cell r="L121">
            <v>1041865</v>
          </cell>
        </row>
        <row r="122">
          <cell r="D122" t="str">
            <v>SUB TOTAL  V.D</v>
          </cell>
          <cell r="L122">
            <v>9649659.0600000005</v>
          </cell>
        </row>
        <row r="123">
          <cell r="B123" t="str">
            <v>V.E</v>
          </cell>
          <cell r="D123" t="str">
            <v>PEKERJAAN PENGECATAN</v>
          </cell>
        </row>
        <row r="124">
          <cell r="B124">
            <v>1</v>
          </cell>
          <cell r="D124" t="str">
            <v>Cat Dinding KM/WC</v>
          </cell>
          <cell r="H124" t="str">
            <v>G.53.1</v>
          </cell>
          <cell r="I124">
            <v>70.33</v>
          </cell>
          <cell r="J124" t="str">
            <v>M2</v>
          </cell>
          <cell r="K124">
            <v>7561</v>
          </cell>
          <cell r="L124">
            <v>531765.13</v>
          </cell>
        </row>
        <row r="125">
          <cell r="B125">
            <v>2</v>
          </cell>
          <cell r="D125" t="str">
            <v>Cat Listplank KM/WC</v>
          </cell>
          <cell r="H125" t="str">
            <v>Supl.IX.1</v>
          </cell>
          <cell r="I125">
            <v>1.26</v>
          </cell>
          <cell r="J125" t="str">
            <v>M2</v>
          </cell>
          <cell r="K125">
            <v>14171.75</v>
          </cell>
          <cell r="L125">
            <v>17856.41</v>
          </cell>
        </row>
        <row r="126">
          <cell r="B126">
            <v>3</v>
          </cell>
          <cell r="D126" t="str">
            <v>Cat Plafond KM/WC</v>
          </cell>
          <cell r="H126" t="str">
            <v>G.53.1</v>
          </cell>
          <cell r="I126">
            <v>17.45</v>
          </cell>
          <cell r="J126" t="str">
            <v>M2</v>
          </cell>
          <cell r="K126">
            <v>7561</v>
          </cell>
          <cell r="L126">
            <v>131939.45000000001</v>
          </cell>
        </row>
        <row r="129">
          <cell r="B129">
            <v>4</v>
          </cell>
          <cell r="D129" t="str">
            <v>Pekerjaan Dempul Kusen Pintu, Lisplank, Jendela</v>
          </cell>
          <cell r="H129" t="str">
            <v>1/2K+K30+K23</v>
          </cell>
          <cell r="I129">
            <v>20.5</v>
          </cell>
          <cell r="J129" t="str">
            <v>M2</v>
          </cell>
          <cell r="K129">
            <v>9487.5</v>
          </cell>
          <cell r="L129">
            <v>194493.75</v>
          </cell>
        </row>
        <row r="130">
          <cell r="B130">
            <v>5</v>
          </cell>
          <cell r="D130" t="str">
            <v>Pengecatan Kusen, Pintu, Listplank, &amp; jendela</v>
          </cell>
          <cell r="H130" t="str">
            <v>Supl.IX.1</v>
          </cell>
          <cell r="I130">
            <v>20.5</v>
          </cell>
          <cell r="J130" t="str">
            <v>M2</v>
          </cell>
          <cell r="K130">
            <v>14171.75</v>
          </cell>
          <cell r="L130">
            <v>290520.88</v>
          </cell>
        </row>
        <row r="131">
          <cell r="B131">
            <v>6</v>
          </cell>
          <cell r="D131" t="str">
            <v>Cat Dinding Luar Mushola</v>
          </cell>
          <cell r="H131" t="str">
            <v>G.53.1</v>
          </cell>
          <cell r="I131">
            <v>129.15</v>
          </cell>
          <cell r="J131" t="str">
            <v>M2</v>
          </cell>
          <cell r="K131">
            <v>7561</v>
          </cell>
          <cell r="L131">
            <v>976503.15</v>
          </cell>
        </row>
        <row r="132">
          <cell r="B132">
            <v>7</v>
          </cell>
          <cell r="D132" t="str">
            <v>Cat Plafond Mushola</v>
          </cell>
          <cell r="H132" t="str">
            <v>G.53.1</v>
          </cell>
          <cell r="I132">
            <v>41.16</v>
          </cell>
          <cell r="J132" t="str">
            <v>M2</v>
          </cell>
          <cell r="K132">
            <v>7561</v>
          </cell>
          <cell r="L132">
            <v>311210.76</v>
          </cell>
        </row>
        <row r="133">
          <cell r="B133">
            <v>8</v>
          </cell>
          <cell r="D133" t="str">
            <v>Cat Kusen daun pintu dan Jendela</v>
          </cell>
          <cell r="H133" t="str">
            <v>Supl.IX.1</v>
          </cell>
          <cell r="I133">
            <v>15.94</v>
          </cell>
          <cell r="J133" t="str">
            <v>M2</v>
          </cell>
          <cell r="K133">
            <v>14171.75</v>
          </cell>
          <cell r="L133">
            <v>225897.7</v>
          </cell>
        </row>
        <row r="134">
          <cell r="B134">
            <v>9</v>
          </cell>
          <cell r="D134" t="str">
            <v>Cat Listplank Mushola</v>
          </cell>
          <cell r="H134" t="str">
            <v>Supl.IX.1</v>
          </cell>
          <cell r="I134">
            <v>6.59</v>
          </cell>
          <cell r="J134" t="str">
            <v>M2</v>
          </cell>
          <cell r="K134">
            <v>14171.75</v>
          </cell>
          <cell r="L134">
            <v>93391.83</v>
          </cell>
        </row>
        <row r="135">
          <cell r="B135">
            <v>10</v>
          </cell>
          <cell r="D135" t="str">
            <v>Cat Genteng Mushola dan KM/WC</v>
          </cell>
          <cell r="H135" t="str">
            <v>G.53.2</v>
          </cell>
          <cell r="I135">
            <v>60.43</v>
          </cell>
          <cell r="J135" t="str">
            <v>M2</v>
          </cell>
          <cell r="K135">
            <v>6121</v>
          </cell>
          <cell r="L135">
            <v>369892.03</v>
          </cell>
        </row>
        <row r="136">
          <cell r="D136" t="str">
            <v>SUB TOTAL  V.E</v>
          </cell>
          <cell r="L136">
            <v>3143471.0900000008</v>
          </cell>
        </row>
        <row r="137">
          <cell r="B137" t="str">
            <v>V.F</v>
          </cell>
          <cell r="D137" t="str">
            <v>PEKERJAAN INSTALASI AIR &amp; SANITAIR</v>
          </cell>
        </row>
        <row r="138">
          <cell r="B138">
            <v>1</v>
          </cell>
          <cell r="D138" t="str">
            <v>Pas. Pipa air bersih PVC dia 1" KM/WC Terpasang</v>
          </cell>
          <cell r="H138" t="str">
            <v>Supl.BMPK.13.a</v>
          </cell>
          <cell r="I138">
            <v>10</v>
          </cell>
          <cell r="J138" t="str">
            <v>M'</v>
          </cell>
          <cell r="K138">
            <v>74612.5</v>
          </cell>
          <cell r="L138">
            <v>746125</v>
          </cell>
        </row>
        <row r="139">
          <cell r="B139">
            <v>2</v>
          </cell>
          <cell r="D139" t="str">
            <v>Pas. Pipa air limbah PVC 4"</v>
          </cell>
          <cell r="H139" t="str">
            <v>Supl.BMPK.14</v>
          </cell>
          <cell r="I139">
            <v>12.87</v>
          </cell>
          <cell r="J139" t="str">
            <v>M'</v>
          </cell>
          <cell r="K139">
            <v>76785</v>
          </cell>
          <cell r="L139">
            <v>988222.95</v>
          </cell>
        </row>
        <row r="140">
          <cell r="B140">
            <v>3</v>
          </cell>
          <cell r="D140" t="str">
            <v>Pas. Pipa air kotor PVC 4"</v>
          </cell>
          <cell r="H140" t="str">
            <v>Supl.BMPK.14</v>
          </cell>
          <cell r="I140">
            <v>1</v>
          </cell>
          <cell r="J140" t="str">
            <v>M'</v>
          </cell>
          <cell r="K140">
            <v>76785</v>
          </cell>
          <cell r="L140">
            <v>76785</v>
          </cell>
        </row>
        <row r="141">
          <cell r="B141">
            <v>4</v>
          </cell>
          <cell r="D141" t="str">
            <v>Pas. Kran air 1/2" KM/WC Lengkap</v>
          </cell>
          <cell r="H141" t="str">
            <v>Supl.BMPK.13</v>
          </cell>
          <cell r="I141">
            <v>3</v>
          </cell>
          <cell r="J141" t="str">
            <v>Unit</v>
          </cell>
          <cell r="K141">
            <v>91150</v>
          </cell>
          <cell r="L141">
            <v>273450</v>
          </cell>
        </row>
        <row r="142">
          <cell r="B142">
            <v>5</v>
          </cell>
          <cell r="D142" t="str">
            <v>Floor Drain Plastik lengkap terpasang</v>
          </cell>
          <cell r="H142" t="str">
            <v>BP</v>
          </cell>
          <cell r="I142">
            <v>3</v>
          </cell>
          <cell r="J142" t="str">
            <v>Unit</v>
          </cell>
          <cell r="K142">
            <v>48000</v>
          </cell>
          <cell r="L142">
            <v>144000</v>
          </cell>
        </row>
        <row r="143">
          <cell r="B143">
            <v>6</v>
          </cell>
          <cell r="D143" t="str">
            <v>Pas. Bak Air Fiber 80 x 80 Terpasang</v>
          </cell>
          <cell r="H143" t="str">
            <v>Supl.BMPK.10</v>
          </cell>
          <cell r="I143">
            <v>2</v>
          </cell>
          <cell r="J143" t="str">
            <v>Unit</v>
          </cell>
          <cell r="K143">
            <v>468479.07</v>
          </cell>
          <cell r="L143">
            <v>936958.14</v>
          </cell>
        </row>
        <row r="144">
          <cell r="B144">
            <v>7</v>
          </cell>
          <cell r="D144" t="str">
            <v>Pas. Urinoir Keramik lengkap Terpasang</v>
          </cell>
          <cell r="H144" t="str">
            <v>Ls</v>
          </cell>
          <cell r="I144">
            <v>2</v>
          </cell>
          <cell r="J144" t="str">
            <v>Unit</v>
          </cell>
          <cell r="K144">
            <v>1250000</v>
          </cell>
          <cell r="L144">
            <v>2500000</v>
          </cell>
        </row>
        <row r="145">
          <cell r="B145">
            <v>8</v>
          </cell>
          <cell r="D145" t="str">
            <v>Pas. Pipa air bersih PVC dia 1" terpasang</v>
          </cell>
          <cell r="H145" t="str">
            <v>Supl.BMPK.13.a</v>
          </cell>
          <cell r="I145">
            <v>10</v>
          </cell>
          <cell r="J145" t="str">
            <v>M'</v>
          </cell>
          <cell r="K145">
            <v>74612.5</v>
          </cell>
          <cell r="L145">
            <v>746125</v>
          </cell>
        </row>
        <row r="146">
          <cell r="B146">
            <v>9</v>
          </cell>
          <cell r="D146" t="str">
            <v>Pas. Kran air 1/2" Lengkap</v>
          </cell>
          <cell r="H146" t="str">
            <v>Supl.BMPK.13</v>
          </cell>
          <cell r="I146">
            <v>5</v>
          </cell>
          <cell r="J146" t="str">
            <v>Unit</v>
          </cell>
          <cell r="K146">
            <v>91150</v>
          </cell>
          <cell r="L146">
            <v>455750</v>
          </cell>
        </row>
        <row r="147">
          <cell r="B147">
            <v>10</v>
          </cell>
          <cell r="D147" t="str">
            <v xml:space="preserve">Pas. Kloset jongkok keramik lengkap terpasang </v>
          </cell>
          <cell r="H147" t="str">
            <v>Supl.BMPK.6(b)</v>
          </cell>
          <cell r="I147">
            <v>2</v>
          </cell>
          <cell r="J147" t="str">
            <v>Unit</v>
          </cell>
          <cell r="K147">
            <v>170672.34</v>
          </cell>
          <cell r="L147">
            <v>341344.68</v>
          </cell>
        </row>
        <row r="148">
          <cell r="B148">
            <v>11</v>
          </cell>
          <cell r="D148" t="str">
            <v>Pas. Septik Tank &amp; Resapan</v>
          </cell>
          <cell r="H148" t="str">
            <v>Supl.BMPK.8</v>
          </cell>
          <cell r="I148">
            <v>1</v>
          </cell>
          <cell r="J148" t="str">
            <v>Unit</v>
          </cell>
          <cell r="K148">
            <v>4834530.22</v>
          </cell>
          <cell r="L148">
            <v>4834530.22</v>
          </cell>
        </row>
        <row r="149">
          <cell r="D149" t="str">
            <v>SUB TOTAL  V.F</v>
          </cell>
          <cell r="L149">
            <v>12043290.989999998</v>
          </cell>
        </row>
        <row r="150">
          <cell r="B150" t="str">
            <v>V.G</v>
          </cell>
          <cell r="D150" t="str">
            <v>PEKERJAAN KUNCI DAN PENGGANTUNG</v>
          </cell>
        </row>
        <row r="151">
          <cell r="B151">
            <v>1</v>
          </cell>
          <cell r="D151" t="str">
            <v>Pas. Engsel pintu @ 3 bh</v>
          </cell>
          <cell r="H151" t="str">
            <v>Supl.BMPK.2(a)</v>
          </cell>
          <cell r="I151">
            <v>6</v>
          </cell>
          <cell r="J151" t="str">
            <v>bh</v>
          </cell>
          <cell r="K151">
            <v>8266</v>
          </cell>
          <cell r="L151">
            <v>49596</v>
          </cell>
        </row>
        <row r="152">
          <cell r="B152">
            <v>2</v>
          </cell>
          <cell r="D152" t="str">
            <v>Pas. Grendel jendela @ 2 bh</v>
          </cell>
          <cell r="H152" t="str">
            <v>Supl.BMPK.5(a)</v>
          </cell>
          <cell r="I152">
            <v>24</v>
          </cell>
          <cell r="J152" t="str">
            <v>bh</v>
          </cell>
          <cell r="K152">
            <v>6566</v>
          </cell>
          <cell r="L152">
            <v>157584</v>
          </cell>
        </row>
        <row r="153">
          <cell r="B153">
            <v>3</v>
          </cell>
          <cell r="D153" t="str">
            <v>Pas. Grendel pintu</v>
          </cell>
          <cell r="H153" t="str">
            <v>Supl.BMPK.5(a)</v>
          </cell>
          <cell r="I153">
            <v>2</v>
          </cell>
          <cell r="J153" t="str">
            <v>bh</v>
          </cell>
          <cell r="K153">
            <v>6566</v>
          </cell>
          <cell r="L153">
            <v>13132</v>
          </cell>
        </row>
        <row r="154">
          <cell r="B154">
            <v>4</v>
          </cell>
          <cell r="D154" t="str">
            <v>Pas. Hak angin @ 2 bh</v>
          </cell>
          <cell r="H154" t="str">
            <v>Supl.BMPK.4</v>
          </cell>
          <cell r="I154">
            <v>24</v>
          </cell>
          <cell r="J154" t="str">
            <v>bh</v>
          </cell>
          <cell r="K154">
            <v>4066</v>
          </cell>
          <cell r="L154">
            <v>97584</v>
          </cell>
        </row>
        <row r="155">
          <cell r="B155">
            <v>5</v>
          </cell>
          <cell r="D155" t="str">
            <v>Pas. Engsel jendela @ 2 bh</v>
          </cell>
          <cell r="H155" t="str">
            <v>Supl.BMPK.2(a)</v>
          </cell>
          <cell r="I155">
            <v>24</v>
          </cell>
          <cell r="J155" t="str">
            <v>bh</v>
          </cell>
          <cell r="K155">
            <v>8266</v>
          </cell>
          <cell r="L155">
            <v>198384</v>
          </cell>
        </row>
        <row r="156">
          <cell r="B156">
            <v>6</v>
          </cell>
          <cell r="D156" t="str">
            <v>Pas. Tarikan jendela @ 1 bh</v>
          </cell>
          <cell r="H156" t="str">
            <v>Supl.BMPK.3(a)</v>
          </cell>
          <cell r="I156">
            <v>12</v>
          </cell>
          <cell r="J156" t="str">
            <v>bh</v>
          </cell>
          <cell r="K156">
            <v>11066</v>
          </cell>
          <cell r="L156">
            <v>132792</v>
          </cell>
        </row>
        <row r="157">
          <cell r="B157">
            <v>7</v>
          </cell>
          <cell r="D157" t="str">
            <v>Pas. Kunci Tanam 2 Slag kw baik</v>
          </cell>
          <cell r="H157" t="str">
            <v>Supl.BMPK.1(b)</v>
          </cell>
          <cell r="I157">
            <v>1</v>
          </cell>
          <cell r="J157" t="str">
            <v>Unit</v>
          </cell>
          <cell r="K157">
            <v>60000</v>
          </cell>
          <cell r="L157">
            <v>60000</v>
          </cell>
        </row>
        <row r="158">
          <cell r="D158" t="str">
            <v>SUB TOTAL  V.G</v>
          </cell>
          <cell r="L158">
            <v>709072</v>
          </cell>
        </row>
        <row r="159">
          <cell r="B159" t="str">
            <v>V.H</v>
          </cell>
          <cell r="D159" t="str">
            <v>PEKERJAAN INSTALASI LISTRIK</v>
          </cell>
        </row>
        <row r="160">
          <cell r="B160">
            <v>1</v>
          </cell>
          <cell r="D160" t="str">
            <v>Pas. Fitting Down Light</v>
          </cell>
          <cell r="H160" t="str">
            <v>ls</v>
          </cell>
          <cell r="I160">
            <v>8</v>
          </cell>
          <cell r="J160" t="str">
            <v>ttk</v>
          </cell>
          <cell r="K160">
            <v>35000</v>
          </cell>
          <cell r="L160">
            <v>280000</v>
          </cell>
        </row>
        <row r="161">
          <cell r="B161">
            <v>2</v>
          </cell>
          <cell r="D161" t="str">
            <v>Pas. Lampu pijar 40 Watt terpasang</v>
          </cell>
          <cell r="H161" t="str">
            <v>BP</v>
          </cell>
          <cell r="I161">
            <v>1</v>
          </cell>
          <cell r="J161" t="str">
            <v>ttk</v>
          </cell>
          <cell r="K161">
            <v>45000</v>
          </cell>
          <cell r="L161">
            <v>45000</v>
          </cell>
        </row>
        <row r="162">
          <cell r="B162">
            <v>3</v>
          </cell>
          <cell r="D162" t="str">
            <v>Pas. Lampu pijar 15 Watt terpasang Mushola</v>
          </cell>
          <cell r="H162" t="str">
            <v>BP</v>
          </cell>
          <cell r="I162">
            <v>12</v>
          </cell>
          <cell r="J162" t="str">
            <v>ttk</v>
          </cell>
          <cell r="K162">
            <v>45000</v>
          </cell>
          <cell r="L162">
            <v>540000</v>
          </cell>
        </row>
        <row r="163">
          <cell r="B163">
            <v>4</v>
          </cell>
          <cell r="D163" t="str">
            <v>Pas. Lampu pijar 15 Watt terpasang KM/WC</v>
          </cell>
          <cell r="H163" t="str">
            <v>BP</v>
          </cell>
          <cell r="I163">
            <v>5</v>
          </cell>
          <cell r="J163" t="str">
            <v>ttk</v>
          </cell>
          <cell r="K163">
            <v>45000</v>
          </cell>
          <cell r="L163">
            <v>225000</v>
          </cell>
        </row>
        <row r="164">
          <cell r="B164">
            <v>5</v>
          </cell>
          <cell r="D164" t="str">
            <v>Pas. Saklar Ganda Dobel Stop Kontak</v>
          </cell>
          <cell r="H164" t="str">
            <v>ls</v>
          </cell>
          <cell r="I164">
            <v>1</v>
          </cell>
          <cell r="J164" t="str">
            <v>bh</v>
          </cell>
          <cell r="K164">
            <v>15000</v>
          </cell>
          <cell r="L164">
            <v>15000</v>
          </cell>
        </row>
        <row r="165">
          <cell r="B165">
            <v>6</v>
          </cell>
          <cell r="D165" t="str">
            <v>Pas. Stop Kontak</v>
          </cell>
          <cell r="H165" t="str">
            <v>ls</v>
          </cell>
          <cell r="I165">
            <v>1</v>
          </cell>
          <cell r="J165" t="str">
            <v>bh</v>
          </cell>
          <cell r="K165">
            <v>15000</v>
          </cell>
          <cell r="L165">
            <v>15000</v>
          </cell>
        </row>
        <row r="166">
          <cell r="B166">
            <v>7</v>
          </cell>
          <cell r="D166" t="str">
            <v>Pas. Titiik Lampu dll</v>
          </cell>
          <cell r="H166" t="str">
            <v>ls</v>
          </cell>
          <cell r="I166">
            <v>20</v>
          </cell>
          <cell r="J166" t="str">
            <v>ttk</v>
          </cell>
          <cell r="K166">
            <v>140000</v>
          </cell>
          <cell r="L166">
            <v>2800000</v>
          </cell>
        </row>
        <row r="167">
          <cell r="D167" t="str">
            <v>SUB TOTAL  V.H</v>
          </cell>
          <cell r="L167">
            <v>3920000</v>
          </cell>
        </row>
        <row r="168">
          <cell r="L168">
            <v>58922266.980000012</v>
          </cell>
        </row>
        <row r="169">
          <cell r="B169" t="str">
            <v>VI</v>
          </cell>
          <cell r="D169" t="str">
            <v>PEKERJAAN PEMBUANGAN SISA PEKERJAAN</v>
          </cell>
        </row>
        <row r="170">
          <cell r="B170">
            <v>1</v>
          </cell>
          <cell r="D170" t="str">
            <v>Pembuangan Sisa Pekerjaan</v>
          </cell>
          <cell r="H170" t="str">
            <v>Ls</v>
          </cell>
          <cell r="I170">
            <v>1</v>
          </cell>
          <cell r="J170" t="str">
            <v>Unit</v>
          </cell>
          <cell r="K170">
            <v>1000000</v>
          </cell>
          <cell r="L170">
            <v>1000000</v>
          </cell>
        </row>
        <row r="171">
          <cell r="D171" t="str">
            <v>SUB TOTAL  VI</v>
          </cell>
          <cell r="L171">
            <v>1000000</v>
          </cell>
        </row>
        <row r="172">
          <cell r="D172" t="str">
            <v>JUMLAH</v>
          </cell>
          <cell r="L172">
            <v>144750720.41</v>
          </cell>
        </row>
        <row r="173">
          <cell r="D173" t="str">
            <v>PPN (10% X A)</v>
          </cell>
          <cell r="L173">
            <v>14475072.041000001</v>
          </cell>
        </row>
        <row r="174">
          <cell r="D174" t="str">
            <v>JUMLAH  (A+B)</v>
          </cell>
          <cell r="L174">
            <v>159225792.45100001</v>
          </cell>
        </row>
        <row r="175">
          <cell r="D175" t="str">
            <v>JUMLAH DIBULATKAN</v>
          </cell>
          <cell r="L175">
            <v>159225000</v>
          </cell>
        </row>
        <row r="176">
          <cell r="N176" t="str">
            <v>REKAPITULASI RENCANA ANGGARAN BIAYA</v>
          </cell>
        </row>
        <row r="177">
          <cell r="N177" t="str">
            <v>OWNER'S ESTIMATE</v>
          </cell>
        </row>
        <row r="179">
          <cell r="N179" t="str">
            <v>Kegiatan</v>
          </cell>
          <cell r="O179" t="str">
            <v>:</v>
          </cell>
          <cell r="P179" t="str">
            <v>Pembangunan / Pemagaran Gedung Kantor, Gedung Sekolah</v>
          </cell>
        </row>
        <row r="180">
          <cell r="N180" t="str">
            <v>Pekerjaan</v>
          </cell>
          <cell r="O180" t="str">
            <v>:</v>
          </cell>
          <cell r="P180" t="str">
            <v>Pemagaran Kantor Kejaksaan Negeri Bandar Lampung</v>
          </cell>
        </row>
        <row r="181">
          <cell r="N181" t="str">
            <v>Lokasi</v>
          </cell>
          <cell r="O181" t="str">
            <v>:</v>
          </cell>
          <cell r="P181" t="str">
            <v>Kota Bandar Lampung</v>
          </cell>
        </row>
        <row r="182">
          <cell r="N182" t="str">
            <v>Tahun Anggaran</v>
          </cell>
          <cell r="O182" t="str">
            <v>:</v>
          </cell>
          <cell r="P182" t="str">
            <v>2006</v>
          </cell>
        </row>
        <row r="184">
          <cell r="N184" t="str">
            <v>NO.</v>
          </cell>
          <cell r="O184" t="str">
            <v>URAIAN  PEKERJAAN</v>
          </cell>
          <cell r="U184" t="str">
            <v>TOTAL</v>
          </cell>
        </row>
        <row r="185">
          <cell r="U185" t="str">
            <v>HARGA</v>
          </cell>
        </row>
        <row r="186">
          <cell r="U186" t="str">
            <v>(Rp)</v>
          </cell>
        </row>
        <row r="187">
          <cell r="N187" t="str">
            <v>I</v>
          </cell>
          <cell r="P187" t="str">
            <v>PEKERJAAN PERSIAPAN</v>
          </cell>
          <cell r="U187">
            <v>5974434.2000000002</v>
          </cell>
        </row>
        <row r="188">
          <cell r="N188" t="str">
            <v>II</v>
          </cell>
          <cell r="P188" t="str">
            <v>REHAB PAGAR SAMPING KIRI BANGUNAN</v>
          </cell>
          <cell r="U188">
            <v>15414583.209999997</v>
          </cell>
        </row>
        <row r="189">
          <cell r="N189" t="str">
            <v>III</v>
          </cell>
          <cell r="P189" t="str">
            <v>REHAB PAGAR BELAKANG</v>
          </cell>
          <cell r="U189">
            <v>33751449.739999995</v>
          </cell>
        </row>
        <row r="190">
          <cell r="N190" t="str">
            <v>IV</v>
          </cell>
          <cell r="P190" t="str">
            <v>PEMBANGUNAN TUGU PINTU GERBANG</v>
          </cell>
          <cell r="U190">
            <v>29687986.279999997</v>
          </cell>
        </row>
        <row r="191">
          <cell r="N191" t="str">
            <v>V</v>
          </cell>
          <cell r="P191" t="str">
            <v>REHAB MUSHOLA DAN KM/WC</v>
          </cell>
          <cell r="U191">
            <v>58922266.980000012</v>
          </cell>
        </row>
        <row r="192">
          <cell r="P192" t="str">
            <v>V.A</v>
          </cell>
          <cell r="Q192" t="str">
            <v>PEKERJAAN BONGKARAN</v>
          </cell>
          <cell r="R192" t="str">
            <v>=</v>
          </cell>
          <cell r="S192">
            <v>1066450.3400000001</v>
          </cell>
        </row>
        <row r="193">
          <cell r="P193" t="str">
            <v>V.B</v>
          </cell>
          <cell r="Q193" t="str">
            <v>PEKERJAAN GALIAN DAN TANAH</v>
          </cell>
          <cell r="R193" t="str">
            <v>=</v>
          </cell>
          <cell r="S193">
            <v>204534.63</v>
          </cell>
        </row>
        <row r="194">
          <cell r="P194" t="str">
            <v>V.C</v>
          </cell>
          <cell r="Q194" t="str">
            <v>PEKERJAAN PASANGAN</v>
          </cell>
          <cell r="R194" t="str">
            <v>=</v>
          </cell>
          <cell r="S194">
            <v>28185788.870000005</v>
          </cell>
        </row>
        <row r="195">
          <cell r="P195" t="str">
            <v>V.D</v>
          </cell>
          <cell r="Q195" t="str">
            <v xml:space="preserve">PEK. KUSEN &amp; DAUN PINTU </v>
          </cell>
          <cell r="R195" t="str">
            <v>=</v>
          </cell>
          <cell r="S195">
            <v>9649659.0600000005</v>
          </cell>
        </row>
        <row r="196">
          <cell r="P196" t="str">
            <v>V.E</v>
          </cell>
          <cell r="Q196" t="str">
            <v>PEKERJAAN PENGECATAN</v>
          </cell>
          <cell r="R196" t="str">
            <v>=</v>
          </cell>
          <cell r="S196">
            <v>3143471.0900000008</v>
          </cell>
        </row>
        <row r="197">
          <cell r="P197" t="str">
            <v>V.F</v>
          </cell>
          <cell r="Q197" t="str">
            <v>PEKERJAAN INSTALASI AIR &amp; SANITAIR</v>
          </cell>
          <cell r="R197" t="str">
            <v>=</v>
          </cell>
          <cell r="S197">
            <v>12043290.989999998</v>
          </cell>
        </row>
        <row r="198">
          <cell r="P198" t="str">
            <v>V.G</v>
          </cell>
          <cell r="Q198" t="str">
            <v>PEKERJAAN KUNCI DAN PENGGANTUNG</v>
          </cell>
          <cell r="R198" t="str">
            <v>=</v>
          </cell>
          <cell r="S198">
            <v>709072</v>
          </cell>
        </row>
        <row r="199">
          <cell r="P199" t="str">
            <v>V.H</v>
          </cell>
          <cell r="Q199" t="str">
            <v>PEKERJAAN INSTALASI LISTRIK</v>
          </cell>
          <cell r="R199" t="str">
            <v>=</v>
          </cell>
          <cell r="S199">
            <v>3920000</v>
          </cell>
        </row>
        <row r="200">
          <cell r="N200" t="str">
            <v>VI</v>
          </cell>
          <cell r="P200" t="str">
            <v>PEKERJAAN PEMBUANGAN SISA PEKERJAAN</v>
          </cell>
          <cell r="U200">
            <v>1000000</v>
          </cell>
        </row>
        <row r="201">
          <cell r="P201" t="str">
            <v>JUMLAH ( I  s/d.  VI)</v>
          </cell>
          <cell r="U201">
            <v>144750720.41</v>
          </cell>
        </row>
        <row r="202">
          <cell r="P202" t="str">
            <v>PPN 10%</v>
          </cell>
          <cell r="U202">
            <v>14475072.041000001</v>
          </cell>
        </row>
        <row r="203">
          <cell r="P203" t="str">
            <v>TOTAL</v>
          </cell>
          <cell r="U203">
            <v>159225792.45100001</v>
          </cell>
        </row>
        <row r="204">
          <cell r="P204" t="str">
            <v>DIBULATKAN</v>
          </cell>
          <cell r="U204">
            <v>159225000</v>
          </cell>
        </row>
        <row r="206">
          <cell r="N206" t="str">
            <v>Terbilang</v>
          </cell>
          <cell r="O206" t="str">
            <v>:</v>
          </cell>
          <cell r="P206" t="str">
            <v>Seratus Lima Puluh Sembilan Juta Dua Ratus Dua Puluh Lima Ribu Rupiah</v>
          </cell>
        </row>
        <row r="209">
          <cell r="R209" t="str">
            <v>Bandar Lampung, .................2006</v>
          </cell>
        </row>
        <row r="210">
          <cell r="N210" t="str">
            <v>Disetujui</v>
          </cell>
        </row>
        <row r="211">
          <cell r="N211" t="str">
            <v>Pejabat Pembuat Komitmen/Pimpinan Kegiatan</v>
          </cell>
          <cell r="R211" t="str">
            <v>PANITIA PELELANGAN</v>
          </cell>
        </row>
        <row r="217">
          <cell r="N217" t="str">
            <v>A  Z  W  A  R,ST</v>
          </cell>
          <cell r="R217" t="str">
            <v>FAISOL MUCHTAR,ST</v>
          </cell>
        </row>
        <row r="218">
          <cell r="N218" t="str">
            <v>NIP.460020553</v>
          </cell>
          <cell r="R218" t="str">
            <v>NIP. 460021411</v>
          </cell>
        </row>
      </sheetData>
      <sheetData sheetId="16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Koramil Telukbetung Barat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72</v>
          </cell>
          <cell r="J13" t="str">
            <v>M2</v>
          </cell>
          <cell r="K13">
            <v>3560</v>
          </cell>
          <cell r="L13">
            <v>256320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25</v>
          </cell>
          <cell r="J14" t="str">
            <v>M1</v>
          </cell>
          <cell r="K14">
            <v>26077.06</v>
          </cell>
          <cell r="L14">
            <v>651926.5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2158246.5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13.05</v>
          </cell>
          <cell r="J21" t="str">
            <v>M3</v>
          </cell>
          <cell r="K21">
            <v>19775</v>
          </cell>
          <cell r="L21">
            <v>258063.75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3.2629999999999999</v>
          </cell>
          <cell r="J22" t="str">
            <v>M3</v>
          </cell>
          <cell r="K22">
            <v>6660</v>
          </cell>
          <cell r="L22">
            <v>21731.58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0.75</v>
          </cell>
          <cell r="J23" t="str">
            <v>M3</v>
          </cell>
          <cell r="K23">
            <v>146691.20000000001</v>
          </cell>
          <cell r="L23">
            <v>110018.4</v>
          </cell>
        </row>
        <row r="24">
          <cell r="D24" t="str">
            <v>SUB TOTAL  II</v>
          </cell>
          <cell r="L24">
            <v>389813.73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8.6999999999999993</v>
          </cell>
          <cell r="J26" t="str">
            <v>M3</v>
          </cell>
          <cell r="K26">
            <v>527127.02</v>
          </cell>
          <cell r="L26">
            <v>4586005.07</v>
          </cell>
        </row>
        <row r="27">
          <cell r="B27">
            <v>2</v>
          </cell>
          <cell r="D27" t="str">
            <v>Pasang Buis Beton Dia 60 L=1 M</v>
          </cell>
          <cell r="H27" t="str">
            <v>Ls</v>
          </cell>
          <cell r="I27">
            <v>11</v>
          </cell>
          <cell r="J27" t="str">
            <v>Unit</v>
          </cell>
          <cell r="K27">
            <v>60000</v>
          </cell>
          <cell r="L27">
            <v>660000</v>
          </cell>
        </row>
        <row r="28">
          <cell r="B28">
            <v>3</v>
          </cell>
          <cell r="D28" t="str">
            <v>Pasang Cerucuk @ = 2 M</v>
          </cell>
          <cell r="H28" t="str">
            <v>Ls</v>
          </cell>
          <cell r="I28">
            <v>60</v>
          </cell>
          <cell r="J28" t="str">
            <v>Btg</v>
          </cell>
          <cell r="K28">
            <v>10000</v>
          </cell>
          <cell r="L28">
            <v>600000</v>
          </cell>
        </row>
        <row r="29">
          <cell r="B29">
            <v>4</v>
          </cell>
          <cell r="D29" t="str">
            <v>Cor Beton Cyclop Adk. 1:3:5</v>
          </cell>
          <cell r="H29" t="str">
            <v>G.44</v>
          </cell>
          <cell r="I29">
            <v>3.08</v>
          </cell>
          <cell r="J29" t="str">
            <v>M3</v>
          </cell>
          <cell r="K29">
            <v>612956.9</v>
          </cell>
          <cell r="L29">
            <v>1887907.25</v>
          </cell>
        </row>
        <row r="30">
          <cell r="B30">
            <v>5</v>
          </cell>
          <cell r="D30" t="str">
            <v>Timbunan Tanah</v>
          </cell>
          <cell r="H30" t="str">
            <v>A.7</v>
          </cell>
          <cell r="I30">
            <v>67.5</v>
          </cell>
          <cell r="J30" t="str">
            <v>M3</v>
          </cell>
          <cell r="K30">
            <v>15320</v>
          </cell>
          <cell r="L30">
            <v>1034100</v>
          </cell>
        </row>
        <row r="31">
          <cell r="B31">
            <v>6</v>
          </cell>
          <cell r="D31" t="str">
            <v>Pas. Sloof 15/25</v>
          </cell>
          <cell r="H31" t="str">
            <v>G.41+3/4 I.2(a)+1/2 F.8</v>
          </cell>
          <cell r="I31">
            <v>2.8130000000000002</v>
          </cell>
          <cell r="J31" t="str">
            <v>M3</v>
          </cell>
          <cell r="K31">
            <v>2649475.14</v>
          </cell>
          <cell r="L31">
            <v>7452973.5700000003</v>
          </cell>
        </row>
        <row r="32">
          <cell r="B32">
            <v>7</v>
          </cell>
          <cell r="D32" t="str">
            <v>Pas. Kolom Praktis12/12 (iap 3 M)</v>
          </cell>
          <cell r="H32" t="str">
            <v>G.41+3/4 I.2(a)+1/2 F.8</v>
          </cell>
          <cell r="I32">
            <v>0.30199999999999999</v>
          </cell>
          <cell r="J32" t="str">
            <v>M3</v>
          </cell>
          <cell r="K32">
            <v>2649475.14</v>
          </cell>
          <cell r="L32">
            <v>800141.49</v>
          </cell>
        </row>
        <row r="33">
          <cell r="B33">
            <v>8</v>
          </cell>
          <cell r="D33" t="str">
            <v>Pas. Kolom 25/25</v>
          </cell>
          <cell r="H33" t="str">
            <v>G.41+3/4 I.2(a)+1/2 F.8</v>
          </cell>
          <cell r="I33">
            <v>1.3129999999999999</v>
          </cell>
          <cell r="J33" t="str">
            <v>M3</v>
          </cell>
          <cell r="K33">
            <v>2649475.14</v>
          </cell>
          <cell r="L33">
            <v>3478760.86</v>
          </cell>
        </row>
        <row r="34">
          <cell r="B34">
            <v>9</v>
          </cell>
          <cell r="D34" t="str">
            <v>Pas. Dinding Bata adk 1:4</v>
          </cell>
          <cell r="H34" t="str">
            <v>G.33h+G.32a</v>
          </cell>
          <cell r="I34">
            <v>6.48</v>
          </cell>
          <cell r="J34" t="str">
            <v>M3</v>
          </cell>
          <cell r="K34">
            <v>383258.81</v>
          </cell>
          <cell r="L34">
            <v>2483517.09</v>
          </cell>
        </row>
        <row r="35">
          <cell r="B35">
            <v>10</v>
          </cell>
          <cell r="D35" t="str">
            <v>Plesteran Dinding adk 1: 4</v>
          </cell>
          <cell r="H35" t="str">
            <v>G.50q+G.48</v>
          </cell>
          <cell r="I35">
            <v>151.47499999999999</v>
          </cell>
          <cell r="J35" t="str">
            <v>M2</v>
          </cell>
          <cell r="K35">
            <v>19133.61</v>
          </cell>
          <cell r="L35">
            <v>2898263.57</v>
          </cell>
        </row>
        <row r="36">
          <cell r="D36" t="str">
            <v>SUB TOTAL  III</v>
          </cell>
          <cell r="L36">
            <v>25881668.899999999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 xml:space="preserve">Pagar Besi </v>
          </cell>
          <cell r="H38" t="str">
            <v>Supl.BMPK.17A</v>
          </cell>
          <cell r="I38">
            <v>33</v>
          </cell>
          <cell r="J38" t="str">
            <v>M2</v>
          </cell>
          <cell r="K38">
            <v>249511.5</v>
          </cell>
          <cell r="L38">
            <v>8233879.5</v>
          </cell>
        </row>
        <row r="39">
          <cell r="B39">
            <v>2</v>
          </cell>
          <cell r="D39" t="str">
            <v>Pintu Besi Dorong</v>
          </cell>
          <cell r="H39" t="str">
            <v>Supl.BMPK.17</v>
          </cell>
          <cell r="I39">
            <v>7.5</v>
          </cell>
          <cell r="J39" t="str">
            <v>M2</v>
          </cell>
          <cell r="K39">
            <v>340533.33</v>
          </cell>
          <cell r="L39">
            <v>2553999.98</v>
          </cell>
        </row>
        <row r="40">
          <cell r="B40">
            <v>3</v>
          </cell>
          <cell r="D40" t="str">
            <v>Pasang Roda Pintu Dorong</v>
          </cell>
          <cell r="H40" t="str">
            <v>Ls</v>
          </cell>
          <cell r="I40">
            <v>2</v>
          </cell>
          <cell r="J40" t="str">
            <v>Bh</v>
          </cell>
          <cell r="K40">
            <v>15000</v>
          </cell>
          <cell r="L40">
            <v>30000</v>
          </cell>
        </row>
        <row r="41">
          <cell r="B41">
            <v>4</v>
          </cell>
          <cell r="D41" t="str">
            <v>Pasang Rell Pintu Dorong Lengkap</v>
          </cell>
          <cell r="H41" t="str">
            <v>Supl.BMPK.17C</v>
          </cell>
          <cell r="I41">
            <v>11</v>
          </cell>
          <cell r="J41" t="str">
            <v>M'</v>
          </cell>
          <cell r="K41">
            <v>77302.52</v>
          </cell>
          <cell r="L41">
            <v>850327.72</v>
          </cell>
        </row>
        <row r="42">
          <cell r="B42">
            <v>5</v>
          </cell>
          <cell r="D42" t="str">
            <v>Pasang Grendel Pintu Besi</v>
          </cell>
          <cell r="H42" t="str">
            <v>Ls</v>
          </cell>
          <cell r="I42">
            <v>1</v>
          </cell>
          <cell r="J42" t="str">
            <v>Set</v>
          </cell>
          <cell r="K42">
            <v>15000</v>
          </cell>
          <cell r="L42">
            <v>15000</v>
          </cell>
        </row>
        <row r="43">
          <cell r="D43" t="str">
            <v>SUB TOTAL  IV</v>
          </cell>
          <cell r="L43">
            <v>11683207.200000001</v>
          </cell>
        </row>
        <row r="44">
          <cell r="B44" t="str">
            <v>V</v>
          </cell>
          <cell r="D44" t="str">
            <v>PEKERJAAN PEMBUANGAN SISA PEKERJAAN</v>
          </cell>
        </row>
        <row r="45">
          <cell r="B45">
            <v>1</v>
          </cell>
          <cell r="D45" t="str">
            <v>Pembuangan Sisa Pekerjaan</v>
          </cell>
          <cell r="H45" t="str">
            <v>Ls</v>
          </cell>
          <cell r="I45">
            <v>1</v>
          </cell>
          <cell r="J45" t="str">
            <v>Ls</v>
          </cell>
          <cell r="K45">
            <v>200000</v>
          </cell>
          <cell r="L45">
            <v>200000</v>
          </cell>
        </row>
        <row r="46">
          <cell r="D46" t="str">
            <v>SUB TOTAL  V</v>
          </cell>
          <cell r="L46">
            <v>200000</v>
          </cell>
        </row>
        <row r="47">
          <cell r="D47" t="str">
            <v>JUMLAH</v>
          </cell>
          <cell r="L47">
            <v>40312936.329999998</v>
          </cell>
        </row>
        <row r="48">
          <cell r="D48" t="str">
            <v>PPN (10% X A)</v>
          </cell>
          <cell r="L48">
            <v>4031293.6329999999</v>
          </cell>
        </row>
        <row r="49">
          <cell r="D49" t="str">
            <v>JUMLAH  (A+B)</v>
          </cell>
          <cell r="L49">
            <v>44344229.963</v>
          </cell>
        </row>
        <row r="50">
          <cell r="D50" t="str">
            <v>JUMLAH DIBULATKAN</v>
          </cell>
          <cell r="L50">
            <v>44344000</v>
          </cell>
        </row>
        <row r="51">
          <cell r="N51" t="str">
            <v>REKAPITULASI RENCANA ANGGARAN BIAYA</v>
          </cell>
        </row>
        <row r="52">
          <cell r="N52" t="str">
            <v>OWNER'S ESTIMATE</v>
          </cell>
        </row>
        <row r="54">
          <cell r="N54" t="str">
            <v>Kegiatan</v>
          </cell>
          <cell r="O54" t="str">
            <v>:</v>
          </cell>
          <cell r="P54" t="str">
            <v>Pembangunan / Pemagaran Gedung Kantor, Gedung Sekolah</v>
          </cell>
        </row>
        <row r="55">
          <cell r="N55" t="str">
            <v>Pekerjaan</v>
          </cell>
          <cell r="O55" t="str">
            <v>:</v>
          </cell>
          <cell r="P55" t="str">
            <v>Pemagaran Kantor Koramil Telukbetung Barat</v>
          </cell>
        </row>
        <row r="56">
          <cell r="N56" t="str">
            <v>Lokasi</v>
          </cell>
          <cell r="O56" t="str">
            <v>:</v>
          </cell>
          <cell r="P56" t="str">
            <v>Kota Bandar Lampung</v>
          </cell>
        </row>
        <row r="57">
          <cell r="N57" t="str">
            <v>Tahun Anggaran</v>
          </cell>
          <cell r="O57" t="str">
            <v>:</v>
          </cell>
          <cell r="P57" t="str">
            <v>2006</v>
          </cell>
        </row>
        <row r="59">
          <cell r="N59" t="str">
            <v>NO.</v>
          </cell>
          <cell r="O59" t="str">
            <v>URAIAN  PEKERJAAN</v>
          </cell>
          <cell r="U59" t="str">
            <v>TOTAL</v>
          </cell>
        </row>
        <row r="60">
          <cell r="U60" t="str">
            <v>HARGA</v>
          </cell>
        </row>
        <row r="61">
          <cell r="U61" t="str">
            <v>(Rp)</v>
          </cell>
        </row>
        <row r="62">
          <cell r="N62" t="str">
            <v>I</v>
          </cell>
          <cell r="P62" t="str">
            <v>PEKERJAAN PERSIAPAN</v>
          </cell>
          <cell r="U62">
            <v>2158246.5</v>
          </cell>
        </row>
        <row r="63">
          <cell r="N63" t="str">
            <v>II</v>
          </cell>
          <cell r="P63" t="str">
            <v>PEKERJAAN GALIAN DAN TANAH</v>
          </cell>
          <cell r="U63">
            <v>389813.73</v>
          </cell>
        </row>
        <row r="64">
          <cell r="N64" t="str">
            <v>III</v>
          </cell>
          <cell r="P64" t="str">
            <v>PEKERJAAN PASANGAN DAN BETON</v>
          </cell>
          <cell r="U64">
            <v>25881668.899999999</v>
          </cell>
        </row>
        <row r="65">
          <cell r="N65" t="str">
            <v>IV</v>
          </cell>
          <cell r="P65" t="str">
            <v>PEKERJAAN PAGAR/ PINTU  BESI</v>
          </cell>
          <cell r="U65">
            <v>11683207.200000001</v>
          </cell>
        </row>
        <row r="66">
          <cell r="N66" t="str">
            <v>V</v>
          </cell>
          <cell r="P66" t="str">
            <v>PEKERJAAN PEMBUANGAN SISA PEKERJAAN</v>
          </cell>
          <cell r="U66">
            <v>200000</v>
          </cell>
        </row>
        <row r="67">
          <cell r="P67" t="str">
            <v>JUMLAH ( I  s/d.  V)</v>
          </cell>
          <cell r="U67">
            <v>40312936.329999998</v>
          </cell>
        </row>
        <row r="68">
          <cell r="P68" t="str">
            <v>PPN 10%</v>
          </cell>
          <cell r="U68">
            <v>4031293.6329999999</v>
          </cell>
        </row>
        <row r="69">
          <cell r="P69" t="str">
            <v>TOTAL</v>
          </cell>
          <cell r="U69">
            <v>44344229.963</v>
          </cell>
        </row>
        <row r="70">
          <cell r="P70" t="str">
            <v>DIBULATKAN</v>
          </cell>
          <cell r="U70">
            <v>44344000</v>
          </cell>
        </row>
        <row r="72">
          <cell r="N72" t="str">
            <v>Terbilang</v>
          </cell>
          <cell r="O72" t="str">
            <v>:</v>
          </cell>
          <cell r="P72" t="str">
            <v>Empat Puluh Empat Juta Tiga Ratus Empat Puluh Empat Ribu Rupiah</v>
          </cell>
        </row>
        <row r="75">
          <cell r="R75" t="str">
            <v>Bandar Lampung, .................2006</v>
          </cell>
        </row>
        <row r="76">
          <cell r="N76" t="str">
            <v>Disetujui</v>
          </cell>
        </row>
        <row r="77">
          <cell r="N77" t="str">
            <v>Pejabat Pembuat Komitmen/Pimpinan Kegiatan</v>
          </cell>
          <cell r="R77" t="str">
            <v>PANITIA PELELANGAN</v>
          </cell>
        </row>
        <row r="83">
          <cell r="N83" t="str">
            <v>A  Z  W  A  R,ST</v>
          </cell>
          <cell r="R83" t="str">
            <v>FAISOL MUCHTAR,ST</v>
          </cell>
        </row>
        <row r="84">
          <cell r="N84" t="str">
            <v>NIP.460020553</v>
          </cell>
          <cell r="R84" t="str">
            <v>NIP. 460021411</v>
          </cell>
        </row>
      </sheetData>
      <sheetData sheetId="17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dan Pemasangan Paving Block halaman Kantor Kecamatan Tanjung Seneng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750000</v>
          </cell>
          <cell r="L13">
            <v>750000</v>
          </cell>
        </row>
        <row r="14">
          <cell r="B14">
            <v>2</v>
          </cell>
          <cell r="D14" t="str">
            <v>Pembersihan lapangan</v>
          </cell>
          <cell r="H14" t="str">
            <v>SNI-T-01-1991.1.5</v>
          </cell>
          <cell r="I14">
            <v>517</v>
          </cell>
          <cell r="J14" t="str">
            <v>M2</v>
          </cell>
          <cell r="K14">
            <v>3560</v>
          </cell>
          <cell r="L14">
            <v>1840520</v>
          </cell>
        </row>
        <row r="15">
          <cell r="B15">
            <v>3</v>
          </cell>
          <cell r="D15" t="str">
            <v>Pasang papan Nama Proyek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Biaya obat-obatan P 3 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Foto Dokumentasi  0%, 50%,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Mobilisasi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3840520</v>
          </cell>
        </row>
        <row r="21">
          <cell r="B21" t="str">
            <v>II</v>
          </cell>
          <cell r="D21" t="str">
            <v>PEKERJAAN  PERSIAPAN</v>
          </cell>
        </row>
        <row r="22">
          <cell r="B22">
            <v>1</v>
          </cell>
          <cell r="D22" t="str">
            <v>Galian tanah  pondasi</v>
          </cell>
          <cell r="H22" t="str">
            <v>A.1</v>
          </cell>
          <cell r="I22">
            <v>44.469000000000001</v>
          </cell>
          <cell r="J22" t="str">
            <v>M3</v>
          </cell>
          <cell r="K22">
            <v>19775</v>
          </cell>
          <cell r="L22">
            <v>879374.48</v>
          </cell>
        </row>
        <row r="23">
          <cell r="B23">
            <v>2</v>
          </cell>
          <cell r="D23" t="str">
            <v>Urugan tanah kembali</v>
          </cell>
          <cell r="H23" t="str">
            <v>A.16</v>
          </cell>
          <cell r="I23">
            <v>6.9</v>
          </cell>
          <cell r="J23" t="str">
            <v>M3</v>
          </cell>
          <cell r="K23">
            <v>6660</v>
          </cell>
          <cell r="L23">
            <v>45954</v>
          </cell>
        </row>
        <row r="24">
          <cell r="B24">
            <v>3</v>
          </cell>
          <cell r="D24" t="str">
            <v>Timbunan pasir bawah pondasi menerus &amp; lantai</v>
          </cell>
          <cell r="H24" t="str">
            <v>A.18</v>
          </cell>
          <cell r="I24">
            <v>3.45</v>
          </cell>
          <cell r="J24" t="str">
            <v>M3</v>
          </cell>
          <cell r="K24">
            <v>146691.20000000001</v>
          </cell>
          <cell r="L24">
            <v>506084.64</v>
          </cell>
        </row>
        <row r="25">
          <cell r="D25" t="str">
            <v>SUB TOTAL  II</v>
          </cell>
          <cell r="L25">
            <v>1431413.12</v>
          </cell>
        </row>
        <row r="27">
          <cell r="B27" t="str">
            <v>III</v>
          </cell>
          <cell r="D27" t="str">
            <v>PEKERJAAN BATU DAN BETON</v>
          </cell>
        </row>
        <row r="28">
          <cell r="B28">
            <v>1</v>
          </cell>
          <cell r="D28" t="str">
            <v>Pasang Batu Kosong /Aamstamping</v>
          </cell>
          <cell r="H28" t="str">
            <v>G.2</v>
          </cell>
          <cell r="I28">
            <v>6.2110000000000003</v>
          </cell>
          <cell r="J28" t="str">
            <v>M3</v>
          </cell>
          <cell r="K28">
            <v>222591</v>
          </cell>
          <cell r="L28">
            <v>1382512.7</v>
          </cell>
        </row>
        <row r="29">
          <cell r="B29">
            <v>2</v>
          </cell>
          <cell r="D29" t="str">
            <v>Pasang Pondasi Batu Belah putih, Adk 1 : 4</v>
          </cell>
          <cell r="H29" t="str">
            <v>G.32h+G.26(b)</v>
          </cell>
          <cell r="I29">
            <v>26.495999999999999</v>
          </cell>
          <cell r="J29" t="str">
            <v>M3</v>
          </cell>
          <cell r="K29">
            <v>503127.02</v>
          </cell>
          <cell r="L29">
            <v>13330853.52</v>
          </cell>
        </row>
        <row r="30">
          <cell r="B30">
            <v>3</v>
          </cell>
          <cell r="D30" t="str">
            <v>Pasang Sloof 10/10, Beton Bertulang</v>
          </cell>
          <cell r="H30" t="str">
            <v>G.41</v>
          </cell>
          <cell r="I30">
            <v>1.38</v>
          </cell>
          <cell r="J30" t="str">
            <v>M3</v>
          </cell>
          <cell r="K30">
            <v>701589.14</v>
          </cell>
          <cell r="L30">
            <v>968193.01</v>
          </cell>
        </row>
        <row r="31">
          <cell r="B31">
            <v>4</v>
          </cell>
          <cell r="D31" t="str">
            <v>Pasang Kolom 10/10 Beton Bertulang</v>
          </cell>
          <cell r="H31" t="str">
            <v>G.41</v>
          </cell>
          <cell r="I31">
            <v>0.55200000000000005</v>
          </cell>
          <cell r="J31" t="str">
            <v>M3</v>
          </cell>
          <cell r="K31">
            <v>701589.14</v>
          </cell>
          <cell r="L31">
            <v>387277.21</v>
          </cell>
        </row>
        <row r="32">
          <cell r="B32">
            <v>5</v>
          </cell>
          <cell r="D32" t="str">
            <v>Pembesian untuk beton</v>
          </cell>
          <cell r="H32" t="str">
            <v>3/4 I.2(a)</v>
          </cell>
          <cell r="I32">
            <v>1.9319999999999999</v>
          </cell>
          <cell r="J32" t="str">
            <v>M3</v>
          </cell>
          <cell r="K32">
            <v>1446446</v>
          </cell>
          <cell r="L32">
            <v>2794533.67</v>
          </cell>
        </row>
        <row r="33">
          <cell r="D33" t="str">
            <v>SUB TOTAL  III</v>
          </cell>
          <cell r="L33">
            <v>18863370.109999999</v>
          </cell>
        </row>
        <row r="35">
          <cell r="B35" t="str">
            <v>IV</v>
          </cell>
          <cell r="D35" t="str">
            <v>PEKERJAAN PASANGAN</v>
          </cell>
        </row>
        <row r="36">
          <cell r="B36">
            <v>1</v>
          </cell>
          <cell r="D36" t="str">
            <v>Pasangan paving blok UNI untuk halaman parkir</v>
          </cell>
          <cell r="H36" t="str">
            <v>G.60.1(a)</v>
          </cell>
          <cell r="I36">
            <v>517</v>
          </cell>
          <cell r="J36" t="str">
            <v>M2</v>
          </cell>
          <cell r="K36">
            <v>78015.100000000006</v>
          </cell>
          <cell r="L36">
            <v>40333806.700000003</v>
          </cell>
        </row>
        <row r="37">
          <cell r="B37">
            <v>2</v>
          </cell>
          <cell r="D37" t="str">
            <v>Pasangan kanstin</v>
          </cell>
          <cell r="H37" t="str">
            <v>Supl.IX.3</v>
          </cell>
          <cell r="I37">
            <v>235</v>
          </cell>
          <cell r="J37" t="str">
            <v>M1</v>
          </cell>
          <cell r="K37">
            <v>31775.54</v>
          </cell>
          <cell r="L37">
            <v>7467251.9000000004</v>
          </cell>
        </row>
        <row r="38">
          <cell r="B38">
            <v>3</v>
          </cell>
          <cell r="D38" t="str">
            <v>Pasangan Batu muka pagar depan</v>
          </cell>
          <cell r="H38" t="str">
            <v>G.32m</v>
          </cell>
          <cell r="I38">
            <v>4.68</v>
          </cell>
          <cell r="J38" t="str">
            <v>M2</v>
          </cell>
          <cell r="K38">
            <v>54447.040000000001</v>
          </cell>
          <cell r="L38">
            <v>254812.15</v>
          </cell>
        </row>
        <row r="39">
          <cell r="B39">
            <v>4</v>
          </cell>
          <cell r="D39" t="str">
            <v>Profil semen pagar depan</v>
          </cell>
          <cell r="H39" t="str">
            <v>Supl.38</v>
          </cell>
          <cell r="I39">
            <v>46.8</v>
          </cell>
          <cell r="J39" t="str">
            <v>M1</v>
          </cell>
          <cell r="K39">
            <v>75102.25</v>
          </cell>
          <cell r="L39">
            <v>3514785.3</v>
          </cell>
        </row>
        <row r="40">
          <cell r="B40">
            <v>5</v>
          </cell>
          <cell r="D40" t="str">
            <v>Pasangan dinding bata adk.1:4</v>
          </cell>
          <cell r="H40" t="str">
            <v>G.33h+G.32a</v>
          </cell>
          <cell r="I40">
            <v>7.8029999999999999</v>
          </cell>
          <cell r="J40" t="str">
            <v>M3</v>
          </cell>
          <cell r="K40">
            <v>383258.81</v>
          </cell>
          <cell r="L40">
            <v>2990568.49</v>
          </cell>
        </row>
        <row r="41">
          <cell r="B41">
            <v>6</v>
          </cell>
          <cell r="D41" t="str">
            <v>Pasangan Plesteran adk.1:4</v>
          </cell>
          <cell r="H41" t="str">
            <v>G.50q+G.48</v>
          </cell>
          <cell r="I41">
            <v>156.06</v>
          </cell>
          <cell r="J41" t="str">
            <v>M2</v>
          </cell>
          <cell r="K41">
            <v>19133.61</v>
          </cell>
          <cell r="L41">
            <v>2985991.18</v>
          </cell>
        </row>
        <row r="42">
          <cell r="D42" t="str">
            <v>SUB TOTAL  IV</v>
          </cell>
          <cell r="L42">
            <v>57547215.719999999</v>
          </cell>
        </row>
        <row r="44">
          <cell r="B44" t="str">
            <v>V</v>
          </cell>
          <cell r="D44" t="str">
            <v>PEKERJAAN KAYU / PINTU DAN JENDELA</v>
          </cell>
        </row>
        <row r="45">
          <cell r="B45">
            <v>1</v>
          </cell>
          <cell r="D45" t="str">
            <v>Pek. Pintu Pagar</v>
          </cell>
          <cell r="H45" t="str">
            <v>Supl.BMPK.17</v>
          </cell>
          <cell r="I45">
            <v>7.15</v>
          </cell>
          <cell r="J45" t="str">
            <v>M2</v>
          </cell>
          <cell r="K45">
            <v>340533.33</v>
          </cell>
          <cell r="L45">
            <v>2434813.31</v>
          </cell>
        </row>
        <row r="46">
          <cell r="B46">
            <v>2</v>
          </cell>
          <cell r="D46" t="str">
            <v>Pek. Pagar BRC 6 mm</v>
          </cell>
          <cell r="H46" t="str">
            <v>dihitung</v>
          </cell>
          <cell r="I46">
            <v>64.8</v>
          </cell>
          <cell r="J46" t="str">
            <v>M2</v>
          </cell>
          <cell r="K46">
            <v>95000</v>
          </cell>
          <cell r="L46">
            <v>6156000</v>
          </cell>
        </row>
        <row r="47">
          <cell r="D47" t="str">
            <v>SUB TOTAL  V</v>
          </cell>
          <cell r="L47">
            <v>8590813.3100000005</v>
          </cell>
        </row>
        <row r="49">
          <cell r="B49" t="str">
            <v>VI</v>
          </cell>
          <cell r="D49" t="str">
            <v>PEKERJAAN  PENGECETAN</v>
          </cell>
        </row>
        <row r="50">
          <cell r="B50">
            <v>1</v>
          </cell>
          <cell r="D50" t="str">
            <v>Cat Dinding tembok</v>
          </cell>
          <cell r="H50" t="str">
            <v>G.53.1</v>
          </cell>
          <cell r="I50">
            <v>156.06</v>
          </cell>
          <cell r="J50" t="str">
            <v>M2</v>
          </cell>
          <cell r="K50">
            <v>7561</v>
          </cell>
          <cell r="L50">
            <v>1179969.6599999999</v>
          </cell>
        </row>
        <row r="51">
          <cell r="D51" t="str">
            <v>SUB TOTAL  VI</v>
          </cell>
          <cell r="L51">
            <v>1179969.6599999999</v>
          </cell>
        </row>
        <row r="52">
          <cell r="D52" t="str">
            <v>JUMLAH</v>
          </cell>
          <cell r="L52">
            <v>91453301.920000002</v>
          </cell>
        </row>
        <row r="53">
          <cell r="D53" t="str">
            <v>PPN (10% X A)</v>
          </cell>
          <cell r="L53">
            <v>9145330.1919999998</v>
          </cell>
        </row>
        <row r="54">
          <cell r="D54" t="str">
            <v>JUMLAH  (A+B)</v>
          </cell>
          <cell r="L54">
            <v>100598632.112</v>
          </cell>
        </row>
        <row r="55">
          <cell r="D55" t="str">
            <v>JUMLAH DIBULATKAN</v>
          </cell>
          <cell r="L55">
            <v>100598000</v>
          </cell>
        </row>
        <row r="56">
          <cell r="N56" t="str">
            <v>REKAPITULASI RENCANA ANGGARAN BIAYA</v>
          </cell>
        </row>
        <row r="57">
          <cell r="N57" t="str">
            <v>OWNER'S ESTIMATE</v>
          </cell>
        </row>
        <row r="59">
          <cell r="N59" t="str">
            <v>Kegiatan</v>
          </cell>
          <cell r="O59" t="str">
            <v>:</v>
          </cell>
          <cell r="P59" t="str">
            <v>Pembangunan / Pemagaran Gedung Kantor, Gedung Sekolah</v>
          </cell>
        </row>
        <row r="60">
          <cell r="N60" t="str">
            <v>Pekerjaan</v>
          </cell>
          <cell r="O60" t="str">
            <v>:</v>
          </cell>
          <cell r="P60" t="str">
            <v>Pemagaran dan Pemasangan Paving Block halaman Kantor Kecamatan Tanjung Seneng</v>
          </cell>
        </row>
        <row r="61">
          <cell r="N61" t="str">
            <v>Lokasi</v>
          </cell>
          <cell r="O61" t="str">
            <v>:</v>
          </cell>
          <cell r="P61" t="str">
            <v>Kota Bandar Lampung</v>
          </cell>
        </row>
        <row r="62">
          <cell r="N62" t="str">
            <v>Tahun Anggaran</v>
          </cell>
          <cell r="O62" t="str">
            <v>:</v>
          </cell>
          <cell r="P62" t="str">
            <v>2006</v>
          </cell>
        </row>
        <row r="64">
          <cell r="N64" t="str">
            <v>NO.</v>
          </cell>
          <cell r="O64" t="str">
            <v>URAIAN  PEKERJAAN</v>
          </cell>
          <cell r="U64" t="str">
            <v>TOTAL</v>
          </cell>
        </row>
        <row r="65">
          <cell r="U65" t="str">
            <v>HARGA</v>
          </cell>
        </row>
        <row r="66">
          <cell r="U66" t="str">
            <v>(Rp)</v>
          </cell>
        </row>
        <row r="67">
          <cell r="N67" t="str">
            <v>I</v>
          </cell>
          <cell r="P67" t="str">
            <v>PEKERJAAN PENDAHULUAN</v>
          </cell>
          <cell r="U67">
            <v>3840520</v>
          </cell>
        </row>
        <row r="68">
          <cell r="N68" t="str">
            <v>II</v>
          </cell>
          <cell r="P68" t="str">
            <v>PEKERJAAN  PERSIAPAN</v>
          </cell>
          <cell r="U68">
            <v>1431413.12</v>
          </cell>
        </row>
        <row r="69">
          <cell r="N69" t="str">
            <v>III</v>
          </cell>
          <cell r="P69" t="str">
            <v>PEKERJAAN BATU DAN BETON</v>
          </cell>
          <cell r="U69">
            <v>18863370.109999999</v>
          </cell>
        </row>
        <row r="70">
          <cell r="N70" t="str">
            <v>IV</v>
          </cell>
          <cell r="P70" t="str">
            <v>PEKERJAAN PASANGAN</v>
          </cell>
          <cell r="U70">
            <v>57547215.719999999</v>
          </cell>
        </row>
        <row r="71">
          <cell r="N71" t="str">
            <v>V</v>
          </cell>
          <cell r="P71" t="str">
            <v>PEKERJAAN KAYU / PINTU DAN JENDELA</v>
          </cell>
          <cell r="U71">
            <v>8590813.3100000005</v>
          </cell>
        </row>
        <row r="72">
          <cell r="N72" t="str">
            <v>VI</v>
          </cell>
          <cell r="P72" t="str">
            <v>PEKERJAAN  PENGECETAN</v>
          </cell>
          <cell r="U72">
            <v>1179969.6599999999</v>
          </cell>
        </row>
        <row r="73">
          <cell r="P73" t="str">
            <v>JUMLAH ( I  s/d.  VI)</v>
          </cell>
          <cell r="U73">
            <v>91453301.920000002</v>
          </cell>
        </row>
        <row r="74">
          <cell r="P74" t="str">
            <v>PPN 10%</v>
          </cell>
          <cell r="U74">
            <v>9145330.1919999998</v>
          </cell>
        </row>
        <row r="75">
          <cell r="P75" t="str">
            <v>TOTAL</v>
          </cell>
          <cell r="U75">
            <v>100598632.112</v>
          </cell>
        </row>
        <row r="76">
          <cell r="P76" t="str">
            <v>DIBULATKAN</v>
          </cell>
          <cell r="U76">
            <v>100598000</v>
          </cell>
        </row>
        <row r="78">
          <cell r="N78" t="str">
            <v>Terbilang</v>
          </cell>
          <cell r="O78" t="str">
            <v>:</v>
          </cell>
          <cell r="P78" t="str">
            <v>Seratus Juta Lima Ratus Sembilan Puluh Delapan Ribu Rupiah</v>
          </cell>
        </row>
        <row r="81">
          <cell r="R81" t="str">
            <v>Bandar Lampung, .................2006</v>
          </cell>
        </row>
        <row r="82">
          <cell r="N82" t="str">
            <v>Disetujui</v>
          </cell>
        </row>
        <row r="83">
          <cell r="N83" t="str">
            <v>Pejabat Pembuat Komitmen/Pimpinan Kegiatan</v>
          </cell>
          <cell r="R83" t="str">
            <v>PANITIA PELELANGAN</v>
          </cell>
        </row>
        <row r="89">
          <cell r="N89" t="str">
            <v>A  Z  W  A  R,ST</v>
          </cell>
          <cell r="R89" t="str">
            <v>FAISOL MUCHTAR,ST</v>
          </cell>
        </row>
        <row r="90">
          <cell r="N90" t="str">
            <v>NIP.460020553</v>
          </cell>
          <cell r="R90" t="str">
            <v>NIP. 460021411</v>
          </cell>
        </row>
      </sheetData>
      <sheetData sheetId="18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dan Pemasangan Paving Block SD Negeri 1 dan  SD Negeri 3 Palapa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950000</v>
          </cell>
          <cell r="L13">
            <v>950000</v>
          </cell>
        </row>
        <row r="14">
          <cell r="B14">
            <v>2</v>
          </cell>
          <cell r="D14" t="str">
            <v>Pengukuran</v>
          </cell>
          <cell r="H14" t="str">
            <v>SNI-T-01-1991.1.6</v>
          </cell>
          <cell r="I14">
            <v>85.5</v>
          </cell>
          <cell r="J14" t="str">
            <v>M1</v>
          </cell>
          <cell r="K14">
            <v>26077.06</v>
          </cell>
          <cell r="L14">
            <v>2229588.63</v>
          </cell>
        </row>
        <row r="15">
          <cell r="B15">
            <v>3</v>
          </cell>
          <cell r="D15" t="str">
            <v>Pembersihan lokasi pekerjaan</v>
          </cell>
          <cell r="H15" t="str">
            <v>SNI-T-01-1991.1.5</v>
          </cell>
          <cell r="I15">
            <v>300</v>
          </cell>
          <cell r="J15" t="str">
            <v>M2</v>
          </cell>
          <cell r="K15">
            <v>3560</v>
          </cell>
          <cell r="L15">
            <v>1068000</v>
          </cell>
        </row>
        <row r="16">
          <cell r="B16">
            <v>4</v>
          </cell>
          <cell r="D16" t="str">
            <v>Pasang papan Nama Proyek</v>
          </cell>
          <cell r="H16" t="str">
            <v>Ls</v>
          </cell>
          <cell r="I16">
            <v>1</v>
          </cell>
          <cell r="J16" t="str">
            <v>Unit</v>
          </cell>
          <cell r="K16">
            <v>250000</v>
          </cell>
          <cell r="L16">
            <v>250000</v>
          </cell>
        </row>
        <row r="17">
          <cell r="B17">
            <v>5</v>
          </cell>
          <cell r="D17" t="str">
            <v>Biaya obat-obatan P 3 K</v>
          </cell>
          <cell r="H17" t="str">
            <v>Ls</v>
          </cell>
          <cell r="I17">
            <v>1</v>
          </cell>
          <cell r="J17" t="str">
            <v>Unit</v>
          </cell>
          <cell r="K17">
            <v>200000</v>
          </cell>
          <cell r="L17">
            <v>200000</v>
          </cell>
        </row>
        <row r="18">
          <cell r="B18">
            <v>6</v>
          </cell>
          <cell r="D18" t="str">
            <v>Foto Dokumentasi  0%, 50%,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365000</v>
          </cell>
          <cell r="L18">
            <v>365000</v>
          </cell>
        </row>
        <row r="19">
          <cell r="B19">
            <v>7</v>
          </cell>
          <cell r="D19" t="str">
            <v>Mobilisasi</v>
          </cell>
          <cell r="H19" t="str">
            <v>Ls</v>
          </cell>
          <cell r="I19">
            <v>1</v>
          </cell>
          <cell r="J19" t="str">
            <v>Unit</v>
          </cell>
          <cell r="K19">
            <v>650000</v>
          </cell>
          <cell r="L19">
            <v>650000</v>
          </cell>
        </row>
        <row r="20">
          <cell r="D20" t="str">
            <v>SUB TOTAL  I</v>
          </cell>
          <cell r="L20">
            <v>5712588.6299999999</v>
          </cell>
        </row>
        <row r="22">
          <cell r="B22" t="str">
            <v>II</v>
          </cell>
          <cell r="D22" t="str">
            <v>PEKERJAAN  PERSIAPAN</v>
          </cell>
        </row>
        <row r="23">
          <cell r="B23">
            <v>1</v>
          </cell>
          <cell r="D23" t="str">
            <v>Bongkaran tembok</v>
          </cell>
          <cell r="H23" t="str">
            <v>L.3</v>
          </cell>
          <cell r="I23">
            <v>18.806000000000001</v>
          </cell>
          <cell r="J23" t="str">
            <v>M3</v>
          </cell>
          <cell r="K23">
            <v>116400</v>
          </cell>
          <cell r="L23">
            <v>2189018.4</v>
          </cell>
        </row>
        <row r="24">
          <cell r="B24">
            <v>2</v>
          </cell>
          <cell r="D24" t="str">
            <v>Galian tanah  pondasi</v>
          </cell>
          <cell r="H24" t="str">
            <v>A.1</v>
          </cell>
          <cell r="I24">
            <v>43.424999999999997</v>
          </cell>
          <cell r="J24" t="str">
            <v>M3</v>
          </cell>
          <cell r="K24">
            <v>19775</v>
          </cell>
          <cell r="L24">
            <v>858729.38</v>
          </cell>
        </row>
        <row r="25">
          <cell r="B25">
            <v>3</v>
          </cell>
          <cell r="D25" t="str">
            <v>Urugan tanah kembali</v>
          </cell>
          <cell r="H25" t="str">
            <v>A.16</v>
          </cell>
          <cell r="I25">
            <v>8.6850000000000005</v>
          </cell>
          <cell r="J25" t="str">
            <v>M3</v>
          </cell>
          <cell r="K25">
            <v>6660</v>
          </cell>
          <cell r="L25">
            <v>57842.1</v>
          </cell>
        </row>
        <row r="26">
          <cell r="B26">
            <v>4</v>
          </cell>
          <cell r="D26" t="str">
            <v>Timbunan pasir bawah pondasi menerus &amp; lantai</v>
          </cell>
          <cell r="H26" t="str">
            <v>A.18</v>
          </cell>
          <cell r="I26">
            <v>2.895</v>
          </cell>
          <cell r="J26" t="str">
            <v>M3</v>
          </cell>
          <cell r="K26">
            <v>146691.20000000001</v>
          </cell>
          <cell r="L26">
            <v>424671.02</v>
          </cell>
        </row>
        <row r="27">
          <cell r="D27" t="str">
            <v>SUB TOTAL  II</v>
          </cell>
          <cell r="L27">
            <v>3530260.9</v>
          </cell>
        </row>
        <row r="29">
          <cell r="B29" t="str">
            <v>III</v>
          </cell>
          <cell r="D29" t="str">
            <v>PEKERJAAN BATU DAN BETON</v>
          </cell>
        </row>
        <row r="30">
          <cell r="B30">
            <v>1</v>
          </cell>
          <cell r="D30" t="str">
            <v>Pasang Batu Kosong /Aamstamping</v>
          </cell>
          <cell r="H30" t="str">
            <v>G.2</v>
          </cell>
          <cell r="I30">
            <v>5.79</v>
          </cell>
          <cell r="J30" t="str">
            <v>M3</v>
          </cell>
          <cell r="K30">
            <v>222591</v>
          </cell>
          <cell r="L30">
            <v>1288801.8899999999</v>
          </cell>
        </row>
        <row r="31">
          <cell r="B31">
            <v>2</v>
          </cell>
          <cell r="D31" t="str">
            <v>Pasang pondasi batu belah putih Adk 1 : 3</v>
          </cell>
          <cell r="H31" t="str">
            <v>G.32h+G.26(b)</v>
          </cell>
          <cell r="I31">
            <v>26.055</v>
          </cell>
          <cell r="J31" t="str">
            <v>M3</v>
          </cell>
          <cell r="K31">
            <v>503127.02</v>
          </cell>
          <cell r="L31">
            <v>13108974.51</v>
          </cell>
        </row>
        <row r="32">
          <cell r="B32">
            <v>3</v>
          </cell>
          <cell r="D32" t="str">
            <v>Pasangan sloof`12/20, beton bertulang</v>
          </cell>
          <cell r="H32" t="str">
            <v>G.41</v>
          </cell>
          <cell r="I32">
            <v>2.3159999999999998</v>
          </cell>
          <cell r="J32" t="str">
            <v>M3</v>
          </cell>
          <cell r="K32">
            <v>701589.14</v>
          </cell>
          <cell r="L32">
            <v>1624880.45</v>
          </cell>
        </row>
        <row r="33">
          <cell r="B33">
            <v>4</v>
          </cell>
          <cell r="D33" t="str">
            <v>Pasangan kolom 15/20 beton bertulang</v>
          </cell>
          <cell r="H33" t="str">
            <v>G.41</v>
          </cell>
          <cell r="I33">
            <v>1.3859999999999999</v>
          </cell>
          <cell r="J33" t="str">
            <v>M3</v>
          </cell>
          <cell r="K33">
            <v>701589.14</v>
          </cell>
          <cell r="L33">
            <v>972402.55</v>
          </cell>
        </row>
        <row r="34">
          <cell r="B34">
            <v>5</v>
          </cell>
          <cell r="D34" t="str">
            <v>Pembesian untuk beton</v>
          </cell>
          <cell r="H34" t="str">
            <v>3/4 I.2(a)</v>
          </cell>
          <cell r="I34">
            <v>3.702</v>
          </cell>
          <cell r="J34" t="str">
            <v>M3</v>
          </cell>
          <cell r="K34">
            <v>1446446</v>
          </cell>
          <cell r="L34">
            <v>5354743.09</v>
          </cell>
        </row>
        <row r="35">
          <cell r="B35">
            <v>6</v>
          </cell>
          <cell r="D35" t="str">
            <v>Pek. Profil semen</v>
          </cell>
          <cell r="H35" t="str">
            <v>Supl.38</v>
          </cell>
          <cell r="I35">
            <v>98.7</v>
          </cell>
          <cell r="J35" t="str">
            <v>M3</v>
          </cell>
          <cell r="K35">
            <v>75102.25</v>
          </cell>
          <cell r="L35">
            <v>7412592.0800000001</v>
          </cell>
        </row>
        <row r="36">
          <cell r="D36" t="str">
            <v>SUB TOTAL  III</v>
          </cell>
          <cell r="L36">
            <v>29762394.57</v>
          </cell>
        </row>
        <row r="38">
          <cell r="B38" t="str">
            <v>IV</v>
          </cell>
          <cell r="D38" t="str">
            <v>PEKERJAAN PASANGAN</v>
          </cell>
        </row>
        <row r="39">
          <cell r="B39">
            <v>1</v>
          </cell>
          <cell r="D39" t="str">
            <v xml:space="preserve">Pasangan Pavong Block </v>
          </cell>
          <cell r="H39" t="str">
            <v>G.60.1(b)</v>
          </cell>
          <cell r="I39">
            <v>475.75</v>
          </cell>
          <cell r="J39" t="str">
            <v>M2</v>
          </cell>
          <cell r="K39">
            <v>56815.1</v>
          </cell>
          <cell r="L39">
            <v>27029783.829999998</v>
          </cell>
        </row>
        <row r="40">
          <cell r="B40">
            <v>2</v>
          </cell>
          <cell r="D40" t="str">
            <v>Pasangan kanstin</v>
          </cell>
          <cell r="H40" t="str">
            <v>Supl.IX.3</v>
          </cell>
          <cell r="I40">
            <v>146.5</v>
          </cell>
          <cell r="J40" t="str">
            <v>M1</v>
          </cell>
          <cell r="K40">
            <v>31775.54</v>
          </cell>
          <cell r="L40">
            <v>4655116.6100000003</v>
          </cell>
        </row>
        <row r="41">
          <cell r="B41">
            <v>3</v>
          </cell>
          <cell r="D41" t="str">
            <v>Pasangan dinding bata adk.1:4</v>
          </cell>
          <cell r="G41" t="str">
            <v/>
          </cell>
          <cell r="H41" t="str">
            <v>G.33h+G.32a</v>
          </cell>
          <cell r="I41">
            <v>8.3625000000000007</v>
          </cell>
          <cell r="J41" t="str">
            <v>M3</v>
          </cell>
          <cell r="K41">
            <v>383258.81</v>
          </cell>
          <cell r="L41">
            <v>3205001.8</v>
          </cell>
        </row>
        <row r="42">
          <cell r="B42">
            <v>4</v>
          </cell>
          <cell r="D42" t="str">
            <v>Pasangan Plesteran adk.1:4</v>
          </cell>
          <cell r="H42" t="str">
            <v>G.50q+G.48</v>
          </cell>
          <cell r="I42">
            <v>167.25</v>
          </cell>
          <cell r="J42" t="str">
            <v>M2</v>
          </cell>
          <cell r="K42">
            <v>19133.61</v>
          </cell>
          <cell r="L42">
            <v>3200096.27</v>
          </cell>
        </row>
        <row r="43">
          <cell r="D43" t="str">
            <v>SUB TOTAL  IV</v>
          </cell>
          <cell r="L43">
            <v>38089998.509999998</v>
          </cell>
        </row>
        <row r="45">
          <cell r="B45" t="str">
            <v>V</v>
          </cell>
          <cell r="D45" t="str">
            <v>PEKERJAAN KAYU / PINTU DAN JENDELA</v>
          </cell>
        </row>
        <row r="46">
          <cell r="B46">
            <v>1</v>
          </cell>
          <cell r="D46" t="str">
            <v>Pasangan Pagar Pipa Besi</v>
          </cell>
          <cell r="H46" t="str">
            <v>dihitung</v>
          </cell>
          <cell r="I46">
            <v>35.325000000000003</v>
          </cell>
          <cell r="J46" t="str">
            <v>M2</v>
          </cell>
          <cell r="K46">
            <v>300000</v>
          </cell>
          <cell r="L46">
            <v>10597500</v>
          </cell>
        </row>
        <row r="47">
          <cell r="B47">
            <v>2</v>
          </cell>
          <cell r="D47" t="str">
            <v>Pasangan Pintu Pagar</v>
          </cell>
          <cell r="H47" t="str">
            <v>Supl.BMPK.17</v>
          </cell>
          <cell r="I47">
            <v>7.15</v>
          </cell>
          <cell r="J47" t="str">
            <v>M2</v>
          </cell>
          <cell r="K47">
            <v>340533.33</v>
          </cell>
          <cell r="L47">
            <v>2434813.31</v>
          </cell>
        </row>
        <row r="48">
          <cell r="D48" t="str">
            <v>SUB TOTAL  V</v>
          </cell>
          <cell r="L48">
            <v>13032313.310000001</v>
          </cell>
        </row>
        <row r="50">
          <cell r="B50" t="str">
            <v>VI</v>
          </cell>
          <cell r="D50" t="str">
            <v>PEKERJAAN  PENGECETAN</v>
          </cell>
        </row>
        <row r="51">
          <cell r="B51">
            <v>1</v>
          </cell>
          <cell r="D51" t="str">
            <v>Cat Pagar</v>
          </cell>
          <cell r="H51" t="str">
            <v>Supl.IX.2</v>
          </cell>
          <cell r="I51">
            <v>121.03574280000001</v>
          </cell>
          <cell r="J51" t="str">
            <v>M2</v>
          </cell>
          <cell r="K51">
            <v>16798.75</v>
          </cell>
          <cell r="L51">
            <v>2033249.18</v>
          </cell>
        </row>
        <row r="52">
          <cell r="B52">
            <v>2</v>
          </cell>
          <cell r="D52" t="str">
            <v>Cat Dinding tembok</v>
          </cell>
          <cell r="H52" t="str">
            <v>G.53.1</v>
          </cell>
          <cell r="I52">
            <v>167.25</v>
          </cell>
          <cell r="J52" t="str">
            <v>M2</v>
          </cell>
          <cell r="K52">
            <v>7561</v>
          </cell>
          <cell r="L52">
            <v>1264577.25</v>
          </cell>
        </row>
        <row r="53">
          <cell r="D53" t="str">
            <v>SUB TOTAL  VI</v>
          </cell>
          <cell r="L53">
            <v>3297826.4299999997</v>
          </cell>
        </row>
        <row r="54">
          <cell r="D54" t="str">
            <v>JUMLAH</v>
          </cell>
          <cell r="L54">
            <v>93425382.349999994</v>
          </cell>
        </row>
        <row r="55">
          <cell r="D55" t="str">
            <v>PPN (10% X A)</v>
          </cell>
          <cell r="L55">
            <v>9342538.2349999994</v>
          </cell>
        </row>
        <row r="56">
          <cell r="D56" t="str">
            <v>JUMLAH  (A+B)</v>
          </cell>
          <cell r="L56">
            <v>102767920.58499999</v>
          </cell>
        </row>
        <row r="57">
          <cell r="D57" t="str">
            <v>JUMLAH DIBULATKAN</v>
          </cell>
          <cell r="L57">
            <v>102767000</v>
          </cell>
        </row>
        <row r="58">
          <cell r="N58" t="str">
            <v>REKAPITULASI RENCANA ANGGARAN BIAYA</v>
          </cell>
        </row>
        <row r="59">
          <cell r="N59" t="str">
            <v>OWNER'S ESTIMATE</v>
          </cell>
        </row>
        <row r="61">
          <cell r="N61" t="str">
            <v>Kegiatan</v>
          </cell>
          <cell r="O61" t="str">
            <v>:</v>
          </cell>
          <cell r="P61" t="str">
            <v>Pembangunan / Pemagaran Gedung Kantor, Gedung Sekolah</v>
          </cell>
        </row>
        <row r="62">
          <cell r="N62" t="str">
            <v>Pekerjaan</v>
          </cell>
          <cell r="O62" t="str">
            <v>:</v>
          </cell>
          <cell r="P62" t="str">
            <v>Pemagaran dan Pemasangan Paving Block SD Negeri 1 dan  SD Negeri 3 Palapa</v>
          </cell>
        </row>
        <row r="63">
          <cell r="N63" t="str">
            <v>Lokasi</v>
          </cell>
          <cell r="O63" t="str">
            <v>:</v>
          </cell>
          <cell r="P63" t="str">
            <v>Kota Bandar Lampung</v>
          </cell>
        </row>
        <row r="64">
          <cell r="N64" t="str">
            <v>Tahun Anggaran</v>
          </cell>
          <cell r="O64" t="str">
            <v>:</v>
          </cell>
          <cell r="P64" t="str">
            <v>2006</v>
          </cell>
        </row>
        <row r="66">
          <cell r="N66" t="str">
            <v>NO.</v>
          </cell>
          <cell r="O66" t="str">
            <v>URAIAN  PEKERJAAN</v>
          </cell>
          <cell r="U66" t="str">
            <v>TOTAL</v>
          </cell>
        </row>
        <row r="67">
          <cell r="U67" t="str">
            <v>HARGA</v>
          </cell>
        </row>
        <row r="68">
          <cell r="U68" t="str">
            <v>(Rp)</v>
          </cell>
        </row>
        <row r="69">
          <cell r="N69" t="str">
            <v>I</v>
          </cell>
          <cell r="P69" t="str">
            <v>PEKERJAAN PENDAHULUAN</v>
          </cell>
          <cell r="U69">
            <v>5712588.6299999999</v>
          </cell>
        </row>
        <row r="70">
          <cell r="N70" t="str">
            <v>II</v>
          </cell>
          <cell r="P70" t="str">
            <v>PEKERJAAN  PERSIAPAN</v>
          </cell>
          <cell r="U70">
            <v>3530260.9</v>
          </cell>
        </row>
        <row r="71">
          <cell r="N71" t="str">
            <v>III</v>
          </cell>
          <cell r="P71" t="str">
            <v>PEKERJAAN BATU DAN BETON</v>
          </cell>
          <cell r="U71">
            <v>29762394.57</v>
          </cell>
        </row>
        <row r="72">
          <cell r="N72" t="str">
            <v>IV</v>
          </cell>
          <cell r="P72" t="str">
            <v>PEKERJAAN PASANGAN</v>
          </cell>
          <cell r="U72">
            <v>38089998.509999998</v>
          </cell>
        </row>
        <row r="73">
          <cell r="N73" t="str">
            <v>V</v>
          </cell>
          <cell r="P73" t="str">
            <v>PEKERJAAN KAYU / PINTU DAN JENDELA</v>
          </cell>
          <cell r="U73">
            <v>13032313.310000001</v>
          </cell>
        </row>
        <row r="74">
          <cell r="N74" t="str">
            <v>VI</v>
          </cell>
          <cell r="P74" t="str">
            <v>PEKERJAAN  PENGECETAN</v>
          </cell>
          <cell r="U74">
            <v>3297826.4299999997</v>
          </cell>
        </row>
        <row r="75">
          <cell r="P75" t="str">
            <v>JUMLAH ( I  s/d.  VI)</v>
          </cell>
          <cell r="U75">
            <v>93425382.349999994</v>
          </cell>
        </row>
        <row r="76">
          <cell r="P76" t="str">
            <v>PPN 10%</v>
          </cell>
          <cell r="U76">
            <v>9342538.2349999994</v>
          </cell>
        </row>
        <row r="77">
          <cell r="P77" t="str">
            <v>TOTAL</v>
          </cell>
          <cell r="U77">
            <v>102767920.58499999</v>
          </cell>
        </row>
        <row r="78">
          <cell r="P78" t="str">
            <v>DIBULATKAN</v>
          </cell>
          <cell r="U78">
            <v>102767000</v>
          </cell>
        </row>
        <row r="80">
          <cell r="N80" t="str">
            <v>Terbilang</v>
          </cell>
          <cell r="O80" t="str">
            <v>:</v>
          </cell>
          <cell r="P80" t="str">
            <v>Seratus Dua Juta Tujuh Ratus Enam Puluh Tujuh Ribu Rupiah</v>
          </cell>
        </row>
        <row r="83">
          <cell r="R83" t="str">
            <v>Bandar Lampung, .................2006</v>
          </cell>
        </row>
        <row r="84">
          <cell r="N84" t="str">
            <v>Disetujui</v>
          </cell>
        </row>
        <row r="85">
          <cell r="N85" t="str">
            <v>Pejabat Pembuat Komitmen/Pimpinan Kegiatan</v>
          </cell>
          <cell r="R85" t="str">
            <v>PANITIA PELELANGAN</v>
          </cell>
        </row>
        <row r="91">
          <cell r="N91" t="str">
            <v>A  Z  W  A  R,ST</v>
          </cell>
          <cell r="R91" t="str">
            <v>FAISOL MUCHTAR,ST</v>
          </cell>
        </row>
        <row r="92">
          <cell r="N92" t="str">
            <v>NIP.460020553</v>
          </cell>
          <cell r="R92" t="str">
            <v>NIP. 460021411</v>
          </cell>
        </row>
      </sheetData>
      <sheetData sheetId="19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Work Shop Dinas BMP Kota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750000</v>
          </cell>
          <cell r="L13">
            <v>750000</v>
          </cell>
        </row>
        <row r="14">
          <cell r="B14">
            <v>2</v>
          </cell>
          <cell r="D14" t="str">
            <v>Pengukuran</v>
          </cell>
          <cell r="H14" t="str">
            <v>SNI-T-01-1991.1.6</v>
          </cell>
          <cell r="I14">
            <v>600</v>
          </cell>
          <cell r="J14" t="str">
            <v>M1</v>
          </cell>
          <cell r="K14">
            <v>26077.06</v>
          </cell>
          <cell r="L14">
            <v>15646236</v>
          </cell>
        </row>
        <row r="15">
          <cell r="B15">
            <v>3</v>
          </cell>
          <cell r="D15" t="str">
            <v>Pasang papan Nama Proyek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Biaya obat-obatan P 3 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Foto Dokumentasi  0%, 50%,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Mobilisasi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17646236</v>
          </cell>
        </row>
        <row r="21">
          <cell r="B21" t="str">
            <v>II</v>
          </cell>
          <cell r="D21" t="str">
            <v>PEKERJAAN  PERSIAPAN</v>
          </cell>
        </row>
        <row r="22">
          <cell r="B22">
            <v>1</v>
          </cell>
          <cell r="D22" t="str">
            <v>Bongkaran Tembok</v>
          </cell>
          <cell r="H22" t="str">
            <v>L.3</v>
          </cell>
          <cell r="I22">
            <v>97.6</v>
          </cell>
          <cell r="J22" t="str">
            <v>M3</v>
          </cell>
          <cell r="K22">
            <v>116400</v>
          </cell>
          <cell r="L22">
            <v>11360640</v>
          </cell>
        </row>
        <row r="23">
          <cell r="D23" t="str">
            <v>SUB TOTAL  II</v>
          </cell>
          <cell r="L23">
            <v>11360640</v>
          </cell>
        </row>
        <row r="25">
          <cell r="B25" t="str">
            <v>III</v>
          </cell>
          <cell r="D25" t="str">
            <v>PEKERJAAN BATU DAN BETON</v>
          </cell>
        </row>
        <row r="26">
          <cell r="B26">
            <v>1</v>
          </cell>
          <cell r="D26" t="str">
            <v>Pekerjaan Profil semen</v>
          </cell>
          <cell r="H26" t="str">
            <v>Supl.38</v>
          </cell>
          <cell r="I26">
            <v>238</v>
          </cell>
          <cell r="J26" t="str">
            <v>M1</v>
          </cell>
          <cell r="K26">
            <v>75102.25</v>
          </cell>
          <cell r="L26">
            <v>17874335.5</v>
          </cell>
        </row>
        <row r="27">
          <cell r="B27">
            <v>2</v>
          </cell>
          <cell r="D27" t="str">
            <v>Pasang Sloof 15/20, Beton Bertulang</v>
          </cell>
          <cell r="H27" t="str">
            <v>G.41</v>
          </cell>
          <cell r="I27">
            <v>17.64</v>
          </cell>
          <cell r="J27" t="str">
            <v>M3</v>
          </cell>
          <cell r="K27">
            <v>701589.14</v>
          </cell>
          <cell r="L27">
            <v>12376032.43</v>
          </cell>
        </row>
        <row r="28">
          <cell r="B28">
            <v>3</v>
          </cell>
          <cell r="D28" t="str">
            <v>Pasang Kolom 15/20 Beton Bertulang</v>
          </cell>
          <cell r="H28" t="str">
            <v>G.41</v>
          </cell>
          <cell r="I28">
            <v>6.75</v>
          </cell>
          <cell r="J28" t="str">
            <v>M3</v>
          </cell>
          <cell r="K28">
            <v>701589.14</v>
          </cell>
          <cell r="L28">
            <v>4735726.7</v>
          </cell>
        </row>
        <row r="29">
          <cell r="B29">
            <v>4</v>
          </cell>
          <cell r="D29" t="str">
            <v>Jembatan</v>
          </cell>
          <cell r="H29" t="str">
            <v>G.41</v>
          </cell>
          <cell r="I29">
            <v>0.72</v>
          </cell>
          <cell r="J29" t="str">
            <v>M3</v>
          </cell>
          <cell r="K29">
            <v>701589.14</v>
          </cell>
          <cell r="L29">
            <v>505144.18</v>
          </cell>
        </row>
        <row r="30">
          <cell r="B30">
            <v>5</v>
          </cell>
          <cell r="D30" t="str">
            <v>Pembesian untuk beton</v>
          </cell>
          <cell r="H30" t="str">
            <v>3/4 I.2(a)</v>
          </cell>
          <cell r="I30">
            <v>25.11</v>
          </cell>
          <cell r="J30" t="str">
            <v>M3</v>
          </cell>
          <cell r="K30">
            <v>1446446</v>
          </cell>
          <cell r="L30">
            <v>36320259.060000002</v>
          </cell>
        </row>
        <row r="31">
          <cell r="B31">
            <v>6</v>
          </cell>
          <cell r="D31" t="str">
            <v>Bekisting untuk beton</v>
          </cell>
          <cell r="H31" t="str">
            <v>F.8</v>
          </cell>
          <cell r="I31">
            <v>0.72</v>
          </cell>
          <cell r="J31" t="str">
            <v>M3</v>
          </cell>
          <cell r="K31">
            <v>1002880</v>
          </cell>
          <cell r="L31">
            <v>722073.59999999998</v>
          </cell>
        </row>
        <row r="32">
          <cell r="D32" t="str">
            <v>SUB TOTAL  III</v>
          </cell>
          <cell r="L32">
            <v>72533571.469999999</v>
          </cell>
        </row>
        <row r="34">
          <cell r="B34" t="str">
            <v>IV</v>
          </cell>
          <cell r="D34" t="str">
            <v>PEKERJAAN PASANGAN</v>
          </cell>
        </row>
        <row r="35">
          <cell r="B35">
            <v>1</v>
          </cell>
          <cell r="D35" t="str">
            <v>Pasangan dinding bata adk.1:4</v>
          </cell>
          <cell r="G35" t="str">
            <v/>
          </cell>
          <cell r="H35" t="str">
            <v>G.33h+G.32a</v>
          </cell>
          <cell r="I35">
            <v>73.358999999999995</v>
          </cell>
          <cell r="J35" t="str">
            <v>M3</v>
          </cell>
          <cell r="K35">
            <v>383258.81</v>
          </cell>
          <cell r="L35">
            <v>28115483.039999999</v>
          </cell>
        </row>
        <row r="36">
          <cell r="B36">
            <v>2</v>
          </cell>
          <cell r="D36" t="str">
            <v>Pasangan Plesteran adk.1:4</v>
          </cell>
          <cell r="H36" t="str">
            <v>G.50q+G.48</v>
          </cell>
          <cell r="I36">
            <v>1467.18</v>
          </cell>
          <cell r="J36" t="str">
            <v>M2</v>
          </cell>
          <cell r="K36">
            <v>19133.61</v>
          </cell>
          <cell r="L36">
            <v>28072449.920000002</v>
          </cell>
        </row>
        <row r="37">
          <cell r="D37" t="str">
            <v>SUB TOTAL  IV</v>
          </cell>
          <cell r="L37">
            <v>56187932.960000001</v>
          </cell>
        </row>
        <row r="39">
          <cell r="B39" t="str">
            <v>V</v>
          </cell>
          <cell r="D39" t="str">
            <v>PEKERJAAN KAYU / PINTU DAN JENDELA</v>
          </cell>
        </row>
        <row r="40">
          <cell r="B40">
            <v>1</v>
          </cell>
          <cell r="D40" t="str">
            <v>Pek. Pintu Pagar</v>
          </cell>
          <cell r="H40" t="str">
            <v>Supl.BMPK.17</v>
          </cell>
          <cell r="I40">
            <v>19.5</v>
          </cell>
          <cell r="J40" t="str">
            <v>M2</v>
          </cell>
          <cell r="K40">
            <v>340533.33</v>
          </cell>
          <cell r="L40">
            <v>6640399.9400000004</v>
          </cell>
        </row>
        <row r="41">
          <cell r="B41">
            <v>2</v>
          </cell>
          <cell r="D41" t="str">
            <v>Pek. Pagar Besi</v>
          </cell>
          <cell r="H41" t="str">
            <v>dihitung</v>
          </cell>
          <cell r="I41">
            <v>141</v>
          </cell>
          <cell r="J41" t="str">
            <v>M2</v>
          </cell>
          <cell r="K41">
            <v>200000</v>
          </cell>
          <cell r="L41">
            <v>28200000</v>
          </cell>
        </row>
        <row r="42">
          <cell r="D42" t="str">
            <v>SUB TOTAL  V</v>
          </cell>
          <cell r="L42">
            <v>34840399.939999998</v>
          </cell>
        </row>
        <row r="44">
          <cell r="B44" t="str">
            <v>VI</v>
          </cell>
          <cell r="D44" t="str">
            <v>PEKERJAAN  PENGECETAN</v>
          </cell>
        </row>
        <row r="45">
          <cell r="B45">
            <v>1</v>
          </cell>
          <cell r="D45" t="str">
            <v>Cat Besi Tembok</v>
          </cell>
          <cell r="H45" t="str">
            <v>Supl.IX.2</v>
          </cell>
          <cell r="I45">
            <v>71.358999999999995</v>
          </cell>
          <cell r="J45" t="str">
            <v>M2</v>
          </cell>
          <cell r="K45">
            <v>16798.75</v>
          </cell>
          <cell r="L45">
            <v>1198742</v>
          </cell>
        </row>
        <row r="46">
          <cell r="B46">
            <v>2</v>
          </cell>
          <cell r="D46" t="str">
            <v>Cat Dinding pagar</v>
          </cell>
          <cell r="H46" t="str">
            <v>G.53.1</v>
          </cell>
          <cell r="I46">
            <v>1467.18</v>
          </cell>
          <cell r="J46" t="str">
            <v>M2</v>
          </cell>
          <cell r="K46">
            <v>7561</v>
          </cell>
          <cell r="L46">
            <v>11093347.98</v>
          </cell>
        </row>
        <row r="47">
          <cell r="D47" t="str">
            <v>SUB TOTAL  VI</v>
          </cell>
          <cell r="L47">
            <v>12292089.98</v>
          </cell>
        </row>
        <row r="48">
          <cell r="D48" t="str">
            <v>JUMLAH</v>
          </cell>
          <cell r="L48">
            <v>204860870.34999999</v>
          </cell>
        </row>
        <row r="49">
          <cell r="D49" t="str">
            <v>PPN (10% X A)</v>
          </cell>
          <cell r="L49">
            <v>20486087.035</v>
          </cell>
        </row>
        <row r="50">
          <cell r="D50" t="str">
            <v>JUMLAH  (A+B)</v>
          </cell>
          <cell r="L50">
            <v>225346957.38499999</v>
          </cell>
        </row>
        <row r="51">
          <cell r="D51" t="str">
            <v>JUMLAH DIBULATKAN</v>
          </cell>
          <cell r="L51">
            <v>225346000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Work Shop Dinas BMP Kota Bandar Lampung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PENDAHULUAN</v>
          </cell>
          <cell r="U63">
            <v>17646236</v>
          </cell>
        </row>
        <row r="64">
          <cell r="N64" t="str">
            <v>II</v>
          </cell>
          <cell r="P64" t="str">
            <v>PEKERJAAN  PERSIAPAN</v>
          </cell>
          <cell r="U64">
            <v>11360640</v>
          </cell>
        </row>
        <row r="65">
          <cell r="N65" t="str">
            <v>III</v>
          </cell>
          <cell r="P65" t="str">
            <v>PEKERJAAN BATU DAN BETON</v>
          </cell>
          <cell r="U65">
            <v>72533571.469999999</v>
          </cell>
        </row>
        <row r="66">
          <cell r="N66" t="str">
            <v>IV</v>
          </cell>
          <cell r="P66" t="str">
            <v>PEKERJAAN PASANGAN</v>
          </cell>
          <cell r="U66">
            <v>56187932.960000001</v>
          </cell>
        </row>
        <row r="67">
          <cell r="N67" t="str">
            <v>V</v>
          </cell>
          <cell r="P67" t="str">
            <v>PEKERJAAN KAYU / PINTU DAN JENDELA</v>
          </cell>
          <cell r="U67">
            <v>34840399.939999998</v>
          </cell>
        </row>
        <row r="68">
          <cell r="N68" t="str">
            <v>VI</v>
          </cell>
          <cell r="P68" t="str">
            <v>PEKERJAAN  PENGECETAN</v>
          </cell>
          <cell r="U68">
            <v>12292089.98</v>
          </cell>
        </row>
        <row r="69">
          <cell r="P69" t="str">
            <v>JUMLAH ( I  s/d.  VI)</v>
          </cell>
          <cell r="U69">
            <v>204860870.34999999</v>
          </cell>
        </row>
        <row r="70">
          <cell r="P70" t="str">
            <v>PPN 10%</v>
          </cell>
          <cell r="U70">
            <v>20486087.035</v>
          </cell>
        </row>
        <row r="71">
          <cell r="P71" t="str">
            <v>TOTAL</v>
          </cell>
          <cell r="U71">
            <v>225346957.38499999</v>
          </cell>
        </row>
        <row r="72">
          <cell r="P72" t="str">
            <v>DIBULATKAN</v>
          </cell>
          <cell r="U72">
            <v>225346000</v>
          </cell>
        </row>
        <row r="74">
          <cell r="N74" t="str">
            <v>Terbilang</v>
          </cell>
          <cell r="O74" t="str">
            <v>:</v>
          </cell>
          <cell r="P74" t="str">
            <v>Dua Ratus Dua Puluh Lima Juta Tiga Ratus Empat Puluh Enam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(2)"/>
      <sheetName val="rekap"/>
      <sheetName val="MC - 0"/>
      <sheetName val="Schedule"/>
      <sheetName val="RAB"/>
      <sheetName val="Analisa"/>
      <sheetName val="Harga"/>
      <sheetName val="Dasar2"/>
      <sheetName val="KSO"/>
      <sheetName val="analisa teknik"/>
      <sheetName val="RAB (2)"/>
      <sheetName val="harga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9">
          <cell r="M29">
            <v>2006500</v>
          </cell>
        </row>
        <row r="30">
          <cell r="M30">
            <v>2256500</v>
          </cell>
        </row>
        <row r="31">
          <cell r="M31">
            <v>1256500</v>
          </cell>
        </row>
        <row r="32">
          <cell r="M32">
            <v>201500</v>
          </cell>
        </row>
        <row r="33">
          <cell r="M33">
            <v>2800</v>
          </cell>
        </row>
        <row r="34">
          <cell r="M34">
            <v>7300</v>
          </cell>
        </row>
        <row r="36">
          <cell r="M36">
            <v>4700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info"/>
      <sheetName val="DafIsi"/>
      <sheetName val="Bid"/>
      <sheetName val="rekap"/>
      <sheetName val="BOQ"/>
      <sheetName val="hitungan"/>
      <sheetName val="AHS"/>
      <sheetName val="dasar"/>
      <sheetName val="SPEC"/>
      <sheetName val="samp"/>
      <sheetName val="sch"/>
      <sheetName val="subkon"/>
      <sheetName val="Elektrikal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>
        <row r="28">
          <cell r="C28" t="str">
            <v>Amplas</v>
          </cell>
          <cell r="F28" t="str">
            <v>Lbr.</v>
          </cell>
          <cell r="G28">
            <v>2680</v>
          </cell>
        </row>
        <row r="29">
          <cell r="C29" t="str">
            <v>Aspal</v>
          </cell>
          <cell r="F29" t="str">
            <v>Kg.</v>
          </cell>
          <cell r="G29">
            <v>3215</v>
          </cell>
        </row>
        <row r="30">
          <cell r="C30" t="str">
            <v>Tasirtu</v>
          </cell>
          <cell r="F30" t="str">
            <v>M3</v>
          </cell>
          <cell r="G30">
            <v>42380</v>
          </cell>
        </row>
        <row r="31">
          <cell r="C31" t="str">
            <v>Batu Kali</v>
          </cell>
          <cell r="F31" t="str">
            <v>M3</v>
          </cell>
          <cell r="G31">
            <v>50965</v>
          </cell>
        </row>
        <row r="32">
          <cell r="C32" t="str">
            <v>Batu Bata</v>
          </cell>
          <cell r="F32" t="str">
            <v>Biji</v>
          </cell>
          <cell r="G32">
            <v>240</v>
          </cell>
        </row>
        <row r="33">
          <cell r="C33" t="str">
            <v>Batu Pecah 1 - 2 cm</v>
          </cell>
          <cell r="F33" t="str">
            <v>M2</v>
          </cell>
          <cell r="G33">
            <v>85840</v>
          </cell>
        </row>
        <row r="34">
          <cell r="C34" t="str">
            <v>Filler</v>
          </cell>
          <cell r="F34" t="str">
            <v>M3</v>
          </cell>
          <cell r="G34">
            <v>107300</v>
          </cell>
        </row>
        <row r="35">
          <cell r="C35" t="str">
            <v>Kerikil</v>
          </cell>
          <cell r="F35" t="str">
            <v>M3</v>
          </cell>
          <cell r="G35">
            <v>85840</v>
          </cell>
        </row>
        <row r="36">
          <cell r="C36" t="str">
            <v>Tanah Urug</v>
          </cell>
          <cell r="F36" t="str">
            <v>M3</v>
          </cell>
          <cell r="G36">
            <v>5365</v>
          </cell>
        </row>
        <row r="37">
          <cell r="C37" t="str">
            <v>Pasir Urug</v>
          </cell>
          <cell r="F37" t="str">
            <v>M3</v>
          </cell>
          <cell r="G37">
            <v>26825</v>
          </cell>
        </row>
        <row r="38">
          <cell r="C38" t="str">
            <v>Semen PC @ 40 Kg</v>
          </cell>
          <cell r="F38" t="str">
            <v>Zak</v>
          </cell>
          <cell r="G38">
            <v>29505</v>
          </cell>
        </row>
        <row r="39">
          <cell r="C39" t="str">
            <v>Pasir Cor Karangasem</v>
          </cell>
          <cell r="F39" t="str">
            <v>M3</v>
          </cell>
          <cell r="G39">
            <v>85840</v>
          </cell>
        </row>
        <row r="40">
          <cell r="C40" t="str">
            <v>Pasir Cor Klungkung</v>
          </cell>
          <cell r="F40" t="str">
            <v>M3</v>
          </cell>
          <cell r="G40">
            <v>80475</v>
          </cell>
        </row>
        <row r="41">
          <cell r="C41" t="str">
            <v>Pasir Pasang Lokal</v>
          </cell>
          <cell r="F41" t="str">
            <v>M3</v>
          </cell>
          <cell r="G41">
            <v>69745</v>
          </cell>
        </row>
        <row r="42">
          <cell r="C42" t="str">
            <v>Paku Usuk</v>
          </cell>
          <cell r="F42" t="str">
            <v>Kg.</v>
          </cell>
          <cell r="G42">
            <v>4825</v>
          </cell>
        </row>
        <row r="43">
          <cell r="C43" t="str">
            <v>Paku Reng</v>
          </cell>
          <cell r="F43" t="str">
            <v>Kg.</v>
          </cell>
          <cell r="G43">
            <v>4825</v>
          </cell>
        </row>
        <row r="44">
          <cell r="C44" t="str">
            <v>Paku List</v>
          </cell>
          <cell r="F44" t="str">
            <v>Kg.</v>
          </cell>
          <cell r="G44">
            <v>6970</v>
          </cell>
        </row>
        <row r="45">
          <cell r="C45" t="str">
            <v>Besi Beton</v>
          </cell>
          <cell r="F45" t="str">
            <v>Kg.</v>
          </cell>
          <cell r="G45">
            <v>3645</v>
          </cell>
        </row>
        <row r="46">
          <cell r="C46" t="str">
            <v>Besi Baja</v>
          </cell>
          <cell r="F46" t="str">
            <v>Kg.</v>
          </cell>
          <cell r="G46">
            <v>3375</v>
          </cell>
        </row>
        <row r="47">
          <cell r="C47" t="str">
            <v>Limestone</v>
          </cell>
          <cell r="F47" t="str">
            <v>M3</v>
          </cell>
          <cell r="G47">
            <v>29505</v>
          </cell>
        </row>
        <row r="48">
          <cell r="C48" t="str">
            <v>Plamir Kayu</v>
          </cell>
          <cell r="F48" t="str">
            <v>Kg.</v>
          </cell>
          <cell r="G48">
            <v>11800</v>
          </cell>
        </row>
        <row r="49">
          <cell r="C49" t="str">
            <v>Plamir Tembok</v>
          </cell>
          <cell r="F49" t="str">
            <v>Kg.</v>
          </cell>
          <cell r="G49">
            <v>5365</v>
          </cell>
        </row>
        <row r="50">
          <cell r="C50" t="str">
            <v>Kawat Ikat Beton</v>
          </cell>
          <cell r="F50" t="str">
            <v>Kg.</v>
          </cell>
          <cell r="G50">
            <v>6970</v>
          </cell>
        </row>
        <row r="51">
          <cell r="C51" t="str">
            <v>Balok Begesting</v>
          </cell>
          <cell r="F51" t="str">
            <v>M3</v>
          </cell>
          <cell r="G51">
            <v>429200</v>
          </cell>
        </row>
        <row r="52">
          <cell r="C52" t="str">
            <v>Papan Begesting</v>
          </cell>
          <cell r="F52" t="str">
            <v>M3</v>
          </cell>
          <cell r="G52">
            <v>429200</v>
          </cell>
        </row>
        <row r="53">
          <cell r="C53" t="str">
            <v>Balok Bangkirai</v>
          </cell>
          <cell r="F53" t="str">
            <v>M3</v>
          </cell>
          <cell r="G53">
            <v>2414250</v>
          </cell>
        </row>
        <row r="54">
          <cell r="C54" t="str">
            <v>Papan Bangkirai</v>
          </cell>
          <cell r="F54" t="str">
            <v>M3</v>
          </cell>
          <cell r="G54">
            <v>2789800</v>
          </cell>
        </row>
        <row r="55">
          <cell r="C55" t="str">
            <v>Plywood 3 mm + aluminium</v>
          </cell>
          <cell r="F55" t="str">
            <v>Lbr.</v>
          </cell>
          <cell r="G55">
            <v>48285</v>
          </cell>
        </row>
        <row r="56">
          <cell r="C56" t="str">
            <v>Keramik 20/20</v>
          </cell>
          <cell r="F56" t="str">
            <v>M2</v>
          </cell>
          <cell r="G56">
            <v>30580</v>
          </cell>
        </row>
        <row r="57">
          <cell r="C57" t="str">
            <v>Keramik Anti Slip 20/20</v>
          </cell>
          <cell r="F57" t="str">
            <v>M2</v>
          </cell>
          <cell r="G57">
            <v>30040</v>
          </cell>
        </row>
        <row r="58">
          <cell r="C58" t="str">
            <v>Keramik Heavy Duty</v>
          </cell>
          <cell r="F58" t="str">
            <v>M2</v>
          </cell>
          <cell r="G58">
            <v>37555</v>
          </cell>
        </row>
        <row r="59">
          <cell r="C59" t="str">
            <v>Keramik 40/40 Ex Platinum</v>
          </cell>
          <cell r="F59" t="str">
            <v>M2</v>
          </cell>
          <cell r="G59">
            <v>35405</v>
          </cell>
        </row>
        <row r="60">
          <cell r="C60" t="str">
            <v>Keramik 20/25</v>
          </cell>
          <cell r="F60" t="str">
            <v>M2</v>
          </cell>
          <cell r="G60">
            <v>30040</v>
          </cell>
        </row>
        <row r="61">
          <cell r="C61" t="str">
            <v>Marmer 30/30</v>
          </cell>
          <cell r="F61" t="str">
            <v>M2</v>
          </cell>
          <cell r="G61">
            <v>118030</v>
          </cell>
        </row>
        <row r="62">
          <cell r="C62" t="str">
            <v>Kaca Polos 5 mm</v>
          </cell>
          <cell r="F62" t="str">
            <v>M2</v>
          </cell>
          <cell r="G62">
            <v>69745</v>
          </cell>
        </row>
        <row r="63">
          <cell r="C63" t="str">
            <v>Kaca Polos 8 mm</v>
          </cell>
          <cell r="F63" t="str">
            <v>M2</v>
          </cell>
          <cell r="G63">
            <v>219965</v>
          </cell>
        </row>
        <row r="64">
          <cell r="C64" t="str">
            <v>Kaca Cermin 5 mm</v>
          </cell>
          <cell r="F64" t="str">
            <v>M2</v>
          </cell>
          <cell r="G64">
            <v>198505</v>
          </cell>
        </row>
        <row r="65">
          <cell r="C65" t="str">
            <v>Teakwood</v>
          </cell>
          <cell r="F65" t="str">
            <v>Lbr.</v>
          </cell>
          <cell r="G65">
            <v>48285</v>
          </cell>
        </row>
        <row r="66">
          <cell r="C66" t="str">
            <v>Cat Meni</v>
          </cell>
          <cell r="F66" t="str">
            <v>Kg.</v>
          </cell>
          <cell r="G66">
            <v>9655</v>
          </cell>
        </row>
        <row r="67">
          <cell r="C67" t="str">
            <v>Cat Kayu Ex Emco Lux</v>
          </cell>
          <cell r="F67" t="str">
            <v>Kg.</v>
          </cell>
          <cell r="G67">
            <v>24675</v>
          </cell>
        </row>
        <row r="68">
          <cell r="C68" t="str">
            <v>Cat Tembok Metrolith</v>
          </cell>
          <cell r="F68" t="str">
            <v>Kg.</v>
          </cell>
          <cell r="G68">
            <v>42920</v>
          </cell>
        </row>
        <row r="69">
          <cell r="C69" t="str">
            <v>Thinner A</v>
          </cell>
          <cell r="F69" t="str">
            <v>Ltr.</v>
          </cell>
          <cell r="G69">
            <v>9120</v>
          </cell>
        </row>
        <row r="70">
          <cell r="C70" t="str">
            <v>Bubungan Metal</v>
          </cell>
          <cell r="F70" t="str">
            <v>Bh</v>
          </cell>
          <cell r="G70">
            <v>268250</v>
          </cell>
        </row>
        <row r="71">
          <cell r="C71" t="str">
            <v>Wood Filler</v>
          </cell>
          <cell r="F71" t="str">
            <v>Ltr.</v>
          </cell>
          <cell r="G71">
            <v>15555</v>
          </cell>
        </row>
        <row r="72">
          <cell r="C72" t="str">
            <v>Sending Sealent</v>
          </cell>
          <cell r="F72" t="str">
            <v>Ltr.</v>
          </cell>
          <cell r="G72">
            <v>19850</v>
          </cell>
        </row>
        <row r="73">
          <cell r="C73" t="str">
            <v>Wood Stein</v>
          </cell>
          <cell r="F73" t="str">
            <v>Ltr.</v>
          </cell>
          <cell r="G73">
            <v>27895</v>
          </cell>
        </row>
        <row r="74">
          <cell r="C74" t="str">
            <v>Clear Gloss</v>
          </cell>
          <cell r="F74" t="str">
            <v>Ltr.</v>
          </cell>
          <cell r="G74">
            <v>19850</v>
          </cell>
        </row>
        <row r="75">
          <cell r="C75" t="str">
            <v>Aluminium Foil double sided</v>
          </cell>
          <cell r="F75" t="str">
            <v>M2</v>
          </cell>
          <cell r="G75">
            <v>4505</v>
          </cell>
        </row>
        <row r="76">
          <cell r="C76" t="str">
            <v>Kloset Jongkok Ex INA</v>
          </cell>
          <cell r="F76" t="str">
            <v>Bh</v>
          </cell>
          <cell r="G76">
            <v>64380</v>
          </cell>
        </row>
        <row r="77">
          <cell r="C77" t="str">
            <v>Kloset Duduk Ex INA</v>
          </cell>
          <cell r="F77" t="str">
            <v>Bh</v>
          </cell>
          <cell r="G77">
            <v>214600</v>
          </cell>
        </row>
        <row r="78">
          <cell r="C78" t="str">
            <v>Urinoir Ex INA</v>
          </cell>
          <cell r="F78" t="str">
            <v>Bh</v>
          </cell>
          <cell r="G78">
            <v>134125</v>
          </cell>
        </row>
        <row r="79">
          <cell r="C79" t="str">
            <v>Wastafel + Meja</v>
          </cell>
          <cell r="F79" t="str">
            <v>Bh</v>
          </cell>
          <cell r="G79">
            <v>268250</v>
          </cell>
        </row>
        <row r="80">
          <cell r="C80" t="str">
            <v>Kitchen sink Bawah</v>
          </cell>
          <cell r="F80" t="str">
            <v>Bh</v>
          </cell>
          <cell r="G80">
            <v>150220</v>
          </cell>
        </row>
        <row r="81">
          <cell r="C81" t="str">
            <v>Shower Tab</v>
          </cell>
          <cell r="F81" t="str">
            <v>Bh</v>
          </cell>
          <cell r="G81">
            <v>96570</v>
          </cell>
        </row>
        <row r="82">
          <cell r="C82" t="str">
            <v>Kran Air Ek. Sanei</v>
          </cell>
          <cell r="F82" t="str">
            <v>Bh</v>
          </cell>
          <cell r="G82">
            <v>48285</v>
          </cell>
        </row>
        <row r="83">
          <cell r="C83" t="str">
            <v>Pipa Air 3/4" AW</v>
          </cell>
          <cell r="F83" t="str">
            <v>M'</v>
          </cell>
          <cell r="G83">
            <v>3350</v>
          </cell>
        </row>
        <row r="84">
          <cell r="C84" t="str">
            <v>Pipa Air 4" AW</v>
          </cell>
          <cell r="F84" t="str">
            <v>M'</v>
          </cell>
          <cell r="G84">
            <v>30310</v>
          </cell>
        </row>
        <row r="85">
          <cell r="C85" t="str">
            <v>Pipa Air 3" AW</v>
          </cell>
          <cell r="F85" t="str">
            <v>M'</v>
          </cell>
          <cell r="G85">
            <v>20785</v>
          </cell>
        </row>
        <row r="86">
          <cell r="C86" t="str">
            <v>Pipa PVC 1/2" AW</v>
          </cell>
          <cell r="F86" t="str">
            <v>M'</v>
          </cell>
          <cell r="G86">
            <v>2815</v>
          </cell>
        </row>
        <row r="87">
          <cell r="C87" t="str">
            <v>Floor Drain Plastik</v>
          </cell>
          <cell r="F87" t="str">
            <v>Bh</v>
          </cell>
          <cell r="G87">
            <v>5365</v>
          </cell>
        </row>
        <row r="88">
          <cell r="C88" t="str">
            <v>Bak Air</v>
          </cell>
          <cell r="F88" t="str">
            <v>Bh</v>
          </cell>
          <cell r="G88">
            <v>160950</v>
          </cell>
        </row>
        <row r="89">
          <cell r="C89" t="str">
            <v>Kunci Tanam Ex. SES</v>
          </cell>
          <cell r="F89" t="str">
            <v>Bh</v>
          </cell>
          <cell r="G89">
            <v>34600</v>
          </cell>
        </row>
        <row r="90">
          <cell r="C90" t="str">
            <v>Engsel Pintu YES 5"</v>
          </cell>
          <cell r="F90" t="str">
            <v>Pas</v>
          </cell>
          <cell r="G90">
            <v>33795</v>
          </cell>
        </row>
        <row r="91">
          <cell r="C91" t="str">
            <v>Engsel Jendela YES 4"</v>
          </cell>
          <cell r="F91" t="str">
            <v>Pas</v>
          </cell>
          <cell r="G91">
            <v>28165</v>
          </cell>
        </row>
        <row r="92">
          <cell r="C92" t="str">
            <v>Gerendel</v>
          </cell>
          <cell r="F92" t="str">
            <v>Bh</v>
          </cell>
          <cell r="G92">
            <v>14485</v>
          </cell>
        </row>
        <row r="93">
          <cell r="C93" t="str">
            <v>Kait Angin</v>
          </cell>
          <cell r="F93" t="str">
            <v>Bh</v>
          </cell>
          <cell r="G93">
            <v>8045</v>
          </cell>
        </row>
        <row r="94">
          <cell r="C94" t="str">
            <v>Kunci + Handle Kuningan</v>
          </cell>
          <cell r="F94" t="str">
            <v>Bh</v>
          </cell>
          <cell r="G94">
            <v>120710</v>
          </cell>
        </row>
        <row r="95">
          <cell r="C95" t="str">
            <v>Handle Stainless</v>
          </cell>
          <cell r="F95" t="str">
            <v>Bh</v>
          </cell>
          <cell r="G95">
            <v>80475</v>
          </cell>
        </row>
        <row r="96">
          <cell r="C96" t="str">
            <v>Engsel Pintu Angin</v>
          </cell>
          <cell r="F96" t="str">
            <v>Bh</v>
          </cell>
          <cell r="G96">
            <v>11265</v>
          </cell>
        </row>
        <row r="97">
          <cell r="C97" t="str">
            <v>Beton Ready Mix K. 225</v>
          </cell>
          <cell r="F97" t="str">
            <v>M3</v>
          </cell>
          <cell r="G97">
            <v>405055</v>
          </cell>
        </row>
        <row r="98">
          <cell r="C98" t="str">
            <v>Beton Ready Mix K. 175</v>
          </cell>
          <cell r="F98" t="str">
            <v>M3</v>
          </cell>
          <cell r="G98">
            <v>399690</v>
          </cell>
        </row>
        <row r="99">
          <cell r="C99" t="str">
            <v>Beton Ready Mix K. 125</v>
          </cell>
          <cell r="F99" t="str">
            <v>M3</v>
          </cell>
          <cell r="G99">
            <v>387350</v>
          </cell>
        </row>
        <row r="100">
          <cell r="C100" t="str">
            <v>Kerikil Sungai Royalty</v>
          </cell>
          <cell r="F100" t="str">
            <v>M3</v>
          </cell>
          <cell r="G100">
            <v>37555</v>
          </cell>
        </row>
        <row r="101">
          <cell r="C101" t="str">
            <v>Ganti Rugi Sungai Royalty</v>
          </cell>
          <cell r="F101" t="str">
            <v>M3</v>
          </cell>
          <cell r="G101">
            <v>37555</v>
          </cell>
        </row>
        <row r="102">
          <cell r="C102" t="str">
            <v>Agregat Kasar</v>
          </cell>
          <cell r="F102" t="str">
            <v>M3</v>
          </cell>
          <cell r="G102">
            <v>85840</v>
          </cell>
        </row>
        <row r="103">
          <cell r="C103" t="str">
            <v>Agregat Halus</v>
          </cell>
          <cell r="F103" t="str">
            <v>M3</v>
          </cell>
          <cell r="G103">
            <v>107300</v>
          </cell>
        </row>
        <row r="104">
          <cell r="C104" t="str">
            <v>Minyak Tanah</v>
          </cell>
          <cell r="F104" t="str">
            <v>Ltr.</v>
          </cell>
          <cell r="G104">
            <v>750</v>
          </cell>
        </row>
        <row r="105">
          <cell r="C105" t="str">
            <v>Patung Paras 3 m</v>
          </cell>
          <cell r="F105" t="str">
            <v>unit</v>
          </cell>
          <cell r="G105">
            <v>8584000</v>
          </cell>
        </row>
        <row r="106">
          <cell r="C106" t="str">
            <v>Paras Ukir</v>
          </cell>
          <cell r="F106" t="str">
            <v>Bj</v>
          </cell>
          <cell r="G106">
            <v>3755</v>
          </cell>
        </row>
        <row r="107">
          <cell r="C107" t="str">
            <v>Rumput</v>
          </cell>
          <cell r="F107" t="str">
            <v>M2</v>
          </cell>
          <cell r="G107">
            <v>8045</v>
          </cell>
        </row>
        <row r="108">
          <cell r="C108" t="str">
            <v>Palm Raja</v>
          </cell>
          <cell r="F108" t="str">
            <v>Ph</v>
          </cell>
          <cell r="G108">
            <v>160950</v>
          </cell>
        </row>
        <row r="109">
          <cell r="C109" t="str">
            <v>Pohon Kupu-kupu</v>
          </cell>
          <cell r="F109" t="str">
            <v>Ph</v>
          </cell>
          <cell r="G109">
            <v>107300</v>
          </cell>
        </row>
        <row r="110">
          <cell r="C110" t="str">
            <v>Kawat las</v>
          </cell>
          <cell r="F110" t="str">
            <v>dos</v>
          </cell>
          <cell r="G110">
            <v>53650</v>
          </cell>
        </row>
        <row r="111">
          <cell r="C111" t="str">
            <v>Dudukan gording</v>
          </cell>
          <cell r="F111" t="str">
            <v>buah</v>
          </cell>
          <cell r="G111">
            <v>5520</v>
          </cell>
        </row>
        <row r="112">
          <cell r="C112" t="str">
            <v>Joint Wire</v>
          </cell>
          <cell r="F112" t="str">
            <v>Kg</v>
          </cell>
          <cell r="G112">
            <v>210</v>
          </cell>
        </row>
        <row r="113">
          <cell r="C113" t="str">
            <v>Pipa Air 1 1/2" AW</v>
          </cell>
          <cell r="F113" t="str">
            <v>M'</v>
          </cell>
          <cell r="G113">
            <v>6865</v>
          </cell>
        </row>
        <row r="114">
          <cell r="C114" t="str">
            <v>Pipa Air 2" AW</v>
          </cell>
          <cell r="F114" t="str">
            <v>M'</v>
          </cell>
          <cell r="G114">
            <v>10190</v>
          </cell>
        </row>
        <row r="115">
          <cell r="C115" t="str">
            <v>Pipa Galvanis 1 1/2"</v>
          </cell>
          <cell r="E115">
            <v>38.700000000000003</v>
          </cell>
          <cell r="F115" t="str">
            <v>M'</v>
          </cell>
          <cell r="G115">
            <v>22530</v>
          </cell>
        </row>
        <row r="116">
          <cell r="C116" t="str">
            <v>Pipa Galvanis 2"</v>
          </cell>
          <cell r="E116">
            <v>50.8</v>
          </cell>
          <cell r="F116" t="str">
            <v>M'</v>
          </cell>
          <cell r="G116">
            <v>23605</v>
          </cell>
        </row>
        <row r="117">
          <cell r="C117" t="str">
            <v>Ijuk</v>
          </cell>
          <cell r="F117" t="str">
            <v>kg</v>
          </cell>
          <cell r="G117">
            <v>160</v>
          </cell>
        </row>
        <row r="118">
          <cell r="C118" t="str">
            <v>avoor penguras</v>
          </cell>
          <cell r="F118" t="str">
            <v>bh</v>
          </cell>
          <cell r="G118">
            <v>10730</v>
          </cell>
        </row>
        <row r="119">
          <cell r="C119" t="str">
            <v>Instalasi Penerangan  NYM 3 x 2,5 mm2 + saklar</v>
          </cell>
          <cell r="F119" t="str">
            <v>bh</v>
          </cell>
          <cell r="G119">
            <v>110905</v>
          </cell>
        </row>
        <row r="120">
          <cell r="C120" t="str">
            <v>Instalasi Stop Kontak  NYM 3 x 2,5 mm2 + Stop Kontak</v>
          </cell>
          <cell r="F120" t="str">
            <v>bh</v>
          </cell>
          <cell r="G120">
            <v>134125</v>
          </cell>
        </row>
        <row r="121">
          <cell r="C121" t="str">
            <v>NYFGBY 4 x 70 mm2</v>
          </cell>
          <cell r="F121" t="str">
            <v>m'</v>
          </cell>
          <cell r="G121">
            <v>42920</v>
          </cell>
        </row>
        <row r="122">
          <cell r="C122" t="str">
            <v>NYY 4 x 10 mm2</v>
          </cell>
          <cell r="F122" t="str">
            <v>m'</v>
          </cell>
          <cell r="G122">
            <v>16520</v>
          </cell>
        </row>
        <row r="123">
          <cell r="C123" t="str">
            <v>NYY 4 x 16 mm2</v>
          </cell>
          <cell r="F123" t="str">
            <v>m'</v>
          </cell>
          <cell r="G123">
            <v>25235</v>
          </cell>
        </row>
        <row r="124">
          <cell r="C124" t="str">
            <v>NYFGBY 4 x 6 mm2</v>
          </cell>
          <cell r="F124" t="str">
            <v>m'</v>
          </cell>
          <cell r="G124">
            <v>10640</v>
          </cell>
        </row>
        <row r="125">
          <cell r="C125" t="str">
            <v>Hollow 40x40</v>
          </cell>
          <cell r="F125" t="str">
            <v>kg</v>
          </cell>
          <cell r="G125">
            <v>3375</v>
          </cell>
        </row>
        <row r="126">
          <cell r="C126" t="str">
            <v>Calsi Board tb 4 mm</v>
          </cell>
          <cell r="F126" t="str">
            <v>m2</v>
          </cell>
          <cell r="G126">
            <v>10460</v>
          </cell>
        </row>
        <row r="127">
          <cell r="C127" t="str">
            <v>Warter mur</v>
          </cell>
          <cell r="F127" t="str">
            <v>bh</v>
          </cell>
          <cell r="G127">
            <v>2680</v>
          </cell>
        </row>
        <row r="128">
          <cell r="C128" t="str">
            <v>Joint compont</v>
          </cell>
          <cell r="F128" t="str">
            <v>ls</v>
          </cell>
          <cell r="G128">
            <v>2145</v>
          </cell>
        </row>
        <row r="129">
          <cell r="C129" t="str">
            <v>List profil Lb. 10 cm</v>
          </cell>
          <cell r="F129" t="str">
            <v>m'</v>
          </cell>
          <cell r="G129">
            <v>6435</v>
          </cell>
        </row>
        <row r="130">
          <cell r="C130" t="str">
            <v>Triplek 5 mm + aluminium</v>
          </cell>
          <cell r="F130" t="str">
            <v>Lbr.</v>
          </cell>
          <cell r="G130">
            <v>80475</v>
          </cell>
        </row>
        <row r="131">
          <cell r="C131" t="str">
            <v>Railing besi 2"</v>
          </cell>
          <cell r="F131" t="str">
            <v>m'</v>
          </cell>
          <cell r="G131">
            <v>11265</v>
          </cell>
        </row>
        <row r="132">
          <cell r="C132" t="str">
            <v>L40.40.4</v>
          </cell>
          <cell r="F132" t="str">
            <v>m'</v>
          </cell>
          <cell r="G132">
            <v>8165</v>
          </cell>
        </row>
        <row r="133">
          <cell r="C133" t="str">
            <v>L50.50.5</v>
          </cell>
          <cell r="F133" t="str">
            <v>m'</v>
          </cell>
          <cell r="G133">
            <v>12730</v>
          </cell>
        </row>
        <row r="134">
          <cell r="C134" t="str">
            <v>Expanded Metal Sheet</v>
          </cell>
          <cell r="F134" t="str">
            <v>m2</v>
          </cell>
          <cell r="G134">
            <v>53650</v>
          </cell>
        </row>
        <row r="135">
          <cell r="C135" t="str">
            <v>Plat</v>
          </cell>
          <cell r="F135" t="str">
            <v>nos</v>
          </cell>
          <cell r="G135">
            <v>8760</v>
          </cell>
        </row>
        <row r="136">
          <cell r="C136" t="str">
            <v xml:space="preserve">AC Split 1,5 Pk Ex National </v>
          </cell>
          <cell r="F136" t="str">
            <v>unit</v>
          </cell>
          <cell r="G136">
            <v>4131050</v>
          </cell>
        </row>
        <row r="137">
          <cell r="C137" t="str">
            <v>Instalasi pemipaan refrigerant AC</v>
          </cell>
          <cell r="F137" t="str">
            <v>unit</v>
          </cell>
          <cell r="G137">
            <v>154510</v>
          </cell>
        </row>
        <row r="138">
          <cell r="C138" t="str">
            <v>Instalasi pemipaan drain AC</v>
          </cell>
          <cell r="F138" t="str">
            <v>unit</v>
          </cell>
          <cell r="G138">
            <v>46350</v>
          </cell>
        </row>
        <row r="139">
          <cell r="C139" t="str">
            <v>Instalasi kabel kontrol AC</v>
          </cell>
          <cell r="F139" t="str">
            <v>unit</v>
          </cell>
          <cell r="G139">
            <v>51500</v>
          </cell>
        </row>
        <row r="140">
          <cell r="C140" t="str">
            <v>support &amp; hanger AC</v>
          </cell>
          <cell r="F140" t="str">
            <v>unit</v>
          </cell>
          <cell r="G140">
            <v>61800</v>
          </cell>
        </row>
        <row r="141">
          <cell r="C141" t="str">
            <v>material bantu</v>
          </cell>
          <cell r="F141" t="str">
            <v>ls</v>
          </cell>
          <cell r="G141">
            <v>1287600</v>
          </cell>
        </row>
        <row r="142">
          <cell r="C142" t="str">
            <v>Metal sheet gelombang</v>
          </cell>
          <cell r="F142" t="str">
            <v>m2</v>
          </cell>
          <cell r="G142">
            <v>42920</v>
          </cell>
        </row>
        <row r="143">
          <cell r="C143" t="str">
            <v>Flashing penutup atap</v>
          </cell>
          <cell r="F143" t="str">
            <v>m'</v>
          </cell>
          <cell r="G143">
            <v>23065</v>
          </cell>
        </row>
        <row r="144">
          <cell r="C144" t="str">
            <v>support</v>
          </cell>
          <cell r="F144" t="str">
            <v>ls</v>
          </cell>
          <cell r="G144">
            <v>8580</v>
          </cell>
        </row>
        <row r="145">
          <cell r="C145" t="str">
            <v>Besi BRC</v>
          </cell>
          <cell r="F145" t="str">
            <v>m2</v>
          </cell>
          <cell r="G145">
            <v>25880</v>
          </cell>
        </row>
        <row r="146">
          <cell r="C146" t="str">
            <v>Murda Stainless Steel 70 x 70 x 136 cm</v>
          </cell>
          <cell r="F146" t="str">
            <v>Bh</v>
          </cell>
          <cell r="G146">
            <v>715045</v>
          </cell>
        </row>
        <row r="147">
          <cell r="C147" t="str">
            <v>Ikut Celedu</v>
          </cell>
          <cell r="F147" t="str">
            <v>Bh</v>
          </cell>
          <cell r="G147">
            <v>162235</v>
          </cell>
        </row>
        <row r="148">
          <cell r="C148" t="str">
            <v>Talang</v>
          </cell>
          <cell r="F148" t="str">
            <v>m'</v>
          </cell>
          <cell r="G148">
            <v>42920</v>
          </cell>
        </row>
        <row r="149">
          <cell r="C149" t="str">
            <v>Tangga dia. 1.5 "</v>
          </cell>
          <cell r="F149" t="str">
            <v>m'</v>
          </cell>
          <cell r="G149">
            <v>34230</v>
          </cell>
        </row>
        <row r="150">
          <cell r="C150" t="str">
            <v>Klem</v>
          </cell>
          <cell r="F150" t="str">
            <v>m'</v>
          </cell>
          <cell r="G150">
            <v>46210</v>
          </cell>
        </row>
        <row r="151">
          <cell r="C151" t="str">
            <v>Cat Vinilex</v>
          </cell>
          <cell r="F151" t="str">
            <v>kg</v>
          </cell>
          <cell r="G151">
            <v>10730</v>
          </cell>
        </row>
        <row r="152">
          <cell r="C152" t="str">
            <v>Hotmix</v>
          </cell>
          <cell r="F152" t="str">
            <v>ton</v>
          </cell>
          <cell r="G152">
            <v>3219000</v>
          </cell>
        </row>
        <row r="153">
          <cell r="C153" t="str">
            <v>Wiremesh galvanis 5 x 5</v>
          </cell>
        </row>
        <row r="162">
          <cell r="C162" t="str">
            <v>Mandor</v>
          </cell>
          <cell r="F162" t="str">
            <v>Hari</v>
          </cell>
          <cell r="G162">
            <v>32190</v>
          </cell>
        </row>
        <row r="163">
          <cell r="C163" t="str">
            <v>Kep. Tukang Kayu</v>
          </cell>
          <cell r="F163" t="str">
            <v>Hari</v>
          </cell>
          <cell r="G163">
            <v>26825</v>
          </cell>
        </row>
        <row r="164">
          <cell r="C164" t="str">
            <v>Kep. Tukang Batu</v>
          </cell>
          <cell r="F164" t="str">
            <v>Hari</v>
          </cell>
          <cell r="G164">
            <v>19310</v>
          </cell>
        </row>
        <row r="165">
          <cell r="C165" t="str">
            <v>Kep. Tukang Besi</v>
          </cell>
          <cell r="F165" t="str">
            <v>Hari</v>
          </cell>
          <cell r="G165">
            <v>16095</v>
          </cell>
        </row>
        <row r="166">
          <cell r="C166" t="str">
            <v>Kep. Tukang Cat/Politur</v>
          </cell>
          <cell r="F166" t="str">
            <v>Hari</v>
          </cell>
          <cell r="G166">
            <v>26825</v>
          </cell>
        </row>
        <row r="167">
          <cell r="C167" t="str">
            <v>Tukang Kayu</v>
          </cell>
          <cell r="F167" t="str">
            <v>Hari</v>
          </cell>
          <cell r="G167">
            <v>26825</v>
          </cell>
        </row>
        <row r="168">
          <cell r="C168" t="str">
            <v>Tukang Batu</v>
          </cell>
          <cell r="F168" t="str">
            <v>Hari</v>
          </cell>
          <cell r="G168">
            <v>19310</v>
          </cell>
        </row>
        <row r="169">
          <cell r="C169" t="str">
            <v>Tukang Besi</v>
          </cell>
          <cell r="F169" t="str">
            <v>Hari</v>
          </cell>
          <cell r="G169">
            <v>16095</v>
          </cell>
        </row>
        <row r="170">
          <cell r="C170" t="str">
            <v>Tukang Cat/Politur</v>
          </cell>
          <cell r="F170" t="str">
            <v>Hari</v>
          </cell>
          <cell r="G170">
            <v>26825</v>
          </cell>
        </row>
        <row r="171">
          <cell r="C171" t="str">
            <v>Pekerja</v>
          </cell>
          <cell r="F171" t="str">
            <v>Hari</v>
          </cell>
          <cell r="G171">
            <v>14805</v>
          </cell>
        </row>
        <row r="172">
          <cell r="C172" t="str">
            <v>Ongkos Pasang</v>
          </cell>
          <cell r="F172" t="str">
            <v>Hari</v>
          </cell>
          <cell r="G172">
            <v>26825</v>
          </cell>
        </row>
        <row r="173">
          <cell r="C173" t="str">
            <v>Biaya Las</v>
          </cell>
          <cell r="F173" t="str">
            <v>Hari</v>
          </cell>
          <cell r="G173">
            <v>32190</v>
          </cell>
        </row>
        <row r="174">
          <cell r="C174" t="str">
            <v>Operator Terampil</v>
          </cell>
          <cell r="F174" t="str">
            <v>Hari</v>
          </cell>
          <cell r="G174">
            <v>53650</v>
          </cell>
        </row>
        <row r="175">
          <cell r="C175" t="str">
            <v>Operator Kurang Terampil</v>
          </cell>
          <cell r="F175" t="str">
            <v>Hari</v>
          </cell>
          <cell r="G175">
            <v>32190</v>
          </cell>
        </row>
        <row r="176">
          <cell r="C176" t="str">
            <v>Sopir</v>
          </cell>
          <cell r="F176" t="str">
            <v>Hari</v>
          </cell>
          <cell r="G176">
            <v>26825</v>
          </cell>
        </row>
        <row r="177">
          <cell r="C177" t="str">
            <v>Pembantu Sopir</v>
          </cell>
          <cell r="F177" t="str">
            <v>Hari</v>
          </cell>
          <cell r="G177">
            <v>16095</v>
          </cell>
        </row>
        <row r="178">
          <cell r="C178" t="str">
            <v>Upah Pasang</v>
          </cell>
          <cell r="G178">
            <v>16095</v>
          </cell>
        </row>
        <row r="179">
          <cell r="C179" t="str">
            <v>Tukang Style Bali</v>
          </cell>
          <cell r="F179" t="str">
            <v>Hari</v>
          </cell>
          <cell r="G179">
            <v>53650</v>
          </cell>
        </row>
        <row r="180">
          <cell r="C180" t="str">
            <v>Kepala Tukang Style Bali</v>
          </cell>
          <cell r="F180" t="str">
            <v>Hari</v>
          </cell>
          <cell r="G180">
            <v>64380</v>
          </cell>
        </row>
        <row r="181">
          <cell r="C181" t="str">
            <v>Upah Kerja</v>
          </cell>
          <cell r="D181" t="str">
            <v>Sanitair</v>
          </cell>
          <cell r="G181">
            <v>26825</v>
          </cell>
        </row>
        <row r="182">
          <cell r="C182" t="str">
            <v>Upah Polituran</v>
          </cell>
          <cell r="G182">
            <v>19310</v>
          </cell>
        </row>
        <row r="192">
          <cell r="C192" t="str">
            <v>Jack Base</v>
          </cell>
          <cell r="F192" t="str">
            <v>Bh</v>
          </cell>
          <cell r="G192">
            <v>2360</v>
          </cell>
        </row>
        <row r="193">
          <cell r="C193" t="str">
            <v>Main Frame</v>
          </cell>
          <cell r="F193" t="str">
            <v>Bh</v>
          </cell>
          <cell r="G193">
            <v>4720</v>
          </cell>
        </row>
        <row r="194">
          <cell r="C194" t="str">
            <v>Cross Brase</v>
          </cell>
          <cell r="F194" t="str">
            <v>Bh</v>
          </cell>
          <cell r="G194">
            <v>2360</v>
          </cell>
        </row>
        <row r="195">
          <cell r="C195" t="str">
            <v>Join Frame</v>
          </cell>
          <cell r="F195" t="str">
            <v>Bh</v>
          </cell>
          <cell r="G195">
            <v>825</v>
          </cell>
        </row>
        <row r="196">
          <cell r="C196" t="str">
            <v>Cat Walk</v>
          </cell>
          <cell r="F196" t="str">
            <v>Bh</v>
          </cell>
          <cell r="G196">
            <v>11210</v>
          </cell>
        </row>
        <row r="197">
          <cell r="C197" t="str">
            <v>Concrete Pump</v>
          </cell>
          <cell r="F197" t="str">
            <v>M3</v>
          </cell>
          <cell r="G197">
            <v>10730</v>
          </cell>
        </row>
        <row r="198">
          <cell r="C198" t="str">
            <v>Vibrator</v>
          </cell>
          <cell r="F198" t="str">
            <v>M3</v>
          </cell>
          <cell r="G198">
            <v>2680</v>
          </cell>
        </row>
        <row r="199">
          <cell r="C199" t="str">
            <v>Alat-alat Bantu</v>
          </cell>
          <cell r="F199" t="str">
            <v>Set</v>
          </cell>
          <cell r="G199">
            <v>5365</v>
          </cell>
        </row>
        <row r="200">
          <cell r="C200" t="str">
            <v>Mesin Penyaring</v>
          </cell>
          <cell r="F200" t="str">
            <v>Jam</v>
          </cell>
          <cell r="G200">
            <v>252155</v>
          </cell>
        </row>
        <row r="201">
          <cell r="C201" t="str">
            <v>Wheel Loader 115 HP</v>
          </cell>
          <cell r="F201" t="str">
            <v>Jam</v>
          </cell>
          <cell r="G201">
            <v>126610</v>
          </cell>
        </row>
        <row r="202">
          <cell r="C202" t="str">
            <v>Dump Truck 5 Ton/145 HP</v>
          </cell>
          <cell r="F202" t="str">
            <v>Jam</v>
          </cell>
          <cell r="G202">
            <v>63035</v>
          </cell>
        </row>
        <row r="203">
          <cell r="C203" t="str">
            <v>Mesin Gilas 3 Roda 6-8 Ton</v>
          </cell>
          <cell r="F203" t="str">
            <v>Jam</v>
          </cell>
          <cell r="G203">
            <v>88520</v>
          </cell>
        </row>
        <row r="204">
          <cell r="C204" t="str">
            <v>Truck Tangki Air 115 HP</v>
          </cell>
          <cell r="F204" t="str">
            <v>Jam</v>
          </cell>
          <cell r="G204">
            <v>34870</v>
          </cell>
        </row>
        <row r="205">
          <cell r="C205" t="str">
            <v>Wheel Loader</v>
          </cell>
          <cell r="F205" t="str">
            <v>Jam</v>
          </cell>
          <cell r="G205">
            <v>126610</v>
          </cell>
        </row>
        <row r="206">
          <cell r="C206" t="str">
            <v>AMP</v>
          </cell>
          <cell r="F206" t="str">
            <v>Jam</v>
          </cell>
          <cell r="G206">
            <v>252155</v>
          </cell>
        </row>
        <row r="207">
          <cell r="C207" t="str">
            <v>Generator Set</v>
          </cell>
          <cell r="F207" t="str">
            <v>Jam</v>
          </cell>
          <cell r="G207">
            <v>107300</v>
          </cell>
        </row>
        <row r="208">
          <cell r="C208" t="str">
            <v>Dump Truck</v>
          </cell>
          <cell r="F208" t="str">
            <v>Jam</v>
          </cell>
          <cell r="G208">
            <v>63035</v>
          </cell>
        </row>
        <row r="209">
          <cell r="C209" t="str">
            <v>Asphalt Finisher</v>
          </cell>
          <cell r="F209" t="str">
            <v>Jam</v>
          </cell>
          <cell r="G209">
            <v>126610</v>
          </cell>
        </row>
        <row r="210">
          <cell r="C210" t="str">
            <v>Tandem Roller</v>
          </cell>
          <cell r="F210" t="str">
            <v>Jam</v>
          </cell>
          <cell r="G210">
            <v>88520</v>
          </cell>
        </row>
        <row r="211">
          <cell r="C211" t="str">
            <v>Pneumatic Tire Roller</v>
          </cell>
          <cell r="F211" t="str">
            <v>Jam</v>
          </cell>
          <cell r="G211">
            <v>115880</v>
          </cell>
        </row>
        <row r="212">
          <cell r="C212" t="str">
            <v>Asphalt Sprayer</v>
          </cell>
          <cell r="F212" t="str">
            <v>Jam</v>
          </cell>
          <cell r="G212">
            <v>57670</v>
          </cell>
        </row>
        <row r="213">
          <cell r="C213" t="str">
            <v>Compressor</v>
          </cell>
          <cell r="F213" t="str">
            <v>Jam</v>
          </cell>
          <cell r="G213">
            <v>37555</v>
          </cell>
        </row>
        <row r="214">
          <cell r="C214" t="str">
            <v>Grader</v>
          </cell>
          <cell r="F214" t="str">
            <v>Jam</v>
          </cell>
          <cell r="G214">
            <v>112665</v>
          </cell>
        </row>
        <row r="215">
          <cell r="C215" t="str">
            <v>Concrete Mixer 0.35 m3</v>
          </cell>
          <cell r="F215" t="str">
            <v>Jam</v>
          </cell>
          <cell r="G215">
            <v>107300</v>
          </cell>
        </row>
        <row r="216">
          <cell r="C216" t="str">
            <v>Excavator</v>
          </cell>
          <cell r="F216" t="str">
            <v>Jam</v>
          </cell>
          <cell r="G216">
            <v>160950</v>
          </cell>
        </row>
        <row r="217">
          <cell r="C217" t="str">
            <v>Dump Truck 4 ton</v>
          </cell>
          <cell r="F217" t="str">
            <v>Jam</v>
          </cell>
          <cell r="G217">
            <v>63035</v>
          </cell>
        </row>
        <row r="218">
          <cell r="C218" t="str">
            <v>Bar Bender</v>
          </cell>
          <cell r="F218" t="str">
            <v>Jam</v>
          </cell>
          <cell r="G218">
            <v>1605</v>
          </cell>
        </row>
        <row r="219">
          <cell r="C219" t="str">
            <v>Bar Cutter</v>
          </cell>
          <cell r="F219" t="str">
            <v>Jam</v>
          </cell>
          <cell r="G219">
            <v>1605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-CK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U&amp;B"/>
      <sheetName val="@"/>
      <sheetName val="ANBOW-2006"/>
      <sheetName val="ANLBOR-2006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C10" t="str">
            <v>U P A H</v>
          </cell>
        </row>
        <row r="11">
          <cell r="C11" t="str">
            <v>Kepala Tukang</v>
          </cell>
          <cell r="D11" t="str">
            <v>HO</v>
          </cell>
          <cell r="E11">
            <v>41000</v>
          </cell>
        </row>
        <row r="12">
          <cell r="C12" t="str">
            <v>Mandor</v>
          </cell>
          <cell r="D12" t="str">
            <v>HO</v>
          </cell>
          <cell r="E12">
            <v>41000</v>
          </cell>
        </row>
        <row r="13">
          <cell r="C13" t="str">
            <v>Pekerja</v>
          </cell>
          <cell r="D13" t="str">
            <v>HO</v>
          </cell>
          <cell r="E13">
            <v>25000</v>
          </cell>
        </row>
        <row r="14">
          <cell r="C14" t="str">
            <v>Penganyam besi</v>
          </cell>
          <cell r="D14" t="str">
            <v>HO</v>
          </cell>
          <cell r="E14">
            <v>29000</v>
          </cell>
        </row>
        <row r="15">
          <cell r="C15" t="str">
            <v>Tukang Batu</v>
          </cell>
          <cell r="D15" t="str">
            <v>HO</v>
          </cell>
          <cell r="E15">
            <v>38000</v>
          </cell>
        </row>
        <row r="16">
          <cell r="C16" t="str">
            <v>Tukang Besi</v>
          </cell>
          <cell r="D16" t="str">
            <v>HO</v>
          </cell>
          <cell r="E16">
            <v>38000</v>
          </cell>
        </row>
        <row r="17">
          <cell r="C17" t="str">
            <v>Tukang Cat</v>
          </cell>
          <cell r="D17" t="str">
            <v>HO</v>
          </cell>
          <cell r="E17">
            <v>38000</v>
          </cell>
        </row>
        <row r="18">
          <cell r="C18" t="str">
            <v>Tukang Kayu</v>
          </cell>
          <cell r="D18" t="str">
            <v>HO</v>
          </cell>
          <cell r="E18">
            <v>38000</v>
          </cell>
        </row>
        <row r="19">
          <cell r="C19" t="str">
            <v>Tukang Pipa</v>
          </cell>
          <cell r="D19" t="str">
            <v>HO</v>
          </cell>
          <cell r="E19">
            <v>38000</v>
          </cell>
        </row>
        <row r="20">
          <cell r="C20" t="str">
            <v>Tukang Pecah Batu</v>
          </cell>
          <cell r="D20" t="str">
            <v>HO</v>
          </cell>
          <cell r="E20">
            <v>25000</v>
          </cell>
        </row>
        <row r="21">
          <cell r="C21" t="str">
            <v>Ahli Bor</v>
          </cell>
          <cell r="D21" t="str">
            <v>HO</v>
          </cell>
          <cell r="E21">
            <v>75000</v>
          </cell>
        </row>
        <row r="22">
          <cell r="C22" t="str">
            <v>Operator Bor</v>
          </cell>
          <cell r="D22" t="str">
            <v>HO</v>
          </cell>
          <cell r="E22">
            <v>41000</v>
          </cell>
        </row>
        <row r="23">
          <cell r="C23" t="str">
            <v>Pembantu Operator Bor</v>
          </cell>
          <cell r="D23" t="str">
            <v>HO</v>
          </cell>
          <cell r="E23">
            <v>25000</v>
          </cell>
        </row>
        <row r="25">
          <cell r="C25" t="str">
            <v>BAHAN</v>
          </cell>
        </row>
        <row r="26">
          <cell r="C26" t="str">
            <v>Alat Bantu untuk Pek.Pengeboran</v>
          </cell>
          <cell r="D26" t="str">
            <v>Unit</v>
          </cell>
          <cell r="E26">
            <v>20000</v>
          </cell>
        </row>
        <row r="27">
          <cell r="C27" t="str">
            <v>Alat Bantu Pekerjaan Las</v>
          </cell>
          <cell r="D27" t="str">
            <v>Set</v>
          </cell>
          <cell r="E27">
            <v>5000</v>
          </cell>
        </row>
        <row r="28">
          <cell r="C28" t="str">
            <v>Alat Bantu.</v>
          </cell>
          <cell r="D28" t="str">
            <v>Set</v>
          </cell>
          <cell r="E28">
            <v>100000</v>
          </cell>
        </row>
        <row r="29">
          <cell r="C29" t="str">
            <v>Aluminium 2,5"</v>
          </cell>
          <cell r="D29" t="str">
            <v>M'</v>
          </cell>
          <cell r="E29">
            <v>26400</v>
          </cell>
        </row>
        <row r="30">
          <cell r="C30" t="str">
            <v>Aluminium putih  2,5" tebal 1,3 mm</v>
          </cell>
          <cell r="D30" t="str">
            <v>Lembar</v>
          </cell>
          <cell r="E30">
            <v>59500</v>
          </cell>
        </row>
        <row r="31">
          <cell r="C31" t="str">
            <v>Aluminium hitam dop  2,5" tebal 1,3 mm</v>
          </cell>
          <cell r="E31">
            <v>63700</v>
          </cell>
        </row>
        <row r="32">
          <cell r="C32" t="str">
            <v>Aluminium coklat  2,5" tebal 1,3 mm</v>
          </cell>
          <cell r="E32">
            <v>73500</v>
          </cell>
        </row>
        <row r="33">
          <cell r="C33" t="str">
            <v>Aluminium putih  4" tebal 1,3 mm</v>
          </cell>
          <cell r="E33">
            <v>91000</v>
          </cell>
        </row>
        <row r="34">
          <cell r="C34" t="str">
            <v>Aluminium hitam dop 4" tebal 1,3 mm</v>
          </cell>
          <cell r="E34">
            <v>105000</v>
          </cell>
        </row>
        <row r="35">
          <cell r="C35" t="str">
            <v>Aluminium coklat 4" tebal 1,3 mm</v>
          </cell>
          <cell r="E35">
            <v>161000</v>
          </cell>
        </row>
        <row r="36">
          <cell r="C36" t="str">
            <v>Alumunium Lembaran</v>
          </cell>
          <cell r="D36" t="str">
            <v>M2</v>
          </cell>
          <cell r="E36">
            <v>75000</v>
          </cell>
        </row>
        <row r="37">
          <cell r="C37" t="str">
            <v>Amplas</v>
          </cell>
          <cell r="D37" t="str">
            <v>Lembar</v>
          </cell>
          <cell r="E37">
            <v>3000</v>
          </cell>
        </row>
        <row r="38">
          <cell r="C38" t="str">
            <v xml:space="preserve">Asbes Gel.Mini 240x80x0,4 </v>
          </cell>
          <cell r="D38" t="str">
            <v>Lembar</v>
          </cell>
          <cell r="E38">
            <v>30000</v>
          </cell>
        </row>
        <row r="39">
          <cell r="C39" t="str">
            <v>Asbes Gel.Mini 270x80x0,4</v>
          </cell>
          <cell r="D39" t="str">
            <v>Lembar</v>
          </cell>
          <cell r="E39">
            <v>35000</v>
          </cell>
        </row>
        <row r="40">
          <cell r="C40" t="str">
            <v>Asbes Semen 30 Cm x 200 Cm x 0,4 cm</v>
          </cell>
          <cell r="D40" t="str">
            <v>Lembar</v>
          </cell>
          <cell r="E40">
            <v>6000</v>
          </cell>
        </row>
        <row r="41">
          <cell r="C41" t="str">
            <v>Asbes Semen Plat 1 M x 1 M</v>
          </cell>
          <cell r="D41" t="str">
            <v>Lembar</v>
          </cell>
          <cell r="E41">
            <v>15000</v>
          </cell>
        </row>
        <row r="42">
          <cell r="C42" t="str">
            <v>Bak Air Fiberglass 1/4 Lingkaran Kap.0,5 M3</v>
          </cell>
          <cell r="D42" t="str">
            <v>Buah</v>
          </cell>
          <cell r="E42">
            <v>135000</v>
          </cell>
        </row>
        <row r="43">
          <cell r="C43" t="str">
            <v>Bak Air Fiberglass 60 x 60 cm</v>
          </cell>
          <cell r="D43" t="str">
            <v>Buah</v>
          </cell>
          <cell r="E43">
            <v>125000</v>
          </cell>
        </row>
        <row r="44">
          <cell r="C44" t="str">
            <v>Bak Air Fiberglass 80 x 80 cm</v>
          </cell>
          <cell r="D44" t="str">
            <v>Buah</v>
          </cell>
          <cell r="E44">
            <v>150000</v>
          </cell>
        </row>
        <row r="45">
          <cell r="C45" t="str">
            <v>Bak cuci aluminium 1/2"</v>
          </cell>
          <cell r="D45" t="str">
            <v>Buah</v>
          </cell>
          <cell r="E45">
            <v>235000</v>
          </cell>
        </row>
        <row r="46">
          <cell r="C46" t="str">
            <v>Batu Bata Merah</v>
          </cell>
          <cell r="D46" t="str">
            <v>Buah</v>
          </cell>
          <cell r="E46">
            <v>135</v>
          </cell>
        </row>
        <row r="47">
          <cell r="C47" t="str">
            <v>Batu Belah Hitam</v>
          </cell>
          <cell r="D47" t="str">
            <v>M3</v>
          </cell>
          <cell r="E47">
            <v>151680</v>
          </cell>
        </row>
        <row r="48">
          <cell r="C48" t="str">
            <v>Batu Belah Putih</v>
          </cell>
          <cell r="D48" t="str">
            <v>M3</v>
          </cell>
          <cell r="E48">
            <v>131680</v>
          </cell>
        </row>
        <row r="49">
          <cell r="C49" t="str">
            <v>Batu Gerenda Diameter 10 Cm</v>
          </cell>
          <cell r="D49" t="str">
            <v>Buah</v>
          </cell>
          <cell r="E49">
            <v>8000</v>
          </cell>
        </row>
        <row r="50">
          <cell r="C50" t="str">
            <v>Batu Muka</v>
          </cell>
          <cell r="D50" t="str">
            <v>Buah</v>
          </cell>
          <cell r="E50">
            <v>2000</v>
          </cell>
        </row>
        <row r="51">
          <cell r="C51" t="str">
            <v>Batu Muka Palimanan</v>
          </cell>
          <cell r="D51" t="str">
            <v>M2</v>
          </cell>
          <cell r="E51">
            <v>100000</v>
          </cell>
        </row>
        <row r="52">
          <cell r="C52" t="str">
            <v>Batu Muka Kota agung</v>
          </cell>
          <cell r="D52" t="str">
            <v>M2</v>
          </cell>
          <cell r="E52">
            <v>25000</v>
          </cell>
        </row>
        <row r="53">
          <cell r="C53" t="str">
            <v>Batu Muka Bali Gren</v>
          </cell>
          <cell r="D53" t="str">
            <v>M2</v>
          </cell>
          <cell r="E53">
            <v>140000</v>
          </cell>
        </row>
        <row r="54">
          <cell r="C54" t="str">
            <v>Batu Ares</v>
          </cell>
          <cell r="D54" t="str">
            <v>M2</v>
          </cell>
          <cell r="E54">
            <v>141500</v>
          </cell>
        </row>
        <row r="55">
          <cell r="C55" t="str">
            <v>Batu Candi</v>
          </cell>
          <cell r="D55" t="str">
            <v>M2</v>
          </cell>
          <cell r="E55">
            <v>150000</v>
          </cell>
        </row>
        <row r="56">
          <cell r="C56" t="str">
            <v>Batu Pecah 1/2</v>
          </cell>
          <cell r="D56" t="str">
            <v>M3</v>
          </cell>
          <cell r="E56">
            <v>201680</v>
          </cell>
        </row>
        <row r="57">
          <cell r="C57" t="str">
            <v>Baut, Mur, Klam dll</v>
          </cell>
          <cell r="D57" t="str">
            <v>Kg</v>
          </cell>
          <cell r="E57">
            <v>7500</v>
          </cell>
        </row>
        <row r="58">
          <cell r="C58" t="str">
            <v>Bentonit</v>
          </cell>
          <cell r="D58" t="str">
            <v>Kg</v>
          </cell>
          <cell r="E58">
            <v>25000</v>
          </cell>
        </row>
        <row r="59">
          <cell r="C59" t="str">
            <v>Besi Baja</v>
          </cell>
          <cell r="D59" t="str">
            <v>Kg</v>
          </cell>
          <cell r="E59">
            <v>11000</v>
          </cell>
        </row>
        <row r="60">
          <cell r="C60" t="str">
            <v>Besi Beton</v>
          </cell>
          <cell r="D60" t="str">
            <v>Kg</v>
          </cell>
          <cell r="E60">
            <v>8000</v>
          </cell>
        </row>
        <row r="61">
          <cell r="C61" t="str">
            <v>Besi Pipa Galvanis Diameter  1" (6M')</v>
          </cell>
          <cell r="D61" t="str">
            <v>Batang</v>
          </cell>
          <cell r="E61">
            <v>250000</v>
          </cell>
        </row>
        <row r="62">
          <cell r="C62" t="str">
            <v>Besi Pipa Galvanis Diameter  3" (6M')</v>
          </cell>
          <cell r="D62" t="str">
            <v>Batang</v>
          </cell>
          <cell r="E62">
            <v>600000</v>
          </cell>
        </row>
        <row r="63">
          <cell r="C63" t="str">
            <v>Besi Profil Tempa</v>
          </cell>
          <cell r="D63" t="str">
            <v>Kg</v>
          </cell>
          <cell r="E63">
            <v>4000</v>
          </cell>
        </row>
        <row r="64">
          <cell r="C64" t="str">
            <v>Besi Siku 20.20.2</v>
          </cell>
          <cell r="D64" t="str">
            <v>Batang</v>
          </cell>
          <cell r="E64">
            <v>28500</v>
          </cell>
        </row>
        <row r="65">
          <cell r="C65" t="str">
            <v>Besi Siku 30.30.3</v>
          </cell>
          <cell r="D65" t="str">
            <v>Batang</v>
          </cell>
          <cell r="E65">
            <v>30000</v>
          </cell>
        </row>
        <row r="66">
          <cell r="C66" t="str">
            <v>Besi Siku 40.40.4</v>
          </cell>
          <cell r="D66" t="str">
            <v>Batang</v>
          </cell>
          <cell r="E66">
            <v>45000</v>
          </cell>
        </row>
        <row r="67">
          <cell r="C67" t="str">
            <v>Besi Siku 50.50.5</v>
          </cell>
          <cell r="D67" t="str">
            <v>Batang</v>
          </cell>
          <cell r="E67">
            <v>75000</v>
          </cell>
        </row>
        <row r="68">
          <cell r="C68" t="str">
            <v>Besi Siku 60.60.6</v>
          </cell>
          <cell r="D68" t="str">
            <v>Batang</v>
          </cell>
          <cell r="E68">
            <v>125000</v>
          </cell>
        </row>
        <row r="69">
          <cell r="C69" t="str">
            <v>Besi Siku 70.70.7</v>
          </cell>
          <cell r="D69" t="str">
            <v>Batang</v>
          </cell>
          <cell r="E69">
            <v>200000</v>
          </cell>
        </row>
        <row r="70">
          <cell r="C70" t="str">
            <v>Besi strip</v>
          </cell>
          <cell r="D70" t="str">
            <v>Batang</v>
          </cell>
          <cell r="E70">
            <v>36500</v>
          </cell>
        </row>
        <row r="71">
          <cell r="C71" t="str">
            <v>Biaya Las</v>
          </cell>
          <cell r="D71" t="str">
            <v>Kg</v>
          </cell>
          <cell r="E71">
            <v>11000</v>
          </cell>
        </row>
        <row r="72">
          <cell r="C72" t="str">
            <v>Biaya Pemasangan Kuda-kuda Baja</v>
          </cell>
          <cell r="D72" t="str">
            <v>Kg</v>
          </cell>
          <cell r="E72">
            <v>1000</v>
          </cell>
        </row>
        <row r="73">
          <cell r="C73" t="str">
            <v>Bok Sekring Listrik 2 Group</v>
          </cell>
          <cell r="D73" t="str">
            <v>Buah</v>
          </cell>
          <cell r="E73">
            <v>95000</v>
          </cell>
        </row>
        <row r="74">
          <cell r="C74" t="str">
            <v>Box Sekring / Thermis</v>
          </cell>
          <cell r="D74" t="str">
            <v>Buah</v>
          </cell>
          <cell r="E74">
            <v>150000</v>
          </cell>
        </row>
        <row r="75">
          <cell r="C75" t="str">
            <v>Cat Besi</v>
          </cell>
          <cell r="D75" t="str">
            <v>Kg</v>
          </cell>
          <cell r="E75">
            <v>32000</v>
          </cell>
        </row>
        <row r="76">
          <cell r="C76" t="str">
            <v>Cat Genteng</v>
          </cell>
          <cell r="D76" t="str">
            <v>Kg</v>
          </cell>
          <cell r="E76">
            <v>15000</v>
          </cell>
        </row>
        <row r="77">
          <cell r="C77" t="str">
            <v>Cat Kayu</v>
          </cell>
          <cell r="D77" t="str">
            <v>Kg</v>
          </cell>
          <cell r="E77">
            <v>23000</v>
          </cell>
        </row>
        <row r="78">
          <cell r="C78" t="str">
            <v>Cat Meni Besi</v>
          </cell>
          <cell r="D78" t="str">
            <v>Kg</v>
          </cell>
          <cell r="E78">
            <v>18000</v>
          </cell>
        </row>
        <row r="79">
          <cell r="C79" t="str">
            <v>Cat Meni kayu</v>
          </cell>
          <cell r="D79" t="str">
            <v>Kg</v>
          </cell>
          <cell r="E79">
            <v>17500</v>
          </cell>
        </row>
        <row r="80">
          <cell r="C80" t="str">
            <v>Cat Tembok</v>
          </cell>
          <cell r="D80" t="str">
            <v>Kg</v>
          </cell>
          <cell r="E80">
            <v>14000</v>
          </cell>
        </row>
        <row r="81">
          <cell r="C81" t="str">
            <v>Dempul besi</v>
          </cell>
          <cell r="D81" t="str">
            <v>Kg</v>
          </cell>
          <cell r="E81">
            <v>28000</v>
          </cell>
        </row>
        <row r="82">
          <cell r="C82" t="str">
            <v>Dempul Kayu</v>
          </cell>
          <cell r="D82" t="str">
            <v>Kg</v>
          </cell>
          <cell r="E82">
            <v>3500</v>
          </cell>
        </row>
        <row r="83">
          <cell r="C83" t="str">
            <v>Engsel Jendela biasa</v>
          </cell>
          <cell r="D83" t="str">
            <v>Buah</v>
          </cell>
          <cell r="E83">
            <v>3000</v>
          </cell>
        </row>
        <row r="84">
          <cell r="C84" t="str">
            <v>Engsel Pintu biasa</v>
          </cell>
          <cell r="D84" t="str">
            <v>Buah</v>
          </cell>
          <cell r="E84">
            <v>4200</v>
          </cell>
        </row>
        <row r="85">
          <cell r="C85" t="str">
            <v>Engsel Pintu Coboy</v>
          </cell>
          <cell r="D85" t="str">
            <v>Buah</v>
          </cell>
          <cell r="E85">
            <v>30000</v>
          </cell>
        </row>
        <row r="86">
          <cell r="C86" t="str">
            <v>Fiberglass Gelombang</v>
          </cell>
          <cell r="D86" t="str">
            <v>Lembar</v>
          </cell>
          <cell r="E86">
            <v>50000</v>
          </cell>
        </row>
        <row r="87">
          <cell r="C87" t="str">
            <v>Floordrain Keramik</v>
          </cell>
          <cell r="D87" t="str">
            <v>Buah</v>
          </cell>
          <cell r="E87">
            <v>48000</v>
          </cell>
        </row>
        <row r="88">
          <cell r="C88" t="str">
            <v>Genteng Beton</v>
          </cell>
          <cell r="D88" t="str">
            <v>Buah</v>
          </cell>
          <cell r="E88">
            <v>3000</v>
          </cell>
        </row>
        <row r="89">
          <cell r="C89" t="str">
            <v>Genteng biasa</v>
          </cell>
          <cell r="D89" t="str">
            <v>Buah</v>
          </cell>
          <cell r="E89">
            <v>425</v>
          </cell>
        </row>
        <row r="90">
          <cell r="C90" t="str">
            <v>Genteng Keramik</v>
          </cell>
          <cell r="D90" t="str">
            <v>Buah</v>
          </cell>
          <cell r="E90">
            <v>6500</v>
          </cell>
        </row>
        <row r="91">
          <cell r="C91" t="str">
            <v>Genteng Kodok</v>
          </cell>
          <cell r="D91" t="str">
            <v>Buah</v>
          </cell>
          <cell r="E91">
            <v>600</v>
          </cell>
        </row>
        <row r="92">
          <cell r="C92" t="str">
            <v>Genteng Metal</v>
          </cell>
          <cell r="D92" t="str">
            <v>Lembar</v>
          </cell>
          <cell r="E92">
            <v>36300</v>
          </cell>
        </row>
        <row r="93">
          <cell r="C93" t="str">
            <v>Genteng Metal Double</v>
          </cell>
          <cell r="D93" t="str">
            <v>Lembar</v>
          </cell>
          <cell r="E93">
            <v>44700</v>
          </cell>
        </row>
        <row r="94">
          <cell r="C94" t="str">
            <v>Genteng Plentong</v>
          </cell>
          <cell r="D94" t="str">
            <v>Buah</v>
          </cell>
          <cell r="E94">
            <v>500</v>
          </cell>
        </row>
        <row r="95">
          <cell r="C95" t="str">
            <v>Grafel Pak 3 - 6 mm</v>
          </cell>
          <cell r="D95" t="str">
            <v>Buah</v>
          </cell>
          <cell r="E95">
            <v>25000</v>
          </cell>
        </row>
        <row r="96">
          <cell r="C96" t="str">
            <v>Granit 30 x 30 cm</v>
          </cell>
          <cell r="E96">
            <v>22500</v>
          </cell>
        </row>
        <row r="97">
          <cell r="C97" t="str">
            <v>Granit 40 x 40 cm</v>
          </cell>
          <cell r="E97">
            <v>40000</v>
          </cell>
        </row>
        <row r="98">
          <cell r="C98" t="str">
            <v>Plint Granit 10 x 30 cm</v>
          </cell>
          <cell r="E98">
            <v>7500</v>
          </cell>
        </row>
        <row r="99">
          <cell r="C99" t="str">
            <v>Plint Granit 10 x 40 cm</v>
          </cell>
          <cell r="E99">
            <v>10000</v>
          </cell>
        </row>
        <row r="100">
          <cell r="C100" t="str">
            <v>Grendel Jendela biasa</v>
          </cell>
          <cell r="D100" t="str">
            <v>Buah</v>
          </cell>
          <cell r="E100">
            <v>2500</v>
          </cell>
        </row>
        <row r="101">
          <cell r="C101" t="str">
            <v>Grendel Pintu biasa</v>
          </cell>
          <cell r="D101" t="str">
            <v>Buah</v>
          </cell>
          <cell r="E101">
            <v>2500</v>
          </cell>
        </row>
        <row r="102">
          <cell r="C102" t="str">
            <v>Grendel tanam / expanyolet</v>
          </cell>
          <cell r="D102" t="str">
            <v>Buah</v>
          </cell>
          <cell r="E102">
            <v>25000</v>
          </cell>
        </row>
        <row r="103">
          <cell r="C103" t="str">
            <v>Gypsum</v>
          </cell>
          <cell r="E103">
            <v>55000</v>
          </cell>
        </row>
        <row r="104">
          <cell r="C104" t="str">
            <v>Hak Angin biasa putih</v>
          </cell>
          <cell r="D104" t="str">
            <v>Buah</v>
          </cell>
          <cell r="E104">
            <v>1300</v>
          </cell>
        </row>
        <row r="105">
          <cell r="C105" t="str">
            <v>Handdrail tangga pipa besi Diameter meter  2,5 "</v>
          </cell>
          <cell r="D105" t="str">
            <v>M'</v>
          </cell>
          <cell r="E105">
            <v>110000</v>
          </cell>
        </row>
        <row r="106">
          <cell r="C106" t="str">
            <v>Ijuk</v>
          </cell>
          <cell r="D106" t="str">
            <v>Kg</v>
          </cell>
          <cell r="E106">
            <v>5000</v>
          </cell>
        </row>
        <row r="107">
          <cell r="C107" t="str">
            <v>Instalasi Listrik</v>
          </cell>
          <cell r="D107" t="str">
            <v>Titik</v>
          </cell>
          <cell r="E107">
            <v>32500</v>
          </cell>
        </row>
        <row r="108">
          <cell r="C108" t="str">
            <v>Kabel NYY 1.5 mm</v>
          </cell>
          <cell r="D108" t="str">
            <v>Roll</v>
          </cell>
          <cell r="E108">
            <v>65000</v>
          </cell>
        </row>
        <row r="109">
          <cell r="C109" t="str">
            <v>Kabel NYY 2.5 mm</v>
          </cell>
          <cell r="D109" t="str">
            <v>Roll</v>
          </cell>
          <cell r="E109">
            <v>82500</v>
          </cell>
        </row>
        <row r="110">
          <cell r="C110" t="str">
            <v>Kaca bening polos tebal 10 mm</v>
          </cell>
          <cell r="D110" t="str">
            <v>M2</v>
          </cell>
          <cell r="E110">
            <v>140000</v>
          </cell>
        </row>
        <row r="111">
          <cell r="C111" t="str">
            <v>Kaca bening polos tebal 3 mm</v>
          </cell>
          <cell r="D111" t="str">
            <v>M2</v>
          </cell>
          <cell r="E111">
            <v>67000</v>
          </cell>
        </row>
        <row r="112">
          <cell r="C112" t="str">
            <v>Kaca bening polos tebal 5 mm</v>
          </cell>
          <cell r="D112" t="str">
            <v>M2</v>
          </cell>
          <cell r="E112">
            <v>76000</v>
          </cell>
        </row>
        <row r="113">
          <cell r="C113" t="str">
            <v>Kaca Es</v>
          </cell>
          <cell r="D113" t="str">
            <v>M2</v>
          </cell>
          <cell r="E113">
            <v>85000</v>
          </cell>
        </row>
        <row r="114">
          <cell r="C114" t="str">
            <v>Kaca Rayband tebal 5 mm</v>
          </cell>
          <cell r="D114" t="str">
            <v>M2</v>
          </cell>
          <cell r="E114">
            <v>97500</v>
          </cell>
        </row>
        <row r="115">
          <cell r="C115" t="str">
            <v>Kanstin</v>
          </cell>
          <cell r="D115" t="str">
            <v>M'</v>
          </cell>
          <cell r="E115">
            <v>18000</v>
          </cell>
        </row>
        <row r="116">
          <cell r="C116" t="str">
            <v>Kapur bakar</v>
          </cell>
          <cell r="D116" t="str">
            <v>M3</v>
          </cell>
          <cell r="E116">
            <v>600000</v>
          </cell>
        </row>
        <row r="117">
          <cell r="C117" t="str">
            <v>Kapur sirih bongkahan</v>
          </cell>
          <cell r="D117" t="str">
            <v>Kg</v>
          </cell>
          <cell r="E117">
            <v>3500</v>
          </cell>
        </row>
        <row r="118">
          <cell r="C118" t="str">
            <v>Karpus Genteng Beton</v>
          </cell>
          <cell r="D118" t="str">
            <v>Buah</v>
          </cell>
          <cell r="E118">
            <v>7300</v>
          </cell>
        </row>
        <row r="119">
          <cell r="C119" t="str">
            <v>Karpus Genteng biasa</v>
          </cell>
          <cell r="D119" t="str">
            <v>Buah</v>
          </cell>
          <cell r="E119">
            <v>1500</v>
          </cell>
        </row>
        <row r="120">
          <cell r="C120" t="str">
            <v>Karpus Genteng Keramik</v>
          </cell>
          <cell r="D120" t="str">
            <v>Buah</v>
          </cell>
          <cell r="E120">
            <v>14700</v>
          </cell>
        </row>
        <row r="121">
          <cell r="C121" t="str">
            <v>Karpus Genteng Kodok</v>
          </cell>
          <cell r="D121" t="str">
            <v>Buah</v>
          </cell>
          <cell r="E121">
            <v>2500</v>
          </cell>
        </row>
        <row r="122">
          <cell r="C122" t="str">
            <v>Karpus Genteng Plentong</v>
          </cell>
          <cell r="D122" t="str">
            <v>Buah</v>
          </cell>
          <cell r="E122">
            <v>2500</v>
          </cell>
        </row>
        <row r="123">
          <cell r="C123" t="str">
            <v>Kawat Beton</v>
          </cell>
          <cell r="D123" t="str">
            <v>Kg</v>
          </cell>
          <cell r="E123">
            <v>10973</v>
          </cell>
        </row>
        <row r="124">
          <cell r="C124" t="str">
            <v>Kawat duri</v>
          </cell>
          <cell r="D124" t="str">
            <v>M'</v>
          </cell>
          <cell r="E124">
            <v>1250</v>
          </cell>
        </row>
        <row r="125">
          <cell r="C125" t="str">
            <v>Kawat Las Listrik</v>
          </cell>
          <cell r="D125" t="str">
            <v>Kg</v>
          </cell>
          <cell r="E125">
            <v>12500</v>
          </cell>
        </row>
        <row r="126">
          <cell r="C126" t="str">
            <v>Kayu Kls.I (Balok)</v>
          </cell>
          <cell r="D126" t="str">
            <v>M3</v>
          </cell>
          <cell r="E126">
            <v>2450000</v>
          </cell>
        </row>
        <row r="127">
          <cell r="C127" t="str">
            <v>Kayu Kls.I (Kasau)</v>
          </cell>
          <cell r="D127" t="str">
            <v>M3</v>
          </cell>
          <cell r="E127">
            <v>2450000</v>
          </cell>
        </row>
        <row r="128">
          <cell r="C128" t="str">
            <v>Kayu Kls.I (Papan)</v>
          </cell>
          <cell r="D128" t="str">
            <v>M3</v>
          </cell>
          <cell r="E128">
            <v>2450000</v>
          </cell>
        </row>
        <row r="129">
          <cell r="C129" t="str">
            <v>Kayu Kls.II (Balok)</v>
          </cell>
          <cell r="D129" t="str">
            <v>M3</v>
          </cell>
          <cell r="E129">
            <v>2050000</v>
          </cell>
        </row>
        <row r="130">
          <cell r="C130" t="str">
            <v>Kayu Kls.II (Kasau)</v>
          </cell>
          <cell r="D130" t="str">
            <v>M3</v>
          </cell>
          <cell r="E130">
            <v>2050000</v>
          </cell>
        </row>
        <row r="131">
          <cell r="C131" t="str">
            <v>Kayu Kls.II (Papan)</v>
          </cell>
          <cell r="D131" t="str">
            <v>M3</v>
          </cell>
          <cell r="E131">
            <v>2050000</v>
          </cell>
        </row>
        <row r="132">
          <cell r="C132" t="str">
            <v>Kayu Kls.II (Reng)</v>
          </cell>
          <cell r="D132" t="str">
            <v>M3</v>
          </cell>
          <cell r="E132">
            <v>2050000</v>
          </cell>
        </row>
        <row r="133">
          <cell r="C133" t="str">
            <v>Kayu Kls.III (Balok)</v>
          </cell>
          <cell r="D133" t="str">
            <v>M3</v>
          </cell>
          <cell r="E133">
            <v>1700000</v>
          </cell>
        </row>
        <row r="134">
          <cell r="C134" t="str">
            <v>Kayu Kls.III (kasau)</v>
          </cell>
          <cell r="D134" t="str">
            <v>M3</v>
          </cell>
          <cell r="E134">
            <v>1700000</v>
          </cell>
        </row>
        <row r="135">
          <cell r="C135" t="str">
            <v>Kayu Kls.III (Papan)</v>
          </cell>
          <cell r="D135" t="str">
            <v>M3</v>
          </cell>
          <cell r="E135">
            <v>1700000</v>
          </cell>
        </row>
        <row r="136">
          <cell r="C136" t="str">
            <v>Kayu Kls.III (Reng)</v>
          </cell>
          <cell r="D136" t="str">
            <v>M3</v>
          </cell>
          <cell r="E136">
            <v>1700000</v>
          </cell>
        </row>
        <row r="137">
          <cell r="C137" t="str">
            <v xml:space="preserve">Kayu Kls.IV (Kasau) </v>
          </cell>
          <cell r="D137" t="str">
            <v>M3</v>
          </cell>
          <cell r="E137">
            <v>920000</v>
          </cell>
        </row>
        <row r="138">
          <cell r="C138" t="str">
            <v>Kayu Kls.IV (Papan)</v>
          </cell>
          <cell r="D138" t="str">
            <v>M3</v>
          </cell>
          <cell r="E138">
            <v>920000</v>
          </cell>
        </row>
        <row r="139">
          <cell r="C139" t="str">
            <v>Keni PVC Diameter 1"</v>
          </cell>
          <cell r="E139">
            <v>2500</v>
          </cell>
        </row>
        <row r="140">
          <cell r="C140" t="str">
            <v>Keni PVC Diameter 2,5"</v>
          </cell>
          <cell r="D140" t="str">
            <v>Buah</v>
          </cell>
          <cell r="E140">
            <v>3900</v>
          </cell>
        </row>
        <row r="141">
          <cell r="C141" t="str">
            <v>Keni PVC Diameter 3"</v>
          </cell>
          <cell r="D141" t="str">
            <v>Buah</v>
          </cell>
          <cell r="E141">
            <v>5800</v>
          </cell>
        </row>
        <row r="142">
          <cell r="C142" t="str">
            <v>Keni PVC Diameter 4"</v>
          </cell>
          <cell r="D142" t="str">
            <v>Buah</v>
          </cell>
          <cell r="E142">
            <v>6500</v>
          </cell>
        </row>
        <row r="143">
          <cell r="C143" t="str">
            <v>Keramik uk. 10 x 20 cm</v>
          </cell>
          <cell r="D143" t="str">
            <v>Buah</v>
          </cell>
          <cell r="E143">
            <v>700</v>
          </cell>
        </row>
        <row r="144">
          <cell r="C144" t="str">
            <v>Keramik uk. 20 x 20 cm</v>
          </cell>
          <cell r="D144" t="str">
            <v>Buah</v>
          </cell>
          <cell r="E144">
            <v>1400</v>
          </cell>
        </row>
        <row r="145">
          <cell r="C145" t="str">
            <v>Keramik uk. 30 x 30 cm</v>
          </cell>
          <cell r="D145" t="str">
            <v>Buah</v>
          </cell>
          <cell r="E145">
            <v>3200</v>
          </cell>
        </row>
        <row r="146">
          <cell r="C146" t="str">
            <v>Keramik uk. 40 x 40 cm</v>
          </cell>
          <cell r="D146" t="str">
            <v>Buah</v>
          </cell>
          <cell r="E146">
            <v>5400</v>
          </cell>
        </row>
        <row r="147">
          <cell r="C147" t="str">
            <v>Klem Pipa PVC Diameter 1/2"</v>
          </cell>
          <cell r="D147" t="str">
            <v>Buah</v>
          </cell>
          <cell r="E147">
            <v>300</v>
          </cell>
        </row>
        <row r="148">
          <cell r="C148" t="str">
            <v>Klem Pipa PVC Diameter 3/4"</v>
          </cell>
          <cell r="D148" t="str">
            <v>Buah</v>
          </cell>
          <cell r="E148">
            <v>300</v>
          </cell>
        </row>
        <row r="149">
          <cell r="C149" t="str">
            <v>Kloset Duduk Porselin</v>
          </cell>
          <cell r="D149" t="str">
            <v>Buah</v>
          </cell>
          <cell r="E149">
            <v>1000000</v>
          </cell>
        </row>
        <row r="150">
          <cell r="C150" t="str">
            <v>Kloset Jongkok Keramik</v>
          </cell>
          <cell r="D150" t="str">
            <v>Buah</v>
          </cell>
          <cell r="E150">
            <v>140000</v>
          </cell>
        </row>
        <row r="151">
          <cell r="C151" t="str">
            <v>Kloset Jongkok Porselin</v>
          </cell>
          <cell r="D151" t="str">
            <v>Buah</v>
          </cell>
          <cell r="E151">
            <v>100000</v>
          </cell>
        </row>
        <row r="152">
          <cell r="C152" t="str">
            <v>Kloset Jongkok Teraso</v>
          </cell>
          <cell r="D152" t="str">
            <v>Buah</v>
          </cell>
          <cell r="E152">
            <v>40000</v>
          </cell>
        </row>
        <row r="153">
          <cell r="C153" t="str">
            <v>Knee "L" PVC Diameter 1/2"</v>
          </cell>
          <cell r="D153" t="str">
            <v>Buah</v>
          </cell>
          <cell r="E153">
            <v>1500</v>
          </cell>
        </row>
        <row r="154">
          <cell r="C154" t="str">
            <v>Knee "L" PVC Diameter 3"</v>
          </cell>
          <cell r="D154" t="str">
            <v>Buah</v>
          </cell>
          <cell r="E154">
            <v>5800</v>
          </cell>
        </row>
        <row r="155">
          <cell r="C155" t="str">
            <v>Knee "L" PVC Diameter 4"</v>
          </cell>
          <cell r="E155">
            <v>15000</v>
          </cell>
        </row>
        <row r="156">
          <cell r="C156" t="str">
            <v>Knee "L" PVC Diameter 3/4"</v>
          </cell>
          <cell r="D156" t="str">
            <v>Buah</v>
          </cell>
          <cell r="E156">
            <v>1500</v>
          </cell>
        </row>
        <row r="157">
          <cell r="C157" t="str">
            <v>Kran Air Diameter meter  1/2"</v>
          </cell>
          <cell r="D157" t="str">
            <v>Buah</v>
          </cell>
          <cell r="E157">
            <v>7500</v>
          </cell>
        </row>
        <row r="158">
          <cell r="C158" t="str">
            <v>Kran air ukuran 1/2"</v>
          </cell>
          <cell r="D158" t="str">
            <v>Buah</v>
          </cell>
          <cell r="E158">
            <v>15000</v>
          </cell>
        </row>
        <row r="159">
          <cell r="C159" t="str">
            <v>Kran air ukuran 3/4"</v>
          </cell>
          <cell r="D159" t="str">
            <v>Buah</v>
          </cell>
          <cell r="E159">
            <v>20000</v>
          </cell>
        </row>
        <row r="160">
          <cell r="C160" t="str">
            <v>Kran bebek Diameter  1/2"</v>
          </cell>
          <cell r="D160" t="str">
            <v>Buah</v>
          </cell>
          <cell r="E160">
            <v>35000</v>
          </cell>
        </row>
        <row r="161">
          <cell r="C161" t="str">
            <v>Krokos/Koral</v>
          </cell>
          <cell r="D161" t="str">
            <v>M3</v>
          </cell>
          <cell r="E161">
            <v>35000</v>
          </cell>
        </row>
        <row r="162">
          <cell r="C162" t="str">
            <v>Kunci pintu tanam 1 x putar Kw.baik</v>
          </cell>
          <cell r="D162" t="str">
            <v>Buah</v>
          </cell>
          <cell r="E162">
            <v>55000</v>
          </cell>
        </row>
        <row r="163">
          <cell r="C163" t="str">
            <v>Kunci pintu tanam 1 x putar Kw.Sedang</v>
          </cell>
          <cell r="D163" t="str">
            <v>Buah</v>
          </cell>
          <cell r="E163">
            <v>42000</v>
          </cell>
        </row>
        <row r="164">
          <cell r="C164" t="str">
            <v>Kunci pintu tanam 2 x putar Kw.baik</v>
          </cell>
          <cell r="D164" t="str">
            <v>Buah</v>
          </cell>
          <cell r="E164">
            <v>60000</v>
          </cell>
        </row>
        <row r="165">
          <cell r="C165" t="str">
            <v>Kunci pintu tanam 2 x putar Kw.Sedang</v>
          </cell>
          <cell r="D165" t="str">
            <v>Buah</v>
          </cell>
          <cell r="E165">
            <v>55000</v>
          </cell>
        </row>
        <row r="166">
          <cell r="C166" t="str">
            <v>Lampu Baret 40 Watt</v>
          </cell>
          <cell r="D166" t="str">
            <v>Buah</v>
          </cell>
          <cell r="E166">
            <v>40000</v>
          </cell>
        </row>
        <row r="167">
          <cell r="C167" t="str">
            <v>Lampu Pijar 25 Watt</v>
          </cell>
          <cell r="D167" t="str">
            <v>Buah</v>
          </cell>
          <cell r="E167">
            <v>5000</v>
          </cell>
        </row>
        <row r="168">
          <cell r="C168" t="str">
            <v>Lampu Pijar 40 Watt + Vitting</v>
          </cell>
          <cell r="D168" t="str">
            <v>Buah</v>
          </cell>
          <cell r="E168">
            <v>7500</v>
          </cell>
        </row>
        <row r="169">
          <cell r="C169" t="str">
            <v>Lampu TL = 1 x 20 Watt Lengkap</v>
          </cell>
          <cell r="D169" t="str">
            <v>Unit</v>
          </cell>
          <cell r="E169">
            <v>45000</v>
          </cell>
        </row>
        <row r="170">
          <cell r="C170" t="str">
            <v>Lampu TL = 2 x 20 Watt Lengkap</v>
          </cell>
          <cell r="D170" t="str">
            <v>Buah</v>
          </cell>
          <cell r="E170">
            <v>75000</v>
          </cell>
        </row>
        <row r="171">
          <cell r="C171" t="str">
            <v>Lampu SL 18 watt</v>
          </cell>
          <cell r="E171">
            <v>35000</v>
          </cell>
        </row>
        <row r="172">
          <cell r="C172" t="str">
            <v>Las Baja</v>
          </cell>
          <cell r="D172" t="str">
            <v>Kg</v>
          </cell>
          <cell r="E172">
            <v>1000</v>
          </cell>
        </row>
        <row r="173">
          <cell r="C173" t="str">
            <v>Lamberzering</v>
          </cell>
          <cell r="E173">
            <v>30250</v>
          </cell>
        </row>
        <row r="174">
          <cell r="C174" t="str">
            <v xml:space="preserve">Lem PVC </v>
          </cell>
          <cell r="D174" t="str">
            <v>Kg</v>
          </cell>
          <cell r="E174">
            <v>25000</v>
          </cell>
        </row>
        <row r="175">
          <cell r="C175" t="str">
            <v>Lis profil Kayu siku 5 cm</v>
          </cell>
          <cell r="D175" t="str">
            <v>Batang</v>
          </cell>
          <cell r="E175">
            <v>60000</v>
          </cell>
        </row>
        <row r="176">
          <cell r="C176" t="str">
            <v>Lis profil gypsum besar</v>
          </cell>
          <cell r="E176">
            <v>20000</v>
          </cell>
        </row>
        <row r="177">
          <cell r="C177" t="str">
            <v>Lis profil gypsum kecil</v>
          </cell>
          <cell r="E177">
            <v>15000</v>
          </cell>
        </row>
        <row r="178">
          <cell r="C178" t="str">
            <v>Lisplank Zincalume</v>
          </cell>
          <cell r="D178" t="str">
            <v>Buah</v>
          </cell>
          <cell r="E178">
            <v>58400</v>
          </cell>
        </row>
        <row r="179">
          <cell r="C179" t="str">
            <v>Marmer uk. 10 x 20 cm</v>
          </cell>
          <cell r="D179" t="str">
            <v>Buah</v>
          </cell>
          <cell r="E179">
            <v>896</v>
          </cell>
        </row>
        <row r="180">
          <cell r="C180" t="str">
            <v>Marmer uk. 10 x 30 cm</v>
          </cell>
          <cell r="D180" t="str">
            <v>Buah</v>
          </cell>
          <cell r="E180">
            <v>1400</v>
          </cell>
        </row>
        <row r="181">
          <cell r="C181" t="str">
            <v>Marmer uk. 100 x 100 cm</v>
          </cell>
          <cell r="D181" t="str">
            <v>Buah</v>
          </cell>
          <cell r="E181">
            <v>163520</v>
          </cell>
        </row>
        <row r="182">
          <cell r="C182" t="str">
            <v>Marmer uk. 20 x 20 cm</v>
          </cell>
          <cell r="D182" t="str">
            <v>Buah</v>
          </cell>
          <cell r="E182">
            <v>2295</v>
          </cell>
        </row>
        <row r="183">
          <cell r="C183" t="str">
            <v>Marmer uk. 30 x 30 cm</v>
          </cell>
          <cell r="D183" t="str">
            <v>Buah</v>
          </cell>
          <cell r="E183">
            <v>7055</v>
          </cell>
        </row>
        <row r="184">
          <cell r="C184" t="str">
            <v>Marmer uk. 40 x 40 cm</v>
          </cell>
          <cell r="D184" t="str">
            <v>Buah</v>
          </cell>
          <cell r="E184">
            <v>17585</v>
          </cell>
        </row>
        <row r="185">
          <cell r="C185" t="str">
            <v>Marmer uk. 50 x 50 cm</v>
          </cell>
          <cell r="D185" t="str">
            <v>Buah</v>
          </cell>
          <cell r="E185">
            <v>50400</v>
          </cell>
        </row>
        <row r="186">
          <cell r="C186" t="str">
            <v>Marmer uk. 60 x 60 cm</v>
          </cell>
          <cell r="D186" t="str">
            <v>Buah</v>
          </cell>
          <cell r="E186">
            <v>62720</v>
          </cell>
        </row>
        <row r="187">
          <cell r="C187" t="str">
            <v>Mata Bor Diameter 6"</v>
          </cell>
          <cell r="D187" t="str">
            <v>Buah</v>
          </cell>
          <cell r="E187">
            <v>14000000</v>
          </cell>
        </row>
        <row r="188">
          <cell r="C188" t="str">
            <v>Minyak Cat</v>
          </cell>
          <cell r="D188" t="str">
            <v>Liter</v>
          </cell>
          <cell r="E188">
            <v>3200</v>
          </cell>
        </row>
        <row r="189">
          <cell r="C189" t="str">
            <v>Minyak Solar</v>
          </cell>
          <cell r="D189" t="str">
            <v>Liter</v>
          </cell>
          <cell r="E189">
            <v>5600</v>
          </cell>
        </row>
        <row r="190">
          <cell r="C190" t="str">
            <v>Nok Puncak Genteng Metal</v>
          </cell>
          <cell r="D190" t="str">
            <v>Buah</v>
          </cell>
          <cell r="E190">
            <v>26600</v>
          </cell>
        </row>
        <row r="191">
          <cell r="C191" t="str">
            <v>Noksteel Asbes Gelombang 108 cm</v>
          </cell>
          <cell r="D191" t="str">
            <v>Stel</v>
          </cell>
          <cell r="E191">
            <v>20500</v>
          </cell>
        </row>
        <row r="192">
          <cell r="C192" t="str">
            <v>Noksteel Rata Asbes 108 cm</v>
          </cell>
          <cell r="D192" t="str">
            <v>Stel</v>
          </cell>
          <cell r="E192">
            <v>37000</v>
          </cell>
        </row>
        <row r="193">
          <cell r="C193" t="str">
            <v>Oker</v>
          </cell>
          <cell r="D193" t="str">
            <v>Kg</v>
          </cell>
          <cell r="E193">
            <v>3300</v>
          </cell>
        </row>
        <row r="194">
          <cell r="C194" t="str">
            <v>Overshock PVC Diameter 3/4"-1/2"</v>
          </cell>
          <cell r="D194" t="str">
            <v>Buah</v>
          </cell>
          <cell r="E194">
            <v>2000</v>
          </cell>
        </row>
        <row r="195">
          <cell r="C195" t="str">
            <v>Paku</v>
          </cell>
          <cell r="D195" t="str">
            <v>Kg</v>
          </cell>
          <cell r="E195">
            <v>8200</v>
          </cell>
        </row>
        <row r="196">
          <cell r="C196" t="str">
            <v>Paku Anti karat</v>
          </cell>
          <cell r="D196" t="str">
            <v>Buah</v>
          </cell>
          <cell r="E196">
            <v>150</v>
          </cell>
        </row>
        <row r="197">
          <cell r="C197" t="str">
            <v>Paku Seng, Asbes</v>
          </cell>
          <cell r="D197" t="str">
            <v>Buah</v>
          </cell>
          <cell r="E197">
            <v>400</v>
          </cell>
        </row>
        <row r="198">
          <cell r="C198" t="str">
            <v>Paku Sumbat</v>
          </cell>
          <cell r="D198" t="str">
            <v>Kg</v>
          </cell>
          <cell r="E198">
            <v>12300</v>
          </cell>
        </row>
        <row r="199">
          <cell r="C199" t="str">
            <v>Paku Triplek</v>
          </cell>
          <cell r="D199" t="str">
            <v>Kg</v>
          </cell>
          <cell r="E199">
            <v>10500</v>
          </cell>
        </row>
        <row r="200">
          <cell r="C200" t="str">
            <v>Pasir Beton</v>
          </cell>
          <cell r="D200" t="str">
            <v>M3</v>
          </cell>
          <cell r="E200">
            <v>129651</v>
          </cell>
        </row>
        <row r="201">
          <cell r="C201" t="str">
            <v>Pasir Pasang</v>
          </cell>
          <cell r="D201" t="str">
            <v>M3</v>
          </cell>
          <cell r="E201">
            <v>117651</v>
          </cell>
        </row>
        <row r="202">
          <cell r="C202" t="str">
            <v>Pasir Urug</v>
          </cell>
          <cell r="D202" t="str">
            <v>M3</v>
          </cell>
          <cell r="E202">
            <v>115651</v>
          </cell>
        </row>
        <row r="203">
          <cell r="C203" t="str">
            <v>Paving Blok Dosexsik</v>
          </cell>
          <cell r="D203" t="str">
            <v>Buah</v>
          </cell>
          <cell r="E203">
            <v>1100</v>
          </cell>
        </row>
        <row r="204">
          <cell r="C204" t="str">
            <v>Paving Blok Kromer</v>
          </cell>
          <cell r="D204" t="str">
            <v>Buah</v>
          </cell>
          <cell r="E204">
            <v>1050</v>
          </cell>
        </row>
        <row r="205">
          <cell r="C205" t="str">
            <v>Paving Blok Uni</v>
          </cell>
          <cell r="D205" t="str">
            <v>Buah</v>
          </cell>
          <cell r="E205">
            <v>980</v>
          </cell>
        </row>
        <row r="206">
          <cell r="C206" t="str">
            <v>Pintu besi</v>
          </cell>
          <cell r="D206" t="str">
            <v>M2</v>
          </cell>
          <cell r="E206">
            <v>375000</v>
          </cell>
        </row>
        <row r="207">
          <cell r="C207" t="str">
            <v>Pipa Black Steel Diameter  3"</v>
          </cell>
          <cell r="E207">
            <v>660000</v>
          </cell>
        </row>
        <row r="208">
          <cell r="C208" t="str">
            <v>Pipa Galvanis Diameter  3/4"</v>
          </cell>
          <cell r="E208">
            <v>65000</v>
          </cell>
        </row>
        <row r="209">
          <cell r="C209" t="str">
            <v>Pipa Galvanis Diameter  1"</v>
          </cell>
          <cell r="D209" t="str">
            <v>Batang</v>
          </cell>
          <cell r="E209">
            <v>77812.800000000003</v>
          </cell>
        </row>
        <row r="210">
          <cell r="C210" t="str">
            <v>Pipa Galvanis Diameter  2.5"</v>
          </cell>
          <cell r="D210" t="str">
            <v>Batang</v>
          </cell>
          <cell r="E210">
            <v>359136</v>
          </cell>
        </row>
        <row r="211">
          <cell r="C211" t="str">
            <v>Pipa Galvanis Diameter  4"</v>
          </cell>
          <cell r="E211">
            <v>810000</v>
          </cell>
        </row>
        <row r="212">
          <cell r="C212" t="str">
            <v>Pipa Galvanis Diameter  6"</v>
          </cell>
          <cell r="D212" t="str">
            <v>Batang</v>
          </cell>
          <cell r="E212">
            <v>1077408</v>
          </cell>
        </row>
        <row r="213">
          <cell r="C213" t="str">
            <v>Pipa Galvanis Diameter  8"</v>
          </cell>
          <cell r="D213" t="str">
            <v>Batang</v>
          </cell>
          <cell r="E213">
            <v>1346760</v>
          </cell>
        </row>
        <row r="214">
          <cell r="C214" t="str">
            <v>Pipa Galvanis Diameter 1,25"</v>
          </cell>
          <cell r="D214" t="str">
            <v>Batang</v>
          </cell>
          <cell r="E214">
            <v>85000</v>
          </cell>
        </row>
        <row r="215">
          <cell r="C215" t="str">
            <v>Pipa Galvanis Diameter 1,5"</v>
          </cell>
          <cell r="D215" t="str">
            <v>Batang</v>
          </cell>
          <cell r="E215">
            <v>180000</v>
          </cell>
        </row>
        <row r="216">
          <cell r="C216" t="str">
            <v>Pipa PVC Diameter   2"</v>
          </cell>
          <cell r="D216" t="str">
            <v>Batang</v>
          </cell>
          <cell r="E216">
            <v>34800</v>
          </cell>
        </row>
        <row r="217">
          <cell r="C217" t="str">
            <v>Pipa PVC Diameter 1 1/2"</v>
          </cell>
          <cell r="D217" t="str">
            <v>Batang</v>
          </cell>
          <cell r="E217">
            <v>28000</v>
          </cell>
        </row>
        <row r="218">
          <cell r="C218" t="str">
            <v>Pipa PVC Diameter 1 1/4"</v>
          </cell>
          <cell r="D218" t="str">
            <v>Batang</v>
          </cell>
          <cell r="E218">
            <v>23800</v>
          </cell>
        </row>
        <row r="219">
          <cell r="C219" t="str">
            <v>Pipa PVC Diameter 1"</v>
          </cell>
          <cell r="D219" t="str">
            <v>Batang</v>
          </cell>
          <cell r="E219">
            <v>16050</v>
          </cell>
        </row>
        <row r="220">
          <cell r="C220" t="str">
            <v>Pipa PVC Diameter 1/2"</v>
          </cell>
          <cell r="D220" t="str">
            <v>Batang</v>
          </cell>
          <cell r="E220">
            <v>8600</v>
          </cell>
        </row>
        <row r="221">
          <cell r="C221" t="str">
            <v xml:space="preserve">Pipa PVC Diameter 2,5" </v>
          </cell>
          <cell r="D221" t="str">
            <v>Batang</v>
          </cell>
          <cell r="E221">
            <v>50500</v>
          </cell>
        </row>
        <row r="222">
          <cell r="C222" t="str">
            <v>Pipa PVC Diameter 3"</v>
          </cell>
          <cell r="D222" t="str">
            <v>Batang</v>
          </cell>
          <cell r="E222">
            <v>69200</v>
          </cell>
        </row>
        <row r="223">
          <cell r="C223" t="str">
            <v>Pipa PVC Diameter 3/4"</v>
          </cell>
          <cell r="D223" t="str">
            <v>Batang</v>
          </cell>
          <cell r="E223">
            <v>45000</v>
          </cell>
        </row>
        <row r="224">
          <cell r="C224" t="str">
            <v>Pipa PVC Diameter 4"</v>
          </cell>
          <cell r="D224" t="str">
            <v>Batang</v>
          </cell>
          <cell r="E224">
            <v>239000</v>
          </cell>
        </row>
        <row r="225">
          <cell r="C225" t="str">
            <v>Pipa PVC Diameter 6"</v>
          </cell>
          <cell r="D225" t="str">
            <v>Batang</v>
          </cell>
          <cell r="E225">
            <v>359000</v>
          </cell>
        </row>
        <row r="226">
          <cell r="C226" t="str">
            <v>Pipa PVC Diameter 8"</v>
          </cell>
          <cell r="D226" t="str">
            <v>Batang</v>
          </cell>
          <cell r="E226">
            <v>960000</v>
          </cell>
        </row>
        <row r="227">
          <cell r="C227" t="str">
            <v>Pipa Screen  Diameter 3"</v>
          </cell>
          <cell r="E227">
            <v>950500</v>
          </cell>
        </row>
        <row r="228">
          <cell r="C228" t="str">
            <v>Pipa Screen  Diameter 4"</v>
          </cell>
          <cell r="D228" t="str">
            <v>Buah</v>
          </cell>
          <cell r="E228">
            <v>1197120</v>
          </cell>
        </row>
        <row r="229">
          <cell r="C229" t="str">
            <v>Pipa Screen  Diameter 6"</v>
          </cell>
          <cell r="D229" t="str">
            <v>Buah</v>
          </cell>
          <cell r="E229">
            <v>1796000</v>
          </cell>
        </row>
        <row r="230">
          <cell r="C230" t="str">
            <v>Plamir kayu</v>
          </cell>
          <cell r="D230" t="str">
            <v>Kg</v>
          </cell>
          <cell r="E230">
            <v>15750</v>
          </cell>
        </row>
        <row r="231">
          <cell r="C231" t="str">
            <v>Plamir Tembok</v>
          </cell>
          <cell r="D231" t="str">
            <v>Kg</v>
          </cell>
          <cell r="E231">
            <v>9000</v>
          </cell>
        </row>
        <row r="232">
          <cell r="C232" t="str">
            <v>Plat Eser 1,2 mm</v>
          </cell>
          <cell r="D232" t="str">
            <v>Lembar</v>
          </cell>
          <cell r="E232">
            <v>130000</v>
          </cell>
        </row>
        <row r="233">
          <cell r="C233" t="str">
            <v>Plat perletakan</v>
          </cell>
          <cell r="D233" t="str">
            <v>Buah</v>
          </cell>
          <cell r="E233">
            <v>39500</v>
          </cell>
        </row>
        <row r="234">
          <cell r="C234" t="str">
            <v>Plat sudut</v>
          </cell>
          <cell r="D234" t="str">
            <v>Meter</v>
          </cell>
          <cell r="E234">
            <v>14000</v>
          </cell>
        </row>
        <row r="235">
          <cell r="C235" t="str">
            <v>Plat U</v>
          </cell>
          <cell r="D235" t="str">
            <v>Kg</v>
          </cell>
          <cell r="E235">
            <v>5000</v>
          </cell>
        </row>
        <row r="236">
          <cell r="C236" t="str">
            <v>Plin Tegel Abu-abu Uk. 10 x 20 cm</v>
          </cell>
          <cell r="D236" t="str">
            <v>Buah</v>
          </cell>
          <cell r="E236">
            <v>325</v>
          </cell>
        </row>
        <row r="237">
          <cell r="C237" t="str">
            <v>Plin Tegel Abu-abu Uk. 10 x 30 cm</v>
          </cell>
          <cell r="D237" t="str">
            <v>Buah</v>
          </cell>
          <cell r="E237">
            <v>630</v>
          </cell>
        </row>
        <row r="238">
          <cell r="C238" t="str">
            <v>Plin Tegel Teraso Uk. 10 x 30 cm</v>
          </cell>
          <cell r="D238" t="str">
            <v>Buah</v>
          </cell>
          <cell r="E238">
            <v>1200</v>
          </cell>
        </row>
        <row r="239">
          <cell r="C239" t="str">
            <v>Plin Tegel Warna Uk. 10 x 30 cm</v>
          </cell>
          <cell r="D239" t="str">
            <v>Buah</v>
          </cell>
          <cell r="E239">
            <v>725</v>
          </cell>
        </row>
        <row r="240">
          <cell r="C240" t="str">
            <v>Plint Tegel Teraso 10 x 30 cm</v>
          </cell>
          <cell r="D240" t="str">
            <v>Buah</v>
          </cell>
          <cell r="E240">
            <v>1667</v>
          </cell>
        </row>
        <row r="241">
          <cell r="C241" t="str">
            <v>Keramik Uk. 10 x 30 cm</v>
          </cell>
          <cell r="E241">
            <v>2250</v>
          </cell>
        </row>
        <row r="243">
          <cell r="C243" t="str">
            <v>Plitur jadi</v>
          </cell>
          <cell r="D243" t="str">
            <v>Liter</v>
          </cell>
          <cell r="E243">
            <v>12100</v>
          </cell>
        </row>
        <row r="244">
          <cell r="C244" t="str">
            <v>Porselin 11 x 11 Cm</v>
          </cell>
          <cell r="D244" t="str">
            <v>Buah</v>
          </cell>
          <cell r="E244">
            <v>1950</v>
          </cell>
        </row>
        <row r="245">
          <cell r="C245" t="str">
            <v>Profil CT 6407-07</v>
          </cell>
          <cell r="D245" t="str">
            <v>Buah</v>
          </cell>
          <cell r="E245">
            <v>19100</v>
          </cell>
        </row>
        <row r="246">
          <cell r="C246" t="str">
            <v>Profil reng RT.15</v>
          </cell>
          <cell r="D246" t="str">
            <v>Batang</v>
          </cell>
          <cell r="E246">
            <v>109800</v>
          </cell>
        </row>
        <row r="247">
          <cell r="C247" t="str">
            <v>Profil U.85-06</v>
          </cell>
          <cell r="D247" t="str">
            <v>Batang</v>
          </cell>
          <cell r="E247">
            <v>178800</v>
          </cell>
        </row>
        <row r="248">
          <cell r="C248" t="str">
            <v>Residu</v>
          </cell>
          <cell r="D248" t="str">
            <v>Liter</v>
          </cell>
          <cell r="E248">
            <v>930</v>
          </cell>
        </row>
        <row r="249">
          <cell r="C249" t="str">
            <v>Roda Siku 10 Cm</v>
          </cell>
          <cell r="D249" t="str">
            <v>Buah</v>
          </cell>
          <cell r="E249">
            <v>20000</v>
          </cell>
        </row>
        <row r="250">
          <cell r="C250" t="str">
            <v>Roster</v>
          </cell>
          <cell r="D250" t="str">
            <v>Buah</v>
          </cell>
          <cell r="E250">
            <v>3300</v>
          </cell>
        </row>
        <row r="251">
          <cell r="C251" t="str">
            <v>Rumput Gajah</v>
          </cell>
          <cell r="D251" t="str">
            <v>M2</v>
          </cell>
          <cell r="E251">
            <v>15000</v>
          </cell>
        </row>
        <row r="252">
          <cell r="C252" t="str">
            <v>Sakelar Ganda biasa</v>
          </cell>
          <cell r="D252" t="str">
            <v>Buah</v>
          </cell>
          <cell r="E252">
            <v>5000</v>
          </cell>
        </row>
        <row r="253">
          <cell r="C253" t="str">
            <v>Sakelar Ganda Kualitas baik</v>
          </cell>
          <cell r="D253" t="str">
            <v>Buah</v>
          </cell>
          <cell r="E253">
            <v>20000</v>
          </cell>
        </row>
        <row r="254">
          <cell r="C254" t="str">
            <v>Sakelar Tunggal biasa</v>
          </cell>
          <cell r="D254" t="str">
            <v>Buah</v>
          </cell>
          <cell r="E254">
            <v>4000</v>
          </cell>
        </row>
        <row r="255">
          <cell r="C255" t="str">
            <v>Sakelar Tunggal Kualitas baik</v>
          </cell>
          <cell r="D255" t="str">
            <v>Buah</v>
          </cell>
          <cell r="E255">
            <v>15000</v>
          </cell>
        </row>
        <row r="256">
          <cell r="C256" t="str">
            <v>Sealtape</v>
          </cell>
          <cell r="D256" t="str">
            <v>Roll</v>
          </cell>
          <cell r="E256">
            <v>1000</v>
          </cell>
        </row>
        <row r="257">
          <cell r="C257" t="str">
            <v>Semen (PC) 50 Kg</v>
          </cell>
          <cell r="D257" t="str">
            <v>Zak</v>
          </cell>
          <cell r="E257">
            <v>38500</v>
          </cell>
        </row>
        <row r="258">
          <cell r="C258" t="str">
            <v>Seng Gelombang BJLS 0,30</v>
          </cell>
          <cell r="D258" t="str">
            <v>Lembar</v>
          </cell>
          <cell r="E258">
            <v>25000</v>
          </cell>
        </row>
        <row r="259">
          <cell r="C259" t="str">
            <v>Seng plat Aluminium</v>
          </cell>
          <cell r="D259" t="str">
            <v>Lembar</v>
          </cell>
          <cell r="E259">
            <v>35000</v>
          </cell>
        </row>
        <row r="260">
          <cell r="C260" t="str">
            <v>Seng plat BJLS 0,30 Uk.0,9 x 1 M'</v>
          </cell>
          <cell r="D260" t="str">
            <v>Lembar</v>
          </cell>
          <cell r="E260">
            <v>32000</v>
          </cell>
        </row>
        <row r="261">
          <cell r="C261" t="str">
            <v>Sepritus</v>
          </cell>
          <cell r="D261" t="str">
            <v>Liter</v>
          </cell>
          <cell r="E261">
            <v>14100</v>
          </cell>
        </row>
        <row r="262">
          <cell r="C262" t="str">
            <v>Shock lurus PVC Diameter 3"</v>
          </cell>
          <cell r="D262" t="str">
            <v>Buah</v>
          </cell>
          <cell r="E262">
            <v>5000</v>
          </cell>
        </row>
        <row r="263">
          <cell r="C263" t="str">
            <v>Shockdrat dalam Diameter 1/2"</v>
          </cell>
          <cell r="D263" t="str">
            <v>Buah</v>
          </cell>
          <cell r="E263">
            <v>12000</v>
          </cell>
        </row>
        <row r="264">
          <cell r="C264" t="str">
            <v>Shockdrat dalam Diameter 3/4"</v>
          </cell>
          <cell r="D264" t="str">
            <v>Buah</v>
          </cell>
          <cell r="E264">
            <v>1500</v>
          </cell>
        </row>
        <row r="265">
          <cell r="C265" t="str">
            <v xml:space="preserve">Shower air </v>
          </cell>
          <cell r="E265">
            <v>350000</v>
          </cell>
        </row>
        <row r="266">
          <cell r="C266" t="str">
            <v>Sirlak</v>
          </cell>
          <cell r="D266" t="str">
            <v>Kg</v>
          </cell>
          <cell r="E266">
            <v>44900</v>
          </cell>
        </row>
        <row r="267">
          <cell r="C267" t="str">
            <v>Sirtu</v>
          </cell>
          <cell r="D267" t="str">
            <v>M3</v>
          </cell>
          <cell r="E267">
            <v>107000</v>
          </cell>
        </row>
        <row r="268">
          <cell r="C268" t="str">
            <v>Skrup/baut</v>
          </cell>
          <cell r="D268" t="str">
            <v>Kotak</v>
          </cell>
          <cell r="E268">
            <v>15000</v>
          </cell>
        </row>
        <row r="269">
          <cell r="C269" t="str">
            <v>Sok PVC Diameter 2,5"</v>
          </cell>
          <cell r="D269" t="str">
            <v>Buah</v>
          </cell>
          <cell r="E269">
            <v>4000</v>
          </cell>
        </row>
        <row r="270">
          <cell r="C270" t="str">
            <v>Sok PVC Diameter 4"</v>
          </cell>
          <cell r="D270" t="str">
            <v>Buah</v>
          </cell>
          <cell r="E270">
            <v>6000</v>
          </cell>
        </row>
        <row r="271">
          <cell r="C271" t="str">
            <v>Stop Kontak</v>
          </cell>
          <cell r="D271" t="str">
            <v>Buah</v>
          </cell>
          <cell r="E271">
            <v>15000</v>
          </cell>
        </row>
        <row r="272">
          <cell r="C272" t="str">
            <v>Stop Kontak biasa</v>
          </cell>
          <cell r="D272" t="str">
            <v>Buah</v>
          </cell>
          <cell r="E272">
            <v>4000</v>
          </cell>
        </row>
        <row r="273">
          <cell r="C273" t="str">
            <v>Stop Kontak kualitas baik</v>
          </cell>
          <cell r="D273" t="str">
            <v>Buah</v>
          </cell>
          <cell r="E273">
            <v>25000</v>
          </cell>
        </row>
        <row r="274">
          <cell r="C274" t="str">
            <v>Stop kran diameter 1 "</v>
          </cell>
          <cell r="E274">
            <v>35000</v>
          </cell>
        </row>
        <row r="275">
          <cell r="C275" t="str">
            <v>Stop kran diameter 3/4 "</v>
          </cell>
          <cell r="E275">
            <v>25000</v>
          </cell>
        </row>
        <row r="276">
          <cell r="C276" t="str">
            <v>Talang Zincalume</v>
          </cell>
          <cell r="D276" t="str">
            <v>Meter</v>
          </cell>
          <cell r="E276">
            <v>40600</v>
          </cell>
        </row>
        <row r="277">
          <cell r="C277" t="str">
            <v>Tanah Urug</v>
          </cell>
          <cell r="D277" t="str">
            <v>M3</v>
          </cell>
          <cell r="E277">
            <v>89855</v>
          </cell>
        </row>
        <row r="278">
          <cell r="C278" t="str">
            <v>Tangki Fiberglass Kapasitas 1 M3</v>
          </cell>
          <cell r="D278" t="str">
            <v>Buah</v>
          </cell>
          <cell r="E278">
            <v>600000</v>
          </cell>
        </row>
        <row r="279">
          <cell r="C279" t="str">
            <v>Tangki Fiberglass Kapasitas 3 M3</v>
          </cell>
          <cell r="D279" t="str">
            <v>Buah</v>
          </cell>
          <cell r="E279">
            <v>4500000</v>
          </cell>
        </row>
        <row r="280">
          <cell r="C280" t="str">
            <v>Tarikan Jendela biasa</v>
          </cell>
          <cell r="D280" t="str">
            <v>Buah</v>
          </cell>
          <cell r="E280">
            <v>2500</v>
          </cell>
        </row>
        <row r="281">
          <cell r="C281" t="str">
            <v>Tarikan Pintu biasa</v>
          </cell>
          <cell r="D281" t="str">
            <v>Buah</v>
          </cell>
          <cell r="E281">
            <v>3500</v>
          </cell>
        </row>
        <row r="282">
          <cell r="C282" t="str">
            <v>Teakwood tebal 3 mm</v>
          </cell>
          <cell r="D282" t="str">
            <v>Lembar</v>
          </cell>
          <cell r="E282">
            <v>75000</v>
          </cell>
        </row>
        <row r="283">
          <cell r="C283" t="str">
            <v>Teakwood tebal 5 mm</v>
          </cell>
          <cell r="D283" t="str">
            <v>Lembar</v>
          </cell>
          <cell r="E283">
            <v>95000</v>
          </cell>
        </row>
        <row r="284">
          <cell r="C284" t="str">
            <v xml:space="preserve">Tegel  Abu-abu Ukuran 30 x 30 cm </v>
          </cell>
          <cell r="D284" t="str">
            <v>Buah</v>
          </cell>
          <cell r="E284">
            <v>1850</v>
          </cell>
        </row>
        <row r="285">
          <cell r="C285" t="str">
            <v>Tegel Abu-abu  Ukuran 20 x 20 cm</v>
          </cell>
          <cell r="D285" t="str">
            <v>Buah</v>
          </cell>
          <cell r="E285">
            <v>730</v>
          </cell>
        </row>
        <row r="286">
          <cell r="C286" t="str">
            <v>Tegel Teraso Ukuran 30 x 30 Cm</v>
          </cell>
          <cell r="D286" t="str">
            <v>Buah</v>
          </cell>
          <cell r="E286">
            <v>3000</v>
          </cell>
        </row>
        <row r="287">
          <cell r="C287" t="str">
            <v>Tegel Warna Ukuran 30 x 30 Cm</v>
          </cell>
          <cell r="D287" t="str">
            <v>Buah</v>
          </cell>
          <cell r="E287">
            <v>1850</v>
          </cell>
        </row>
        <row r="288">
          <cell r="C288" t="str">
            <v>Thinner</v>
          </cell>
          <cell r="D288" t="str">
            <v>Liter</v>
          </cell>
          <cell r="E288">
            <v>12500</v>
          </cell>
        </row>
        <row r="289">
          <cell r="C289" t="str">
            <v>Tiee Galvanis Diameter 1,5"</v>
          </cell>
          <cell r="D289" t="str">
            <v>Buah</v>
          </cell>
          <cell r="E289">
            <v>12000</v>
          </cell>
        </row>
        <row r="290">
          <cell r="C290" t="str">
            <v>Tombak Cor</v>
          </cell>
          <cell r="D290" t="str">
            <v>Buah</v>
          </cell>
          <cell r="E290">
            <v>2000</v>
          </cell>
        </row>
        <row r="291">
          <cell r="C291" t="str">
            <v>Triplek Tebal 3 mm</v>
          </cell>
          <cell r="D291" t="str">
            <v>Lembar</v>
          </cell>
          <cell r="E291">
            <v>26800</v>
          </cell>
        </row>
        <row r="292">
          <cell r="C292" t="str">
            <v>Triplek Tebal 5 mm</v>
          </cell>
          <cell r="D292" t="str">
            <v>Lembar</v>
          </cell>
          <cell r="E292">
            <v>29000</v>
          </cell>
        </row>
        <row r="293">
          <cell r="C293" t="str">
            <v>Wafel Mozaik 20 X 20 cm</v>
          </cell>
          <cell r="D293" t="str">
            <v>Buah</v>
          </cell>
          <cell r="E293">
            <v>1400</v>
          </cell>
        </row>
        <row r="294">
          <cell r="C294" t="str">
            <v>Wastafel</v>
          </cell>
          <cell r="D294" t="str">
            <v>Buah</v>
          </cell>
          <cell r="E294">
            <v>750000</v>
          </cell>
        </row>
        <row r="295">
          <cell r="C295" t="str">
            <v>Pelapis anti bocor</v>
          </cell>
          <cell r="D295" t="str">
            <v>Kg</v>
          </cell>
          <cell r="E295">
            <v>40000</v>
          </cell>
        </row>
        <row r="296">
          <cell r="C296" t="str">
            <v>Biaya Penyambungan PLN 3.500 KVA</v>
          </cell>
          <cell r="D296" t="str">
            <v>Sambungan</v>
          </cell>
          <cell r="E296">
            <v>3000000</v>
          </cell>
        </row>
        <row r="297">
          <cell r="C297" t="str">
            <v>Biaya Penyambungan PLN 2.200 KVA</v>
          </cell>
          <cell r="D297" t="str">
            <v>Sambungan</v>
          </cell>
          <cell r="E297">
            <v>2250000</v>
          </cell>
        </row>
        <row r="298">
          <cell r="C298" t="str">
            <v>Biaya Penyambungan PLN 1.300 KVA</v>
          </cell>
          <cell r="D298" t="str">
            <v>Sambungan</v>
          </cell>
          <cell r="E298">
            <v>1500000</v>
          </cell>
        </row>
        <row r="299">
          <cell r="C299" t="str">
            <v>Panel Listrik Lengkap</v>
          </cell>
          <cell r="D299" t="str">
            <v>Unit</v>
          </cell>
          <cell r="E299">
            <v>2750000</v>
          </cell>
        </row>
        <row r="300">
          <cell r="C300" t="str">
            <v>Knee "L" PVC Diameter 1"</v>
          </cell>
          <cell r="D300" t="str">
            <v>Buah</v>
          </cell>
          <cell r="E300">
            <v>2500</v>
          </cell>
        </row>
        <row r="301">
          <cell r="C301" t="str">
            <v>Shockdrat dalam Diameter 1"</v>
          </cell>
          <cell r="D301" t="str">
            <v>Buah</v>
          </cell>
          <cell r="E301">
            <v>15000</v>
          </cell>
        </row>
        <row r="302">
          <cell r="C302" t="str">
            <v>Klem Pipa PVC Diameter 1"</v>
          </cell>
          <cell r="D302" t="str">
            <v>Buah</v>
          </cell>
          <cell r="E302">
            <v>1250</v>
          </cell>
        </row>
        <row r="303">
          <cell r="C303" t="str">
            <v>Shockdrat dalam Diameter 3"</v>
          </cell>
          <cell r="D303" t="str">
            <v>Buah</v>
          </cell>
          <cell r="E303">
            <v>5800</v>
          </cell>
        </row>
        <row r="304">
          <cell r="C304" t="str">
            <v>Klem Pipa PVC Diameter 4"</v>
          </cell>
          <cell r="D304" t="str">
            <v>Buah</v>
          </cell>
          <cell r="E304">
            <v>5000</v>
          </cell>
        </row>
        <row r="305">
          <cell r="C305" t="str">
            <v>Knee "L" PVC Diameter 4"</v>
          </cell>
          <cell r="D305" t="str">
            <v>Buah</v>
          </cell>
          <cell r="E305">
            <v>15000</v>
          </cell>
        </row>
        <row r="306">
          <cell r="C306" t="str">
            <v>Shockdrat dalam Diameter 4"</v>
          </cell>
          <cell r="D306" t="str">
            <v>Buah</v>
          </cell>
          <cell r="E306">
            <v>35000</v>
          </cell>
        </row>
        <row r="307">
          <cell r="C307" t="str">
            <v>Klem Pipa PVC Diameter 4"</v>
          </cell>
          <cell r="D307" t="str">
            <v>Buah</v>
          </cell>
          <cell r="E307">
            <v>1500</v>
          </cell>
        </row>
        <row r="311">
          <cell r="C311" t="str">
            <v>SEWA PERALATAN</v>
          </cell>
        </row>
        <row r="312">
          <cell r="C312" t="str">
            <v>Sewa Alat Longingtest</v>
          </cell>
          <cell r="D312" t="str">
            <v>Jam</v>
          </cell>
          <cell r="E312">
            <v>50000</v>
          </cell>
        </row>
        <row r="313">
          <cell r="C313" t="str">
            <v>Sewa Generator</v>
          </cell>
          <cell r="D313" t="str">
            <v>Jam</v>
          </cell>
          <cell r="E313">
            <v>40000</v>
          </cell>
        </row>
        <row r="314">
          <cell r="C314" t="str">
            <v>Sewa Mesin Bor Tanah</v>
          </cell>
          <cell r="D314" t="str">
            <v>Jam</v>
          </cell>
          <cell r="E314">
            <v>110000</v>
          </cell>
        </row>
        <row r="315">
          <cell r="C315" t="str">
            <v>Sewa Mesin Bor Besi</v>
          </cell>
          <cell r="D315" t="str">
            <v>Jam</v>
          </cell>
          <cell r="E315">
            <v>4000</v>
          </cell>
        </row>
        <row r="316">
          <cell r="C316" t="str">
            <v>Sewa Pompa</v>
          </cell>
          <cell r="D316" t="str">
            <v>Jam</v>
          </cell>
          <cell r="E316">
            <v>50000</v>
          </cell>
        </row>
        <row r="317">
          <cell r="C317" t="str">
            <v>Sewa Mesin Las</v>
          </cell>
          <cell r="D317" t="str">
            <v>Hari</v>
          </cell>
          <cell r="E317">
            <v>75000</v>
          </cell>
        </row>
        <row r="318">
          <cell r="C318" t="str">
            <v>Sewa Mesin Grenda</v>
          </cell>
          <cell r="D318" t="str">
            <v>Hari</v>
          </cell>
          <cell r="E318">
            <v>35000</v>
          </cell>
        </row>
        <row r="321">
          <cell r="E321" t="str">
            <v>BANDAR LAMPUNG,               2006</v>
          </cell>
        </row>
        <row r="323">
          <cell r="E323" t="str">
            <v>WALIKOTA BANDAR LAMPUNG</v>
          </cell>
        </row>
        <row r="330">
          <cell r="E330" t="str">
            <v>EDDY SUTRISNO</v>
          </cell>
        </row>
        <row r="334">
          <cell r="C334" t="str">
            <v>Lampu sport 100 watt</v>
          </cell>
          <cell r="E334">
            <v>750000</v>
          </cell>
        </row>
        <row r="335">
          <cell r="C335" t="str">
            <v>Pemasangan titik lampu dan stop kontak</v>
          </cell>
          <cell r="E335">
            <v>115000</v>
          </cell>
        </row>
        <row r="336">
          <cell r="C336" t="str">
            <v xml:space="preserve">Pasang penangkal petir </v>
          </cell>
          <cell r="E336">
            <v>1500000</v>
          </cell>
        </row>
        <row r="337">
          <cell r="C337" t="str">
            <v>Box sekring</v>
          </cell>
          <cell r="E337">
            <v>150000</v>
          </cell>
        </row>
        <row r="338">
          <cell r="C338" t="str">
            <v>Lampu SL  18 Watt</v>
          </cell>
          <cell r="E338">
            <v>20500</v>
          </cell>
        </row>
        <row r="339">
          <cell r="C339" t="str">
            <v>Lampu TL  2 x 20 Watt</v>
          </cell>
          <cell r="E339">
            <v>26600</v>
          </cell>
        </row>
        <row r="340">
          <cell r="C340" t="str">
            <v>Saklar tripel</v>
          </cell>
          <cell r="E340">
            <v>25000</v>
          </cell>
        </row>
        <row r="341">
          <cell r="C341" t="str">
            <v>Kaca cermin atas wastafel</v>
          </cell>
          <cell r="E341">
            <v>250000</v>
          </cell>
        </row>
        <row r="342">
          <cell r="C342" t="str">
            <v>Rel pintu sliding</v>
          </cell>
          <cell r="E342">
            <v>450000</v>
          </cell>
        </row>
        <row r="343">
          <cell r="C343" t="str">
            <v>Pasang instalasi listrik existing</v>
          </cell>
          <cell r="D343">
            <v>3500000</v>
          </cell>
          <cell r="E343">
            <v>3500000</v>
          </cell>
        </row>
        <row r="344">
          <cell r="C344" t="str">
            <v>Lampu TL  1 x 20 Watt</v>
          </cell>
          <cell r="D344">
            <v>5600</v>
          </cell>
          <cell r="E344">
            <v>5600</v>
          </cell>
        </row>
        <row r="345">
          <cell r="C345" t="str">
            <v>Pompa Jetpum</v>
          </cell>
          <cell r="D345">
            <v>2800000</v>
          </cell>
          <cell r="E345">
            <v>2800000</v>
          </cell>
        </row>
        <row r="346">
          <cell r="C346" t="str">
            <v>Lampu sport 100 watt + instalasi tanam</v>
          </cell>
          <cell r="D346">
            <v>500000</v>
          </cell>
          <cell r="E346">
            <v>500000</v>
          </cell>
        </row>
        <row r="347">
          <cell r="C347" t="str">
            <v>Pasang kran stenlis steel d 1/2" mutu baik</v>
          </cell>
          <cell r="D347">
            <v>45000</v>
          </cell>
          <cell r="E347">
            <v>45000</v>
          </cell>
        </row>
        <row r="348">
          <cell r="C348" t="str">
            <v>Pasang kran leher angsa</v>
          </cell>
          <cell r="D348">
            <v>1400</v>
          </cell>
          <cell r="E348">
            <v>1400</v>
          </cell>
        </row>
        <row r="349">
          <cell r="E349">
            <v>0</v>
          </cell>
        </row>
        <row r="350">
          <cell r="E350">
            <v>0</v>
          </cell>
        </row>
        <row r="351">
          <cell r="E351">
            <v>0</v>
          </cell>
        </row>
        <row r="352">
          <cell r="E352">
            <v>0</v>
          </cell>
        </row>
        <row r="353">
          <cell r="E353">
            <v>0</v>
          </cell>
        </row>
        <row r="354">
          <cell r="E354">
            <v>0</v>
          </cell>
        </row>
        <row r="355">
          <cell r="E355">
            <v>0</v>
          </cell>
        </row>
        <row r="356">
          <cell r="E356">
            <v>0</v>
          </cell>
        </row>
        <row r="357">
          <cell r="E357">
            <v>0</v>
          </cell>
        </row>
        <row r="358">
          <cell r="E358">
            <v>0</v>
          </cell>
        </row>
        <row r="359">
          <cell r="E359">
            <v>0</v>
          </cell>
        </row>
        <row r="360">
          <cell r="E360">
            <v>0</v>
          </cell>
        </row>
        <row r="361">
          <cell r="E361">
            <v>0</v>
          </cell>
        </row>
        <row r="362">
          <cell r="E362">
            <v>0</v>
          </cell>
        </row>
        <row r="363">
          <cell r="E363">
            <v>0</v>
          </cell>
        </row>
        <row r="364">
          <cell r="E364">
            <v>0</v>
          </cell>
        </row>
        <row r="365">
          <cell r="E365">
            <v>0</v>
          </cell>
        </row>
        <row r="366">
          <cell r="E366">
            <v>0</v>
          </cell>
        </row>
        <row r="367">
          <cell r="E367">
            <v>0</v>
          </cell>
        </row>
        <row r="368">
          <cell r="E368">
            <v>0</v>
          </cell>
        </row>
        <row r="369">
          <cell r="E369">
            <v>0</v>
          </cell>
        </row>
      </sheetData>
      <sheetData sheetId="12" refreshError="1"/>
      <sheetData sheetId="13"/>
      <sheetData sheetId="14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Rekapan Pugguk llg"/>
      <sheetName val="JADWAL Gbngan"/>
      <sheetName val="Volume Brouncptring"/>
      <sheetName val="Analisa Brouncptrig"/>
      <sheetName val="Rincian uph+mtr Broncptring"/>
      <sheetName val="Volume Reserv"/>
      <sheetName val="Analisa Reserv"/>
      <sheetName val="Rincian uph+mtr Rsrvoar"/>
      <sheetName val="Volume HU "/>
      <sheetName val="Analisa HU "/>
      <sheetName val="Rincian uph+mtr HU "/>
      <sheetName val="Volum KU"/>
      <sheetName val="AnalisaKU"/>
      <sheetName val="Rincian uph+mtr KU"/>
      <sheetName val="Volume CCTgn"/>
      <sheetName val="Analisa Cctgn"/>
      <sheetName val="Rinci uph+mtr cctng"/>
      <sheetName val="Volume samph"/>
      <sheetName val="Analisa samph"/>
      <sheetName val="Rinci uph+mtr samph"/>
      <sheetName val="Tong Sampah"/>
      <sheetName val="VolumeWC 1 unit"/>
      <sheetName val="AnalisaWC 1 unit"/>
      <sheetName val="Rinci uph+mtrWC 1unit"/>
      <sheetName val="Volume pipa "/>
      <sheetName val="Analisa Pmsngan pipa"/>
      <sheetName val="VolumeWC 2 unit"/>
      <sheetName val="AnalWC 2 Unit"/>
      <sheetName val="Rinci uph+mtrWC 2 Unit"/>
      <sheetName val="scdl"/>
      <sheetName val="Sheet1"/>
      <sheetName val="Rekap HSP"/>
      <sheetName val="HSD "/>
    </sheetNames>
    <sheetDataSet>
      <sheetData sheetId="0" refreshError="1">
        <row r="14">
          <cell r="L14">
            <v>46500</v>
          </cell>
        </row>
        <row r="64">
          <cell r="L64">
            <v>115500</v>
          </cell>
        </row>
        <row r="69">
          <cell r="L69">
            <v>75600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ef"/>
    </sheetNames>
    <sheetDataSet>
      <sheetData sheetId="0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Usulan Jln (Rutin)"/>
      <sheetName val="Daftar Usulan Jln (Berkala)"/>
      <sheetName val="Daftar Usulan Jln (Rehab)"/>
      <sheetName val="Usulan A"/>
      <sheetName val="Usulan B"/>
      <sheetName val="Sheet2"/>
    </sheetNames>
    <sheetDataSet>
      <sheetData sheetId="0">
        <row r="1">
          <cell r="B1" t="str">
            <v>DAFTAR  INDUK  JARINGAN   JALAN   KABUPATEN</v>
          </cell>
          <cell r="V1" t="str">
            <v>K 1</v>
          </cell>
        </row>
        <row r="2">
          <cell r="B2" t="str">
            <v>YANG MASUK USULAN PEMELIHARAAN RUTIN</v>
          </cell>
        </row>
        <row r="4">
          <cell r="B4" t="str">
            <v xml:space="preserve">P R O P I N S I </v>
          </cell>
          <cell r="D4" t="str">
            <v>: (64)   KALIMANTAN TIMUR</v>
          </cell>
        </row>
        <row r="5">
          <cell r="B5" t="str">
            <v xml:space="preserve">KABUPATEN </v>
          </cell>
          <cell r="D5" t="str">
            <v>: (04)   BULUNGAN</v>
          </cell>
        </row>
        <row r="6">
          <cell r="U6" t="str">
            <v>Halaman  :  1</v>
          </cell>
        </row>
        <row r="7">
          <cell r="B7" t="str">
            <v>PENENTUAN  RUAS  JALAN</v>
          </cell>
          <cell r="K7" t="str">
            <v>KARAKTERISTIK  YANG  ADA</v>
          </cell>
        </row>
        <row r="8">
          <cell r="E8" t="str">
            <v>Titik</v>
          </cell>
          <cell r="F8" t="str">
            <v>Titik</v>
          </cell>
          <cell r="G8" t="str">
            <v>Pan-</v>
          </cell>
          <cell r="H8" t="str">
            <v>Klasi-</v>
          </cell>
          <cell r="I8" t="str">
            <v>Kode</v>
          </cell>
          <cell r="M8" t="str">
            <v>Lebar</v>
          </cell>
          <cell r="N8" t="str">
            <v>Permukaan</v>
          </cell>
          <cell r="P8" t="str">
            <v>Ham-</v>
          </cell>
          <cell r="Q8" t="str">
            <v>Tahun Terakhir</v>
          </cell>
          <cell r="S8" t="str">
            <v>K</v>
          </cell>
        </row>
        <row r="9">
          <cell r="B9" t="str">
            <v>No.</v>
          </cell>
          <cell r="C9" t="str">
            <v>Nama</v>
          </cell>
          <cell r="D9" t="str">
            <v>Nama</v>
          </cell>
          <cell r="E9" t="str">
            <v>Pengenal</v>
          </cell>
          <cell r="F9" t="str">
            <v>Pengenal</v>
          </cell>
          <cell r="G9" t="str">
            <v>jang</v>
          </cell>
          <cell r="H9" t="str">
            <v>fikasi</v>
          </cell>
          <cell r="I9" t="str">
            <v>Status</v>
          </cell>
          <cell r="J9" t="str">
            <v>Termasuk</v>
          </cell>
          <cell r="K9" t="str">
            <v>Panjang Bagian</v>
          </cell>
          <cell r="M9" t="str">
            <v>Perke</v>
          </cell>
          <cell r="N9" t="str">
            <v>Jalan</v>
          </cell>
          <cell r="P9" t="str">
            <v>batan</v>
          </cell>
          <cell r="Q9" t="str">
            <v>Pekerjaan</v>
          </cell>
          <cell r="S9" t="str">
            <v>R</v>
          </cell>
          <cell r="T9" t="str">
            <v>Total LHR</v>
          </cell>
          <cell r="V9" t="str">
            <v>Tanggal</v>
          </cell>
        </row>
        <row r="10">
          <cell r="B10" t="str">
            <v>Ruas</v>
          </cell>
          <cell r="C10" t="str">
            <v>Pangkal  Ruas</v>
          </cell>
          <cell r="D10" t="str">
            <v>Ujung  Ruas</v>
          </cell>
          <cell r="E10" t="str">
            <v>Pangkal</v>
          </cell>
          <cell r="F10" t="str">
            <v>Ujung</v>
          </cell>
          <cell r="G10" t="str">
            <v>Ruas</v>
          </cell>
          <cell r="H10" t="str">
            <v>Ruas</v>
          </cell>
          <cell r="I10" t="str">
            <v>Adm.</v>
          </cell>
          <cell r="J10" t="str">
            <v>Kecamatan</v>
          </cell>
          <cell r="K10" t="str">
            <v>Km</v>
          </cell>
          <cell r="L10" t="str">
            <v>Km</v>
          </cell>
          <cell r="M10" t="str">
            <v>rasan</v>
          </cell>
          <cell r="N10" t="str">
            <v>Tipe</v>
          </cell>
          <cell r="O10" t="str">
            <v>Kon-</v>
          </cell>
          <cell r="P10" t="str">
            <v>Lalu-</v>
          </cell>
          <cell r="S10" t="str">
            <v>L</v>
          </cell>
          <cell r="T10" t="str">
            <v>Kend.</v>
          </cell>
          <cell r="U10" t="str">
            <v>Ekiv.</v>
          </cell>
          <cell r="V10" t="str">
            <v>Perubahan</v>
          </cell>
        </row>
        <row r="11">
          <cell r="G11" t="str">
            <v>(Km)</v>
          </cell>
          <cell r="K11" t="str">
            <v>Awal</v>
          </cell>
          <cell r="L11" t="str">
            <v>Akhir</v>
          </cell>
          <cell r="M11" t="str">
            <v>( m )</v>
          </cell>
          <cell r="O11" t="str">
            <v>disi</v>
          </cell>
          <cell r="P11" t="str">
            <v>lintas</v>
          </cell>
          <cell r="Q11" t="str">
            <v>PK</v>
          </cell>
          <cell r="R11" t="str">
            <v>MP</v>
          </cell>
          <cell r="S11" t="str">
            <v>L</v>
          </cell>
          <cell r="T11" t="str">
            <v>Roda 4</v>
          </cell>
          <cell r="U11" t="str">
            <v>Roda 4</v>
          </cell>
          <cell r="V11" t="str">
            <v>Data</v>
          </cell>
        </row>
        <row r="12">
          <cell r="B12" t="str">
            <v>1</v>
          </cell>
          <cell r="C12" t="str">
            <v>2</v>
          </cell>
          <cell r="D12" t="str">
            <v>3</v>
          </cell>
          <cell r="E12" t="str">
            <v>4</v>
          </cell>
          <cell r="F12" t="str">
            <v>5</v>
          </cell>
          <cell r="G12" t="str">
            <v xml:space="preserve"> 6</v>
          </cell>
          <cell r="H12" t="str">
            <v>7</v>
          </cell>
          <cell r="I12" t="str">
            <v>8</v>
          </cell>
          <cell r="J12" t="str">
            <v>9</v>
          </cell>
          <cell r="K12" t="str">
            <v xml:space="preserve"> 10.1</v>
          </cell>
          <cell r="L12" t="str">
            <v xml:space="preserve"> 10.2</v>
          </cell>
          <cell r="M12" t="str">
            <v>11</v>
          </cell>
          <cell r="N12" t="str">
            <v>12.1</v>
          </cell>
          <cell r="O12" t="str">
            <v>12.2</v>
          </cell>
          <cell r="P12" t="str">
            <v>13</v>
          </cell>
          <cell r="Q12" t="str">
            <v>14.1</v>
          </cell>
          <cell r="R12" t="str">
            <v>14.2</v>
          </cell>
          <cell r="S12" t="str">
            <v>15</v>
          </cell>
          <cell r="T12" t="str">
            <v>16.1</v>
          </cell>
          <cell r="U12" t="str">
            <v>16.2</v>
          </cell>
          <cell r="V12" t="str">
            <v>17</v>
          </cell>
        </row>
        <row r="14">
          <cell r="B14" t="str">
            <v xml:space="preserve"> 075</v>
          </cell>
          <cell r="C14" t="str">
            <v xml:space="preserve"> Jl. Jeruk</v>
          </cell>
          <cell r="D14" t="str">
            <v xml:space="preserve"> Tanjung Selor</v>
          </cell>
          <cell r="E14" t="str">
            <v>134/134</v>
          </cell>
          <cell r="F14" t="str">
            <v>25 / 25</v>
          </cell>
          <cell r="G14">
            <v>1.1000000000000001</v>
          </cell>
          <cell r="H14" t="str">
            <v>KOTA</v>
          </cell>
          <cell r="I14" t="str">
            <v>K</v>
          </cell>
          <cell r="J14" t="str">
            <v>Tanjung Selor</v>
          </cell>
          <cell r="K14">
            <v>0</v>
          </cell>
          <cell r="L14">
            <v>0.3</v>
          </cell>
          <cell r="M14">
            <v>8</v>
          </cell>
          <cell r="N14" t="str">
            <v>A</v>
          </cell>
          <cell r="O14" t="str">
            <v>SB</v>
          </cell>
          <cell r="P14" t="str">
            <v>TB</v>
          </cell>
          <cell r="Q14" t="str">
            <v>00</v>
          </cell>
          <cell r="R14">
            <v>98</v>
          </cell>
          <cell r="S14">
            <v>2.1</v>
          </cell>
          <cell r="V14" t="str">
            <v>08 / 03</v>
          </cell>
        </row>
        <row r="15">
          <cell r="K15">
            <v>0.3</v>
          </cell>
          <cell r="L15">
            <v>1.1000000000000001</v>
          </cell>
          <cell r="M15">
            <v>8</v>
          </cell>
          <cell r="N15" t="str">
            <v>A</v>
          </cell>
          <cell r="O15" t="str">
            <v>SB</v>
          </cell>
          <cell r="P15" t="str">
            <v>TB</v>
          </cell>
          <cell r="Q15" t="str">
            <v>00</v>
          </cell>
          <cell r="R15">
            <v>98</v>
          </cell>
          <cell r="S15">
            <v>2.1</v>
          </cell>
          <cell r="V15" t="str">
            <v>08 / 03</v>
          </cell>
        </row>
        <row r="16">
          <cell r="B16" t="str">
            <v xml:space="preserve"> 076</v>
          </cell>
          <cell r="C16" t="str">
            <v xml:space="preserve"> Jl. Salak</v>
          </cell>
          <cell r="D16" t="str">
            <v xml:space="preserve"> Tanjung Selor</v>
          </cell>
          <cell r="E16" t="str">
            <v>134/134</v>
          </cell>
          <cell r="F16" t="str">
            <v>25 / 25</v>
          </cell>
          <cell r="G16">
            <v>1.2</v>
          </cell>
          <cell r="H16" t="str">
            <v>KOTA</v>
          </cell>
          <cell r="I16" t="str">
            <v>K</v>
          </cell>
          <cell r="J16" t="str">
            <v>Tanjung Selor</v>
          </cell>
          <cell r="K16">
            <v>0</v>
          </cell>
          <cell r="L16">
            <v>0.1</v>
          </cell>
          <cell r="M16">
            <v>6</v>
          </cell>
          <cell r="N16" t="str">
            <v>A</v>
          </cell>
          <cell r="O16" t="str">
            <v>SB</v>
          </cell>
          <cell r="P16" t="str">
            <v>TB</v>
          </cell>
          <cell r="Q16" t="str">
            <v>00</v>
          </cell>
          <cell r="R16">
            <v>98</v>
          </cell>
          <cell r="S16">
            <v>2.1</v>
          </cell>
          <cell r="V16" t="str">
            <v>08 / 03</v>
          </cell>
        </row>
        <row r="17">
          <cell r="K17">
            <v>0.1</v>
          </cell>
          <cell r="L17">
            <v>1.2</v>
          </cell>
          <cell r="M17">
            <v>6</v>
          </cell>
          <cell r="N17" t="str">
            <v>A</v>
          </cell>
          <cell r="O17" t="str">
            <v>SB</v>
          </cell>
          <cell r="P17" t="str">
            <v>TB</v>
          </cell>
          <cell r="Q17" t="str">
            <v>00</v>
          </cell>
          <cell r="R17">
            <v>98</v>
          </cell>
          <cell r="S17">
            <v>2.1</v>
          </cell>
          <cell r="V17" t="str">
            <v>08 / 03</v>
          </cell>
        </row>
        <row r="18">
          <cell r="B18" t="str">
            <v xml:space="preserve"> 077</v>
          </cell>
          <cell r="C18" t="str">
            <v xml:space="preserve"> Jl. Durian</v>
          </cell>
          <cell r="D18" t="str">
            <v xml:space="preserve"> Tanjung Selor</v>
          </cell>
          <cell r="E18" t="str">
            <v>134/134/140</v>
          </cell>
          <cell r="F18" t="str">
            <v>25 / 25</v>
          </cell>
          <cell r="G18">
            <v>1.25</v>
          </cell>
          <cell r="H18" t="str">
            <v>KOTA</v>
          </cell>
          <cell r="I18" t="str">
            <v>K</v>
          </cell>
          <cell r="J18" t="str">
            <v>Tanjung Selor</v>
          </cell>
          <cell r="K18">
            <v>0</v>
          </cell>
          <cell r="L18">
            <v>0.15</v>
          </cell>
          <cell r="M18">
            <v>6</v>
          </cell>
          <cell r="N18" t="str">
            <v>A</v>
          </cell>
          <cell r="O18" t="str">
            <v>SB</v>
          </cell>
          <cell r="P18" t="str">
            <v>TB</v>
          </cell>
          <cell r="Q18" t="str">
            <v>00</v>
          </cell>
          <cell r="R18">
            <v>98</v>
          </cell>
          <cell r="S18">
            <v>2.1</v>
          </cell>
          <cell r="V18" t="str">
            <v>08 / 03</v>
          </cell>
        </row>
        <row r="19">
          <cell r="K19">
            <v>0.15</v>
          </cell>
          <cell r="L19">
            <v>1.25</v>
          </cell>
          <cell r="M19">
            <v>6</v>
          </cell>
          <cell r="N19" t="str">
            <v>A</v>
          </cell>
          <cell r="O19" t="str">
            <v>SB</v>
          </cell>
          <cell r="P19" t="str">
            <v>TB</v>
          </cell>
          <cell r="Q19" t="str">
            <v>00</v>
          </cell>
          <cell r="R19">
            <v>98</v>
          </cell>
          <cell r="S19">
            <v>2.1</v>
          </cell>
          <cell r="V19" t="str">
            <v>08 / 03</v>
          </cell>
        </row>
        <row r="20">
          <cell r="B20" t="str">
            <v xml:space="preserve"> 078</v>
          </cell>
          <cell r="C20" t="str">
            <v xml:space="preserve"> Jl. Langsat</v>
          </cell>
          <cell r="D20" t="str">
            <v xml:space="preserve"> Tanjung Selor</v>
          </cell>
          <cell r="E20" t="str">
            <v>76/76</v>
          </cell>
          <cell r="F20" t="str">
            <v>80/80</v>
          </cell>
          <cell r="G20">
            <v>0.84</v>
          </cell>
          <cell r="H20" t="str">
            <v>KOTA</v>
          </cell>
          <cell r="I20" t="str">
            <v>K</v>
          </cell>
          <cell r="J20" t="str">
            <v>Tanjung Selor</v>
          </cell>
          <cell r="K20">
            <v>0</v>
          </cell>
          <cell r="L20">
            <v>0.84</v>
          </cell>
          <cell r="M20">
            <v>5</v>
          </cell>
          <cell r="N20" t="str">
            <v>A</v>
          </cell>
          <cell r="O20" t="str">
            <v>SB</v>
          </cell>
          <cell r="P20" t="str">
            <v>TB</v>
          </cell>
          <cell r="Q20" t="str">
            <v>00</v>
          </cell>
          <cell r="R20">
            <v>98</v>
          </cell>
          <cell r="S20">
            <v>2.1</v>
          </cell>
          <cell r="V20" t="str">
            <v>08 / 03</v>
          </cell>
        </row>
        <row r="21">
          <cell r="B21" t="str">
            <v xml:space="preserve"> 079</v>
          </cell>
          <cell r="C21" t="str">
            <v xml:space="preserve"> Jl. Mangga</v>
          </cell>
          <cell r="D21" t="str">
            <v xml:space="preserve"> Tanjung Selor</v>
          </cell>
          <cell r="E21" t="str">
            <v>78/78</v>
          </cell>
          <cell r="F21" t="str">
            <v>25 / 25</v>
          </cell>
          <cell r="G21">
            <v>1.2</v>
          </cell>
          <cell r="H21" t="str">
            <v>KOTA</v>
          </cell>
          <cell r="I21" t="str">
            <v>K</v>
          </cell>
          <cell r="J21" t="str">
            <v>Tanjung Selor</v>
          </cell>
          <cell r="K21">
            <v>0</v>
          </cell>
          <cell r="L21">
            <v>1.2</v>
          </cell>
          <cell r="M21">
            <v>6</v>
          </cell>
          <cell r="N21" t="str">
            <v>A</v>
          </cell>
          <cell r="O21" t="str">
            <v>SB</v>
          </cell>
          <cell r="P21" t="str">
            <v>TB</v>
          </cell>
          <cell r="Q21" t="str">
            <v>00</v>
          </cell>
          <cell r="R21">
            <v>98</v>
          </cell>
          <cell r="S21">
            <v>2.1</v>
          </cell>
          <cell r="V21" t="str">
            <v>08 / 03</v>
          </cell>
        </row>
        <row r="22">
          <cell r="B22" t="str">
            <v xml:space="preserve"> 080</v>
          </cell>
          <cell r="C22" t="str">
            <v xml:space="preserve"> Jl. Semangka</v>
          </cell>
          <cell r="D22" t="str">
            <v xml:space="preserve"> Tanjung Selor</v>
          </cell>
          <cell r="E22" t="str">
            <v>129/129</v>
          </cell>
          <cell r="F22" t="str">
            <v>25 / 25</v>
          </cell>
          <cell r="G22">
            <v>1.3</v>
          </cell>
          <cell r="H22" t="str">
            <v>KOTA</v>
          </cell>
          <cell r="I22" t="str">
            <v>K</v>
          </cell>
          <cell r="J22" t="str">
            <v>Tanjung Selor</v>
          </cell>
          <cell r="K22">
            <v>0</v>
          </cell>
          <cell r="L22">
            <v>1.3</v>
          </cell>
          <cell r="M22">
            <v>5</v>
          </cell>
          <cell r="N22" t="str">
            <v>A</v>
          </cell>
          <cell r="O22" t="str">
            <v>SB</v>
          </cell>
          <cell r="P22" t="str">
            <v>TB</v>
          </cell>
          <cell r="Q22" t="str">
            <v>00</v>
          </cell>
          <cell r="R22">
            <v>98</v>
          </cell>
          <cell r="S22">
            <v>2.1</v>
          </cell>
          <cell r="V22" t="str">
            <v>08 / 03</v>
          </cell>
        </row>
        <row r="23">
          <cell r="B23" t="str">
            <v xml:space="preserve"> 081</v>
          </cell>
          <cell r="C23" t="str">
            <v xml:space="preserve"> Jl. Rambutan</v>
          </cell>
          <cell r="D23" t="str">
            <v xml:space="preserve"> Tanjung Selor</v>
          </cell>
          <cell r="E23" t="str">
            <v>39/39</v>
          </cell>
          <cell r="F23" t="str">
            <v>80 / 80</v>
          </cell>
          <cell r="G23">
            <v>1.57</v>
          </cell>
          <cell r="H23" t="str">
            <v>KOTA</v>
          </cell>
          <cell r="I23" t="str">
            <v>K</v>
          </cell>
          <cell r="J23" t="str">
            <v>Tanjung Selor</v>
          </cell>
          <cell r="K23">
            <v>0</v>
          </cell>
          <cell r="L23">
            <v>1.57</v>
          </cell>
          <cell r="M23">
            <v>8</v>
          </cell>
          <cell r="N23" t="str">
            <v>A</v>
          </cell>
          <cell r="O23" t="str">
            <v>SB</v>
          </cell>
          <cell r="P23" t="str">
            <v>TB</v>
          </cell>
          <cell r="Q23" t="str">
            <v>00</v>
          </cell>
          <cell r="R23">
            <v>98</v>
          </cell>
          <cell r="S23">
            <v>2.1</v>
          </cell>
          <cell r="V23" t="str">
            <v>08 / 03</v>
          </cell>
        </row>
        <row r="24">
          <cell r="K24">
            <v>4</v>
          </cell>
          <cell r="L24">
            <v>8.6999999999999993</v>
          </cell>
          <cell r="M24">
            <v>0</v>
          </cell>
          <cell r="N24" t="str">
            <v>T</v>
          </cell>
          <cell r="O24" t="str">
            <v>SB</v>
          </cell>
          <cell r="P24" t="str">
            <v>TST</v>
          </cell>
          <cell r="Q24" t="str">
            <v>00</v>
          </cell>
          <cell r="R24">
            <v>98</v>
          </cell>
          <cell r="S24">
            <v>2.1</v>
          </cell>
          <cell r="V24" t="str">
            <v>08 / 03</v>
          </cell>
        </row>
        <row r="25">
          <cell r="B25" t="str">
            <v xml:space="preserve"> 083</v>
          </cell>
          <cell r="C25" t="str">
            <v xml:space="preserve"> Jl. Duku</v>
          </cell>
          <cell r="D25" t="str">
            <v xml:space="preserve"> Tanjung Selor</v>
          </cell>
          <cell r="E25" t="str">
            <v>134/134</v>
          </cell>
          <cell r="F25" t="str">
            <v>25 / 25</v>
          </cell>
          <cell r="G25">
            <v>1.1499999999999999</v>
          </cell>
          <cell r="H25" t="str">
            <v>KOTA</v>
          </cell>
          <cell r="I25" t="str">
            <v>K</v>
          </cell>
          <cell r="J25" t="str">
            <v>Tanjung Selor</v>
          </cell>
          <cell r="K25">
            <v>0</v>
          </cell>
          <cell r="L25">
            <v>0.1</v>
          </cell>
          <cell r="M25">
            <v>6</v>
          </cell>
          <cell r="N25" t="str">
            <v>A</v>
          </cell>
          <cell r="O25" t="str">
            <v>SB</v>
          </cell>
          <cell r="P25" t="str">
            <v>TB</v>
          </cell>
          <cell r="Q25" t="str">
            <v>00</v>
          </cell>
          <cell r="R25">
            <v>98</v>
          </cell>
          <cell r="S25">
            <v>2.1</v>
          </cell>
          <cell r="V25" t="str">
            <v>08 / 03</v>
          </cell>
        </row>
        <row r="26">
          <cell r="K26">
            <v>0.1</v>
          </cell>
          <cell r="L26">
            <v>1.1499999999999999</v>
          </cell>
          <cell r="M26">
            <v>6</v>
          </cell>
          <cell r="N26" t="str">
            <v>A</v>
          </cell>
          <cell r="O26" t="str">
            <v>SB</v>
          </cell>
          <cell r="P26" t="str">
            <v>TB</v>
          </cell>
          <cell r="Q26" t="str">
            <v>00</v>
          </cell>
          <cell r="R26">
            <v>98</v>
          </cell>
          <cell r="S26">
            <v>2.1</v>
          </cell>
          <cell r="V26" t="str">
            <v>08 / 03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"/>
      <sheetName val="HRG"/>
      <sheetName val="COV"/>
      <sheetName val="DADH"/>
      <sheetName val="E.052"/>
      <sheetName val="E.080"/>
      <sheetName val="K.422"/>
      <sheetName val="E.084"/>
      <sheetName val="E.154"/>
      <sheetName val="K.210"/>
      <sheetName val="E.212"/>
      <sheetName val="E.221"/>
      <sheetName val="E.153"/>
      <sheetName val="E.224"/>
      <sheetName val="E.225"/>
      <sheetName val="E.226"/>
      <sheetName val="E.231"/>
      <sheetName val="E.232"/>
      <sheetName val="E.252"/>
      <sheetName val="E.301"/>
      <sheetName val="E.311"/>
      <sheetName val="E.341"/>
      <sheetName val="E.351a"/>
      <sheetName val="E.351"/>
      <sheetName val="K.616"/>
      <sheetName val="K.617"/>
      <sheetName val="K.310 TP"/>
      <sheetName val="K.880"/>
      <sheetName val="K.311TP"/>
      <sheetName val="K.730"/>
      <sheetName val="K.722"/>
      <sheetName val="K.510"/>
      <sheetName val="K.423"/>
      <sheetName val="K.421"/>
      <sheetName val="K.411"/>
      <sheetName val="K.342"/>
      <sheetName val="K.341"/>
      <sheetName val="K.310"/>
      <sheetName val="K.151"/>
      <sheetName val="K.117"/>
      <sheetName val="K.116"/>
      <sheetName val="K.115"/>
      <sheetName val="K.114"/>
      <sheetName val="K.725"/>
      <sheetName val="K.111"/>
      <sheetName val="K.025"/>
      <sheetName val="K.024"/>
      <sheetName val="K.023"/>
      <sheetName val="K.018"/>
      <sheetName val="K.014"/>
      <sheetName val="K.011"/>
      <sheetName val="K.010"/>
      <sheetName val="SIMBOL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S"/>
      <sheetName val="AN.SEDANG"/>
      <sheetName val="D.K 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'ty Jbt new"/>
      <sheetName val="Cov"/>
      <sheetName val="C1"/>
      <sheetName val="Inf"/>
      <sheetName val="List Q'ty"/>
      <sheetName val="Cur"/>
      <sheetName val="Maj"/>
      <sheetName val="C2"/>
      <sheetName val="Rek"/>
      <sheetName val="C3"/>
      <sheetName val="BOQ"/>
      <sheetName val="C31"/>
      <sheetName val="Mob"/>
      <sheetName val="3-1"/>
      <sheetName val="C32"/>
      <sheetName val="3-2"/>
      <sheetName val="C33"/>
      <sheetName val="3-3"/>
      <sheetName val="C34"/>
      <sheetName val="3-4"/>
      <sheetName val="C35"/>
      <sheetName val="3-5"/>
      <sheetName val="C36"/>
      <sheetName val="3-6"/>
      <sheetName val="C37"/>
      <sheetName val="3-7"/>
      <sheetName val="C38"/>
      <sheetName val="3-8"/>
      <sheetName val="C39"/>
      <sheetName val="3-9"/>
      <sheetName val="C310"/>
      <sheetName val="3-10"/>
      <sheetName val="C5a"/>
      <sheetName val="Pri"/>
      <sheetName val="C5c"/>
      <sheetName val="Qry"/>
      <sheetName val="C5d"/>
      <sheetName val="Crus"/>
      <sheetName val="Agr"/>
      <sheetName val="C5e"/>
      <sheetName val="Daf A"/>
      <sheetName val="Sum A"/>
      <sheetName val="C6"/>
      <sheetName val="COQ"/>
      <sheetName val="Q'ty Jl"/>
      <sheetName val="C&amp;F"/>
      <sheetName val="BC"/>
      <sheetName val="Q'ty Jbt"/>
      <sheetName val="BK"/>
      <sheetName val="%"/>
      <sheetName val="matrix"/>
      <sheetName val="Major (2)"/>
      <sheetName val="Alat"/>
      <sheetName val="Quantitas"/>
      <sheetName val="B'ting"/>
      <sheetName val="I-pek"/>
      <sheetName val="Qty"/>
      <sheetName val="box"/>
      <sheetName val="C Bas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0">
          <cell r="F10">
            <v>3</v>
          </cell>
        </row>
        <row r="14">
          <cell r="F14">
            <v>14.404653642295322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>
        <row r="18">
          <cell r="AZ18">
            <v>3135000000</v>
          </cell>
        </row>
        <row r="25">
          <cell r="BY25">
            <v>0.81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ntity"/>
    </sheetNames>
    <sheetDataSet>
      <sheetData sheetId="0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5">
          <cell r="H55">
            <v>10248.598176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55">
          <cell r="H55">
            <v>79963.219121999995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55">
          <cell r="H55">
            <v>117280.57437799999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55">
          <cell r="H55">
            <v>182678.30472000001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11">
          <cell r="E11">
            <v>129250</v>
          </cell>
        </row>
        <row r="30">
          <cell r="E30">
            <v>25452</v>
          </cell>
        </row>
        <row r="32">
          <cell r="E32">
            <v>39000</v>
          </cell>
        </row>
        <row r="69">
          <cell r="E69">
            <v>37500</v>
          </cell>
        </row>
        <row r="70">
          <cell r="E70">
            <v>35000</v>
          </cell>
        </row>
      </sheetData>
      <sheetData sheetId="169"/>
      <sheetData sheetId="170"/>
      <sheetData sheetId="171"/>
      <sheetData sheetId="172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341"/>
      <sheetName val="E.301"/>
      <sheetName val="E.251"/>
      <sheetName val="E.221"/>
      <sheetName val="E.212"/>
      <sheetName val="E.211"/>
      <sheetName val="E.182"/>
      <sheetName val="E.157"/>
      <sheetName val="E.155"/>
      <sheetName val="E.154"/>
      <sheetName val="E.153"/>
      <sheetName val="E.089"/>
      <sheetName val="E.088"/>
      <sheetName val="E.087"/>
      <sheetName val="E.084"/>
      <sheetName val="E.082"/>
      <sheetName val="E.081"/>
      <sheetName val="E.080"/>
      <sheetName val="E.052"/>
      <sheetName val="E.040"/>
      <sheetName val="E.031"/>
      <sheetName val="E.010"/>
      <sheetName val="E.001"/>
      <sheetName val="K.855"/>
      <sheetName val="K.815"/>
      <sheetName val="K.810"/>
      <sheetName val="K.720"/>
      <sheetName val="K.705"/>
      <sheetName val="K.641"/>
      <sheetName val="K.636"/>
      <sheetName val="K.638"/>
      <sheetName val="K.618"/>
      <sheetName val="K.528"/>
      <sheetName val="K.522"/>
      <sheetName val="K.520"/>
      <sheetName val="K.514"/>
      <sheetName val="K.424"/>
      <sheetName val="K.422"/>
      <sheetName val="K.410"/>
      <sheetName val="K.225"/>
      <sheetName val="K.224"/>
      <sheetName val="K.211"/>
      <sheetName val="K.210"/>
      <sheetName val="K.139"/>
      <sheetName val="K.121"/>
      <sheetName val="K.112"/>
      <sheetName val="K.110"/>
      <sheetName val="K.040"/>
      <sheetName val="K.035"/>
      <sheetName val="K.026"/>
      <sheetName val="K.020"/>
      <sheetName val="K.017"/>
      <sheetName val="K.016"/>
      <sheetName val="K.013"/>
      <sheetName val="K.012"/>
      <sheetName val="SIMBOL"/>
      <sheetName val="BOW"/>
      <sheetName val="DADH"/>
      <sheetName val="HSBU"/>
      <sheetName val="REKAP-2"/>
      <sheetName val="REKAP-1"/>
      <sheetName val="RAB-MP-012"/>
      <sheetName val="RAB-MP-034"/>
      <sheetName val="RAB-MP-055"/>
      <sheetName val="RAB-MP-073"/>
      <sheetName val="RAB-MP-075"/>
      <sheetName val="RAB-MP-090"/>
      <sheetName val="RAB-MP-019"/>
      <sheetName val="RAB-MP-077"/>
      <sheetName val="RAB-MP-059"/>
      <sheetName val="RAB-MP-061 "/>
      <sheetName val="RAB-MP-084"/>
      <sheetName val="RAB-MP-033"/>
      <sheetName val="RAB-MP-035"/>
      <sheetName val="RAB-MP-095"/>
      <sheetName val="RAB-MP-044"/>
      <sheetName val="RAB-MP-074"/>
      <sheetName val="RAB-MP-079"/>
      <sheetName val="RAB-MP-1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Bahan"/>
      <sheetName val="PRICE"/>
      <sheetName val="ListAlat"/>
      <sheetName val="ANalat"/>
      <sheetName val="ANK"/>
      <sheetName val="BOW"/>
      <sheetName val="RAB"/>
      <sheetName val="Harga Bahan &amp; Upah"/>
    </sheetNames>
    <sheetDataSet>
      <sheetData sheetId="0"/>
      <sheetData sheetId="1" refreshError="1">
        <row r="17">
          <cell r="I17">
            <v>94250</v>
          </cell>
        </row>
        <row r="29">
          <cell r="I29">
            <v>76500</v>
          </cell>
        </row>
        <row r="32">
          <cell r="I32">
            <v>76200</v>
          </cell>
        </row>
        <row r="34">
          <cell r="I34">
            <v>4725</v>
          </cell>
        </row>
        <row r="41">
          <cell r="I41">
            <v>31050</v>
          </cell>
        </row>
        <row r="49">
          <cell r="I49">
            <v>17250</v>
          </cell>
        </row>
        <row r="54">
          <cell r="I54">
            <v>5815000</v>
          </cell>
        </row>
      </sheetData>
      <sheetData sheetId="2" refreshError="1"/>
      <sheetData sheetId="3"/>
      <sheetData sheetId="4" refreshError="1">
        <row r="48">
          <cell r="K48">
            <v>391610.8</v>
          </cell>
        </row>
        <row r="97">
          <cell r="K97">
            <v>275228.71999999997</v>
          </cell>
        </row>
        <row r="146">
          <cell r="K146">
            <v>417052.82</v>
          </cell>
        </row>
        <row r="195">
          <cell r="K195">
            <v>309130.2</v>
          </cell>
        </row>
        <row r="244">
          <cell r="K244">
            <v>381481.86</v>
          </cell>
        </row>
        <row r="293">
          <cell r="K293">
            <v>145230.32</v>
          </cell>
        </row>
        <row r="342">
          <cell r="K342">
            <v>100908.27</v>
          </cell>
        </row>
        <row r="391">
          <cell r="K391">
            <v>293242.19</v>
          </cell>
        </row>
        <row r="440">
          <cell r="K440">
            <v>208645.93</v>
          </cell>
        </row>
        <row r="489">
          <cell r="K489">
            <v>22158.75</v>
          </cell>
        </row>
        <row r="538">
          <cell r="K538">
            <v>7665.53</v>
          </cell>
        </row>
        <row r="587">
          <cell r="K587">
            <v>11571.28</v>
          </cell>
        </row>
        <row r="636">
          <cell r="K636">
            <v>84716.44</v>
          </cell>
        </row>
        <row r="685">
          <cell r="K685">
            <v>33113.39</v>
          </cell>
        </row>
        <row r="734">
          <cell r="K734">
            <v>1082186.48</v>
          </cell>
        </row>
        <row r="783">
          <cell r="K783">
            <v>138209.79</v>
          </cell>
        </row>
        <row r="832">
          <cell r="K832">
            <v>166896.76</v>
          </cell>
        </row>
        <row r="881">
          <cell r="K881">
            <v>160596.51</v>
          </cell>
        </row>
        <row r="930">
          <cell r="K930">
            <v>192715.81</v>
          </cell>
        </row>
        <row r="979">
          <cell r="K979">
            <v>147065.54999999999</v>
          </cell>
        </row>
        <row r="1028">
          <cell r="K1028">
            <v>16939.189999999999</v>
          </cell>
        </row>
        <row r="1077">
          <cell r="K1077">
            <v>28231.99</v>
          </cell>
        </row>
        <row r="1126">
          <cell r="K1126">
            <v>86083.95</v>
          </cell>
        </row>
        <row r="1175">
          <cell r="K1175">
            <v>15509.6</v>
          </cell>
        </row>
        <row r="1224">
          <cell r="K1224">
            <v>145530.06</v>
          </cell>
        </row>
      </sheetData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UPAH&amp;BAHAN"/>
      <sheetName val="AHS"/>
    </sheetNames>
    <sheetDataSet>
      <sheetData sheetId="0"/>
      <sheetData sheetId="1" refreshError="1"/>
      <sheetData sheetId="2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  <sheetName val="harga"/>
      <sheetName val="daf-3(OK)"/>
      <sheetName val="daf-7(OK)"/>
      <sheetName val="5_Peralatan"/>
      <sheetName val="Kuantitas"/>
      <sheetName val="HRG BHN"/>
      <sheetName val="Harsat Upah"/>
      <sheetName val="D &amp; W sizes"/>
      <sheetName val="Markup"/>
      <sheetName val="Fill this out first___"/>
      <sheetName val="dt-tenaga"/>
      <sheetName val="PEKERJAAN PERSIAPAN"/>
      <sheetName val="Ans Kom Precast"/>
      <sheetName val="PJ"/>
      <sheetName val="UPAH &amp; BHN"/>
      <sheetName val="anal_alat"/>
      <sheetName val="hsd"/>
      <sheetName val="SAT-DAS"/>
      <sheetName val="dinding Spilway lama"/>
      <sheetName val="Rekap"/>
      <sheetName val="UPAH"/>
      <sheetName val="Beton K.250"/>
      <sheetName val="Bahan "/>
      <sheetName val="Pekerjaan "/>
      <sheetName val="TPI"/>
      <sheetName val="Peralatan"/>
      <sheetName val="Basic Price"/>
      <sheetName val="alat"/>
      <sheetName val="Rekap "/>
      <sheetName val="bahan"/>
      <sheetName val="HSPK"/>
      <sheetName val="Analisa"/>
      <sheetName val="BAHAN&amp;UPAH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TABEL LABOR"/>
      <sheetName val="EK-JAN-08"/>
      <sheetName val="RAB"/>
      <sheetName val="BOQ"/>
      <sheetName val="U&amp;B"/>
      <sheetName val="Anl"/>
      <sheetName val="Anals.1"/>
      <sheetName val="ANAL.BOW"/>
      <sheetName val="rab me (by owner) "/>
      <sheetName val="BQ (by owner)"/>
      <sheetName val="rab me (fisik)"/>
      <sheetName val="5-ALAT(1)"/>
      <sheetName val="Rekap Direct Cost"/>
      <sheetName val="bahan upah"/>
      <sheetName val="Kuantitas &amp; Harga "/>
      <sheetName val="HRG_NO_PRINT"/>
      <sheetName val="K012"/>
      <sheetName val="K017"/>
      <sheetName val="R.A.B."/>
      <sheetName val="PRICE"/>
      <sheetName val="Tlgsari - Sbr mjg kln"/>
      <sheetName val="kPJ-SENGGURUH"/>
      <sheetName val="an1"/>
      <sheetName val="ut1"/>
      <sheetName val="Data"/>
      <sheetName val="Pemakaian Bahan"/>
      <sheetName val="Pengadaan Bahan"/>
      <sheetName val="DATA PROYEK"/>
      <sheetName val="Laporan Harian"/>
      <sheetName val="Hrn I"/>
      <sheetName val="Hrn II"/>
      <sheetName val="Hrn III"/>
      <sheetName val="Rekap MC"/>
      <sheetName val="Volume Mingguan"/>
      <sheetName val="Laporan Bulanan"/>
      <sheetName val="Waktu"/>
      <sheetName val="Anls"/>
      <sheetName val="Basic"/>
      <sheetName val="data_Asli"/>
      <sheetName val="Analis Kusen 1 ESKALASI"/>
      <sheetName val="2"/>
      <sheetName val="Ana-ALAT"/>
      <sheetName val="4"/>
      <sheetName val="CH"/>
      <sheetName val="ISIAN"/>
      <sheetName val="D3"/>
      <sheetName val="D4"/>
      <sheetName val="D5"/>
      <sheetName val="D6"/>
      <sheetName val="D7"/>
      <sheetName val="D8"/>
      <sheetName val="analisa "/>
      <sheetName val="SITE-E"/>
      <sheetName val="Material-mr"/>
      <sheetName val="SAT.UPAH"/>
      <sheetName val="DivVII"/>
      <sheetName val="D.1.7"/>
      <sheetName val="D.1.5"/>
      <sheetName val="D.2.3"/>
      <sheetName val="D.2.2"/>
      <sheetName val="H Satuan Dasar"/>
      <sheetName val="DHSD"/>
      <sheetName val="HRG"/>
      <sheetName val="Anal. K"/>
      <sheetName val="Har.Sat"/>
      <sheetName val="Anal.E"/>
      <sheetName val="cover"/>
      <sheetName val="E.088"/>
      <sheetName val="SIMBOL"/>
      <sheetName val="HSBU"/>
      <sheetName val="Anl."/>
      <sheetName val="alt"/>
      <sheetName val="uph"/>
      <sheetName val="5.1(1)"/>
      <sheetName val="6.1.1"/>
      <sheetName val="upah bahan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Cur"/>
      <sheetName val="REKAP ANGGARAN"/>
      <sheetName val="FORM_ANALIS"/>
      <sheetName val="BQNK"/>
      <sheetName val="BA_ADD"/>
      <sheetName val="harsat"/>
      <sheetName val="ANLS MPU"/>
      <sheetName val="Cash2"/>
      <sheetName val="Koordinat"/>
      <sheetName val="INPUT"/>
      <sheetName val="Daftar harga"/>
      <sheetName val="WF "/>
      <sheetName val="13.Nangakara Weir"/>
      <sheetName val="14.Irr.Canal Work"/>
      <sheetName val="15.Irr. Struc.Work"/>
      <sheetName val="16.Pipe Inst."/>
      <sheetName val="18.Lateral Pipe"/>
      <sheetName val="k341k612"/>
      <sheetName val="HARSATALAT"/>
      <sheetName val=" HARGA UPAH, BAHAN,ALAT"/>
      <sheetName val="3.4"/>
      <sheetName val="salah"/>
      <sheetName val="MU"/>
      <sheetName val="dhsb"/>
      <sheetName val="Daf-Bahan"/>
      <sheetName val="PERHITUNGAN LUMPSUM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13">
          <cell r="AW13">
            <v>47472.058636363639</v>
          </cell>
        </row>
        <row r="16">
          <cell r="AW16">
            <v>70230.073977639215</v>
          </cell>
        </row>
        <row r="24">
          <cell r="AW24">
            <v>293927.19306224468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R&amp;STR"/>
    </sheetNames>
    <sheetDataSet>
      <sheetData sheetId="0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02"/>
      <sheetName val="REKAP"/>
      <sheetName val="TSCE"/>
      <sheetName val="RAB"/>
      <sheetName val="ANALIS"/>
      <sheetName val="H-SATUAN"/>
      <sheetName val="H_SATUAN"/>
      <sheetName val="BUPATI"/>
      <sheetName val="HARGA BAHAN"/>
      <sheetName val="hit-besi"/>
      <sheetName val="HARGA MASTER"/>
      <sheetName val="bahan SNI"/>
      <sheetName val="analisa"/>
      <sheetName val="RAB PS"/>
      <sheetName val="Rekap PS"/>
      <sheetName val="HIT P"/>
      <sheetName val="UPAH"/>
      <sheetName val="AnalisaFas.O&amp;P"/>
      <sheetName val="HARGA_BAHAN"/>
      <sheetName val="HARGA_MASTER"/>
      <sheetName val="bahan_SNI"/>
      <sheetName val="RAB_PS"/>
      <sheetName val="Rekap_PS"/>
      <sheetName val="HIT_P"/>
      <sheetName val="AnalisaFas_O&amp;P"/>
      <sheetName val="HARGA_BAHAN1"/>
      <sheetName val="HARGA_MASTER1"/>
      <sheetName val="bahan_SNI1"/>
      <sheetName val="RAB_PS1"/>
      <sheetName val="Rekap_PS1"/>
      <sheetName val="HIT_P1"/>
      <sheetName val="AnalisaFas_O&amp;P1"/>
      <sheetName val="K.224Top"/>
      <sheetName val="K.515Top"/>
      <sheetName val="Pintu C-2"/>
      <sheetName val="Pintu_C-2"/>
      <sheetName val="Pintu_C-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D8">
            <v>20000</v>
          </cell>
        </row>
        <row r="18">
          <cell r="D18">
            <v>12500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</sheetNames>
    <sheetDataSet>
      <sheetData sheetId="0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tolo"/>
      <sheetName val="piyungan-gading"/>
      <sheetName val="sampakan"/>
      <sheetName val="BIAYA 2"/>
      <sheetName val="HSD"/>
      <sheetName val="ANAL"/>
      <sheetName val="SEWA ALAT"/>
      <sheetName val="met"/>
      <sheetName val="metode sentolo"/>
      <sheetName val="metode piyungan"/>
      <sheetName val="U&amp;B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8">
          <cell r="H28">
            <v>84700</v>
          </cell>
        </row>
        <row r="34">
          <cell r="H34">
            <v>39500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Schedule"/>
      <sheetName val="Data Input"/>
      <sheetName val="AnalisaFas_O&amp;P"/>
      <sheetName val="Data_Input"/>
      <sheetName val="R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</sheetNames>
    <sheetDataSet>
      <sheetData sheetId="0">
        <row r="1">
          <cell r="A1" t="str">
            <v>ITEM PEMBAYARAN NO.</v>
          </cell>
          <cell r="D1" t="str">
            <v>:  2.1</v>
          </cell>
          <cell r="E1" t="str">
            <v>oke</v>
          </cell>
          <cell r="J1" t="str">
            <v xml:space="preserve">Analisa EI-21 </v>
          </cell>
          <cell r="T1" t="str">
            <v xml:space="preserve">Analisa EI-21 </v>
          </cell>
        </row>
        <row r="2">
          <cell r="A2" t="str">
            <v>JENIS PEKERJAAN</v>
          </cell>
          <cell r="D2" t="str">
            <v>:  Galian Utk Drainase, Saluran dan Saluran Air</v>
          </cell>
        </row>
        <row r="3">
          <cell r="A3" t="str">
            <v>SATUAN PEMBAYARAN</v>
          </cell>
          <cell r="D3" t="str">
            <v>:  M3</v>
          </cell>
          <cell r="J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Jalan   :  sedang / baik</v>
          </cell>
          <cell r="L12" t="str">
            <v>ITEM PEMBAYARAN NO.</v>
          </cell>
          <cell r="O12" t="str">
            <v>:  2.1</v>
          </cell>
          <cell r="R12" t="str">
            <v>PERKIRAAN VOL. PEK.</v>
          </cell>
          <cell r="T12" t="str">
            <v>:</v>
          </cell>
          <cell r="U12">
            <v>1</v>
          </cell>
        </row>
        <row r="13">
          <cell r="A13">
            <v>4</v>
          </cell>
          <cell r="C13" t="str">
            <v>Jam kerja efektif per-hari</v>
          </cell>
          <cell r="G13" t="str">
            <v>Tk</v>
          </cell>
          <cell r="H13">
            <v>7</v>
          </cell>
          <cell r="I13" t="str">
            <v>jam</v>
          </cell>
          <cell r="L13" t="str">
            <v>JENIS PEKERJAAN</v>
          </cell>
          <cell r="O13" t="str">
            <v>:  Galian Utk Drainase, Saluran dan Saluran Air</v>
          </cell>
          <cell r="R13" t="str">
            <v>TOTAL HARGA (Rp.)</v>
          </cell>
          <cell r="T13" t="str">
            <v>:</v>
          </cell>
          <cell r="U13">
            <v>32339.52</v>
          </cell>
        </row>
        <row r="14">
          <cell r="A14">
            <v>5</v>
          </cell>
          <cell r="C14" t="str">
            <v>Faktor pengembangan bahan</v>
          </cell>
          <cell r="G14" t="str">
            <v>Fk</v>
          </cell>
          <cell r="H14">
            <v>1.2</v>
          </cell>
          <cell r="I14" t="str">
            <v>-</v>
          </cell>
          <cell r="L14" t="str">
            <v>SATUAN PEMBAYARAN</v>
          </cell>
          <cell r="O14" t="str">
            <v>:  M3</v>
          </cell>
          <cell r="Q14">
            <v>0</v>
          </cell>
          <cell r="R14" t="str">
            <v>% THD. BIAYA PROYEK</v>
          </cell>
          <cell r="T14" t="str">
            <v>:</v>
          </cell>
          <cell r="U14">
            <v>7.6954069998812278E-4</v>
          </cell>
        </row>
        <row r="17">
          <cell r="A17" t="str">
            <v>II.</v>
          </cell>
          <cell r="C17" t="str">
            <v>URUTAN  KERJA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1</v>
          </cell>
          <cell r="C18" t="str">
            <v>Penggalian dilakukan dengan menggunakan Excavator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>
            <v>2</v>
          </cell>
          <cell r="C19" t="str">
            <v>Selanjutnya Excavator menuangkan material hasil</v>
          </cell>
          <cell r="R19" t="str">
            <v>(Rp.)</v>
          </cell>
          <cell r="S19" t="str">
            <v>(Rp.)</v>
          </cell>
        </row>
        <row r="20">
          <cell r="C20" t="str">
            <v>galian kedalam Dump Truck</v>
          </cell>
        </row>
        <row r="21">
          <cell r="A21">
            <v>3</v>
          </cell>
          <cell r="C21" t="str">
            <v>Dump Truck membuang material hasil galian keluar</v>
          </cell>
        </row>
        <row r="22">
          <cell r="C22" t="str">
            <v>lokasi jalan sejauh</v>
          </cell>
          <cell r="G22" t="str">
            <v>L</v>
          </cell>
          <cell r="H22">
            <v>5</v>
          </cell>
          <cell r="I22" t="str">
            <v>Km</v>
          </cell>
          <cell r="L22" t="str">
            <v>A.</v>
          </cell>
          <cell r="N22" t="str">
            <v>TENAGA</v>
          </cell>
        </row>
        <row r="23">
          <cell r="A23">
            <v>4</v>
          </cell>
          <cell r="C23" t="str">
            <v>Sekelompok pekerja akan merapikan hasil galian</v>
          </cell>
        </row>
        <row r="24"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3.6504440701875605E-2</v>
          </cell>
          <cell r="R24">
            <v>2857.14</v>
          </cell>
          <cell r="U24">
            <v>104.29829770695686</v>
          </cell>
        </row>
        <row r="25"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9.1261101754689013E-3</v>
          </cell>
          <cell r="R25">
            <v>3214.29</v>
          </cell>
          <cell r="U25">
            <v>29.333964675907936</v>
          </cell>
        </row>
        <row r="26">
          <cell r="A26" t="str">
            <v>III.</v>
          </cell>
          <cell r="C26" t="str">
            <v>PEMAKAIAN BAHAN, ALAT DAN TENAGA</v>
          </cell>
        </row>
        <row r="28">
          <cell r="A28" t="str">
            <v xml:space="preserve">   1.</v>
          </cell>
          <cell r="C28" t="str">
            <v>BAHAN</v>
          </cell>
          <cell r="R28" t="str">
            <v xml:space="preserve">JUMLAH HARGA TENAGA   </v>
          </cell>
          <cell r="U28">
            <v>133.63226238286478</v>
          </cell>
        </row>
        <row r="29">
          <cell r="C29" t="str">
            <v>Tidak ada bahan yang diperlukan</v>
          </cell>
        </row>
        <row r="30">
          <cell r="L30" t="str">
            <v>B.</v>
          </cell>
          <cell r="N30" t="str">
            <v>BAHAN</v>
          </cell>
        </row>
        <row r="32">
          <cell r="A32" t="str">
            <v xml:space="preserve">   2.</v>
          </cell>
          <cell r="C32" t="str">
            <v>ALAT</v>
          </cell>
        </row>
        <row r="33">
          <cell r="A33" t="str">
            <v xml:space="preserve">   2.a.</v>
          </cell>
          <cell r="C33" t="str">
            <v>EXCAVATOR</v>
          </cell>
          <cell r="G33" t="str">
            <v>(E10)</v>
          </cell>
        </row>
        <row r="34">
          <cell r="C34" t="str">
            <v>Kapasitas Bucket</v>
          </cell>
          <cell r="G34" t="str">
            <v>V</v>
          </cell>
          <cell r="H34">
            <v>0.93</v>
          </cell>
          <cell r="I34" t="str">
            <v>M3</v>
          </cell>
        </row>
        <row r="35">
          <cell r="C35" t="str">
            <v>Faktor Bucket</v>
          </cell>
          <cell r="G35" t="str">
            <v>Fb</v>
          </cell>
          <cell r="H35">
            <v>1</v>
          </cell>
          <cell r="I35" t="str">
            <v>-</v>
          </cell>
        </row>
        <row r="36">
          <cell r="C36" t="str">
            <v>Faktor  Efisiensi alat</v>
          </cell>
          <cell r="G36" t="str">
            <v>Fa</v>
          </cell>
          <cell r="H36">
            <v>0.83</v>
          </cell>
          <cell r="I36" t="str">
            <v>-</v>
          </cell>
        </row>
        <row r="37">
          <cell r="C37" t="str">
            <v>Faktor Konversi</v>
          </cell>
          <cell r="G37" t="str">
            <v>Fv</v>
          </cell>
          <cell r="H37">
            <v>0.9</v>
          </cell>
        </row>
        <row r="39">
          <cell r="C39" t="str">
            <v>Waktu siklus</v>
          </cell>
          <cell r="G39" t="str">
            <v>Ts1</v>
          </cell>
          <cell r="R39" t="str">
            <v xml:space="preserve">JUMLAH HARGA BAHAN   </v>
          </cell>
          <cell r="U39">
            <v>0</v>
          </cell>
        </row>
        <row r="40">
          <cell r="C40" t="str">
            <v>- Menggali,  memuat dan berputar</v>
          </cell>
          <cell r="G40" t="str">
            <v>T1</v>
          </cell>
          <cell r="H40">
            <v>0.317</v>
          </cell>
          <cell r="I40" t="str">
            <v>menit</v>
          </cell>
        </row>
        <row r="41">
          <cell r="C41" t="str">
            <v>- Lain-lain</v>
          </cell>
          <cell r="G41" t="str">
            <v>T2</v>
          </cell>
          <cell r="I41" t="str">
            <v>menit</v>
          </cell>
          <cell r="L41" t="str">
            <v>C.</v>
          </cell>
          <cell r="N41" t="str">
            <v>PERALATAN</v>
          </cell>
        </row>
        <row r="42">
          <cell r="G42" t="str">
            <v>Ts1</v>
          </cell>
          <cell r="H42">
            <v>0.317</v>
          </cell>
          <cell r="I42" t="str">
            <v>menit</v>
          </cell>
        </row>
        <row r="43">
          <cell r="L43" t="str">
            <v>1.</v>
          </cell>
          <cell r="N43" t="str">
            <v>Excavator</v>
          </cell>
          <cell r="O43" t="str">
            <v>(E10)</v>
          </cell>
          <cell r="P43" t="str">
            <v>jam</v>
          </cell>
          <cell r="Q43">
            <v>9.1261101754689013E-3</v>
          </cell>
          <cell r="R43">
            <v>238185.05650827778</v>
          </cell>
          <cell r="U43">
            <v>2173.7030678448291</v>
          </cell>
        </row>
        <row r="44">
          <cell r="C44" t="str">
            <v>Kap. Prod. / jam =</v>
          </cell>
          <cell r="D44" t="str">
            <v>V  x Fb x Fa x Fv x  60</v>
          </cell>
          <cell r="G44" t="str">
            <v>Q1</v>
          </cell>
          <cell r="H44">
            <v>109.5757097791798</v>
          </cell>
          <cell r="I44" t="str">
            <v xml:space="preserve">M3  </v>
          </cell>
          <cell r="L44" t="str">
            <v>2.</v>
          </cell>
          <cell r="N44" t="str">
            <v>Dump Truck</v>
          </cell>
          <cell r="O44" t="str">
            <v>(E08)</v>
          </cell>
          <cell r="P44" t="str">
            <v>jam</v>
          </cell>
          <cell r="Q44">
            <v>0.16982088218140085</v>
          </cell>
          <cell r="R44">
            <v>153645.58193291764</v>
          </cell>
          <cell r="U44">
            <v>26092.228267122777</v>
          </cell>
        </row>
        <row r="45">
          <cell r="D45" t="str">
            <v>Ts1 x Fk</v>
          </cell>
          <cell r="L45" t="str">
            <v>3.</v>
          </cell>
          <cell r="N45" t="str">
            <v>Alat Bantu</v>
          </cell>
          <cell r="P45" t="str">
            <v>Ls</v>
          </cell>
          <cell r="Q45">
            <v>1</v>
          </cell>
          <cell r="R45">
            <v>1000</v>
          </cell>
          <cell r="U45">
            <v>1000</v>
          </cell>
        </row>
        <row r="47">
          <cell r="C47" t="str">
            <v>Koefisien Alat / M3</v>
          </cell>
          <cell r="D47" t="str">
            <v xml:space="preserve"> =  1  :  Q1</v>
          </cell>
          <cell r="G47" t="str">
            <v>-</v>
          </cell>
          <cell r="H47">
            <v>9.1261101754689013E-3</v>
          </cell>
          <cell r="I47" t="str">
            <v>Jam</v>
          </cell>
        </row>
        <row r="50">
          <cell r="R50" t="str">
            <v xml:space="preserve">JUMLAH HARGA PERALATAN   </v>
          </cell>
          <cell r="U50">
            <v>29265.931334967605</v>
          </cell>
        </row>
        <row r="51">
          <cell r="A51" t="str">
            <v xml:space="preserve">   2.b.</v>
          </cell>
          <cell r="C51" t="str">
            <v>DUMP TRUCK</v>
          </cell>
          <cell r="G51" t="str">
            <v>(E08)</v>
          </cell>
        </row>
        <row r="52">
          <cell r="C52" t="str">
            <v>Kaasitas bak</v>
          </cell>
          <cell r="G52" t="str">
            <v>V</v>
          </cell>
          <cell r="H52">
            <v>4</v>
          </cell>
          <cell r="I52" t="str">
            <v>M3</v>
          </cell>
          <cell r="L52" t="str">
            <v>D.</v>
          </cell>
          <cell r="N52" t="str">
            <v>JUMLAH HARGA TENAGA, BAHAN DAN PERALATAN  ( A + B + C )</v>
          </cell>
          <cell r="U52">
            <v>29399.563597350469</v>
          </cell>
        </row>
        <row r="53">
          <cell r="C53" t="str">
            <v>Faktor  efisiensi alat</v>
          </cell>
          <cell r="G53" t="str">
            <v>Fa</v>
          </cell>
          <cell r="H53">
            <v>0.83</v>
          </cell>
          <cell r="I53" t="str">
            <v>-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2939.956359735047</v>
          </cell>
        </row>
        <row r="54">
          <cell r="C54" t="str">
            <v>Kecepatan rata-rata bermuatan</v>
          </cell>
          <cell r="G54" t="str">
            <v>v1</v>
          </cell>
          <cell r="H54">
            <v>20</v>
          </cell>
          <cell r="I54" t="str">
            <v>Km/Jam</v>
          </cell>
          <cell r="L54" t="str">
            <v>F.</v>
          </cell>
          <cell r="N54" t="str">
            <v>HARGA SATUAN PEKERJAAN  ( D + E )</v>
          </cell>
          <cell r="U54">
            <v>32339.519957085515</v>
          </cell>
        </row>
        <row r="55">
          <cell r="C55" t="str">
            <v>Kecepatan rata-rata kosong</v>
          </cell>
          <cell r="G55" t="str">
            <v>v2</v>
          </cell>
          <cell r="H55">
            <v>30</v>
          </cell>
          <cell r="I55" t="str">
            <v>Km/Jam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Waktu  siklus  :</v>
          </cell>
          <cell r="G56" t="str">
            <v>Ts2</v>
          </cell>
          <cell r="N56" t="str">
            <v>berat untuk bahan-bahan.</v>
          </cell>
        </row>
        <row r="57">
          <cell r="C57" t="str">
            <v>- Waktu tempuh isi</v>
          </cell>
          <cell r="E57" t="str">
            <v>=   (L  :  v1)  x  60</v>
          </cell>
          <cell r="G57" t="str">
            <v>T1</v>
          </cell>
          <cell r="H57">
            <v>15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Waktu tempuh kosong</v>
          </cell>
          <cell r="E58" t="str">
            <v>=   (L  :  v2)  x  60</v>
          </cell>
          <cell r="G58" t="str">
            <v>T2</v>
          </cell>
          <cell r="H58">
            <v>10</v>
          </cell>
          <cell r="I58" t="str">
            <v>menit</v>
          </cell>
          <cell r="N58" t="str">
            <v>mata pembayaran.</v>
          </cell>
        </row>
        <row r="59">
          <cell r="C59" t="str">
            <v>- Muat</v>
          </cell>
          <cell r="E59" t="str">
            <v>=   (V  :  Q1) x 60</v>
          </cell>
          <cell r="G59" t="str">
            <v>T3</v>
          </cell>
          <cell r="H59">
            <v>2.1902664421125362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C60" t="str">
            <v>- Lain-lain</v>
          </cell>
          <cell r="G60" t="str">
            <v>T4</v>
          </cell>
          <cell r="H60">
            <v>1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G61" t="str">
            <v>Ts2</v>
          </cell>
          <cell r="H61">
            <v>28.190266442112538</v>
          </cell>
          <cell r="I61" t="str">
            <v>menit</v>
          </cell>
          <cell r="N61" t="str">
            <v>yang dibayar dari kontrak) dan biaya-biaya lainnya.</v>
          </cell>
        </row>
        <row r="62">
          <cell r="J62" t="str">
            <v>Berlanjut ke halaman berikut</v>
          </cell>
        </row>
        <row r="63">
          <cell r="A63" t="str">
            <v>ITEM PEMBAYARAN NO.</v>
          </cell>
          <cell r="D63" t="str">
            <v>:  2.1</v>
          </cell>
          <cell r="J63" t="str">
            <v xml:space="preserve">Analisa EI-21 </v>
          </cell>
        </row>
        <row r="64">
          <cell r="A64" t="str">
            <v>JENIS PEKERJAAN</v>
          </cell>
          <cell r="D64" t="str">
            <v>:  Galian Utk Drainase, Saluran dan Saluran Air</v>
          </cell>
        </row>
        <row r="65">
          <cell r="A65" t="str">
            <v>SATUAN PEMBAYARAN</v>
          </cell>
          <cell r="D65" t="str">
            <v>:  M3</v>
          </cell>
          <cell r="J65" t="str">
            <v xml:space="preserve">         URAIAN ANALISA HARGA SATUAN</v>
          </cell>
        </row>
        <row r="66">
          <cell r="J66" t="str">
            <v>Lanjutan</v>
          </cell>
        </row>
        <row r="68">
          <cell r="A68" t="str">
            <v>No.</v>
          </cell>
          <cell r="C68" t="str">
            <v>U R A I A N</v>
          </cell>
          <cell r="G68" t="str">
            <v>KODE</v>
          </cell>
          <cell r="H68" t="str">
            <v>KOEF.</v>
          </cell>
          <cell r="I68" t="str">
            <v>SATUAN</v>
          </cell>
          <cell r="J68" t="str">
            <v>KETERANGAN</v>
          </cell>
        </row>
        <row r="71">
          <cell r="C71" t="str">
            <v>Kapasitas Produksi / Jam   =</v>
          </cell>
          <cell r="E71" t="str">
            <v>V x Fa x 60</v>
          </cell>
          <cell r="G71" t="str">
            <v>Q2</v>
          </cell>
          <cell r="H71">
            <v>5.888557326723876</v>
          </cell>
          <cell r="I71" t="str">
            <v>M3</v>
          </cell>
        </row>
        <row r="72">
          <cell r="E72" t="str">
            <v xml:space="preserve">    Fk x Ts2</v>
          </cell>
        </row>
        <row r="75">
          <cell r="C75" t="str">
            <v>Koefisien Alat / M3</v>
          </cell>
          <cell r="D75" t="str">
            <v xml:space="preserve"> =  1  :  Q2</v>
          </cell>
          <cell r="G75" t="str">
            <v>-</v>
          </cell>
          <cell r="H75">
            <v>0.16982088218140085</v>
          </cell>
          <cell r="I75" t="str">
            <v>Jam</v>
          </cell>
        </row>
        <row r="78">
          <cell r="A78" t="str">
            <v>2.d.</v>
          </cell>
          <cell r="C78" t="str">
            <v>ALAT  BANTU</v>
          </cell>
        </row>
        <row r="79">
          <cell r="C79" t="str">
            <v>Diperlukan alat-alat bantu kecil</v>
          </cell>
          <cell r="J79" t="str">
            <v>Lump Sump</v>
          </cell>
        </row>
        <row r="80">
          <cell r="C80" t="str">
            <v>- Sekop</v>
          </cell>
        </row>
        <row r="81">
          <cell r="C81" t="str">
            <v>- Keranjang + Sapu</v>
          </cell>
        </row>
        <row r="83">
          <cell r="A83" t="str">
            <v xml:space="preserve">   3.</v>
          </cell>
          <cell r="C83" t="str">
            <v>TENAGA</v>
          </cell>
        </row>
        <row r="84">
          <cell r="C84" t="str">
            <v>Produksi menentukan : EXCAVATOR</v>
          </cell>
          <cell r="G84" t="str">
            <v>Q1</v>
          </cell>
          <cell r="H84">
            <v>109.5757097791798</v>
          </cell>
          <cell r="I84" t="str">
            <v>M3/Jam</v>
          </cell>
        </row>
        <row r="85">
          <cell r="C85" t="str">
            <v>Produksi Galian / hari  =  Tk x Q1</v>
          </cell>
          <cell r="G85" t="str">
            <v>Qt</v>
          </cell>
          <cell r="H85">
            <v>767.02996845425866</v>
          </cell>
          <cell r="I85" t="str">
            <v>M3</v>
          </cell>
        </row>
        <row r="86">
          <cell r="C86" t="str">
            <v>Kebutuhan tenaga :</v>
          </cell>
        </row>
        <row r="87">
          <cell r="D87" t="str">
            <v>- Pekerja</v>
          </cell>
          <cell r="G87" t="str">
            <v>P</v>
          </cell>
          <cell r="H87">
            <v>4</v>
          </cell>
          <cell r="I87" t="str">
            <v>orang</v>
          </cell>
        </row>
        <row r="88">
          <cell r="D88" t="str">
            <v>- Mandor</v>
          </cell>
          <cell r="G88" t="str">
            <v>M</v>
          </cell>
          <cell r="H88">
            <v>1</v>
          </cell>
          <cell r="I88" t="str">
            <v>orang</v>
          </cell>
        </row>
        <row r="90">
          <cell r="C90" t="str">
            <v>Koefisien tenaga / M3   :</v>
          </cell>
        </row>
        <row r="91">
          <cell r="D91" t="str">
            <v>- Pekerja</v>
          </cell>
          <cell r="E91" t="str">
            <v>= (Tk x P) : Qt</v>
          </cell>
          <cell r="G91" t="str">
            <v>(L01)</v>
          </cell>
          <cell r="H91">
            <v>3.6504440701875605E-2</v>
          </cell>
          <cell r="I91" t="str">
            <v>Jam</v>
          </cell>
        </row>
        <row r="92">
          <cell r="D92" t="str">
            <v>- Mandor</v>
          </cell>
          <cell r="E92" t="str">
            <v>= (Tk x M) : Qt</v>
          </cell>
          <cell r="G92" t="str">
            <v>(L03)</v>
          </cell>
          <cell r="H92">
            <v>9.1261101754689013E-3</v>
          </cell>
          <cell r="I92" t="str">
            <v>Jam</v>
          </cell>
        </row>
        <row r="94">
          <cell r="A94" t="str">
            <v>4.</v>
          </cell>
          <cell r="C94" t="str">
            <v>HARGA DASAR SATUAN UPAH, BAHAN DAN ALAT</v>
          </cell>
        </row>
        <row r="95">
          <cell r="C95" t="str">
            <v>Lihat lampiran.</v>
          </cell>
        </row>
        <row r="97">
          <cell r="A97" t="str">
            <v>5.</v>
          </cell>
          <cell r="C97" t="str">
            <v>ANALISA HARGA SATUAN PEKERJAAN</v>
          </cell>
        </row>
        <row r="98">
          <cell r="C98" t="str">
            <v>Lihat perhitungan dalam FORMULIR STANDAR UNTUK</v>
          </cell>
        </row>
        <row r="99">
          <cell r="C99" t="str">
            <v>PEREKEMAN ANALISA MASING-MASING HARGA</v>
          </cell>
        </row>
        <row r="100">
          <cell r="C100" t="str">
            <v>SATUAN.</v>
          </cell>
        </row>
        <row r="101">
          <cell r="C101" t="str">
            <v>Didapat Harga Satuan Pekerjaan :</v>
          </cell>
        </row>
        <row r="103">
          <cell r="C103" t="str">
            <v xml:space="preserve">Rp.  </v>
          </cell>
          <cell r="D103">
            <v>32339.519957085515</v>
          </cell>
          <cell r="E103" t="str">
            <v xml:space="preserve"> / M3</v>
          </cell>
        </row>
        <row r="106">
          <cell r="A106" t="str">
            <v>6.</v>
          </cell>
          <cell r="C106" t="str">
            <v>WAKTU PELAKSANAAN YANG DIPERLUKAN</v>
          </cell>
        </row>
        <row r="107">
          <cell r="C107" t="str">
            <v>Masa Pelaksanaan :</v>
          </cell>
          <cell r="D107" t="str">
            <v>. . . . . . . . . . . .</v>
          </cell>
          <cell r="E107" t="str">
            <v>bulan</v>
          </cell>
        </row>
        <row r="109">
          <cell r="A109" t="str">
            <v>7.</v>
          </cell>
          <cell r="C109" t="str">
            <v>VOLUME PEKERJAAN YANG DIPERLUKAN</v>
          </cell>
        </row>
        <row r="110">
          <cell r="C110" t="str">
            <v>Volume pekerjaan  :</v>
          </cell>
          <cell r="D110">
            <v>1</v>
          </cell>
          <cell r="E110" t="str">
            <v>M3</v>
          </cell>
        </row>
        <row r="121">
          <cell r="T121" t="str">
            <v xml:space="preserve">Analisa LI-22 </v>
          </cell>
        </row>
        <row r="123">
          <cell r="A123" t="str">
            <v>ITEM PEMBAYARAN NO.</v>
          </cell>
          <cell r="D123" t="str">
            <v>:  2.2</v>
          </cell>
          <cell r="E123" t="str">
            <v>oke</v>
          </cell>
          <cell r="J123" t="str">
            <v xml:space="preserve">Analisa EI-22 </v>
          </cell>
        </row>
        <row r="124">
          <cell r="A124" t="str">
            <v>JENIS PEKERJAAN</v>
          </cell>
          <cell r="D124" t="str">
            <v>:  Pasangan Batu Dengan Mortar untuk Saluran</v>
          </cell>
          <cell r="L124" t="str">
            <v>FORMULIR STANDAR UNTUK</v>
          </cell>
        </row>
        <row r="125">
          <cell r="A125" t="str">
            <v>SATUAN PEMBAYARAN</v>
          </cell>
          <cell r="D125" t="str">
            <v>:  M3</v>
          </cell>
          <cell r="J125" t="str">
            <v xml:space="preserve">         URAIAN ANALISA HARGA SATUAN</v>
          </cell>
          <cell r="L125" t="str">
            <v>PEREKAMAN ANALISA MASING-MASING HARGA SATUAN</v>
          </cell>
        </row>
        <row r="126">
          <cell r="L126" t="str">
            <v/>
          </cell>
        </row>
        <row r="128">
          <cell r="A128" t="str">
            <v>No.</v>
          </cell>
          <cell r="C128" t="str">
            <v>U R A I A N</v>
          </cell>
          <cell r="G128" t="str">
            <v>KODE</v>
          </cell>
          <cell r="H128" t="str">
            <v>KOEF.</v>
          </cell>
          <cell r="I128" t="str">
            <v>SATUAN</v>
          </cell>
          <cell r="J128" t="str">
            <v>KETERANGAN</v>
          </cell>
        </row>
        <row r="129">
          <cell r="L129" t="str">
            <v>PROYEK</v>
          </cell>
          <cell r="O129" t="str">
            <v>:</v>
          </cell>
        </row>
        <row r="130">
          <cell r="L130" t="str">
            <v>No. PAKET KONTRAK</v>
          </cell>
          <cell r="O130" t="str">
            <v>:</v>
          </cell>
        </row>
        <row r="131">
          <cell r="A131" t="str">
            <v>I.</v>
          </cell>
          <cell r="C131" t="str">
            <v>ASUMSI</v>
          </cell>
          <cell r="L131" t="str">
            <v>NAMA PAKET</v>
          </cell>
          <cell r="O131" t="str">
            <v>:</v>
          </cell>
        </row>
        <row r="132">
          <cell r="A132">
            <v>1</v>
          </cell>
          <cell r="C132" t="str">
            <v>Menggunakan alat (cara mekanik)</v>
          </cell>
          <cell r="L132" t="str">
            <v>PROP / KAB / KODYA</v>
          </cell>
          <cell r="O132" t="str">
            <v>:</v>
          </cell>
        </row>
        <row r="133">
          <cell r="A133">
            <v>2</v>
          </cell>
          <cell r="C133" t="str">
            <v>Lokasi pekerjaan : sepanjang jalan</v>
          </cell>
          <cell r="L133" t="str">
            <v>ITEM PEMBAYARAN NO.</v>
          </cell>
          <cell r="O133" t="str">
            <v>:  2.2</v>
          </cell>
          <cell r="R133" t="str">
            <v>PERKIRAAN VOL. PEK.</v>
          </cell>
          <cell r="T133" t="str">
            <v>:</v>
          </cell>
          <cell r="U133">
            <v>1</v>
          </cell>
        </row>
        <row r="134">
          <cell r="A134">
            <v>3</v>
          </cell>
          <cell r="C134" t="str">
            <v>Bahan dasar (batu, pasir dan semen) diterima</v>
          </cell>
          <cell r="L134" t="str">
            <v>JENIS PEKERJAAN</v>
          </cell>
          <cell r="O134" t="str">
            <v>:  Pasangan Batu Dengan Mortar untuk Saluran</v>
          </cell>
          <cell r="R134" t="str">
            <v>TOTAL HARGA (Rp.)</v>
          </cell>
          <cell r="T134" t="str">
            <v>:</v>
          </cell>
          <cell r="U134">
            <v>32339.52</v>
          </cell>
        </row>
        <row r="135">
          <cell r="C135" t="str">
            <v>seluruhnya di lokasi pekerjaan</v>
          </cell>
          <cell r="L135" t="str">
            <v>SATUAN PEMBAYARAN</v>
          </cell>
          <cell r="O135" t="str">
            <v>:  M3</v>
          </cell>
          <cell r="R135" t="str">
            <v>% THD. BIAYA PROYEK</v>
          </cell>
          <cell r="T135" t="str">
            <v>:</v>
          </cell>
          <cell r="U135" t="e">
            <v>#DIV/0!</v>
          </cell>
        </row>
        <row r="136">
          <cell r="A136">
            <v>4</v>
          </cell>
          <cell r="C136" t="str">
            <v>Jarak rata-rata Base camp ke lokasi pekerjaan</v>
          </cell>
          <cell r="G136" t="str">
            <v>L</v>
          </cell>
          <cell r="H136">
            <v>8.7249999999999996</v>
          </cell>
          <cell r="I136" t="str">
            <v>KM</v>
          </cell>
        </row>
        <row r="137">
          <cell r="A137">
            <v>5</v>
          </cell>
          <cell r="C137" t="str">
            <v>Jam kerja efektif per-hari</v>
          </cell>
          <cell r="G137" t="str">
            <v>Tk</v>
          </cell>
          <cell r="H137">
            <v>7</v>
          </cell>
          <cell r="I137" t="str">
            <v>jam</v>
          </cell>
        </row>
        <row r="138">
          <cell r="A138">
            <v>6</v>
          </cell>
          <cell r="C138" t="str">
            <v>Perbandingan Pasir &amp; Semen</v>
          </cell>
          <cell r="E138" t="str">
            <v>: - Volume Semen</v>
          </cell>
          <cell r="G138" t="str">
            <v>Sm</v>
          </cell>
          <cell r="H138">
            <v>20</v>
          </cell>
          <cell r="I138" t="str">
            <v>%</v>
          </cell>
          <cell r="J138" t="str">
            <v xml:space="preserve"> Kuat Tekan min.</v>
          </cell>
          <cell r="Q138" t="str">
            <v>PERKIRAAN</v>
          </cell>
          <cell r="R138" t="str">
            <v>HARGA</v>
          </cell>
          <cell r="S138" t="str">
            <v>JUMLAH</v>
          </cell>
        </row>
        <row r="139">
          <cell r="E139" t="str">
            <v>: - Volume Pasir</v>
          </cell>
          <cell r="G139" t="str">
            <v>Ps</v>
          </cell>
          <cell r="H139">
            <v>80</v>
          </cell>
          <cell r="I139" t="str">
            <v>%</v>
          </cell>
          <cell r="J139" t="str">
            <v xml:space="preserve"> 50 kg/cm2</v>
          </cell>
          <cell r="L139" t="str">
            <v>NO.</v>
          </cell>
          <cell r="N139" t="str">
            <v>KOMPONEN</v>
          </cell>
          <cell r="P139" t="str">
            <v>SATUAN</v>
          </cell>
          <cell r="Q139" t="str">
            <v>KUANTITAS</v>
          </cell>
          <cell r="R139" t="str">
            <v>SATUAN</v>
          </cell>
          <cell r="S139" t="str">
            <v>HARGA</v>
          </cell>
        </row>
        <row r="140">
          <cell r="A140">
            <v>7</v>
          </cell>
          <cell r="C140" t="str">
            <v>Perbandingan Batu &amp; Mortar  :</v>
          </cell>
          <cell r="R140" t="str">
            <v>(Rp.)</v>
          </cell>
          <cell r="S140" t="str">
            <v>(Rp.)</v>
          </cell>
        </row>
        <row r="141">
          <cell r="C141" t="str">
            <v>- Batu</v>
          </cell>
          <cell r="G141" t="str">
            <v>Bt</v>
          </cell>
          <cell r="H141">
            <v>60</v>
          </cell>
          <cell r="I141" t="str">
            <v>%</v>
          </cell>
        </row>
        <row r="142">
          <cell r="C142" t="str">
            <v>- Mortar (campuran semen &amp; pasir)</v>
          </cell>
          <cell r="G142" t="str">
            <v>Mr</v>
          </cell>
          <cell r="H142">
            <v>40</v>
          </cell>
          <cell r="I142" t="str">
            <v>%</v>
          </cell>
        </row>
        <row r="143">
          <cell r="A143">
            <v>8</v>
          </cell>
          <cell r="C143" t="str">
            <v>Berat Jenis Bahan  :</v>
          </cell>
          <cell r="L143" t="str">
            <v>A.</v>
          </cell>
          <cell r="N143" t="str">
            <v>TENAGA</v>
          </cell>
        </row>
        <row r="144">
          <cell r="C144" t="str">
            <v>- Pasangan Batu Dengan Mortar</v>
          </cell>
          <cell r="G144" t="str">
            <v>D1</v>
          </cell>
          <cell r="H144">
            <v>2.4</v>
          </cell>
          <cell r="I144" t="str">
            <v>ton/M3</v>
          </cell>
        </row>
        <row r="145">
          <cell r="C145" t="str">
            <v>- Batu</v>
          </cell>
          <cell r="G145" t="str">
            <v>D2</v>
          </cell>
          <cell r="H145">
            <v>1.6</v>
          </cell>
          <cell r="I145" t="str">
            <v>ton/M3</v>
          </cell>
          <cell r="L145" t="str">
            <v>1.</v>
          </cell>
          <cell r="N145" t="str">
            <v>Pekerja</v>
          </cell>
          <cell r="O145" t="str">
            <v>(L01)</v>
          </cell>
          <cell r="P145" t="str">
            <v>jam</v>
          </cell>
          <cell r="Q145">
            <v>5.2208835341365463</v>
          </cell>
          <cell r="R145">
            <v>2857.14</v>
          </cell>
          <cell r="U145">
            <v>14916.795180722891</v>
          </cell>
        </row>
        <row r="146">
          <cell r="C146" t="str">
            <v>- Adukan (mortar)</v>
          </cell>
          <cell r="G146" t="str">
            <v>D3</v>
          </cell>
          <cell r="H146">
            <v>1.8</v>
          </cell>
          <cell r="I146" t="str">
            <v>ton/M3</v>
          </cell>
          <cell r="L146" t="str">
            <v>2.</v>
          </cell>
          <cell r="N146" t="str">
            <v>Tukang Batu</v>
          </cell>
          <cell r="O146" t="str">
            <v>(L02)</v>
          </cell>
          <cell r="P146" t="str">
            <v>jam</v>
          </cell>
          <cell r="Q146">
            <v>1.5662650602409638</v>
          </cell>
          <cell r="R146">
            <v>4285.71</v>
          </cell>
          <cell r="U146">
            <v>6712.5578313253009</v>
          </cell>
        </row>
        <row r="147">
          <cell r="C147" t="str">
            <v>- Pasir</v>
          </cell>
          <cell r="G147" t="str">
            <v>D4</v>
          </cell>
          <cell r="H147">
            <v>1.67</v>
          </cell>
          <cell r="I147" t="str">
            <v>ton/M3</v>
          </cell>
          <cell r="L147" t="str">
            <v>3.</v>
          </cell>
          <cell r="N147" t="str">
            <v>Mandor</v>
          </cell>
          <cell r="O147" t="str">
            <v>(L03)</v>
          </cell>
          <cell r="P147" t="str">
            <v>jam</v>
          </cell>
          <cell r="Q147">
            <v>0.52208835341365456</v>
          </cell>
          <cell r="R147">
            <v>3214.29</v>
          </cell>
          <cell r="U147">
            <v>1678.1433734939758</v>
          </cell>
        </row>
        <row r="148">
          <cell r="C148" t="str">
            <v>- Semen Portland</v>
          </cell>
          <cell r="G148" t="str">
            <v>D5</v>
          </cell>
          <cell r="H148">
            <v>1.44</v>
          </cell>
          <cell r="I148" t="str">
            <v>ton/M3</v>
          </cell>
        </row>
        <row r="149">
          <cell r="Q149" t="str">
            <v xml:space="preserve">JUMLAH HARGA TENAGA   </v>
          </cell>
          <cell r="U149">
            <v>23307.496385542167</v>
          </cell>
        </row>
        <row r="150">
          <cell r="A150" t="str">
            <v>II.</v>
          </cell>
          <cell r="C150" t="str">
            <v>URUTAN KERJA</v>
          </cell>
        </row>
        <row r="151">
          <cell r="A151">
            <v>1</v>
          </cell>
          <cell r="C151" t="str">
            <v>Semen, pasir dan air dicampur dan diaduk menjadi</v>
          </cell>
          <cell r="L151" t="str">
            <v>B.</v>
          </cell>
          <cell r="N151" t="str">
            <v>BAHAN</v>
          </cell>
        </row>
        <row r="152">
          <cell r="C152" t="str">
            <v>mortar dengan menggunakan alat bantu</v>
          </cell>
        </row>
        <row r="153">
          <cell r="A153">
            <v>2</v>
          </cell>
          <cell r="C153" t="str">
            <v>Batu dibersihkan dan dibasahi seluruh permukaannya</v>
          </cell>
          <cell r="L153" t="str">
            <v>1.</v>
          </cell>
          <cell r="N153" t="str">
            <v>Batu</v>
          </cell>
          <cell r="O153" t="str">
            <v>(M02)</v>
          </cell>
          <cell r="P153" t="str">
            <v>M3</v>
          </cell>
          <cell r="Q153">
            <v>1.08</v>
          </cell>
          <cell r="R153">
            <v>166100</v>
          </cell>
          <cell r="U153">
            <v>179388</v>
          </cell>
        </row>
        <row r="154">
          <cell r="C154" t="str">
            <v>sebelum dipasang</v>
          </cell>
          <cell r="L154" t="str">
            <v>2.</v>
          </cell>
          <cell r="N154" t="str">
            <v>Semen (PC)</v>
          </cell>
          <cell r="O154" t="str">
            <v>(M12)</v>
          </cell>
          <cell r="P154" t="str">
            <v>zak</v>
          </cell>
          <cell r="Q154">
            <v>161</v>
          </cell>
          <cell r="R154">
            <v>688.65625</v>
          </cell>
          <cell r="U154">
            <v>110873.65625</v>
          </cell>
        </row>
        <row r="155">
          <cell r="A155">
            <v>3</v>
          </cell>
          <cell r="C155" t="str">
            <v>Penyelesaian dan perapihan setelah pemasangan</v>
          </cell>
          <cell r="L155" t="str">
            <v>3.</v>
          </cell>
          <cell r="N155" t="str">
            <v>Pasir</v>
          </cell>
          <cell r="O155" t="str">
            <v>(M01)</v>
          </cell>
          <cell r="P155" t="str">
            <v>M3</v>
          </cell>
          <cell r="Q155">
            <v>0.48287425149700602</v>
          </cell>
          <cell r="R155">
            <v>54300</v>
          </cell>
          <cell r="U155">
            <v>26220.071856287428</v>
          </cell>
        </row>
        <row r="157">
          <cell r="A157" t="str">
            <v>III.</v>
          </cell>
          <cell r="C157" t="str">
            <v>PEMAKAIAN BAHAN, ALAT DAN TENAGA</v>
          </cell>
        </row>
        <row r="159">
          <cell r="A159" t="str">
            <v xml:space="preserve">   1.</v>
          </cell>
          <cell r="C159" t="str">
            <v>BAHAN</v>
          </cell>
        </row>
        <row r="160">
          <cell r="A160" t="str">
            <v>1.a.</v>
          </cell>
          <cell r="C160" t="str">
            <v>Batu     -----&gt;</v>
          </cell>
          <cell r="D160" t="str">
            <v>{(Bt x D1 x 1 M3) : D2} x 1.20</v>
          </cell>
          <cell r="G160" t="str">
            <v>(M02)</v>
          </cell>
          <cell r="H160">
            <v>1.08</v>
          </cell>
          <cell r="I160" t="str">
            <v>M3</v>
          </cell>
          <cell r="J160" t="str">
            <v xml:space="preserve"> Lepas</v>
          </cell>
          <cell r="Q160" t="str">
            <v xml:space="preserve">JUMLAH HARGA BAHAN   </v>
          </cell>
          <cell r="U160">
            <v>316481.72810628742</v>
          </cell>
        </row>
        <row r="161">
          <cell r="A161" t="str">
            <v>1.b.</v>
          </cell>
          <cell r="C161" t="str">
            <v>Semen    ----&gt;</v>
          </cell>
          <cell r="D161" t="str">
            <v>Sm x {(Mr x D1 x 1 M3} : D3} x 1.05</v>
          </cell>
          <cell r="H161">
            <v>0.11200000000000002</v>
          </cell>
          <cell r="I161" t="str">
            <v>M3</v>
          </cell>
        </row>
        <row r="162">
          <cell r="D162" t="str">
            <v>x {D5 x (1000)}</v>
          </cell>
          <cell r="G162" t="str">
            <v>(M12)</v>
          </cell>
          <cell r="H162">
            <v>161</v>
          </cell>
          <cell r="I162" t="str">
            <v>Kg</v>
          </cell>
          <cell r="L162" t="str">
            <v>C.</v>
          </cell>
          <cell r="N162" t="str">
            <v>PERALATAN</v>
          </cell>
        </row>
        <row r="163">
          <cell r="A163" t="str">
            <v>1.c.</v>
          </cell>
          <cell r="C163" t="str">
            <v>Pasir    -----&gt;</v>
          </cell>
          <cell r="D163" t="str">
            <v>Ps x {(Mr x D1 x 1 M3) : D4} x 1.05</v>
          </cell>
          <cell r="G163" t="str">
            <v>(M01)</v>
          </cell>
          <cell r="H163">
            <v>0.48287425149700602</v>
          </cell>
          <cell r="I163" t="str">
            <v>M3</v>
          </cell>
        </row>
        <row r="164">
          <cell r="L164" t="str">
            <v>1.</v>
          </cell>
          <cell r="N164" t="str">
            <v>Conc. Mixer</v>
          </cell>
          <cell r="O164" t="str">
            <v>(E06)</v>
          </cell>
          <cell r="P164" t="str">
            <v>jam</v>
          </cell>
          <cell r="Q164">
            <v>0.52208835341365456</v>
          </cell>
          <cell r="R164">
            <v>47472.058636363639</v>
          </cell>
          <cell r="U164">
            <v>24784.60892661555</v>
          </cell>
        </row>
        <row r="165">
          <cell r="A165" t="str">
            <v>2.</v>
          </cell>
          <cell r="C165" t="str">
            <v>ALAT</v>
          </cell>
          <cell r="L165" t="str">
            <v>2.</v>
          </cell>
          <cell r="N165" t="str">
            <v>Alat Bantu</v>
          </cell>
          <cell r="P165" t="str">
            <v>Ls</v>
          </cell>
          <cell r="Q165">
            <v>1</v>
          </cell>
          <cell r="R165">
            <v>900</v>
          </cell>
          <cell r="U165">
            <v>900</v>
          </cell>
        </row>
        <row r="166">
          <cell r="A166" t="str">
            <v>2.a.</v>
          </cell>
          <cell r="C166" t="str">
            <v>CONCRETE MIXER</v>
          </cell>
          <cell r="G166" t="str">
            <v>(E06)</v>
          </cell>
        </row>
        <row r="167">
          <cell r="C167" t="str">
            <v>Kapasitas Alat</v>
          </cell>
          <cell r="G167" t="str">
            <v>V</v>
          </cell>
          <cell r="H167">
            <v>500</v>
          </cell>
          <cell r="I167" t="str">
            <v>Liter</v>
          </cell>
        </row>
        <row r="168">
          <cell r="C168" t="str">
            <v>Faktor Efisiensi Alat</v>
          </cell>
          <cell r="G168" t="str">
            <v>Fa</v>
          </cell>
          <cell r="H168">
            <v>0.83</v>
          </cell>
          <cell r="I168" t="str">
            <v>-</v>
          </cell>
        </row>
        <row r="169">
          <cell r="C169" t="str">
            <v>Waktu siklus   :</v>
          </cell>
          <cell r="D169" t="str">
            <v>(T1 + T2 + T3 + T4)</v>
          </cell>
        </row>
        <row r="170">
          <cell r="C170" t="str">
            <v>-  Memuat</v>
          </cell>
          <cell r="G170" t="str">
            <v>T1</v>
          </cell>
          <cell r="H170">
            <v>5</v>
          </cell>
          <cell r="I170" t="str">
            <v>menit</v>
          </cell>
        </row>
        <row r="171">
          <cell r="C171" t="str">
            <v>-  Mengaduk</v>
          </cell>
          <cell r="G171" t="str">
            <v>T2</v>
          </cell>
          <cell r="H171">
            <v>3.5</v>
          </cell>
          <cell r="I171" t="str">
            <v>menit</v>
          </cell>
          <cell r="Q171" t="str">
            <v xml:space="preserve">JUMLAH HARGA PERALATAN   </v>
          </cell>
          <cell r="U171">
            <v>25684.60892661555</v>
          </cell>
        </row>
        <row r="172">
          <cell r="C172" t="str">
            <v>-  Menuang</v>
          </cell>
          <cell r="G172" t="str">
            <v>T3</v>
          </cell>
          <cell r="H172">
            <v>3</v>
          </cell>
          <cell r="I172" t="str">
            <v>menit</v>
          </cell>
        </row>
        <row r="173">
          <cell r="C173" t="str">
            <v>-  Menunggu, dll.</v>
          </cell>
          <cell r="G173" t="str">
            <v>T4</v>
          </cell>
          <cell r="H173">
            <v>1.5</v>
          </cell>
          <cell r="I173" t="str">
            <v>menit</v>
          </cell>
          <cell r="L173" t="str">
            <v>D.</v>
          </cell>
          <cell r="N173" t="str">
            <v>JUMLAH HARGA TENAGA, BAHAN DAN PERALATAN  ( A + B + C )</v>
          </cell>
          <cell r="U173">
            <v>365473.83341844514</v>
          </cell>
        </row>
        <row r="174">
          <cell r="G174" t="str">
            <v>Ts1</v>
          </cell>
          <cell r="H174">
            <v>13</v>
          </cell>
          <cell r="I174" t="str">
            <v>menit</v>
          </cell>
          <cell r="L174" t="str">
            <v>E.</v>
          </cell>
          <cell r="N174" t="str">
            <v>OVERHEAD &amp; PROFIT</v>
          </cell>
          <cell r="P174">
            <v>10</v>
          </cell>
          <cell r="Q174" t="str">
            <v>%  x  D</v>
          </cell>
          <cell r="U174">
            <v>36547.383341844514</v>
          </cell>
        </row>
        <row r="175">
          <cell r="L175" t="str">
            <v>F.</v>
          </cell>
          <cell r="N175" t="str">
            <v>HARGA SATUAN PEKERJAAN  ( D + E )</v>
          </cell>
          <cell r="U175">
            <v>402021.21676028962</v>
          </cell>
        </row>
        <row r="176">
          <cell r="C176" t="str">
            <v>Kap. Prod. / jam  =</v>
          </cell>
          <cell r="D176" t="str">
            <v>V x Fa x 60</v>
          </cell>
          <cell r="G176" t="str">
            <v>Q1</v>
          </cell>
          <cell r="H176">
            <v>1.9153846153846155</v>
          </cell>
          <cell r="I176" t="str">
            <v>M3</v>
          </cell>
          <cell r="L176" t="str">
            <v>Note: 1</v>
          </cell>
          <cell r="N176" t="str">
            <v>SATUAN dapat berdasarkan atas jam operasi untuk Tenaga Kerja dan Peralatan, volume dan/atau ukuran</v>
          </cell>
        </row>
        <row r="177">
          <cell r="D177" t="str">
            <v>1000 x Ts1</v>
          </cell>
          <cell r="N177" t="str">
            <v>berat untuk bahan-bahan.</v>
          </cell>
        </row>
        <row r="178">
          <cell r="L178">
            <v>2</v>
          </cell>
          <cell r="N178" t="str">
            <v>Kuantitas satuan adalah kuantitas setiap komponen untuk menyelesaikan satu satuan pekerjaan dari nomor</v>
          </cell>
        </row>
        <row r="179">
          <cell r="C179" t="str">
            <v>Koefisien Alat / M3</v>
          </cell>
          <cell r="D179" t="str">
            <v xml:space="preserve">  =   1  :  Q1</v>
          </cell>
          <cell r="G179" t="str">
            <v>(E06)</v>
          </cell>
          <cell r="H179">
            <v>0.52208835341365456</v>
          </cell>
          <cell r="I179" t="str">
            <v>jam</v>
          </cell>
          <cell r="N179" t="str">
            <v>mata pembayaran.</v>
          </cell>
        </row>
        <row r="180">
          <cell r="L180">
            <v>3</v>
          </cell>
          <cell r="N180" t="str">
            <v>Biaya satuan untuk peralatan sudah termasuk bahan bakar, bahan habis dipakai dan operator.</v>
          </cell>
        </row>
        <row r="181">
          <cell r="L181">
            <v>4</v>
          </cell>
          <cell r="N181" t="str">
            <v>Biaya satuan sudah termasuk pengeluaran untuk seluruh pajak yang berkaitan (tetapi tidak termasuk PPN</v>
          </cell>
        </row>
        <row r="182">
          <cell r="N182" t="str">
            <v>yang dibayar dari kontrak) dan biaya-biaya lainnya.</v>
          </cell>
        </row>
        <row r="183">
          <cell r="J183" t="str">
            <v>Berlanjut ke halaman berikut</v>
          </cell>
        </row>
        <row r="184">
          <cell r="A184" t="str">
            <v>ITEM PEMBAYARAN NO.</v>
          </cell>
          <cell r="D184" t="str">
            <v>:  2.2</v>
          </cell>
          <cell r="J184" t="str">
            <v xml:space="preserve">Analisa EI-22 </v>
          </cell>
        </row>
        <row r="185">
          <cell r="A185" t="str">
            <v>JENIS PEKERJAAN</v>
          </cell>
          <cell r="D185" t="str">
            <v>:  Pasangan Batu Dengan Mortar untuk Saluran</v>
          </cell>
        </row>
        <row r="186">
          <cell r="A186" t="str">
            <v>SATUAN PEMBAYARAN</v>
          </cell>
          <cell r="D186" t="str">
            <v>:  M3</v>
          </cell>
          <cell r="J186" t="str">
            <v xml:space="preserve">         URAIAN ANALISA HARGA SATUAN</v>
          </cell>
        </row>
        <row r="187">
          <cell r="J187" t="str">
            <v>Lanjutan</v>
          </cell>
        </row>
        <row r="189">
          <cell r="A189" t="str">
            <v>No.</v>
          </cell>
          <cell r="C189" t="str">
            <v>U R A I A N</v>
          </cell>
          <cell r="G189" t="str">
            <v>KODE</v>
          </cell>
          <cell r="H189" t="str">
            <v>KOEF.</v>
          </cell>
          <cell r="I189" t="str">
            <v>SATUAN</v>
          </cell>
          <cell r="J189" t="str">
            <v>KETERANGAN</v>
          </cell>
        </row>
        <row r="193">
          <cell r="A193" t="str">
            <v>2.a.</v>
          </cell>
          <cell r="C193" t="str">
            <v>ALAT BANTU</v>
          </cell>
          <cell r="I193" t="str">
            <v>Lump Sum</v>
          </cell>
        </row>
        <row r="194">
          <cell r="C194" t="str">
            <v>Diperlukan  :</v>
          </cell>
        </row>
        <row r="195">
          <cell r="C195" t="str">
            <v>- Sekop</v>
          </cell>
          <cell r="D195" t="str">
            <v>=  4  buah</v>
          </cell>
        </row>
        <row r="196">
          <cell r="C196" t="str">
            <v>- Pacul</v>
          </cell>
          <cell r="D196" t="str">
            <v>=  4  buah</v>
          </cell>
        </row>
        <row r="197">
          <cell r="C197" t="str">
            <v>- Sendok Semen</v>
          </cell>
          <cell r="D197" t="str">
            <v>=  4  buah</v>
          </cell>
        </row>
        <row r="198">
          <cell r="C198" t="str">
            <v>- Ember Cor</v>
          </cell>
          <cell r="D198" t="str">
            <v>=  8  buah</v>
          </cell>
        </row>
        <row r="199">
          <cell r="C199" t="str">
            <v>- Gerobak Dorong</v>
          </cell>
          <cell r="D199" t="str">
            <v>=  3  buah</v>
          </cell>
        </row>
        <row r="203">
          <cell r="A203" t="str">
            <v>3.</v>
          </cell>
          <cell r="C203" t="str">
            <v>TENAGA</v>
          </cell>
        </row>
        <row r="204">
          <cell r="C204" t="str">
            <v>Produksi Pas. Batu yang menentukan</v>
          </cell>
          <cell r="E204" t="str">
            <v>( Prod. C. Mixer )</v>
          </cell>
          <cell r="G204" t="str">
            <v>Q1</v>
          </cell>
          <cell r="H204">
            <v>1.9153846153846155</v>
          </cell>
          <cell r="I204" t="str">
            <v>M3/Jam</v>
          </cell>
        </row>
        <row r="205">
          <cell r="C205" t="str">
            <v>Produksi Pasangan Batu dalam 1 hari  =  Tk x Q1</v>
          </cell>
          <cell r="G205" t="str">
            <v>Qt</v>
          </cell>
          <cell r="H205">
            <v>13.407692307692308</v>
          </cell>
          <cell r="I205" t="str">
            <v>M3</v>
          </cell>
        </row>
        <row r="207">
          <cell r="C207" t="str">
            <v>Kebutuhan tenaga :</v>
          </cell>
          <cell r="D207" t="str">
            <v>- Mandor</v>
          </cell>
          <cell r="G207" t="str">
            <v>M</v>
          </cell>
          <cell r="H207">
            <v>1</v>
          </cell>
          <cell r="I207" t="str">
            <v>orang</v>
          </cell>
        </row>
        <row r="208">
          <cell r="D208" t="str">
            <v>- Tukang Batu</v>
          </cell>
          <cell r="G208" t="str">
            <v>Tb</v>
          </cell>
          <cell r="H208">
            <v>3</v>
          </cell>
          <cell r="I208" t="str">
            <v>orang</v>
          </cell>
        </row>
        <row r="209">
          <cell r="D209" t="str">
            <v>- Pekerja</v>
          </cell>
          <cell r="G209" t="str">
            <v>P</v>
          </cell>
          <cell r="H209">
            <v>10</v>
          </cell>
          <cell r="I209" t="str">
            <v>orang</v>
          </cell>
        </row>
        <row r="211">
          <cell r="C211" t="str">
            <v>Koefisien Tenaga / M3   :</v>
          </cell>
        </row>
        <row r="212">
          <cell r="D212" t="str">
            <v>-  Mandor</v>
          </cell>
          <cell r="E212" t="str">
            <v>= (Tk x M) : Qt</v>
          </cell>
          <cell r="G212" t="str">
            <v>(L03)</v>
          </cell>
          <cell r="H212">
            <v>0.52208835341365456</v>
          </cell>
          <cell r="I212" t="str">
            <v>jam</v>
          </cell>
        </row>
        <row r="213">
          <cell r="D213" t="str">
            <v>-  Tukang</v>
          </cell>
          <cell r="E213" t="str">
            <v>= (Tk x Tb) : Qt</v>
          </cell>
          <cell r="G213" t="str">
            <v>(L02)</v>
          </cell>
          <cell r="H213">
            <v>1.5662650602409638</v>
          </cell>
          <cell r="I213" t="str">
            <v>jam</v>
          </cell>
        </row>
        <row r="214">
          <cell r="D214" t="str">
            <v>-  Pekerja</v>
          </cell>
          <cell r="E214" t="str">
            <v>= (Tk x P) : Qt</v>
          </cell>
          <cell r="G214" t="str">
            <v>(L01)</v>
          </cell>
          <cell r="H214">
            <v>5.2208835341365463</v>
          </cell>
          <cell r="I214" t="str">
            <v>jam</v>
          </cell>
        </row>
        <row r="216">
          <cell r="A216" t="str">
            <v>4.</v>
          </cell>
          <cell r="C216" t="str">
            <v>HARGA DASAR SATUAN UPAH, BAHAN DAN ALAT</v>
          </cell>
        </row>
        <row r="217">
          <cell r="C217" t="str">
            <v>Lihat lampiran.</v>
          </cell>
        </row>
        <row r="219">
          <cell r="A219" t="str">
            <v>5.</v>
          </cell>
          <cell r="C219" t="str">
            <v>ANALISA HARGA SATUAN PEKERJAAN</v>
          </cell>
        </row>
        <row r="220">
          <cell r="C220" t="str">
            <v>Lihat perhitungan dalam FORMULIR STANDAR UNTUK</v>
          </cell>
        </row>
        <row r="221">
          <cell r="C221" t="str">
            <v>PEREKEMAN ANALISA MASING-MASING HARGA</v>
          </cell>
        </row>
        <row r="222">
          <cell r="C222" t="str">
            <v>SATUAN.</v>
          </cell>
        </row>
        <row r="223">
          <cell r="C223" t="str">
            <v>Didapat Harga Satuan Pekerjaan :</v>
          </cell>
        </row>
        <row r="225">
          <cell r="C225" t="str">
            <v xml:space="preserve">Rp.  </v>
          </cell>
          <cell r="D225">
            <v>402021.21676028962</v>
          </cell>
          <cell r="E225" t="str">
            <v xml:space="preserve"> / M3</v>
          </cell>
        </row>
        <row r="228">
          <cell r="A228" t="str">
            <v>6.</v>
          </cell>
          <cell r="C228" t="str">
            <v>WAKTU PELAKSANAAN YANG DIPERLUKAN</v>
          </cell>
        </row>
        <row r="229">
          <cell r="C229" t="str">
            <v>Masa Pelaksanaan :</v>
          </cell>
          <cell r="D229" t="str">
            <v>. . . . . . . . . . . .</v>
          </cell>
          <cell r="E229" t="str">
            <v>bulan</v>
          </cell>
        </row>
        <row r="231">
          <cell r="A231" t="str">
            <v>7.</v>
          </cell>
          <cell r="C231" t="str">
            <v>VOLUME PEKERJAAN YANG DIPERLUKAN</v>
          </cell>
        </row>
        <row r="232">
          <cell r="C232" t="str">
            <v>Volume pekerjaan  :</v>
          </cell>
          <cell r="D232">
            <v>1</v>
          </cell>
          <cell r="E232" t="str">
            <v>M3</v>
          </cell>
        </row>
        <row r="243">
          <cell r="A243" t="str">
            <v>ITEM PEMBAYARAN NO.</v>
          </cell>
          <cell r="D243" t="str">
            <v>:  2.3 (1)</v>
          </cell>
          <cell r="J243" t="str">
            <v xml:space="preserve">Analisa EI-231 </v>
          </cell>
        </row>
        <row r="244">
          <cell r="A244" t="str">
            <v>JENIS PEKERJAAN</v>
          </cell>
          <cell r="D244" t="str">
            <v>:  Gorong2 Pipa Beton Bertulang Diameter &lt; 500 mm</v>
          </cell>
          <cell r="L244" t="str">
            <v>FORMULIR STANDAR UNTUK</v>
          </cell>
        </row>
        <row r="245">
          <cell r="A245" t="str">
            <v>SATUAN PEMBAYARAN</v>
          </cell>
          <cell r="D245" t="str">
            <v>:  M1</v>
          </cell>
          <cell r="J245" t="str">
            <v xml:space="preserve">         URAIAN ANALISA HARGA SATUAN</v>
          </cell>
          <cell r="L245" t="str">
            <v>PEREKAMAN ANALISA MASING-MASING HARGA SATUAN</v>
          </cell>
        </row>
        <row r="246">
          <cell r="L246" t="str">
            <v/>
          </cell>
        </row>
        <row r="248">
          <cell r="A248" t="str">
            <v>No.</v>
          </cell>
          <cell r="C248" t="str">
            <v>U R A I A N</v>
          </cell>
          <cell r="G248" t="str">
            <v>KODE</v>
          </cell>
          <cell r="H248" t="str">
            <v>KOEF.</v>
          </cell>
          <cell r="I248" t="str">
            <v>SATUAN</v>
          </cell>
          <cell r="J248" t="str">
            <v>KETERANGAN</v>
          </cell>
        </row>
        <row r="249">
          <cell r="L249" t="str">
            <v>PROYEK</v>
          </cell>
          <cell r="O249" t="str">
            <v>:</v>
          </cell>
        </row>
        <row r="250">
          <cell r="L250" t="str">
            <v>No. PAKET KONTRAK</v>
          </cell>
          <cell r="O250" t="str">
            <v>:</v>
          </cell>
        </row>
        <row r="251">
          <cell r="A251" t="str">
            <v>I.</v>
          </cell>
          <cell r="C251" t="str">
            <v>ASUMSI</v>
          </cell>
          <cell r="L251" t="str">
            <v>NAMA PAKET</v>
          </cell>
          <cell r="O251" t="str">
            <v>:</v>
          </cell>
        </row>
        <row r="252">
          <cell r="A252">
            <v>1</v>
          </cell>
          <cell r="C252" t="str">
            <v>Pekerjaan dilakukan secara mekanik/manual</v>
          </cell>
          <cell r="L252" t="str">
            <v>PROP / KAB / KODYA</v>
          </cell>
          <cell r="O252" t="str">
            <v>:</v>
          </cell>
        </row>
        <row r="253">
          <cell r="A253">
            <v>2</v>
          </cell>
          <cell r="C253" t="str">
            <v>Lokasi pekerjaan : sepanjang jalan</v>
          </cell>
          <cell r="L253" t="str">
            <v>ITEM PEMBAYARAN NO.</v>
          </cell>
          <cell r="O253" t="str">
            <v>:  2.3 (1)</v>
          </cell>
          <cell r="R253" t="str">
            <v>PERKIRAAN VOL. PEK.</v>
          </cell>
          <cell r="T253" t="str">
            <v>:</v>
          </cell>
          <cell r="U253">
            <v>1</v>
          </cell>
        </row>
        <row r="254">
          <cell r="A254">
            <v>3</v>
          </cell>
          <cell r="C254" t="str">
            <v>Diameter bagian dalam gorong-gorong</v>
          </cell>
          <cell r="G254" t="str">
            <v>d</v>
          </cell>
          <cell r="H254">
            <v>0.5</v>
          </cell>
          <cell r="I254" t="str">
            <v>m</v>
          </cell>
          <cell r="L254" t="str">
            <v>JENIS PEKERJAAN</v>
          </cell>
          <cell r="O254" t="str">
            <v>:  Gorong2 Pipa Beton Bertulang Diameter &lt; 500 mm</v>
          </cell>
          <cell r="R254" t="str">
            <v>TOTAL HARGA (Rp.)</v>
          </cell>
          <cell r="T254" t="str">
            <v>:</v>
          </cell>
          <cell r="U254">
            <v>218715.29344341051</v>
          </cell>
        </row>
        <row r="255">
          <cell r="A255">
            <v>4</v>
          </cell>
          <cell r="C255" t="str">
            <v>Jarak rata-rata Base Camp ke lokasi pekerjaan</v>
          </cell>
          <cell r="G255" t="str">
            <v>L</v>
          </cell>
          <cell r="H255">
            <v>8.7249999999999996</v>
          </cell>
          <cell r="I255" t="str">
            <v>Km</v>
          </cell>
          <cell r="L255" t="str">
            <v>SATUAN PEMBAYARAN</v>
          </cell>
          <cell r="O255" t="str">
            <v>:  M1</v>
          </cell>
          <cell r="Q255">
            <v>0</v>
          </cell>
          <cell r="R255" t="str">
            <v>% THD. BIAYA PROYEK</v>
          </cell>
          <cell r="T255" t="str">
            <v>:</v>
          </cell>
          <cell r="U255" t="e">
            <v>#DIV/0!</v>
          </cell>
        </row>
        <row r="256">
          <cell r="A256">
            <v>5</v>
          </cell>
          <cell r="C256" t="str">
            <v>Jam kerja efektif per-hari</v>
          </cell>
          <cell r="G256" t="str">
            <v>Tk</v>
          </cell>
          <cell r="H256">
            <v>7</v>
          </cell>
          <cell r="I256" t="str">
            <v>jam</v>
          </cell>
        </row>
        <row r="257">
          <cell r="A257">
            <v>6</v>
          </cell>
          <cell r="C257" t="str">
            <v>Tebal gorong-gorong</v>
          </cell>
          <cell r="G257" t="str">
            <v>tg</v>
          </cell>
          <cell r="H257">
            <v>6.5</v>
          </cell>
          <cell r="I257" t="str">
            <v>Cm</v>
          </cell>
        </row>
        <row r="258">
          <cell r="Q258" t="str">
            <v>PERKIRAAN</v>
          </cell>
          <cell r="R258" t="str">
            <v>HARGA</v>
          </cell>
          <cell r="S258" t="str">
            <v>JUMLAH</v>
          </cell>
        </row>
        <row r="259">
          <cell r="A259" t="str">
            <v>II.</v>
          </cell>
          <cell r="C259" t="str">
            <v>URUTAN KERJA</v>
          </cell>
          <cell r="L259" t="str">
            <v>NO.</v>
          </cell>
          <cell r="N259" t="str">
            <v>KOMPONEN</v>
          </cell>
          <cell r="P259" t="str">
            <v>SATUAN</v>
          </cell>
          <cell r="Q259" t="str">
            <v>KUANTITAS</v>
          </cell>
          <cell r="R259" t="str">
            <v>SATUAN</v>
          </cell>
          <cell r="S259" t="str">
            <v>HARGA</v>
          </cell>
        </row>
        <row r="260">
          <cell r="A260">
            <v>1</v>
          </cell>
          <cell r="C260" t="str">
            <v>Gorong-gorong dicetak di Base Camp</v>
          </cell>
          <cell r="R260" t="str">
            <v>(Rp.)</v>
          </cell>
          <cell r="S260" t="str">
            <v>(Rp.)</v>
          </cell>
        </row>
        <row r="261">
          <cell r="A261">
            <v>2</v>
          </cell>
          <cell r="C261" t="str">
            <v>Dump Truck mengangkut gorong-gorong jadi</v>
          </cell>
        </row>
        <row r="262">
          <cell r="C262" t="str">
            <v>ke lapangan</v>
          </cell>
        </row>
        <row r="263">
          <cell r="A263">
            <v>3</v>
          </cell>
          <cell r="C263" t="str">
            <v>Dasar gorong-gorong digali sesuai kebutuhan dan ma-</v>
          </cell>
          <cell r="L263" t="str">
            <v>A.</v>
          </cell>
          <cell r="N263" t="str">
            <v>TENAGA</v>
          </cell>
        </row>
        <row r="264">
          <cell r="C264" t="str">
            <v>terial backfill dipadatkan dengan Tamper</v>
          </cell>
        </row>
        <row r="265">
          <cell r="A265">
            <v>4</v>
          </cell>
          <cell r="C265" t="str">
            <v>Tebal lapis porus pada dasar gorong-gorong pipa</v>
          </cell>
          <cell r="G265" t="str">
            <v>tp</v>
          </cell>
          <cell r="H265">
            <v>0.1</v>
          </cell>
          <cell r="I265" t="str">
            <v>M</v>
          </cell>
          <cell r="J265" t="str">
            <v xml:space="preserve"> Sand bedding</v>
          </cell>
          <cell r="L265" t="str">
            <v>1.</v>
          </cell>
          <cell r="N265" t="str">
            <v>Pekerja</v>
          </cell>
          <cell r="O265" t="str">
            <v>(L01)</v>
          </cell>
          <cell r="P265" t="str">
            <v>jam</v>
          </cell>
          <cell r="Q265">
            <v>2.3333333333333335</v>
          </cell>
          <cell r="R265">
            <v>2857.14</v>
          </cell>
          <cell r="U265">
            <v>6666.66</v>
          </cell>
        </row>
        <row r="266">
          <cell r="A266">
            <v>5</v>
          </cell>
          <cell r="C266" t="str">
            <v>Material pilihan untuk penimbunan kembali (padat)</v>
          </cell>
          <cell r="L266" t="str">
            <v>2.</v>
          </cell>
          <cell r="N266" t="str">
            <v>Tukang</v>
          </cell>
          <cell r="O266" t="str">
            <v>(L02)</v>
          </cell>
          <cell r="P266" t="str">
            <v>jam</v>
          </cell>
          <cell r="Q266">
            <v>0.93333333333333335</v>
          </cell>
          <cell r="R266">
            <v>4285.71</v>
          </cell>
          <cell r="U266">
            <v>3999.9960000000001</v>
          </cell>
        </row>
        <row r="267">
          <cell r="A267">
            <v>6</v>
          </cell>
          <cell r="C267" t="str">
            <v>Sekelompok pekerja akan melaksanakan pekerjaan</v>
          </cell>
          <cell r="L267" t="str">
            <v>3.</v>
          </cell>
          <cell r="N267" t="str">
            <v>Mandor</v>
          </cell>
          <cell r="O267" t="str">
            <v>(L03)</v>
          </cell>
          <cell r="P267" t="str">
            <v>jam</v>
          </cell>
          <cell r="Q267">
            <v>0.46666666666666667</v>
          </cell>
          <cell r="R267">
            <v>3214.29</v>
          </cell>
          <cell r="U267">
            <v>1500.002</v>
          </cell>
        </row>
        <row r="268">
          <cell r="C268" t="str">
            <v>dengan cara manual dengan menggunakan alat bantu</v>
          </cell>
        </row>
        <row r="269">
          <cell r="Q269" t="str">
            <v xml:space="preserve">JUMLAH HARGA TENAGA   </v>
          </cell>
          <cell r="U269">
            <v>12166.657999999999</v>
          </cell>
        </row>
        <row r="271">
          <cell r="A271" t="str">
            <v>III.</v>
          </cell>
          <cell r="C271" t="str">
            <v>PEMAKAIAN BAHAN, ALAT DAN TENAGA</v>
          </cell>
          <cell r="L271" t="str">
            <v>B.</v>
          </cell>
          <cell r="N271" t="str">
            <v>BAHAN</v>
          </cell>
        </row>
        <row r="272">
          <cell r="A272" t="str">
            <v xml:space="preserve">   1.</v>
          </cell>
          <cell r="C272" t="str">
            <v>BAHAN</v>
          </cell>
        </row>
        <row r="273">
          <cell r="C273" t="str">
            <v>Untuk mendapatkan 1 M' gorong-gorong diperlukan</v>
          </cell>
          <cell r="L273" t="str">
            <v>1.</v>
          </cell>
          <cell r="N273" t="str">
            <v>Beton K-300</v>
          </cell>
          <cell r="O273" t="str">
            <v>(EI-714)</v>
          </cell>
          <cell r="P273" t="str">
            <v>M3</v>
          </cell>
          <cell r="Q273">
            <v>0.11537499020308517</v>
          </cell>
          <cell r="R273">
            <v>652902.54982502444</v>
          </cell>
          <cell r="U273">
            <v>75328.625289631527</v>
          </cell>
        </row>
        <row r="274">
          <cell r="C274" t="str">
            <v>- Beton K-300 = (22/7*((2*tg/100+d)/2)^2)-(22/7*(d/2)^2))*1</v>
          </cell>
          <cell r="G274" t="str">
            <v>(EI-714)</v>
          </cell>
          <cell r="H274">
            <v>0.11537499020308517</v>
          </cell>
          <cell r="I274" t="str">
            <v>M3</v>
          </cell>
          <cell r="L274" t="str">
            <v>2.</v>
          </cell>
          <cell r="N274" t="str">
            <v>Baja Tulangan</v>
          </cell>
          <cell r="O274" t="str">
            <v>(M39)</v>
          </cell>
          <cell r="P274" t="str">
            <v>Kg</v>
          </cell>
          <cell r="Q274">
            <v>12.691248922339369</v>
          </cell>
          <cell r="R274">
            <v>4000</v>
          </cell>
          <cell r="U274">
            <v>50764.995689357478</v>
          </cell>
        </row>
        <row r="275">
          <cell r="C275" t="str">
            <v>- Baja Tulangan (asumsi 100kg/m3)</v>
          </cell>
          <cell r="G275" t="str">
            <v>(M39)</v>
          </cell>
          <cell r="H275">
            <v>12.691248922339369</v>
          </cell>
          <cell r="I275" t="str">
            <v>Kg</v>
          </cell>
          <cell r="L275" t="str">
            <v>3.</v>
          </cell>
          <cell r="N275" t="str">
            <v>Urugan Porus</v>
          </cell>
          <cell r="O275" t="str">
            <v>(EI-241)</v>
          </cell>
          <cell r="P275" t="str">
            <v>M3</v>
          </cell>
          <cell r="Q275">
            <v>0.12915000000000001</v>
          </cell>
          <cell r="R275">
            <v>186901.40625406182</v>
          </cell>
          <cell r="U275">
            <v>24138.316617712087</v>
          </cell>
        </row>
        <row r="276">
          <cell r="C276" t="str">
            <v>- Timbunan Porus      = {(tp*(0.3+2*tg/100+d+0.3)*1)*1.05}</v>
          </cell>
          <cell r="G276" t="str">
            <v>(EI-241)</v>
          </cell>
          <cell r="H276">
            <v>0.12915000000000001</v>
          </cell>
          <cell r="I276" t="str">
            <v>M3</v>
          </cell>
          <cell r="L276" t="str">
            <v>4.</v>
          </cell>
          <cell r="N276" t="str">
            <v>Mat. Pilihan</v>
          </cell>
          <cell r="O276" t="str">
            <v>(M09)</v>
          </cell>
          <cell r="P276" t="str">
            <v>M3</v>
          </cell>
          <cell r="Q276">
            <v>0.87365249999999994</v>
          </cell>
          <cell r="R276">
            <v>25000</v>
          </cell>
          <cell r="U276">
            <v>21841.3125</v>
          </cell>
        </row>
        <row r="277">
          <cell r="C277" t="str">
            <v>- Material Pilihan</v>
          </cell>
          <cell r="D277" t="str">
            <v>= ((2*tg/100+d+0.3)*(0.3+2*tg/100+d+0.3)</v>
          </cell>
          <cell r="G277" t="str">
            <v>(M09)</v>
          </cell>
          <cell r="H277">
            <v>0.87365249999999994</v>
          </cell>
          <cell r="I277" t="str">
            <v>M3</v>
          </cell>
          <cell r="J277" t="str">
            <v xml:space="preserve"> = Vp</v>
          </cell>
        </row>
        <row r="278">
          <cell r="D278" t="str">
            <v xml:space="preserve">   -(22/7*(0.5*(2*tg/100+d))^2))*1*1.05</v>
          </cell>
        </row>
        <row r="279">
          <cell r="A279" t="str">
            <v xml:space="preserve">   2.</v>
          </cell>
          <cell r="C279" t="str">
            <v>ALAT</v>
          </cell>
          <cell r="Q279" t="str">
            <v xml:space="preserve">JUMLAH HARGA BAHAN   </v>
          </cell>
          <cell r="U279">
            <v>172073.25009670109</v>
          </cell>
        </row>
        <row r="280">
          <cell r="A280" t="str">
            <v>2.a.</v>
          </cell>
          <cell r="C280" t="str">
            <v>TAMPER</v>
          </cell>
          <cell r="G280" t="str">
            <v>(E25)</v>
          </cell>
        </row>
        <row r="281">
          <cell r="C281" t="str">
            <v>Kecepatan</v>
          </cell>
          <cell r="G281" t="str">
            <v>v</v>
          </cell>
          <cell r="H281">
            <v>0.5</v>
          </cell>
          <cell r="I281" t="str">
            <v>Km / Jam</v>
          </cell>
          <cell r="L281" t="str">
            <v>C.</v>
          </cell>
          <cell r="N281" t="str">
            <v>PERALATAN</v>
          </cell>
        </row>
        <row r="282">
          <cell r="C282" t="str">
            <v>Efisiensi alat</v>
          </cell>
          <cell r="G282" t="str">
            <v>Fa</v>
          </cell>
          <cell r="H282">
            <v>0.83</v>
          </cell>
          <cell r="I282" t="str">
            <v>-</v>
          </cell>
        </row>
        <row r="283">
          <cell r="C283" t="str">
            <v>Lebar pemadatan</v>
          </cell>
          <cell r="G283" t="str">
            <v>Lb</v>
          </cell>
          <cell r="H283">
            <v>0.4</v>
          </cell>
          <cell r="I283" t="str">
            <v>M</v>
          </cell>
          <cell r="L283" t="str">
            <v>1.</v>
          </cell>
          <cell r="N283" t="str">
            <v>Tamper</v>
          </cell>
          <cell r="O283" t="str">
            <v>(E25)</v>
          </cell>
          <cell r="P283" t="str">
            <v>jam</v>
          </cell>
          <cell r="Q283">
            <v>0.26314834337349391</v>
          </cell>
          <cell r="R283">
            <v>18672.16854694486</v>
          </cell>
          <cell r="U283">
            <v>4913.5502203191991</v>
          </cell>
        </row>
        <row r="284">
          <cell r="C284" t="str">
            <v>Banyak lintasan</v>
          </cell>
          <cell r="G284" t="str">
            <v>n</v>
          </cell>
          <cell r="H284">
            <v>10</v>
          </cell>
          <cell r="I284" t="str">
            <v>lintasan</v>
          </cell>
          <cell r="L284" t="str">
            <v>2.</v>
          </cell>
          <cell r="N284" t="str">
            <v>Dump Truck</v>
          </cell>
          <cell r="O284" t="str">
            <v>(E08)</v>
          </cell>
          <cell r="P284" t="str">
            <v>jam</v>
          </cell>
          <cell r="Q284">
            <v>5.9738955823293166E-2</v>
          </cell>
          <cell r="R284">
            <v>153645.58193291764</v>
          </cell>
          <cell r="U284">
            <v>9178.6266315347384</v>
          </cell>
        </row>
        <row r="285">
          <cell r="C285" t="str">
            <v>Tebal lapis hamparan</v>
          </cell>
          <cell r="G285" t="str">
            <v>tp</v>
          </cell>
          <cell r="H285">
            <v>0.2</v>
          </cell>
          <cell r="I285" t="str">
            <v>M</v>
          </cell>
          <cell r="L285" t="str">
            <v>3.</v>
          </cell>
          <cell r="N285" t="str">
            <v>Alat  Bantu</v>
          </cell>
          <cell r="P285" t="str">
            <v>Ls</v>
          </cell>
          <cell r="Q285">
            <v>1</v>
          </cell>
          <cell r="R285">
            <v>500</v>
          </cell>
          <cell r="U285">
            <v>500</v>
          </cell>
        </row>
        <row r="288">
          <cell r="C288" t="str">
            <v>Kap. Prod. / Jam   =</v>
          </cell>
          <cell r="D288" t="str">
            <v>v x 1000 x Fa x Lb x 60</v>
          </cell>
          <cell r="G288" t="str">
            <v>Q1</v>
          </cell>
          <cell r="H288">
            <v>3.3200000000000003</v>
          </cell>
          <cell r="I288" t="str">
            <v xml:space="preserve">M3 / Jam </v>
          </cell>
        </row>
        <row r="289">
          <cell r="D289" t="str">
            <v xml:space="preserve">    n x tp</v>
          </cell>
        </row>
        <row r="291">
          <cell r="C291" t="str">
            <v>Koefisien Alat / m'</v>
          </cell>
          <cell r="D291" t="str">
            <v xml:space="preserve"> =  1  :  Q1 x Vp</v>
          </cell>
          <cell r="G291" t="str">
            <v>(E25)</v>
          </cell>
          <cell r="H291">
            <v>0.26314834337349391</v>
          </cell>
          <cell r="I291" t="str">
            <v>jam</v>
          </cell>
          <cell r="Q291" t="str">
            <v xml:space="preserve">JUMLAH HARGA PERALATAN   </v>
          </cell>
          <cell r="U291">
            <v>14592.176851853937</v>
          </cell>
        </row>
        <row r="293">
          <cell r="A293" t="str">
            <v>2.b.</v>
          </cell>
          <cell r="C293" t="str">
            <v>DUMP TRUCK</v>
          </cell>
          <cell r="G293" t="str">
            <v>(E08)</v>
          </cell>
          <cell r="L293" t="str">
            <v>D.</v>
          </cell>
          <cell r="N293" t="str">
            <v>JUMLAH HARGA TENAGA, BAHAN DAN PERALATAN  ( A + B + C )</v>
          </cell>
          <cell r="U293">
            <v>198832.08494855501</v>
          </cell>
        </row>
        <row r="294">
          <cell r="C294" t="str">
            <v>Kapasitas bak sekali muat</v>
          </cell>
          <cell r="G294" t="str">
            <v>V</v>
          </cell>
          <cell r="H294">
            <v>15</v>
          </cell>
          <cell r="I294" t="str">
            <v>Buah/M'</v>
          </cell>
          <cell r="L294" t="str">
            <v>E.</v>
          </cell>
          <cell r="N294" t="str">
            <v>OVERHEAD &amp; PROFIT</v>
          </cell>
          <cell r="P294">
            <v>10</v>
          </cell>
          <cell r="Q294" t="str">
            <v>%  x  D</v>
          </cell>
          <cell r="U294">
            <v>19883.208494855502</v>
          </cell>
        </row>
        <row r="295">
          <cell r="C295" t="str">
            <v>Faktor efisiensi alat</v>
          </cell>
          <cell r="G295" t="str">
            <v>Fa</v>
          </cell>
          <cell r="H295">
            <v>0.83</v>
          </cell>
          <cell r="L295" t="str">
            <v>F.</v>
          </cell>
          <cell r="N295" t="str">
            <v>HARGA SATUAN PEKERJAAN  ( D + E )</v>
          </cell>
          <cell r="U295">
            <v>218715.29344341051</v>
          </cell>
        </row>
        <row r="296">
          <cell r="C296" t="str">
            <v>Kecepatanrata-rata bermuatan</v>
          </cell>
          <cell r="G296" t="str">
            <v>v1</v>
          </cell>
          <cell r="H296">
            <v>20</v>
          </cell>
          <cell r="I296" t="str">
            <v>Km/Jam</v>
          </cell>
          <cell r="L296" t="str">
            <v>Note: 1</v>
          </cell>
          <cell r="N296" t="str">
            <v>SATUAN dapat berdasarkan atas jam operasi untuk Tenaga Kerja dan Peralatan, volume dan/atau ukuran</v>
          </cell>
        </row>
        <row r="297">
          <cell r="C297" t="str">
            <v>Kecepatan rata-rata kosong</v>
          </cell>
          <cell r="G297" t="str">
            <v>v2</v>
          </cell>
          <cell r="H297">
            <v>30</v>
          </cell>
          <cell r="I297" t="str">
            <v>Km/Jam</v>
          </cell>
          <cell r="N297" t="str">
            <v>berat untuk bahan-bahan.</v>
          </cell>
        </row>
        <row r="298">
          <cell r="C298" t="str">
            <v>Waktu siklus    :</v>
          </cell>
          <cell r="G298" t="str">
            <v>Ts1</v>
          </cell>
          <cell r="L298">
            <v>2</v>
          </cell>
          <cell r="N298" t="str">
            <v>Kuantitas satuan adalah kuantitas setiap komponen untuk menyelesaikan satu satuan pekerjaan dari nomor</v>
          </cell>
        </row>
        <row r="299">
          <cell r="C299" t="str">
            <v>- Waktu  tempuh in  si  = (L : v1 ) x 60</v>
          </cell>
          <cell r="G299" t="str">
            <v>T1</v>
          </cell>
          <cell r="H299">
            <v>26.174999999999997</v>
          </cell>
          <cell r="I299" t="str">
            <v>menit</v>
          </cell>
          <cell r="N299" t="str">
            <v>mata pembayaran.</v>
          </cell>
        </row>
        <row r="300">
          <cell r="C300" t="str">
            <v>-  Waktutempuh kosong  = (L : v2)  x  60</v>
          </cell>
          <cell r="G300" t="str">
            <v>T2</v>
          </cell>
          <cell r="H300">
            <v>17.45</v>
          </cell>
          <cell r="I300" t="str">
            <v>menit</v>
          </cell>
          <cell r="L300">
            <v>3</v>
          </cell>
          <cell r="N300" t="str">
            <v>Biaya satuan untuk peralatan sudah termasuk bahan bakar, bahan habis dipakai dan operator.</v>
          </cell>
        </row>
        <row r="301">
          <cell r="C301" t="str">
            <v>-  Muat, bongkar dan lain-lain</v>
          </cell>
          <cell r="G301" t="str">
            <v>T3</v>
          </cell>
          <cell r="H301">
            <v>1</v>
          </cell>
          <cell r="I301" t="str">
            <v>menit</v>
          </cell>
          <cell r="L301">
            <v>4</v>
          </cell>
          <cell r="N301" t="str">
            <v>Biaya satuan sudah termasuk pengeluaran untuk seluruh pajak yang berkaitan (tetapi tidak termasuk PPN</v>
          </cell>
        </row>
        <row r="302">
          <cell r="G302" t="str">
            <v>Ts1</v>
          </cell>
          <cell r="H302">
            <v>44.625</v>
          </cell>
          <cell r="I302" t="str">
            <v>menit</v>
          </cell>
          <cell r="N302" t="str">
            <v>yang dibayar dari kontrak) dan biaya-biaya lainnya.</v>
          </cell>
        </row>
        <row r="303">
          <cell r="J303" t="str">
            <v>Berlanjut ke halaman berikut</v>
          </cell>
        </row>
        <row r="304">
          <cell r="A304" t="str">
            <v>ITEM PEMBAYARAN NO.</v>
          </cell>
          <cell r="D304" t="str">
            <v>:  2.3 (1)</v>
          </cell>
          <cell r="J304" t="str">
            <v xml:space="preserve">Analisa EI-231 </v>
          </cell>
        </row>
        <row r="305">
          <cell r="A305" t="str">
            <v>JENIS PEKERJAAN</v>
          </cell>
          <cell r="D305" t="str">
            <v>:  Gorong2 Pipa Beton Bertulang Diameter &lt; 500 mm</v>
          </cell>
        </row>
        <row r="306">
          <cell r="A306" t="str">
            <v>SATUAN PEMBAYARAN</v>
          </cell>
          <cell r="D306" t="str">
            <v>:  M1</v>
          </cell>
          <cell r="J306" t="str">
            <v xml:space="preserve">         URAIAN ANALISA HARGA SATUAN</v>
          </cell>
        </row>
        <row r="307">
          <cell r="J307" t="str">
            <v>Lanjutan</v>
          </cell>
        </row>
        <row r="309">
          <cell r="A309" t="str">
            <v>No.</v>
          </cell>
          <cell r="C309" t="str">
            <v>U R A I A N</v>
          </cell>
          <cell r="G309" t="str">
            <v>KODE</v>
          </cell>
          <cell r="H309" t="str">
            <v>KOEF.</v>
          </cell>
          <cell r="I309" t="str">
            <v>SATUAN</v>
          </cell>
          <cell r="J309" t="str">
            <v>KETERANGAN</v>
          </cell>
        </row>
        <row r="312">
          <cell r="C312" t="str">
            <v>Kapasitas Produksi / Jam   =</v>
          </cell>
          <cell r="E312" t="str">
            <v>V x Fa x 60</v>
          </cell>
          <cell r="G312" t="str">
            <v>Q2</v>
          </cell>
          <cell r="H312">
            <v>16.739495798319329</v>
          </cell>
          <cell r="I312" t="str">
            <v xml:space="preserve">M' / Jam </v>
          </cell>
        </row>
        <row r="313">
          <cell r="E313" t="str">
            <v>Ts1</v>
          </cell>
        </row>
        <row r="315">
          <cell r="C315" t="str">
            <v>Koefisien Alat / m'</v>
          </cell>
          <cell r="D315" t="str">
            <v xml:space="preserve"> =  1  :  Q2</v>
          </cell>
          <cell r="G315" t="str">
            <v>(E08)</v>
          </cell>
          <cell r="H315">
            <v>5.9738955823293166E-2</v>
          </cell>
          <cell r="I315" t="str">
            <v>jam</v>
          </cell>
        </row>
        <row r="318">
          <cell r="A318" t="str">
            <v>2.c.</v>
          </cell>
          <cell r="C318" t="str">
            <v>ALAT  BANTU</v>
          </cell>
        </row>
        <row r="319">
          <cell r="C319" t="str">
            <v>Diperlukan alat-alat bantu kecil</v>
          </cell>
          <cell r="J319" t="str">
            <v>Lump Sump</v>
          </cell>
        </row>
        <row r="320">
          <cell r="C320" t="str">
            <v>- Sekop    =         3   buah</v>
          </cell>
        </row>
        <row r="321">
          <cell r="C321" t="str">
            <v>- Pacul     =         3   buah</v>
          </cell>
        </row>
        <row r="322">
          <cell r="C322" t="str">
            <v>- Alat-alat kecil lain</v>
          </cell>
        </row>
        <row r="324">
          <cell r="A324" t="str">
            <v xml:space="preserve">   3.</v>
          </cell>
          <cell r="C324" t="str">
            <v>TENAGA</v>
          </cell>
        </row>
        <row r="325">
          <cell r="C325" t="str">
            <v>Produksi Gorong-gorong / hari</v>
          </cell>
          <cell r="G325" t="str">
            <v>Qt</v>
          </cell>
          <cell r="H325">
            <v>15</v>
          </cell>
          <cell r="I325" t="str">
            <v>M'</v>
          </cell>
        </row>
        <row r="326">
          <cell r="C326" t="str">
            <v>Kebutuhan tenaga :</v>
          </cell>
        </row>
        <row r="327">
          <cell r="D327" t="str">
            <v>- Pekerja</v>
          </cell>
          <cell r="G327" t="str">
            <v>P</v>
          </cell>
          <cell r="H327">
            <v>5</v>
          </cell>
          <cell r="I327" t="str">
            <v>orang</v>
          </cell>
        </row>
        <row r="328">
          <cell r="D328" t="str">
            <v>- Tukang</v>
          </cell>
          <cell r="G328" t="str">
            <v>T</v>
          </cell>
          <cell r="H328">
            <v>2</v>
          </cell>
          <cell r="I328" t="str">
            <v>orang</v>
          </cell>
        </row>
        <row r="329">
          <cell r="D329" t="str">
            <v>- Mandor</v>
          </cell>
          <cell r="G329" t="str">
            <v>M</v>
          </cell>
          <cell r="H329">
            <v>1</v>
          </cell>
          <cell r="I329" t="str">
            <v>orang</v>
          </cell>
        </row>
        <row r="331">
          <cell r="C331" t="str">
            <v>Koefisien tenaga / M1   :</v>
          </cell>
        </row>
        <row r="332">
          <cell r="D332" t="str">
            <v>- Pekerja</v>
          </cell>
          <cell r="E332" t="str">
            <v>= (Tk x P) : Qt</v>
          </cell>
          <cell r="G332" t="str">
            <v>(L01)</v>
          </cell>
          <cell r="H332">
            <v>2.3333333333333335</v>
          </cell>
          <cell r="I332" t="str">
            <v>Jam</v>
          </cell>
        </row>
        <row r="333">
          <cell r="D333" t="str">
            <v>- Tukang</v>
          </cell>
          <cell r="E333" t="str">
            <v>= (Tk x T) : Qt</v>
          </cell>
          <cell r="G333" t="str">
            <v>(L02)</v>
          </cell>
          <cell r="H333">
            <v>0.93333333333333335</v>
          </cell>
          <cell r="I333" t="str">
            <v>Jam</v>
          </cell>
        </row>
        <row r="334">
          <cell r="D334" t="str">
            <v>- Mandor</v>
          </cell>
          <cell r="E334" t="str">
            <v>= (Tk x M) : Qt</v>
          </cell>
          <cell r="G334" t="str">
            <v>(L03)</v>
          </cell>
          <cell r="H334">
            <v>0.46666666666666667</v>
          </cell>
          <cell r="I334" t="str">
            <v>Jam</v>
          </cell>
        </row>
        <row r="336">
          <cell r="A336" t="str">
            <v>4.</v>
          </cell>
          <cell r="C336" t="str">
            <v>HARGA DASAR SATUAN UPAH, BAHAN DAN ALAT</v>
          </cell>
        </row>
        <row r="337">
          <cell r="C337" t="str">
            <v>Lihat lampiran.</v>
          </cell>
        </row>
        <row r="340">
          <cell r="A340" t="str">
            <v>5.</v>
          </cell>
          <cell r="C340" t="str">
            <v>ANALISA HARGA SATUAN PEKERJAAN</v>
          </cell>
        </row>
        <row r="341">
          <cell r="C341" t="str">
            <v>Lihat perhitungan dalam FORMULIR STANDAR UNTUK</v>
          </cell>
        </row>
        <row r="342">
          <cell r="C342" t="str">
            <v>PEREKEMAN ANALISA MASING-MASING HARGA</v>
          </cell>
        </row>
        <row r="343">
          <cell r="C343" t="str">
            <v>SATUAN.</v>
          </cell>
        </row>
        <row r="344">
          <cell r="C344" t="str">
            <v>Didapat Harga Satuan Pekerjaan :</v>
          </cell>
        </row>
        <row r="346">
          <cell r="C346" t="str">
            <v xml:space="preserve">Rp.  </v>
          </cell>
          <cell r="D346">
            <v>218715.29344341051</v>
          </cell>
          <cell r="E346" t="str">
            <v xml:space="preserve"> / M'</v>
          </cell>
        </row>
        <row r="349">
          <cell r="A349" t="str">
            <v>6.</v>
          </cell>
          <cell r="C349" t="str">
            <v>WAKTU PELAKSANAAN YANG DIPERLUKAN</v>
          </cell>
        </row>
        <row r="350">
          <cell r="C350" t="str">
            <v>Masa Pelaksanaan :</v>
          </cell>
          <cell r="D350" t="str">
            <v>. . . . . . . . . . . .</v>
          </cell>
          <cell r="E350" t="str">
            <v>bulan</v>
          </cell>
        </row>
        <row r="352">
          <cell r="A352" t="str">
            <v>7.</v>
          </cell>
          <cell r="C352" t="str">
            <v>VOLUME PEKERJAAN YANG DIPERLUKAN</v>
          </cell>
        </row>
        <row r="353">
          <cell r="C353" t="str">
            <v>Volume pekerjaan  :</v>
          </cell>
          <cell r="D353">
            <v>1</v>
          </cell>
          <cell r="E353" t="str">
            <v>M'</v>
          </cell>
        </row>
        <row r="363">
          <cell r="A363" t="str">
            <v>ITEM PEMBAYARAN NO.</v>
          </cell>
          <cell r="D363" t="str">
            <v>:  2.3 (2)</v>
          </cell>
          <cell r="J363" t="str">
            <v xml:space="preserve">Analisa EI-232 </v>
          </cell>
        </row>
        <row r="364">
          <cell r="A364" t="str">
            <v>JENIS PEKERJAAN</v>
          </cell>
          <cell r="D364" t="str">
            <v>:  Gorong2 Pipa Beton Bertulang 500 mm &lt; diameter dalam 700 mm</v>
          </cell>
          <cell r="L364" t="str">
            <v>FORMULIR STANDAR UNTUK</v>
          </cell>
        </row>
        <row r="365">
          <cell r="A365" t="str">
            <v>SATUAN PEMBAYARAN</v>
          </cell>
          <cell r="D365" t="str">
            <v>:  M1</v>
          </cell>
          <cell r="J365" t="str">
            <v xml:space="preserve">         URAIAN ANALISA HARGA SATUAN</v>
          </cell>
          <cell r="L365" t="str">
            <v>PEREKAMAN ANALISA MASING-MASING HARGA SATUAN</v>
          </cell>
        </row>
        <row r="366">
          <cell r="L366" t="str">
            <v/>
          </cell>
        </row>
        <row r="368">
          <cell r="A368" t="str">
            <v>No.</v>
          </cell>
          <cell r="C368" t="str">
            <v>U R A I A N</v>
          </cell>
          <cell r="G368" t="str">
            <v>KODE</v>
          </cell>
          <cell r="H368" t="str">
            <v>KOEF.</v>
          </cell>
          <cell r="I368" t="str">
            <v>SATUAN</v>
          </cell>
          <cell r="J368" t="str">
            <v>KETERANGAN</v>
          </cell>
        </row>
        <row r="369">
          <cell r="L369" t="str">
            <v>PROYEK</v>
          </cell>
          <cell r="O369" t="str">
            <v>:</v>
          </cell>
        </row>
        <row r="370">
          <cell r="L370" t="str">
            <v>No. PAKET KONTRAK</v>
          </cell>
          <cell r="O370" t="str">
            <v>:</v>
          </cell>
        </row>
        <row r="371">
          <cell r="A371" t="str">
            <v>I.</v>
          </cell>
          <cell r="C371" t="str">
            <v>ASUMSI</v>
          </cell>
          <cell r="L371" t="str">
            <v>NAMA PAKET</v>
          </cell>
          <cell r="O371" t="str">
            <v>:</v>
          </cell>
        </row>
        <row r="372">
          <cell r="A372">
            <v>1</v>
          </cell>
          <cell r="C372" t="str">
            <v>Pekerjaan dilakukan secara mekanik/manual</v>
          </cell>
          <cell r="L372" t="str">
            <v>PROP / KAB / KODYA</v>
          </cell>
          <cell r="O372" t="str">
            <v>:</v>
          </cell>
        </row>
        <row r="373">
          <cell r="A373">
            <v>2</v>
          </cell>
          <cell r="C373" t="str">
            <v>Lokasi pekerjaan : sepanjang jalan</v>
          </cell>
          <cell r="L373" t="str">
            <v>ITEM PEMBAYARAN NO.</v>
          </cell>
          <cell r="O373" t="str">
            <v>:  2.3 (2)</v>
          </cell>
          <cell r="R373" t="str">
            <v>PERKIRAAN VOL. PEK.</v>
          </cell>
          <cell r="T373" t="str">
            <v>:</v>
          </cell>
          <cell r="U373">
            <v>1</v>
          </cell>
        </row>
        <row r="374">
          <cell r="A374">
            <v>3</v>
          </cell>
          <cell r="C374" t="str">
            <v>Diameter bagian dalam gorong-gorong</v>
          </cell>
          <cell r="G374" t="str">
            <v>d</v>
          </cell>
          <cell r="H374">
            <v>0.6</v>
          </cell>
          <cell r="I374" t="str">
            <v>m</v>
          </cell>
          <cell r="L374" t="str">
            <v>JENIS PEKERJAAN</v>
          </cell>
          <cell r="O374" t="str">
            <v>:  Gorong2 Pipa Beton Bertulang 500 mm &lt; diameter dalam 700 mm</v>
          </cell>
          <cell r="R374" t="str">
            <v>TOTAL HARGA (Rp.)</v>
          </cell>
          <cell r="T374" t="str">
            <v>:</v>
          </cell>
          <cell r="U374">
            <v>282846.80804673955</v>
          </cell>
        </row>
        <row r="375">
          <cell r="A375">
            <v>4</v>
          </cell>
          <cell r="C375" t="str">
            <v>Jarak rata-rata Base Camp ke lokasi pekerjaan</v>
          </cell>
          <cell r="G375" t="str">
            <v>L</v>
          </cell>
          <cell r="H375">
            <v>8.7249999999999996</v>
          </cell>
          <cell r="I375" t="str">
            <v>Km</v>
          </cell>
          <cell r="L375" t="str">
            <v>SATUAN PEMBAYARAN</v>
          </cell>
          <cell r="O375" t="str">
            <v>:  M1</v>
          </cell>
          <cell r="Q375">
            <v>0</v>
          </cell>
          <cell r="R375" t="str">
            <v>% THD. BIAYA PROYEK</v>
          </cell>
          <cell r="T375" t="str">
            <v>:</v>
          </cell>
          <cell r="U375" t="e">
            <v>#DIV/0!</v>
          </cell>
        </row>
        <row r="376">
          <cell r="A376">
            <v>5</v>
          </cell>
          <cell r="C376" t="str">
            <v>Jam kerja efektif per-hari</v>
          </cell>
          <cell r="G376" t="str">
            <v>Tk</v>
          </cell>
          <cell r="H376">
            <v>7</v>
          </cell>
          <cell r="I376" t="str">
            <v>jam</v>
          </cell>
        </row>
        <row r="377">
          <cell r="A377">
            <v>6</v>
          </cell>
          <cell r="C377" t="str">
            <v>Tebal gorong-gorong</v>
          </cell>
          <cell r="G377" t="str">
            <v>tg</v>
          </cell>
          <cell r="H377">
            <v>6.5</v>
          </cell>
          <cell r="I377" t="str">
            <v>Cm</v>
          </cell>
        </row>
        <row r="378">
          <cell r="Q378" t="str">
            <v>PERKIRAAN</v>
          </cell>
          <cell r="R378" t="str">
            <v>HARGA</v>
          </cell>
          <cell r="S378" t="str">
            <v>JUMLAH</v>
          </cell>
        </row>
        <row r="379">
          <cell r="A379" t="str">
            <v>II.</v>
          </cell>
          <cell r="C379" t="str">
            <v>URUTAN KERJA</v>
          </cell>
          <cell r="L379" t="str">
            <v>NO.</v>
          </cell>
          <cell r="N379" t="str">
            <v>KOMPONEN</v>
          </cell>
          <cell r="P379" t="str">
            <v>SATUAN</v>
          </cell>
          <cell r="Q379" t="str">
            <v>KUANTITAS</v>
          </cell>
          <cell r="R379" t="str">
            <v>SATUAN</v>
          </cell>
          <cell r="S379" t="str">
            <v>HARGA</v>
          </cell>
        </row>
        <row r="380">
          <cell r="A380">
            <v>1</v>
          </cell>
          <cell r="C380" t="str">
            <v>Gorong-gorong dicetak di Base Camp</v>
          </cell>
          <cell r="R380" t="str">
            <v>(Rp.)</v>
          </cell>
          <cell r="S380" t="str">
            <v>(Rp.)</v>
          </cell>
        </row>
        <row r="381">
          <cell r="A381">
            <v>2</v>
          </cell>
          <cell r="C381" t="str">
            <v>Dump Truck mengangkut gorong-gorong jadi</v>
          </cell>
        </row>
        <row r="382">
          <cell r="C382" t="str">
            <v>ke lapangan</v>
          </cell>
        </row>
        <row r="383">
          <cell r="A383">
            <v>3</v>
          </cell>
          <cell r="C383" t="str">
            <v>Dasar gorong-gorong digali sesuai kebutuhan dan ma-</v>
          </cell>
          <cell r="L383" t="str">
            <v>A.</v>
          </cell>
          <cell r="N383" t="str">
            <v>TENAGA</v>
          </cell>
        </row>
        <row r="384">
          <cell r="C384" t="str">
            <v>terial backfill dipadatkan dengan Tamper</v>
          </cell>
        </row>
        <row r="385">
          <cell r="A385">
            <v>4</v>
          </cell>
          <cell r="C385" t="str">
            <v>Tebal lapis porus pada dasar gorong-gorong pipa</v>
          </cell>
          <cell r="G385" t="str">
            <v>tp</v>
          </cell>
          <cell r="H385">
            <v>0.1</v>
          </cell>
          <cell r="I385" t="str">
            <v>M</v>
          </cell>
          <cell r="J385" t="str">
            <v xml:space="preserve"> Sand bedding</v>
          </cell>
          <cell r="L385" t="str">
            <v>1.</v>
          </cell>
          <cell r="N385" t="str">
            <v>Pekerja</v>
          </cell>
          <cell r="O385" t="str">
            <v>(L01)</v>
          </cell>
          <cell r="P385" t="str">
            <v>jam</v>
          </cell>
          <cell r="Q385">
            <v>4.9000000000000004</v>
          </cell>
          <cell r="R385">
            <v>2857.14</v>
          </cell>
          <cell r="U385">
            <v>13999.986000000001</v>
          </cell>
        </row>
        <row r="386">
          <cell r="A386">
            <v>5</v>
          </cell>
          <cell r="C386" t="str">
            <v>Material pilihan untuk penimbunan kembali (padat)</v>
          </cell>
          <cell r="L386" t="str">
            <v>2.</v>
          </cell>
          <cell r="N386" t="str">
            <v>Tukang</v>
          </cell>
          <cell r="O386" t="str">
            <v>(L02)</v>
          </cell>
          <cell r="P386" t="str">
            <v>jam</v>
          </cell>
          <cell r="Q386">
            <v>1.4</v>
          </cell>
          <cell r="R386">
            <v>4285.71</v>
          </cell>
          <cell r="U386">
            <v>5999.9939999999997</v>
          </cell>
        </row>
        <row r="387">
          <cell r="A387">
            <v>6</v>
          </cell>
          <cell r="C387" t="str">
            <v>Sekelompok pekerja akan melaksanakan pekerjaan</v>
          </cell>
          <cell r="L387" t="str">
            <v>3.</v>
          </cell>
          <cell r="N387" t="str">
            <v>Mandor</v>
          </cell>
          <cell r="O387" t="str">
            <v>(L03)</v>
          </cell>
          <cell r="P387" t="str">
            <v>jam</v>
          </cell>
          <cell r="Q387">
            <v>0.7</v>
          </cell>
          <cell r="R387">
            <v>3214.29</v>
          </cell>
          <cell r="U387">
            <v>2250.0029999999997</v>
          </cell>
        </row>
        <row r="388">
          <cell r="C388" t="str">
            <v>dengan cara manual dengan menggunakan alat bantu</v>
          </cell>
        </row>
        <row r="389">
          <cell r="Q389" t="str">
            <v xml:space="preserve">JUMLAH HARGA TENAGA   </v>
          </cell>
          <cell r="U389">
            <v>22249.983</v>
          </cell>
        </row>
        <row r="391">
          <cell r="A391" t="str">
            <v>III.</v>
          </cell>
          <cell r="C391" t="str">
            <v>PEMAKAIAN BAHAN, ALAT DAN TENAGA</v>
          </cell>
          <cell r="L391" t="str">
            <v>B.</v>
          </cell>
          <cell r="N391" t="str">
            <v>BAHAN</v>
          </cell>
        </row>
        <row r="392">
          <cell r="A392" t="str">
            <v xml:space="preserve">   1.</v>
          </cell>
          <cell r="C392" t="str">
            <v>BAHAN</v>
          </cell>
        </row>
        <row r="393">
          <cell r="C393" t="str">
            <v>Untuk mendapatkan 1 M' gorong-gorong diperlukan</v>
          </cell>
          <cell r="L393" t="str">
            <v>1.</v>
          </cell>
          <cell r="N393" t="str">
            <v>Beton K-300</v>
          </cell>
          <cell r="O393" t="str">
            <v>(EI-714)</v>
          </cell>
          <cell r="P393" t="str">
            <v>M3</v>
          </cell>
          <cell r="Q393">
            <v>0.13579534245141872</v>
          </cell>
          <cell r="R393">
            <v>652902.54982502444</v>
          </cell>
          <cell r="U393">
            <v>88661.125340893675</v>
          </cell>
        </row>
        <row r="394">
          <cell r="C394" t="str">
            <v>- Beton K-300 = (22/7*((2*tg/100+d)/2)^2)-(22/7*(d/2)^2))*1</v>
          </cell>
          <cell r="G394" t="str">
            <v>(EI-714)</v>
          </cell>
          <cell r="H394">
            <v>0.13579534245141872</v>
          </cell>
          <cell r="I394" t="str">
            <v>M3</v>
          </cell>
          <cell r="L394" t="str">
            <v>2.</v>
          </cell>
          <cell r="N394" t="str">
            <v>Baja Tulangan</v>
          </cell>
          <cell r="O394" t="str">
            <v>(M39)</v>
          </cell>
          <cell r="P394" t="str">
            <v>Kg</v>
          </cell>
          <cell r="Q394">
            <v>14.937487669656059</v>
          </cell>
          <cell r="R394">
            <v>4000</v>
          </cell>
          <cell r="U394">
            <v>59749.950678624235</v>
          </cell>
        </row>
        <row r="395">
          <cell r="C395" t="str">
            <v>- Baja Tulangan (asumsi 100kg/m3)</v>
          </cell>
          <cell r="G395" t="str">
            <v>(M39)</v>
          </cell>
          <cell r="H395">
            <v>14.937487669656059</v>
          </cell>
          <cell r="I395" t="str">
            <v>Kg</v>
          </cell>
          <cell r="L395" t="str">
            <v>3.</v>
          </cell>
          <cell r="N395" t="str">
            <v>Urugan Porus</v>
          </cell>
          <cell r="O395" t="str">
            <v>(EI-241)</v>
          </cell>
          <cell r="P395" t="str">
            <v>M3</v>
          </cell>
          <cell r="Q395">
            <v>0.13965000000000002</v>
          </cell>
          <cell r="R395">
            <v>186901.40625406182</v>
          </cell>
          <cell r="U395">
            <v>26100.781383379737</v>
          </cell>
        </row>
        <row r="396">
          <cell r="C396" t="str">
            <v>- Timbunan Porus      = {(tp*(0.3+2*tg/100+d+0.3)*1)*1.05}</v>
          </cell>
          <cell r="G396" t="str">
            <v>(EI-241)</v>
          </cell>
          <cell r="H396">
            <v>0.13965000000000002</v>
          </cell>
          <cell r="I396" t="str">
            <v>M3</v>
          </cell>
          <cell r="L396" t="str">
            <v>4.</v>
          </cell>
          <cell r="N396" t="str">
            <v>Mat. Pilihan</v>
          </cell>
          <cell r="O396" t="str">
            <v>(M09)</v>
          </cell>
          <cell r="P396" t="str">
            <v>M3</v>
          </cell>
          <cell r="Q396">
            <v>0.99875250000000027</v>
          </cell>
          <cell r="R396">
            <v>25000</v>
          </cell>
          <cell r="U396">
            <v>24968.812500000007</v>
          </cell>
        </row>
        <row r="397">
          <cell r="C397" t="str">
            <v>- Material Pilihan</v>
          </cell>
          <cell r="D397" t="str">
            <v>= ((2*tg/100+d+0.3)*(0.3+2*tg/100+d+0.3)</v>
          </cell>
          <cell r="G397" t="str">
            <v>(M09)</v>
          </cell>
          <cell r="H397">
            <v>0.99875250000000027</v>
          </cell>
          <cell r="I397" t="str">
            <v>M3</v>
          </cell>
          <cell r="J397" t="str">
            <v xml:space="preserve"> = Vp</v>
          </cell>
        </row>
        <row r="398">
          <cell r="D398" t="str">
            <v xml:space="preserve">   -(22/7*(0.5*(2*tg/100+d))^2))*1*1.05</v>
          </cell>
        </row>
        <row r="399">
          <cell r="A399" t="str">
            <v xml:space="preserve">   2.</v>
          </cell>
          <cell r="C399" t="str">
            <v>ALAT</v>
          </cell>
          <cell r="Q399" t="str">
            <v xml:space="preserve">JUMLAH HARGA BAHAN   </v>
          </cell>
          <cell r="U399">
            <v>199480.66990289764</v>
          </cell>
        </row>
        <row r="400">
          <cell r="A400" t="str">
            <v>2.a.</v>
          </cell>
          <cell r="C400" t="str">
            <v>TAMPER</v>
          </cell>
          <cell r="G400" t="str">
            <v>(E25)</v>
          </cell>
        </row>
        <row r="401">
          <cell r="C401" t="str">
            <v>Kecepatan</v>
          </cell>
          <cell r="G401" t="str">
            <v>v</v>
          </cell>
          <cell r="H401">
            <v>0.5</v>
          </cell>
          <cell r="I401" t="str">
            <v>Km / Jam</v>
          </cell>
          <cell r="L401" t="str">
            <v>C.</v>
          </cell>
          <cell r="N401" t="str">
            <v>PERALATAN</v>
          </cell>
        </row>
        <row r="402">
          <cell r="C402" t="str">
            <v>Efisiensi alat</v>
          </cell>
          <cell r="G402" t="str">
            <v>Fa</v>
          </cell>
          <cell r="H402">
            <v>0.83</v>
          </cell>
          <cell r="I402" t="str">
            <v>-</v>
          </cell>
        </row>
        <row r="403">
          <cell r="C403" t="str">
            <v>Lebar pemadatan</v>
          </cell>
          <cell r="G403" t="str">
            <v>Lb</v>
          </cell>
          <cell r="H403">
            <v>0.4</v>
          </cell>
          <cell r="I403" t="str">
            <v>M</v>
          </cell>
          <cell r="L403" t="str">
            <v>1.</v>
          </cell>
          <cell r="N403" t="str">
            <v>Tamper</v>
          </cell>
          <cell r="O403" t="str">
            <v>(E25)</v>
          </cell>
          <cell r="P403" t="str">
            <v>Jam</v>
          </cell>
          <cell r="Q403">
            <v>0.30082906626506029</v>
          </cell>
          <cell r="R403">
            <v>18672.16854694486</v>
          </cell>
          <cell r="U403">
            <v>5617.1310291212494</v>
          </cell>
        </row>
        <row r="404">
          <cell r="C404" t="str">
            <v>Banyak lintasan</v>
          </cell>
          <cell r="G404" t="str">
            <v>n</v>
          </cell>
          <cell r="H404">
            <v>10</v>
          </cell>
          <cell r="I404" t="str">
            <v>lintasan</v>
          </cell>
          <cell r="L404" t="str">
            <v>2.</v>
          </cell>
          <cell r="N404" t="str">
            <v>Dump Truck</v>
          </cell>
          <cell r="O404" t="str">
            <v>(E08)</v>
          </cell>
          <cell r="P404" t="str">
            <v>Jam</v>
          </cell>
          <cell r="Q404">
            <v>0.18800200803212852</v>
          </cell>
          <cell r="R404">
            <v>153645.58193291764</v>
          </cell>
          <cell r="U404">
            <v>28885.677928653444</v>
          </cell>
        </row>
        <row r="405">
          <cell r="C405" t="str">
            <v>Tebal lapis hamparan</v>
          </cell>
          <cell r="G405" t="str">
            <v>tp</v>
          </cell>
          <cell r="H405">
            <v>0.2</v>
          </cell>
          <cell r="I405" t="str">
            <v>M</v>
          </cell>
          <cell r="L405" t="str">
            <v>3.</v>
          </cell>
          <cell r="N405" t="str">
            <v>Alat  Bantu</v>
          </cell>
          <cell r="P405" t="str">
            <v>Ls</v>
          </cell>
          <cell r="Q405">
            <v>1</v>
          </cell>
          <cell r="R405">
            <v>900</v>
          </cell>
          <cell r="U405">
            <v>900</v>
          </cell>
        </row>
        <row r="408">
          <cell r="C408" t="str">
            <v>Kap. Prod. / Jam   =</v>
          </cell>
          <cell r="D408" t="str">
            <v>v x 1000 x Fa x Lb x 60</v>
          </cell>
          <cell r="G408" t="str">
            <v>Q1</v>
          </cell>
          <cell r="H408">
            <v>3.3200000000000003</v>
          </cell>
          <cell r="I408" t="str">
            <v xml:space="preserve">M3 / Jam </v>
          </cell>
        </row>
        <row r="409">
          <cell r="D409" t="str">
            <v xml:space="preserve">    n x tp</v>
          </cell>
        </row>
        <row r="411">
          <cell r="C411" t="str">
            <v>Koefisien Alat / m'</v>
          </cell>
          <cell r="D411" t="str">
            <v xml:space="preserve"> =  1  :  Q1 x Vp</v>
          </cell>
          <cell r="G411" t="str">
            <v>(E25)</v>
          </cell>
          <cell r="H411">
            <v>0.30082906626506029</v>
          </cell>
          <cell r="I411" t="str">
            <v>jam</v>
          </cell>
          <cell r="Q411" t="str">
            <v xml:space="preserve">JUMLAH HARGA PERALATAN   </v>
          </cell>
          <cell r="U411">
            <v>35402.808957774694</v>
          </cell>
        </row>
        <row r="413">
          <cell r="A413" t="str">
            <v>2.b.</v>
          </cell>
          <cell r="C413" t="str">
            <v>DUMP TRUCK</v>
          </cell>
          <cell r="G413" t="str">
            <v>(E08)</v>
          </cell>
          <cell r="L413" t="str">
            <v>D.</v>
          </cell>
          <cell r="N413" t="str">
            <v>JUMLAH HARGA TENAGA, BAHAN DAN PERALATAN  ( A + B + C )</v>
          </cell>
          <cell r="U413">
            <v>257133.46186067234</v>
          </cell>
        </row>
        <row r="414">
          <cell r="C414" t="str">
            <v>Kapasitas bak sekali muat</v>
          </cell>
          <cell r="G414" t="str">
            <v>V</v>
          </cell>
          <cell r="H414">
            <v>10</v>
          </cell>
          <cell r="I414" t="str">
            <v>Buah/M'</v>
          </cell>
          <cell r="L414" t="str">
            <v>E.</v>
          </cell>
          <cell r="N414" t="str">
            <v>OVERHEAD &amp; PROFIT</v>
          </cell>
          <cell r="P414">
            <v>10</v>
          </cell>
          <cell r="Q414" t="str">
            <v>%  x  D</v>
          </cell>
          <cell r="U414">
            <v>25713.346186067236</v>
          </cell>
        </row>
        <row r="415">
          <cell r="C415" t="str">
            <v>Faktor efisiensi alat</v>
          </cell>
          <cell r="G415" t="str">
            <v>Fa</v>
          </cell>
          <cell r="H415">
            <v>0.83</v>
          </cell>
          <cell r="L415" t="str">
            <v>F.</v>
          </cell>
          <cell r="N415" t="str">
            <v>HARGA SATUAN PEKERJAAN  ( D + E )</v>
          </cell>
          <cell r="U415">
            <v>282846.80804673955</v>
          </cell>
        </row>
        <row r="416">
          <cell r="C416" t="str">
            <v>Kecepatanrata-rata bermuatan</v>
          </cell>
          <cell r="G416" t="str">
            <v>v1</v>
          </cell>
          <cell r="H416">
            <v>20</v>
          </cell>
          <cell r="I416" t="str">
            <v>Km/Jam</v>
          </cell>
          <cell r="L416" t="str">
            <v>Note: 1</v>
          </cell>
          <cell r="N416" t="str">
            <v>SATUAN dapat berdasarkan atas jam operasi untuk Tenaga Kerja dan Peralatan, volume dan/atau ukuran</v>
          </cell>
        </row>
        <row r="417">
          <cell r="C417" t="str">
            <v>Kecepatan rata-rata kosong</v>
          </cell>
          <cell r="G417" t="str">
            <v>v2</v>
          </cell>
          <cell r="H417">
            <v>30</v>
          </cell>
          <cell r="I417" t="str">
            <v>Km/Jam</v>
          </cell>
          <cell r="N417" t="str">
            <v>berat untuk bahan-bahan.</v>
          </cell>
        </row>
        <row r="418">
          <cell r="C418" t="str">
            <v>Waktu siklus    :</v>
          </cell>
          <cell r="G418" t="str">
            <v>Ts</v>
          </cell>
          <cell r="L418">
            <v>2</v>
          </cell>
          <cell r="N418" t="str">
            <v>Kuantitas satuan adalah kuantitas setiap komponen untuk menyelesaikan satu satuan pekerjaan dari nomor</v>
          </cell>
        </row>
        <row r="419">
          <cell r="C419" t="str">
            <v>- Waktu  tempuh in  si  = (L : v1 ) x 60</v>
          </cell>
          <cell r="G419" t="str">
            <v>T1</v>
          </cell>
          <cell r="H419">
            <v>26.174999999999997</v>
          </cell>
          <cell r="I419" t="str">
            <v>menit</v>
          </cell>
          <cell r="N419" t="str">
            <v>mata pembayaran.</v>
          </cell>
        </row>
        <row r="420">
          <cell r="C420" t="str">
            <v>-  Waktutempuh kosong  = (L : v2)  x  60</v>
          </cell>
          <cell r="G420" t="str">
            <v>T2</v>
          </cell>
          <cell r="H420">
            <v>17.45</v>
          </cell>
          <cell r="I420" t="str">
            <v>menit</v>
          </cell>
          <cell r="L420">
            <v>3</v>
          </cell>
          <cell r="N420" t="str">
            <v>Biaya satuan untuk peralatan sudah termasuk bahan bakar, bahan habis dipakai dan operator.</v>
          </cell>
        </row>
        <row r="421">
          <cell r="C421" t="str">
            <v>-  Muat, bongkar dan lain-lain</v>
          </cell>
          <cell r="G421" t="str">
            <v>T3</v>
          </cell>
          <cell r="H421">
            <v>50</v>
          </cell>
          <cell r="I421" t="str">
            <v>menit</v>
          </cell>
          <cell r="L421">
            <v>4</v>
          </cell>
          <cell r="N421" t="str">
            <v>Biaya satuan sudah termasuk pengeluaran untuk seluruh pajak yang berkaitan (tetapi tidak termasuk PPN</v>
          </cell>
        </row>
        <row r="422">
          <cell r="G422" t="str">
            <v>Ts</v>
          </cell>
          <cell r="H422">
            <v>93.625</v>
          </cell>
          <cell r="I422" t="str">
            <v>menit</v>
          </cell>
          <cell r="N422" t="str">
            <v>yang dibayar dari kontrak) dan biaya-biaya lainnya.</v>
          </cell>
        </row>
        <row r="423">
          <cell r="J423" t="str">
            <v>Berlanjut ke halaman berikut</v>
          </cell>
        </row>
        <row r="424">
          <cell r="A424" t="str">
            <v>ITEM PEMBAYARAN NO.</v>
          </cell>
          <cell r="D424" t="str">
            <v>:  2.3 (2)</v>
          </cell>
          <cell r="J424" t="str">
            <v xml:space="preserve">Analisa EI-232 </v>
          </cell>
        </row>
        <row r="425">
          <cell r="A425" t="str">
            <v>JENIS PEKERJAAN</v>
          </cell>
          <cell r="D425" t="str">
            <v>:  Gorong2 Pipa Beton Bertulang 500 mm &lt; diameter dalam 700 mm</v>
          </cell>
        </row>
        <row r="426">
          <cell r="A426" t="str">
            <v>SATUAN PEMBAYARAN</v>
          </cell>
          <cell r="D426" t="str">
            <v>:  M1</v>
          </cell>
          <cell r="J426" t="str">
            <v xml:space="preserve">         URAIAN ANALISA HARGA SATUAN</v>
          </cell>
        </row>
        <row r="427">
          <cell r="J427" t="str">
            <v>Lanjutan</v>
          </cell>
        </row>
        <row r="429">
          <cell r="A429" t="str">
            <v>No.</v>
          </cell>
          <cell r="C429" t="str">
            <v>U R A I A N</v>
          </cell>
          <cell r="G429" t="str">
            <v>KODE</v>
          </cell>
          <cell r="H429" t="str">
            <v>KOEF.</v>
          </cell>
          <cell r="I429" t="str">
            <v>SATUAN</v>
          </cell>
          <cell r="J429" t="str">
            <v>KETERANGAN</v>
          </cell>
        </row>
        <row r="432">
          <cell r="C432" t="str">
            <v>Kapasitas Produksi / Jam   =</v>
          </cell>
          <cell r="E432" t="str">
            <v>V x Fa x 60</v>
          </cell>
          <cell r="G432" t="str">
            <v>Q2</v>
          </cell>
          <cell r="H432">
            <v>5.3190921228304404</v>
          </cell>
          <cell r="I432" t="str">
            <v xml:space="preserve">M' / Jam </v>
          </cell>
        </row>
        <row r="433">
          <cell r="E433" t="str">
            <v xml:space="preserve">    Ts</v>
          </cell>
        </row>
        <row r="435">
          <cell r="C435" t="str">
            <v>Koefisien Alat / m'</v>
          </cell>
          <cell r="D435" t="str">
            <v xml:space="preserve"> =  1  :  Q2</v>
          </cell>
          <cell r="G435" t="str">
            <v>(E08)</v>
          </cell>
          <cell r="H435">
            <v>0.18800200803212852</v>
          </cell>
          <cell r="I435" t="str">
            <v>jam</v>
          </cell>
        </row>
        <row r="438">
          <cell r="A438" t="str">
            <v>2.c.</v>
          </cell>
          <cell r="C438" t="str">
            <v>ALAT  BANTU</v>
          </cell>
        </row>
        <row r="439">
          <cell r="C439" t="str">
            <v>Diperlukan alat-alat bantu kecil</v>
          </cell>
          <cell r="J439" t="str">
            <v>Lump Sump</v>
          </cell>
        </row>
        <row r="440">
          <cell r="C440" t="str">
            <v>- Sekop    =         3   buah</v>
          </cell>
        </row>
        <row r="441">
          <cell r="C441" t="str">
            <v>- Pacul     =         3   buah</v>
          </cell>
        </row>
        <row r="442">
          <cell r="C442" t="str">
            <v>- Alat-alat kecil lain</v>
          </cell>
        </row>
        <row r="444">
          <cell r="A444" t="str">
            <v xml:space="preserve">   3.</v>
          </cell>
          <cell r="C444" t="str">
            <v>TENAGA</v>
          </cell>
        </row>
        <row r="445">
          <cell r="C445" t="str">
            <v>Produksi Gorong-gorong / hari</v>
          </cell>
          <cell r="G445" t="str">
            <v>Qt</v>
          </cell>
          <cell r="H445">
            <v>10</v>
          </cell>
          <cell r="I445" t="str">
            <v>M'</v>
          </cell>
        </row>
        <row r="446">
          <cell r="C446" t="str">
            <v>Kebutuhan tenaga :</v>
          </cell>
        </row>
        <row r="447">
          <cell r="D447" t="str">
            <v>- Pekerja</v>
          </cell>
          <cell r="G447" t="str">
            <v>P</v>
          </cell>
          <cell r="H447">
            <v>7</v>
          </cell>
          <cell r="I447" t="str">
            <v>orang</v>
          </cell>
        </row>
        <row r="448">
          <cell r="D448" t="str">
            <v>- Tukang</v>
          </cell>
          <cell r="G448" t="str">
            <v>T</v>
          </cell>
          <cell r="H448">
            <v>2</v>
          </cell>
          <cell r="I448" t="str">
            <v>orang</v>
          </cell>
        </row>
        <row r="449">
          <cell r="D449" t="str">
            <v>- Mandor</v>
          </cell>
          <cell r="G449" t="str">
            <v>M</v>
          </cell>
          <cell r="H449">
            <v>1</v>
          </cell>
          <cell r="I449" t="str">
            <v>orang</v>
          </cell>
        </row>
        <row r="451">
          <cell r="C451" t="str">
            <v>Koefisien tenaga / M'   :</v>
          </cell>
        </row>
        <row r="452">
          <cell r="D452" t="str">
            <v>- Pekerja</v>
          </cell>
          <cell r="E452" t="str">
            <v>= (Tk x P) : Qt</v>
          </cell>
          <cell r="G452" t="str">
            <v>(L01)</v>
          </cell>
          <cell r="H452">
            <v>4.9000000000000004</v>
          </cell>
          <cell r="I452" t="str">
            <v>jam</v>
          </cell>
        </row>
        <row r="453">
          <cell r="D453" t="str">
            <v>- Tukang</v>
          </cell>
          <cell r="E453" t="str">
            <v>= (Tk x T) : Qt</v>
          </cell>
          <cell r="G453" t="str">
            <v>(L02)</v>
          </cell>
          <cell r="H453">
            <v>1.4</v>
          </cell>
          <cell r="I453" t="str">
            <v>jam</v>
          </cell>
        </row>
        <row r="454">
          <cell r="D454" t="str">
            <v>- Mandor</v>
          </cell>
          <cell r="E454" t="str">
            <v>= (Tk x M) : Qt</v>
          </cell>
          <cell r="G454" t="str">
            <v>(L03)</v>
          </cell>
          <cell r="H454">
            <v>0.7</v>
          </cell>
          <cell r="I454" t="str">
            <v>jam</v>
          </cell>
        </row>
        <row r="456">
          <cell r="A456" t="str">
            <v>4.</v>
          </cell>
          <cell r="C456" t="str">
            <v>HARGA DASAR SATUAN UPAH, BAHAN DAN ALAT</v>
          </cell>
        </row>
        <row r="457">
          <cell r="C457" t="str">
            <v>Lihat lampiran.</v>
          </cell>
        </row>
        <row r="460">
          <cell r="A460" t="str">
            <v>5.</v>
          </cell>
          <cell r="C460" t="str">
            <v>ANALISA HARGA SATUAN PEKERJAAN</v>
          </cell>
        </row>
        <row r="461">
          <cell r="C461" t="str">
            <v>Lihat perhitungan dalam FORMULIR STANDAR UNTUK</v>
          </cell>
        </row>
        <row r="462">
          <cell r="C462" t="str">
            <v>PEREKEMAN ANALISA MASING-MASING HARGA</v>
          </cell>
        </row>
        <row r="463">
          <cell r="C463" t="str">
            <v>SATUAN.</v>
          </cell>
        </row>
        <row r="464">
          <cell r="C464" t="str">
            <v>Didapat Harga Satuan Pekerjaan :</v>
          </cell>
        </row>
        <row r="466">
          <cell r="C466" t="str">
            <v xml:space="preserve">Rp.  </v>
          </cell>
          <cell r="D466">
            <v>282846.80804673955</v>
          </cell>
          <cell r="E466" t="str">
            <v xml:space="preserve"> / M'</v>
          </cell>
        </row>
        <row r="469">
          <cell r="A469" t="str">
            <v>6.</v>
          </cell>
          <cell r="C469" t="str">
            <v>WAKTU PELAKSANAAN YANG DIPERLUKAN</v>
          </cell>
        </row>
        <row r="470">
          <cell r="C470" t="str">
            <v>Masa Pelaksanaan :</v>
          </cell>
          <cell r="D470" t="str">
            <v>. . . . . . . . . . . .</v>
          </cell>
          <cell r="E470" t="str">
            <v>bulan</v>
          </cell>
        </row>
        <row r="472">
          <cell r="A472" t="str">
            <v>7.</v>
          </cell>
          <cell r="C472" t="str">
            <v>VOLUME PEKERJAAN YANG DIPERLUKAN</v>
          </cell>
        </row>
        <row r="473">
          <cell r="C473" t="str">
            <v>Volume pekerjaan  :</v>
          </cell>
          <cell r="D473">
            <v>1</v>
          </cell>
          <cell r="E473" t="str">
            <v>M'</v>
          </cell>
        </row>
        <row r="483">
          <cell r="A483" t="str">
            <v>ITEM PEMBAYARAN NO.</v>
          </cell>
          <cell r="D483" t="str">
            <v>:  2.3 (3)</v>
          </cell>
          <cell r="J483" t="str">
            <v xml:space="preserve">Analisa EI-233 </v>
          </cell>
        </row>
        <row r="484">
          <cell r="A484" t="str">
            <v>JENIS PEKERJAAN</v>
          </cell>
          <cell r="D484" t="str">
            <v>:  Gorong2 Pipa Beton Bertulang 500 mm &lt; diameter dalam &lt; 1 m</v>
          </cell>
          <cell r="L484" t="str">
            <v>FORMULIR STANDAR UNTUK</v>
          </cell>
        </row>
        <row r="485">
          <cell r="A485" t="str">
            <v>SATUAN PEMBAYARAN</v>
          </cell>
          <cell r="D485" t="str">
            <v>:  M1</v>
          </cell>
          <cell r="J485" t="str">
            <v xml:space="preserve">         URAIAN ANALISA HARGA SATUAN</v>
          </cell>
          <cell r="L485" t="str">
            <v>PEREKAMAN ANALISA MASING-MASING HARGA SATUAN</v>
          </cell>
        </row>
        <row r="486">
          <cell r="L486" t="str">
            <v/>
          </cell>
        </row>
        <row r="488">
          <cell r="A488" t="str">
            <v>No.</v>
          </cell>
          <cell r="C488" t="str">
            <v>U R A I A N</v>
          </cell>
          <cell r="G488" t="str">
            <v>KODE</v>
          </cell>
          <cell r="H488" t="str">
            <v>KOEF.</v>
          </cell>
          <cell r="I488" t="str">
            <v>SATUAN</v>
          </cell>
          <cell r="J488" t="str">
            <v>KETERANGAN</v>
          </cell>
        </row>
        <row r="489">
          <cell r="L489" t="str">
            <v>PROYEK</v>
          </cell>
          <cell r="O489" t="str">
            <v>:</v>
          </cell>
        </row>
        <row r="490">
          <cell r="L490" t="str">
            <v>No. PAKET KONTRAK</v>
          </cell>
          <cell r="O490" t="str">
            <v>:</v>
          </cell>
        </row>
        <row r="491">
          <cell r="A491" t="str">
            <v>I.</v>
          </cell>
          <cell r="C491" t="str">
            <v>ASUMSI</v>
          </cell>
          <cell r="L491" t="str">
            <v>NAMA PAKET</v>
          </cell>
          <cell r="O491" t="str">
            <v>:</v>
          </cell>
        </row>
        <row r="492">
          <cell r="A492">
            <v>1</v>
          </cell>
          <cell r="C492" t="str">
            <v>Pekerjaan dilakukan secara mekanik/manual</v>
          </cell>
          <cell r="L492" t="str">
            <v>PROP / KAB / KODYA</v>
          </cell>
          <cell r="O492" t="str">
            <v>:</v>
          </cell>
        </row>
        <row r="493">
          <cell r="A493">
            <v>2</v>
          </cell>
          <cell r="C493" t="str">
            <v>Lokasi pekerjaan : sepanjang jalan</v>
          </cell>
          <cell r="L493" t="str">
            <v>ITEM PEMBAYARAN NO.</v>
          </cell>
          <cell r="O493" t="str">
            <v>:  2.3 (3)</v>
          </cell>
          <cell r="R493" t="str">
            <v>PERKIRAAN VOL. PEK.</v>
          </cell>
          <cell r="T493" t="str">
            <v>:</v>
          </cell>
          <cell r="U493">
            <v>1</v>
          </cell>
        </row>
        <row r="494">
          <cell r="A494">
            <v>3</v>
          </cell>
          <cell r="C494" t="str">
            <v>Diameter bagian dalam gorong-gorong</v>
          </cell>
          <cell r="G494" t="str">
            <v>d</v>
          </cell>
          <cell r="H494">
            <v>0.8</v>
          </cell>
          <cell r="I494" t="str">
            <v>m</v>
          </cell>
          <cell r="L494" t="str">
            <v>JENIS PEKERJAAN</v>
          </cell>
          <cell r="O494" t="str">
            <v>:  Gorong2 Pipa Beton Bertulang 500 mm &lt; diameter dalam &lt; 1 m</v>
          </cell>
          <cell r="R494" t="str">
            <v>TOTAL HARGA (Rp.)</v>
          </cell>
          <cell r="T494" t="str">
            <v>:</v>
          </cell>
          <cell r="U494">
            <v>447945.27138535964</v>
          </cell>
        </row>
        <row r="495">
          <cell r="A495">
            <v>4</v>
          </cell>
          <cell r="C495" t="str">
            <v>Jarak rata-rata Base Camp ke lokasi pekerjaan</v>
          </cell>
          <cell r="G495" t="str">
            <v>L</v>
          </cell>
          <cell r="H495">
            <v>8.7249999999999996</v>
          </cell>
          <cell r="I495" t="str">
            <v>Km</v>
          </cell>
          <cell r="L495" t="str">
            <v>SATUAN PEMBAYARAN</v>
          </cell>
          <cell r="O495" t="str">
            <v>:  M1</v>
          </cell>
          <cell r="Q495">
            <v>0</v>
          </cell>
          <cell r="R495" t="str">
            <v>% THD. BIAYA PROYEK</v>
          </cell>
          <cell r="T495" t="str">
            <v>:</v>
          </cell>
          <cell r="U495" t="e">
            <v>#DIV/0!</v>
          </cell>
        </row>
        <row r="496">
          <cell r="A496">
            <v>5</v>
          </cell>
          <cell r="C496" t="str">
            <v>Jam kerja efektif per-hari</v>
          </cell>
          <cell r="G496" t="str">
            <v>Tk</v>
          </cell>
          <cell r="H496">
            <v>7</v>
          </cell>
          <cell r="I496" t="str">
            <v>Jam</v>
          </cell>
        </row>
        <row r="497">
          <cell r="A497">
            <v>6</v>
          </cell>
          <cell r="C497" t="str">
            <v>Tebal gorong-gorong</v>
          </cell>
          <cell r="G497" t="str">
            <v>tg</v>
          </cell>
          <cell r="H497">
            <v>7.5</v>
          </cell>
          <cell r="I497" t="str">
            <v>Cm</v>
          </cell>
        </row>
        <row r="498">
          <cell r="Q498" t="str">
            <v>PERKIRAAN</v>
          </cell>
          <cell r="R498" t="str">
            <v>HARGA</v>
          </cell>
          <cell r="S498" t="str">
            <v>JUMLAH</v>
          </cell>
        </row>
        <row r="499">
          <cell r="A499" t="str">
            <v>II.</v>
          </cell>
          <cell r="C499" t="str">
            <v>URUTAN KERJA</v>
          </cell>
          <cell r="L499" t="str">
            <v>NO.</v>
          </cell>
          <cell r="N499" t="str">
            <v>KOMPONEN</v>
          </cell>
          <cell r="P499" t="str">
            <v>SATUAN</v>
          </cell>
          <cell r="Q499" t="str">
            <v>KUANTITAS</v>
          </cell>
          <cell r="R499" t="str">
            <v>SATUAN</v>
          </cell>
          <cell r="S499" t="str">
            <v>HARGA</v>
          </cell>
        </row>
        <row r="500">
          <cell r="A500">
            <v>1</v>
          </cell>
          <cell r="C500" t="str">
            <v>Gorong-gorong dicetak di Base Camp</v>
          </cell>
          <cell r="R500" t="str">
            <v>(Rp.)</v>
          </cell>
          <cell r="S500" t="str">
            <v>(Rp.)</v>
          </cell>
        </row>
        <row r="501">
          <cell r="A501">
            <v>2</v>
          </cell>
          <cell r="C501" t="str">
            <v>Dump Truck mengangkut gorong-gorong jadi</v>
          </cell>
        </row>
        <row r="502">
          <cell r="C502" t="str">
            <v>ke lapangan</v>
          </cell>
        </row>
        <row r="503">
          <cell r="A503">
            <v>3</v>
          </cell>
          <cell r="C503" t="str">
            <v>Dasar gorong-gorong digali sesuai kebutuhan dan ma-</v>
          </cell>
          <cell r="L503" t="str">
            <v>A.</v>
          </cell>
          <cell r="N503" t="str">
            <v>TENAGA</v>
          </cell>
        </row>
        <row r="504">
          <cell r="C504" t="str">
            <v>terial backfill dipadatkan dengan Tamper</v>
          </cell>
        </row>
        <row r="505">
          <cell r="A505">
            <v>4</v>
          </cell>
          <cell r="C505" t="str">
            <v>Tebal lapis porus pada dasar gorong-gorong pipa</v>
          </cell>
          <cell r="G505" t="str">
            <v>tp</v>
          </cell>
          <cell r="H505">
            <v>0.12</v>
          </cell>
          <cell r="I505" t="str">
            <v>M</v>
          </cell>
          <cell r="J505" t="str">
            <v xml:space="preserve"> Sand bedding</v>
          </cell>
          <cell r="L505" t="str">
            <v>1.</v>
          </cell>
          <cell r="N505" t="str">
            <v>Pekerja</v>
          </cell>
          <cell r="O505" t="str">
            <v>(L01)</v>
          </cell>
          <cell r="P505" t="str">
            <v>Jam</v>
          </cell>
          <cell r="Q505">
            <v>9.3333333333333339</v>
          </cell>
          <cell r="R505">
            <v>2857.14</v>
          </cell>
          <cell r="U505">
            <v>26666.639999999999</v>
          </cell>
        </row>
        <row r="506">
          <cell r="A506">
            <v>5</v>
          </cell>
          <cell r="C506" t="str">
            <v>Material pilihan untuk penimbunan kembali (padat)</v>
          </cell>
          <cell r="L506" t="str">
            <v>2.</v>
          </cell>
          <cell r="N506" t="str">
            <v>Tukang</v>
          </cell>
          <cell r="O506" t="str">
            <v>(L02)</v>
          </cell>
          <cell r="P506" t="str">
            <v>Jam</v>
          </cell>
          <cell r="Q506">
            <v>1.1666666666666667</v>
          </cell>
          <cell r="R506">
            <v>4285.71</v>
          </cell>
          <cell r="U506">
            <v>4999.9950000000008</v>
          </cell>
        </row>
        <row r="507">
          <cell r="A507">
            <v>6</v>
          </cell>
          <cell r="C507" t="str">
            <v>Sekelompok pekerja akan melaksanakan pekerjaan</v>
          </cell>
          <cell r="L507" t="str">
            <v>3.</v>
          </cell>
          <cell r="N507" t="str">
            <v>Mandor</v>
          </cell>
          <cell r="O507" t="str">
            <v>(L03)</v>
          </cell>
          <cell r="P507" t="str">
            <v>Jam</v>
          </cell>
          <cell r="Q507">
            <v>1.1666666666666667</v>
          </cell>
          <cell r="R507">
            <v>3214.29</v>
          </cell>
          <cell r="U507">
            <v>3750.0050000000001</v>
          </cell>
        </row>
        <row r="508">
          <cell r="C508" t="str">
            <v>dengan cara manual dengan menggunakan alat bantu</v>
          </cell>
        </row>
        <row r="509">
          <cell r="Q509" t="str">
            <v xml:space="preserve">JUMLAH HARGA TENAGA   </v>
          </cell>
          <cell r="U509">
            <v>35416.639999999999</v>
          </cell>
        </row>
        <row r="511">
          <cell r="A511" t="str">
            <v>III.</v>
          </cell>
          <cell r="C511" t="str">
            <v>PEMAKAIAN BAHAN, ALAT DAN TENAGA</v>
          </cell>
          <cell r="L511" t="str">
            <v>B.</v>
          </cell>
          <cell r="N511" t="str">
            <v>BAHAN</v>
          </cell>
        </row>
        <row r="512">
          <cell r="A512" t="str">
            <v xml:space="preserve">   1.</v>
          </cell>
          <cell r="C512" t="str">
            <v>BAHAN</v>
          </cell>
        </row>
        <row r="513">
          <cell r="C513" t="str">
            <v>Untuk mendapatkan 1 M' gorong-gorong diperlukan</v>
          </cell>
          <cell r="L513" t="str">
            <v>1.</v>
          </cell>
          <cell r="N513" t="str">
            <v>Beton K-300</v>
          </cell>
          <cell r="O513" t="str">
            <v>(EI-714)</v>
          </cell>
          <cell r="P513" t="str">
            <v>M3</v>
          </cell>
          <cell r="Q513">
            <v>0.20616701789183023</v>
          </cell>
          <cell r="R513">
            <v>652902.54982502444</v>
          </cell>
          <cell r="U513">
            <v>134606.97167139739</v>
          </cell>
        </row>
        <row r="514">
          <cell r="C514" t="str">
            <v>- Beton K-300 = (22/7*((2*tg/100+d)/2)^2)-(22/7*(d/2)^2))*1</v>
          </cell>
          <cell r="G514" t="str">
            <v>(EI-714)</v>
          </cell>
          <cell r="H514">
            <v>0.20616701789183023</v>
          </cell>
          <cell r="I514" t="str">
            <v>M3</v>
          </cell>
          <cell r="L514" t="str">
            <v>2.</v>
          </cell>
          <cell r="N514" t="str">
            <v>Baja Tulangan</v>
          </cell>
          <cell r="O514" t="str">
            <v>(M39)</v>
          </cell>
          <cell r="P514" t="str">
            <v>Kg</v>
          </cell>
          <cell r="Q514">
            <v>22.678371968101327</v>
          </cell>
          <cell r="R514">
            <v>4000</v>
          </cell>
          <cell r="U514">
            <v>90713.487872405312</v>
          </cell>
        </row>
        <row r="515">
          <cell r="C515" t="str">
            <v>- Baja Tulangan (asumsi 100kg/m3)</v>
          </cell>
          <cell r="G515" t="str">
            <v>(M39)</v>
          </cell>
          <cell r="H515">
            <v>22.678371968101327</v>
          </cell>
          <cell r="I515" t="str">
            <v>Kg</v>
          </cell>
          <cell r="L515" t="str">
            <v>3.</v>
          </cell>
          <cell r="N515" t="str">
            <v>Urugan Porus</v>
          </cell>
          <cell r="O515" t="str">
            <v>(EI-241)</v>
          </cell>
          <cell r="P515" t="str">
            <v>M3</v>
          </cell>
          <cell r="Q515">
            <v>0.2205</v>
          </cell>
          <cell r="R515">
            <v>186901.40625406182</v>
          </cell>
          <cell r="U515">
            <v>41211.760079020634</v>
          </cell>
        </row>
        <row r="516">
          <cell r="C516" t="str">
            <v>- Timbunan Porus      = {(tp*(0.4+2*tg/100+d+0.4)*1)*1.05}</v>
          </cell>
          <cell r="G516" t="str">
            <v>(EI-241)</v>
          </cell>
          <cell r="H516">
            <v>0.2205</v>
          </cell>
          <cell r="I516" t="str">
            <v>M3</v>
          </cell>
          <cell r="L516" t="str">
            <v>4.</v>
          </cell>
          <cell r="N516" t="str">
            <v>Mat. Pilihan</v>
          </cell>
          <cell r="O516" t="str">
            <v>(M09)</v>
          </cell>
          <cell r="P516" t="str">
            <v>M3</v>
          </cell>
          <cell r="Q516">
            <v>1.5523125</v>
          </cell>
          <cell r="R516">
            <v>25000</v>
          </cell>
          <cell r="U516">
            <v>38807.8125</v>
          </cell>
        </row>
        <row r="517">
          <cell r="C517" t="str">
            <v>- Material Pilihan</v>
          </cell>
          <cell r="D517" t="str">
            <v>= ((2*tg/100+d+0.3)*(0.4+2*tg/100+d+0.4)</v>
          </cell>
          <cell r="G517" t="str">
            <v>(M09)</v>
          </cell>
          <cell r="H517">
            <v>1.5523125</v>
          </cell>
          <cell r="I517" t="str">
            <v>M3</v>
          </cell>
          <cell r="J517" t="str">
            <v xml:space="preserve"> = Vp</v>
          </cell>
        </row>
        <row r="518">
          <cell r="D518" t="str">
            <v xml:space="preserve">   -(22/7*(0.5*(2*tg/100+d))^2))*1*1.05</v>
          </cell>
        </row>
        <row r="519">
          <cell r="A519" t="str">
            <v xml:space="preserve">   2.</v>
          </cell>
          <cell r="C519" t="str">
            <v>ALAT</v>
          </cell>
          <cell r="Q519" t="str">
            <v xml:space="preserve">JUMLAH HARGA BAHAN   </v>
          </cell>
          <cell r="U519">
            <v>305340.03212282335</v>
          </cell>
        </row>
        <row r="520">
          <cell r="A520" t="str">
            <v>2.a.</v>
          </cell>
          <cell r="C520" t="str">
            <v>TAMPER</v>
          </cell>
          <cell r="G520" t="str">
            <v>(E25)</v>
          </cell>
        </row>
        <row r="521">
          <cell r="C521" t="str">
            <v>Kecepatan</v>
          </cell>
          <cell r="G521" t="str">
            <v>V</v>
          </cell>
          <cell r="H521">
            <v>0.5</v>
          </cell>
          <cell r="I521" t="str">
            <v>Km / Jam</v>
          </cell>
          <cell r="L521" t="str">
            <v>C.</v>
          </cell>
          <cell r="N521" t="str">
            <v>PERALATAN</v>
          </cell>
        </row>
        <row r="522">
          <cell r="C522" t="str">
            <v>Efisiensi alat</v>
          </cell>
          <cell r="G522" t="str">
            <v>Fa</v>
          </cell>
          <cell r="H522">
            <v>0.83</v>
          </cell>
          <cell r="I522" t="str">
            <v>-</v>
          </cell>
        </row>
        <row r="523">
          <cell r="C523" t="str">
            <v>Lebar pemadatan</v>
          </cell>
          <cell r="G523" t="str">
            <v>Lb</v>
          </cell>
          <cell r="H523">
            <v>0.4</v>
          </cell>
          <cell r="I523" t="str">
            <v>M</v>
          </cell>
          <cell r="L523" t="str">
            <v>1.</v>
          </cell>
          <cell r="N523" t="str">
            <v>Tamper</v>
          </cell>
          <cell r="O523" t="str">
            <v>(E25)</v>
          </cell>
          <cell r="P523" t="str">
            <v>Jam</v>
          </cell>
          <cell r="Q523">
            <v>0.46756400602409631</v>
          </cell>
          <cell r="R523">
            <v>18672.16854694486</v>
          </cell>
          <cell r="U523">
            <v>8730.4339269666689</v>
          </cell>
        </row>
        <row r="524">
          <cell r="C524" t="str">
            <v>Banyak lintasan</v>
          </cell>
          <cell r="G524" t="str">
            <v>n</v>
          </cell>
          <cell r="H524">
            <v>10</v>
          </cell>
          <cell r="I524" t="str">
            <v>lintasan</v>
          </cell>
          <cell r="L524" t="str">
            <v>2.</v>
          </cell>
          <cell r="N524" t="str">
            <v>Dump Truck</v>
          </cell>
          <cell r="O524" t="str">
            <v>(E08)</v>
          </cell>
          <cell r="P524" t="str">
            <v>Jam</v>
          </cell>
          <cell r="Q524">
            <v>0.36926455823293175</v>
          </cell>
          <cell r="R524">
            <v>153645.58193291764</v>
          </cell>
          <cell r="U524">
            <v>56735.867936900555</v>
          </cell>
        </row>
        <row r="525">
          <cell r="C525" t="str">
            <v>Tebal lapis hamparan</v>
          </cell>
          <cell r="G525" t="str">
            <v>tp</v>
          </cell>
          <cell r="H525">
            <v>0.2</v>
          </cell>
          <cell r="I525" t="str">
            <v>M</v>
          </cell>
          <cell r="L525" t="str">
            <v>3.</v>
          </cell>
          <cell r="N525" t="str">
            <v>Alat  Bantu</v>
          </cell>
          <cell r="P525" t="str">
            <v>Ls</v>
          </cell>
          <cell r="Q525">
            <v>1</v>
          </cell>
          <cell r="R525">
            <v>1000</v>
          </cell>
          <cell r="U525">
            <v>1000</v>
          </cell>
        </row>
        <row r="528">
          <cell r="C528" t="str">
            <v>Kap. Prod. / Jam   =</v>
          </cell>
          <cell r="D528" t="str">
            <v>v x 1000 x Fa x Lb x 60</v>
          </cell>
          <cell r="G528" t="str">
            <v>Q1</v>
          </cell>
          <cell r="H528">
            <v>3.3200000000000003</v>
          </cell>
          <cell r="I528" t="str">
            <v xml:space="preserve">M3 / Jam </v>
          </cell>
        </row>
        <row r="529">
          <cell r="D529" t="str">
            <v xml:space="preserve">    n x tp</v>
          </cell>
        </row>
        <row r="531">
          <cell r="C531" t="str">
            <v>Koefisien Alat / m'</v>
          </cell>
          <cell r="D531" t="str">
            <v xml:space="preserve"> =  1  :  Q1 x Vp</v>
          </cell>
          <cell r="G531" t="str">
            <v>(E25)</v>
          </cell>
          <cell r="H531">
            <v>0.46756400602409631</v>
          </cell>
          <cell r="I531" t="str">
            <v>jam</v>
          </cell>
          <cell r="Q531" t="str">
            <v xml:space="preserve">JUMLAH HARGA PERALATAN   </v>
          </cell>
          <cell r="U531">
            <v>66466.301863867222</v>
          </cell>
        </row>
        <row r="533">
          <cell r="A533" t="str">
            <v>2.b.</v>
          </cell>
          <cell r="C533" t="str">
            <v>DUMP TRUCK</v>
          </cell>
          <cell r="G533" t="str">
            <v>(E08)</v>
          </cell>
          <cell r="L533" t="str">
            <v>D.</v>
          </cell>
          <cell r="N533" t="str">
            <v>JUMLAH HARGA TENAGA, BAHAN DAN PERALATAN  ( A + B + C )</v>
          </cell>
          <cell r="U533">
            <v>407222.97398669057</v>
          </cell>
        </row>
        <row r="534">
          <cell r="C534" t="str">
            <v>Kapasitas bak sekali muat</v>
          </cell>
          <cell r="G534" t="str">
            <v>V</v>
          </cell>
          <cell r="H534">
            <v>4</v>
          </cell>
          <cell r="I534" t="str">
            <v>Buah/M'</v>
          </cell>
          <cell r="L534" t="str">
            <v>E.</v>
          </cell>
          <cell r="N534" t="str">
            <v>OVERHEAD &amp; PROFIT</v>
          </cell>
          <cell r="P534">
            <v>10</v>
          </cell>
          <cell r="Q534" t="str">
            <v>%  x  D</v>
          </cell>
          <cell r="U534">
            <v>40722.297398669063</v>
          </cell>
        </row>
        <row r="535">
          <cell r="C535" t="str">
            <v>Faktor efisiensi alat</v>
          </cell>
          <cell r="G535" t="str">
            <v>Fa</v>
          </cell>
          <cell r="H535">
            <v>0.83</v>
          </cell>
          <cell r="L535" t="str">
            <v>F.</v>
          </cell>
          <cell r="N535" t="str">
            <v>HARGA SATUAN PEKERJAAN  ( D + E )</v>
          </cell>
          <cell r="U535">
            <v>447945.27138535964</v>
          </cell>
        </row>
        <row r="536">
          <cell r="C536" t="str">
            <v>Kecepatanrata-rata bermuatan</v>
          </cell>
          <cell r="G536" t="str">
            <v>v1</v>
          </cell>
          <cell r="H536">
            <v>40</v>
          </cell>
          <cell r="L536" t="str">
            <v>Note: 1</v>
          </cell>
          <cell r="N536" t="str">
            <v>SATUAN dapat berdasarkan atas jam operasi untuk Tenaga Kerja dan Peralatan, volume dan/atau ukuran</v>
          </cell>
        </row>
        <row r="537">
          <cell r="C537" t="str">
            <v>Kecepatan rata-rata kosong</v>
          </cell>
          <cell r="G537" t="str">
            <v>v2</v>
          </cell>
          <cell r="H537">
            <v>50</v>
          </cell>
          <cell r="N537" t="str">
            <v>berat untuk bahan-bahan.</v>
          </cell>
        </row>
        <row r="538">
          <cell r="C538" t="str">
            <v>Waktu siklus    :</v>
          </cell>
          <cell r="G538" t="str">
            <v>Ts</v>
          </cell>
          <cell r="L538">
            <v>2</v>
          </cell>
          <cell r="N538" t="str">
            <v>Kuantitas satuan adalah kuantitas setiap komponen untuk menyelesaikan satu satuan pekerjaan dari nomor</v>
          </cell>
        </row>
        <row r="539">
          <cell r="C539" t="str">
            <v>- Waktu  tempuh in  si    = (L : v1 ) x 60</v>
          </cell>
          <cell r="G539" t="str">
            <v>T1</v>
          </cell>
          <cell r="H539">
            <v>13.087499999999999</v>
          </cell>
          <cell r="I539" t="str">
            <v>menit</v>
          </cell>
          <cell r="N539" t="str">
            <v>mata pembayaran.</v>
          </cell>
        </row>
        <row r="540">
          <cell r="C540" t="str">
            <v>-  Waktutempuh kosong  = (L : v2)  x  60</v>
          </cell>
          <cell r="G540" t="str">
            <v>T2</v>
          </cell>
          <cell r="H540">
            <v>10.469999999999999</v>
          </cell>
          <cell r="I540" t="str">
            <v>menit</v>
          </cell>
          <cell r="L540">
            <v>3</v>
          </cell>
          <cell r="N540" t="str">
            <v>Biaya satuan untuk peralatan sudah termasuk bahan bakar, bahan habis dipakai dan operator.</v>
          </cell>
        </row>
        <row r="541">
          <cell r="C541" t="str">
            <v>- Muat, bongkar dan lain-lain</v>
          </cell>
          <cell r="G541" t="str">
            <v>T3</v>
          </cell>
          <cell r="H541">
            <v>50</v>
          </cell>
          <cell r="I541" t="str">
            <v>menit</v>
          </cell>
          <cell r="L541">
            <v>4</v>
          </cell>
          <cell r="N541" t="str">
            <v>Biaya satuan sudah termasuk pengeluaran untuk seluruh pajak yang berkaitan (tetapi tidak termasuk PPN</v>
          </cell>
        </row>
        <row r="542">
          <cell r="G542" t="str">
            <v>Ts</v>
          </cell>
          <cell r="H542">
            <v>73.557500000000005</v>
          </cell>
          <cell r="I542" t="str">
            <v>menit</v>
          </cell>
          <cell r="N542" t="str">
            <v>yang dibayar dari kontrak) dan biaya-biaya lainnya.</v>
          </cell>
        </row>
        <row r="543">
          <cell r="J543" t="str">
            <v>Berlanjut ke halaman berikut</v>
          </cell>
        </row>
        <row r="544">
          <cell r="A544" t="str">
            <v>ITEM PEMBAYARAN NO.</v>
          </cell>
          <cell r="D544" t="str">
            <v>:  2.3 (3)</v>
          </cell>
          <cell r="J544" t="str">
            <v xml:space="preserve">Analisa EI-233 </v>
          </cell>
        </row>
        <row r="545">
          <cell r="A545" t="str">
            <v>JENIS PEKERJAAN</v>
          </cell>
          <cell r="D545" t="str">
            <v>:  Gorong2 Pipa Beton Bertulang 500 mm &lt; diameter dalam &lt; 1 m</v>
          </cell>
        </row>
        <row r="546">
          <cell r="A546" t="str">
            <v>SATUAN PEMBAYARAN</v>
          </cell>
          <cell r="D546" t="str">
            <v>:  M1</v>
          </cell>
          <cell r="J546" t="str">
            <v xml:space="preserve">         URAIAN ANALISA HARGA SATUAN</v>
          </cell>
        </row>
        <row r="547">
          <cell r="J547" t="str">
            <v>Lanjutan</v>
          </cell>
        </row>
        <row r="549">
          <cell r="A549" t="str">
            <v>No.</v>
          </cell>
          <cell r="C549" t="str">
            <v>U R A I A N</v>
          </cell>
          <cell r="G549" t="str">
            <v>KODE</v>
          </cell>
          <cell r="H549" t="str">
            <v>KOEF.</v>
          </cell>
          <cell r="I549" t="str">
            <v>SATUAN</v>
          </cell>
          <cell r="J549" t="str">
            <v>KETERANGAN</v>
          </cell>
        </row>
        <row r="552">
          <cell r="C552" t="str">
            <v>Kapasitas Produksi / Jam   =</v>
          </cell>
          <cell r="E552" t="str">
            <v>V x Fa x 60</v>
          </cell>
          <cell r="G552" t="str">
            <v>Q2</v>
          </cell>
          <cell r="H552">
            <v>2.7080855113346698</v>
          </cell>
          <cell r="I552" t="str">
            <v xml:space="preserve">M' / Jam </v>
          </cell>
        </row>
        <row r="553">
          <cell r="E553" t="str">
            <v xml:space="preserve">    Ts</v>
          </cell>
        </row>
        <row r="555">
          <cell r="C555" t="str">
            <v>Koefisien Alat / m'</v>
          </cell>
          <cell r="D555" t="str">
            <v xml:space="preserve"> =  1  :  Q2</v>
          </cell>
          <cell r="G555" t="str">
            <v>(E08)</v>
          </cell>
          <cell r="H555">
            <v>0.36926455823293175</v>
          </cell>
          <cell r="I555" t="str">
            <v>jam</v>
          </cell>
        </row>
        <row r="558">
          <cell r="A558" t="str">
            <v>2.c.</v>
          </cell>
          <cell r="C558" t="str">
            <v>ALAT  BANTU</v>
          </cell>
        </row>
        <row r="559">
          <cell r="C559" t="str">
            <v>Diperlukan alat-alat bantu kecil</v>
          </cell>
          <cell r="J559" t="str">
            <v>Lump Sump</v>
          </cell>
        </row>
        <row r="560">
          <cell r="C560" t="str">
            <v>- Sekop    =         3   buah</v>
          </cell>
        </row>
        <row r="561">
          <cell r="C561" t="str">
            <v>- Pacul     =         3   buah</v>
          </cell>
        </row>
        <row r="562">
          <cell r="C562" t="str">
            <v>- Alat-alat kecil lain</v>
          </cell>
        </row>
        <row r="564">
          <cell r="A564" t="str">
            <v xml:space="preserve">   3.</v>
          </cell>
          <cell r="C564" t="str">
            <v>TENAGA</v>
          </cell>
        </row>
        <row r="565">
          <cell r="C565" t="str">
            <v>Produksi Gorong-gorong / hari</v>
          </cell>
          <cell r="G565" t="str">
            <v>Qt</v>
          </cell>
          <cell r="H565">
            <v>6</v>
          </cell>
          <cell r="I565" t="str">
            <v>M'</v>
          </cell>
        </row>
        <row r="566">
          <cell r="C566" t="str">
            <v>Kebutuhan tenaga :</v>
          </cell>
        </row>
        <row r="567">
          <cell r="D567" t="str">
            <v>- Pekerja</v>
          </cell>
          <cell r="G567" t="str">
            <v>P</v>
          </cell>
          <cell r="H567">
            <v>8</v>
          </cell>
          <cell r="I567" t="str">
            <v>orang</v>
          </cell>
        </row>
        <row r="568">
          <cell r="D568" t="str">
            <v>- Tukang</v>
          </cell>
          <cell r="G568" t="str">
            <v>T</v>
          </cell>
          <cell r="H568">
            <v>1</v>
          </cell>
          <cell r="I568" t="str">
            <v>orang</v>
          </cell>
        </row>
        <row r="569">
          <cell r="D569" t="str">
            <v>- Mandor</v>
          </cell>
          <cell r="G569" t="str">
            <v>M</v>
          </cell>
          <cell r="H569">
            <v>1</v>
          </cell>
          <cell r="I569" t="str">
            <v>orang</v>
          </cell>
        </row>
        <row r="571">
          <cell r="C571" t="str">
            <v>Koefisien tenaga / M'   :</v>
          </cell>
        </row>
        <row r="572">
          <cell r="D572" t="str">
            <v>- Pekerja</v>
          </cell>
          <cell r="E572" t="str">
            <v>= (Tk x P) : Qt</v>
          </cell>
          <cell r="G572" t="str">
            <v>(L01)</v>
          </cell>
          <cell r="H572">
            <v>9.3333333333333339</v>
          </cell>
          <cell r="I572" t="str">
            <v>jam</v>
          </cell>
        </row>
        <row r="573">
          <cell r="D573" t="str">
            <v>- Tukang</v>
          </cell>
          <cell r="E573" t="str">
            <v>= (Tk x T) : Qt</v>
          </cell>
          <cell r="G573" t="str">
            <v>(L02)</v>
          </cell>
          <cell r="H573">
            <v>1.1666666666666667</v>
          </cell>
          <cell r="I573" t="str">
            <v>jam</v>
          </cell>
        </row>
        <row r="574">
          <cell r="D574" t="str">
            <v>- Mandor</v>
          </cell>
          <cell r="E574" t="str">
            <v>= (Tk x M) : Qt</v>
          </cell>
          <cell r="G574" t="str">
            <v>(L03)</v>
          </cell>
          <cell r="H574">
            <v>1.1666666666666667</v>
          </cell>
          <cell r="I574" t="str">
            <v>jam</v>
          </cell>
        </row>
        <row r="576">
          <cell r="A576" t="str">
            <v>4.</v>
          </cell>
          <cell r="C576" t="str">
            <v>HARGA DASAR SATUAN UPAH, BAHAN DAN ALAT</v>
          </cell>
        </row>
        <row r="577">
          <cell r="C577" t="str">
            <v>Lihat lampiran.</v>
          </cell>
        </row>
        <row r="580">
          <cell r="A580" t="str">
            <v>5.</v>
          </cell>
          <cell r="C580" t="str">
            <v>ANALISA HARGA SATUAN PEKERJAAN</v>
          </cell>
        </row>
        <row r="581">
          <cell r="C581" t="str">
            <v>Lihat perhitungan dalam FORMULIR STANDAR UNTUK</v>
          </cell>
        </row>
        <row r="582">
          <cell r="C582" t="str">
            <v>PEREKEMAN ANALISA MASING-MASING HARGA</v>
          </cell>
        </row>
        <row r="583">
          <cell r="C583" t="str">
            <v>SATUAN.</v>
          </cell>
        </row>
        <row r="584">
          <cell r="C584" t="str">
            <v>Didapat Harga Satuan Pekerjaan :</v>
          </cell>
        </row>
        <row r="586">
          <cell r="C586" t="str">
            <v xml:space="preserve">Rp.  </v>
          </cell>
          <cell r="D586">
            <v>447945.27138535964</v>
          </cell>
          <cell r="E586" t="str">
            <v xml:space="preserve"> / M'</v>
          </cell>
        </row>
        <row r="589">
          <cell r="A589" t="str">
            <v>6.</v>
          </cell>
          <cell r="C589" t="str">
            <v>WAKTU PELAKSANAAN YANG DIPERLUKAN</v>
          </cell>
        </row>
        <row r="590">
          <cell r="C590" t="str">
            <v>Masa Pelaksanaan :</v>
          </cell>
          <cell r="D590" t="str">
            <v>. . . . . . . . . . . .</v>
          </cell>
          <cell r="E590" t="str">
            <v>bulan</v>
          </cell>
        </row>
        <row r="592">
          <cell r="A592" t="str">
            <v>7.</v>
          </cell>
          <cell r="C592" t="str">
            <v>VOLUME PEKERJAAN YANG DIPERLUKAN</v>
          </cell>
        </row>
        <row r="593">
          <cell r="C593" t="str">
            <v>Volume pekerjaan  :</v>
          </cell>
          <cell r="D593">
            <v>1</v>
          </cell>
          <cell r="E593" t="str">
            <v>M'</v>
          </cell>
        </row>
        <row r="603">
          <cell r="A603" t="str">
            <v>ITEM PEMBAYARAN NO.</v>
          </cell>
          <cell r="D603" t="str">
            <v>:  2.3 (4)</v>
          </cell>
          <cell r="J603" t="str">
            <v>Analisa EI-234</v>
          </cell>
        </row>
        <row r="604">
          <cell r="A604" t="str">
            <v>JENIS PEKERJAAN</v>
          </cell>
          <cell r="D604" t="str">
            <v>:  Gorong2 Pipa Beton Bertulang, 1 m &lt; diameter dalam &lt; 1.3 m</v>
          </cell>
          <cell r="L604" t="str">
            <v>FORMULIR STANDAR UNTUK</v>
          </cell>
        </row>
        <row r="605">
          <cell r="A605" t="str">
            <v>SATUAN PEMBAYARAN</v>
          </cell>
          <cell r="D605" t="str">
            <v>:  M1</v>
          </cell>
          <cell r="J605" t="str">
            <v xml:space="preserve">         URAIAN ANALISA HARGA SATUAN</v>
          </cell>
          <cell r="L605" t="str">
            <v>PEREKAMAN ANALISA MASING-MASING HARGA SATUAN</v>
          </cell>
        </row>
        <row r="606">
          <cell r="L606" t="str">
            <v/>
          </cell>
        </row>
        <row r="608">
          <cell r="A608" t="str">
            <v>No.</v>
          </cell>
          <cell r="C608" t="str">
            <v>U R A I A N</v>
          </cell>
          <cell r="G608" t="str">
            <v>KODE</v>
          </cell>
          <cell r="H608" t="str">
            <v>KOEF.</v>
          </cell>
          <cell r="I608" t="str">
            <v>SATUAN</v>
          </cell>
          <cell r="J608" t="str">
            <v>KETERANGAN</v>
          </cell>
        </row>
        <row r="609">
          <cell r="L609" t="str">
            <v>PROYEK</v>
          </cell>
          <cell r="O609" t="str">
            <v>:</v>
          </cell>
        </row>
        <row r="610">
          <cell r="L610" t="str">
            <v>No. PAKET KONTRAK</v>
          </cell>
          <cell r="O610" t="str">
            <v>:</v>
          </cell>
        </row>
        <row r="611">
          <cell r="A611" t="str">
            <v>I.</v>
          </cell>
          <cell r="C611" t="str">
            <v>ASUMSI</v>
          </cell>
          <cell r="L611" t="str">
            <v>NAMA PAKET</v>
          </cell>
          <cell r="O611" t="str">
            <v>:</v>
          </cell>
        </row>
        <row r="612">
          <cell r="A612">
            <v>1</v>
          </cell>
          <cell r="C612" t="str">
            <v>Pekerjaan dilakukan secara mekanik/manual</v>
          </cell>
          <cell r="L612" t="str">
            <v>PROP / KAB / KODYA</v>
          </cell>
          <cell r="O612" t="str">
            <v>:</v>
          </cell>
        </row>
        <row r="613">
          <cell r="A613">
            <v>2</v>
          </cell>
          <cell r="C613" t="str">
            <v>Lokasi pekerjaan : sepanjang jalan</v>
          </cell>
          <cell r="L613" t="str">
            <v>ITEM PEMBAYARAN NO.</v>
          </cell>
          <cell r="O613" t="str">
            <v>:  2.3 (4)</v>
          </cell>
          <cell r="R613" t="str">
            <v>PERKIRAAN VOL. PEK.</v>
          </cell>
          <cell r="T613" t="str">
            <v>:</v>
          </cell>
          <cell r="U613">
            <v>1</v>
          </cell>
        </row>
        <row r="614">
          <cell r="A614">
            <v>3</v>
          </cell>
          <cell r="C614" t="str">
            <v>Diameter bagian dalam gorong-gorong</v>
          </cell>
          <cell r="G614" t="str">
            <v>d</v>
          </cell>
          <cell r="H614">
            <v>1.2</v>
          </cell>
          <cell r="I614" t="str">
            <v>m</v>
          </cell>
          <cell r="L614" t="str">
            <v>JENIS PEKERJAAN</v>
          </cell>
          <cell r="O614" t="str">
            <v>:  Gorong2 Pipa Beton Bertulang, 1 m &lt; diameter dalam &lt; 1.3 m</v>
          </cell>
          <cell r="R614" t="str">
            <v>TOTAL HARGA (Rp.)</v>
          </cell>
          <cell r="T614" t="str">
            <v>:</v>
          </cell>
          <cell r="U614">
            <v>447945.27138535964</v>
          </cell>
        </row>
        <row r="615">
          <cell r="A615">
            <v>4</v>
          </cell>
          <cell r="C615" t="str">
            <v>Jarak rata-rata Base Camp ke lokasi pekerjaan</v>
          </cell>
          <cell r="G615" t="str">
            <v>L</v>
          </cell>
          <cell r="H615">
            <v>8.7249999999999996</v>
          </cell>
          <cell r="I615" t="str">
            <v>Km</v>
          </cell>
          <cell r="L615" t="str">
            <v>SATUAN PEMBAYARAN</v>
          </cell>
          <cell r="O615" t="str">
            <v>:  M1</v>
          </cell>
          <cell r="Q615">
            <v>0</v>
          </cell>
          <cell r="R615" t="str">
            <v>% THD. BIAYA PROYEK</v>
          </cell>
          <cell r="T615" t="str">
            <v>:</v>
          </cell>
          <cell r="U615" t="e">
            <v>#DIV/0!</v>
          </cell>
        </row>
        <row r="616">
          <cell r="A616">
            <v>5</v>
          </cell>
          <cell r="C616" t="str">
            <v>Jam kerja efektif per-hari</v>
          </cell>
          <cell r="G616" t="str">
            <v>Tk</v>
          </cell>
          <cell r="H616">
            <v>7</v>
          </cell>
          <cell r="I616" t="str">
            <v>Jam</v>
          </cell>
        </row>
        <row r="617">
          <cell r="A617">
            <v>6</v>
          </cell>
          <cell r="C617" t="str">
            <v>Tebal gorong-gorong</v>
          </cell>
          <cell r="G617" t="str">
            <v>tg</v>
          </cell>
          <cell r="H617">
            <v>10</v>
          </cell>
          <cell r="I617" t="str">
            <v>Cm</v>
          </cell>
        </row>
        <row r="618">
          <cell r="Q618" t="str">
            <v>PERKIRAAN</v>
          </cell>
          <cell r="R618" t="str">
            <v>HARGA</v>
          </cell>
          <cell r="S618" t="str">
            <v>JUMLAH</v>
          </cell>
        </row>
        <row r="619">
          <cell r="A619" t="str">
            <v>II.</v>
          </cell>
          <cell r="C619" t="str">
            <v>URUTAN KERJA</v>
          </cell>
          <cell r="L619" t="str">
            <v>NO.</v>
          </cell>
          <cell r="N619" t="str">
            <v>KOMPONEN</v>
          </cell>
          <cell r="P619" t="str">
            <v>SATUAN</v>
          </cell>
          <cell r="Q619" t="str">
            <v>KUANTITAS</v>
          </cell>
          <cell r="R619" t="str">
            <v>SATUAN</v>
          </cell>
          <cell r="S619" t="str">
            <v>HARGA</v>
          </cell>
        </row>
        <row r="620">
          <cell r="A620">
            <v>1</v>
          </cell>
          <cell r="C620" t="str">
            <v>Gorong-gorong dicetak di Base Camp</v>
          </cell>
          <cell r="R620" t="str">
            <v>(Rp.)</v>
          </cell>
          <cell r="S620" t="str">
            <v>(Rp.)</v>
          </cell>
        </row>
        <row r="621">
          <cell r="A621">
            <v>2</v>
          </cell>
          <cell r="C621" t="str">
            <v>Dump Truck mengangkut gorong-gorong jadi</v>
          </cell>
        </row>
        <row r="622">
          <cell r="C622" t="str">
            <v>ke lapangan</v>
          </cell>
        </row>
        <row r="623">
          <cell r="A623">
            <v>3</v>
          </cell>
          <cell r="C623" t="str">
            <v>Dasar gorong-gorong digali sesuai kebutuhan dan ma-</v>
          </cell>
          <cell r="L623" t="str">
            <v>A.</v>
          </cell>
          <cell r="N623" t="str">
            <v>TENAGA</v>
          </cell>
        </row>
        <row r="624">
          <cell r="C624" t="str">
            <v>terial backfill dipadatkan dengan Tamper</v>
          </cell>
        </row>
        <row r="625">
          <cell r="A625">
            <v>4</v>
          </cell>
          <cell r="C625" t="str">
            <v>Tebal lapis porus pada dasar gorong-gorong pipa</v>
          </cell>
          <cell r="G625" t="str">
            <v>tp</v>
          </cell>
          <cell r="H625">
            <v>0.18</v>
          </cell>
          <cell r="I625" t="str">
            <v>M</v>
          </cell>
          <cell r="J625" t="str">
            <v xml:space="preserve"> Sand bedding</v>
          </cell>
          <cell r="L625" t="str">
            <v>1.</v>
          </cell>
          <cell r="N625" t="str">
            <v>Pekerja</v>
          </cell>
          <cell r="O625" t="str">
            <v>(L01)</v>
          </cell>
          <cell r="P625" t="str">
            <v>Jam</v>
          </cell>
          <cell r="Q625">
            <v>9.3333333333333339</v>
          </cell>
          <cell r="R625">
            <v>2857.14</v>
          </cell>
          <cell r="U625">
            <v>26666.639999999999</v>
          </cell>
        </row>
        <row r="626">
          <cell r="A626">
            <v>5</v>
          </cell>
          <cell r="C626" t="str">
            <v>Material pilihan untuk penimbunan kembali (padat)</v>
          </cell>
          <cell r="L626" t="str">
            <v>2.</v>
          </cell>
          <cell r="N626" t="str">
            <v>Tukang</v>
          </cell>
          <cell r="O626" t="str">
            <v>(L02)</v>
          </cell>
          <cell r="P626" t="str">
            <v>Jam</v>
          </cell>
          <cell r="Q626">
            <v>1.1666666666666667</v>
          </cell>
          <cell r="R626">
            <v>4285.71</v>
          </cell>
          <cell r="U626">
            <v>4999.9950000000008</v>
          </cell>
        </row>
        <row r="627">
          <cell r="A627">
            <v>6</v>
          </cell>
          <cell r="C627" t="str">
            <v>Sekelompok pekerja akan melaksanakan pekerjaan</v>
          </cell>
          <cell r="L627" t="str">
            <v>3.</v>
          </cell>
          <cell r="N627" t="str">
            <v>Mandor</v>
          </cell>
          <cell r="O627" t="str">
            <v>(L03)</v>
          </cell>
          <cell r="P627" t="str">
            <v>Jam</v>
          </cell>
          <cell r="Q627">
            <v>1.1666666666666667</v>
          </cell>
          <cell r="R627">
            <v>3214.29</v>
          </cell>
          <cell r="U627">
            <v>3750.0050000000001</v>
          </cell>
        </row>
        <row r="628">
          <cell r="C628" t="str">
            <v>dengan cara manual dengan menggunakan alat bantu</v>
          </cell>
        </row>
        <row r="629">
          <cell r="Q629" t="str">
            <v xml:space="preserve">JUMLAH HARGA TENAGA   </v>
          </cell>
          <cell r="U629">
            <v>35416.639999999999</v>
          </cell>
        </row>
        <row r="631">
          <cell r="A631" t="str">
            <v>III.</v>
          </cell>
          <cell r="C631" t="str">
            <v>PEMAKAIAN BAHAN, ALAT DAN TENAGA</v>
          </cell>
          <cell r="L631" t="str">
            <v>B.</v>
          </cell>
          <cell r="N631" t="str">
            <v>BAHAN</v>
          </cell>
        </row>
        <row r="632">
          <cell r="A632" t="str">
            <v xml:space="preserve">   1.</v>
          </cell>
          <cell r="C632" t="str">
            <v>BAHAN</v>
          </cell>
        </row>
        <row r="633">
          <cell r="C633" t="str">
            <v>Untuk mendapatkan 1 M' gorong-gorong diperlukan</v>
          </cell>
          <cell r="L633" t="str">
            <v>1.</v>
          </cell>
          <cell r="N633" t="str">
            <v>Beton K-300</v>
          </cell>
          <cell r="O633" t="str">
            <v>(EI-714)</v>
          </cell>
          <cell r="P633" t="str">
            <v>M3</v>
          </cell>
          <cell r="Q633">
            <v>0.40840704496667279</v>
          </cell>
          <cell r="R633">
            <v>652902.54982502444</v>
          </cell>
          <cell r="U633">
            <v>266650.00102524407</v>
          </cell>
        </row>
        <row r="634">
          <cell r="C634" t="str">
            <v>- Beton K-300 = (22/7*((2*tg/100+d)/2)^2)-(22/7*(d/2)^2))*1</v>
          </cell>
          <cell r="G634" t="str">
            <v>(EI-714)</v>
          </cell>
          <cell r="H634">
            <v>0.40840704496667279</v>
          </cell>
          <cell r="I634" t="str">
            <v>M3</v>
          </cell>
          <cell r="L634" t="str">
            <v>2.</v>
          </cell>
          <cell r="N634" t="str">
            <v>Baja Tulangan</v>
          </cell>
          <cell r="O634" t="str">
            <v>(M39)</v>
          </cell>
          <cell r="P634" t="str">
            <v>Kg</v>
          </cell>
          <cell r="Q634">
            <v>44.924774946334011</v>
          </cell>
          <cell r="R634">
            <v>4000</v>
          </cell>
          <cell r="U634">
            <v>179699.09978533603</v>
          </cell>
        </row>
        <row r="635">
          <cell r="C635" t="str">
            <v>- Baja Tulangan (asumsi 100kg/m3)</v>
          </cell>
          <cell r="G635" t="str">
            <v>(M39)</v>
          </cell>
          <cell r="H635">
            <v>44.924774946334011</v>
          </cell>
          <cell r="I635" t="str">
            <v>Kg</v>
          </cell>
          <cell r="L635" t="str">
            <v>3.</v>
          </cell>
          <cell r="N635" t="str">
            <v>Urugan Porus</v>
          </cell>
          <cell r="O635" t="str">
            <v>(EI-241)</v>
          </cell>
          <cell r="P635" t="str">
            <v>M3</v>
          </cell>
          <cell r="Q635">
            <v>0.41580000000000006</v>
          </cell>
          <cell r="R635">
            <v>186901.40625406182</v>
          </cell>
          <cell r="U635">
            <v>77713.604720438918</v>
          </cell>
        </row>
        <row r="636">
          <cell r="C636" t="str">
            <v>- Timbunan Porus      = {(tp*(0.4+2*tg/100+d+0.4)*1)*1.05}</v>
          </cell>
          <cell r="G636" t="str">
            <v>(EI-241)</v>
          </cell>
          <cell r="H636">
            <v>0.41580000000000006</v>
          </cell>
          <cell r="I636" t="str">
            <v>M3</v>
          </cell>
          <cell r="L636" t="str">
            <v>4.</v>
          </cell>
          <cell r="N636" t="str">
            <v>Mat. Pilihan</v>
          </cell>
          <cell r="O636" t="str">
            <v>(M09)</v>
          </cell>
          <cell r="P636" t="str">
            <v>M3</v>
          </cell>
          <cell r="Q636">
            <v>2.3100000000000005</v>
          </cell>
          <cell r="R636">
            <v>25000</v>
          </cell>
          <cell r="U636">
            <v>57750.000000000015</v>
          </cell>
        </row>
        <row r="637">
          <cell r="C637" t="str">
            <v>- Material Pilihan</v>
          </cell>
          <cell r="D637" t="str">
            <v>= ((2*tg/100+d+0.3)*(0.4+2*tg/100+d+0.4)</v>
          </cell>
          <cell r="G637" t="str">
            <v>(M09)</v>
          </cell>
          <cell r="H637">
            <v>2.3100000000000005</v>
          </cell>
          <cell r="I637" t="str">
            <v>M3</v>
          </cell>
          <cell r="J637" t="str">
            <v xml:space="preserve"> = Vp</v>
          </cell>
        </row>
        <row r="638">
          <cell r="D638" t="str">
            <v xml:space="preserve">   -(22/7*(0.5*(2*tg/100+d))^2))*1*1.05</v>
          </cell>
        </row>
        <row r="639">
          <cell r="A639" t="str">
            <v xml:space="preserve">   2.</v>
          </cell>
          <cell r="C639" t="str">
            <v>ALAT</v>
          </cell>
          <cell r="Q639" t="str">
            <v xml:space="preserve">JUMLAH HARGA BAHAN   </v>
          </cell>
          <cell r="U639">
            <v>581812.70553101902</v>
          </cell>
        </row>
        <row r="640">
          <cell r="A640" t="str">
            <v>2.a.</v>
          </cell>
          <cell r="C640" t="str">
            <v>TAMPER</v>
          </cell>
          <cell r="G640" t="str">
            <v>(E25)</v>
          </cell>
        </row>
        <row r="641">
          <cell r="C641" t="str">
            <v>Kecepatan</v>
          </cell>
          <cell r="G641" t="str">
            <v>V</v>
          </cell>
          <cell r="H641">
            <v>0.5</v>
          </cell>
          <cell r="I641" t="str">
            <v>Km / Jam</v>
          </cell>
          <cell r="L641" t="str">
            <v>C.</v>
          </cell>
          <cell r="N641" t="str">
            <v>PERALATAN</v>
          </cell>
        </row>
        <row r="642">
          <cell r="C642" t="str">
            <v>Efisiensi alat</v>
          </cell>
          <cell r="G642" t="str">
            <v>Fa</v>
          </cell>
          <cell r="H642">
            <v>0.83</v>
          </cell>
          <cell r="I642" t="str">
            <v>-</v>
          </cell>
        </row>
        <row r="643">
          <cell r="C643" t="str">
            <v>Lebar pemadatan</v>
          </cell>
          <cell r="G643" t="str">
            <v>Lb</v>
          </cell>
          <cell r="H643">
            <v>0.4</v>
          </cell>
          <cell r="I643" t="str">
            <v>M</v>
          </cell>
          <cell r="L643" t="str">
            <v>1.</v>
          </cell>
          <cell r="N643" t="str">
            <v>Tamper</v>
          </cell>
          <cell r="O643" t="str">
            <v>(E25)</v>
          </cell>
          <cell r="P643" t="str">
            <v>Jam</v>
          </cell>
          <cell r="Q643">
            <v>0.69578313253012058</v>
          </cell>
          <cell r="R643">
            <v>18672.16854694486</v>
          </cell>
          <cell r="U643">
            <v>12991.779922723685</v>
          </cell>
        </row>
        <row r="644">
          <cell r="C644" t="str">
            <v>Banyak lintasan</v>
          </cell>
          <cell r="G644" t="str">
            <v>n</v>
          </cell>
          <cell r="H644">
            <v>10</v>
          </cell>
          <cell r="I644" t="str">
            <v>lintasan</v>
          </cell>
          <cell r="L644" t="str">
            <v>2.</v>
          </cell>
          <cell r="N644" t="str">
            <v>Dump Truck</v>
          </cell>
          <cell r="O644" t="str">
            <v>(E08)</v>
          </cell>
          <cell r="P644" t="str">
            <v>Jam</v>
          </cell>
          <cell r="Q644">
            <v>0.36926455823293175</v>
          </cell>
          <cell r="R644">
            <v>153645.58193291764</v>
          </cell>
          <cell r="U644">
            <v>56735.867936900555</v>
          </cell>
        </row>
        <row r="645">
          <cell r="C645" t="str">
            <v>Tebal lapis hamparan</v>
          </cell>
          <cell r="G645" t="str">
            <v>tp</v>
          </cell>
          <cell r="H645">
            <v>0.2</v>
          </cell>
          <cell r="I645" t="str">
            <v>M</v>
          </cell>
          <cell r="L645" t="str">
            <v>3.</v>
          </cell>
          <cell r="N645" t="str">
            <v>Alat  Bantu</v>
          </cell>
          <cell r="P645" t="str">
            <v>Ls</v>
          </cell>
          <cell r="Q645">
            <v>1</v>
          </cell>
          <cell r="R645">
            <v>1000</v>
          </cell>
          <cell r="U645">
            <v>1000</v>
          </cell>
        </row>
        <row r="648">
          <cell r="C648" t="str">
            <v>Kap. Prod. / Jam   =</v>
          </cell>
          <cell r="D648" t="str">
            <v>v x 1000 x Fa x Lb x 60</v>
          </cell>
          <cell r="G648" t="str">
            <v>Q1</v>
          </cell>
          <cell r="H648">
            <v>3.3200000000000003</v>
          </cell>
          <cell r="I648" t="str">
            <v xml:space="preserve">M3 / Jam </v>
          </cell>
        </row>
        <row r="649">
          <cell r="D649" t="str">
            <v xml:space="preserve">    n x tp</v>
          </cell>
        </row>
        <row r="651">
          <cell r="C651" t="str">
            <v>Koefisien Alat / m'</v>
          </cell>
          <cell r="D651" t="str">
            <v xml:space="preserve"> =  1  :  Q1 x Vp</v>
          </cell>
          <cell r="G651" t="str">
            <v>(E25)</v>
          </cell>
          <cell r="H651">
            <v>0.69578313253012058</v>
          </cell>
          <cell r="I651" t="str">
            <v>jam</v>
          </cell>
          <cell r="Q651" t="str">
            <v xml:space="preserve">JUMLAH HARGA PERALATAN   </v>
          </cell>
          <cell r="U651">
            <v>70727.647859624238</v>
          </cell>
        </row>
        <row r="653">
          <cell r="A653" t="str">
            <v>2.b.</v>
          </cell>
          <cell r="C653" t="str">
            <v>DUMP TRUCK</v>
          </cell>
          <cell r="G653" t="str">
            <v>(E08)</v>
          </cell>
          <cell r="L653" t="str">
            <v>D.</v>
          </cell>
          <cell r="N653" t="str">
            <v>JUMLAH HARGA TENAGA, BAHAN DAN PERALATAN  ( A + B + C )</v>
          </cell>
          <cell r="U653">
            <v>687956.99339064327</v>
          </cell>
        </row>
        <row r="654">
          <cell r="C654" t="str">
            <v>Kapasitas bak sekali muat</v>
          </cell>
          <cell r="G654" t="str">
            <v>V</v>
          </cell>
          <cell r="H654">
            <v>4</v>
          </cell>
          <cell r="I654" t="str">
            <v>Buah/M'</v>
          </cell>
          <cell r="L654" t="str">
            <v>E.</v>
          </cell>
          <cell r="N654" t="str">
            <v>OVERHEAD &amp; PROFIT</v>
          </cell>
          <cell r="P654">
            <v>10</v>
          </cell>
          <cell r="Q654" t="str">
            <v>%  x  D</v>
          </cell>
          <cell r="U654">
            <v>68795.699339064333</v>
          </cell>
        </row>
        <row r="655">
          <cell r="C655" t="str">
            <v>Faktor efisiensi alat</v>
          </cell>
          <cell r="G655" t="str">
            <v>Fa</v>
          </cell>
          <cell r="H655">
            <v>0.83</v>
          </cell>
          <cell r="L655" t="str">
            <v>F.</v>
          </cell>
          <cell r="N655" t="str">
            <v>HARGA SATUAN PEKERJAAN  ( D + E )</v>
          </cell>
          <cell r="U655">
            <v>756752.69272970757</v>
          </cell>
        </row>
        <row r="656">
          <cell r="C656" t="str">
            <v>Kecepatanrata-rata bermuatan</v>
          </cell>
          <cell r="G656" t="str">
            <v>v1</v>
          </cell>
          <cell r="H656">
            <v>40</v>
          </cell>
          <cell r="L656" t="str">
            <v>Note: 1</v>
          </cell>
          <cell r="N656" t="str">
            <v>SATUAN dapat berdasarkan atas jam operasi untuk Tenaga Kerja dan Peralatan, volume dan/atau ukuran</v>
          </cell>
        </row>
        <row r="657">
          <cell r="C657" t="str">
            <v>Kecepatan rata-rata kosong</v>
          </cell>
          <cell r="G657" t="str">
            <v>v2</v>
          </cell>
          <cell r="H657">
            <v>50</v>
          </cell>
          <cell r="N657" t="str">
            <v>berat untuk bahan-bahan.</v>
          </cell>
        </row>
        <row r="658">
          <cell r="C658" t="str">
            <v>Waktu siklus    :</v>
          </cell>
          <cell r="G658" t="str">
            <v>Ts</v>
          </cell>
          <cell r="L658">
            <v>2</v>
          </cell>
          <cell r="N658" t="str">
            <v>Kuantitas satuan adalah kuantitas setiap komponen untuk menyelesaikan satu satuan pekerjaan dari nomor</v>
          </cell>
        </row>
        <row r="659">
          <cell r="C659" t="str">
            <v>- Waktu  tempuh in  si    = (L : v1 ) x 60</v>
          </cell>
          <cell r="G659" t="str">
            <v>T1</v>
          </cell>
          <cell r="H659">
            <v>13.087499999999999</v>
          </cell>
          <cell r="I659" t="str">
            <v>menit</v>
          </cell>
          <cell r="N659" t="str">
            <v>mata pembayaran.</v>
          </cell>
        </row>
        <row r="660">
          <cell r="C660" t="str">
            <v>-  Waktutempuh kosong  = (L : v2)  x  60</v>
          </cell>
          <cell r="G660" t="str">
            <v>T2</v>
          </cell>
          <cell r="H660">
            <v>10.469999999999999</v>
          </cell>
          <cell r="I660" t="str">
            <v>menit</v>
          </cell>
          <cell r="L660">
            <v>3</v>
          </cell>
          <cell r="N660" t="str">
            <v>Biaya satuan untuk peralatan sudah termasuk bahan bakar, bahan habis dipakai dan operator.</v>
          </cell>
        </row>
        <row r="661">
          <cell r="C661" t="str">
            <v>- Muat, bongkar dan lain-lain</v>
          </cell>
          <cell r="G661" t="str">
            <v>T3</v>
          </cell>
          <cell r="H661">
            <v>50</v>
          </cell>
          <cell r="I661" t="str">
            <v>menit</v>
          </cell>
          <cell r="L661">
            <v>4</v>
          </cell>
          <cell r="N661" t="str">
            <v>Biaya satuan sudah termasuk pengeluaran untuk seluruh pajak yang berkaitan (tetapi tidak termasuk PPN</v>
          </cell>
        </row>
        <row r="662">
          <cell r="G662" t="str">
            <v>Ts</v>
          </cell>
          <cell r="H662">
            <v>73.557500000000005</v>
          </cell>
          <cell r="I662" t="str">
            <v>menit</v>
          </cell>
          <cell r="N662" t="str">
            <v>yang dibayar dari kontrak) dan biaya-biaya lainnya.</v>
          </cell>
        </row>
        <row r="663">
          <cell r="J663" t="str">
            <v>Berlanjut ke halaman berikut</v>
          </cell>
        </row>
        <row r="664">
          <cell r="A664" t="str">
            <v>ITEM PEMBAYARAN NO.</v>
          </cell>
          <cell r="D664" t="str">
            <v>:  2.3 (4)</v>
          </cell>
          <cell r="J664" t="str">
            <v>Analisa EI-234</v>
          </cell>
        </row>
        <row r="665">
          <cell r="A665" t="str">
            <v>JENIS PEKERJAAN</v>
          </cell>
          <cell r="D665" t="str">
            <v>:  Gorong2 Pipa Beton Bertulang, 1 m &lt; diameter dalam &lt; 1.3 m</v>
          </cell>
        </row>
        <row r="666">
          <cell r="A666" t="str">
            <v>SATUAN PEMBAYARAN</v>
          </cell>
          <cell r="D666" t="str">
            <v>:  M1</v>
          </cell>
          <cell r="J666" t="str">
            <v xml:space="preserve">         URAIAN ANALISA HARGA SATUAN</v>
          </cell>
        </row>
        <row r="667">
          <cell r="J667" t="str">
            <v>Lanjutan</v>
          </cell>
        </row>
        <row r="669">
          <cell r="A669" t="str">
            <v>No.</v>
          </cell>
          <cell r="C669" t="str">
            <v>U R A I A N</v>
          </cell>
          <cell r="G669" t="str">
            <v>KODE</v>
          </cell>
          <cell r="H669" t="str">
            <v>KOEF.</v>
          </cell>
          <cell r="I669" t="str">
            <v>SATUAN</v>
          </cell>
          <cell r="J669" t="str">
            <v>KETERANGAN</v>
          </cell>
        </row>
        <row r="672">
          <cell r="C672" t="str">
            <v>Kapasitas Produksi / Jam   =</v>
          </cell>
          <cell r="E672" t="str">
            <v>V x Fa x 60</v>
          </cell>
          <cell r="G672" t="str">
            <v>Q2</v>
          </cell>
          <cell r="H672">
            <v>2.7080855113346698</v>
          </cell>
          <cell r="I672" t="str">
            <v xml:space="preserve">M' / Jam </v>
          </cell>
        </row>
        <row r="673">
          <cell r="E673" t="str">
            <v xml:space="preserve">    Ts</v>
          </cell>
        </row>
        <row r="675">
          <cell r="C675" t="str">
            <v>Koefisien Alat / m'</v>
          </cell>
          <cell r="D675" t="str">
            <v xml:space="preserve"> =  1  :  Q2</v>
          </cell>
          <cell r="G675" t="str">
            <v>(E08)</v>
          </cell>
          <cell r="H675">
            <v>0.36926455823293175</v>
          </cell>
          <cell r="I675" t="str">
            <v>jam</v>
          </cell>
        </row>
        <row r="678">
          <cell r="A678" t="str">
            <v>2.c.</v>
          </cell>
          <cell r="C678" t="str">
            <v>ALAT  BANTU</v>
          </cell>
        </row>
        <row r="679">
          <cell r="C679" t="str">
            <v>Diperlukan alat-alat bantu kecil</v>
          </cell>
          <cell r="J679" t="str">
            <v>Lump Sump</v>
          </cell>
        </row>
        <row r="680">
          <cell r="C680" t="str">
            <v>- Sekop    =         3   buah</v>
          </cell>
        </row>
        <row r="681">
          <cell r="C681" t="str">
            <v>- Pacul     =         3   buah</v>
          </cell>
        </row>
        <row r="682">
          <cell r="C682" t="str">
            <v>- Alat-alat kecil lain</v>
          </cell>
        </row>
        <row r="684">
          <cell r="A684" t="str">
            <v xml:space="preserve">   3.</v>
          </cell>
          <cell r="C684" t="str">
            <v>TENAGA</v>
          </cell>
        </row>
        <row r="685">
          <cell r="C685" t="str">
            <v>Produksi Gorong-gorong / hari</v>
          </cell>
          <cell r="G685" t="str">
            <v>Qt</v>
          </cell>
          <cell r="H685">
            <v>6</v>
          </cell>
          <cell r="I685" t="str">
            <v>M'</v>
          </cell>
        </row>
        <row r="686">
          <cell r="C686" t="str">
            <v>Kebutuhan tenaga :</v>
          </cell>
        </row>
        <row r="687">
          <cell r="D687" t="str">
            <v>- Pekerja</v>
          </cell>
          <cell r="G687" t="str">
            <v>P</v>
          </cell>
          <cell r="H687">
            <v>8</v>
          </cell>
          <cell r="I687" t="str">
            <v>orang</v>
          </cell>
        </row>
        <row r="688">
          <cell r="D688" t="str">
            <v>- Tukang</v>
          </cell>
          <cell r="G688" t="str">
            <v>T</v>
          </cell>
          <cell r="H688">
            <v>1</v>
          </cell>
          <cell r="I688" t="str">
            <v>orang</v>
          </cell>
        </row>
        <row r="689">
          <cell r="D689" t="str">
            <v>- Mandor</v>
          </cell>
          <cell r="G689" t="str">
            <v>M</v>
          </cell>
          <cell r="H689">
            <v>1</v>
          </cell>
          <cell r="I689" t="str">
            <v>orang</v>
          </cell>
        </row>
        <row r="691">
          <cell r="C691" t="str">
            <v>Koefisien tenaga / M'   :</v>
          </cell>
        </row>
        <row r="692">
          <cell r="D692" t="str">
            <v>- Pekerja</v>
          </cell>
          <cell r="E692" t="str">
            <v>= (Tk x P) : Qt</v>
          </cell>
          <cell r="G692" t="str">
            <v>(L01)</v>
          </cell>
          <cell r="H692">
            <v>9.3333333333333339</v>
          </cell>
          <cell r="I692" t="str">
            <v>jam</v>
          </cell>
        </row>
        <row r="693">
          <cell r="D693" t="str">
            <v>- Tukang</v>
          </cell>
          <cell r="E693" t="str">
            <v>= (Tk x T) : Qt</v>
          </cell>
          <cell r="G693" t="str">
            <v>(L02)</v>
          </cell>
          <cell r="H693">
            <v>1.1666666666666667</v>
          </cell>
          <cell r="I693" t="str">
            <v>jam</v>
          </cell>
        </row>
        <row r="694">
          <cell r="D694" t="str">
            <v>- Mandor</v>
          </cell>
          <cell r="E694" t="str">
            <v>= (Tk x M) : Qt</v>
          </cell>
          <cell r="G694" t="str">
            <v>(L03)</v>
          </cell>
          <cell r="H694">
            <v>1.1666666666666667</v>
          </cell>
          <cell r="I694" t="str">
            <v>jam</v>
          </cell>
        </row>
        <row r="696">
          <cell r="A696" t="str">
            <v>4.</v>
          </cell>
          <cell r="C696" t="str">
            <v>HARGA DASAR SATUAN UPAH, BAHAN DAN ALAT</v>
          </cell>
        </row>
        <row r="697">
          <cell r="C697" t="str">
            <v>Lihat lampiran.</v>
          </cell>
        </row>
        <row r="700">
          <cell r="A700" t="str">
            <v>5.</v>
          </cell>
          <cell r="C700" t="str">
            <v>ANALISA HARGA SATUAN PEKERJAAN</v>
          </cell>
        </row>
        <row r="701">
          <cell r="C701" t="str">
            <v>Lihat perhitungan dalam FORMULIR STANDAR UNTUK</v>
          </cell>
        </row>
        <row r="702">
          <cell r="C702" t="str">
            <v>PEREKEMAN ANALISA MASING-MASING HARGA</v>
          </cell>
        </row>
        <row r="703">
          <cell r="C703" t="str">
            <v>SATUAN.</v>
          </cell>
        </row>
        <row r="704">
          <cell r="C704" t="str">
            <v>Didapat Harga Satuan Pekerjaan :</v>
          </cell>
        </row>
        <row r="706">
          <cell r="C706" t="str">
            <v xml:space="preserve">Rp.  </v>
          </cell>
          <cell r="D706">
            <v>756752.69272970757</v>
          </cell>
          <cell r="E706" t="str">
            <v xml:space="preserve"> / M'</v>
          </cell>
        </row>
        <row r="709">
          <cell r="A709" t="str">
            <v>6.</v>
          </cell>
          <cell r="C709" t="str">
            <v>WAKTU PELAKSANAAN YANG DIPERLUKAN</v>
          </cell>
        </row>
        <row r="710">
          <cell r="C710" t="str">
            <v>Masa Pelaksanaan :</v>
          </cell>
          <cell r="D710" t="str">
            <v>. . . . . . . . . . . .</v>
          </cell>
          <cell r="E710" t="str">
            <v>bulan</v>
          </cell>
        </row>
        <row r="712">
          <cell r="A712" t="str">
            <v>7.</v>
          </cell>
          <cell r="C712" t="str">
            <v>VOLUME PEKERJAAN YANG DIPERLUKAN</v>
          </cell>
        </row>
        <row r="713">
          <cell r="C713" t="str">
            <v>Volume pekerjaan  :</v>
          </cell>
          <cell r="D713">
            <v>1</v>
          </cell>
          <cell r="E713" t="str">
            <v>M'</v>
          </cell>
        </row>
        <row r="723">
          <cell r="A723" t="str">
            <v>ITEM PEMBAYARAN NO.</v>
          </cell>
          <cell r="D723" t="str">
            <v>:  2.3 (5)</v>
          </cell>
          <cell r="J723" t="str">
            <v>Analisa EI-236</v>
          </cell>
        </row>
        <row r="724">
          <cell r="A724" t="str">
            <v>JENIS PEKERJAAN</v>
          </cell>
          <cell r="D724" t="str">
            <v>: Gorong-Gorong Pipa Beton Bertulang, 1,3  m &lt; diameter dalam &lt; 1,5 m</v>
          </cell>
        </row>
        <row r="725">
          <cell r="A725" t="str">
            <v>SATUAN PEMBAYARAN</v>
          </cell>
          <cell r="D725" t="str">
            <v>: M1</v>
          </cell>
          <cell r="J725" t="str">
            <v xml:space="preserve">         URAIAN ANALISA HARGA SATUAN</v>
          </cell>
        </row>
        <row r="727">
          <cell r="A727" t="str">
            <v>ITEM PEMBAYARAN NO.</v>
          </cell>
          <cell r="D727" t="str">
            <v>:  2.3 (6)</v>
          </cell>
          <cell r="J727" t="str">
            <v>Analisa EI-236</v>
          </cell>
        </row>
        <row r="728">
          <cell r="A728" t="str">
            <v>JENIS PEKERJAAN</v>
          </cell>
          <cell r="D728" t="str">
            <v>: Gorong-Gorong Pipa Beton Bertulang, 1,5  m &lt; diameter dalam &lt;  2,3 m</v>
          </cell>
        </row>
        <row r="729">
          <cell r="A729" t="str">
            <v>SATUAN PEMBAYARAN</v>
          </cell>
          <cell r="D729" t="str">
            <v>: M1</v>
          </cell>
          <cell r="J729" t="str">
            <v xml:space="preserve">         URAIAN ANALISA HARGA SATUAN</v>
          </cell>
        </row>
        <row r="734">
          <cell r="A734" t="str">
            <v>ITEM PEMBAYARAN NO.</v>
          </cell>
          <cell r="D734" t="str">
            <v>:  2.3 (7)</v>
          </cell>
          <cell r="J734" t="str">
            <v>Analisa EI-236</v>
          </cell>
        </row>
        <row r="735">
          <cell r="A735" t="str">
            <v>JENIS PEKERJAAN</v>
          </cell>
          <cell r="D735" t="str">
            <v>:  Gorong2 Baja Bergelombang dengan dimensi … (mengacu pada SNI 03-6719-2002)</v>
          </cell>
        </row>
        <row r="736">
          <cell r="A736" t="str">
            <v>SATUAN PEMBAYARAN</v>
          </cell>
          <cell r="D736" t="str">
            <v>:  Ton</v>
          </cell>
          <cell r="J736" t="str">
            <v xml:space="preserve">         URAIAN ANALISA HARGA SATUAN</v>
          </cell>
        </row>
        <row r="739">
          <cell r="A739" t="str">
            <v>No.</v>
          </cell>
          <cell r="C739" t="str">
            <v>U R A I A N</v>
          </cell>
          <cell r="G739" t="str">
            <v>KODE</v>
          </cell>
          <cell r="H739" t="str">
            <v>KOEF.</v>
          </cell>
          <cell r="I739" t="str">
            <v>SATUAN</v>
          </cell>
          <cell r="J739" t="str">
            <v>KETERANGAN</v>
          </cell>
        </row>
        <row r="742">
          <cell r="A742" t="str">
            <v>I.</v>
          </cell>
          <cell r="C742" t="str">
            <v>ASUMSI</v>
          </cell>
        </row>
        <row r="743">
          <cell r="A743">
            <v>1</v>
          </cell>
          <cell r="C743" t="str">
            <v>Pekerjaan dilakukan secara mekanik/manual</v>
          </cell>
        </row>
        <row r="744">
          <cell r="A744">
            <v>2</v>
          </cell>
          <cell r="C744" t="str">
            <v>Lokasi pekerjaan : sepanjang jalan</v>
          </cell>
        </row>
        <row r="745">
          <cell r="A745">
            <v>3</v>
          </cell>
          <cell r="C745" t="str">
            <v>Diameter gorong-gorong baja</v>
          </cell>
          <cell r="G745" t="str">
            <v>d</v>
          </cell>
          <cell r="H745">
            <v>1</v>
          </cell>
          <cell r="I745" t="str">
            <v>m</v>
          </cell>
        </row>
        <row r="746">
          <cell r="A746">
            <v>4</v>
          </cell>
          <cell r="C746" t="str">
            <v>Jarak rata-rata Base Camp ke lokasi pekerjaan</v>
          </cell>
          <cell r="G746" t="str">
            <v>L</v>
          </cell>
          <cell r="H746">
            <v>8.7249999999999996</v>
          </cell>
          <cell r="I746" t="str">
            <v>Km</v>
          </cell>
        </row>
        <row r="747">
          <cell r="A747">
            <v>5</v>
          </cell>
          <cell r="C747" t="str">
            <v>Jam kerja efektif per-hari</v>
          </cell>
          <cell r="G747" t="str">
            <v>Tk</v>
          </cell>
          <cell r="H747">
            <v>7</v>
          </cell>
          <cell r="I747" t="str">
            <v>Jam</v>
          </cell>
        </row>
        <row r="748">
          <cell r="A748">
            <v>6</v>
          </cell>
          <cell r="C748" t="str">
            <v>Tebal gorong-gorong</v>
          </cell>
          <cell r="G748" t="str">
            <v>tg</v>
          </cell>
          <cell r="H748">
            <v>0.25</v>
          </cell>
          <cell r="I748" t="str">
            <v>Cm</v>
          </cell>
        </row>
        <row r="749">
          <cell r="A749">
            <v>7</v>
          </cell>
          <cell r="C749" t="str">
            <v>BJ Pipa Baja Bergelombang</v>
          </cell>
          <cell r="G749" t="str">
            <v>BJp</v>
          </cell>
          <cell r="H749">
            <v>7.9</v>
          </cell>
          <cell r="I749" t="str">
            <v>T/m3</v>
          </cell>
        </row>
        <row r="750">
          <cell r="G750" t="str">
            <v>BJp1</v>
          </cell>
          <cell r="H750">
            <v>0.12445321428571117</v>
          </cell>
          <cell r="I750" t="str">
            <v>T/m'</v>
          </cell>
        </row>
        <row r="751">
          <cell r="A751" t="str">
            <v>II.</v>
          </cell>
          <cell r="C751" t="str">
            <v>URUTAN KERJA</v>
          </cell>
        </row>
        <row r="753">
          <cell r="A753">
            <v>1</v>
          </cell>
          <cell r="C753" t="str">
            <v>Gorong-gorong baja diterima dari pemasok</v>
          </cell>
        </row>
        <row r="754">
          <cell r="C754" t="str">
            <v>di lokasi pekerjaan</v>
          </cell>
        </row>
        <row r="755">
          <cell r="A755">
            <v>3</v>
          </cell>
          <cell r="C755" t="str">
            <v>Dasar gorong-gorong digali sesuai kebutuhan dan ma-</v>
          </cell>
        </row>
        <row r="756">
          <cell r="C756" t="str">
            <v>terial backfill dipadatkan dengan Tamper</v>
          </cell>
        </row>
        <row r="757">
          <cell r="A757">
            <v>4</v>
          </cell>
          <cell r="C757" t="str">
            <v>Tebal lapis porus pada dasar gorong-gorong baja</v>
          </cell>
          <cell r="G757" t="str">
            <v>tp</v>
          </cell>
          <cell r="H757">
            <v>0.15</v>
          </cell>
          <cell r="I757" t="str">
            <v>M</v>
          </cell>
        </row>
        <row r="758">
          <cell r="A758">
            <v>5</v>
          </cell>
          <cell r="C758" t="str">
            <v>Material pilihan untuk penimbunan kembali (padat)</v>
          </cell>
        </row>
        <row r="759">
          <cell r="A759">
            <v>6</v>
          </cell>
          <cell r="C759" t="str">
            <v>Sekelompok pekerja akan melaksanakan pekerjaan</v>
          </cell>
        </row>
        <row r="760">
          <cell r="C760" t="str">
            <v>dengan cara manual dengan menggunakan alat bantu</v>
          </cell>
        </row>
        <row r="762">
          <cell r="A762" t="str">
            <v>III.</v>
          </cell>
          <cell r="C762" t="str">
            <v>PEMAKAIAN BAHAN, ALAT DAN TENAGA</v>
          </cell>
        </row>
        <row r="763">
          <cell r="A763" t="str">
            <v xml:space="preserve">   1.</v>
          </cell>
          <cell r="C763" t="str">
            <v>BAHAN</v>
          </cell>
        </row>
        <row r="764">
          <cell r="C764" t="str">
            <v>Untuk mendapatkan 1 M' gorong-gorong diperlukan</v>
          </cell>
        </row>
        <row r="765">
          <cell r="C765" t="str">
            <v>- Baja Bergelombang</v>
          </cell>
          <cell r="G765" t="str">
            <v>(M46)</v>
          </cell>
          <cell r="H765">
            <v>1050</v>
          </cell>
          <cell r="I765" t="str">
            <v>Kg</v>
          </cell>
        </row>
        <row r="766">
          <cell r="C766" t="str">
            <v>- Urugan Porus = {(tp*(0.5+2*tg/100+d+0.5)*1)*1.05} x (1/BJp1)</v>
          </cell>
          <cell r="G766" t="str">
            <v>(EI-241)</v>
          </cell>
          <cell r="H766">
            <v>2.5373993095512715</v>
          </cell>
          <cell r="I766" t="str">
            <v>M3</v>
          </cell>
        </row>
        <row r="767">
          <cell r="C767" t="str">
            <v>- Mat. Pilihan = {((2*tg/100+d+0.5)*(0.5+2*tg/100+d+0.5)</v>
          </cell>
          <cell r="G767" t="str">
            <v>(M09)</v>
          </cell>
          <cell r="H767">
            <v>18.763120248860478</v>
          </cell>
          <cell r="I767" t="str">
            <v>M3</v>
          </cell>
          <cell r="J767" t="str">
            <v xml:space="preserve"> = Vp</v>
          </cell>
        </row>
        <row r="768">
          <cell r="C768" t="str">
            <v xml:space="preserve">                      -(22/7*(0.5*(2*tg/100+d))^2)*1)*1.05} x (1/BJp1)</v>
          </cell>
        </row>
        <row r="770">
          <cell r="A770" t="str">
            <v xml:space="preserve">   2.</v>
          </cell>
          <cell r="C770" t="str">
            <v>ALAT</v>
          </cell>
        </row>
        <row r="771">
          <cell r="A771" t="str">
            <v>2.a.</v>
          </cell>
          <cell r="C771" t="str">
            <v>TAMPER</v>
          </cell>
          <cell r="G771" t="str">
            <v>(E25)</v>
          </cell>
        </row>
        <row r="772">
          <cell r="C772" t="str">
            <v>Kecepatan</v>
          </cell>
          <cell r="G772" t="str">
            <v>v</v>
          </cell>
          <cell r="H772">
            <v>0.5</v>
          </cell>
          <cell r="I772" t="str">
            <v>Km / Jam</v>
          </cell>
        </row>
        <row r="773">
          <cell r="C773" t="str">
            <v>Efisiensi alat</v>
          </cell>
          <cell r="G773" t="str">
            <v>Fa</v>
          </cell>
          <cell r="H773">
            <v>0.83</v>
          </cell>
          <cell r="I773" t="str">
            <v>-</v>
          </cell>
        </row>
        <row r="774">
          <cell r="C774" t="str">
            <v>Lebar pemadatan</v>
          </cell>
          <cell r="G774" t="str">
            <v>Lb</v>
          </cell>
          <cell r="H774">
            <v>0.4</v>
          </cell>
          <cell r="I774" t="str">
            <v>M</v>
          </cell>
        </row>
        <row r="775">
          <cell r="C775" t="str">
            <v>Banyak lintasan</v>
          </cell>
          <cell r="G775" t="str">
            <v>n</v>
          </cell>
          <cell r="H775">
            <v>10</v>
          </cell>
          <cell r="I775" t="str">
            <v>lintasan</v>
          </cell>
        </row>
        <row r="776">
          <cell r="C776" t="str">
            <v>Tebal lapis hamparan</v>
          </cell>
          <cell r="G776" t="str">
            <v>tp</v>
          </cell>
          <cell r="H776">
            <v>0.2</v>
          </cell>
          <cell r="I776" t="str">
            <v>M</v>
          </cell>
        </row>
        <row r="779">
          <cell r="C779" t="str">
            <v>Kap. Prod. / Jam   =</v>
          </cell>
          <cell r="D779" t="str">
            <v>v x 1000 x Fa x Lb x 60</v>
          </cell>
          <cell r="G779" t="str">
            <v>Q1</v>
          </cell>
          <cell r="H779">
            <v>3.3200000000000003</v>
          </cell>
          <cell r="I779" t="str">
            <v xml:space="preserve">M3 / Jam </v>
          </cell>
        </row>
        <row r="780">
          <cell r="D780" t="str">
            <v xml:space="preserve">    n x tp</v>
          </cell>
        </row>
        <row r="782">
          <cell r="C782" t="str">
            <v>Koefisien Alat / T</v>
          </cell>
          <cell r="D782" t="str">
            <v xml:space="preserve"> =  1  :  Q1 x Vp</v>
          </cell>
          <cell r="G782" t="str">
            <v>(E25)</v>
          </cell>
          <cell r="H782">
            <v>0.76427690046725039</v>
          </cell>
          <cell r="I782" t="str">
            <v>jam</v>
          </cell>
        </row>
        <row r="785">
          <cell r="A785" t="str">
            <v>2.c.</v>
          </cell>
          <cell r="C785" t="str">
            <v>ALAT  BANTU</v>
          </cell>
        </row>
        <row r="786">
          <cell r="C786" t="str">
            <v>Diperlukan alat-alat bantu kecil</v>
          </cell>
          <cell r="J786" t="str">
            <v>Lump Sump</v>
          </cell>
        </row>
        <row r="787">
          <cell r="C787" t="str">
            <v>- Sekop    =         3   buah</v>
          </cell>
        </row>
        <row r="788">
          <cell r="C788" t="str">
            <v>- Pacul     =         3   buah</v>
          </cell>
        </row>
        <row r="789">
          <cell r="C789" t="str">
            <v>- Alat-alat kecil lain</v>
          </cell>
        </row>
        <row r="794">
          <cell r="J794" t="str">
            <v>Berlanjut ke halaman berikut</v>
          </cell>
        </row>
        <row r="795">
          <cell r="A795" t="str">
            <v>ITEM PEMBAYARAN NO.</v>
          </cell>
          <cell r="D795" t="str">
            <v>:  2.3 (7)</v>
          </cell>
          <cell r="J795" t="str">
            <v>Analisa EI-236</v>
          </cell>
        </row>
        <row r="796">
          <cell r="A796" t="str">
            <v>JENIS PEKERJAAN</v>
          </cell>
          <cell r="D796" t="str">
            <v>:  Gorong2 Baja Bergelombang dengan dimensi … (mengacu pada SNI 03-6719-2002)</v>
          </cell>
        </row>
        <row r="797">
          <cell r="A797" t="str">
            <v>SATUAN PEMBAYARAN</v>
          </cell>
          <cell r="D797" t="str">
            <v>:  Ton</v>
          </cell>
          <cell r="J797" t="str">
            <v xml:space="preserve">         URAIAN ANALISA HARGA SATUAN</v>
          </cell>
        </row>
        <row r="798">
          <cell r="J798" t="str">
            <v>Lanjutan</v>
          </cell>
        </row>
        <row r="800">
          <cell r="A800" t="str">
            <v>No.</v>
          </cell>
          <cell r="C800" t="str">
            <v>U R A I A N</v>
          </cell>
          <cell r="G800" t="str">
            <v>KODE</v>
          </cell>
          <cell r="H800" t="str">
            <v>KOEF.</v>
          </cell>
          <cell r="I800" t="str">
            <v>SATUAN</v>
          </cell>
          <cell r="J800" t="str">
            <v>KETERANGAN</v>
          </cell>
        </row>
        <row r="803">
          <cell r="A803" t="str">
            <v xml:space="preserve">   3.</v>
          </cell>
          <cell r="C803" t="str">
            <v>TENAGA</v>
          </cell>
        </row>
        <row r="804">
          <cell r="C804" t="str">
            <v xml:space="preserve">Produksi Gorong-gorong / hari </v>
          </cell>
          <cell r="G804" t="str">
            <v>Qt</v>
          </cell>
          <cell r="H804">
            <v>1.3</v>
          </cell>
          <cell r="I804" t="str">
            <v>Ton</v>
          </cell>
          <cell r="J804">
            <v>10</v>
          </cell>
        </row>
        <row r="805">
          <cell r="J805" t="str">
            <v>M' per hari</v>
          </cell>
        </row>
        <row r="806">
          <cell r="C806" t="str">
            <v>Kebutuhan tenaga :</v>
          </cell>
        </row>
        <row r="807">
          <cell r="D807" t="str">
            <v>- Pekerja</v>
          </cell>
          <cell r="G807" t="str">
            <v>P</v>
          </cell>
          <cell r="H807">
            <v>12</v>
          </cell>
          <cell r="I807" t="str">
            <v>orang</v>
          </cell>
        </row>
        <row r="808">
          <cell r="D808" t="str">
            <v>- Tukang</v>
          </cell>
          <cell r="G808" t="str">
            <v>T</v>
          </cell>
          <cell r="H808">
            <v>1</v>
          </cell>
          <cell r="I808" t="str">
            <v>orang</v>
          </cell>
        </row>
        <row r="809">
          <cell r="D809" t="str">
            <v>- Mandor</v>
          </cell>
          <cell r="G809" t="str">
            <v>M</v>
          </cell>
          <cell r="H809">
            <v>1</v>
          </cell>
          <cell r="I809" t="str">
            <v>orang</v>
          </cell>
        </row>
        <row r="811">
          <cell r="C811" t="str">
            <v>Koefisien tenaga / Ton   :</v>
          </cell>
        </row>
        <row r="812">
          <cell r="D812" t="str">
            <v>- Pekerja</v>
          </cell>
          <cell r="E812" t="str">
            <v>= (Tk x P) : Qt</v>
          </cell>
          <cell r="G812" t="str">
            <v>(L01)</v>
          </cell>
          <cell r="H812">
            <v>64.615384615384613</v>
          </cell>
          <cell r="I812" t="str">
            <v>jam</v>
          </cell>
        </row>
        <row r="813">
          <cell r="D813" t="str">
            <v>- Tukang</v>
          </cell>
          <cell r="E813" t="str">
            <v>= (Tk x T) : Qt</v>
          </cell>
          <cell r="G813" t="str">
            <v>(L02)</v>
          </cell>
          <cell r="H813">
            <v>5.3846153846153841</v>
          </cell>
          <cell r="I813" t="str">
            <v>jam</v>
          </cell>
        </row>
        <row r="814">
          <cell r="D814" t="str">
            <v>- Mandor</v>
          </cell>
          <cell r="E814" t="str">
            <v>= (Tk x M) : Qt</v>
          </cell>
          <cell r="G814" t="str">
            <v>(L03)</v>
          </cell>
          <cell r="H814">
            <v>5.3846153846153841</v>
          </cell>
          <cell r="I814" t="str">
            <v>jam</v>
          </cell>
        </row>
        <row r="816">
          <cell r="A816" t="str">
            <v>4.</v>
          </cell>
          <cell r="C816" t="str">
            <v>HARGA DASAR SATUAN UPAH, BAHAN DAN ALAT</v>
          </cell>
        </row>
        <row r="817">
          <cell r="C817" t="str">
            <v>Lihat lampiran.</v>
          </cell>
        </row>
        <row r="819">
          <cell r="A819" t="str">
            <v>5.</v>
          </cell>
          <cell r="C819" t="str">
            <v>ANALISA HARGA SATUAN PEKERJAAN</v>
          </cell>
        </row>
        <row r="820">
          <cell r="C820" t="str">
            <v>Lihat perhitungan dalam FORMULIR STANDAR UNTUK</v>
          </cell>
        </row>
        <row r="821">
          <cell r="C821" t="str">
            <v>PEREKEMAN ANALISA MASING-MASING HARGA</v>
          </cell>
        </row>
        <row r="822">
          <cell r="C822" t="str">
            <v>SATUAN.</v>
          </cell>
        </row>
        <row r="823">
          <cell r="C823" t="str">
            <v>Didapat Harga Satuan Pekerjaan :</v>
          </cell>
        </row>
        <row r="825">
          <cell r="C825" t="str">
            <v xml:space="preserve">Rp.  </v>
          </cell>
          <cell r="D825">
            <v>9967201.2306805458</v>
          </cell>
          <cell r="E825" t="str">
            <v xml:space="preserve"> / M'</v>
          </cell>
        </row>
        <row r="828">
          <cell r="A828" t="str">
            <v>6.</v>
          </cell>
          <cell r="C828" t="str">
            <v>WAKTU PELAKSANAAN YANG DIPERLUKAN</v>
          </cell>
        </row>
        <row r="829">
          <cell r="C829" t="str">
            <v>Masa Pelaksanaan :</v>
          </cell>
          <cell r="D829" t="str">
            <v>. . . . . . . . . . . .</v>
          </cell>
          <cell r="E829" t="str">
            <v>bulan</v>
          </cell>
        </row>
        <row r="831">
          <cell r="A831" t="str">
            <v>7.</v>
          </cell>
          <cell r="C831" t="str">
            <v>VOLUME PEKERJAAN YANG DIPERLUKAN</v>
          </cell>
        </row>
        <row r="832">
          <cell r="C832" t="str">
            <v>Volume pekerjaan  :</v>
          </cell>
          <cell r="D832">
            <v>1</v>
          </cell>
          <cell r="E832" t="str">
            <v>M'</v>
          </cell>
        </row>
        <row r="854">
          <cell r="A854" t="str">
            <v>ITEM PEMBAYARAN NO.</v>
          </cell>
          <cell r="D854" t="str">
            <v>:  2.3 (8)</v>
          </cell>
          <cell r="J854" t="str">
            <v xml:space="preserve">Analisa EI-235 </v>
          </cell>
        </row>
        <row r="855">
          <cell r="A855" t="str">
            <v>JENIS PEKERJAAN</v>
          </cell>
          <cell r="D855" t="str">
            <v>: Gorong-Gorong Pipa beton tanpa tulangan diameter dalam 100 mm sampai 900 mm</v>
          </cell>
          <cell r="L855" t="str">
            <v>FORMULIR STANDAR UNTUK</v>
          </cell>
        </row>
        <row r="856">
          <cell r="A856" t="str">
            <v>SATUAN PEMBAYARAN</v>
          </cell>
          <cell r="D856" t="str">
            <v>:  M1</v>
          </cell>
          <cell r="J856" t="str">
            <v xml:space="preserve">         URAIAN ANALISA HARGA SATUAN</v>
          </cell>
          <cell r="L856" t="str">
            <v>PEREKAMAN ANALISA MASING-MASING HARGA SATUAN</v>
          </cell>
        </row>
        <row r="857">
          <cell r="L857" t="str">
            <v/>
          </cell>
        </row>
        <row r="859">
          <cell r="A859" t="str">
            <v>No.</v>
          </cell>
          <cell r="C859" t="str">
            <v>U R A I A N</v>
          </cell>
          <cell r="G859" t="str">
            <v>KODE</v>
          </cell>
          <cell r="H859" t="str">
            <v>KOEF.</v>
          </cell>
          <cell r="I859" t="str">
            <v>SATUAN</v>
          </cell>
          <cell r="J859" t="str">
            <v>KETERANGAN</v>
          </cell>
        </row>
        <row r="860">
          <cell r="L860" t="str">
            <v>PROYEK</v>
          </cell>
          <cell r="O860" t="str">
            <v>:</v>
          </cell>
        </row>
        <row r="861">
          <cell r="L861" t="str">
            <v>No. PAKET KONTRAK</v>
          </cell>
          <cell r="O861" t="str">
            <v>:</v>
          </cell>
        </row>
        <row r="862">
          <cell r="A862" t="str">
            <v>I.</v>
          </cell>
          <cell r="C862" t="str">
            <v>ASUMSI</v>
          </cell>
          <cell r="L862" t="str">
            <v>NAMA PAKET</v>
          </cell>
          <cell r="O862" t="str">
            <v>:</v>
          </cell>
        </row>
        <row r="863">
          <cell r="A863">
            <v>1</v>
          </cell>
          <cell r="C863" t="str">
            <v>Pekerjaan dilakukan secara mekanik/manual</v>
          </cell>
          <cell r="L863" t="str">
            <v>PROP / KAB / KODYA</v>
          </cell>
          <cell r="O863" t="str">
            <v>:</v>
          </cell>
        </row>
        <row r="864">
          <cell r="A864">
            <v>2</v>
          </cell>
          <cell r="C864" t="str">
            <v>Lokasi pekerjaan : sepanjang jalan</v>
          </cell>
          <cell r="L864" t="str">
            <v>ITEM PEMBAYARAN NO.</v>
          </cell>
          <cell r="O864" t="str">
            <v>:  2.3 (8)</v>
          </cell>
          <cell r="R864" t="str">
            <v>PERKIRAAN VOL. PEK.</v>
          </cell>
          <cell r="T864" t="str">
            <v>:</v>
          </cell>
          <cell r="U864">
            <v>1</v>
          </cell>
        </row>
        <row r="865">
          <cell r="A865">
            <v>3</v>
          </cell>
          <cell r="C865" t="str">
            <v>Diameter bagian dalam gorong-gorong</v>
          </cell>
          <cell r="G865" t="str">
            <v>d</v>
          </cell>
          <cell r="H865">
            <v>0.25</v>
          </cell>
          <cell r="I865" t="str">
            <v>m</v>
          </cell>
          <cell r="L865" t="str">
            <v>JENIS PEKERJAAN</v>
          </cell>
          <cell r="O865" t="str">
            <v>: Gorong-Gorong Pipa beton tanpa tulangan diameter dalam 100 mm sampai 900 mm</v>
          </cell>
          <cell r="R865" t="str">
            <v>TOTAL HARGA (Rp.)</v>
          </cell>
          <cell r="T865" t="str">
            <v>:</v>
          </cell>
          <cell r="U865">
            <v>218715.29344341051</v>
          </cell>
        </row>
        <row r="866">
          <cell r="A866">
            <v>4</v>
          </cell>
          <cell r="C866" t="str">
            <v>Jarak rata-rata Base Camp ke lokasi pekerjaan</v>
          </cell>
          <cell r="G866" t="str">
            <v>L</v>
          </cell>
          <cell r="H866">
            <v>8.7249999999999996</v>
          </cell>
          <cell r="I866" t="str">
            <v>Km</v>
          </cell>
          <cell r="L866" t="str">
            <v>SATUAN PEMBAYARAN</v>
          </cell>
          <cell r="O866" t="str">
            <v>:  M1</v>
          </cell>
          <cell r="Q866">
            <v>0</v>
          </cell>
          <cell r="R866" t="str">
            <v>% THD. BIAYA PROYEK</v>
          </cell>
          <cell r="T866" t="str">
            <v>:</v>
          </cell>
          <cell r="U866" t="e">
            <v>#DIV/0!</v>
          </cell>
        </row>
        <row r="867">
          <cell r="A867">
            <v>5</v>
          </cell>
          <cell r="C867" t="str">
            <v>Jam kerja efektif per-hari</v>
          </cell>
          <cell r="G867" t="str">
            <v>Tk</v>
          </cell>
          <cell r="H867">
            <v>7</v>
          </cell>
          <cell r="I867" t="str">
            <v>jam</v>
          </cell>
        </row>
        <row r="868">
          <cell r="A868">
            <v>6</v>
          </cell>
          <cell r="C868" t="str">
            <v>Tebal gorong-gorong</v>
          </cell>
          <cell r="G868" t="str">
            <v>tg</v>
          </cell>
          <cell r="H868">
            <v>6.5</v>
          </cell>
          <cell r="I868" t="str">
            <v>Cm</v>
          </cell>
        </row>
        <row r="869">
          <cell r="Q869" t="str">
            <v>PERKIRAAN</v>
          </cell>
          <cell r="R869" t="str">
            <v>HARGA</v>
          </cell>
          <cell r="S869" t="str">
            <v>JUMLAH</v>
          </cell>
        </row>
        <row r="870">
          <cell r="A870" t="str">
            <v>II.</v>
          </cell>
          <cell r="C870" t="str">
            <v>URUTAN KERJA</v>
          </cell>
          <cell r="L870" t="str">
            <v>NO.</v>
          </cell>
          <cell r="N870" t="str">
            <v>KOMPONEN</v>
          </cell>
          <cell r="P870" t="str">
            <v>SATUAN</v>
          </cell>
          <cell r="Q870" t="str">
            <v>KUANTITAS</v>
          </cell>
          <cell r="R870" t="str">
            <v>SATUAN</v>
          </cell>
          <cell r="S870" t="str">
            <v>HARGA</v>
          </cell>
        </row>
        <row r="871">
          <cell r="A871">
            <v>1</v>
          </cell>
          <cell r="C871" t="str">
            <v>Gorong-gorong dicetak di Base Camp</v>
          </cell>
          <cell r="R871" t="str">
            <v>(Rp.)</v>
          </cell>
          <cell r="S871" t="str">
            <v>(Rp.)</v>
          </cell>
        </row>
        <row r="872">
          <cell r="A872">
            <v>2</v>
          </cell>
          <cell r="C872" t="str">
            <v>Dump Truck mengangkut gorong-gorong jadi</v>
          </cell>
        </row>
        <row r="873">
          <cell r="C873" t="str">
            <v>ke lapangan</v>
          </cell>
        </row>
        <row r="874">
          <cell r="A874">
            <v>3</v>
          </cell>
          <cell r="C874" t="str">
            <v>Dasar gorong-gorong digali sesuai kebutuhan dan ma-</v>
          </cell>
          <cell r="L874" t="str">
            <v>A.</v>
          </cell>
          <cell r="N874" t="str">
            <v>TENAGA</v>
          </cell>
        </row>
        <row r="875">
          <cell r="C875" t="str">
            <v>terial backfill dipadatkan dengan Tamper</v>
          </cell>
        </row>
        <row r="876">
          <cell r="A876">
            <v>4</v>
          </cell>
          <cell r="C876" t="str">
            <v>Tebal lapis porus pada dasar gorong-gorong pipa baja</v>
          </cell>
          <cell r="G876" t="str">
            <v>tp</v>
          </cell>
          <cell r="H876">
            <v>0.1</v>
          </cell>
          <cell r="I876" t="str">
            <v>M</v>
          </cell>
          <cell r="J876" t="str">
            <v xml:space="preserve"> Sand bedding</v>
          </cell>
          <cell r="L876" t="str">
            <v>1.</v>
          </cell>
          <cell r="N876" t="str">
            <v>Pekerja</v>
          </cell>
          <cell r="O876" t="str">
            <v>(L01)</v>
          </cell>
          <cell r="P876" t="str">
            <v>jam</v>
          </cell>
          <cell r="Q876">
            <v>1.75</v>
          </cell>
          <cell r="R876">
            <v>2857.14</v>
          </cell>
          <cell r="U876">
            <v>4999.9949999999999</v>
          </cell>
        </row>
        <row r="877">
          <cell r="A877">
            <v>5</v>
          </cell>
          <cell r="C877" t="str">
            <v>Material pilihan untuk penimbunan kembali (padat)</v>
          </cell>
          <cell r="L877" t="str">
            <v>2.</v>
          </cell>
          <cell r="N877" t="str">
            <v>Tukang</v>
          </cell>
          <cell r="O877" t="str">
            <v>(L02)</v>
          </cell>
          <cell r="P877" t="str">
            <v>jam</v>
          </cell>
          <cell r="Q877">
            <v>0</v>
          </cell>
          <cell r="R877">
            <v>4285.71</v>
          </cell>
          <cell r="U877">
            <v>0</v>
          </cell>
        </row>
        <row r="878">
          <cell r="A878">
            <v>6</v>
          </cell>
          <cell r="C878" t="str">
            <v>Sekelompok pekerja akan melaksanakan pekerjaan</v>
          </cell>
          <cell r="L878" t="str">
            <v>3.</v>
          </cell>
          <cell r="N878" t="str">
            <v>Mandor</v>
          </cell>
          <cell r="O878" t="str">
            <v>(L03)</v>
          </cell>
          <cell r="P878" t="str">
            <v>jam</v>
          </cell>
          <cell r="Q878">
            <v>0.35</v>
          </cell>
          <cell r="R878">
            <v>3214.29</v>
          </cell>
          <cell r="U878">
            <v>1125.0014999999999</v>
          </cell>
        </row>
        <row r="879">
          <cell r="C879" t="str">
            <v>dengan cara manual dengan menggunakan alat bantu</v>
          </cell>
        </row>
        <row r="880">
          <cell r="Q880" t="str">
            <v xml:space="preserve">JUMLAH HARGA TENAGA   </v>
          </cell>
          <cell r="U880">
            <v>6124.9964999999993</v>
          </cell>
        </row>
        <row r="882">
          <cell r="A882" t="str">
            <v>III.</v>
          </cell>
          <cell r="C882" t="str">
            <v>PEMAKAIAN BAHAN, ALAT DAN TENAGA</v>
          </cell>
          <cell r="L882" t="str">
            <v>B.</v>
          </cell>
          <cell r="N882" t="str">
            <v>BAHAN</v>
          </cell>
        </row>
        <row r="883">
          <cell r="A883" t="str">
            <v xml:space="preserve">   1.</v>
          </cell>
          <cell r="C883" t="str">
            <v>BAHAN</v>
          </cell>
        </row>
        <row r="884">
          <cell r="C884" t="str">
            <v>Untuk mendapatkan 1 M' gorong-gorong diperlukan</v>
          </cell>
          <cell r="L884" t="str">
            <v>1.</v>
          </cell>
          <cell r="N884" t="str">
            <v>Beton K-175</v>
          </cell>
          <cell r="O884" t="str">
            <v>(EI-716)</v>
          </cell>
          <cell r="P884" t="str">
            <v>M3</v>
          </cell>
          <cell r="Q884">
            <v>6.4324109582251016E-2</v>
          </cell>
          <cell r="R884">
            <v>579443.14540291647</v>
          </cell>
          <cell r="U884">
            <v>37272.16438158141</v>
          </cell>
        </row>
        <row r="885">
          <cell r="C885" t="str">
            <v>- Beton K-175 = (22/7*((2*tg/100+d)/2)^2)-(22/7*(d/2)^2))*1</v>
          </cell>
          <cell r="G885" t="str">
            <v>(EI-716)</v>
          </cell>
          <cell r="H885">
            <v>6.4324109582251016E-2</v>
          </cell>
          <cell r="I885" t="str">
            <v>M3</v>
          </cell>
          <cell r="L885" t="str">
            <v>2.</v>
          </cell>
          <cell r="N885" t="str">
            <v>Urugan Porus</v>
          </cell>
          <cell r="O885" t="str">
            <v>(EI-241)</v>
          </cell>
          <cell r="P885" t="str">
            <v>M3</v>
          </cell>
          <cell r="Q885">
            <v>7.1400000000000005E-2</v>
          </cell>
          <cell r="R885">
            <v>186901.40625406182</v>
          </cell>
          <cell r="U885">
            <v>13344.760406540016</v>
          </cell>
        </row>
        <row r="886">
          <cell r="C886" t="str">
            <v>- Timbunan Porus      = {(tp*(0.15+2*tg/100+d+0.15)*1)*1.05}</v>
          </cell>
          <cell r="G886" t="str">
            <v>(EI-241)</v>
          </cell>
          <cell r="H886">
            <v>7.1400000000000005E-2</v>
          </cell>
          <cell r="I886" t="str">
            <v>M3</v>
          </cell>
          <cell r="L886" t="str">
            <v>3.</v>
          </cell>
          <cell r="N886" t="str">
            <v>Mat. Pilihan</v>
          </cell>
          <cell r="O886" t="str">
            <v>(M09)</v>
          </cell>
          <cell r="P886" t="str">
            <v>M3</v>
          </cell>
          <cell r="Q886">
            <v>0.25929000000000008</v>
          </cell>
          <cell r="R886">
            <v>25000</v>
          </cell>
          <cell r="U886">
            <v>6482.2500000000018</v>
          </cell>
        </row>
        <row r="887">
          <cell r="C887" t="str">
            <v>- Material Pilihan  = ((2*tg/100+d+0.15)*(0.15+2*tg/100+d+0.15)</v>
          </cell>
          <cell r="G887" t="str">
            <v>(M09)</v>
          </cell>
          <cell r="H887">
            <v>0.25929000000000008</v>
          </cell>
          <cell r="I887" t="str">
            <v>M3</v>
          </cell>
          <cell r="J887" t="str">
            <v xml:space="preserve"> = Vp</v>
          </cell>
        </row>
        <row r="888">
          <cell r="D888" t="str">
            <v>-(22/7*(0.5*(2*tg/100+d))^2))*1*1.05</v>
          </cell>
        </row>
        <row r="890">
          <cell r="A890" t="str">
            <v xml:space="preserve">   2.</v>
          </cell>
          <cell r="C890" t="str">
            <v>ALAT</v>
          </cell>
          <cell r="Q890" t="str">
            <v xml:space="preserve">JUMLAH HARGA BAHAN   </v>
          </cell>
          <cell r="U890">
            <v>57099.174788121425</v>
          </cell>
        </row>
        <row r="891">
          <cell r="A891" t="str">
            <v>2.a.</v>
          </cell>
          <cell r="C891" t="str">
            <v>TAMPER</v>
          </cell>
          <cell r="G891" t="str">
            <v>(E25)</v>
          </cell>
        </row>
        <row r="892">
          <cell r="C892" t="str">
            <v>Kecepatan</v>
          </cell>
          <cell r="G892" t="str">
            <v>v</v>
          </cell>
          <cell r="H892">
            <v>0.5</v>
          </cell>
          <cell r="I892" t="str">
            <v>Km / Jam</v>
          </cell>
          <cell r="L892" t="str">
            <v>C.</v>
          </cell>
          <cell r="N892" t="str">
            <v>PERALATAN</v>
          </cell>
        </row>
        <row r="893">
          <cell r="C893" t="str">
            <v>Efisiensi alat</v>
          </cell>
          <cell r="G893" t="str">
            <v>Fa</v>
          </cell>
          <cell r="H893">
            <v>0.83</v>
          </cell>
          <cell r="I893" t="str">
            <v>-</v>
          </cell>
        </row>
        <row r="894">
          <cell r="C894" t="str">
            <v>Lebar pemadatan</v>
          </cell>
          <cell r="G894" t="str">
            <v>Lb</v>
          </cell>
          <cell r="H894">
            <v>0.4</v>
          </cell>
          <cell r="I894" t="str">
            <v>M</v>
          </cell>
          <cell r="L894" t="str">
            <v>1.</v>
          </cell>
          <cell r="N894" t="str">
            <v>Tamper</v>
          </cell>
          <cell r="O894" t="str">
            <v>(E25)</v>
          </cell>
          <cell r="P894" t="str">
            <v>jam</v>
          </cell>
          <cell r="Q894">
            <v>7.8099397590361455E-2</v>
          </cell>
          <cell r="R894">
            <v>18672.16854694486</v>
          </cell>
          <cell r="U894">
            <v>1458.2851152220883</v>
          </cell>
        </row>
        <row r="895">
          <cell r="C895" t="str">
            <v>Banyak lintasan</v>
          </cell>
          <cell r="G895" t="str">
            <v>n</v>
          </cell>
          <cell r="H895">
            <v>10</v>
          </cell>
          <cell r="I895" t="str">
            <v>lintasan</v>
          </cell>
          <cell r="L895" t="str">
            <v>2.</v>
          </cell>
          <cell r="N895" t="str">
            <v>Dump Truck</v>
          </cell>
          <cell r="O895" t="str">
            <v>(E08)</v>
          </cell>
          <cell r="P895" t="str">
            <v>jam</v>
          </cell>
          <cell r="Q895">
            <v>7.210090361445784E-2</v>
          </cell>
          <cell r="R895">
            <v>153645.58193291764</v>
          </cell>
          <cell r="U895">
            <v>11077.98529373258</v>
          </cell>
        </row>
        <row r="896">
          <cell r="C896" t="str">
            <v>Tebal lapis hamparan</v>
          </cell>
          <cell r="G896" t="str">
            <v>tp</v>
          </cell>
          <cell r="H896">
            <v>0.2</v>
          </cell>
          <cell r="I896" t="str">
            <v>M</v>
          </cell>
          <cell r="L896" t="str">
            <v>3.</v>
          </cell>
          <cell r="N896" t="str">
            <v>Alat  Bantu</v>
          </cell>
          <cell r="P896" t="str">
            <v>Ls</v>
          </cell>
          <cell r="Q896">
            <v>1</v>
          </cell>
          <cell r="R896">
            <v>150</v>
          </cell>
          <cell r="U896">
            <v>150</v>
          </cell>
        </row>
        <row r="899">
          <cell r="C899" t="str">
            <v>Kap. Prod. / Jam   =</v>
          </cell>
          <cell r="D899" t="str">
            <v>v x 1000 x Fa x Lb x 60</v>
          </cell>
          <cell r="G899" t="str">
            <v>Q1</v>
          </cell>
          <cell r="H899">
            <v>3.3200000000000003</v>
          </cell>
          <cell r="I899" t="str">
            <v xml:space="preserve">M3 / Jam </v>
          </cell>
        </row>
        <row r="900">
          <cell r="D900" t="str">
            <v xml:space="preserve">    n x tp</v>
          </cell>
        </row>
        <row r="902">
          <cell r="C902" t="str">
            <v>Koefisien Alat / m'</v>
          </cell>
          <cell r="D902" t="str">
            <v xml:space="preserve"> =  1  :  Q1 x Vp</v>
          </cell>
          <cell r="G902" t="str">
            <v>(E25)</v>
          </cell>
          <cell r="H902">
            <v>7.8099397590361455E-2</v>
          </cell>
          <cell r="I902" t="str">
            <v>jam</v>
          </cell>
          <cell r="Q902" t="str">
            <v xml:space="preserve">JUMLAH HARGA PERALATAN   </v>
          </cell>
          <cell r="U902">
            <v>12686.270408954668</v>
          </cell>
        </row>
        <row r="904">
          <cell r="A904" t="str">
            <v>2.b.</v>
          </cell>
          <cell r="C904" t="str">
            <v>DUMP TRUCK</v>
          </cell>
          <cell r="G904" t="str">
            <v>(E08)</v>
          </cell>
          <cell r="L904" t="str">
            <v>D.</v>
          </cell>
          <cell r="N904" t="str">
            <v>JUMLAH HARGA TENAGA, BAHAN DAN PERALATAN  ( A + B + C )</v>
          </cell>
          <cell r="U904">
            <v>75910.441697076094</v>
          </cell>
        </row>
        <row r="905">
          <cell r="C905" t="str">
            <v>Kapasitas bak sekali muat</v>
          </cell>
          <cell r="G905" t="str">
            <v>V</v>
          </cell>
          <cell r="H905">
            <v>20</v>
          </cell>
          <cell r="I905" t="str">
            <v>Buah/M'</v>
          </cell>
          <cell r="L905" t="str">
            <v>E.</v>
          </cell>
          <cell r="N905" t="str">
            <v>OVERHEAD &amp; PROFIT</v>
          </cell>
          <cell r="P905">
            <v>10</v>
          </cell>
          <cell r="Q905" t="str">
            <v>%  x  D</v>
          </cell>
          <cell r="U905">
            <v>7591.0441697076094</v>
          </cell>
        </row>
        <row r="906">
          <cell r="C906" t="str">
            <v>Faktor efisiensi alat</v>
          </cell>
          <cell r="G906" t="str">
            <v>Fa</v>
          </cell>
          <cell r="H906">
            <v>0.83</v>
          </cell>
          <cell r="L906" t="str">
            <v>F.</v>
          </cell>
          <cell r="N906" t="str">
            <v>HARGA SATUAN PEKERJAAN  ( D + E )</v>
          </cell>
          <cell r="U906">
            <v>83501.485866783711</v>
          </cell>
        </row>
        <row r="907">
          <cell r="C907" t="str">
            <v>Kecepatanrata-rata bermuatan</v>
          </cell>
          <cell r="G907" t="str">
            <v>v1</v>
          </cell>
          <cell r="H907">
            <v>40</v>
          </cell>
          <cell r="I907" t="str">
            <v>Km/Jam</v>
          </cell>
          <cell r="L907" t="str">
            <v>Note: 1</v>
          </cell>
          <cell r="N907" t="str">
            <v>SATUAN dapat berdasarkan atas jam operasi untuk Tenaga Kerja dan Peralatan, volume dan/atau ukuran</v>
          </cell>
        </row>
        <row r="908">
          <cell r="C908" t="str">
            <v>Kecepatan rata-rata kosong</v>
          </cell>
          <cell r="G908" t="str">
            <v>v2</v>
          </cell>
          <cell r="H908">
            <v>60</v>
          </cell>
          <cell r="I908" t="str">
            <v>Km/Jam</v>
          </cell>
          <cell r="N908" t="str">
            <v>berat untuk bahan-bahan.</v>
          </cell>
        </row>
        <row r="909">
          <cell r="C909" t="str">
            <v>Waktu siklus    :</v>
          </cell>
          <cell r="G909" t="str">
            <v>Ts1</v>
          </cell>
          <cell r="L909">
            <v>2</v>
          </cell>
          <cell r="N909" t="str">
            <v>Kuantitas satuan adalah kuantitas setiap komponen untuk menyelesaikan satu satuan pekerjaan dari nomor</v>
          </cell>
        </row>
        <row r="910">
          <cell r="C910" t="str">
            <v>- Waktu  tempuh in  si  = (L : v1 ) x 60</v>
          </cell>
          <cell r="G910" t="str">
            <v>T1</v>
          </cell>
          <cell r="H910">
            <v>13.087499999999999</v>
          </cell>
          <cell r="I910" t="str">
            <v>menit</v>
          </cell>
          <cell r="N910" t="str">
            <v>mata pembayaran.</v>
          </cell>
        </row>
        <row r="911">
          <cell r="C911" t="str">
            <v>-  Waktutempuh kosong  = (L : v2)  x  60</v>
          </cell>
          <cell r="G911" t="str">
            <v>T2</v>
          </cell>
          <cell r="H911">
            <v>8.7249999999999996</v>
          </cell>
          <cell r="I911" t="str">
            <v>menit</v>
          </cell>
          <cell r="L911">
            <v>3</v>
          </cell>
          <cell r="N911" t="str">
            <v>Biaya satuan untuk peralatan sudah termasuk bahan bakar, bahan habis dipakai dan operator.</v>
          </cell>
        </row>
        <row r="912">
          <cell r="C912" t="str">
            <v>-  Muat, bongkar dan lain-lain</v>
          </cell>
          <cell r="G912" t="str">
            <v>T3</v>
          </cell>
          <cell r="H912">
            <v>50</v>
          </cell>
          <cell r="I912" t="str">
            <v>menit</v>
          </cell>
          <cell r="L912">
            <v>4</v>
          </cell>
          <cell r="N912" t="str">
            <v>Biaya satuan sudah termasuk pengeluaran untuk seluruh pajak yang berkaitan (tetapi tidak termasuk PPN</v>
          </cell>
        </row>
        <row r="913">
          <cell r="G913" t="str">
            <v>Ts1</v>
          </cell>
          <cell r="H913">
            <v>71.8125</v>
          </cell>
          <cell r="I913" t="str">
            <v>menit</v>
          </cell>
          <cell r="N913" t="str">
            <v>yang dibayar dari kontrak) dan biaya-biaya lainnya.</v>
          </cell>
        </row>
        <row r="914">
          <cell r="J914" t="str">
            <v>Berlanjut ke halaman berikut</v>
          </cell>
        </row>
        <row r="915">
          <cell r="A915" t="str">
            <v>ITEM PEMBAYARAN NO.</v>
          </cell>
          <cell r="D915" t="str">
            <v>:  2.3 (8)</v>
          </cell>
          <cell r="J915" t="str">
            <v xml:space="preserve">Analisa EI-235 </v>
          </cell>
        </row>
        <row r="916">
          <cell r="A916" t="str">
            <v>JENIS PEKERJAAN</v>
          </cell>
          <cell r="D916" t="str">
            <v>: Gorong-Gorong Pipa beton tanpa tulangan diameter dalam 100 mm sampai 900 mm</v>
          </cell>
        </row>
        <row r="917">
          <cell r="A917" t="str">
            <v>SATUAN PEMBAYARAN</v>
          </cell>
          <cell r="D917" t="str">
            <v>:  M1</v>
          </cell>
          <cell r="J917" t="str">
            <v xml:space="preserve">         URAIAN ANALISA HARGA SATUAN</v>
          </cell>
        </row>
        <row r="918">
          <cell r="J918" t="str">
            <v>Lanjutan</v>
          </cell>
        </row>
        <row r="920">
          <cell r="A920" t="str">
            <v>No.</v>
          </cell>
          <cell r="C920" t="str">
            <v>U R A I A N</v>
          </cell>
          <cell r="G920" t="str">
            <v>KODE</v>
          </cell>
          <cell r="H920" t="str">
            <v>KOEF.</v>
          </cell>
          <cell r="I920" t="str">
            <v>SATUAN</v>
          </cell>
          <cell r="J920" t="str">
            <v>KETERANGAN</v>
          </cell>
        </row>
        <row r="923">
          <cell r="C923" t="str">
            <v>Kapasitas Produksi / Jam   =</v>
          </cell>
          <cell r="E923" t="str">
            <v>V x Fa x 60</v>
          </cell>
          <cell r="G923" t="str">
            <v>Q2</v>
          </cell>
          <cell r="H923">
            <v>13.869451697127936</v>
          </cell>
          <cell r="I923" t="str">
            <v xml:space="preserve">M' / Jam </v>
          </cell>
        </row>
        <row r="924">
          <cell r="E924" t="str">
            <v>Ts1</v>
          </cell>
        </row>
        <row r="926">
          <cell r="C926" t="str">
            <v>Koefisien Alat / m'</v>
          </cell>
          <cell r="D926" t="str">
            <v xml:space="preserve"> =  1  :  Q2</v>
          </cell>
          <cell r="G926" t="str">
            <v>(E08)</v>
          </cell>
          <cell r="H926">
            <v>7.210090361445784E-2</v>
          </cell>
          <cell r="I926" t="str">
            <v>jam</v>
          </cell>
        </row>
        <row r="929">
          <cell r="A929" t="str">
            <v>2.c.</v>
          </cell>
          <cell r="C929" t="str">
            <v>ALAT  BANTU</v>
          </cell>
        </row>
        <row r="930">
          <cell r="C930" t="str">
            <v>Diperlukan alat-alat bantu kecil</v>
          </cell>
          <cell r="J930" t="str">
            <v>Lump Sump</v>
          </cell>
        </row>
        <row r="931">
          <cell r="C931" t="str">
            <v>- Sekop    =         3   buah</v>
          </cell>
        </row>
        <row r="932">
          <cell r="C932" t="str">
            <v>- Pacul     =         3   buah</v>
          </cell>
        </row>
        <row r="933">
          <cell r="C933" t="str">
            <v>- Alat-alat kecil lain</v>
          </cell>
        </row>
        <row r="935">
          <cell r="A935" t="str">
            <v xml:space="preserve">   3.</v>
          </cell>
          <cell r="C935" t="str">
            <v>TENAGA</v>
          </cell>
        </row>
        <row r="936">
          <cell r="C936" t="str">
            <v>Produksi Gorong-gorong / hari</v>
          </cell>
          <cell r="G936" t="str">
            <v>Qt</v>
          </cell>
          <cell r="H936">
            <v>20</v>
          </cell>
          <cell r="I936" t="str">
            <v>M'</v>
          </cell>
        </row>
        <row r="937">
          <cell r="C937" t="str">
            <v>Kebutuhan tenaga :</v>
          </cell>
        </row>
        <row r="938">
          <cell r="D938" t="str">
            <v>- Pekerja</v>
          </cell>
          <cell r="G938" t="str">
            <v>P</v>
          </cell>
          <cell r="H938">
            <v>5</v>
          </cell>
          <cell r="I938" t="str">
            <v>orang</v>
          </cell>
        </row>
        <row r="939">
          <cell r="D939" t="str">
            <v>- Tukang</v>
          </cell>
          <cell r="G939" t="str">
            <v>T</v>
          </cell>
          <cell r="H939">
            <v>0</v>
          </cell>
          <cell r="I939" t="str">
            <v>orang</v>
          </cell>
        </row>
        <row r="940">
          <cell r="D940" t="str">
            <v>- Mandor</v>
          </cell>
          <cell r="G940" t="str">
            <v>M</v>
          </cell>
          <cell r="H940">
            <v>1</v>
          </cell>
          <cell r="I940" t="str">
            <v>orang</v>
          </cell>
        </row>
        <row r="942">
          <cell r="C942" t="str">
            <v>Koefisien tenaga / M1   :</v>
          </cell>
        </row>
        <row r="943">
          <cell r="D943" t="str">
            <v>- Pekerja</v>
          </cell>
          <cell r="E943" t="str">
            <v>= (Tk x P) : Qt</v>
          </cell>
          <cell r="G943" t="str">
            <v>(L01)</v>
          </cell>
          <cell r="H943">
            <v>1.75</v>
          </cell>
          <cell r="I943" t="str">
            <v>Jam</v>
          </cell>
        </row>
        <row r="944">
          <cell r="D944" t="str">
            <v>- Tukang</v>
          </cell>
          <cell r="E944" t="str">
            <v>= (Tk x T) : Qt</v>
          </cell>
          <cell r="G944" t="str">
            <v>(L02)</v>
          </cell>
          <cell r="H944">
            <v>0</v>
          </cell>
          <cell r="I944" t="str">
            <v>Jam</v>
          </cell>
        </row>
        <row r="945">
          <cell r="D945" t="str">
            <v>- Mandor</v>
          </cell>
          <cell r="E945" t="str">
            <v>= (Tk x M) : Qt</v>
          </cell>
          <cell r="G945" t="str">
            <v>(L03)</v>
          </cell>
          <cell r="H945">
            <v>0.35</v>
          </cell>
          <cell r="I945" t="str">
            <v>Jam</v>
          </cell>
        </row>
        <row r="947">
          <cell r="A947" t="str">
            <v>4.</v>
          </cell>
          <cell r="C947" t="str">
            <v>HARGA DASAR SATUAN UPAH, BAHAN DAN ALAT</v>
          </cell>
        </row>
        <row r="948">
          <cell r="C948" t="str">
            <v>Lihat lampiran.</v>
          </cell>
        </row>
        <row r="951">
          <cell r="A951" t="str">
            <v>5.</v>
          </cell>
          <cell r="C951" t="str">
            <v>ANALISA HARGA SATUAN PEKERJAAN</v>
          </cell>
        </row>
        <row r="952">
          <cell r="C952" t="str">
            <v>Lihat perhitungan dalam FORMULIR STANDAR UNTUK</v>
          </cell>
        </row>
        <row r="953">
          <cell r="C953" t="str">
            <v>PEREKEMAN ANALISA MASING-MASING HARGA</v>
          </cell>
        </row>
        <row r="954">
          <cell r="C954" t="str">
            <v>SATUAN.</v>
          </cell>
        </row>
        <row r="955">
          <cell r="C955" t="str">
            <v>Didapat Harga Satuan Pekerjaan :</v>
          </cell>
        </row>
        <row r="957">
          <cell r="C957" t="str">
            <v xml:space="preserve">Rp.  </v>
          </cell>
          <cell r="D957">
            <v>83501.485866783711</v>
          </cell>
          <cell r="E957" t="str">
            <v xml:space="preserve"> / M'</v>
          </cell>
        </row>
        <row r="960">
          <cell r="A960" t="str">
            <v>6.</v>
          </cell>
          <cell r="C960" t="str">
            <v>WAKTU PELAKSANAAN YANG DIPERLUKAN</v>
          </cell>
        </row>
        <row r="961">
          <cell r="C961" t="str">
            <v>Masa Pelaksanaan :</v>
          </cell>
          <cell r="D961" t="str">
            <v>. . . . . . . . . . . .</v>
          </cell>
          <cell r="E961" t="str">
            <v>bulan</v>
          </cell>
        </row>
        <row r="963">
          <cell r="A963" t="str">
            <v>7.</v>
          </cell>
          <cell r="C963" t="str">
            <v>VOLUME PEKERJAAN YANG DIPERLUKAN</v>
          </cell>
        </row>
        <row r="964">
          <cell r="C964" t="str">
            <v>Volume pekerjaan  :</v>
          </cell>
          <cell r="D964">
            <v>1</v>
          </cell>
          <cell r="E964" t="str">
            <v>M'</v>
          </cell>
        </row>
        <row r="974">
          <cell r="A974" t="str">
            <v>ITEM PEMBAYARAN NO.</v>
          </cell>
          <cell r="D974" t="str">
            <v>:  2.3 (9)</v>
          </cell>
          <cell r="J974" t="str">
            <v xml:space="preserve">Analisa EI-241 </v>
          </cell>
        </row>
        <row r="975">
          <cell r="A975" t="str">
            <v>JENIS PEKERJAAN</v>
          </cell>
          <cell r="D975" t="str">
            <v>: Gorong-gorong persegi beton bertulang pracetak dengan dimensi………</v>
          </cell>
        </row>
        <row r="976">
          <cell r="A976" t="str">
            <v>SATUAN PEMBAYARAN</v>
          </cell>
          <cell r="D976" t="str">
            <v>:  M1</v>
          </cell>
          <cell r="J976" t="str">
            <v xml:space="preserve">         URAIAN ANALISA HARGA SATUAN</v>
          </cell>
        </row>
        <row r="978">
          <cell r="A978" t="str">
            <v>ITEM PEMBAYARAN NO.</v>
          </cell>
          <cell r="D978" t="str">
            <v>:  2.4 (1)</v>
          </cell>
          <cell r="J978" t="str">
            <v xml:space="preserve">Analisa EI-241 </v>
          </cell>
        </row>
        <row r="979">
          <cell r="A979" t="str">
            <v>JENIS PEKERJAAN</v>
          </cell>
          <cell r="D979" t="str">
            <v>:  Timbunan Porous / Bhn.Penyaring</v>
          </cell>
          <cell r="L979" t="str">
            <v>FORMULIR STANDAR UNTUK</v>
          </cell>
        </row>
        <row r="980">
          <cell r="A980" t="str">
            <v>SATUAN PEMBAYARAN</v>
          </cell>
          <cell r="D980" t="str">
            <v>:  M3</v>
          </cell>
          <cell r="J980" t="str">
            <v xml:space="preserve">         URAIAN ANALISA HARGA SATUAN</v>
          </cell>
          <cell r="L980" t="str">
            <v>PEREKAMAN ANALISA MASING-MASING HARGA SATUAN</v>
          </cell>
        </row>
        <row r="981">
          <cell r="L981" t="str">
            <v/>
          </cell>
        </row>
        <row r="983">
          <cell r="A983" t="str">
            <v>No.</v>
          </cell>
          <cell r="C983" t="str">
            <v>U R A I A N</v>
          </cell>
          <cell r="G983" t="str">
            <v>KODE</v>
          </cell>
          <cell r="H983" t="str">
            <v>KOEF.</v>
          </cell>
          <cell r="I983" t="str">
            <v>SATUAN</v>
          </cell>
          <cell r="J983" t="str">
            <v>KETERANGAN</v>
          </cell>
        </row>
        <row r="984">
          <cell r="L984" t="str">
            <v>PROYEK</v>
          </cell>
          <cell r="O984" t="str">
            <v>:</v>
          </cell>
        </row>
        <row r="985">
          <cell r="L985" t="str">
            <v>No. PAKET KONTRAK</v>
          </cell>
          <cell r="O985" t="str">
            <v>:</v>
          </cell>
        </row>
        <row r="986">
          <cell r="A986" t="str">
            <v>I.</v>
          </cell>
          <cell r="C986" t="str">
            <v>ASUMSI</v>
          </cell>
          <cell r="L986" t="str">
            <v>NAMA PAKET</v>
          </cell>
          <cell r="O986" t="str">
            <v>:</v>
          </cell>
        </row>
        <row r="987">
          <cell r="A987">
            <v>1</v>
          </cell>
          <cell r="C987" t="str">
            <v>Pekerjaan dilakukan secara manual</v>
          </cell>
          <cell r="L987" t="str">
            <v>PROP / KAB / KODYA</v>
          </cell>
          <cell r="O987" t="str">
            <v>:</v>
          </cell>
        </row>
        <row r="988">
          <cell r="A988">
            <v>2</v>
          </cell>
          <cell r="C988" t="str">
            <v>Lokasi pekerjaan : sepanjang jalan</v>
          </cell>
          <cell r="L988" t="str">
            <v>ITEM PEMBAYARAN NO.</v>
          </cell>
          <cell r="O988" t="str">
            <v>:  2.4 (1)</v>
          </cell>
          <cell r="R988" t="str">
            <v>PERKIRAAN VOL. PEK.</v>
          </cell>
          <cell r="T988" t="str">
            <v>:</v>
          </cell>
          <cell r="U988">
            <v>1</v>
          </cell>
        </row>
        <row r="989">
          <cell r="A989">
            <v>3</v>
          </cell>
          <cell r="C989" t="str">
            <v>Kondisi Jalan   :  sedang / baik</v>
          </cell>
          <cell r="L989" t="str">
            <v>JENIS PEKERJAAN</v>
          </cell>
          <cell r="O989" t="str">
            <v>:  Timbunan Porous / Bhn.Penyaring</v>
          </cell>
          <cell r="R989" t="str">
            <v>TOTAL HARGA (Rp.)</v>
          </cell>
          <cell r="T989" t="str">
            <v>:</v>
          </cell>
          <cell r="U989">
            <v>83501.485866783711</v>
          </cell>
        </row>
        <row r="990">
          <cell r="A990">
            <v>4</v>
          </cell>
          <cell r="C990" t="str">
            <v>Jam kerja efektif per-hari</v>
          </cell>
          <cell r="G990" t="str">
            <v>Tk</v>
          </cell>
          <cell r="H990">
            <v>7</v>
          </cell>
          <cell r="I990" t="str">
            <v>Jam</v>
          </cell>
          <cell r="L990" t="str">
            <v>SATUAN PEMBAYARAN</v>
          </cell>
          <cell r="O990" t="str">
            <v>:  M3</v>
          </cell>
          <cell r="R990" t="str">
            <v>% THD. BIAYA PROYEK</v>
          </cell>
          <cell r="T990" t="str">
            <v>:</v>
          </cell>
          <cell r="U990" t="e">
            <v>#DIV/0!</v>
          </cell>
        </row>
        <row r="991">
          <cell r="A991">
            <v>5</v>
          </cell>
          <cell r="C991" t="str">
            <v>Faktor kehilangan material</v>
          </cell>
          <cell r="G991" t="str">
            <v>Fh</v>
          </cell>
          <cell r="H991">
            <v>1.1000000000000001</v>
          </cell>
          <cell r="I991" t="str">
            <v>-</v>
          </cell>
        </row>
        <row r="992">
          <cell r="A992">
            <v>6</v>
          </cell>
          <cell r="C992" t="str">
            <v>Material Porous terdiri dari batu pecah dan pasir</v>
          </cell>
        </row>
        <row r="993">
          <cell r="Q993" t="str">
            <v>PERKIRAAN</v>
          </cell>
          <cell r="R993" t="str">
            <v>HARGA</v>
          </cell>
          <cell r="S993" t="str">
            <v>JUMLAH</v>
          </cell>
        </row>
        <row r="994">
          <cell r="A994" t="str">
            <v>II.</v>
          </cell>
          <cell r="C994" t="str">
            <v>URUTAN KERJA</v>
          </cell>
          <cell r="L994" t="str">
            <v>NO.</v>
          </cell>
          <cell r="N994" t="str">
            <v>KOMPONEN</v>
          </cell>
          <cell r="P994" t="str">
            <v>SATUAN</v>
          </cell>
          <cell r="Q994" t="str">
            <v>KUANTITAS</v>
          </cell>
          <cell r="R994" t="str">
            <v>SATUAN</v>
          </cell>
          <cell r="S994" t="str">
            <v>HARGA</v>
          </cell>
        </row>
        <row r="995">
          <cell r="A995">
            <v>1</v>
          </cell>
          <cell r="C995" t="str">
            <v>Material Porous diterima dilokasi pekerjaan</v>
          </cell>
          <cell r="R995" t="str">
            <v>(Rp.)</v>
          </cell>
          <cell r="S995" t="str">
            <v>(Rp.)</v>
          </cell>
        </row>
        <row r="996">
          <cell r="A996">
            <v>2</v>
          </cell>
          <cell r="C996" t="str">
            <v>Material dipadatkan dengan menggunakan</v>
          </cell>
        </row>
        <row r="997">
          <cell r="C997" t="str">
            <v>Tamper</v>
          </cell>
        </row>
        <row r="998">
          <cell r="A998">
            <v>3</v>
          </cell>
          <cell r="C998" t="str">
            <v>Pemadatan dilakukan lapis demi lapis</v>
          </cell>
          <cell r="G998" t="str">
            <v>t</v>
          </cell>
          <cell r="H998">
            <v>0.15</v>
          </cell>
          <cell r="I998" t="str">
            <v>M</v>
          </cell>
          <cell r="L998" t="str">
            <v>A.</v>
          </cell>
          <cell r="N998" t="str">
            <v>TENAGA</v>
          </cell>
        </row>
        <row r="999">
          <cell r="A999">
            <v>4</v>
          </cell>
          <cell r="C999" t="str">
            <v>Pekerjaan galian dilaksanakan oleh pekerja</v>
          </cell>
        </row>
        <row r="1000">
          <cell r="L1000" t="str">
            <v>1.</v>
          </cell>
          <cell r="N1000" t="str">
            <v>Pekerja</v>
          </cell>
          <cell r="O1000" t="str">
            <v>(L01)</v>
          </cell>
          <cell r="P1000" t="str">
            <v>Jam</v>
          </cell>
          <cell r="Q1000">
            <v>2.8</v>
          </cell>
          <cell r="R1000">
            <v>2857.14</v>
          </cell>
          <cell r="U1000">
            <v>7999.9919999999993</v>
          </cell>
        </row>
        <row r="1001">
          <cell r="A1001" t="str">
            <v>III.</v>
          </cell>
          <cell r="C1001" t="str">
            <v>PEMAKAIAN BAHAN, ALAT DAN TENAGA</v>
          </cell>
          <cell r="L1001" t="str">
            <v>2.</v>
          </cell>
          <cell r="N1001" t="str">
            <v>Mandor</v>
          </cell>
          <cell r="O1001" t="str">
            <v>(L03)</v>
          </cell>
          <cell r="P1001" t="str">
            <v>Jam</v>
          </cell>
          <cell r="Q1001">
            <v>0.7</v>
          </cell>
          <cell r="R1001">
            <v>3214.29</v>
          </cell>
          <cell r="U1001">
            <v>2250.0029999999997</v>
          </cell>
        </row>
        <row r="1002">
          <cell r="A1002" t="str">
            <v xml:space="preserve">   1.</v>
          </cell>
          <cell r="C1002" t="str">
            <v>BAHAN</v>
          </cell>
        </row>
        <row r="1003">
          <cell r="C1003" t="str">
            <v>Material Porous terdiri dari :</v>
          </cell>
        </row>
        <row r="1004">
          <cell r="C1004" t="str">
            <v>- Batu pecah</v>
          </cell>
          <cell r="G1004" t="str">
            <v>Bt</v>
          </cell>
          <cell r="H1004">
            <v>50</v>
          </cell>
          <cell r="I1004" t="str">
            <v>%</v>
          </cell>
          <cell r="Q1004" t="str">
            <v xml:space="preserve">JUMLAH HARGA TENAGA   </v>
          </cell>
          <cell r="U1004">
            <v>10249.994999999999</v>
          </cell>
        </row>
        <row r="1005">
          <cell r="C1005" t="str">
            <v>- Pasir</v>
          </cell>
          <cell r="G1005" t="str">
            <v>Ps</v>
          </cell>
          <cell r="H1005">
            <v>50</v>
          </cell>
          <cell r="I1005" t="str">
            <v>%</v>
          </cell>
        </row>
        <row r="1006">
          <cell r="L1006" t="str">
            <v>B.</v>
          </cell>
          <cell r="N1006" t="str">
            <v>BAHAN</v>
          </cell>
        </row>
        <row r="1007">
          <cell r="C1007" t="str">
            <v>Kebutuhan Batu Pecah / M3  = (Bt : 100) x Fh</v>
          </cell>
          <cell r="G1007" t="str">
            <v>(M03)</v>
          </cell>
          <cell r="H1007">
            <v>0.55000000000000004</v>
          </cell>
          <cell r="I1007" t="str">
            <v>M3</v>
          </cell>
          <cell r="J1007" t="str">
            <v xml:space="preserve"> Agregat Kasar</v>
          </cell>
        </row>
        <row r="1008">
          <cell r="C1008" t="str">
            <v>Kebutuhan Pasir / M3   =  (Ps : 100) x Fh</v>
          </cell>
          <cell r="G1008" t="str">
            <v>(M01)</v>
          </cell>
          <cell r="H1008">
            <v>0.55000000000000004</v>
          </cell>
          <cell r="I1008" t="str">
            <v>M3</v>
          </cell>
          <cell r="L1008" t="str">
            <v>1.</v>
          </cell>
          <cell r="N1008" t="str">
            <v>Agregat Kasar</v>
          </cell>
          <cell r="O1008" t="str">
            <v>(M03)</v>
          </cell>
          <cell r="P1008" t="str">
            <v>M3</v>
          </cell>
          <cell r="Q1008">
            <v>0.55000000000000004</v>
          </cell>
          <cell r="R1008">
            <v>222345.54558042376</v>
          </cell>
          <cell r="U1008">
            <v>122290.05006923308</v>
          </cell>
        </row>
        <row r="1009">
          <cell r="L1009" t="str">
            <v>2.</v>
          </cell>
          <cell r="N1009" t="str">
            <v>Pasir</v>
          </cell>
          <cell r="O1009" t="str">
            <v>(M01)</v>
          </cell>
          <cell r="P1009" t="str">
            <v>M3</v>
          </cell>
          <cell r="Q1009">
            <v>0.55000000000000004</v>
          </cell>
          <cell r="R1009">
            <v>54300</v>
          </cell>
          <cell r="U1009">
            <v>29865.000000000004</v>
          </cell>
        </row>
        <row r="1011">
          <cell r="A1011" t="str">
            <v xml:space="preserve">   2.</v>
          </cell>
          <cell r="C1011" t="str">
            <v>ALAT</v>
          </cell>
        </row>
        <row r="1012">
          <cell r="A1012" t="str">
            <v>2.a.</v>
          </cell>
          <cell r="C1012" t="str">
            <v>HAND COMPACTOR</v>
          </cell>
          <cell r="G1012" t="str">
            <v>(E25)</v>
          </cell>
        </row>
        <row r="1013">
          <cell r="C1013" t="str">
            <v>Kecepatan</v>
          </cell>
          <cell r="G1013" t="str">
            <v>v</v>
          </cell>
          <cell r="H1013">
            <v>0.25</v>
          </cell>
          <cell r="I1013" t="str">
            <v>Km / Jam</v>
          </cell>
        </row>
        <row r="1014">
          <cell r="C1014" t="str">
            <v>Efisiensi alat</v>
          </cell>
          <cell r="G1014" t="str">
            <v>Fa</v>
          </cell>
          <cell r="H1014">
            <v>0.83</v>
          </cell>
          <cell r="I1014" t="str">
            <v>-</v>
          </cell>
          <cell r="Q1014" t="str">
            <v xml:space="preserve">JUMLAH HARGA BAHAN   </v>
          </cell>
          <cell r="U1014">
            <v>152155.05006923308</v>
          </cell>
        </row>
        <row r="1015">
          <cell r="C1015" t="str">
            <v>Lebar pemadatan</v>
          </cell>
          <cell r="G1015" t="str">
            <v>b</v>
          </cell>
          <cell r="H1015">
            <v>0.25</v>
          </cell>
          <cell r="I1015" t="str">
            <v>M</v>
          </cell>
        </row>
        <row r="1016">
          <cell r="C1016" t="str">
            <v>Banyak lintasan</v>
          </cell>
          <cell r="G1016" t="str">
            <v>n</v>
          </cell>
          <cell r="H1016">
            <v>10</v>
          </cell>
          <cell r="I1016" t="str">
            <v>lintasan</v>
          </cell>
          <cell r="L1016" t="str">
            <v>C.</v>
          </cell>
          <cell r="N1016" t="str">
            <v>PERALATAN</v>
          </cell>
        </row>
        <row r="1018">
          <cell r="L1018" t="str">
            <v>1.</v>
          </cell>
          <cell r="N1018" t="str">
            <v>Tamper</v>
          </cell>
          <cell r="O1018" t="str">
            <v>(E25)</v>
          </cell>
          <cell r="P1018" t="str">
            <v>Jam</v>
          </cell>
          <cell r="Q1018">
            <v>1.285140562248996</v>
          </cell>
          <cell r="R1018">
            <v>18672.16854694486</v>
          </cell>
          <cell r="U1018">
            <v>23996.361184828736</v>
          </cell>
        </row>
        <row r="1019">
          <cell r="C1019" t="str">
            <v>Kap. Prod. / Jam   =</v>
          </cell>
          <cell r="D1019" t="str">
            <v>v x 1000 x Fa x b x t</v>
          </cell>
          <cell r="G1019" t="str">
            <v>Q1</v>
          </cell>
          <cell r="H1019">
            <v>0.77812499999999996</v>
          </cell>
          <cell r="I1019" t="str">
            <v xml:space="preserve">M3 / Jam </v>
          </cell>
          <cell r="L1019" t="str">
            <v>2.</v>
          </cell>
          <cell r="N1019" t="str">
            <v>Alat  Bantu</v>
          </cell>
          <cell r="P1019" t="str">
            <v>Ls</v>
          </cell>
          <cell r="Q1019">
            <v>1</v>
          </cell>
          <cell r="R1019">
            <v>500</v>
          </cell>
          <cell r="U1019">
            <v>500</v>
          </cell>
        </row>
        <row r="1020">
          <cell r="D1020" t="str">
            <v xml:space="preserve">        n</v>
          </cell>
        </row>
        <row r="1022">
          <cell r="C1022" t="str">
            <v>Koefisien Alat / M3</v>
          </cell>
          <cell r="D1022" t="str">
            <v xml:space="preserve"> =  1  :  Q1</v>
          </cell>
          <cell r="G1022" t="str">
            <v>(E25)</v>
          </cell>
          <cell r="H1022">
            <v>1.285140562248996</v>
          </cell>
          <cell r="I1022" t="str">
            <v>Jam</v>
          </cell>
        </row>
        <row r="1025">
          <cell r="A1025" t="str">
            <v>2.b.</v>
          </cell>
          <cell r="C1025" t="str">
            <v>ALAT  BANTU</v>
          </cell>
        </row>
        <row r="1026">
          <cell r="C1026" t="str">
            <v>Diperlukan alat-alat bantu kecil</v>
          </cell>
          <cell r="J1026" t="str">
            <v>Lump Sump</v>
          </cell>
          <cell r="Q1026" t="str">
            <v xml:space="preserve">JUMLAH HARGA PERALATAN   </v>
          </cell>
          <cell r="U1026">
            <v>24496.361184828736</v>
          </cell>
        </row>
        <row r="1027">
          <cell r="C1027" t="str">
            <v>- Sekop    =         3   buah</v>
          </cell>
        </row>
        <row r="1028">
          <cell r="C1028" t="str">
            <v>- Alat-alat kecil lain</v>
          </cell>
          <cell r="L1028" t="str">
            <v>D.</v>
          </cell>
          <cell r="N1028" t="str">
            <v>JUMLAH HARGA TENAGA, BAHAN DAN PERALATAN  ( A + B + C )</v>
          </cell>
          <cell r="U1028">
            <v>186901.40625406182</v>
          </cell>
        </row>
        <row r="1029">
          <cell r="L1029" t="str">
            <v>E.</v>
          </cell>
          <cell r="N1029" t="str">
            <v>OVERHEAD &amp; PROFIT</v>
          </cell>
          <cell r="P1029">
            <v>10</v>
          </cell>
          <cell r="Q1029" t="str">
            <v>%  x  D</v>
          </cell>
          <cell r="U1029">
            <v>18690.140625406184</v>
          </cell>
        </row>
        <row r="1030">
          <cell r="L1030" t="str">
            <v>F.</v>
          </cell>
          <cell r="N1030" t="str">
            <v>HARGA SATUAN PEKERJAAN  ( D + E )</v>
          </cell>
          <cell r="U1030">
            <v>205591.54687946799</v>
          </cell>
        </row>
        <row r="1031">
          <cell r="L1031" t="str">
            <v>Note: 1</v>
          </cell>
          <cell r="N1031" t="str">
            <v>SATUAN dapat berdasarkan atas jam operasi untuk Tenaga Kerja dan Peralatan, volume dan/atau ukuran</v>
          </cell>
        </row>
        <row r="1032">
          <cell r="N1032" t="str">
            <v>berat untuk bahan-bahan.</v>
          </cell>
        </row>
        <row r="1033">
          <cell r="L1033">
            <v>2</v>
          </cell>
          <cell r="N1033" t="str">
            <v>Kuantitas satuan adalah kuantitas setiap komponen untuk menyelesaikan satu satuan pekerjaan dari nomor</v>
          </cell>
        </row>
        <row r="1034">
          <cell r="N1034" t="str">
            <v>mata pembayaran.</v>
          </cell>
        </row>
        <row r="1035">
          <cell r="L1035">
            <v>3</v>
          </cell>
          <cell r="N1035" t="str">
            <v>Biaya satuan untuk peralatan sudah termasuk bahan bakar, bahan habis dipakai dan operator.</v>
          </cell>
        </row>
        <row r="1036">
          <cell r="L1036">
            <v>4</v>
          </cell>
          <cell r="N1036" t="str">
            <v>Biaya satuan sudah termasuk pengeluaran untuk seluruh pajak yang berkaitan (tetapi tidak termasuk PPN</v>
          </cell>
        </row>
        <row r="1037">
          <cell r="N1037" t="str">
            <v>yang dibayar dari kontrak) dan biaya-biaya lainnya.</v>
          </cell>
        </row>
        <row r="1038">
          <cell r="J1038" t="str">
            <v>Berlanjut ke halaman berikut</v>
          </cell>
        </row>
        <row r="1039">
          <cell r="A1039" t="str">
            <v>ITEM PEMBAYARAN NO.</v>
          </cell>
          <cell r="D1039" t="str">
            <v>:  2.4 (1)</v>
          </cell>
          <cell r="J1039" t="str">
            <v xml:space="preserve">Analisa EI-241 </v>
          </cell>
        </row>
        <row r="1040">
          <cell r="A1040" t="str">
            <v>JENIS PEKERJAAN</v>
          </cell>
          <cell r="D1040" t="str">
            <v>:  Timbunan Porous / Bhn.Penyaring</v>
          </cell>
        </row>
        <row r="1041">
          <cell r="A1041" t="str">
            <v>SATUAN PEMBAYARAN</v>
          </cell>
          <cell r="D1041" t="str">
            <v>:  M3</v>
          </cell>
          <cell r="J1041" t="str">
            <v xml:space="preserve">         URAIAN ANALISA HARGA SATUAN</v>
          </cell>
        </row>
        <row r="1042">
          <cell r="J1042" t="str">
            <v>Lanjutan</v>
          </cell>
        </row>
        <row r="1044">
          <cell r="A1044" t="str">
            <v>No.</v>
          </cell>
          <cell r="C1044" t="str">
            <v>U R A I A N</v>
          </cell>
          <cell r="G1044" t="str">
            <v>KODE</v>
          </cell>
          <cell r="H1044" t="str">
            <v>KOEF.</v>
          </cell>
          <cell r="I1044" t="str">
            <v>SATUAN</v>
          </cell>
          <cell r="J1044" t="str">
            <v>KETERANGAN</v>
          </cell>
        </row>
        <row r="1047">
          <cell r="A1047" t="str">
            <v xml:space="preserve">   3.</v>
          </cell>
          <cell r="C1047" t="str">
            <v>TENAGA</v>
          </cell>
        </row>
        <row r="1048">
          <cell r="C1048" t="str">
            <v>Produksi yang dapat diselesaikan / hari</v>
          </cell>
          <cell r="G1048" t="str">
            <v>Qt</v>
          </cell>
          <cell r="H1048">
            <v>10</v>
          </cell>
          <cell r="I1048" t="str">
            <v>M3</v>
          </cell>
        </row>
        <row r="1049">
          <cell r="C1049" t="str">
            <v>Kebutuhan tenaga :</v>
          </cell>
        </row>
        <row r="1050">
          <cell r="D1050" t="str">
            <v>- Pekerja</v>
          </cell>
          <cell r="G1050" t="str">
            <v>P</v>
          </cell>
          <cell r="H1050">
            <v>4</v>
          </cell>
          <cell r="I1050" t="str">
            <v>orang</v>
          </cell>
        </row>
        <row r="1051">
          <cell r="D1051" t="str">
            <v>- Mandor</v>
          </cell>
          <cell r="G1051" t="str">
            <v>M</v>
          </cell>
          <cell r="H1051">
            <v>1</v>
          </cell>
          <cell r="I1051" t="str">
            <v>orang</v>
          </cell>
        </row>
        <row r="1054">
          <cell r="C1054" t="str">
            <v>Koefisien tenaga / M3   :</v>
          </cell>
        </row>
        <row r="1055">
          <cell r="D1055" t="str">
            <v>- Pekerja</v>
          </cell>
          <cell r="E1055" t="str">
            <v>= (Tk x P) : Qt</v>
          </cell>
          <cell r="G1055" t="str">
            <v>(L01)</v>
          </cell>
          <cell r="H1055">
            <v>2.8</v>
          </cell>
          <cell r="I1055" t="str">
            <v>Jam</v>
          </cell>
        </row>
        <row r="1056">
          <cell r="D1056" t="str">
            <v>- Mandor</v>
          </cell>
          <cell r="E1056" t="str">
            <v>= (Tk x M) : Qt</v>
          </cell>
          <cell r="G1056" t="str">
            <v>(L03)</v>
          </cell>
          <cell r="H1056">
            <v>0.7</v>
          </cell>
          <cell r="I1056" t="str">
            <v>Jam</v>
          </cell>
        </row>
        <row r="1059">
          <cell r="A1059" t="str">
            <v>4.</v>
          </cell>
          <cell r="C1059" t="str">
            <v>HARGA DASAR SATUAN UPAH, BAHAN DAN ALAT</v>
          </cell>
        </row>
        <row r="1060">
          <cell r="C1060" t="str">
            <v>Lihat lampiran.</v>
          </cell>
        </row>
        <row r="1063">
          <cell r="A1063" t="str">
            <v>5.</v>
          </cell>
          <cell r="C1063" t="str">
            <v>ANALISA HARGA SATUAN PEKERJAAN</v>
          </cell>
        </row>
        <row r="1064">
          <cell r="C1064" t="str">
            <v>Lihat perhitungan dalam FORMULIR STANDAR UNTUK</v>
          </cell>
        </row>
        <row r="1065">
          <cell r="C1065" t="str">
            <v>PEREKEMAN ANALISA MASING-MASING HARGA</v>
          </cell>
        </row>
        <row r="1066">
          <cell r="C1066" t="str">
            <v>SATUAN.</v>
          </cell>
        </row>
        <row r="1067">
          <cell r="C1067" t="str">
            <v>Didapat Harga Satuan Pekerjaan :</v>
          </cell>
        </row>
        <row r="1069">
          <cell r="C1069" t="str">
            <v xml:space="preserve">Rp.  </v>
          </cell>
          <cell r="D1069">
            <v>205591.54687946799</v>
          </cell>
          <cell r="E1069" t="str">
            <v xml:space="preserve"> / M3</v>
          </cell>
        </row>
        <row r="1072">
          <cell r="A1072" t="str">
            <v>6.</v>
          </cell>
          <cell r="C1072" t="str">
            <v>WAKTU PELAKSANAAN YANG DIPERLUKAN</v>
          </cell>
        </row>
        <row r="1073">
          <cell r="C1073" t="str">
            <v>Masa Pelaksanaan :</v>
          </cell>
          <cell r="D1073" t="str">
            <v>. . . . . . . . . . . .</v>
          </cell>
          <cell r="E1073" t="str">
            <v>bulan</v>
          </cell>
        </row>
        <row r="1075">
          <cell r="A1075" t="str">
            <v>7.</v>
          </cell>
          <cell r="C1075" t="str">
            <v>VOLUME PEKERJAAN YANG DIPERLUKAN</v>
          </cell>
        </row>
        <row r="1076">
          <cell r="C1076" t="str">
            <v>Volume pekerjaan  :</v>
          </cell>
          <cell r="D1076">
            <v>1</v>
          </cell>
          <cell r="E1076" t="str">
            <v>M3</v>
          </cell>
        </row>
        <row r="1097">
          <cell r="T1097" t="str">
            <v xml:space="preserve">Analisa LI-242 </v>
          </cell>
        </row>
        <row r="1098">
          <cell r="A1098" t="str">
            <v>ITEM PEMBAYARAN NO.</v>
          </cell>
          <cell r="D1098" t="str">
            <v>:  2.4 (2)</v>
          </cell>
          <cell r="J1098" t="str">
            <v xml:space="preserve">Analisa LI-242 </v>
          </cell>
        </row>
        <row r="1099">
          <cell r="A1099" t="str">
            <v>JENIS PEKERJAAN</v>
          </cell>
          <cell r="D1099" t="str">
            <v>:  Anyaman Filter Plastik</v>
          </cell>
          <cell r="L1099" t="str">
            <v>FORMULIR STANDAR UNTUK</v>
          </cell>
        </row>
        <row r="1100">
          <cell r="A1100" t="str">
            <v>SATUAN PEMBAYARAN</v>
          </cell>
          <cell r="D1100" t="str">
            <v>:  M2</v>
          </cell>
          <cell r="J1100" t="str">
            <v xml:space="preserve">         URAIAN ANALISA HARGA SATUAN</v>
          </cell>
          <cell r="L1100" t="str">
            <v>PEREKAMAN ANALISA MASING-MASING HARGA SATUAN</v>
          </cell>
        </row>
      </sheetData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3"/>
    </sheetNames>
    <sheetDataSet>
      <sheetData sheetId="0">
        <row r="1">
          <cell r="A1" t="str">
            <v>ITEM PEMBAYARAN NO.</v>
          </cell>
          <cell r="D1" t="str">
            <v>:  3.1 (1)</v>
          </cell>
          <cell r="J1" t="str">
            <v>Analisa EI-311</v>
          </cell>
          <cell r="T1" t="str">
            <v>Analisa EI-311</v>
          </cell>
        </row>
        <row r="2">
          <cell r="A2" t="str">
            <v>JENIS PEKERJAAN</v>
          </cell>
          <cell r="D2" t="str">
            <v>:  Galian Biasa</v>
          </cell>
        </row>
        <row r="3">
          <cell r="A3" t="str">
            <v>SATUAN PEMBAYARAN</v>
          </cell>
          <cell r="D3" t="str">
            <v>:  M3</v>
          </cell>
          <cell r="H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Jalan   :  sedang / baik</v>
          </cell>
          <cell r="L12" t="str">
            <v>ITEM PEMBAYARAN NO.</v>
          </cell>
          <cell r="O12" t="str">
            <v>:  3.1 (1)</v>
          </cell>
          <cell r="R12" t="str">
            <v>PERKIRAAN VOL. PEK.</v>
          </cell>
          <cell r="T12" t="str">
            <v>:</v>
          </cell>
          <cell r="U12">
            <v>0</v>
          </cell>
        </row>
        <row r="13">
          <cell r="A13">
            <v>4</v>
          </cell>
          <cell r="C13" t="str">
            <v>Jam kerja efektif per-hari</v>
          </cell>
          <cell r="G13" t="str">
            <v>Tk</v>
          </cell>
          <cell r="H13">
            <v>7</v>
          </cell>
          <cell r="I13" t="str">
            <v>Jam</v>
          </cell>
          <cell r="L13" t="str">
            <v>JENIS PEKERJAAN</v>
          </cell>
          <cell r="O13" t="str">
            <v>:  Galian Biasa</v>
          </cell>
          <cell r="R13" t="str">
            <v>TOTAL HARGA (Rp.)</v>
          </cell>
          <cell r="T13" t="str">
            <v>:</v>
          </cell>
          <cell r="U13">
            <v>0</v>
          </cell>
        </row>
        <row r="14">
          <cell r="A14">
            <v>5</v>
          </cell>
          <cell r="C14" t="str">
            <v>Faktor pengembangan bahan</v>
          </cell>
          <cell r="G14" t="str">
            <v>Fk</v>
          </cell>
          <cell r="H14">
            <v>1.2</v>
          </cell>
          <cell r="I14" t="str">
            <v>-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 t="e">
            <v>#DIV/0!</v>
          </cell>
        </row>
        <row r="17">
          <cell r="A17" t="str">
            <v>II.</v>
          </cell>
          <cell r="C17" t="str">
            <v>URUTAN KERJA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1</v>
          </cell>
          <cell r="C18" t="str">
            <v>Tanah yang dipotong umumnya berada disisi jalan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>
            <v>2</v>
          </cell>
          <cell r="C19" t="str">
            <v>Penggalian dilakukan dengan menggunakan Excavator</v>
          </cell>
          <cell r="R19" t="str">
            <v>(Rp.)</v>
          </cell>
          <cell r="S19" t="str">
            <v>(Rp.)</v>
          </cell>
        </row>
        <row r="20">
          <cell r="A20">
            <v>3</v>
          </cell>
          <cell r="C20" t="str">
            <v>Selanjutnya Excavator menuangkan material hasil</v>
          </cell>
        </row>
        <row r="21">
          <cell r="C21" t="str">
            <v>galian kedalam Dump Truck</v>
          </cell>
        </row>
        <row r="22">
          <cell r="A22">
            <v>4</v>
          </cell>
          <cell r="C22" t="str">
            <v>Dump Truck membuang material hasil galian keluar</v>
          </cell>
          <cell r="L22" t="str">
            <v>A.</v>
          </cell>
          <cell r="N22" t="str">
            <v>TENAGA</v>
          </cell>
        </row>
        <row r="23">
          <cell r="C23" t="str">
            <v>lokasi jalan sejauh</v>
          </cell>
          <cell r="G23" t="str">
            <v>L</v>
          </cell>
          <cell r="H23">
            <v>5</v>
          </cell>
          <cell r="I23" t="str">
            <v>Km</v>
          </cell>
        </row>
        <row r="24"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1.6426998315844023E-2</v>
          </cell>
          <cell r="R24">
            <v>2857.14</v>
          </cell>
          <cell r="U24">
            <v>46.934233968130592</v>
          </cell>
        </row>
        <row r="25"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8.2134991579220114E-3</v>
          </cell>
          <cell r="R25">
            <v>3214.29</v>
          </cell>
          <cell r="U25">
            <v>26.400568208317143</v>
          </cell>
        </row>
        <row r="26">
          <cell r="A26" t="str">
            <v>III.</v>
          </cell>
          <cell r="C26" t="str">
            <v>PEMAKAIAN BAHAN, ALAT DAN TENAGA</v>
          </cell>
        </row>
        <row r="28">
          <cell r="A28" t="str">
            <v xml:space="preserve">   1.</v>
          </cell>
          <cell r="C28" t="str">
            <v>BAHAN</v>
          </cell>
          <cell r="Q28" t="str">
            <v xml:space="preserve">JUMLAH HARGA TENAGA   </v>
          </cell>
          <cell r="U28">
            <v>73.334802176447738</v>
          </cell>
        </row>
        <row r="29">
          <cell r="C29" t="str">
            <v>Tidak ada bahan yang diperlukan</v>
          </cell>
        </row>
        <row r="30">
          <cell r="L30" t="str">
            <v>B.</v>
          </cell>
          <cell r="N30" t="str">
            <v>BAHAN</v>
          </cell>
        </row>
        <row r="32">
          <cell r="A32" t="str">
            <v xml:space="preserve">   2.</v>
          </cell>
          <cell r="C32" t="str">
            <v>ALAT</v>
          </cell>
        </row>
        <row r="33">
          <cell r="A33" t="str">
            <v xml:space="preserve">   2.a.</v>
          </cell>
          <cell r="C33" t="str">
            <v>EXCAVATOR</v>
          </cell>
          <cell r="G33" t="str">
            <v>(E10)</v>
          </cell>
        </row>
        <row r="34">
          <cell r="C34" t="str">
            <v>Kapasitas Bucket</v>
          </cell>
          <cell r="G34" t="str">
            <v>V</v>
          </cell>
          <cell r="H34">
            <v>0.93</v>
          </cell>
          <cell r="I34" t="str">
            <v>M3</v>
          </cell>
        </row>
        <row r="35">
          <cell r="C35" t="str">
            <v>Faktor Bucket</v>
          </cell>
          <cell r="G35" t="str">
            <v>Fb</v>
          </cell>
          <cell r="H35">
            <v>1</v>
          </cell>
          <cell r="I35" t="str">
            <v>-</v>
          </cell>
        </row>
        <row r="36">
          <cell r="C36" t="str">
            <v>Faktor  Efisiensi alat</v>
          </cell>
          <cell r="G36" t="str">
            <v>Fa</v>
          </cell>
          <cell r="H36">
            <v>0.83</v>
          </cell>
          <cell r="I36" t="str">
            <v>-</v>
          </cell>
        </row>
        <row r="38">
          <cell r="C38" t="str">
            <v>Waktu siklus</v>
          </cell>
          <cell r="G38" t="str">
            <v>Ts1</v>
          </cell>
          <cell r="I38" t="str">
            <v>menit</v>
          </cell>
          <cell r="Q38" t="str">
            <v xml:space="preserve">JUMLAH HARGA BAHAN   </v>
          </cell>
          <cell r="U38">
            <v>0</v>
          </cell>
        </row>
        <row r="39">
          <cell r="C39" t="str">
            <v>- Menggali / memuat</v>
          </cell>
          <cell r="G39" t="str">
            <v>T1</v>
          </cell>
          <cell r="H39">
            <v>0.317</v>
          </cell>
          <cell r="I39" t="str">
            <v>menit</v>
          </cell>
        </row>
        <row r="40">
          <cell r="C40" t="str">
            <v>- Lain-lain</v>
          </cell>
          <cell r="G40" t="str">
            <v>T2</v>
          </cell>
          <cell r="I40" t="str">
            <v>menit</v>
          </cell>
        </row>
        <row r="41">
          <cell r="G41" t="str">
            <v>Ts1</v>
          </cell>
          <cell r="H41">
            <v>0.317</v>
          </cell>
          <cell r="I41" t="str">
            <v>menit</v>
          </cell>
          <cell r="L41" t="str">
            <v>C.</v>
          </cell>
          <cell r="N41" t="str">
            <v>PERALATAN</v>
          </cell>
        </row>
        <row r="43">
          <cell r="C43" t="str">
            <v>Kap. Prod. / jam =</v>
          </cell>
          <cell r="D43" t="str">
            <v>V  x Fb x Fa x 60</v>
          </cell>
          <cell r="G43" t="str">
            <v>Q1</v>
          </cell>
          <cell r="H43">
            <v>121.75078864353311</v>
          </cell>
          <cell r="I43" t="str">
            <v>M3/Jam</v>
          </cell>
          <cell r="L43" t="str">
            <v>1.</v>
          </cell>
          <cell r="N43" t="str">
            <v>Excavator</v>
          </cell>
          <cell r="O43" t="str">
            <v>(E10)</v>
          </cell>
          <cell r="P43" t="str">
            <v>Jam</v>
          </cell>
          <cell r="Q43">
            <v>8.2134991579220114E-3</v>
          </cell>
          <cell r="R43">
            <v>238185.05650827778</v>
          </cell>
          <cell r="U43">
            <v>1956.3327610603462</v>
          </cell>
        </row>
        <row r="44">
          <cell r="D44" t="str">
            <v>Ts1 x Fh</v>
          </cell>
          <cell r="L44" t="str">
            <v>2.</v>
          </cell>
          <cell r="N44" t="str">
            <v>Dump Truck</v>
          </cell>
          <cell r="O44" t="str">
            <v>(E08)</v>
          </cell>
          <cell r="P44" t="str">
            <v>Jam</v>
          </cell>
          <cell r="Q44">
            <v>5.7658071071694475E-2</v>
          </cell>
          <cell r="R44">
            <v>153645.58193291764</v>
          </cell>
          <cell r="U44">
            <v>8858.9078829400223</v>
          </cell>
        </row>
        <row r="45">
          <cell r="L45" t="str">
            <v>3.</v>
          </cell>
          <cell r="N45" t="str">
            <v>Alat Bantu</v>
          </cell>
          <cell r="P45" t="str">
            <v>Ls</v>
          </cell>
          <cell r="Q45">
            <v>1</v>
          </cell>
          <cell r="R45">
            <v>75</v>
          </cell>
          <cell r="U45">
            <v>75</v>
          </cell>
        </row>
        <row r="46">
          <cell r="C46" t="str">
            <v>Koefisien Alat / M3</v>
          </cell>
          <cell r="D46" t="str">
            <v xml:space="preserve"> =  1  :  Q1</v>
          </cell>
          <cell r="G46" t="str">
            <v>(E10)</v>
          </cell>
          <cell r="H46">
            <v>8.2134991579220114E-3</v>
          </cell>
          <cell r="I46" t="str">
            <v>Jam</v>
          </cell>
        </row>
        <row r="50">
          <cell r="A50" t="str">
            <v xml:space="preserve">   2.b.</v>
          </cell>
          <cell r="C50" t="str">
            <v>DUMP TRUCK</v>
          </cell>
          <cell r="G50" t="str">
            <v>(E08)</v>
          </cell>
          <cell r="Q50" t="str">
            <v xml:space="preserve">JUMLAH HARGA PERALATAN   </v>
          </cell>
          <cell r="U50">
            <v>10890.240644000369</v>
          </cell>
        </row>
        <row r="51">
          <cell r="C51" t="str">
            <v>Kapasitas bak</v>
          </cell>
          <cell r="G51" t="str">
            <v>V</v>
          </cell>
          <cell r="H51">
            <v>6.666666666666667</v>
          </cell>
          <cell r="I51" t="str">
            <v>M3</v>
          </cell>
        </row>
        <row r="52">
          <cell r="C52" t="str">
            <v>Faktor  efisiensi alat</v>
          </cell>
          <cell r="G52" t="str">
            <v>Fa</v>
          </cell>
          <cell r="H52">
            <v>0.83</v>
          </cell>
          <cell r="I52" t="str">
            <v>-</v>
          </cell>
          <cell r="L52" t="str">
            <v>D.</v>
          </cell>
          <cell r="N52" t="str">
            <v>JUMLAH HARGA TENAGA, BAHAN DAN PERALATAN  ( A + B + C )</v>
          </cell>
          <cell r="U52">
            <v>10963.575446176816</v>
          </cell>
        </row>
        <row r="53">
          <cell r="C53" t="str">
            <v>Kecepatan rata-rata bermuatan</v>
          </cell>
          <cell r="G53" t="str">
            <v>v1</v>
          </cell>
          <cell r="H53">
            <v>45</v>
          </cell>
          <cell r="I53" t="str">
            <v>KM/Jam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1096.3575446176817</v>
          </cell>
        </row>
        <row r="54">
          <cell r="C54" t="str">
            <v>Kecepatan rata-rata kosong</v>
          </cell>
          <cell r="G54" t="str">
            <v>v2</v>
          </cell>
          <cell r="H54">
            <v>60</v>
          </cell>
          <cell r="I54" t="str">
            <v>KM/Jam</v>
          </cell>
          <cell r="L54" t="str">
            <v>F.</v>
          </cell>
          <cell r="N54" t="str">
            <v>HARGA SATUAN PEKERJAAN  ( D + E )</v>
          </cell>
          <cell r="U54">
            <v>12059.932990794498</v>
          </cell>
        </row>
        <row r="55">
          <cell r="C55" t="str">
            <v>Waktu  siklus</v>
          </cell>
          <cell r="G55" t="str">
            <v>Ts2</v>
          </cell>
          <cell r="I55" t="str">
            <v>menit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- Waktu tempuh isi</v>
          </cell>
          <cell r="E56" t="str">
            <v>=   (L  :  v1)  x  60</v>
          </cell>
          <cell r="G56" t="str">
            <v>T1</v>
          </cell>
          <cell r="H56">
            <v>6.6666666666666661</v>
          </cell>
          <cell r="I56" t="str">
            <v>menit</v>
          </cell>
          <cell r="N56" t="str">
            <v>berat untuk bahan-bahan.</v>
          </cell>
        </row>
        <row r="57">
          <cell r="C57" t="str">
            <v>- Waktu tempuh kosong</v>
          </cell>
          <cell r="E57" t="str">
            <v>=   (L  :  v2)  x  60</v>
          </cell>
          <cell r="G57" t="str">
            <v>T2</v>
          </cell>
          <cell r="H57">
            <v>5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Muat</v>
          </cell>
          <cell r="E58" t="str">
            <v>=   (V  :  Q1) x 60</v>
          </cell>
          <cell r="G58" t="str">
            <v>T3</v>
          </cell>
          <cell r="H58">
            <v>3.2853996631688047</v>
          </cell>
          <cell r="I58" t="str">
            <v>menit</v>
          </cell>
          <cell r="N58" t="str">
            <v>mata pembayaran.</v>
          </cell>
        </row>
        <row r="59">
          <cell r="C59" t="str">
            <v>- Lain-lain</v>
          </cell>
          <cell r="G59" t="str">
            <v>T4</v>
          </cell>
          <cell r="H59">
            <v>1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G60" t="str">
            <v>Ts2</v>
          </cell>
          <cell r="H60">
            <v>15.952066329835471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J61" t="str">
            <v>Berlanjut ke halaman berikut</v>
          </cell>
          <cell r="N61" t="str">
            <v>yang dibayar dari kontrak) dan biaya-biaya lainnya.</v>
          </cell>
        </row>
        <row r="62">
          <cell r="A62" t="str">
            <v>ITEM PEMBAYARAN NO.</v>
          </cell>
          <cell r="D62" t="str">
            <v>:  3.1 (1)</v>
          </cell>
          <cell r="J62" t="str">
            <v>Analisa EI-311</v>
          </cell>
        </row>
        <row r="63">
          <cell r="A63" t="str">
            <v>JENIS PEKERJAAN</v>
          </cell>
          <cell r="D63" t="str">
            <v>:  Galian Biasa</v>
          </cell>
        </row>
        <row r="64">
          <cell r="A64" t="str">
            <v>SATUAN PEMBAYARAN</v>
          </cell>
          <cell r="D64" t="str">
            <v>:  M3</v>
          </cell>
          <cell r="H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>Kapasitas Produksi / Jam   =</v>
          </cell>
          <cell r="E70" t="str">
            <v>V x Fa x 60</v>
          </cell>
          <cell r="G70" t="str">
            <v>Q2</v>
          </cell>
          <cell r="H70">
            <v>17.343625643607776</v>
          </cell>
          <cell r="I70" t="str">
            <v xml:space="preserve">M3/Jam </v>
          </cell>
        </row>
        <row r="71">
          <cell r="E71" t="str">
            <v xml:space="preserve">    Fk x Ts2</v>
          </cell>
        </row>
        <row r="74">
          <cell r="C74" t="str">
            <v>Koefisien Alat / M3</v>
          </cell>
          <cell r="D74" t="str">
            <v xml:space="preserve"> =  1  :  Q2</v>
          </cell>
          <cell r="G74" t="str">
            <v>(E08)</v>
          </cell>
          <cell r="H74">
            <v>5.7658071071694475E-2</v>
          </cell>
          <cell r="I74" t="str">
            <v>Jam</v>
          </cell>
        </row>
        <row r="77">
          <cell r="A77" t="str">
            <v>2.d.</v>
          </cell>
          <cell r="C77" t="str">
            <v>ALAT  BANTU</v>
          </cell>
        </row>
        <row r="78">
          <cell r="C78" t="str">
            <v>Diperlukan alat-alat bantu kecil</v>
          </cell>
          <cell r="J78" t="str">
            <v>Lump Sump</v>
          </cell>
        </row>
        <row r="79">
          <cell r="C79" t="str">
            <v>- Sekop</v>
          </cell>
        </row>
        <row r="80">
          <cell r="C80" t="str">
            <v>- Keranjang</v>
          </cell>
        </row>
        <row r="82">
          <cell r="A82" t="str">
            <v xml:space="preserve">   3.</v>
          </cell>
          <cell r="C82" t="str">
            <v>TENAGA</v>
          </cell>
        </row>
        <row r="83">
          <cell r="C83" t="str">
            <v>Produksi menentukan : EXCAVATOR</v>
          </cell>
          <cell r="G83" t="str">
            <v>Q1</v>
          </cell>
          <cell r="H83">
            <v>121.75078864353311</v>
          </cell>
          <cell r="I83" t="str">
            <v>M3/Jam</v>
          </cell>
        </row>
        <row r="84">
          <cell r="C84" t="str">
            <v>Produksi Galian / hari  =  Tk x Q1</v>
          </cell>
          <cell r="G84" t="str">
            <v>Qt</v>
          </cell>
          <cell r="H84">
            <v>852.25552050473175</v>
          </cell>
          <cell r="I84" t="str">
            <v>M3</v>
          </cell>
        </row>
        <row r="85">
          <cell r="C85" t="str">
            <v>Kebutuhan tenaga :</v>
          </cell>
        </row>
        <row r="86">
          <cell r="D86" t="str">
            <v>- Pekerja</v>
          </cell>
          <cell r="G86" t="str">
            <v>P</v>
          </cell>
          <cell r="H86">
            <v>2</v>
          </cell>
          <cell r="I86" t="str">
            <v>orang</v>
          </cell>
        </row>
        <row r="87">
          <cell r="D87" t="str">
            <v>- Mandor</v>
          </cell>
          <cell r="G87" t="str">
            <v>M</v>
          </cell>
          <cell r="H87">
            <v>1</v>
          </cell>
          <cell r="I87" t="str">
            <v>orang</v>
          </cell>
        </row>
        <row r="89">
          <cell r="C89" t="str">
            <v>Koefisien tenaga / M3   :</v>
          </cell>
        </row>
        <row r="90">
          <cell r="D90" t="str">
            <v>- Pekerja</v>
          </cell>
          <cell r="E90" t="str">
            <v>= (Tk x P) : Qt</v>
          </cell>
          <cell r="G90" t="str">
            <v>(L01)</v>
          </cell>
          <cell r="H90">
            <v>1.6426998315844023E-2</v>
          </cell>
          <cell r="I90" t="str">
            <v>Jam</v>
          </cell>
        </row>
        <row r="91">
          <cell r="D91" t="str">
            <v>- Mandor</v>
          </cell>
          <cell r="E91" t="str">
            <v>= (Tk x M) : Qt</v>
          </cell>
          <cell r="G91" t="str">
            <v>(L03)</v>
          </cell>
          <cell r="H91">
            <v>8.2134991579220114E-3</v>
          </cell>
          <cell r="I91" t="str">
            <v>Jam</v>
          </cell>
        </row>
        <row r="93">
          <cell r="A93" t="str">
            <v>4.</v>
          </cell>
          <cell r="C93" t="str">
            <v>HARGA DASAR SATUAN UPAH, BAHAN DAN ALAT</v>
          </cell>
        </row>
        <row r="94">
          <cell r="C94" t="str">
            <v>Lihat lampiran.</v>
          </cell>
        </row>
        <row r="96">
          <cell r="A96" t="str">
            <v>5.</v>
          </cell>
          <cell r="C96" t="str">
            <v>ANALISA HARGA SATUAN PEKERJAAN</v>
          </cell>
        </row>
        <row r="97">
          <cell r="C97" t="str">
            <v>Lihat perhitungan dalam FORMULIR STANDAR UNTUK</v>
          </cell>
        </row>
        <row r="98">
          <cell r="C98" t="str">
            <v>PEREKEMAN ANALISA MASING-MASING HARGA</v>
          </cell>
        </row>
        <row r="99">
          <cell r="C99" t="str">
            <v>SATUAN.</v>
          </cell>
        </row>
        <row r="100">
          <cell r="C100" t="str">
            <v>Didapat Harga Satuan Pekerjaan :</v>
          </cell>
        </row>
        <row r="102">
          <cell r="C102" t="str">
            <v xml:space="preserve">Rp.  </v>
          </cell>
          <cell r="D102">
            <v>12059.932990794498</v>
          </cell>
          <cell r="E102" t="str">
            <v xml:space="preserve"> / M3</v>
          </cell>
        </row>
        <row r="105">
          <cell r="A105" t="str">
            <v>6.</v>
          </cell>
          <cell r="C105" t="str">
            <v>WAKTU PELAKSANAAN YANG DIPERLUKAN</v>
          </cell>
        </row>
        <row r="106">
          <cell r="C106" t="str">
            <v>Masa Pelaksanaan :</v>
          </cell>
          <cell r="D106" t="str">
            <v>. . . . . . . . . . . .</v>
          </cell>
          <cell r="E106" t="str">
            <v>bulan</v>
          </cell>
        </row>
        <row r="108">
          <cell r="A108" t="str">
            <v>7.</v>
          </cell>
          <cell r="C108" t="str">
            <v>VOLUME PEKERJAAN YANG DIPERLUKAN</v>
          </cell>
        </row>
        <row r="109">
          <cell r="C109" t="str">
            <v>Volume pekerjaan  :</v>
          </cell>
          <cell r="D109">
            <v>0</v>
          </cell>
          <cell r="E109" t="str">
            <v>M3</v>
          </cell>
        </row>
        <row r="121">
          <cell r="A121" t="str">
            <v>ITEM PEMBAYARAN NO.</v>
          </cell>
          <cell r="D121" t="str">
            <v>:  3.1 (2)</v>
          </cell>
          <cell r="J121" t="str">
            <v>Analisa EI-312</v>
          </cell>
          <cell r="T121" t="str">
            <v>Analisa EI-312</v>
          </cell>
        </row>
        <row r="122">
          <cell r="A122" t="str">
            <v>JENIS PEKERJAAN</v>
          </cell>
          <cell r="D122" t="str">
            <v>:  Galian Batu</v>
          </cell>
        </row>
        <row r="123">
          <cell r="A123" t="str">
            <v>SATUAN PEMBAYARAN</v>
          </cell>
          <cell r="D123" t="str">
            <v>:  M3</v>
          </cell>
          <cell r="H123" t="str">
            <v xml:space="preserve">         URAIAN ANALISA HARGA SATUAN</v>
          </cell>
          <cell r="L123" t="str">
            <v>FORMULIR STANDAR UNTUK</v>
          </cell>
        </row>
        <row r="124">
          <cell r="L124" t="str">
            <v>PEREKAMAN ANALISA MASING-MASING HARGA SATUAN</v>
          </cell>
        </row>
        <row r="125">
          <cell r="L125" t="str">
            <v/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8">
          <cell r="L128" t="str">
            <v>PROYEK</v>
          </cell>
          <cell r="O128" t="str">
            <v>:</v>
          </cell>
        </row>
        <row r="129">
          <cell r="A129" t="str">
            <v>I.</v>
          </cell>
          <cell r="C129" t="str">
            <v>ASUMSI</v>
          </cell>
          <cell r="L129" t="str">
            <v>No. PAKET KONTRAK</v>
          </cell>
          <cell r="O129" t="str">
            <v>:</v>
          </cell>
        </row>
        <row r="130">
          <cell r="A130">
            <v>1</v>
          </cell>
          <cell r="C130" t="str">
            <v>Pekerjaan dilakukan secara manual</v>
          </cell>
          <cell r="L130" t="str">
            <v>NAMA PAKET</v>
          </cell>
          <cell r="O130" t="str">
            <v>:</v>
          </cell>
        </row>
        <row r="131">
          <cell r="A131">
            <v>2</v>
          </cell>
          <cell r="C131" t="str">
            <v>Lokasi pekerjaan : sepanjang jalan</v>
          </cell>
          <cell r="L131" t="str">
            <v>PROP / KAB / KODYA</v>
          </cell>
          <cell r="O131" t="str">
            <v>:</v>
          </cell>
        </row>
        <row r="132">
          <cell r="A132">
            <v>3</v>
          </cell>
          <cell r="C132" t="str">
            <v>Kondisi Jalan   :  sedang / baik</v>
          </cell>
          <cell r="L132" t="str">
            <v>ITEM PEMBAYARAN NO.</v>
          </cell>
          <cell r="O132" t="str">
            <v>:  3.1 (2)</v>
          </cell>
          <cell r="R132" t="str">
            <v>PERKIRAAN VOL. PEK.</v>
          </cell>
          <cell r="T132" t="str">
            <v>:</v>
          </cell>
          <cell r="U132">
            <v>0</v>
          </cell>
        </row>
        <row r="133">
          <cell r="A133">
            <v>4</v>
          </cell>
          <cell r="C133" t="str">
            <v>Jam kerja efektif per-hari</v>
          </cell>
          <cell r="G133" t="str">
            <v>Tk</v>
          </cell>
          <cell r="H133">
            <v>7</v>
          </cell>
          <cell r="I133" t="str">
            <v>Jam</v>
          </cell>
          <cell r="L133" t="str">
            <v>JENIS PEKERJAAN</v>
          </cell>
          <cell r="O133" t="str">
            <v>:  Galian Batu</v>
          </cell>
          <cell r="R133" t="str">
            <v>TOTAL HARGA (Rp.)</v>
          </cell>
          <cell r="T133" t="str">
            <v>:</v>
          </cell>
          <cell r="U133">
            <v>0</v>
          </cell>
        </row>
        <row r="134">
          <cell r="A134">
            <v>5</v>
          </cell>
          <cell r="C134" t="str">
            <v>Faktor pengembangan bahan</v>
          </cell>
          <cell r="G134" t="str">
            <v>Fk</v>
          </cell>
          <cell r="H134">
            <v>1.2</v>
          </cell>
          <cell r="I134" t="str">
            <v>-</v>
          </cell>
          <cell r="L134" t="str">
            <v>SATUAN PEMBAYARAN</v>
          </cell>
          <cell r="O134" t="str">
            <v>:  M3</v>
          </cell>
          <cell r="R134" t="str">
            <v>% THD. BIAYA PROYEK</v>
          </cell>
          <cell r="T134" t="str">
            <v>:</v>
          </cell>
          <cell r="U134" t="e">
            <v>#DIV/0!</v>
          </cell>
        </row>
        <row r="137">
          <cell r="A137" t="str">
            <v>II.</v>
          </cell>
          <cell r="C137" t="str">
            <v>URUTAN KERJA</v>
          </cell>
          <cell r="Q137" t="str">
            <v>PERKIRAAN</v>
          </cell>
          <cell r="R137" t="str">
            <v>HARGA</v>
          </cell>
          <cell r="S137" t="str">
            <v>JUMLAH</v>
          </cell>
        </row>
        <row r="138">
          <cell r="A138">
            <v>1</v>
          </cell>
          <cell r="C138" t="str">
            <v>Batu yg dipotong umumnya berada disisi jalan</v>
          </cell>
          <cell r="L138" t="str">
            <v>NO.</v>
          </cell>
          <cell r="N138" t="str">
            <v>KOMPONEN</v>
          </cell>
          <cell r="P138" t="str">
            <v>SATUAN</v>
          </cell>
          <cell r="Q138" t="str">
            <v>KUANTITAS</v>
          </cell>
          <cell r="R138" t="str">
            <v>SATUAN</v>
          </cell>
          <cell r="S138" t="str">
            <v>HARGA</v>
          </cell>
        </row>
        <row r="139">
          <cell r="A139">
            <v>2</v>
          </cell>
          <cell r="C139" t="str">
            <v>Penggalian dilakukan dengan Excavator, Compresor</v>
          </cell>
          <cell r="R139" t="str">
            <v>(Rp.)</v>
          </cell>
          <cell r="S139" t="str">
            <v>(Rp.)</v>
          </cell>
        </row>
        <row r="140">
          <cell r="C140" t="str">
            <v>dan Jack Hammer, dimuat ke dlm Truk dengan Loader.</v>
          </cell>
        </row>
        <row r="141">
          <cell r="A141">
            <v>3</v>
          </cell>
          <cell r="C141" t="str">
            <v>Dump Truck membuang material hasil galian keluar</v>
          </cell>
        </row>
        <row r="142">
          <cell r="C142" t="str">
            <v>lokasi jalan sejauh :</v>
          </cell>
          <cell r="G142" t="str">
            <v>L</v>
          </cell>
          <cell r="H142">
            <v>5</v>
          </cell>
          <cell r="I142" t="str">
            <v>Km</v>
          </cell>
          <cell r="L142" t="str">
            <v>A.</v>
          </cell>
          <cell r="N142" t="str">
            <v>TENAGA</v>
          </cell>
        </row>
        <row r="144">
          <cell r="L144" t="str">
            <v>1.</v>
          </cell>
          <cell r="N144" t="str">
            <v>Pekerja</v>
          </cell>
          <cell r="O144" t="str">
            <v>(L01)</v>
          </cell>
          <cell r="P144" t="str">
            <v>Jam</v>
          </cell>
          <cell r="Q144">
            <v>1</v>
          </cell>
          <cell r="R144">
            <v>2857.14</v>
          </cell>
          <cell r="U144">
            <v>2857.14</v>
          </cell>
        </row>
        <row r="145">
          <cell r="L145" t="str">
            <v>2.</v>
          </cell>
          <cell r="N145" t="str">
            <v>Mandor</v>
          </cell>
          <cell r="O145" t="str">
            <v>(L03)</v>
          </cell>
          <cell r="P145" t="str">
            <v>Jam</v>
          </cell>
          <cell r="Q145">
            <v>0.125</v>
          </cell>
          <cell r="R145">
            <v>3214.29</v>
          </cell>
          <cell r="U145">
            <v>401.78625</v>
          </cell>
        </row>
        <row r="146">
          <cell r="A146" t="str">
            <v>III.</v>
          </cell>
          <cell r="C146" t="str">
            <v>PEMAKAIAN BAHAN, ALAT DAN TENAGA</v>
          </cell>
        </row>
        <row r="148">
          <cell r="A148" t="str">
            <v xml:space="preserve">   1.</v>
          </cell>
          <cell r="C148" t="str">
            <v>BAHAN</v>
          </cell>
          <cell r="Q148" t="str">
            <v xml:space="preserve">JUMLAH HARGA TENAGA   </v>
          </cell>
          <cell r="U148">
            <v>3258.92625</v>
          </cell>
        </row>
        <row r="149">
          <cell r="C149" t="str">
            <v>Tidak ada bahan yang diperlukan</v>
          </cell>
        </row>
        <row r="150">
          <cell r="L150" t="str">
            <v>B.</v>
          </cell>
          <cell r="N150" t="str">
            <v>BAHAN</v>
          </cell>
        </row>
        <row r="152">
          <cell r="A152" t="str">
            <v xml:space="preserve">   2.</v>
          </cell>
          <cell r="C152" t="str">
            <v>ALAT</v>
          </cell>
        </row>
        <row r="153">
          <cell r="A153" t="str">
            <v xml:space="preserve">   2.a.</v>
          </cell>
          <cell r="C153" t="str">
            <v>COMPRESSOR, EXCAVATOR, JACK HAMMER &amp; LOADER</v>
          </cell>
          <cell r="J153" t="str">
            <v xml:space="preserve"> (E05/26/10/15)</v>
          </cell>
        </row>
        <row r="154">
          <cell r="C154" t="str">
            <v>Produksi per jam</v>
          </cell>
          <cell r="G154" t="str">
            <v>Q1</v>
          </cell>
          <cell r="H154">
            <v>8</v>
          </cell>
          <cell r="I154" t="str">
            <v>M3 / Jam</v>
          </cell>
        </row>
        <row r="156">
          <cell r="C156" t="str">
            <v>Koefisien Alat / m3</v>
          </cell>
          <cell r="D156" t="str">
            <v xml:space="preserve"> =  1  :  Q1</v>
          </cell>
          <cell r="G156" t="str">
            <v>(E05/26)</v>
          </cell>
          <cell r="H156">
            <v>0.125</v>
          </cell>
          <cell r="I156" t="str">
            <v>Jam</v>
          </cell>
        </row>
        <row r="158">
          <cell r="Q158" t="str">
            <v xml:space="preserve">JUMLAH HARGA BAHAN   </v>
          </cell>
          <cell r="U158">
            <v>0</v>
          </cell>
        </row>
        <row r="159">
          <cell r="A159" t="str">
            <v xml:space="preserve">   2.b.</v>
          </cell>
          <cell r="C159" t="str">
            <v>DUMP TRUCK</v>
          </cell>
          <cell r="G159" t="str">
            <v>(E08)</v>
          </cell>
        </row>
        <row r="160">
          <cell r="C160" t="str">
            <v>Kapasitas bak</v>
          </cell>
          <cell r="G160" t="str">
            <v>V</v>
          </cell>
          <cell r="H160">
            <v>4</v>
          </cell>
          <cell r="I160" t="str">
            <v>M3</v>
          </cell>
          <cell r="L160" t="str">
            <v>C.</v>
          </cell>
          <cell r="N160" t="str">
            <v>PERALATAN</v>
          </cell>
        </row>
        <row r="161">
          <cell r="C161" t="str">
            <v>Faktor  efisiensi alat</v>
          </cell>
          <cell r="G161" t="str">
            <v>Fa</v>
          </cell>
          <cell r="H161">
            <v>0.83</v>
          </cell>
          <cell r="I161" t="str">
            <v>-</v>
          </cell>
          <cell r="L161" t="str">
            <v>1.</v>
          </cell>
          <cell r="N161" t="str">
            <v>Compressor</v>
          </cell>
          <cell r="O161" t="str">
            <v>(E05)</v>
          </cell>
          <cell r="P161" t="str">
            <v>Jam</v>
          </cell>
          <cell r="Q161">
            <v>0.125</v>
          </cell>
          <cell r="R161">
            <v>53840.365312835944</v>
          </cell>
          <cell r="U161">
            <v>6730.045664104493</v>
          </cell>
        </row>
        <row r="162">
          <cell r="C162" t="str">
            <v>Kecepatan rata-rata bermuatan</v>
          </cell>
          <cell r="G162" t="str">
            <v>v1</v>
          </cell>
          <cell r="H162">
            <v>45</v>
          </cell>
          <cell r="I162" t="str">
            <v>KM/Jam</v>
          </cell>
          <cell r="L162" t="str">
            <v>2.</v>
          </cell>
          <cell r="N162" t="str">
            <v>Jack Hammer</v>
          </cell>
          <cell r="O162" t="str">
            <v>(E26)</v>
          </cell>
          <cell r="P162" t="str">
            <v>Jam</v>
          </cell>
          <cell r="Q162">
            <v>0.125</v>
          </cell>
          <cell r="R162">
            <v>16417.550326811437</v>
          </cell>
          <cell r="U162">
            <v>2052.1937908514296</v>
          </cell>
        </row>
        <row r="163">
          <cell r="C163" t="str">
            <v>Kecepatan rata-rata kosong</v>
          </cell>
          <cell r="G163" t="str">
            <v>v2</v>
          </cell>
          <cell r="H163">
            <v>60</v>
          </cell>
          <cell r="I163" t="str">
            <v>KM/Jam</v>
          </cell>
          <cell r="L163" t="str">
            <v>3.</v>
          </cell>
          <cell r="N163" t="str">
            <v>Wheel Loader</v>
          </cell>
          <cell r="O163" t="str">
            <v>(E15)</v>
          </cell>
          <cell r="P163" t="str">
            <v>Jam</v>
          </cell>
          <cell r="Q163">
            <v>0.125</v>
          </cell>
          <cell r="R163">
            <v>163808.13869490434</v>
          </cell>
          <cell r="U163">
            <v>20476.017336863042</v>
          </cell>
        </row>
        <row r="164">
          <cell r="C164" t="str">
            <v>Waktu  siklus</v>
          </cell>
          <cell r="G164" t="str">
            <v>Ts1</v>
          </cell>
          <cell r="I164" t="str">
            <v>menit</v>
          </cell>
          <cell r="L164" t="str">
            <v>4.</v>
          </cell>
          <cell r="N164" t="str">
            <v>Excavator</v>
          </cell>
          <cell r="O164" t="str">
            <v>(E10)</v>
          </cell>
          <cell r="P164" t="str">
            <v>Jam</v>
          </cell>
          <cell r="Q164">
            <v>0.125</v>
          </cell>
          <cell r="R164">
            <v>238185.05650827778</v>
          </cell>
          <cell r="U164">
            <v>29773.132063534722</v>
          </cell>
        </row>
        <row r="165">
          <cell r="C165" t="str">
            <v>- Waktu tempuh isi</v>
          </cell>
          <cell r="E165" t="str">
            <v>=   (L  :  v1)  x  60</v>
          </cell>
          <cell r="G165" t="str">
            <v>T1</v>
          </cell>
          <cell r="H165">
            <v>6.6666666666666661</v>
          </cell>
          <cell r="I165" t="str">
            <v>menit</v>
          </cell>
          <cell r="L165">
            <v>5</v>
          </cell>
          <cell r="N165" t="str">
            <v>Dump Truck</v>
          </cell>
          <cell r="O165" t="str">
            <v>(E08)</v>
          </cell>
          <cell r="P165" t="str">
            <v>Jam</v>
          </cell>
          <cell r="Q165">
            <v>0.26305220883534136</v>
          </cell>
          <cell r="R165">
            <v>153645.58193291764</v>
          </cell>
          <cell r="U165">
            <v>40416.809705245403</v>
          </cell>
        </row>
        <row r="166">
          <cell r="C166" t="str">
            <v>- Waktu tempuh kosong</v>
          </cell>
          <cell r="E166" t="str">
            <v>=   (L  :  v2)  x  60</v>
          </cell>
          <cell r="G166" t="str">
            <v>T2</v>
          </cell>
          <cell r="H166">
            <v>5</v>
          </cell>
          <cell r="I166" t="str">
            <v>menit</v>
          </cell>
          <cell r="N166" t="str">
            <v>Alat  bantu</v>
          </cell>
          <cell r="P166" t="str">
            <v>Ls</v>
          </cell>
          <cell r="Q166">
            <v>1</v>
          </cell>
          <cell r="R166">
            <v>225</v>
          </cell>
          <cell r="U166">
            <v>225</v>
          </cell>
        </row>
        <row r="167">
          <cell r="C167" t="str">
            <v>- Muat</v>
          </cell>
          <cell r="E167" t="str">
            <v>=   (V  :  Q1) x 60</v>
          </cell>
          <cell r="G167" t="str">
            <v>T3</v>
          </cell>
          <cell r="H167">
            <v>30</v>
          </cell>
          <cell r="I167" t="str">
            <v>menit</v>
          </cell>
        </row>
        <row r="168">
          <cell r="C168" t="str">
            <v>- Lain-lain</v>
          </cell>
          <cell r="G168" t="str">
            <v>T4</v>
          </cell>
          <cell r="H168">
            <v>2</v>
          </cell>
          <cell r="I168" t="str">
            <v>menit</v>
          </cell>
        </row>
        <row r="169">
          <cell r="G169" t="str">
            <v>Ts1</v>
          </cell>
          <cell r="H169">
            <v>43.666666666666664</v>
          </cell>
          <cell r="I169" t="str">
            <v>menit</v>
          </cell>
        </row>
        <row r="170">
          <cell r="Q170" t="str">
            <v xml:space="preserve">JUMLAH HARGA PERALATAN   </v>
          </cell>
          <cell r="U170">
            <v>99673.198560599092</v>
          </cell>
        </row>
        <row r="172">
          <cell r="C172" t="str">
            <v>Kapasitas Produksi / Jam   =</v>
          </cell>
          <cell r="E172" t="str">
            <v>V x Fa x 60</v>
          </cell>
          <cell r="G172" t="str">
            <v>Q2</v>
          </cell>
          <cell r="H172">
            <v>3.8015267175572518</v>
          </cell>
          <cell r="I172" t="str">
            <v xml:space="preserve">M3 / Jam </v>
          </cell>
          <cell r="L172" t="str">
            <v>D.</v>
          </cell>
          <cell r="N172" t="str">
            <v>JUMLAH HARGA TENAGA, BAHAN DAN PERALATAN  ( A + B + C )</v>
          </cell>
          <cell r="U172">
            <v>102932.1248105991</v>
          </cell>
        </row>
        <row r="173">
          <cell r="E173" t="str">
            <v xml:space="preserve">    Fk x Ts1</v>
          </cell>
          <cell r="L173" t="str">
            <v>E.</v>
          </cell>
          <cell r="N173" t="str">
            <v>OVERHEAD &amp; PROFIT</v>
          </cell>
          <cell r="P173">
            <v>10</v>
          </cell>
          <cell r="Q173" t="str">
            <v>%  x  D</v>
          </cell>
          <cell r="U173">
            <v>10293.212481059911</v>
          </cell>
        </row>
        <row r="174">
          <cell r="L174" t="str">
            <v>F.</v>
          </cell>
          <cell r="N174" t="str">
            <v>HARGA SATUAN PEKERJAAN  ( D + E )</v>
          </cell>
          <cell r="U174">
            <v>113225.337291659</v>
          </cell>
        </row>
        <row r="175">
          <cell r="L175" t="str">
            <v>Note: 1</v>
          </cell>
          <cell r="N175" t="str">
            <v>SATUAN dapat berdasarkan atas jam operasi untuk Tenaga Kerja dan Peralatan, volume dan/atau ukuran</v>
          </cell>
        </row>
        <row r="176">
          <cell r="C176" t="str">
            <v>Koefisien Alat / m3</v>
          </cell>
          <cell r="D176" t="str">
            <v xml:space="preserve"> =  1  :  Q2</v>
          </cell>
          <cell r="G176" t="str">
            <v>(E08)</v>
          </cell>
          <cell r="H176">
            <v>0.26305220883534136</v>
          </cell>
          <cell r="I176" t="str">
            <v>Jam</v>
          </cell>
          <cell r="N176" t="str">
            <v>berat untuk bahan-bahan.</v>
          </cell>
        </row>
        <row r="177">
          <cell r="L177">
            <v>2</v>
          </cell>
          <cell r="N177" t="str">
            <v>Kuantitas satuan adalah kuantitas setiap komponen untuk menyelesaikan satu satuan pekerjaan dari nomor</v>
          </cell>
        </row>
        <row r="178">
          <cell r="N178" t="str">
            <v>mata pembayaran.</v>
          </cell>
        </row>
        <row r="179">
          <cell r="L179">
            <v>3</v>
          </cell>
          <cell r="N179" t="str">
            <v>Biaya satuan untuk peralatan sudah termasuk bahan bakar, bahan habis dipakai dan operator.</v>
          </cell>
        </row>
        <row r="180">
          <cell r="L180">
            <v>4</v>
          </cell>
          <cell r="N180" t="str">
            <v>Biaya satuan sudah termasuk pengeluaran untuk seluruh pajak yang berkaitan (tetapi tidak termasuk PPN</v>
          </cell>
        </row>
        <row r="181">
          <cell r="J181" t="str">
            <v>Berlanjut ke halaman berikut</v>
          </cell>
          <cell r="N181" t="str">
            <v>yang dibayar dari kontrak) dan biaya-biaya lainnya.</v>
          </cell>
        </row>
        <row r="182">
          <cell r="A182" t="str">
            <v>ITEM PEMBAYARAN NO.</v>
          </cell>
          <cell r="D182" t="str">
            <v>:  3.1 (2)</v>
          </cell>
          <cell r="J182" t="str">
            <v>Analisa EI-312</v>
          </cell>
        </row>
        <row r="183">
          <cell r="A183" t="str">
            <v>JENIS PEKERJAAN</v>
          </cell>
          <cell r="D183" t="str">
            <v>:  Galian Batu</v>
          </cell>
        </row>
        <row r="184">
          <cell r="A184" t="str">
            <v>SATUAN PEMBAYARAN</v>
          </cell>
          <cell r="D184" t="str">
            <v>:  M3</v>
          </cell>
          <cell r="H184" t="str">
            <v xml:space="preserve">         URAIAN ANALISA HARGA SATUAN</v>
          </cell>
        </row>
        <row r="185">
          <cell r="J185" t="str">
            <v>Lanjutan</v>
          </cell>
        </row>
        <row r="187">
          <cell r="A187" t="str">
            <v>No.</v>
          </cell>
          <cell r="C187" t="str">
            <v>U R A I A N</v>
          </cell>
          <cell r="G187" t="str">
            <v>KODE</v>
          </cell>
          <cell r="H187" t="str">
            <v>KOEF.</v>
          </cell>
          <cell r="I187" t="str">
            <v>SATUAN</v>
          </cell>
          <cell r="J187" t="str">
            <v>KETERANGAN</v>
          </cell>
        </row>
        <row r="190">
          <cell r="A190" t="str">
            <v>2.d.</v>
          </cell>
          <cell r="C190" t="str">
            <v>ALAT  BANTU</v>
          </cell>
        </row>
        <row r="191">
          <cell r="C191" t="str">
            <v>Diperlukan alat-alat bantu kecil</v>
          </cell>
          <cell r="J191" t="str">
            <v>Lump Sump</v>
          </cell>
        </row>
        <row r="192">
          <cell r="C192" t="str">
            <v>- Pahat / Tatah</v>
          </cell>
          <cell r="D192" t="str">
            <v>=  2  buah</v>
          </cell>
        </row>
        <row r="193">
          <cell r="C193" t="str">
            <v>- Palu Besar</v>
          </cell>
          <cell r="D193" t="str">
            <v>=  2  buah</v>
          </cell>
        </row>
        <row r="195">
          <cell r="A195" t="str">
            <v xml:space="preserve">   3.</v>
          </cell>
          <cell r="C195" t="str">
            <v>TENAGA</v>
          </cell>
        </row>
        <row r="196">
          <cell r="C196" t="str">
            <v>Produksi menentukan : JACK HAMMER</v>
          </cell>
          <cell r="G196" t="str">
            <v>Q1</v>
          </cell>
          <cell r="H196">
            <v>8</v>
          </cell>
          <cell r="I196" t="str">
            <v>M3/Jam</v>
          </cell>
        </row>
        <row r="197">
          <cell r="C197" t="str">
            <v>Produksi Galian / hari  =  Tk x Q1</v>
          </cell>
          <cell r="G197" t="str">
            <v>Qt</v>
          </cell>
          <cell r="H197">
            <v>56</v>
          </cell>
          <cell r="I197" t="str">
            <v>M3</v>
          </cell>
        </row>
        <row r="198">
          <cell r="C198" t="str">
            <v>Kebutuhan tenaga :</v>
          </cell>
        </row>
        <row r="199">
          <cell r="D199" t="str">
            <v>- Pekerja</v>
          </cell>
          <cell r="G199" t="str">
            <v>P</v>
          </cell>
          <cell r="H199">
            <v>8</v>
          </cell>
          <cell r="I199" t="str">
            <v>orang</v>
          </cell>
        </row>
        <row r="200">
          <cell r="D200" t="str">
            <v>- Mandor</v>
          </cell>
          <cell r="G200" t="str">
            <v>M</v>
          </cell>
          <cell r="H200">
            <v>1</v>
          </cell>
          <cell r="I200" t="str">
            <v>orang</v>
          </cell>
        </row>
        <row r="202">
          <cell r="C202" t="str">
            <v>Koefisien tenaga / M3   :</v>
          </cell>
        </row>
        <row r="203">
          <cell r="D203" t="str">
            <v>- Pekerja</v>
          </cell>
          <cell r="E203" t="str">
            <v>= (Tk x P) : Qt</v>
          </cell>
          <cell r="G203" t="str">
            <v>(L01)</v>
          </cell>
          <cell r="H203">
            <v>1</v>
          </cell>
          <cell r="I203" t="str">
            <v>Jam</v>
          </cell>
        </row>
        <row r="204">
          <cell r="D204" t="str">
            <v>- Mandor</v>
          </cell>
          <cell r="E204" t="str">
            <v>= (Tk x M) : Qt</v>
          </cell>
          <cell r="G204" t="str">
            <v>(L03)</v>
          </cell>
          <cell r="H204">
            <v>0.125</v>
          </cell>
          <cell r="I204" t="str">
            <v>Jam</v>
          </cell>
        </row>
        <row r="206">
          <cell r="A206" t="str">
            <v>4.</v>
          </cell>
          <cell r="C206" t="str">
            <v>HARGA DASAR SATUAN UPAH, BAHAN DAN ALAT</v>
          </cell>
        </row>
        <row r="207">
          <cell r="C207" t="str">
            <v>Lihat lampiran.</v>
          </cell>
        </row>
        <row r="209">
          <cell r="A209" t="str">
            <v>5.</v>
          </cell>
          <cell r="C209" t="str">
            <v>ANALISA HARGA SATUAN PEKERJAAN</v>
          </cell>
        </row>
        <row r="210">
          <cell r="C210" t="str">
            <v>Lihat perhitungan dalam FORMULIR STANDAR UNTUK</v>
          </cell>
        </row>
        <row r="211">
          <cell r="C211" t="str">
            <v>PEREKEMAN ANALISA MASING-MASING HARGA</v>
          </cell>
        </row>
        <row r="212">
          <cell r="C212" t="str">
            <v>SATUAN.</v>
          </cell>
        </row>
        <row r="213">
          <cell r="C213" t="str">
            <v>Didapat Harga Satuan Pekerjaan :</v>
          </cell>
        </row>
        <row r="215">
          <cell r="C215" t="str">
            <v xml:space="preserve">Rp.  </v>
          </cell>
          <cell r="D215">
            <v>113225.337291659</v>
          </cell>
          <cell r="E215" t="str">
            <v xml:space="preserve"> / M3</v>
          </cell>
        </row>
        <row r="218">
          <cell r="A218" t="str">
            <v>6.</v>
          </cell>
          <cell r="C218" t="str">
            <v>WAKTU PELAKSANAAN YANG DIPERLUKAN</v>
          </cell>
        </row>
        <row r="219">
          <cell r="C219" t="str">
            <v>Masa Pelaksanaan :</v>
          </cell>
          <cell r="D219" t="str">
            <v>. . . . . . . . . . . .</v>
          </cell>
          <cell r="E219" t="str">
            <v>bulan</v>
          </cell>
        </row>
        <row r="221">
          <cell r="A221" t="str">
            <v>7.</v>
          </cell>
          <cell r="C221" t="str">
            <v>VOLUME PEKERJAAN YANG DIPERLUKAN</v>
          </cell>
        </row>
        <row r="222">
          <cell r="C222" t="str">
            <v>Volume pekerjaan  :</v>
          </cell>
          <cell r="D222">
            <v>0</v>
          </cell>
          <cell r="E222" t="str">
            <v>M3</v>
          </cell>
        </row>
        <row r="255">
          <cell r="A255" t="str">
            <v>ITEM PEMBAYARAN NO.</v>
          </cell>
          <cell r="D255" t="str">
            <v>:  3.1 (6)</v>
          </cell>
          <cell r="J255" t="str">
            <v>Analisa EI-313</v>
          </cell>
          <cell r="T255" t="str">
            <v>Analisa EI-313</v>
          </cell>
        </row>
        <row r="256">
          <cell r="A256" t="str">
            <v>JENIS PEKERJAAN</v>
          </cell>
          <cell r="D256" t="str">
            <v>:  Galian Struktur dengan Kedalaman 0 - 2 M</v>
          </cell>
        </row>
        <row r="257">
          <cell r="A257" t="str">
            <v>SATUAN PEMBAYARAN</v>
          </cell>
          <cell r="D257" t="str">
            <v>:  M3</v>
          </cell>
          <cell r="H257" t="str">
            <v xml:space="preserve">         URAIAN ANALISA HARGA SATUAN</v>
          </cell>
          <cell r="L257" t="str">
            <v>FORMULIR STANDAR UNTUK</v>
          </cell>
        </row>
        <row r="258">
          <cell r="L258" t="str">
            <v>PEREKAMAN ANALISA MASING-MASING HARGA SATUAN</v>
          </cell>
        </row>
        <row r="259">
          <cell r="L259" t="str">
            <v/>
          </cell>
        </row>
        <row r="260">
          <cell r="A260" t="str">
            <v>No.</v>
          </cell>
          <cell r="C260" t="str">
            <v>U R A I A N</v>
          </cell>
          <cell r="G260" t="str">
            <v>KODE</v>
          </cell>
          <cell r="H260" t="str">
            <v>KOEF.</v>
          </cell>
          <cell r="I260" t="str">
            <v>SATUAN</v>
          </cell>
          <cell r="J260" t="str">
            <v>KETERANGAN</v>
          </cell>
        </row>
        <row r="262">
          <cell r="L262" t="str">
            <v>PROYEK</v>
          </cell>
          <cell r="O262" t="str">
            <v>:</v>
          </cell>
        </row>
        <row r="263">
          <cell r="A263" t="str">
            <v>I.</v>
          </cell>
          <cell r="C263" t="str">
            <v>ASUMSI</v>
          </cell>
          <cell r="L263" t="str">
            <v>No. PAKET KONTRAK</v>
          </cell>
          <cell r="O263" t="str">
            <v>:</v>
          </cell>
        </row>
        <row r="264">
          <cell r="A264">
            <v>1</v>
          </cell>
          <cell r="C264" t="str">
            <v>Pekerjaan dilakukan secara manual</v>
          </cell>
          <cell r="L264" t="str">
            <v>NAMA PAKET</v>
          </cell>
          <cell r="O264" t="str">
            <v>:</v>
          </cell>
        </row>
        <row r="265">
          <cell r="A265">
            <v>2</v>
          </cell>
          <cell r="C265" t="str">
            <v>Lokasi pekerjaan : sekitar jembatan</v>
          </cell>
          <cell r="L265" t="str">
            <v>PROP / KAB / KODYA</v>
          </cell>
          <cell r="O265" t="str">
            <v>:</v>
          </cell>
        </row>
        <row r="266">
          <cell r="A266">
            <v>3</v>
          </cell>
          <cell r="C266" t="str">
            <v>Kondisi Jalan   :  sedang / baik</v>
          </cell>
          <cell r="L266" t="str">
            <v>ITEM PEMBAYARAN NO.</v>
          </cell>
          <cell r="O266" t="str">
            <v>:  3.1 (6)</v>
          </cell>
          <cell r="R266" t="str">
            <v>PERKIRAAN VOL. PEK.</v>
          </cell>
          <cell r="T266" t="str">
            <v>:</v>
          </cell>
          <cell r="U266">
            <v>0</v>
          </cell>
        </row>
        <row r="267">
          <cell r="A267">
            <v>4</v>
          </cell>
          <cell r="C267" t="str">
            <v>Jam kerja efektif per-hari</v>
          </cell>
          <cell r="G267" t="str">
            <v>Tk</v>
          </cell>
          <cell r="H267">
            <v>7</v>
          </cell>
          <cell r="I267" t="str">
            <v>Jam</v>
          </cell>
          <cell r="L267" t="str">
            <v>JENIS PEKERJAAN</v>
          </cell>
          <cell r="O267" t="str">
            <v>:  Galian Struktur dengan Kedalaman 0 - 2 M</v>
          </cell>
          <cell r="R267" t="str">
            <v>TOTAL HARGA (Rp.)</v>
          </cell>
          <cell r="T267" t="str">
            <v>:</v>
          </cell>
          <cell r="U267">
            <v>0</v>
          </cell>
        </row>
        <row r="268">
          <cell r="A268">
            <v>5</v>
          </cell>
          <cell r="C268" t="str">
            <v>Faktor pengembangan bahan</v>
          </cell>
          <cell r="G268" t="str">
            <v>Fh</v>
          </cell>
          <cell r="H268">
            <v>1.2</v>
          </cell>
          <cell r="I268" t="str">
            <v>-</v>
          </cell>
          <cell r="L268" t="str">
            <v>SATUAN PEMBAYARAN</v>
          </cell>
          <cell r="O268" t="str">
            <v>:  M3</v>
          </cell>
          <cell r="R268" t="str">
            <v>% THD. BIAYA PROYEK</v>
          </cell>
          <cell r="T268" t="str">
            <v>:</v>
          </cell>
          <cell r="U268" t="e">
            <v>#DIV/0!</v>
          </cell>
        </row>
        <row r="269">
          <cell r="A269">
            <v>6</v>
          </cell>
          <cell r="C269" t="str">
            <v>Pengurugan kembali (backfill) untuk struktur</v>
          </cell>
          <cell r="G269" t="str">
            <v>Uk</v>
          </cell>
          <cell r="H269">
            <v>50</v>
          </cell>
          <cell r="I269" t="str">
            <v>%/M3</v>
          </cell>
        </row>
        <row r="271">
          <cell r="A271" t="str">
            <v>II.</v>
          </cell>
          <cell r="C271" t="str">
            <v>METHODE PELAKSANAAN</v>
          </cell>
          <cell r="Q271" t="str">
            <v>PERKIRAAN</v>
          </cell>
          <cell r="R271" t="str">
            <v>HARGA</v>
          </cell>
          <cell r="S271" t="str">
            <v>JUMLAH</v>
          </cell>
        </row>
        <row r="272">
          <cell r="A272">
            <v>1</v>
          </cell>
          <cell r="C272" t="str">
            <v>Tanah yang dipotong berada disekitar lokasi</v>
          </cell>
          <cell r="L272" t="str">
            <v>NO.</v>
          </cell>
          <cell r="N272" t="str">
            <v>KOMPONEN</v>
          </cell>
          <cell r="P272" t="str">
            <v>SATUAN</v>
          </cell>
          <cell r="Q272" t="str">
            <v>KUANTITAS</v>
          </cell>
          <cell r="R272" t="str">
            <v>SATUAN</v>
          </cell>
          <cell r="S272" t="str">
            <v>HARGA</v>
          </cell>
        </row>
        <row r="273">
          <cell r="A273">
            <v>2</v>
          </cell>
          <cell r="C273" t="str">
            <v>Penggalian dilakukan dengan menggunakan alat</v>
          </cell>
          <cell r="R273" t="str">
            <v>(Rp.)</v>
          </cell>
          <cell r="S273" t="str">
            <v>(Rp.)</v>
          </cell>
        </row>
        <row r="274">
          <cell r="C274" t="str">
            <v>Excavator</v>
          </cell>
        </row>
        <row r="275">
          <cell r="A275">
            <v>3</v>
          </cell>
          <cell r="C275" t="str">
            <v>Bulldozer mengangkut/mengusur hasil galian ke tempat</v>
          </cell>
        </row>
        <row r="276">
          <cell r="C276" t="str">
            <v>pembuangan di sekitar lokasi pekerjaan</v>
          </cell>
          <cell r="G276" t="str">
            <v>L</v>
          </cell>
          <cell r="H276">
            <v>0.1</v>
          </cell>
          <cell r="I276" t="str">
            <v>Km</v>
          </cell>
          <cell r="L276" t="str">
            <v>A.</v>
          </cell>
          <cell r="N276" t="str">
            <v>TENAGA</v>
          </cell>
        </row>
        <row r="278">
          <cell r="A278" t="str">
            <v>III.</v>
          </cell>
          <cell r="C278" t="str">
            <v>PEMAKAIAN BAHAN, ALAT DAN TENAGA</v>
          </cell>
          <cell r="L278" t="str">
            <v>1.</v>
          </cell>
          <cell r="N278" t="str">
            <v>Pekerja</v>
          </cell>
          <cell r="O278" t="str">
            <v>(L01)</v>
          </cell>
          <cell r="P278" t="str">
            <v>Jam</v>
          </cell>
          <cell r="Q278">
            <v>0.12701025480797318</v>
          </cell>
          <cell r="R278">
            <v>2857.14</v>
          </cell>
          <cell r="U278">
            <v>362.88607942205249</v>
          </cell>
        </row>
        <row r="279">
          <cell r="L279" t="str">
            <v>2.</v>
          </cell>
          <cell r="N279" t="str">
            <v>Mandor</v>
          </cell>
          <cell r="O279" t="str">
            <v>(L03)</v>
          </cell>
          <cell r="P279" t="str">
            <v>Jam</v>
          </cell>
          <cell r="Q279">
            <v>3.1752563701993294E-2</v>
          </cell>
          <cell r="R279">
            <v>3214.29</v>
          </cell>
          <cell r="U279">
            <v>102.06194798168002</v>
          </cell>
        </row>
        <row r="280">
          <cell r="A280" t="str">
            <v xml:space="preserve">   1.</v>
          </cell>
          <cell r="C280" t="str">
            <v>BAHAN</v>
          </cell>
        </row>
        <row r="281">
          <cell r="C281" t="str">
            <v>- Urugan Pilihan (untuk backfill)</v>
          </cell>
          <cell r="E281" t="str">
            <v>= Uk x 1M3</v>
          </cell>
          <cell r="G281" t="str">
            <v>(EI-322)</v>
          </cell>
          <cell r="H281">
            <v>0.5</v>
          </cell>
          <cell r="I281" t="str">
            <v>M3</v>
          </cell>
        </row>
        <row r="282">
          <cell r="Q282" t="str">
            <v xml:space="preserve">JUMLAH HARGA TENAGA   </v>
          </cell>
          <cell r="U282">
            <v>464.94802740373251</v>
          </cell>
        </row>
        <row r="283">
          <cell r="A283" t="str">
            <v xml:space="preserve">   2.</v>
          </cell>
          <cell r="C283" t="str">
            <v>ALAT</v>
          </cell>
        </row>
        <row r="284">
          <cell r="A284" t="str">
            <v xml:space="preserve">   2.a.</v>
          </cell>
          <cell r="C284" t="str">
            <v>EXCAVATOR</v>
          </cell>
          <cell r="G284" t="str">
            <v>(E10)</v>
          </cell>
          <cell r="L284" t="str">
            <v>B.</v>
          </cell>
          <cell r="N284" t="str">
            <v>BAHAN</v>
          </cell>
        </row>
        <row r="285">
          <cell r="C285" t="str">
            <v>Kapasitas Bucket</v>
          </cell>
          <cell r="G285" t="str">
            <v>V</v>
          </cell>
          <cell r="H285">
            <v>0.93</v>
          </cell>
          <cell r="I285" t="str">
            <v>M3</v>
          </cell>
        </row>
        <row r="286">
          <cell r="C286" t="str">
            <v>Faktor Bucket</v>
          </cell>
          <cell r="G286" t="str">
            <v>Fb</v>
          </cell>
          <cell r="H286">
            <v>0.9</v>
          </cell>
          <cell r="I286" t="str">
            <v>-</v>
          </cell>
          <cell r="L286" t="str">
            <v>1.</v>
          </cell>
          <cell r="N286" t="str">
            <v xml:space="preserve">Urugan Pilihan </v>
          </cell>
          <cell r="O286" t="str">
            <v>(EI-322)</v>
          </cell>
          <cell r="P286" t="str">
            <v>M3</v>
          </cell>
          <cell r="Q286">
            <v>0.5</v>
          </cell>
          <cell r="R286">
            <v>455558.60740011773</v>
          </cell>
          <cell r="U286">
            <v>227779.30370005887</v>
          </cell>
        </row>
        <row r="287">
          <cell r="C287" t="str">
            <v>Faktor  Efisiensi alat</v>
          </cell>
          <cell r="G287" t="str">
            <v>Fa</v>
          </cell>
          <cell r="H287">
            <v>0.83</v>
          </cell>
          <cell r="I287" t="str">
            <v>-</v>
          </cell>
        </row>
        <row r="288">
          <cell r="C288" t="str">
            <v>Faktor kedalaman</v>
          </cell>
          <cell r="G288" t="str">
            <v>Fd</v>
          </cell>
          <cell r="H288">
            <v>0.8</v>
          </cell>
          <cell r="I288" t="str">
            <v>-</v>
          </cell>
        </row>
        <row r="289">
          <cell r="C289" t="str">
            <v>Berat isi material</v>
          </cell>
          <cell r="G289" t="str">
            <v>Bim</v>
          </cell>
          <cell r="H289">
            <v>0.85</v>
          </cell>
          <cell r="I289" t="str">
            <v>-</v>
          </cell>
        </row>
        <row r="291">
          <cell r="C291" t="str">
            <v>Waktu siklus</v>
          </cell>
        </row>
        <row r="292">
          <cell r="C292" t="str">
            <v>- Menggali / memuat</v>
          </cell>
          <cell r="G292" t="str">
            <v>Te1</v>
          </cell>
          <cell r="H292">
            <v>0.5</v>
          </cell>
          <cell r="I292" t="str">
            <v>menit</v>
          </cell>
          <cell r="Q292" t="str">
            <v xml:space="preserve">JUMLAH HARGA BAHAN   </v>
          </cell>
          <cell r="U292">
            <v>227779.30370005887</v>
          </cell>
        </row>
        <row r="293">
          <cell r="C293" t="str">
            <v>- Lain-lain</v>
          </cell>
          <cell r="G293" t="str">
            <v>Te2</v>
          </cell>
          <cell r="H293">
            <v>0.25</v>
          </cell>
          <cell r="I293" t="str">
            <v>menit</v>
          </cell>
        </row>
        <row r="294">
          <cell r="G294" t="str">
            <v>Te</v>
          </cell>
          <cell r="H294">
            <v>0.75</v>
          </cell>
          <cell r="I294" t="str">
            <v>menit</v>
          </cell>
          <cell r="L294" t="str">
            <v>C.</v>
          </cell>
          <cell r="N294" t="str">
            <v>PERALATAN</v>
          </cell>
        </row>
        <row r="295">
          <cell r="L295" t="str">
            <v>1.</v>
          </cell>
          <cell r="N295" t="str">
            <v>Excavator</v>
          </cell>
          <cell r="O295" t="str">
            <v>(E10)</v>
          </cell>
          <cell r="P295" t="str">
            <v>Jam</v>
          </cell>
          <cell r="Q295">
            <v>3.1752563701993294E-2</v>
          </cell>
          <cell r="R295">
            <v>238185.05650827778</v>
          </cell>
          <cell r="U295">
            <v>7562.9861796419627</v>
          </cell>
        </row>
        <row r="296">
          <cell r="L296" t="str">
            <v>2.</v>
          </cell>
          <cell r="N296" t="str">
            <v>Bulldozer</v>
          </cell>
          <cell r="O296" t="str">
            <v>(E04)</v>
          </cell>
          <cell r="P296" t="str">
            <v>Jam</v>
          </cell>
          <cell r="Q296">
            <v>1.0213694283306062E-4</v>
          </cell>
          <cell r="R296">
            <v>256721.09983229413</v>
          </cell>
          <cell r="U296">
            <v>26.220708297611473</v>
          </cell>
        </row>
        <row r="297">
          <cell r="C297" t="str">
            <v>Kap. Prod. / jam =</v>
          </cell>
          <cell r="D297" t="str">
            <v>V  x Fb x Fa x Fd x Bim x 60</v>
          </cell>
          <cell r="G297" t="str">
            <v>Q1</v>
          </cell>
          <cell r="H297">
            <v>31.493520000000004</v>
          </cell>
          <cell r="I297" t="str">
            <v>M3/Jam</v>
          </cell>
          <cell r="L297" t="str">
            <v>3.</v>
          </cell>
          <cell r="N297" t="str">
            <v>Alat  bantu</v>
          </cell>
          <cell r="P297" t="str">
            <v>Ls</v>
          </cell>
          <cell r="Q297">
            <v>1</v>
          </cell>
          <cell r="R297">
            <v>100</v>
          </cell>
          <cell r="U297">
            <v>100</v>
          </cell>
        </row>
        <row r="298">
          <cell r="D298" t="str">
            <v>Te x Fh</v>
          </cell>
        </row>
        <row r="300">
          <cell r="C300" t="str">
            <v>Koefisien Alat / M3</v>
          </cell>
          <cell r="D300" t="str">
            <v xml:space="preserve"> =  1  :  Q1</v>
          </cell>
          <cell r="G300" t="str">
            <v>(E10)</v>
          </cell>
          <cell r="H300">
            <v>3.1752563701993294E-2</v>
          </cell>
          <cell r="I300" t="str">
            <v>Jam</v>
          </cell>
        </row>
        <row r="303">
          <cell r="A303" t="str">
            <v>2.a.</v>
          </cell>
          <cell r="C303" t="str">
            <v>BULLDOZER</v>
          </cell>
          <cell r="G303" t="str">
            <v>(E04)</v>
          </cell>
        </row>
        <row r="304">
          <cell r="C304" t="str">
            <v>Faktor pisau (blade)</v>
          </cell>
          <cell r="G304" t="str">
            <v>Fb</v>
          </cell>
          <cell r="H304">
            <v>1</v>
          </cell>
          <cell r="I304" t="str">
            <v>-</v>
          </cell>
          <cell r="Q304" t="str">
            <v xml:space="preserve">JUMLAH HARGA PERALATAN   </v>
          </cell>
          <cell r="U304">
            <v>7689.2068879395738</v>
          </cell>
        </row>
        <row r="305">
          <cell r="C305" t="str">
            <v>Faktor  efisiensi kerja</v>
          </cell>
          <cell r="G305" t="str">
            <v>Fa</v>
          </cell>
          <cell r="H305">
            <v>0.83</v>
          </cell>
          <cell r="I305" t="str">
            <v>-</v>
          </cell>
        </row>
        <row r="306">
          <cell r="C306" t="str">
            <v>Kecepatan mengupas</v>
          </cell>
          <cell r="G306" t="str">
            <v>Vf</v>
          </cell>
          <cell r="H306">
            <v>3</v>
          </cell>
          <cell r="I306" t="str">
            <v>Km/Jam</v>
          </cell>
          <cell r="L306" t="str">
            <v>D.</v>
          </cell>
          <cell r="N306" t="str">
            <v>JUMLAH HARGA TENAGA, BAHAN DAN PERALATAN  ( A + B + C )</v>
          </cell>
          <cell r="U306">
            <v>235933.45861540217</v>
          </cell>
        </row>
        <row r="307">
          <cell r="C307" t="str">
            <v>Kecepatan mundur</v>
          </cell>
          <cell r="G307" t="str">
            <v>Vr</v>
          </cell>
          <cell r="H307">
            <v>5</v>
          </cell>
          <cell r="I307" t="str">
            <v>Km/Jam</v>
          </cell>
          <cell r="L307" t="str">
            <v>E.</v>
          </cell>
          <cell r="N307" t="str">
            <v>OVERHEAD &amp; PROFIT</v>
          </cell>
          <cell r="P307">
            <v>10</v>
          </cell>
          <cell r="Q307" t="str">
            <v>%  x  D</v>
          </cell>
          <cell r="U307">
            <v>23593.34586154022</v>
          </cell>
        </row>
        <row r="308">
          <cell r="C308" t="str">
            <v>Kapasitas pisau</v>
          </cell>
          <cell r="G308" t="str">
            <v>q</v>
          </cell>
          <cell r="H308">
            <v>5.4</v>
          </cell>
          <cell r="I308" t="str">
            <v>M3</v>
          </cell>
          <cell r="L308" t="str">
            <v>F.</v>
          </cell>
          <cell r="N308" t="str">
            <v>HARGA SATUAN PEKERJAAN  ( D + E )</v>
          </cell>
          <cell r="U308">
            <v>259526.8044769424</v>
          </cell>
        </row>
        <row r="309">
          <cell r="A309" t="str">
            <v>`</v>
          </cell>
          <cell r="C309" t="str">
            <v>Faktor kemiringan (grade)</v>
          </cell>
          <cell r="G309" t="str">
            <v>Fm</v>
          </cell>
          <cell r="H309">
            <v>1</v>
          </cell>
          <cell r="L309" t="str">
            <v>Note: 1</v>
          </cell>
          <cell r="N309" t="str">
            <v>SATUAN dapat berdasarkan atas jam operasi untuk Tenaga Kerja dan Peralatan, volume dan/atau ukuran</v>
          </cell>
        </row>
        <row r="310">
          <cell r="N310" t="str">
            <v>berat untuk bahan-bahan.</v>
          </cell>
        </row>
        <row r="311">
          <cell r="L311">
            <v>2</v>
          </cell>
          <cell r="N311" t="str">
            <v>Kuantitas satuan adalah kuantitas setiap komponen untuk menyelesaikan satu satuan pekerjaan dari nomor</v>
          </cell>
        </row>
        <row r="312">
          <cell r="N312" t="str">
            <v>mata pembayaran.</v>
          </cell>
        </row>
        <row r="313">
          <cell r="L313">
            <v>3</v>
          </cell>
          <cell r="N313" t="str">
            <v>Biaya satuan untuk peralatan sudah termasuk bahan bakar, bahan habis dipakai dan operator.</v>
          </cell>
        </row>
        <row r="314">
          <cell r="L314">
            <v>4</v>
          </cell>
          <cell r="N314" t="str">
            <v>Biaya satuan sudah termasuk pengeluaran untuk seluruh pajak yang berkaitan (tetapi tidak termasuk PPN</v>
          </cell>
        </row>
        <row r="315">
          <cell r="J315" t="str">
            <v>Berlanjut ke halaman berikut</v>
          </cell>
          <cell r="N315" t="str">
            <v>yang dibayar dari kontrak) dan biaya-biaya lainnya.</v>
          </cell>
        </row>
        <row r="316">
          <cell r="A316" t="str">
            <v>ITEM PEMBAYARAN NO.</v>
          </cell>
          <cell r="D316" t="str">
            <v>:  3.1 (6)</v>
          </cell>
          <cell r="J316" t="str">
            <v>Analisa EI-313</v>
          </cell>
        </row>
        <row r="317">
          <cell r="A317" t="str">
            <v>JENIS PEKERJAAN</v>
          </cell>
          <cell r="D317" t="str">
            <v>:  Galian Struktur dengan Kedalaman 0 - 2 M</v>
          </cell>
        </row>
        <row r="318">
          <cell r="A318" t="str">
            <v>SATUAN PEMBAYARAN</v>
          </cell>
          <cell r="D318" t="str">
            <v>:  M3</v>
          </cell>
          <cell r="H318" t="str">
            <v xml:space="preserve">         URAIAN ANALISA HARGA SATUAN</v>
          </cell>
        </row>
        <row r="319">
          <cell r="J319" t="str">
            <v>Lanjutan</v>
          </cell>
        </row>
        <row r="321">
          <cell r="A321" t="str">
            <v>No.</v>
          </cell>
          <cell r="C321" t="str">
            <v>U R A I A N</v>
          </cell>
          <cell r="G321" t="str">
            <v>KODE</v>
          </cell>
          <cell r="H321" t="str">
            <v>KOEF.</v>
          </cell>
          <cell r="I321" t="str">
            <v>SATUAN</v>
          </cell>
          <cell r="J321" t="str">
            <v>KETERANGAN</v>
          </cell>
        </row>
        <row r="324">
          <cell r="C324" t="str">
            <v>Waktu Siklus</v>
          </cell>
          <cell r="G324" t="str">
            <v>Ts</v>
          </cell>
        </row>
        <row r="325">
          <cell r="C325" t="str">
            <v>- Waktu gusur</v>
          </cell>
          <cell r="D325" t="str">
            <v>= l / Vf</v>
          </cell>
          <cell r="G325" t="str">
            <v>T1</v>
          </cell>
          <cell r="H325">
            <v>1.6666666666666666E-2</v>
          </cell>
          <cell r="I325" t="str">
            <v>menit</v>
          </cell>
        </row>
        <row r="326">
          <cell r="C326" t="str">
            <v>- Waktu kembali</v>
          </cell>
          <cell r="D326" t="str">
            <v>= l / Vr</v>
          </cell>
          <cell r="G326" t="str">
            <v>T2</v>
          </cell>
          <cell r="H326">
            <v>0.01</v>
          </cell>
          <cell r="I326" t="str">
            <v>menit</v>
          </cell>
        </row>
        <row r="327">
          <cell r="C327" t="str">
            <v>- Waktu lain-lain</v>
          </cell>
          <cell r="G327" t="str">
            <v>T3</v>
          </cell>
          <cell r="H327">
            <v>8.0000000000000004E-4</v>
          </cell>
          <cell r="I327" t="str">
            <v>menit</v>
          </cell>
        </row>
        <row r="328">
          <cell r="G328" t="str">
            <v>Ts</v>
          </cell>
          <cell r="H328">
            <v>2.7466666666666664E-2</v>
          </cell>
          <cell r="I328" t="str">
            <v>menit</v>
          </cell>
        </row>
        <row r="330">
          <cell r="C330" t="str">
            <v>Kapasitas Produksi / Jam   =</v>
          </cell>
          <cell r="E330" t="str">
            <v>q x Fb x Fm x Fa x 60/Ts</v>
          </cell>
          <cell r="G330" t="str">
            <v>Q2</v>
          </cell>
          <cell r="H330">
            <v>9790.7766990291275</v>
          </cell>
          <cell r="I330" t="str">
            <v>M3</v>
          </cell>
        </row>
        <row r="333">
          <cell r="C333" t="str">
            <v>Koefisien Alat / M3</v>
          </cell>
          <cell r="D333" t="str">
            <v xml:space="preserve"> =  1  :  Q2</v>
          </cell>
          <cell r="G333" t="str">
            <v>(E04)</v>
          </cell>
          <cell r="H333">
            <v>1.0213694283306062E-4</v>
          </cell>
          <cell r="I333" t="str">
            <v>Jam</v>
          </cell>
        </row>
        <row r="336">
          <cell r="A336" t="str">
            <v>2.d.</v>
          </cell>
          <cell r="C336" t="str">
            <v>ALAT  BANTU</v>
          </cell>
        </row>
        <row r="337">
          <cell r="C337" t="str">
            <v>Diperlukan alat-alat bantu kecil</v>
          </cell>
          <cell r="J337" t="str">
            <v>Lump Sump</v>
          </cell>
        </row>
        <row r="338">
          <cell r="C338" t="str">
            <v>- Pacul</v>
          </cell>
          <cell r="D338" t="str">
            <v>=  2  buah</v>
          </cell>
        </row>
        <row r="339">
          <cell r="C339" t="str">
            <v>- Sekop</v>
          </cell>
          <cell r="D339" t="str">
            <v>=  2  buah</v>
          </cell>
        </row>
        <row r="342">
          <cell r="A342" t="str">
            <v xml:space="preserve">   3.</v>
          </cell>
          <cell r="C342" t="str">
            <v>TENAGA</v>
          </cell>
        </row>
        <row r="343">
          <cell r="C343" t="str">
            <v>Produksi menentukan : EXCAVATOR</v>
          </cell>
          <cell r="G343" t="str">
            <v>Q1</v>
          </cell>
          <cell r="H343">
            <v>31.493520000000004</v>
          </cell>
          <cell r="I343" t="str">
            <v>M3/Jam</v>
          </cell>
        </row>
        <row r="344">
          <cell r="C344" t="str">
            <v>Produksi Galian / hari  =  Tk x Q1</v>
          </cell>
          <cell r="G344" t="str">
            <v>Qt</v>
          </cell>
          <cell r="H344">
            <v>220.45464000000004</v>
          </cell>
          <cell r="I344" t="str">
            <v>M3</v>
          </cell>
        </row>
        <row r="345">
          <cell r="C345" t="str">
            <v>Kebutuhan tenaga :</v>
          </cell>
        </row>
        <row r="346">
          <cell r="D346" t="str">
            <v>- Pekerja</v>
          </cell>
          <cell r="G346" t="str">
            <v>P</v>
          </cell>
          <cell r="H346">
            <v>4</v>
          </cell>
          <cell r="I346" t="str">
            <v>orang</v>
          </cell>
        </row>
        <row r="347">
          <cell r="D347" t="str">
            <v>- Mandor</v>
          </cell>
          <cell r="G347" t="str">
            <v>M</v>
          </cell>
          <cell r="H347">
            <v>1</v>
          </cell>
          <cell r="I347" t="str">
            <v>orang</v>
          </cell>
        </row>
        <row r="349">
          <cell r="C349" t="str">
            <v>Koefisien tenaga / M3   :</v>
          </cell>
        </row>
        <row r="350">
          <cell r="D350" t="str">
            <v>- Pekerja</v>
          </cell>
          <cell r="E350" t="str">
            <v>= (Tk x P) : Qt</v>
          </cell>
          <cell r="G350" t="str">
            <v>(L01)</v>
          </cell>
          <cell r="H350">
            <v>0.12701025480797318</v>
          </cell>
          <cell r="I350" t="str">
            <v>Jam</v>
          </cell>
        </row>
        <row r="351">
          <cell r="D351" t="str">
            <v>- Mandor</v>
          </cell>
          <cell r="E351" t="str">
            <v>= (Tk x M) : Qt</v>
          </cell>
          <cell r="G351" t="str">
            <v>(L03)</v>
          </cell>
          <cell r="H351">
            <v>3.1752563701993294E-2</v>
          </cell>
          <cell r="I351" t="str">
            <v>Jam</v>
          </cell>
        </row>
        <row r="353">
          <cell r="A353" t="str">
            <v>4.</v>
          </cell>
          <cell r="C353" t="str">
            <v>HARGA DASAR SATUAN UPAH, BAHAN DAN ALAT</v>
          </cell>
        </row>
        <row r="354">
          <cell r="C354" t="str">
            <v>Lihat lampiran.</v>
          </cell>
        </row>
        <row r="356">
          <cell r="A356" t="str">
            <v>5.</v>
          </cell>
          <cell r="C356" t="str">
            <v>ANALISA HARGA SATUAN PEKERJAAN</v>
          </cell>
        </row>
        <row r="357">
          <cell r="C357" t="str">
            <v>Lihat perhitungan dalam FORMULIR STANDAR UNTUK</v>
          </cell>
        </row>
        <row r="358">
          <cell r="C358" t="str">
            <v>PEREKEMAN ANALISA MASING-MASING HARGA</v>
          </cell>
        </row>
        <row r="359">
          <cell r="C359" t="str">
            <v>SATUAN.</v>
          </cell>
        </row>
        <row r="360">
          <cell r="C360" t="str">
            <v>Didapat Harga Satuan Pekerjaan :</v>
          </cell>
        </row>
        <row r="362">
          <cell r="C362" t="str">
            <v xml:space="preserve">Rp.  </v>
          </cell>
          <cell r="D362">
            <v>259526.8044769424</v>
          </cell>
          <cell r="E362" t="str">
            <v xml:space="preserve"> / M3</v>
          </cell>
        </row>
        <row r="365">
          <cell r="A365" t="str">
            <v>6.</v>
          </cell>
          <cell r="C365" t="str">
            <v>WAKTU PELAKSANAAN YANG DIPERLUKAN</v>
          </cell>
        </row>
        <row r="366">
          <cell r="C366" t="str">
            <v>Masa Pelaksanaan :</v>
          </cell>
          <cell r="D366" t="str">
            <v>. . . . . . . . . . . .</v>
          </cell>
          <cell r="E366" t="str">
            <v>bulan</v>
          </cell>
        </row>
        <row r="368">
          <cell r="A368" t="str">
            <v>7.</v>
          </cell>
          <cell r="C368" t="str">
            <v>VOLUME PEKERJAAN YANG DIPERLUKAN</v>
          </cell>
        </row>
        <row r="369">
          <cell r="C369" t="str">
            <v>Volume pekerjaan  :</v>
          </cell>
          <cell r="D369">
            <v>102.06194798168002</v>
          </cell>
          <cell r="E369" t="str">
            <v>M3</v>
          </cell>
        </row>
        <row r="375">
          <cell r="A375" t="str">
            <v>ITEM PEMBAYARAN NO.</v>
          </cell>
          <cell r="D375" t="str">
            <v>:  3.1 (7)</v>
          </cell>
          <cell r="J375" t="str">
            <v>Analisa EI-314</v>
          </cell>
          <cell r="T375" t="str">
            <v>Analisa EI-314</v>
          </cell>
        </row>
        <row r="376">
          <cell r="A376" t="str">
            <v>JENIS PEKERJAAN</v>
          </cell>
          <cell r="D376" t="str">
            <v>:  Galian Struktur dengan Kedalaman 2 - 4 M</v>
          </cell>
        </row>
        <row r="377">
          <cell r="A377" t="str">
            <v>SATUAN PEMBAYARAN</v>
          </cell>
          <cell r="D377" t="str">
            <v>:  M3</v>
          </cell>
          <cell r="H377" t="str">
            <v xml:space="preserve">         URAIAN ANALISA HARGA SATUAN</v>
          </cell>
          <cell r="L377" t="str">
            <v>FORMULIR STANDAR UNTUK</v>
          </cell>
        </row>
        <row r="378">
          <cell r="L378" t="str">
            <v>PEREKAMAN ANALISA MASING-MASING HARGA SATUAN</v>
          </cell>
        </row>
        <row r="379">
          <cell r="L379" t="str">
            <v/>
          </cell>
        </row>
        <row r="380">
          <cell r="A380" t="str">
            <v>No.</v>
          </cell>
          <cell r="C380" t="str">
            <v>U R A I A N</v>
          </cell>
          <cell r="G380" t="str">
            <v>KODE</v>
          </cell>
          <cell r="H380" t="str">
            <v>KOEF.</v>
          </cell>
          <cell r="I380" t="str">
            <v>SATUAN</v>
          </cell>
          <cell r="J380" t="str">
            <v>KETERANGAN</v>
          </cell>
        </row>
        <row r="382">
          <cell r="L382" t="str">
            <v>PROYEK</v>
          </cell>
          <cell r="O382" t="str">
            <v>:</v>
          </cell>
        </row>
        <row r="383">
          <cell r="A383" t="str">
            <v>I.</v>
          </cell>
          <cell r="C383" t="str">
            <v>ASUMSI</v>
          </cell>
          <cell r="L383" t="str">
            <v>No. PAKET KONTRAK</v>
          </cell>
          <cell r="O383" t="str">
            <v>:</v>
          </cell>
        </row>
        <row r="384">
          <cell r="A384">
            <v>1</v>
          </cell>
          <cell r="C384" t="str">
            <v>Pekerjaan dilakukan secara manual</v>
          </cell>
          <cell r="L384" t="str">
            <v>NAMA PAKET</v>
          </cell>
          <cell r="O384" t="str">
            <v>:</v>
          </cell>
        </row>
        <row r="385">
          <cell r="A385">
            <v>2</v>
          </cell>
          <cell r="C385" t="str">
            <v>Lokasi pekerjaan : sekitar jembatan</v>
          </cell>
          <cell r="L385" t="str">
            <v>PROP / KAB / KODYA</v>
          </cell>
          <cell r="O385" t="str">
            <v>:</v>
          </cell>
        </row>
        <row r="386">
          <cell r="A386">
            <v>3</v>
          </cell>
          <cell r="C386" t="str">
            <v>Kondisi Jalan   :  sedang / baik</v>
          </cell>
          <cell r="L386" t="str">
            <v>ITEM PEMBAYARAN NO.</v>
          </cell>
          <cell r="O386" t="str">
            <v>:  3.1 (7)</v>
          </cell>
          <cell r="R386" t="str">
            <v>PERKIRAAN VOL. PEK.</v>
          </cell>
          <cell r="T386" t="str">
            <v>:</v>
          </cell>
          <cell r="U386">
            <v>0</v>
          </cell>
        </row>
        <row r="387">
          <cell r="A387">
            <v>4</v>
          </cell>
          <cell r="C387" t="str">
            <v>Jam kerja efektif per-hari</v>
          </cell>
          <cell r="G387" t="str">
            <v>Tk</v>
          </cell>
          <cell r="H387">
            <v>7</v>
          </cell>
          <cell r="I387" t="str">
            <v>Jam</v>
          </cell>
          <cell r="L387" t="str">
            <v>JENIS PEKERJAAN</v>
          </cell>
          <cell r="O387" t="str">
            <v>:  Galian Struktur dengan Kedalaman 2 - 4 M</v>
          </cell>
          <cell r="R387" t="str">
            <v>TOTAL HARGA (Rp.)</v>
          </cell>
          <cell r="T387" t="str">
            <v>:</v>
          </cell>
          <cell r="U387">
            <v>0</v>
          </cell>
        </row>
        <row r="388">
          <cell r="A388">
            <v>5</v>
          </cell>
          <cell r="C388" t="str">
            <v>Faktor pengembangan bahan</v>
          </cell>
          <cell r="G388" t="str">
            <v>Fh</v>
          </cell>
          <cell r="H388">
            <v>1.2</v>
          </cell>
          <cell r="I388" t="str">
            <v>-</v>
          </cell>
          <cell r="L388" t="str">
            <v>SATUAN PEMBAYARAN</v>
          </cell>
          <cell r="O388" t="str">
            <v>:  M3</v>
          </cell>
          <cell r="R388" t="str">
            <v>% THD. BIAYA PROYEK</v>
          </cell>
          <cell r="T388" t="str">
            <v>:</v>
          </cell>
          <cell r="U388" t="e">
            <v>#DIV/0!</v>
          </cell>
        </row>
        <row r="389">
          <cell r="A389">
            <v>6</v>
          </cell>
          <cell r="C389" t="str">
            <v>Pengurugan kembali (backfill) untuk struktur</v>
          </cell>
          <cell r="G389" t="str">
            <v>Uk</v>
          </cell>
          <cell r="H389">
            <v>50</v>
          </cell>
          <cell r="I389" t="str">
            <v>%/M3</v>
          </cell>
        </row>
        <row r="391">
          <cell r="A391" t="str">
            <v>II.</v>
          </cell>
          <cell r="C391" t="str">
            <v>METHODE PELAKSANAAN</v>
          </cell>
          <cell r="Q391" t="str">
            <v>PERKIRAAN</v>
          </cell>
          <cell r="R391" t="str">
            <v>HARGA</v>
          </cell>
          <cell r="S391" t="str">
            <v>JUMLAH</v>
          </cell>
        </row>
        <row r="392">
          <cell r="A392">
            <v>1</v>
          </cell>
          <cell r="C392" t="str">
            <v>Tanah yang dipotong berada disekitar jembatan</v>
          </cell>
          <cell r="L392" t="str">
            <v>NO.</v>
          </cell>
          <cell r="N392" t="str">
            <v>KOMPONEN</v>
          </cell>
          <cell r="P392" t="str">
            <v>SATUAN</v>
          </cell>
          <cell r="Q392" t="str">
            <v>KUANTITAS</v>
          </cell>
          <cell r="R392" t="str">
            <v>SATUAN</v>
          </cell>
          <cell r="S392" t="str">
            <v>HARGA</v>
          </cell>
        </row>
        <row r="393">
          <cell r="A393">
            <v>2</v>
          </cell>
          <cell r="C393" t="str">
            <v>Penggalian dilakukan dengan menggunakan alat</v>
          </cell>
          <cell r="R393" t="str">
            <v>(Rp.)</v>
          </cell>
          <cell r="S393" t="str">
            <v>(Rp.)</v>
          </cell>
        </row>
        <row r="394">
          <cell r="C394" t="str">
            <v>Excavator</v>
          </cell>
        </row>
        <row r="395">
          <cell r="A395">
            <v>3</v>
          </cell>
          <cell r="C395" t="str">
            <v>Bulldozer mengangkut/mengusur hasil galian ke tempat</v>
          </cell>
        </row>
        <row r="396">
          <cell r="C396" t="str">
            <v>pembuangan di sekitar lokasi pekerjaan</v>
          </cell>
          <cell r="G396" t="str">
            <v>L</v>
          </cell>
          <cell r="H396">
            <v>0.1</v>
          </cell>
          <cell r="I396" t="str">
            <v>Km</v>
          </cell>
          <cell r="L396" t="str">
            <v>A.</v>
          </cell>
          <cell r="N396" t="str">
            <v>TENAGA</v>
          </cell>
        </row>
        <row r="398">
          <cell r="A398" t="str">
            <v>III.</v>
          </cell>
          <cell r="C398" t="str">
            <v>PEMAKAIAN BAHAN, ALAT DAN TENAGA</v>
          </cell>
          <cell r="L398" t="str">
            <v>1.</v>
          </cell>
          <cell r="N398" t="str">
            <v>Pekerja</v>
          </cell>
          <cell r="O398" t="str">
            <v>(L01)</v>
          </cell>
          <cell r="P398" t="str">
            <v>Jam</v>
          </cell>
          <cell r="Q398">
            <v>0.41685416962616839</v>
          </cell>
          <cell r="R398">
            <v>2857.14</v>
          </cell>
          <cell r="U398">
            <v>1191.0107222057106</v>
          </cell>
        </row>
        <row r="399">
          <cell r="L399" t="str">
            <v>2.</v>
          </cell>
          <cell r="N399" t="str">
            <v>Mandor</v>
          </cell>
          <cell r="O399" t="str">
            <v>(L03)</v>
          </cell>
          <cell r="P399" t="str">
            <v>Jam</v>
          </cell>
          <cell r="Q399">
            <v>4.1685416962616843E-2</v>
          </cell>
          <cell r="R399">
            <v>3214.29</v>
          </cell>
          <cell r="U399">
            <v>133.98901888876969</v>
          </cell>
        </row>
        <row r="400">
          <cell r="A400" t="str">
            <v xml:space="preserve">   1.</v>
          </cell>
          <cell r="C400" t="str">
            <v>BAHAN</v>
          </cell>
        </row>
        <row r="401">
          <cell r="C401" t="str">
            <v>- Urugan Pilihan (untuk backfill)</v>
          </cell>
          <cell r="E401" t="str">
            <v>= Uk x 1M3</v>
          </cell>
          <cell r="G401" t="str">
            <v>(EI-322)</v>
          </cell>
          <cell r="H401">
            <v>0.5</v>
          </cell>
          <cell r="I401" t="str">
            <v>M3</v>
          </cell>
        </row>
        <row r="402">
          <cell r="Q402" t="str">
            <v xml:space="preserve">JUMLAH HARGA TENAGA   </v>
          </cell>
          <cell r="U402">
            <v>1324.9997410944802</v>
          </cell>
        </row>
        <row r="403">
          <cell r="A403" t="str">
            <v xml:space="preserve">   2.</v>
          </cell>
          <cell r="C403" t="str">
            <v>ALAT</v>
          </cell>
        </row>
        <row r="404">
          <cell r="A404" t="str">
            <v xml:space="preserve">   2.a.</v>
          </cell>
          <cell r="C404" t="str">
            <v>EXCAVATOR</v>
          </cell>
          <cell r="G404" t="str">
            <v>(E10)</v>
          </cell>
          <cell r="L404" t="str">
            <v>B.</v>
          </cell>
          <cell r="N404" t="str">
            <v>BAHAN</v>
          </cell>
        </row>
        <row r="405">
          <cell r="C405" t="str">
            <v>Kapasitas Bucket</v>
          </cell>
          <cell r="G405" t="str">
            <v>V</v>
          </cell>
          <cell r="H405">
            <v>0.93</v>
          </cell>
          <cell r="I405" t="str">
            <v>M3</v>
          </cell>
        </row>
        <row r="406">
          <cell r="C406" t="str">
            <v>Faktor Bucket</v>
          </cell>
          <cell r="G406" t="str">
            <v>Fb</v>
          </cell>
          <cell r="H406">
            <v>0.9</v>
          </cell>
          <cell r="I406" t="str">
            <v>-</v>
          </cell>
          <cell r="L406" t="str">
            <v>1.</v>
          </cell>
          <cell r="N406" t="str">
            <v xml:space="preserve">Urugan Pilihan </v>
          </cell>
          <cell r="O406" t="str">
            <v>(EI-322)</v>
          </cell>
          <cell r="P406" t="str">
            <v>M3</v>
          </cell>
          <cell r="Q406">
            <v>0.5</v>
          </cell>
          <cell r="R406">
            <v>455558.60740011773</v>
          </cell>
          <cell r="U406">
            <v>227779.30370005887</v>
          </cell>
        </row>
        <row r="407">
          <cell r="C407" t="str">
            <v>Faktor  Efisiensi alat</v>
          </cell>
          <cell r="G407" t="str">
            <v>Fa</v>
          </cell>
          <cell r="H407">
            <v>0.83</v>
          </cell>
          <cell r="I407" t="str">
            <v>-</v>
          </cell>
        </row>
        <row r="408">
          <cell r="C408" t="str">
            <v>Faktor kedalaman</v>
          </cell>
          <cell r="G408" t="str">
            <v>Fd</v>
          </cell>
          <cell r="H408">
            <v>0.65</v>
          </cell>
          <cell r="I408" t="str">
            <v>-</v>
          </cell>
        </row>
        <row r="409">
          <cell r="C409" t="str">
            <v>Berat isi material</v>
          </cell>
          <cell r="G409" t="str">
            <v>Bim</v>
          </cell>
          <cell r="H409">
            <v>0.85</v>
          </cell>
          <cell r="I409" t="str">
            <v>-</v>
          </cell>
        </row>
        <row r="411">
          <cell r="C411" t="str">
            <v>Waktu siklus</v>
          </cell>
        </row>
        <row r="412">
          <cell r="C412" t="str">
            <v>- Menggali / memuat</v>
          </cell>
          <cell r="G412" t="str">
            <v>Te1</v>
          </cell>
          <cell r="H412">
            <v>0.55000000000000004</v>
          </cell>
          <cell r="I412" t="str">
            <v>menit</v>
          </cell>
          <cell r="Q412" t="str">
            <v xml:space="preserve">JUMLAH HARGA BAHAN   </v>
          </cell>
          <cell r="U412">
            <v>227779.30370005887</v>
          </cell>
        </row>
        <row r="413">
          <cell r="C413" t="str">
            <v>- Lain-lain</v>
          </cell>
          <cell r="G413" t="str">
            <v>Te2</v>
          </cell>
          <cell r="H413">
            <v>0.25</v>
          </cell>
          <cell r="I413" t="str">
            <v>menit</v>
          </cell>
        </row>
        <row r="414">
          <cell r="G414" t="str">
            <v>Te</v>
          </cell>
          <cell r="H414">
            <v>0.8</v>
          </cell>
          <cell r="I414" t="str">
            <v>menit</v>
          </cell>
          <cell r="L414" t="str">
            <v>C.</v>
          </cell>
          <cell r="N414" t="str">
            <v>PERALATAN</v>
          </cell>
        </row>
        <row r="415">
          <cell r="L415" t="str">
            <v>1.</v>
          </cell>
          <cell r="N415" t="str">
            <v>Excavator</v>
          </cell>
          <cell r="O415" t="str">
            <v>(E10)</v>
          </cell>
          <cell r="P415" t="str">
            <v>Jam</v>
          </cell>
          <cell r="Q415">
            <v>4.1685416962616836E-2</v>
          </cell>
          <cell r="R415">
            <v>238185.05650827778</v>
          </cell>
          <cell r="U415">
            <v>9928.8433948120128</v>
          </cell>
        </row>
        <row r="416">
          <cell r="L416" t="str">
            <v>2.</v>
          </cell>
          <cell r="N416" t="str">
            <v>Bulldozer</v>
          </cell>
          <cell r="O416" t="str">
            <v>(E04)</v>
          </cell>
          <cell r="P416" t="str">
            <v>Jam</v>
          </cell>
          <cell r="Q416">
            <v>1.0213694283306062E-4</v>
          </cell>
          <cell r="R416">
            <v>256721.09983229413</v>
          </cell>
          <cell r="U416">
            <v>26.220708297611473</v>
          </cell>
        </row>
        <row r="417">
          <cell r="C417" t="str">
            <v>Kap. Prod. / jam =</v>
          </cell>
          <cell r="D417" t="str">
            <v>V  x Fb x Fa x Fd x Bim x 60</v>
          </cell>
          <cell r="G417" t="str">
            <v>Q1</v>
          </cell>
          <cell r="H417">
            <v>23.989204687500003</v>
          </cell>
          <cell r="I417" t="str">
            <v>M3/Jam</v>
          </cell>
          <cell r="L417" t="str">
            <v>3.</v>
          </cell>
          <cell r="N417" t="str">
            <v>Alat  bantu</v>
          </cell>
          <cell r="P417" t="str">
            <v>Ls</v>
          </cell>
          <cell r="Q417">
            <v>1</v>
          </cell>
          <cell r="R417">
            <v>200</v>
          </cell>
          <cell r="U417">
            <v>200</v>
          </cell>
        </row>
        <row r="418">
          <cell r="D418" t="str">
            <v>Te x Fh</v>
          </cell>
        </row>
        <row r="420">
          <cell r="C420" t="str">
            <v>Koefisien Alat / M3</v>
          </cell>
          <cell r="D420" t="str">
            <v xml:space="preserve"> =  1  :  Q1</v>
          </cell>
          <cell r="G420" t="str">
            <v>(E10)</v>
          </cell>
          <cell r="H420">
            <v>4.1685416962616836E-2</v>
          </cell>
          <cell r="I420" t="str">
            <v>Jam</v>
          </cell>
        </row>
        <row r="423">
          <cell r="A423" t="str">
            <v>2.a.</v>
          </cell>
          <cell r="C423" t="str">
            <v>BULLDOZER</v>
          </cell>
          <cell r="G423" t="str">
            <v>(E04)</v>
          </cell>
        </row>
        <row r="424">
          <cell r="C424" t="str">
            <v>Faktor pisau (blade)</v>
          </cell>
          <cell r="G424" t="str">
            <v>Fb</v>
          </cell>
          <cell r="H424">
            <v>1</v>
          </cell>
          <cell r="I424" t="str">
            <v>-</v>
          </cell>
          <cell r="Q424" t="str">
            <v xml:space="preserve">JUMLAH HARGA PERALATAN   </v>
          </cell>
          <cell r="U424">
            <v>10155.064103109624</v>
          </cell>
        </row>
        <row r="425">
          <cell r="C425" t="str">
            <v>Faktor  efisiensi kerja</v>
          </cell>
          <cell r="G425" t="str">
            <v>Fa</v>
          </cell>
          <cell r="H425">
            <v>0.83</v>
          </cell>
          <cell r="I425" t="str">
            <v>-</v>
          </cell>
        </row>
        <row r="426">
          <cell r="C426" t="str">
            <v>Kecepatan mengupas</v>
          </cell>
          <cell r="G426" t="str">
            <v>Vf</v>
          </cell>
          <cell r="H426">
            <v>3</v>
          </cell>
          <cell r="I426" t="str">
            <v>Km/Jam</v>
          </cell>
          <cell r="L426" t="str">
            <v>D.</v>
          </cell>
          <cell r="N426" t="str">
            <v>JUMLAH HARGA TENAGA, BAHAN DAN PERALATAN  ( A + B + C )</v>
          </cell>
          <cell r="U426">
            <v>239259.36754426296</v>
          </cell>
        </row>
        <row r="427">
          <cell r="C427" t="str">
            <v>Kecepatan mundur</v>
          </cell>
          <cell r="G427" t="str">
            <v>Vr</v>
          </cell>
          <cell r="H427">
            <v>5</v>
          </cell>
          <cell r="I427" t="str">
            <v>Km/Jam</v>
          </cell>
          <cell r="L427" t="str">
            <v>E.</v>
          </cell>
          <cell r="N427" t="str">
            <v>OVERHEAD &amp; PROFIT</v>
          </cell>
          <cell r="P427">
            <v>10</v>
          </cell>
          <cell r="Q427" t="str">
            <v>%  x  D</v>
          </cell>
          <cell r="U427">
            <v>23925.936754426297</v>
          </cell>
        </row>
        <row r="428">
          <cell r="C428" t="str">
            <v>Kapasitas pisau</v>
          </cell>
          <cell r="G428" t="str">
            <v>q</v>
          </cell>
          <cell r="H428">
            <v>5.4</v>
          </cell>
          <cell r="I428" t="str">
            <v>M3</v>
          </cell>
          <cell r="L428" t="str">
            <v>F.</v>
          </cell>
          <cell r="N428" t="str">
            <v>HARGA SATUAN PEKERJAAN  ( D + E )</v>
          </cell>
          <cell r="U428">
            <v>263185.30429868924</v>
          </cell>
        </row>
        <row r="429">
          <cell r="A429" t="str">
            <v>`</v>
          </cell>
          <cell r="C429" t="str">
            <v>Faktor kemiringan (grade)</v>
          </cell>
          <cell r="G429" t="str">
            <v>Fm</v>
          </cell>
          <cell r="H429">
            <v>1</v>
          </cell>
          <cell r="L429" t="str">
            <v>Note: 1</v>
          </cell>
          <cell r="N429" t="str">
            <v>SATUAN dapat berdasarkan atas jam operasi untuk Tenaga Kerja dan Peralatan, volume dan/atau ukuran</v>
          </cell>
        </row>
        <row r="430">
          <cell r="N430" t="str">
            <v>berat untuk bahan-bahan.</v>
          </cell>
        </row>
        <row r="431">
          <cell r="L431">
            <v>2</v>
          </cell>
          <cell r="N431" t="str">
            <v>Kuantitas satuan adalah kuantitas setiap komponen untuk menyelesaikan satu satuan pekerjaan dari nomor</v>
          </cell>
        </row>
        <row r="432">
          <cell r="N432" t="str">
            <v>mata pembayaran.</v>
          </cell>
        </row>
        <row r="433">
          <cell r="L433">
            <v>3</v>
          </cell>
          <cell r="N433" t="str">
            <v>Biaya satuan untuk peralatan sudah termasuk bahan bakar, bahan habis dipakai dan operator.</v>
          </cell>
        </row>
        <row r="434">
          <cell r="L434">
            <v>4</v>
          </cell>
          <cell r="N434" t="str">
            <v>Biaya satuan sudah termasuk pengeluaran untuk seluruh pajak yang berkaitan (tetapi tidak termasuk PPN</v>
          </cell>
        </row>
        <row r="435">
          <cell r="J435" t="str">
            <v>Berlanjut ke halaman berikut</v>
          </cell>
          <cell r="N435" t="str">
            <v>yang dibayar dari kontrak) dan biaya-biaya lainnya.</v>
          </cell>
        </row>
        <row r="436">
          <cell r="A436" t="str">
            <v>ITEM PEMBAYARAN NO.</v>
          </cell>
          <cell r="D436" t="str">
            <v>:  3.1 (7)</v>
          </cell>
          <cell r="J436" t="str">
            <v>Analisa EI-314</v>
          </cell>
        </row>
        <row r="437">
          <cell r="A437" t="str">
            <v>JENIS PEKERJAAN</v>
          </cell>
          <cell r="D437" t="str">
            <v>:  Galian Struktur dengan Kedalaman 2 - 4 M</v>
          </cell>
        </row>
        <row r="438">
          <cell r="A438" t="str">
            <v>SATUAN PEMBAYARAN</v>
          </cell>
          <cell r="D438" t="str">
            <v>:  M3</v>
          </cell>
          <cell r="H438" t="str">
            <v xml:space="preserve">         URAIAN ANALISA HARGA SATUAN</v>
          </cell>
        </row>
        <row r="439">
          <cell r="J439" t="str">
            <v>Lanjutan</v>
          </cell>
        </row>
        <row r="441">
          <cell r="A441" t="str">
            <v>No.</v>
          </cell>
          <cell r="C441" t="str">
            <v>U R A I A N</v>
          </cell>
          <cell r="G441" t="str">
            <v>KODE</v>
          </cell>
          <cell r="H441" t="str">
            <v>KOEF.</v>
          </cell>
          <cell r="I441" t="str">
            <v>SATUAN</v>
          </cell>
          <cell r="J441" t="str">
            <v>KETERANGAN</v>
          </cell>
        </row>
        <row r="444">
          <cell r="C444" t="str">
            <v>Waktu Siklus</v>
          </cell>
        </row>
        <row r="445">
          <cell r="C445" t="str">
            <v>- Waktu gusur</v>
          </cell>
          <cell r="D445" t="str">
            <v>= l / Vf</v>
          </cell>
          <cell r="G445" t="str">
            <v>T1</v>
          </cell>
          <cell r="H445">
            <v>1.6666666666666666E-2</v>
          </cell>
          <cell r="I445" t="str">
            <v>menit</v>
          </cell>
        </row>
        <row r="446">
          <cell r="C446" t="str">
            <v>- Waktu kembali</v>
          </cell>
          <cell r="D446" t="str">
            <v>= l / Vr</v>
          </cell>
          <cell r="G446" t="str">
            <v>T2</v>
          </cell>
          <cell r="H446">
            <v>0.01</v>
          </cell>
          <cell r="I446" t="str">
            <v>menit</v>
          </cell>
        </row>
        <row r="447">
          <cell r="C447" t="str">
            <v>- Waktu lain-lain</v>
          </cell>
          <cell r="G447" t="str">
            <v>T3</v>
          </cell>
          <cell r="H447">
            <v>8.0000000000000004E-4</v>
          </cell>
          <cell r="I447" t="str">
            <v>menit</v>
          </cell>
        </row>
        <row r="448">
          <cell r="G448" t="str">
            <v>Ts</v>
          </cell>
          <cell r="H448">
            <v>2.7466666666666664E-2</v>
          </cell>
          <cell r="I448" t="str">
            <v>menit</v>
          </cell>
        </row>
        <row r="450">
          <cell r="C450" t="str">
            <v>Kapasitas Produksi / Jam   =</v>
          </cell>
          <cell r="E450" t="str">
            <v>q x Fb x Fm x Fa x 60/Ts</v>
          </cell>
          <cell r="G450" t="str">
            <v>Q2</v>
          </cell>
          <cell r="H450">
            <v>9790.7766990291275</v>
          </cell>
          <cell r="I450" t="str">
            <v>M3</v>
          </cell>
        </row>
        <row r="453">
          <cell r="C453" t="str">
            <v>Koefisien Alat / M3</v>
          </cell>
          <cell r="D453" t="str">
            <v xml:space="preserve"> =  1  :  Q2</v>
          </cell>
          <cell r="G453" t="str">
            <v>(E04)</v>
          </cell>
          <cell r="H453">
            <v>1.0213694283306062E-4</v>
          </cell>
          <cell r="I453" t="str">
            <v>Jam</v>
          </cell>
        </row>
        <row r="456">
          <cell r="A456" t="str">
            <v>2.d.</v>
          </cell>
          <cell r="C456" t="str">
            <v>ALAT  BANTU</v>
          </cell>
        </row>
        <row r="457">
          <cell r="C457" t="str">
            <v>Diperlukan alat-alat bantu kecil</v>
          </cell>
          <cell r="J457" t="str">
            <v>Lump Sump</v>
          </cell>
        </row>
        <row r="458">
          <cell r="C458" t="str">
            <v>- Pacul</v>
          </cell>
          <cell r="D458" t="str">
            <v>=  2  buah</v>
          </cell>
        </row>
        <row r="459">
          <cell r="C459" t="str">
            <v>- Sekop</v>
          </cell>
          <cell r="D459" t="str">
            <v>=  2  buah</v>
          </cell>
        </row>
        <row r="462">
          <cell r="A462" t="str">
            <v xml:space="preserve">   3.</v>
          </cell>
          <cell r="C462" t="str">
            <v>TENAGA</v>
          </cell>
        </row>
        <row r="463">
          <cell r="C463" t="str">
            <v>Produksi menentukan : EXCAVATOR</v>
          </cell>
          <cell r="G463" t="str">
            <v>Q1</v>
          </cell>
          <cell r="H463">
            <v>23.989204687500003</v>
          </cell>
          <cell r="I463" t="str">
            <v>M3/Jam</v>
          </cell>
        </row>
        <row r="464">
          <cell r="C464" t="str">
            <v>Produksi Galian / hari  =  Tk x Q1</v>
          </cell>
          <cell r="G464" t="str">
            <v>Qt</v>
          </cell>
          <cell r="H464">
            <v>167.92443281250002</v>
          </cell>
          <cell r="I464" t="str">
            <v>M3</v>
          </cell>
        </row>
        <row r="465">
          <cell r="C465" t="str">
            <v>Kebutuhan tenaga :</v>
          </cell>
        </row>
        <row r="466">
          <cell r="D466" t="str">
            <v>- Pekerja</v>
          </cell>
          <cell r="G466" t="str">
            <v>P</v>
          </cell>
          <cell r="H466">
            <v>10</v>
          </cell>
          <cell r="I466" t="str">
            <v>orang</v>
          </cell>
        </row>
        <row r="467">
          <cell r="D467" t="str">
            <v>- Mandor</v>
          </cell>
          <cell r="G467" t="str">
            <v>M</v>
          </cell>
          <cell r="H467">
            <v>1</v>
          </cell>
          <cell r="I467" t="str">
            <v>orang</v>
          </cell>
        </row>
        <row r="469">
          <cell r="C469" t="str">
            <v>Koefisien tenaga / M3   :</v>
          </cell>
        </row>
        <row r="470">
          <cell r="D470" t="str">
            <v>- Pekerja</v>
          </cell>
          <cell r="E470" t="str">
            <v>= (Tk x P) : Qt</v>
          </cell>
          <cell r="G470" t="str">
            <v>(L01)</v>
          </cell>
          <cell r="H470">
            <v>0.41685416962616839</v>
          </cell>
          <cell r="I470" t="str">
            <v>Jam</v>
          </cell>
        </row>
        <row r="471">
          <cell r="D471" t="str">
            <v>- Mandor</v>
          </cell>
          <cell r="E471" t="str">
            <v>= (Tk x M) : Qt</v>
          </cell>
          <cell r="G471" t="str">
            <v>(L03)</v>
          </cell>
          <cell r="H471">
            <v>4.1685416962616843E-2</v>
          </cell>
          <cell r="I471" t="str">
            <v>Jam</v>
          </cell>
        </row>
        <row r="473">
          <cell r="A473" t="str">
            <v>4.</v>
          </cell>
          <cell r="C473" t="str">
            <v>HARGA DASAR SATUAN UPAH, BAHAN DAN ALAT</v>
          </cell>
        </row>
        <row r="474">
          <cell r="C474" t="str">
            <v>Lihat lampiran.</v>
          </cell>
        </row>
        <row r="476">
          <cell r="A476" t="str">
            <v>5.</v>
          </cell>
          <cell r="C476" t="str">
            <v>ANALISA HARGA SATUAN PEKERJAAN</v>
          </cell>
        </row>
        <row r="477">
          <cell r="C477" t="str">
            <v>Lihat perhitungan dalam FORMULIR STANDAR UNTUK</v>
          </cell>
        </row>
        <row r="478">
          <cell r="C478" t="str">
            <v>PEREKEMAN ANALISA MASING-MASING HARGA</v>
          </cell>
        </row>
        <row r="479">
          <cell r="C479" t="str">
            <v>SATUAN.</v>
          </cell>
        </row>
        <row r="480">
          <cell r="C480" t="str">
            <v>Didapat Harga Satuan Pekerjaan :</v>
          </cell>
        </row>
        <row r="482">
          <cell r="C482" t="str">
            <v xml:space="preserve">Rp.  </v>
          </cell>
          <cell r="D482">
            <v>263185.30429868924</v>
          </cell>
          <cell r="E482" t="str">
            <v xml:space="preserve"> / M3</v>
          </cell>
        </row>
        <row r="485">
          <cell r="A485" t="str">
            <v>6.</v>
          </cell>
          <cell r="C485" t="str">
            <v>WAKTU PELAKSANAAN YANG DIPERLUKAN</v>
          </cell>
        </row>
        <row r="486">
          <cell r="C486" t="str">
            <v>Masa Pelaksanaan :</v>
          </cell>
          <cell r="D486" t="str">
            <v>. . . . . . . . . . . .</v>
          </cell>
          <cell r="E486" t="str">
            <v>bulan</v>
          </cell>
        </row>
        <row r="488">
          <cell r="A488" t="str">
            <v>7.</v>
          </cell>
          <cell r="C488" t="str">
            <v>VOLUME PEKERJAAN YANG DIPERLUKAN</v>
          </cell>
        </row>
        <row r="489">
          <cell r="C489" t="str">
            <v>Volume pekerjaan  :</v>
          </cell>
          <cell r="D489">
            <v>133.98901888876969</v>
          </cell>
          <cell r="E489" t="str">
            <v>M3</v>
          </cell>
        </row>
        <row r="1766">
          <cell r="C1766" t="str">
            <v>Faktor efisiensi alat</v>
          </cell>
          <cell r="G1766" t="str">
            <v>Fa</v>
          </cell>
          <cell r="H1766">
            <v>0.83</v>
          </cell>
          <cell r="I1766" t="str">
            <v>-</v>
          </cell>
        </row>
        <row r="1768">
          <cell r="C1768" t="str">
            <v>Kapasitas Prod./Jam   =</v>
          </cell>
          <cell r="D1768" t="str">
            <v>(v x 1000) x b x t x Fa</v>
          </cell>
          <cell r="G1768" t="str">
            <v>Q4</v>
          </cell>
          <cell r="H1768">
            <v>104.58</v>
          </cell>
          <cell r="I1768" t="str">
            <v>M3</v>
          </cell>
        </row>
        <row r="1769">
          <cell r="D1769" t="str">
            <v>n</v>
          </cell>
        </row>
        <row r="1771">
          <cell r="C1771" t="str">
            <v>Koefisien Alat / m3</v>
          </cell>
          <cell r="D1771" t="str">
            <v xml:space="preserve"> =  1  :  Q4</v>
          </cell>
          <cell r="G1771" t="str">
            <v>(E19)</v>
          </cell>
          <cell r="H1771">
            <v>9.5620577548288389E-3</v>
          </cell>
          <cell r="I1771" t="str">
            <v>Jam</v>
          </cell>
        </row>
        <row r="1774">
          <cell r="A1774" t="str">
            <v>2.e.</v>
          </cell>
          <cell r="C1774" t="str">
            <v>WATER TANK TRUCK</v>
          </cell>
          <cell r="G1774" t="str">
            <v>(E23)</v>
          </cell>
        </row>
        <row r="1775">
          <cell r="C1775" t="str">
            <v>Volume tangki air</v>
          </cell>
          <cell r="G1775" t="str">
            <v>V</v>
          </cell>
          <cell r="H1775">
            <v>4</v>
          </cell>
          <cell r="I1775" t="str">
            <v>M3</v>
          </cell>
        </row>
        <row r="1776">
          <cell r="C1776" t="str">
            <v>Kebutuhan air / M3 material padat</v>
          </cell>
          <cell r="G1776" t="str">
            <v>Wc</v>
          </cell>
          <cell r="H1776">
            <v>7.0000000000000007E-2</v>
          </cell>
          <cell r="I1776" t="str">
            <v>M3</v>
          </cell>
        </row>
        <row r="1777">
          <cell r="C1777" t="str">
            <v>Pengisian Tangki / jam</v>
          </cell>
          <cell r="G1777" t="str">
            <v>n</v>
          </cell>
          <cell r="H1777">
            <v>3</v>
          </cell>
          <cell r="I1777" t="str">
            <v>kali</v>
          </cell>
        </row>
        <row r="1778">
          <cell r="C1778" t="str">
            <v>Faktor efisiensi alat</v>
          </cell>
          <cell r="G1778" t="str">
            <v>Fa</v>
          </cell>
          <cell r="H1778">
            <v>0.83</v>
          </cell>
          <cell r="I1778" t="str">
            <v>-</v>
          </cell>
        </row>
        <row r="1780">
          <cell r="C1780" t="str">
            <v>Kapasitas Produksi / Jam   =</v>
          </cell>
          <cell r="E1780" t="str">
            <v>V  x  n x Fa</v>
          </cell>
          <cell r="G1780" t="str">
            <v>Q5</v>
          </cell>
          <cell r="H1780">
            <v>142.28571428571425</v>
          </cell>
          <cell r="I1780" t="str">
            <v>M3</v>
          </cell>
        </row>
        <row r="1781">
          <cell r="E1781" t="str">
            <v xml:space="preserve">     Wc</v>
          </cell>
        </row>
        <row r="1783">
          <cell r="C1783" t="str">
            <v>Koefisien Alat / m3</v>
          </cell>
          <cell r="D1783" t="str">
            <v xml:space="preserve"> =  1  :  Q5</v>
          </cell>
          <cell r="G1783" t="str">
            <v>(E23)</v>
          </cell>
          <cell r="H1783">
            <v>7.0281124497991983E-3</v>
          </cell>
          <cell r="I1783" t="str">
            <v>Jam</v>
          </cell>
        </row>
        <row r="1785">
          <cell r="A1785" t="str">
            <v>2.f.</v>
          </cell>
          <cell r="C1785" t="str">
            <v>ALAT  BANTU</v>
          </cell>
        </row>
        <row r="1786">
          <cell r="C1786" t="str">
            <v>Diperlukan alat-alat bantu kecil</v>
          </cell>
          <cell r="J1786" t="str">
            <v>Lump Sump</v>
          </cell>
        </row>
        <row r="1787">
          <cell r="C1787" t="str">
            <v>- Sekop    =         3   buah</v>
          </cell>
        </row>
        <row r="1791">
          <cell r="J1791" t="str">
            <v>Berlanjut ke halaman berikut</v>
          </cell>
        </row>
        <row r="1792">
          <cell r="A1792" t="str">
            <v>ITEM PEMBAYARAN NO.</v>
          </cell>
          <cell r="D1792" t="str">
            <v>:  3.2 (3)</v>
          </cell>
          <cell r="J1792" t="str">
            <v>Analisa EI-323</v>
          </cell>
        </row>
        <row r="1793">
          <cell r="A1793" t="str">
            <v>JENIS PEKERJAAN</v>
          </cell>
          <cell r="D1793" t="str">
            <v>:  Timbunan Pilihan</v>
          </cell>
        </row>
        <row r="1794">
          <cell r="A1794" t="str">
            <v>SATUAN PEMBAYARAN</v>
          </cell>
          <cell r="D1794" t="str">
            <v>:  M3</v>
          </cell>
          <cell r="H1794" t="str">
            <v xml:space="preserve">         URAIAN ANALISA HARGA SATUAN</v>
          </cell>
        </row>
        <row r="1795">
          <cell r="J1795" t="str">
            <v>Lanjutan</v>
          </cell>
        </row>
        <row r="1797">
          <cell r="A1797" t="str">
            <v>No.</v>
          </cell>
          <cell r="C1797" t="str">
            <v>U R A I A N</v>
          </cell>
          <cell r="G1797" t="str">
            <v>KODE</v>
          </cell>
          <cell r="H1797" t="str">
            <v>KOEF.</v>
          </cell>
          <cell r="I1797" t="str">
            <v>SATUAN</v>
          </cell>
          <cell r="J1797" t="str">
            <v>KETERANGAN</v>
          </cell>
        </row>
        <row r="1800">
          <cell r="A1800" t="str">
            <v xml:space="preserve">   3.</v>
          </cell>
          <cell r="C1800" t="str">
            <v>TENAGA</v>
          </cell>
        </row>
        <row r="1801">
          <cell r="C1801" t="str">
            <v>Produksi menentukan : DUMP TRUCK</v>
          </cell>
          <cell r="G1801" t="str">
            <v>Q1</v>
          </cell>
          <cell r="H1801">
            <v>0.40310830500242839</v>
          </cell>
          <cell r="I1801" t="str">
            <v>M3/Jam</v>
          </cell>
        </row>
        <row r="1802">
          <cell r="C1802" t="str">
            <v>Produksi Timbunan / hari  =  Tk x Q1</v>
          </cell>
          <cell r="G1802" t="str">
            <v>Qt</v>
          </cell>
          <cell r="H1802">
            <v>2.8217581350169989</v>
          </cell>
          <cell r="I1802" t="str">
            <v>M3</v>
          </cell>
        </row>
        <row r="1803">
          <cell r="C1803" t="str">
            <v>Kebutuhan tenaga :</v>
          </cell>
        </row>
        <row r="1804">
          <cell r="D1804" t="str">
            <v>- Pekerja</v>
          </cell>
          <cell r="G1804" t="str">
            <v>P</v>
          </cell>
          <cell r="H1804">
            <v>4</v>
          </cell>
          <cell r="I1804" t="str">
            <v>orang</v>
          </cell>
        </row>
        <row r="1805">
          <cell r="D1805" t="str">
            <v>- Mandor</v>
          </cell>
          <cell r="G1805" t="str">
            <v>M</v>
          </cell>
          <cell r="H1805">
            <v>1</v>
          </cell>
          <cell r="I1805" t="str">
            <v>orang</v>
          </cell>
        </row>
        <row r="1808">
          <cell r="C1808" t="str">
            <v>Koefisien tenaga / M3   :</v>
          </cell>
        </row>
        <row r="1809">
          <cell r="D1809" t="str">
            <v>- Pekerja</v>
          </cell>
          <cell r="E1809" t="str">
            <v>= (Tk x P) : Qt</v>
          </cell>
          <cell r="G1809" t="str">
            <v>(L01)</v>
          </cell>
          <cell r="H1809">
            <v>9.9228915662650596</v>
          </cell>
          <cell r="I1809" t="str">
            <v>Jam</v>
          </cell>
        </row>
        <row r="1810">
          <cell r="D1810" t="str">
            <v>- Mandor</v>
          </cell>
          <cell r="E1810" t="str">
            <v>= (Tk x M) : Qt</v>
          </cell>
          <cell r="G1810" t="str">
            <v>(L03)</v>
          </cell>
          <cell r="H1810">
            <v>2.4807228915662649</v>
          </cell>
          <cell r="I1810" t="str">
            <v>Jam</v>
          </cell>
        </row>
        <row r="1813">
          <cell r="A1813" t="str">
            <v>4.</v>
          </cell>
          <cell r="C1813" t="str">
            <v>HARGA DASAR SATUAN UPAH, BAHAN DAN ALAT</v>
          </cell>
        </row>
        <row r="1814">
          <cell r="C1814" t="str">
            <v>Lihat lampiran.</v>
          </cell>
        </row>
        <row r="1817">
          <cell r="A1817" t="str">
            <v>5.</v>
          </cell>
          <cell r="C1817" t="str">
            <v>ANALISA HARGA SATUAN PEKERJAAN</v>
          </cell>
        </row>
        <row r="1818">
          <cell r="C1818" t="str">
            <v>Lihat perhitungan dalam FORMULIR STANDAR UNTUK</v>
          </cell>
        </row>
        <row r="1819">
          <cell r="C1819" t="str">
            <v>PEREKEMAN ANALISA MASING-MASING HARGA</v>
          </cell>
        </row>
        <row r="1820">
          <cell r="C1820" t="str">
            <v>SATUAN.</v>
          </cell>
        </row>
        <row r="1821">
          <cell r="C1821" t="str">
            <v>Didapat Harga Satuan Pekerjaan :</v>
          </cell>
        </row>
        <row r="1823">
          <cell r="C1823" t="str">
            <v xml:space="preserve">Rp.  </v>
          </cell>
          <cell r="D1823">
            <v>501114.46814012952</v>
          </cell>
          <cell r="E1823" t="str">
            <v xml:space="preserve"> / M3.</v>
          </cell>
        </row>
        <row r="1826">
          <cell r="A1826" t="str">
            <v>6.</v>
          </cell>
          <cell r="C1826" t="str">
            <v>WAKTU PELAKSANAAN YANG DIPERLUKAN</v>
          </cell>
        </row>
        <row r="1827">
          <cell r="C1827" t="str">
            <v>Masa Pelaksanaan :</v>
          </cell>
          <cell r="D1827" t="str">
            <v>. . . . . . . . . . . .</v>
          </cell>
          <cell r="E1827" t="str">
            <v>bulan</v>
          </cell>
        </row>
        <row r="1829">
          <cell r="A1829" t="str">
            <v>7.</v>
          </cell>
          <cell r="C1829" t="str">
            <v>VOLUME PEKERJAAN YANG DIPERLUKAN</v>
          </cell>
        </row>
        <row r="1830">
          <cell r="C1830" t="str">
            <v>Volume pekerjaan  :</v>
          </cell>
          <cell r="D1830">
            <v>1</v>
          </cell>
          <cell r="E1830" t="str">
            <v>M3</v>
          </cell>
        </row>
        <row r="1851">
          <cell r="A1851" t="str">
            <v>ITEM PEMBAYARAN NO.</v>
          </cell>
          <cell r="D1851" t="str">
            <v>:  3.2 (4)</v>
          </cell>
          <cell r="J1851" t="str">
            <v>Analisa EI-324</v>
          </cell>
        </row>
        <row r="1852">
          <cell r="A1852" t="str">
            <v>JENIS PEKERJAAN</v>
          </cell>
          <cell r="D1852" t="str">
            <v>:  Timb. Pilihan Di Atas Tnh. Rawa</v>
          </cell>
        </row>
        <row r="1853">
          <cell r="A1853" t="str">
            <v>SATUAN PEMBAYARAN</v>
          </cell>
          <cell r="D1853" t="str">
            <v>:  M3</v>
          </cell>
          <cell r="H1853" t="str">
            <v xml:space="preserve">         URAIAN ANALISA HARGA SATUAN</v>
          </cell>
        </row>
        <row r="1856">
          <cell r="A1856" t="str">
            <v>No.</v>
          </cell>
          <cell r="C1856" t="str">
            <v>U R A I A N</v>
          </cell>
          <cell r="G1856" t="str">
            <v>KODE</v>
          </cell>
          <cell r="H1856" t="str">
            <v>KOEF.</v>
          </cell>
          <cell r="I1856" t="str">
            <v>SATUAN</v>
          </cell>
          <cell r="J1856" t="str">
            <v>KETERANGAN</v>
          </cell>
        </row>
        <row r="1859">
          <cell r="A1859" t="str">
            <v>I.</v>
          </cell>
          <cell r="C1859" t="str">
            <v>ASUMSI</v>
          </cell>
        </row>
        <row r="1860">
          <cell r="A1860">
            <v>1</v>
          </cell>
          <cell r="C1860" t="str">
            <v>Pekerjaan dilakukan secara mekanis</v>
          </cell>
        </row>
        <row r="1861">
          <cell r="A1861">
            <v>2</v>
          </cell>
          <cell r="C1861" t="str">
            <v>Lokasi pekerjaan : di atas tanah rawa</v>
          </cell>
        </row>
        <row r="1862">
          <cell r="A1862">
            <v>3</v>
          </cell>
          <cell r="C1862" t="str">
            <v>Kondisi Jalan   :  sedang / baik</v>
          </cell>
        </row>
        <row r="1863">
          <cell r="A1863">
            <v>4</v>
          </cell>
          <cell r="C1863" t="str">
            <v>Jam kerja efektif per-hari</v>
          </cell>
          <cell r="G1863" t="str">
            <v>Tk</v>
          </cell>
          <cell r="H1863">
            <v>7</v>
          </cell>
          <cell r="I1863" t="str">
            <v>Jam</v>
          </cell>
        </row>
        <row r="1864">
          <cell r="A1864">
            <v>5</v>
          </cell>
          <cell r="C1864" t="str">
            <v>Faktor pengembangan bahan</v>
          </cell>
          <cell r="G1864" t="str">
            <v>Fk</v>
          </cell>
          <cell r="H1864">
            <v>1.2</v>
          </cell>
          <cell r="I1864" t="str">
            <v>-</v>
          </cell>
        </row>
        <row r="1867">
          <cell r="A1867" t="str">
            <v>II.</v>
          </cell>
          <cell r="C1867" t="str">
            <v>URUTAN KERJA</v>
          </cell>
        </row>
        <row r="1869">
          <cell r="A1869">
            <v>1</v>
          </cell>
          <cell r="C1869" t="str">
            <v>Whell Loader memuat ke dalam Dump Truck</v>
          </cell>
        </row>
        <row r="1870">
          <cell r="A1870">
            <v>2</v>
          </cell>
          <cell r="C1870" t="str">
            <v>Dump Truck mengangkut material pilihan</v>
          </cell>
        </row>
        <row r="1871">
          <cell r="C1871" t="str">
            <v>ke lapangan dimana : jarak quari ke lapangan</v>
          </cell>
          <cell r="G1871" t="str">
            <v>L</v>
          </cell>
          <cell r="H1871">
            <v>10</v>
          </cell>
          <cell r="I1871" t="str">
            <v>Km</v>
          </cell>
        </row>
        <row r="1872">
          <cell r="A1872">
            <v>3</v>
          </cell>
          <cell r="C1872" t="str">
            <v>Dump Truck menuang material pilihan di lokasi rawa</v>
          </cell>
        </row>
        <row r="1873">
          <cell r="C1873" t="str">
            <v>yang telah ditetapkan mulai dari tepian rawa hingga</v>
          </cell>
        </row>
        <row r="1874">
          <cell r="C1874" t="str">
            <v>permukaan timbunan mencapai permukaan air rawa.</v>
          </cell>
        </row>
        <row r="1875">
          <cell r="A1875">
            <v>4</v>
          </cell>
          <cell r="C1875" t="str">
            <v>Sekelompok pekerja merapikan timbunan</v>
          </cell>
        </row>
        <row r="1876">
          <cell r="A1876">
            <v>5</v>
          </cell>
          <cell r="C1876" t="str">
            <v>Geotekstil atau batangan kayu (bila diperlukan)</v>
          </cell>
        </row>
        <row r="1877">
          <cell r="C1877" t="str">
            <v>dianggap telah terpasang</v>
          </cell>
        </row>
        <row r="1879">
          <cell r="A1879" t="str">
            <v>III.</v>
          </cell>
          <cell r="C1879" t="str">
            <v>PEMAKAIAN BAHAN, ALAT DAN TENAGA</v>
          </cell>
        </row>
        <row r="1880">
          <cell r="A1880" t="str">
            <v xml:space="preserve">   1.</v>
          </cell>
          <cell r="C1880" t="str">
            <v>BAHAN</v>
          </cell>
        </row>
        <row r="1881">
          <cell r="A1881" t="str">
            <v>1.a.</v>
          </cell>
          <cell r="C1881" t="str">
            <v>Bahan pilihan</v>
          </cell>
          <cell r="G1881" t="str">
            <v>(M09)</v>
          </cell>
          <cell r="H1881">
            <v>1</v>
          </cell>
          <cell r="I1881" t="str">
            <v>M3</v>
          </cell>
        </row>
        <row r="1883">
          <cell r="A1883" t="str">
            <v xml:space="preserve">   2.</v>
          </cell>
          <cell r="C1883" t="str">
            <v>ALAT</v>
          </cell>
        </row>
        <row r="1885">
          <cell r="A1885" t="str">
            <v xml:space="preserve">   2.a.</v>
          </cell>
          <cell r="C1885" t="str">
            <v>DUMP TRUCK</v>
          </cell>
          <cell r="G1885" t="str">
            <v>(E09)</v>
          </cell>
        </row>
        <row r="1886">
          <cell r="C1886" t="str">
            <v>Kapasitas bak</v>
          </cell>
          <cell r="G1886" t="str">
            <v>V</v>
          </cell>
          <cell r="H1886">
            <v>1.9444444444444444</v>
          </cell>
          <cell r="I1886" t="str">
            <v>M3</v>
          </cell>
        </row>
        <row r="1887">
          <cell r="C1887" t="str">
            <v>Faktor  efisiensi alat</v>
          </cell>
          <cell r="G1887" t="str">
            <v>Fa</v>
          </cell>
          <cell r="H1887">
            <v>0.83</v>
          </cell>
          <cell r="I1887" t="str">
            <v>-</v>
          </cell>
          <cell r="Q1887" t="str">
            <v xml:space="preserve">JUMLAH HARGA BAHAN   </v>
          </cell>
          <cell r="U1887">
            <v>25000</v>
          </cell>
        </row>
        <row r="1888">
          <cell r="C1888" t="str">
            <v>Kecepatan rata-rata bermuatan</v>
          </cell>
          <cell r="G1888" t="str">
            <v>v1</v>
          </cell>
          <cell r="H1888">
            <v>45</v>
          </cell>
          <cell r="I1888" t="str">
            <v>KM/Jam</v>
          </cell>
        </row>
        <row r="1889">
          <cell r="C1889" t="str">
            <v>Kecepatan rata-rata kosong</v>
          </cell>
          <cell r="G1889" t="str">
            <v>v2</v>
          </cell>
          <cell r="H1889">
            <v>60</v>
          </cell>
          <cell r="I1889" t="str">
            <v>KM/Jam</v>
          </cell>
          <cell r="L1889" t="str">
            <v>C.</v>
          </cell>
          <cell r="N1889" t="str">
            <v>PERALATAN</v>
          </cell>
        </row>
        <row r="1890">
          <cell r="C1890" t="str">
            <v>Waktusiklus :</v>
          </cell>
          <cell r="G1890" t="str">
            <v>Ts2</v>
          </cell>
          <cell r="L1890" t="str">
            <v>1.</v>
          </cell>
          <cell r="N1890" t="str">
            <v>Dump Truck</v>
          </cell>
          <cell r="O1890" t="str">
            <v>(E08)</v>
          </cell>
          <cell r="P1890" t="str">
            <v>Jam</v>
          </cell>
          <cell r="Q1890">
            <v>0.27194492254733216</v>
          </cell>
          <cell r="R1890">
            <v>153645.58193291764</v>
          </cell>
          <cell r="U1890">
            <v>41783.135878487068</v>
          </cell>
        </row>
        <row r="1891">
          <cell r="C1891" t="str">
            <v>-  Waktu tempuh isi   = (L : v1) x 60</v>
          </cell>
          <cell r="G1891" t="str">
            <v>T1</v>
          </cell>
          <cell r="H1891">
            <v>13.333333333333332</v>
          </cell>
          <cell r="I1891" t="str">
            <v>menit</v>
          </cell>
          <cell r="L1891" t="str">
            <v>2.</v>
          </cell>
          <cell r="N1891" t="str">
            <v>Whell  Loader</v>
          </cell>
          <cell r="O1891" t="str">
            <v>(E15)</v>
          </cell>
          <cell r="P1891" t="str">
            <v>Jam</v>
          </cell>
          <cell r="Q1891">
            <v>1.4874312063067082E-2</v>
          </cell>
          <cell r="R1891">
            <v>163808.13869490434</v>
          </cell>
          <cell r="U1891">
            <v>2436.5333734181813</v>
          </cell>
        </row>
        <row r="1892">
          <cell r="C1892" t="str">
            <v>-  Waktu tempuh kosong   = (L : v2) x 60</v>
          </cell>
          <cell r="G1892" t="str">
            <v>T2</v>
          </cell>
          <cell r="H1892">
            <v>10</v>
          </cell>
          <cell r="I1892" t="str">
            <v>menit</v>
          </cell>
          <cell r="L1892" t="str">
            <v>3.</v>
          </cell>
          <cell r="N1892" t="str">
            <v>Alat  Bantu</v>
          </cell>
          <cell r="P1892" t="str">
            <v>Ls</v>
          </cell>
          <cell r="Q1892">
            <v>1</v>
          </cell>
          <cell r="R1892">
            <v>100</v>
          </cell>
          <cell r="U1892">
            <v>100</v>
          </cell>
        </row>
        <row r="1893">
          <cell r="C1893" t="str">
            <v>- Lain-lain</v>
          </cell>
          <cell r="G1893" t="str">
            <v>T3</v>
          </cell>
          <cell r="H1893">
            <v>3</v>
          </cell>
          <cell r="I1893" t="str">
            <v>menit</v>
          </cell>
        </row>
        <row r="1894">
          <cell r="G1894" t="str">
            <v>Ts1</v>
          </cell>
          <cell r="H1894">
            <v>26.333333333333332</v>
          </cell>
          <cell r="I1894" t="str">
            <v>menit</v>
          </cell>
        </row>
        <row r="1896">
          <cell r="C1896" t="str">
            <v>Kapasitas Produksi / Jam   =</v>
          </cell>
          <cell r="E1896" t="str">
            <v>V x Fa x 60</v>
          </cell>
          <cell r="G1896" t="str">
            <v>Q1</v>
          </cell>
          <cell r="H1896">
            <v>3.6772151898734178</v>
          </cell>
          <cell r="I1896" t="str">
            <v>M3/Jam</v>
          </cell>
        </row>
        <row r="1897">
          <cell r="E1897" t="str">
            <v>Ts1</v>
          </cell>
        </row>
        <row r="1898">
          <cell r="Q1898" t="str">
            <v xml:space="preserve">JUMLAH HARGA PERALATAN   </v>
          </cell>
          <cell r="U1898">
            <v>44319.669251905252</v>
          </cell>
        </row>
        <row r="1899">
          <cell r="C1899" t="str">
            <v>Koefisien Alat / M3</v>
          </cell>
          <cell r="D1899" t="str">
            <v xml:space="preserve"> =  1  :  Q1</v>
          </cell>
          <cell r="G1899" t="str">
            <v>(E08)</v>
          </cell>
          <cell r="H1899">
            <v>0.27194492254733216</v>
          </cell>
          <cell r="I1899" t="str">
            <v>Jam</v>
          </cell>
        </row>
        <row r="1900">
          <cell r="L1900" t="str">
            <v>D.</v>
          </cell>
          <cell r="N1900" t="str">
            <v>JUMLAH HARGA TENAGA, BAHAN DAN PERALATAN  ( A + B + C )</v>
          </cell>
          <cell r="U1900">
            <v>71747.748529013697</v>
          </cell>
        </row>
        <row r="1901">
          <cell r="L1901" t="str">
            <v>E.</v>
          </cell>
          <cell r="N1901" t="str">
            <v>OVERHEAD &amp; PROFIT</v>
          </cell>
          <cell r="P1901">
            <v>10</v>
          </cell>
          <cell r="Q1901" t="str">
            <v>%  x  D</v>
          </cell>
          <cell r="U1901">
            <v>7174.7748529013697</v>
          </cell>
        </row>
        <row r="1902">
          <cell r="A1902" t="str">
            <v>2.b.</v>
          </cell>
          <cell r="C1902" t="str">
            <v>ALAT  BANTU</v>
          </cell>
          <cell r="L1902" t="str">
            <v>F.</v>
          </cell>
          <cell r="N1902" t="str">
            <v>HARGA SATUAN PEKERJAAN  ( D + E )</v>
          </cell>
          <cell r="U1902">
            <v>78922.52338191506</v>
          </cell>
        </row>
        <row r="1903">
          <cell r="C1903" t="str">
            <v>Diperlukan alat-alat bantu kecil</v>
          </cell>
          <cell r="J1903" t="str">
            <v>Lump Sump</v>
          </cell>
          <cell r="L1903" t="str">
            <v>Note: 1</v>
          </cell>
          <cell r="N1903" t="str">
            <v>SATUAN dapat berdasarkan atas jam operasi untuk Tenaga Kerja dan Peralatan, volume dan/atau ukuran</v>
          </cell>
        </row>
        <row r="1904">
          <cell r="C1904" t="str">
            <v>- Sekop    =         3   buah</v>
          </cell>
          <cell r="N1904" t="str">
            <v>berat untuk bahan-bahan.</v>
          </cell>
        </row>
        <row r="1905">
          <cell r="L1905">
            <v>2</v>
          </cell>
          <cell r="N1905" t="str">
            <v>Kuantitas satuan adalah kuantitas setiap komponen untuk menyelesaikan satu satuan pekerjaan dari nomor</v>
          </cell>
        </row>
        <row r="1906">
          <cell r="N1906" t="str">
            <v>mata pembayaran.</v>
          </cell>
        </row>
        <row r="1907">
          <cell r="L1907">
            <v>3</v>
          </cell>
          <cell r="N1907" t="str">
            <v>Biaya satuan untuk peralatan sudah termasuk bahan bakar, bahan habis dipakai dan operator.</v>
          </cell>
        </row>
        <row r="1908">
          <cell r="L1908">
            <v>4</v>
          </cell>
          <cell r="N1908" t="str">
            <v>Biaya satuan sudah termasuk pengeluaran untuk seluruh pajak yang berkaitan (tetapi tidak termasuk PPN</v>
          </cell>
        </row>
        <row r="1909">
          <cell r="N1909" t="str">
            <v>yang dibayar dari kontrak) dan biaya-biaya lainnya.</v>
          </cell>
        </row>
        <row r="1911">
          <cell r="J1911" t="str">
            <v>Berlanjut ke halaman berikut</v>
          </cell>
        </row>
        <row r="1912">
          <cell r="A1912" t="str">
            <v>ITEM PEMBAYARAN NO.</v>
          </cell>
          <cell r="D1912" t="str">
            <v>:  3.2 (4)</v>
          </cell>
          <cell r="J1912" t="str">
            <v>Analisa EI-324</v>
          </cell>
        </row>
        <row r="1913">
          <cell r="A1913" t="str">
            <v>JENIS PEKERJAAN</v>
          </cell>
          <cell r="D1913" t="str">
            <v>:  Timb. Pilihan Di Atas Tnh. Rawa</v>
          </cell>
        </row>
        <row r="1914">
          <cell r="A1914" t="str">
            <v>SATUAN PEMBAYARAN</v>
          </cell>
          <cell r="D1914" t="str">
            <v>:  M3</v>
          </cell>
          <cell r="H1914" t="str">
            <v xml:space="preserve">         URAIAN ANALISA HARGA SATUAN</v>
          </cell>
        </row>
        <row r="1915">
          <cell r="J1915" t="str">
            <v>Lanjutan</v>
          </cell>
        </row>
        <row r="1917">
          <cell r="A1917" t="str">
            <v>No.</v>
          </cell>
          <cell r="C1917" t="str">
            <v>U R A I A N</v>
          </cell>
          <cell r="G1917" t="str">
            <v>KODE</v>
          </cell>
          <cell r="H1917" t="str">
            <v>KOEF.</v>
          </cell>
          <cell r="I1917" t="str">
            <v>SATUAN</v>
          </cell>
          <cell r="J1917" t="str">
            <v>KETERANGAN</v>
          </cell>
        </row>
        <row r="1920">
          <cell r="A1920" t="str">
            <v>2.c.</v>
          </cell>
          <cell r="C1920" t="str">
            <v>WHELL  LOADER</v>
          </cell>
          <cell r="G1920" t="str">
            <v>(E15)</v>
          </cell>
        </row>
        <row r="1921">
          <cell r="C1921" t="str">
            <v>Kapasitas  Bucket</v>
          </cell>
          <cell r="G1921" t="str">
            <v>V</v>
          </cell>
          <cell r="H1921">
            <v>1.5</v>
          </cell>
          <cell r="I1921" t="str">
            <v>M3</v>
          </cell>
        </row>
        <row r="1922">
          <cell r="C1922" t="str">
            <v>Faktor Bucket</v>
          </cell>
          <cell r="G1922" t="str">
            <v>Fb</v>
          </cell>
          <cell r="H1922">
            <v>0.9</v>
          </cell>
          <cell r="I1922" t="str">
            <v>-</v>
          </cell>
        </row>
        <row r="1923">
          <cell r="C1923" t="str">
            <v>Faktor Efisiensi Alat</v>
          </cell>
          <cell r="G1923" t="str">
            <v>Fa</v>
          </cell>
          <cell r="H1923">
            <v>0.83</v>
          </cell>
          <cell r="I1923" t="str">
            <v>-</v>
          </cell>
        </row>
        <row r="1924">
          <cell r="C1924" t="str">
            <v>Waktu sklus</v>
          </cell>
          <cell r="G1924" t="str">
            <v>Ts1</v>
          </cell>
          <cell r="I1924" t="str">
            <v>menit</v>
          </cell>
        </row>
        <row r="1925">
          <cell r="C1925" t="str">
            <v>- Muat</v>
          </cell>
          <cell r="G1925" t="str">
            <v>T1</v>
          </cell>
          <cell r="H1925">
            <v>0.5</v>
          </cell>
          <cell r="I1925" t="str">
            <v>menit</v>
          </cell>
        </row>
        <row r="1926">
          <cell r="C1926" t="str">
            <v>- Lain-lain</v>
          </cell>
          <cell r="G1926" t="str">
            <v>T2</v>
          </cell>
          <cell r="H1926">
            <v>0.5</v>
          </cell>
          <cell r="I1926" t="str">
            <v>menit</v>
          </cell>
        </row>
        <row r="1927">
          <cell r="G1927" t="str">
            <v>Ts2</v>
          </cell>
          <cell r="H1927">
            <v>1</v>
          </cell>
          <cell r="I1927" t="str">
            <v>menit</v>
          </cell>
        </row>
        <row r="1929">
          <cell r="C1929" t="str">
            <v>Kapasitas Produksi / Jam =</v>
          </cell>
          <cell r="E1929" t="str">
            <v>V  x  Fb x Fa x 60</v>
          </cell>
          <cell r="G1929" t="str">
            <v>Q2</v>
          </cell>
          <cell r="H1929">
            <v>67.23</v>
          </cell>
          <cell r="I1929" t="str">
            <v>M3</v>
          </cell>
        </row>
        <row r="1930">
          <cell r="E1930" t="str">
            <v>Ts1</v>
          </cell>
        </row>
        <row r="1932">
          <cell r="C1932" t="str">
            <v>Koefisienalat / M3</v>
          </cell>
          <cell r="D1932" t="str">
            <v xml:space="preserve"> =   1 : Q2</v>
          </cell>
          <cell r="G1932" t="str">
            <v>(E15)</v>
          </cell>
          <cell r="H1932">
            <v>1.4874312063067082E-2</v>
          </cell>
          <cell r="I1932" t="str">
            <v>Jam</v>
          </cell>
        </row>
        <row r="1934">
          <cell r="A1934" t="str">
            <v xml:space="preserve">   3.</v>
          </cell>
          <cell r="C1934" t="str">
            <v>TENAGA</v>
          </cell>
        </row>
        <row r="1935">
          <cell r="C1935" t="str">
            <v>Produksi menentukan : DUMP TRUCK</v>
          </cell>
          <cell r="G1935" t="str">
            <v>Q1</v>
          </cell>
          <cell r="H1935">
            <v>3.6772151898734178</v>
          </cell>
          <cell r="I1935" t="str">
            <v>M3/Jam</v>
          </cell>
        </row>
        <row r="1936">
          <cell r="C1936" t="str">
            <v>Produksi Timbunan / hari  =  Tk x Q1</v>
          </cell>
          <cell r="G1936" t="str">
            <v>Qt</v>
          </cell>
          <cell r="H1936">
            <v>25.740506329113924</v>
          </cell>
          <cell r="I1936" t="str">
            <v>M3</v>
          </cell>
        </row>
        <row r="1937">
          <cell r="C1937" t="str">
            <v>Asumsi permukaan hamparan di permukaan rawa :</v>
          </cell>
        </row>
        <row r="1939">
          <cell r="C1939" t="str">
            <v>Kebutuhan tenaga :</v>
          </cell>
        </row>
        <row r="1940">
          <cell r="D1940" t="str">
            <v>- Pekerja</v>
          </cell>
          <cell r="G1940" t="str">
            <v>P</v>
          </cell>
          <cell r="H1940">
            <v>2</v>
          </cell>
          <cell r="I1940" t="str">
            <v>orang</v>
          </cell>
        </row>
        <row r="1941">
          <cell r="D1941" t="str">
            <v>- Mandor</v>
          </cell>
          <cell r="G1941" t="str">
            <v>M</v>
          </cell>
          <cell r="H1941">
            <v>1</v>
          </cell>
          <cell r="I1941" t="str">
            <v>orang</v>
          </cell>
        </row>
        <row r="1944">
          <cell r="C1944" t="str">
            <v>Koefisien tenaga / M3   :</v>
          </cell>
        </row>
        <row r="1945">
          <cell r="D1945" t="str">
            <v>- Pekerja</v>
          </cell>
          <cell r="E1945" t="str">
            <v>= (Tk x P) : Qt</v>
          </cell>
          <cell r="G1945" t="str">
            <v>(L01)</v>
          </cell>
          <cell r="H1945">
            <v>0.54388984509466443</v>
          </cell>
          <cell r="I1945" t="str">
            <v>Jam</v>
          </cell>
        </row>
        <row r="1946">
          <cell r="D1946" t="str">
            <v>- Mandor</v>
          </cell>
          <cell r="E1946" t="str">
            <v>= (Tk x M) : Qt</v>
          </cell>
          <cell r="G1946" t="str">
            <v>(L02)</v>
          </cell>
          <cell r="H1946">
            <v>0.27194492254733221</v>
          </cell>
          <cell r="I1946" t="str">
            <v>Jam</v>
          </cell>
        </row>
        <row r="1949">
          <cell r="A1949" t="str">
            <v>4.</v>
          </cell>
          <cell r="C1949" t="str">
            <v>HARGA DASAR SATUAN UPAH, BAHAN DAN ALAT</v>
          </cell>
        </row>
        <row r="1950">
          <cell r="C1950" t="str">
            <v>Lihat lampiran.</v>
          </cell>
        </row>
        <row r="1953">
          <cell r="A1953" t="str">
            <v>5.</v>
          </cell>
          <cell r="C1953" t="str">
            <v>ANALISA HARGA SATUAN PEKERJAAN</v>
          </cell>
        </row>
        <row r="1954">
          <cell r="C1954" t="str">
            <v>Lihat perhitungan dalam FORMULIR STANDAR UNTUK</v>
          </cell>
        </row>
        <row r="1955">
          <cell r="C1955" t="str">
            <v>PEREKEMAN ANALISA MASING-MASING HARGA</v>
          </cell>
        </row>
        <row r="1956">
          <cell r="C1956" t="str">
            <v>SATUAN.</v>
          </cell>
        </row>
        <row r="1957">
          <cell r="C1957" t="str">
            <v>Didapat Harga Satuan Pekerjaan :</v>
          </cell>
        </row>
        <row r="1959">
          <cell r="C1959" t="str">
            <v xml:space="preserve">Rp.  </v>
          </cell>
          <cell r="D1959">
            <v>78922.52338191506</v>
          </cell>
          <cell r="E1959" t="str">
            <v xml:space="preserve"> / M3</v>
          </cell>
        </row>
        <row r="1962">
          <cell r="A1962" t="str">
            <v>6.</v>
          </cell>
          <cell r="C1962" t="str">
            <v>WAKTU PELAKSANAAN YANG DIPERLUKAN</v>
          </cell>
        </row>
        <row r="1963">
          <cell r="C1963" t="str">
            <v>Masa Pelaksanaan :</v>
          </cell>
          <cell r="D1963" t="str">
            <v>. . . . . . . . . . . .</v>
          </cell>
          <cell r="E1963" t="str">
            <v>bulan</v>
          </cell>
        </row>
        <row r="1965">
          <cell r="A1965" t="str">
            <v>7.</v>
          </cell>
          <cell r="C1965" t="str">
            <v>VOLUME PEKERJAAN YANG DIPERLUKAN</v>
          </cell>
        </row>
        <row r="1966">
          <cell r="C1966" t="str">
            <v>Volume pekerjaan  :</v>
          </cell>
          <cell r="D1966">
            <v>1</v>
          </cell>
          <cell r="E1966" t="str">
            <v>M3</v>
          </cell>
        </row>
        <row r="1971">
          <cell r="T1971" t="str">
            <v>Analisa EI-331</v>
          </cell>
        </row>
        <row r="1973">
          <cell r="A1973" t="str">
            <v>ITEM PEMBAYARAN NO.</v>
          </cell>
          <cell r="D1973" t="str">
            <v>:  3.3 (1)</v>
          </cell>
          <cell r="J1973" t="str">
            <v>Analisa EI-331</v>
          </cell>
          <cell r="L1973" t="str">
            <v>FORMULIR STANDAR UNTUK</v>
          </cell>
        </row>
        <row r="1974">
          <cell r="A1974" t="str">
            <v>JENIS PEKERJAAN</v>
          </cell>
          <cell r="D1974" t="str">
            <v>:  Penyiapan Badan Jalan pada Galian</v>
          </cell>
          <cell r="L1974" t="str">
            <v>PEREKAMAN ANALISA MASING-MASING HARGA SATUAN</v>
          </cell>
        </row>
        <row r="1975">
          <cell r="A1975" t="str">
            <v>SATUAN PEMBAYARAN</v>
          </cell>
          <cell r="D1975" t="str">
            <v>:  M2</v>
          </cell>
          <cell r="F1975" t="str">
            <v>Biasa</v>
          </cell>
          <cell r="H1975" t="str">
            <v xml:space="preserve">         URAIAN ANALISA HARGA SATUAN</v>
          </cell>
          <cell r="L1975" t="str">
            <v/>
          </cell>
        </row>
        <row r="1978">
          <cell r="A1978" t="str">
            <v>No.</v>
          </cell>
          <cell r="C1978" t="str">
            <v>U R A I A N</v>
          </cell>
          <cell r="G1978" t="str">
            <v>KODE</v>
          </cell>
          <cell r="H1978" t="str">
            <v>KOEF.</v>
          </cell>
          <cell r="I1978" t="str">
            <v>SATUAN</v>
          </cell>
          <cell r="J1978" t="str">
            <v>KETERANGAN</v>
          </cell>
          <cell r="L1978" t="str">
            <v>PROYEK</v>
          </cell>
          <cell r="O1978" t="str">
            <v>:</v>
          </cell>
        </row>
        <row r="1979">
          <cell r="L1979" t="str">
            <v>No. PAKET KONTRAK</v>
          </cell>
          <cell r="O1979" t="str">
            <v>:</v>
          </cell>
        </row>
        <row r="1980">
          <cell r="L1980" t="str">
            <v>NAMA PAKET</v>
          </cell>
          <cell r="O1980" t="str">
            <v>:</v>
          </cell>
        </row>
        <row r="1981">
          <cell r="A1981" t="str">
            <v>I.</v>
          </cell>
          <cell r="C1981" t="str">
            <v>ASUMSI</v>
          </cell>
          <cell r="L1981" t="str">
            <v>PROP / KAB / KODYA</v>
          </cell>
          <cell r="O1981" t="str">
            <v>:</v>
          </cell>
        </row>
        <row r="1982">
          <cell r="A1982">
            <v>1</v>
          </cell>
          <cell r="C1982" t="str">
            <v>Pekerjaan dilaksanakan hanya pada tanah  galian</v>
          </cell>
          <cell r="L1982" t="str">
            <v>ITEM PEMBAYARAN NO.</v>
          </cell>
          <cell r="O1982" t="str">
            <v>:  3.3 (1)</v>
          </cell>
          <cell r="R1982" t="str">
            <v>PERKIRAAN VOL. PEK.</v>
          </cell>
          <cell r="T1982" t="str">
            <v>:</v>
          </cell>
          <cell r="U1982">
            <v>1</v>
          </cell>
        </row>
        <row r="1983">
          <cell r="A1983">
            <v>2</v>
          </cell>
          <cell r="C1983" t="str">
            <v>Pekerjaan dilakukan secara mekanis</v>
          </cell>
          <cell r="L1983" t="str">
            <v>JENIS PEKERJAAN</v>
          </cell>
          <cell r="O1983" t="str">
            <v>:  Penyiapan Badan Jalan pada Galian</v>
          </cell>
          <cell r="R1983" t="str">
            <v>TOTAL HARGA (Rp.)</v>
          </cell>
          <cell r="T1983" t="str">
            <v>:</v>
          </cell>
          <cell r="U1983">
            <v>809086.35646871035</v>
          </cell>
        </row>
        <row r="1984">
          <cell r="A1984">
            <v>3</v>
          </cell>
          <cell r="C1984" t="str">
            <v>Lokasi pekerjaan : sepanjang jalan</v>
          </cell>
          <cell r="L1984" t="str">
            <v>SATUAN PEMBAYARAN</v>
          </cell>
          <cell r="O1984" t="str">
            <v>:  M2</v>
          </cell>
          <cell r="Q1984" t="str">
            <v>Biasa</v>
          </cell>
          <cell r="R1984" t="str">
            <v>% THD. BIAYA PROYEK</v>
          </cell>
          <cell r="T1984" t="str">
            <v>:</v>
          </cell>
          <cell r="U1984" t="e">
            <v>#DIV/0!</v>
          </cell>
        </row>
        <row r="1985">
          <cell r="A1985">
            <v>4</v>
          </cell>
          <cell r="C1985" t="str">
            <v>Kondisi Jalan   : jelek / belum padat</v>
          </cell>
        </row>
        <row r="1986">
          <cell r="A1986">
            <v>5</v>
          </cell>
          <cell r="C1986" t="str">
            <v>Jam kerja efektif per-hari</v>
          </cell>
          <cell r="G1986" t="str">
            <v>Tk</v>
          </cell>
          <cell r="H1986">
            <v>7</v>
          </cell>
          <cell r="I1986" t="str">
            <v>Jam</v>
          </cell>
        </row>
        <row r="1987">
          <cell r="Q1987" t="str">
            <v>PERKIRAAN</v>
          </cell>
          <cell r="R1987" t="str">
            <v>HARGA</v>
          </cell>
          <cell r="S1987" t="str">
            <v>JUMLAH</v>
          </cell>
        </row>
        <row r="1988">
          <cell r="L1988" t="str">
            <v>NO.</v>
          </cell>
          <cell r="N1988" t="str">
            <v>KOMPONEN</v>
          </cell>
          <cell r="P1988" t="str">
            <v>SATUAN</v>
          </cell>
          <cell r="Q1988" t="str">
            <v>KUANTITAS</v>
          </cell>
          <cell r="R1988" t="str">
            <v>SATUAN</v>
          </cell>
          <cell r="S1988" t="str">
            <v>HARGA</v>
          </cell>
        </row>
        <row r="1989">
          <cell r="A1989" t="str">
            <v>II.</v>
          </cell>
          <cell r="C1989" t="str">
            <v>URUTAN KERJA</v>
          </cell>
          <cell r="R1989" t="str">
            <v>(Rp.)</v>
          </cell>
          <cell r="S1989" t="str">
            <v>(Rp.)</v>
          </cell>
        </row>
        <row r="1990">
          <cell r="A1990">
            <v>1</v>
          </cell>
          <cell r="C1990" t="str">
            <v>Motor Grader meratakan permukaan hasil galian</v>
          </cell>
        </row>
        <row r="1991">
          <cell r="A1991">
            <v>2</v>
          </cell>
          <cell r="C1991" t="str">
            <v>Vibro Roller memadatkan permukaan yang telah</v>
          </cell>
        </row>
        <row r="1992">
          <cell r="C1992" t="str">
            <v>dipotong/diratakan oleh Motor Grader</v>
          </cell>
          <cell r="L1992" t="str">
            <v>A.</v>
          </cell>
          <cell r="N1992" t="str">
            <v>TENAGA</v>
          </cell>
        </row>
        <row r="1993">
          <cell r="A1993">
            <v>3</v>
          </cell>
          <cell r="C1993" t="str">
            <v>Sekelompok pekerja akan membantu meratakan</v>
          </cell>
        </row>
        <row r="1994">
          <cell r="C1994" t="str">
            <v>badan jalan dengan alat bantu</v>
          </cell>
          <cell r="L1994" t="str">
            <v>1.</v>
          </cell>
          <cell r="N1994" t="str">
            <v>Pekerja</v>
          </cell>
          <cell r="O1994" t="str">
            <v>(L01)</v>
          </cell>
          <cell r="P1994" t="str">
            <v>jam</v>
          </cell>
          <cell r="Q1994">
            <v>1.6064257028112448E-2</v>
          </cell>
          <cell r="R1994">
            <v>2857.14</v>
          </cell>
          <cell r="U1994">
            <v>45.897831325301198</v>
          </cell>
        </row>
        <row r="1995">
          <cell r="L1995" t="str">
            <v>2.</v>
          </cell>
          <cell r="N1995" t="str">
            <v>Mandor</v>
          </cell>
          <cell r="O1995" t="str">
            <v>(L02)</v>
          </cell>
          <cell r="P1995" t="str">
            <v>jam</v>
          </cell>
          <cell r="Q1995">
            <v>4.0160642570281121E-3</v>
          </cell>
          <cell r="R1995">
            <v>3214.29</v>
          </cell>
          <cell r="U1995">
            <v>12.90879518072289</v>
          </cell>
        </row>
        <row r="1998">
          <cell r="Q1998" t="str">
            <v xml:space="preserve">JUMLAH HARGA TENAGA   </v>
          </cell>
          <cell r="U1998">
            <v>58.806626506024088</v>
          </cell>
        </row>
        <row r="2000">
          <cell r="L2000" t="str">
            <v>B.</v>
          </cell>
          <cell r="N2000" t="str">
            <v>BAHAN</v>
          </cell>
        </row>
        <row r="2001">
          <cell r="A2001" t="str">
            <v>III.</v>
          </cell>
          <cell r="C2001" t="str">
            <v>PEMAKAIAN BAHAN, ALAT DAN TENAGA</v>
          </cell>
        </row>
        <row r="2002">
          <cell r="A2002" t="str">
            <v xml:space="preserve">   1.</v>
          </cell>
          <cell r="C2002" t="str">
            <v>BAHAN</v>
          </cell>
        </row>
        <row r="2003">
          <cell r="C2003" t="str">
            <v>Tidak diperlukan bahan / material</v>
          </cell>
        </row>
        <row r="2005">
          <cell r="A2005" t="str">
            <v xml:space="preserve">   2.</v>
          </cell>
          <cell r="C2005" t="str">
            <v>ALAT</v>
          </cell>
        </row>
        <row r="2006">
          <cell r="A2006" t="str">
            <v>2.a.</v>
          </cell>
          <cell r="C2006" t="str">
            <v>MOTOR GRADER</v>
          </cell>
          <cell r="G2006" t="str">
            <v>(E13)</v>
          </cell>
        </row>
        <row r="2007">
          <cell r="C2007" t="str">
            <v>Panjang operasi grader sekali jalan</v>
          </cell>
          <cell r="G2007" t="str">
            <v>Lh</v>
          </cell>
          <cell r="H2007">
            <v>50</v>
          </cell>
          <cell r="I2007" t="str">
            <v>M</v>
          </cell>
        </row>
        <row r="2008">
          <cell r="C2008" t="str">
            <v>Lebar Efektif kerja Blade</v>
          </cell>
          <cell r="G2008" t="str">
            <v>b</v>
          </cell>
          <cell r="H2008">
            <v>2.4</v>
          </cell>
          <cell r="I2008" t="str">
            <v>M</v>
          </cell>
        </row>
        <row r="2009">
          <cell r="C2009" t="str">
            <v>Faktor Efisiensi Alat</v>
          </cell>
          <cell r="G2009" t="str">
            <v>Fa</v>
          </cell>
          <cell r="H2009">
            <v>0.83</v>
          </cell>
          <cell r="I2009" t="str">
            <v>-</v>
          </cell>
        </row>
        <row r="2010">
          <cell r="C2010" t="str">
            <v>Kecepatan rata-rata alat</v>
          </cell>
          <cell r="G2010" t="str">
            <v>v</v>
          </cell>
          <cell r="H2010">
            <v>2</v>
          </cell>
          <cell r="I2010" t="str">
            <v>Km / Jam</v>
          </cell>
        </row>
        <row r="2011">
          <cell r="C2011" t="str">
            <v>Jumlah lintasan</v>
          </cell>
          <cell r="G2011" t="str">
            <v>n</v>
          </cell>
          <cell r="H2011">
            <v>6</v>
          </cell>
          <cell r="I2011" t="str">
            <v>lintasan</v>
          </cell>
        </row>
        <row r="2012">
          <cell r="C2012" t="str">
            <v>Waktu siklus</v>
          </cell>
          <cell r="G2012" t="str">
            <v>Ts1</v>
          </cell>
        </row>
        <row r="2013">
          <cell r="C2013" t="str">
            <v>- Perataan 1 kali lintasan    = Lh : (v x 1000) x 60</v>
          </cell>
          <cell r="G2013" t="str">
            <v>T1</v>
          </cell>
          <cell r="H2013">
            <v>1.5</v>
          </cell>
          <cell r="I2013" t="str">
            <v>menit</v>
          </cell>
        </row>
        <row r="2014">
          <cell r="C2014" t="str">
            <v>- Lain-lain</v>
          </cell>
          <cell r="G2014" t="str">
            <v>T2</v>
          </cell>
          <cell r="H2014">
            <v>1</v>
          </cell>
          <cell r="I2014" t="str">
            <v>menit</v>
          </cell>
        </row>
        <row r="2015">
          <cell r="G2015" t="str">
            <v>Ts1</v>
          </cell>
          <cell r="H2015">
            <v>2.5</v>
          </cell>
          <cell r="I2015" t="str">
            <v>menit</v>
          </cell>
        </row>
        <row r="2017">
          <cell r="C2017" t="str">
            <v>Kapasitas Produksi / Jam   =</v>
          </cell>
          <cell r="E2017" t="str">
            <v>Lh x b x Fa x 60</v>
          </cell>
          <cell r="G2017" t="str">
            <v>Q1</v>
          </cell>
          <cell r="H2017">
            <v>398.4</v>
          </cell>
          <cell r="I2017" t="str">
            <v>M2</v>
          </cell>
        </row>
        <row r="2018">
          <cell r="E2018" t="str">
            <v xml:space="preserve">      n x Ts</v>
          </cell>
        </row>
        <row r="2020">
          <cell r="C2020" t="str">
            <v>Koefisien Alat / m2</v>
          </cell>
          <cell r="D2020" t="str">
            <v xml:space="preserve"> =  1  :  Q1</v>
          </cell>
          <cell r="G2020" t="str">
            <v>(E13)</v>
          </cell>
          <cell r="H2020">
            <v>2.5100401606425703E-3</v>
          </cell>
          <cell r="I2020" t="str">
            <v>Jam</v>
          </cell>
        </row>
        <row r="2022">
          <cell r="A2022" t="str">
            <v>2.b.</v>
          </cell>
          <cell r="C2022" t="str">
            <v>VIBRATOR ROLLER</v>
          </cell>
          <cell r="G2022" t="str">
            <v>(E19)</v>
          </cell>
        </row>
        <row r="2023">
          <cell r="C2023" t="str">
            <v>Kecepatan rata-rata alat</v>
          </cell>
          <cell r="G2023" t="str">
            <v>v</v>
          </cell>
          <cell r="H2023">
            <v>2</v>
          </cell>
          <cell r="I2023" t="str">
            <v>Km / jam</v>
          </cell>
        </row>
        <row r="2024">
          <cell r="C2024" t="str">
            <v>Lebar efektif pemadatan</v>
          </cell>
          <cell r="G2024" t="str">
            <v>b</v>
          </cell>
          <cell r="H2024">
            <v>1.2</v>
          </cell>
          <cell r="I2024" t="str">
            <v>M</v>
          </cell>
        </row>
        <row r="2025">
          <cell r="C2025" t="str">
            <v>Jumlah lintasan</v>
          </cell>
          <cell r="G2025" t="str">
            <v>n</v>
          </cell>
          <cell r="H2025">
            <v>8</v>
          </cell>
          <cell r="I2025" t="str">
            <v>lintasan</v>
          </cell>
        </row>
        <row r="2026">
          <cell r="C2026" t="str">
            <v>Faktor efisiensi alat</v>
          </cell>
          <cell r="G2026" t="str">
            <v>Fa</v>
          </cell>
          <cell r="H2026">
            <v>0.83</v>
          </cell>
          <cell r="I2026" t="str">
            <v>-</v>
          </cell>
        </row>
        <row r="2028">
          <cell r="C2028" t="str">
            <v>Kapasitas Produksi / Jam   =</v>
          </cell>
          <cell r="E2028" t="str">
            <v>(v x 1000) x b x Fa</v>
          </cell>
          <cell r="G2028" t="str">
            <v>Q2</v>
          </cell>
          <cell r="H2028">
            <v>249</v>
          </cell>
          <cell r="I2028" t="str">
            <v>M2</v>
          </cell>
        </row>
        <row r="2029">
          <cell r="E2029" t="str">
            <v>n</v>
          </cell>
        </row>
        <row r="2031">
          <cell r="C2031" t="str">
            <v>Koefisien Alat / m2</v>
          </cell>
          <cell r="D2031" t="str">
            <v xml:space="preserve"> =  1  :  Q2</v>
          </cell>
          <cell r="G2031" t="str">
            <v>(E19)</v>
          </cell>
          <cell r="H2031">
            <v>4.0160642570281121E-3</v>
          </cell>
          <cell r="I2031" t="str">
            <v>Jam</v>
          </cell>
        </row>
        <row r="2033">
          <cell r="J2033" t="str">
            <v>Berlanjut ke halaman berikut</v>
          </cell>
        </row>
        <row r="2034">
          <cell r="A2034" t="str">
            <v>ITEM PEMBAYARAN NO.</v>
          </cell>
          <cell r="D2034" t="str">
            <v>:  3.3 (1)</v>
          </cell>
          <cell r="J2034" t="str">
            <v>Analisa EI-331</v>
          </cell>
        </row>
        <row r="2035">
          <cell r="A2035" t="str">
            <v>JENIS PEKERJAAN</v>
          </cell>
          <cell r="D2035" t="str">
            <v>:  Penyiapan Badan Jalan pada Galian</v>
          </cell>
        </row>
        <row r="2036">
          <cell r="A2036" t="str">
            <v>SATUAN PEMBAYARAN</v>
          </cell>
          <cell r="D2036" t="str">
            <v>:  M2</v>
          </cell>
          <cell r="H2036" t="str">
            <v xml:space="preserve">         URAIAN ANALISA HARGA SATUAN</v>
          </cell>
        </row>
        <row r="2037">
          <cell r="J2037" t="str">
            <v>Lanjutan</v>
          </cell>
        </row>
        <row r="2039">
          <cell r="A2039" t="str">
            <v>No.</v>
          </cell>
          <cell r="C2039" t="str">
            <v>U R A I A N</v>
          </cell>
          <cell r="G2039" t="str">
            <v>KODE</v>
          </cell>
          <cell r="H2039" t="str">
            <v>KOEF.</v>
          </cell>
          <cell r="I2039" t="str">
            <v>SATUAN</v>
          </cell>
          <cell r="J2039" t="str">
            <v>KETERANGAN</v>
          </cell>
        </row>
        <row r="2042">
          <cell r="A2042" t="str">
            <v>2.c.</v>
          </cell>
          <cell r="C2042" t="str">
            <v>WATER TANK TRUCK</v>
          </cell>
          <cell r="G2042" t="str">
            <v>(E23)</v>
          </cell>
        </row>
        <row r="2043">
          <cell r="C2043" t="str">
            <v>Volume tangki air</v>
          </cell>
          <cell r="G2043" t="str">
            <v>V</v>
          </cell>
          <cell r="H2043">
            <v>4</v>
          </cell>
          <cell r="I2043" t="str">
            <v>M3</v>
          </cell>
        </row>
        <row r="2044">
          <cell r="C2044" t="str">
            <v>Kebutuhan air / M2 permukaan padat</v>
          </cell>
          <cell r="G2044" t="str">
            <v>Wc</v>
          </cell>
          <cell r="H2044">
            <v>0.01</v>
          </cell>
          <cell r="I2044" t="str">
            <v>M3</v>
          </cell>
        </row>
        <row r="2045">
          <cell r="C2045" t="str">
            <v>Pengisian Tangki / jam</v>
          </cell>
          <cell r="G2045" t="str">
            <v>n</v>
          </cell>
          <cell r="H2045">
            <v>1</v>
          </cell>
          <cell r="I2045" t="str">
            <v>kali</v>
          </cell>
        </row>
        <row r="2046">
          <cell r="C2046" t="str">
            <v>Faktor efisiensi alat</v>
          </cell>
          <cell r="G2046" t="str">
            <v>Fa</v>
          </cell>
          <cell r="H2046">
            <v>0.83</v>
          </cell>
          <cell r="I2046" t="str">
            <v>-</v>
          </cell>
        </row>
        <row r="2048">
          <cell r="C2048" t="str">
            <v>Kapasitas Produksi / Jam   =</v>
          </cell>
          <cell r="E2048" t="str">
            <v>V  x  n x Fa</v>
          </cell>
          <cell r="G2048" t="str">
            <v>Q3</v>
          </cell>
          <cell r="H2048">
            <v>332</v>
          </cell>
          <cell r="I2048" t="str">
            <v>M2</v>
          </cell>
        </row>
        <row r="2049">
          <cell r="E2049" t="str">
            <v xml:space="preserve">     Wc</v>
          </cell>
        </row>
        <row r="2051">
          <cell r="C2051" t="str">
            <v>Koefisien Alat / m2</v>
          </cell>
          <cell r="D2051" t="str">
            <v xml:space="preserve"> =  1  :  Q3</v>
          </cell>
          <cell r="G2051" t="str">
            <v>(E23)</v>
          </cell>
          <cell r="H2051">
            <v>3.0120481927710845E-3</v>
          </cell>
          <cell r="I2051" t="str">
            <v>Jam</v>
          </cell>
        </row>
        <row r="2054">
          <cell r="A2054" t="str">
            <v>2.d.</v>
          </cell>
          <cell r="C2054" t="str">
            <v>ALAT  BANTU</v>
          </cell>
        </row>
        <row r="2055">
          <cell r="C2055" t="str">
            <v>Diperlukan alat-alat bantu kecil</v>
          </cell>
          <cell r="J2055" t="str">
            <v>Lump Sum</v>
          </cell>
        </row>
        <row r="2056">
          <cell r="C2056" t="str">
            <v>- Sekop    =         3   buah</v>
          </cell>
        </row>
        <row r="2059">
          <cell r="A2059" t="str">
            <v xml:space="preserve">   3.</v>
          </cell>
          <cell r="C2059" t="str">
            <v>TENAGA</v>
          </cell>
        </row>
        <row r="2060">
          <cell r="C2060" t="str">
            <v>Produksi menentukan : VIBRATORY  ROLLER</v>
          </cell>
          <cell r="G2060" t="str">
            <v>Q2</v>
          </cell>
          <cell r="H2060">
            <v>249</v>
          </cell>
          <cell r="I2060" t="str">
            <v>M2/Jam</v>
          </cell>
        </row>
        <row r="2061">
          <cell r="C2061" t="str">
            <v>Produksi Pekerjaan / hari  =  Tk x Q1</v>
          </cell>
          <cell r="G2061" t="str">
            <v>Qt</v>
          </cell>
          <cell r="H2061">
            <v>1743</v>
          </cell>
          <cell r="I2061" t="str">
            <v>M2</v>
          </cell>
        </row>
        <row r="2062">
          <cell r="C2062" t="str">
            <v>Kebutuhan tenaga :</v>
          </cell>
        </row>
        <row r="2063">
          <cell r="D2063" t="str">
            <v>- Pekerja</v>
          </cell>
          <cell r="G2063" t="str">
            <v>P</v>
          </cell>
          <cell r="H2063">
            <v>4</v>
          </cell>
          <cell r="I2063" t="str">
            <v>orang</v>
          </cell>
        </row>
        <row r="2064">
          <cell r="D2064" t="str">
            <v>- Mandor</v>
          </cell>
          <cell r="G2064" t="str">
            <v>M</v>
          </cell>
          <cell r="H2064">
            <v>1</v>
          </cell>
          <cell r="I2064" t="str">
            <v>orang</v>
          </cell>
        </row>
        <row r="2067">
          <cell r="C2067" t="str">
            <v>Koefisien tenaga / M2</v>
          </cell>
        </row>
        <row r="2068">
          <cell r="D2068" t="str">
            <v>- Pekerja</v>
          </cell>
          <cell r="E2068" t="str">
            <v>= (Tk x P) : Qt</v>
          </cell>
          <cell r="G2068" t="str">
            <v>(L01)</v>
          </cell>
          <cell r="H2068">
            <v>1.6064257028112448E-2</v>
          </cell>
          <cell r="I2068" t="str">
            <v>Jam</v>
          </cell>
        </row>
        <row r="2069">
          <cell r="D2069" t="str">
            <v>- Mandor</v>
          </cell>
          <cell r="E2069" t="str">
            <v>= (Tk x M) : Qt</v>
          </cell>
          <cell r="G2069" t="str">
            <v>(L02)</v>
          </cell>
          <cell r="H2069">
            <v>4.0160642570281121E-3</v>
          </cell>
          <cell r="I2069" t="str">
            <v>Jam</v>
          </cell>
        </row>
        <row r="2072">
          <cell r="A2072" t="str">
            <v>4.</v>
          </cell>
          <cell r="C2072" t="str">
            <v>HARGA DASAR SATUAN UPAH, BAHAN DAN ALAT</v>
          </cell>
        </row>
        <row r="2073">
          <cell r="C2073" t="str">
            <v>Lihat lampiran.</v>
          </cell>
        </row>
        <row r="2076">
          <cell r="A2076" t="str">
            <v>5.</v>
          </cell>
          <cell r="C2076" t="str">
            <v>ANALISA HARGA SATUAN PEKERJAAN</v>
          </cell>
        </row>
        <row r="2077">
          <cell r="C2077" t="str">
            <v>Lihat perhitungan dalam FORMULIR STANDAR UNTUK</v>
          </cell>
        </row>
        <row r="2078">
          <cell r="C2078" t="str">
            <v>PEREKEMAN ANALISA MASING-MASING HARGA</v>
          </cell>
        </row>
        <row r="2079">
          <cell r="C2079" t="str">
            <v>SATUAN.</v>
          </cell>
        </row>
        <row r="2080">
          <cell r="C2080" t="str">
            <v>Didapat Harga Satuan Pekerjaan :</v>
          </cell>
        </row>
        <row r="2082">
          <cell r="C2082" t="str">
            <v xml:space="preserve">Rp.  </v>
          </cell>
          <cell r="D2082">
            <v>1891.5348272711353</v>
          </cell>
          <cell r="E2082" t="str">
            <v xml:space="preserve"> / M2</v>
          </cell>
        </row>
        <row r="2085">
          <cell r="A2085" t="str">
            <v>6.</v>
          </cell>
          <cell r="C2085" t="str">
            <v>WAKTU PELAKSANAAN YANG DIPERLUKAN</v>
          </cell>
        </row>
        <row r="2086">
          <cell r="C2086" t="str">
            <v>Masa Pelaksanaan :</v>
          </cell>
          <cell r="D2086" t="str">
            <v>. . . . . . . . . . . .</v>
          </cell>
          <cell r="E2086" t="str">
            <v>bulan</v>
          </cell>
        </row>
        <row r="2088">
          <cell r="A2088" t="str">
            <v>7.</v>
          </cell>
          <cell r="C2088" t="str">
            <v>VOLUME PEKERJAAN YANG DIPERLUKAN</v>
          </cell>
        </row>
        <row r="2089">
          <cell r="C2089" t="str">
            <v>Volume pekerjaan  :</v>
          </cell>
          <cell r="D2089">
            <v>1</v>
          </cell>
          <cell r="E2089" t="str">
            <v>M2</v>
          </cell>
        </row>
        <row r="2094">
          <cell r="A2094" t="str">
            <v>ITEM PEMBAYARAN NO.</v>
          </cell>
          <cell r="D2094" t="str">
            <v>:  3.1.(7)</v>
          </cell>
          <cell r="J2094" t="str">
            <v>Analisa EI-312</v>
          </cell>
        </row>
        <row r="2095">
          <cell r="A2095" t="str">
            <v>JENIS PEKERJAAN</v>
          </cell>
          <cell r="D2095" t="str">
            <v>:  Pembongk Perk Beraspal dg Cold Milling Machine</v>
          </cell>
        </row>
        <row r="2096">
          <cell r="A2096" t="str">
            <v>SATUAN PEMBAYARAN</v>
          </cell>
          <cell r="D2096" t="str">
            <v>:  M3</v>
          </cell>
          <cell r="H2096" t="str">
            <v xml:space="preserve">         URAIAN ANALISA HARGA SATUAN</v>
          </cell>
        </row>
        <row r="2099">
          <cell r="A2099" t="str">
            <v>No.</v>
          </cell>
          <cell r="C2099" t="str">
            <v>U R A I A N</v>
          </cell>
          <cell r="G2099" t="str">
            <v>KODE</v>
          </cell>
          <cell r="H2099" t="str">
            <v>KOEF.</v>
          </cell>
          <cell r="I2099" t="str">
            <v>SATUAN</v>
          </cell>
          <cell r="J2099" t="str">
            <v>KETERANGAN</v>
          </cell>
        </row>
        <row r="2102">
          <cell r="A2102" t="str">
            <v>I.</v>
          </cell>
          <cell r="C2102" t="str">
            <v>ASUMSI</v>
          </cell>
        </row>
        <row r="2103">
          <cell r="A2103">
            <v>1</v>
          </cell>
          <cell r="C2103" t="str">
            <v>Pekerjaan dilakukan secara mekanik</v>
          </cell>
        </row>
        <row r="2104">
          <cell r="A2104">
            <v>2</v>
          </cell>
          <cell r="C2104" t="str">
            <v>Lokasi pekerjaan : sepanjang jalan</v>
          </cell>
        </row>
        <row r="2105">
          <cell r="A2105">
            <v>3</v>
          </cell>
          <cell r="C2105" t="str">
            <v>Kondisi Jalan   :  sedang / baik</v>
          </cell>
        </row>
        <row r="2106">
          <cell r="A2106">
            <v>4</v>
          </cell>
          <cell r="C2106" t="str">
            <v>Jam kerja efektif per-hari</v>
          </cell>
          <cell r="G2106" t="str">
            <v>Tk</v>
          </cell>
          <cell r="H2106">
            <v>7</v>
          </cell>
          <cell r="I2106" t="str">
            <v>Jam</v>
          </cell>
        </row>
        <row r="2107">
          <cell r="A2107">
            <v>5</v>
          </cell>
          <cell r="C2107" t="str">
            <v>Faktor pengembangan bahan</v>
          </cell>
          <cell r="G2107" t="str">
            <v>Fk</v>
          </cell>
          <cell r="H2107">
            <v>1.24</v>
          </cell>
          <cell r="I2107" t="str">
            <v>-</v>
          </cell>
        </row>
        <row r="2110">
          <cell r="A2110" t="str">
            <v>II.</v>
          </cell>
          <cell r="C2110" t="str">
            <v>URUTAN KERJA</v>
          </cell>
        </row>
        <row r="2111">
          <cell r="A2111">
            <v>1</v>
          </cell>
          <cell r="C2111" t="str">
            <v>Aspal yg dikeruk umumnya berada di badan jalan</v>
          </cell>
        </row>
        <row r="2112">
          <cell r="A2112">
            <v>2</v>
          </cell>
          <cell r="C2112" t="str">
            <v xml:space="preserve">Pengerukan dilakukan dengan Cold Milling </v>
          </cell>
        </row>
        <row r="2113">
          <cell r="C2113" t="str">
            <v xml:space="preserve">dimuat ke dlm Truk </v>
          </cell>
        </row>
        <row r="2114">
          <cell r="A2114">
            <v>3</v>
          </cell>
          <cell r="C2114" t="str">
            <v>Dump Truck membuang material hasil galian keluar</v>
          </cell>
        </row>
        <row r="2115">
          <cell r="C2115" t="str">
            <v>lokasi jalan sejauh :</v>
          </cell>
          <cell r="G2115" t="str">
            <v>L</v>
          </cell>
          <cell r="H2115">
            <v>5</v>
          </cell>
          <cell r="I2115" t="str">
            <v>Km</v>
          </cell>
        </row>
        <row r="2119">
          <cell r="A2119" t="str">
            <v>III.</v>
          </cell>
          <cell r="C2119" t="str">
            <v>PEMAKAIAN BAHAN, ALAT DAN TENAGA</v>
          </cell>
        </row>
        <row r="2121">
          <cell r="A2121" t="str">
            <v xml:space="preserve">   1.</v>
          </cell>
          <cell r="C2121" t="str">
            <v>BAHAN</v>
          </cell>
        </row>
        <row r="2122">
          <cell r="C2122" t="str">
            <v>Tidak ada bahan yang diperlukan</v>
          </cell>
        </row>
        <row r="2125">
          <cell r="A2125" t="str">
            <v xml:space="preserve">   2.</v>
          </cell>
          <cell r="C2125" t="str">
            <v>ALAT</v>
          </cell>
        </row>
        <row r="2126">
          <cell r="A2126" t="str">
            <v xml:space="preserve">   2.a.</v>
          </cell>
          <cell r="C2126" t="str">
            <v>COLD MILLING</v>
          </cell>
        </row>
        <row r="2127">
          <cell r="C2127" t="str">
            <v xml:space="preserve">Produksi teoritis per jam </v>
          </cell>
          <cell r="G2127" t="str">
            <v>q</v>
          </cell>
          <cell r="H2127">
            <v>300</v>
          </cell>
          <cell r="I2127" t="str">
            <v>m</v>
          </cell>
        </row>
        <row r="2128">
          <cell r="C2128" t="str">
            <v>Kapasitas lebar galian</v>
          </cell>
          <cell r="G2128" t="str">
            <v>b</v>
          </cell>
          <cell r="H2128">
            <v>1000</v>
          </cell>
          <cell r="I2128" t="str">
            <v>m</v>
          </cell>
        </row>
        <row r="2129">
          <cell r="C2129" t="str">
            <v>tebal galian</v>
          </cell>
          <cell r="G2129" t="str">
            <v>t</v>
          </cell>
          <cell r="H2129">
            <v>0.15</v>
          </cell>
          <cell r="I2129" t="str">
            <v>m</v>
          </cell>
        </row>
        <row r="2130">
          <cell r="C2130" t="str">
            <v>kecepatan</v>
          </cell>
          <cell r="G2130" t="str">
            <v>v</v>
          </cell>
          <cell r="H2130">
            <v>5</v>
          </cell>
          <cell r="I2130" t="str">
            <v>m/menit</v>
          </cell>
        </row>
        <row r="2131">
          <cell r="C2131" t="str">
            <v>Faktor effesiensi kerja</v>
          </cell>
          <cell r="G2131" t="str">
            <v>Fa</v>
          </cell>
          <cell r="H2131">
            <v>0.6</v>
          </cell>
          <cell r="J2131" t="str">
            <v>grafik cold</v>
          </cell>
          <cell r="Q2131" t="str">
            <v xml:space="preserve">JUMLAH HARGA BAHAN   </v>
          </cell>
          <cell r="U2131">
            <v>0</v>
          </cell>
        </row>
        <row r="2132">
          <cell r="J2132" t="str">
            <v>miling</v>
          </cell>
        </row>
        <row r="2133">
          <cell r="C2133" t="str">
            <v>Kapasitas prod/jam =</v>
          </cell>
          <cell r="E2133" t="str">
            <v>Fa x q x t x Fk</v>
          </cell>
          <cell r="G2133" t="str">
            <v>Q1</v>
          </cell>
          <cell r="H2133">
            <v>33.479999999999997</v>
          </cell>
          <cell r="I2133" t="str">
            <v>M3</v>
          </cell>
          <cell r="L2133" t="str">
            <v>C.</v>
          </cell>
          <cell r="N2133" t="str">
            <v>PERALATAN</v>
          </cell>
        </row>
        <row r="2134">
          <cell r="L2134" t="str">
            <v>1.</v>
          </cell>
          <cell r="N2134" t="str">
            <v>Cold Milling</v>
          </cell>
          <cell r="P2134" t="str">
            <v>Jam</v>
          </cell>
          <cell r="Q2134">
            <v>2.9868578255675033E-2</v>
          </cell>
          <cell r="R2134">
            <v>1163221.6447452162</v>
          </cell>
          <cell r="U2134">
            <v>34743.776724767515</v>
          </cell>
        </row>
        <row r="2135">
          <cell r="C2135" t="str">
            <v>Koefisien Alat / m3</v>
          </cell>
          <cell r="D2135" t="str">
            <v xml:space="preserve"> =  1  :  Q1</v>
          </cell>
          <cell r="H2135">
            <v>2.9868578255675033E-2</v>
          </cell>
          <cell r="I2135" t="str">
            <v>Jam</v>
          </cell>
          <cell r="L2135">
            <v>2</v>
          </cell>
          <cell r="N2135" t="str">
            <v>Dump Truck</v>
          </cell>
          <cell r="O2135" t="str">
            <v>(E08)</v>
          </cell>
          <cell r="P2135" t="str">
            <v>Jam</v>
          </cell>
          <cell r="Q2135">
            <v>0.12969656403391344</v>
          </cell>
          <cell r="R2135">
            <v>153645.58193291764</v>
          </cell>
          <cell r="U2135">
            <v>19927.304055690547</v>
          </cell>
        </row>
        <row r="2138">
          <cell r="A2138" t="str">
            <v xml:space="preserve">   2.b.</v>
          </cell>
          <cell r="C2138" t="str">
            <v>DUMP TRUCK</v>
          </cell>
          <cell r="G2138" t="str">
            <v>(E08)</v>
          </cell>
        </row>
        <row r="2139">
          <cell r="C2139" t="str">
            <v>Kapasitas bak</v>
          </cell>
          <cell r="G2139" t="str">
            <v>V</v>
          </cell>
          <cell r="H2139">
            <v>4</v>
          </cell>
          <cell r="I2139" t="str">
            <v>M3</v>
          </cell>
        </row>
        <row r="2140">
          <cell r="C2140" t="str">
            <v>Faktor  efisiensi alat</v>
          </cell>
          <cell r="G2140" t="str">
            <v>Fa</v>
          </cell>
          <cell r="H2140">
            <v>0.83</v>
          </cell>
          <cell r="I2140" t="str">
            <v>-</v>
          </cell>
          <cell r="Q2140" t="str">
            <v xml:space="preserve">JUMLAH HARGA PERALATAN   </v>
          </cell>
          <cell r="U2140">
            <v>54671.080780458062</v>
          </cell>
        </row>
        <row r="2141">
          <cell r="C2141" t="str">
            <v>Kecepatan rata-rata bermuatan</v>
          </cell>
          <cell r="G2141" t="str">
            <v>v1</v>
          </cell>
          <cell r="H2141">
            <v>45</v>
          </cell>
          <cell r="I2141" t="str">
            <v>KM/Jam</v>
          </cell>
        </row>
        <row r="2142">
          <cell r="C2142" t="str">
            <v>Kecepatan rata-rata kosong</v>
          </cell>
          <cell r="G2142" t="str">
            <v>v2</v>
          </cell>
          <cell r="H2142">
            <v>60</v>
          </cell>
          <cell r="I2142" t="str">
            <v>KM/Jam</v>
          </cell>
          <cell r="L2142" t="str">
            <v>D.</v>
          </cell>
          <cell r="N2142" t="str">
            <v>JUMLAH HARGA TENAGA, BAHAN DAN PERALATAN  ( A + B + C )</v>
          </cell>
          <cell r="U2142">
            <v>54937.764472214338</v>
          </cell>
        </row>
        <row r="2143">
          <cell r="C2143" t="str">
            <v>Waktu  siklus</v>
          </cell>
          <cell r="G2143" t="str">
            <v>Ts1</v>
          </cell>
          <cell r="I2143" t="str">
            <v>menit</v>
          </cell>
          <cell r="L2143" t="str">
            <v>E.</v>
          </cell>
          <cell r="N2143" t="str">
            <v>OVERHEAD &amp; PROFIT</v>
          </cell>
          <cell r="P2143">
            <v>10</v>
          </cell>
          <cell r="Q2143" t="str">
            <v>%  x  D</v>
          </cell>
          <cell r="U2143">
            <v>5493.776447221434</v>
          </cell>
        </row>
        <row r="2144">
          <cell r="C2144" t="str">
            <v>- Waktu tempuh isi</v>
          </cell>
          <cell r="E2144" t="str">
            <v>=   (L  :  v1)  x  60</v>
          </cell>
          <cell r="G2144" t="str">
            <v>T1</v>
          </cell>
          <cell r="H2144">
            <v>6.6666666666666661</v>
          </cell>
          <cell r="I2144" t="str">
            <v>menit</v>
          </cell>
          <cell r="L2144" t="str">
            <v>F.</v>
          </cell>
          <cell r="N2144" t="str">
            <v>HARGA SATUAN PEKERJAAN  ( D + E )</v>
          </cell>
          <cell r="U2144">
            <v>60431.540919435771</v>
          </cell>
        </row>
        <row r="2145">
          <cell r="C2145" t="str">
            <v>- Waktu tempuh kosong</v>
          </cell>
          <cell r="E2145" t="str">
            <v>=   (L  :  v2)  x  60</v>
          </cell>
          <cell r="G2145" t="str">
            <v>T2</v>
          </cell>
          <cell r="H2145">
            <v>5</v>
          </cell>
          <cell r="I2145" t="str">
            <v>menit</v>
          </cell>
          <cell r="L2145" t="str">
            <v>Note: 1</v>
          </cell>
          <cell r="N2145" t="str">
            <v>SATUAN dapat berdasarkan atas jam operasi untuk Tenaga Kerja dan Peralatan, volume dan/atau ukuran</v>
          </cell>
        </row>
        <row r="2146">
          <cell r="C2146" t="str">
            <v>- Muat</v>
          </cell>
          <cell r="E2146" t="str">
            <v>=   (V  :  Q1) x 60</v>
          </cell>
          <cell r="G2146" t="str">
            <v>T3</v>
          </cell>
          <cell r="H2146">
            <v>7.1684587813620082</v>
          </cell>
          <cell r="I2146" t="str">
            <v>menit</v>
          </cell>
          <cell r="N2146" t="str">
            <v>berat untuk bahan-bahan.</v>
          </cell>
        </row>
        <row r="2147">
          <cell r="C2147" t="str">
            <v>- Lain-lain</v>
          </cell>
          <cell r="G2147" t="str">
            <v>T4</v>
          </cell>
          <cell r="H2147">
            <v>2</v>
          </cell>
          <cell r="I2147" t="str">
            <v>menit</v>
          </cell>
          <cell r="L2147">
            <v>2</v>
          </cell>
          <cell r="N2147" t="str">
            <v>Kuantitas satuan adalah kuantitas setiap komponen untuk menyelesaikan satu satuan pekerjaan dari nomor</v>
          </cell>
        </row>
        <row r="2148">
          <cell r="G2148" t="str">
            <v>Ts1</v>
          </cell>
          <cell r="H2148">
            <v>20.835125448028673</v>
          </cell>
          <cell r="I2148" t="str">
            <v>menit</v>
          </cell>
          <cell r="N2148" t="str">
            <v>mata pembayaran.</v>
          </cell>
        </row>
        <row r="2149">
          <cell r="L2149">
            <v>3</v>
          </cell>
          <cell r="N2149" t="str">
            <v>Biaya satuan untuk peralatan sudah termasuk bahan bakar, bahan habis dipakai dan operator.</v>
          </cell>
        </row>
        <row r="2150">
          <cell r="L2150">
            <v>4</v>
          </cell>
          <cell r="N2150" t="str">
            <v>Biaya satuan sudah termasuk pengeluaran untuk seluruh pajak yang berkaitan (tetapi tidak termasuk PPN</v>
          </cell>
        </row>
        <row r="2151">
          <cell r="C2151" t="str">
            <v>Kapasitas Produksi / Jam   =</v>
          </cell>
          <cell r="E2151" t="str">
            <v>V x Fa x 60</v>
          </cell>
          <cell r="G2151" t="str">
            <v>Q2</v>
          </cell>
          <cell r="H2151">
            <v>7.7103044899363491</v>
          </cell>
          <cell r="I2151" t="str">
            <v xml:space="preserve">M3 / Jam </v>
          </cell>
          <cell r="N2151" t="str">
            <v>yang dibayar dari kontrak) dan biaya-biaya lainnya.</v>
          </cell>
        </row>
        <row r="2152">
          <cell r="E2152" t="str">
            <v xml:space="preserve">    Fk x Ts1</v>
          </cell>
        </row>
        <row r="2155">
          <cell r="C2155" t="str">
            <v>Koefisien Alat / m3</v>
          </cell>
          <cell r="D2155" t="str">
            <v xml:space="preserve"> =  1  :  Q2</v>
          </cell>
          <cell r="G2155" t="str">
            <v>(E08)</v>
          </cell>
          <cell r="H2155">
            <v>0.12969656403391344</v>
          </cell>
          <cell r="I2155" t="str">
            <v>Jam</v>
          </cell>
        </row>
        <row r="2160">
          <cell r="J2160" t="str">
            <v>Berlanjut ke halaman berikut</v>
          </cell>
        </row>
        <row r="2161">
          <cell r="A2161" t="str">
            <v>ITEM PEMBAYARAN NO.</v>
          </cell>
          <cell r="D2161" t="str">
            <v>:  3.1.(7)</v>
          </cell>
          <cell r="J2161" t="str">
            <v>Analisa EI-312</v>
          </cell>
        </row>
        <row r="2162">
          <cell r="A2162" t="str">
            <v>JENIS PEKERJAAN</v>
          </cell>
          <cell r="D2162" t="str">
            <v>:  Pembongk Perk Beraspal dg Cold Milling Machine</v>
          </cell>
        </row>
        <row r="2163">
          <cell r="A2163" t="str">
            <v>SATUAN PEMBAYARAN</v>
          </cell>
          <cell r="D2163" t="str">
            <v>:  M3</v>
          </cell>
          <cell r="H2163" t="str">
            <v xml:space="preserve">         URAIAN ANALISA HARGA SATUAN</v>
          </cell>
        </row>
        <row r="2164">
          <cell r="J2164" t="str">
            <v>Lanjutan</v>
          </cell>
        </row>
        <row r="2166">
          <cell r="A2166" t="str">
            <v>No.</v>
          </cell>
          <cell r="C2166" t="str">
            <v>U R A I A N</v>
          </cell>
          <cell r="G2166" t="str">
            <v>KODE</v>
          </cell>
          <cell r="H2166" t="str">
            <v>KOEF.</v>
          </cell>
          <cell r="I2166" t="str">
            <v>SATUAN</v>
          </cell>
          <cell r="J2166" t="str">
            <v>KETERANGAN</v>
          </cell>
        </row>
        <row r="2169">
          <cell r="A2169" t="str">
            <v xml:space="preserve"> 2.c</v>
          </cell>
          <cell r="C2169" t="str">
            <v>ALAT  BANTU</v>
          </cell>
        </row>
        <row r="2170">
          <cell r="C2170" t="str">
            <v>Diperlukan alat-alat bantu kecil</v>
          </cell>
          <cell r="J2170" t="str">
            <v>Lump Sump</v>
          </cell>
        </row>
        <row r="2171">
          <cell r="C2171" t="str">
            <v>- Pahat / Tatah</v>
          </cell>
          <cell r="D2171" t="str">
            <v>=  2  buah</v>
          </cell>
        </row>
        <row r="2172">
          <cell r="C2172" t="str">
            <v>- Palu Besar</v>
          </cell>
          <cell r="D2172" t="str">
            <v>=  2  buah</v>
          </cell>
        </row>
        <row r="2174">
          <cell r="A2174" t="str">
            <v xml:space="preserve">   3.</v>
          </cell>
          <cell r="C2174" t="str">
            <v>TENAGA</v>
          </cell>
        </row>
        <row r="2175">
          <cell r="C2175" t="str">
            <v>Produksi menentukan : COLD MILLING</v>
          </cell>
          <cell r="G2175" t="str">
            <v>Q1</v>
          </cell>
          <cell r="H2175">
            <v>33.479999999999997</v>
          </cell>
          <cell r="I2175" t="str">
            <v>M3/Jam</v>
          </cell>
        </row>
        <row r="2176">
          <cell r="C2176" t="str">
            <v>Produksi Galian / hari  =  Tk x Q1</v>
          </cell>
          <cell r="G2176" t="str">
            <v>Qt</v>
          </cell>
          <cell r="H2176">
            <v>234.35999999999999</v>
          </cell>
          <cell r="I2176" t="str">
            <v>M2</v>
          </cell>
        </row>
        <row r="2177">
          <cell r="C2177" t="str">
            <v>Kebutuhan tenaga :</v>
          </cell>
        </row>
        <row r="2178">
          <cell r="D2178" t="str">
            <v>- Pekerja</v>
          </cell>
          <cell r="G2178" t="str">
            <v>P</v>
          </cell>
          <cell r="H2178">
            <v>2</v>
          </cell>
          <cell r="I2178" t="str">
            <v>orang</v>
          </cell>
        </row>
        <row r="2179">
          <cell r="D2179" t="str">
            <v>- Mandor</v>
          </cell>
          <cell r="G2179" t="str">
            <v>M</v>
          </cell>
          <cell r="H2179">
            <v>1</v>
          </cell>
          <cell r="I2179" t="str">
            <v>orang</v>
          </cell>
        </row>
        <row r="2181">
          <cell r="C2181" t="str">
            <v>Koefisien tenaga / M3   :</v>
          </cell>
        </row>
        <row r="2182">
          <cell r="D2182" t="str">
            <v>- Pekerja</v>
          </cell>
          <cell r="E2182" t="str">
            <v>= (Tk x P) : Qt</v>
          </cell>
          <cell r="G2182" t="str">
            <v>(L01)</v>
          </cell>
          <cell r="H2182">
            <v>5.9737156511350066E-2</v>
          </cell>
          <cell r="I2182" t="str">
            <v>Jam</v>
          </cell>
        </row>
        <row r="2183">
          <cell r="D2183" t="str">
            <v>- Mandor</v>
          </cell>
          <cell r="E2183" t="str">
            <v>= (Tk x M) : Qt</v>
          </cell>
          <cell r="G2183" t="str">
            <v>(L03)</v>
          </cell>
          <cell r="H2183">
            <v>2.9868578255675033E-2</v>
          </cell>
          <cell r="I2183" t="str">
            <v>Jam</v>
          </cell>
        </row>
        <row r="2185">
          <cell r="A2185" t="str">
            <v>4.</v>
          </cell>
          <cell r="C2185" t="str">
            <v>HARGA DASAR SATUAN UPAH, BAHAN DAN ALAT</v>
          </cell>
        </row>
        <row r="2186">
          <cell r="C2186" t="str">
            <v>Lihat lampiran.</v>
          </cell>
        </row>
        <row r="2188">
          <cell r="A2188" t="str">
            <v>5.</v>
          </cell>
          <cell r="C2188" t="str">
            <v>ANALISA HARGA SATUAN PEKERJAAN</v>
          </cell>
        </row>
        <row r="2189">
          <cell r="C2189" t="str">
            <v>Lihat perhitungan dalam FORMULIR STANDAR UNTUK</v>
          </cell>
        </row>
        <row r="2190">
          <cell r="C2190" t="str">
            <v>PEREKEMAN ANALISA MASING-MASING HARGA</v>
          </cell>
        </row>
        <row r="2191">
          <cell r="C2191" t="str">
            <v>SATUAN.</v>
          </cell>
        </row>
        <row r="2192">
          <cell r="C2192" t="str">
            <v>Didapat Harga Satuan Pekerjaan :</v>
          </cell>
        </row>
        <row r="2194">
          <cell r="C2194" t="str">
            <v xml:space="preserve">Rp.  </v>
          </cell>
          <cell r="D2194">
            <v>60431.540919435771</v>
          </cell>
          <cell r="E2194" t="str">
            <v xml:space="preserve"> / M2</v>
          </cell>
        </row>
        <row r="2197">
          <cell r="A2197" t="str">
            <v>6.</v>
          </cell>
          <cell r="C2197" t="str">
            <v>WAKTU PELAKSANAAN YANG DIPERLUKAN</v>
          </cell>
        </row>
        <row r="2198">
          <cell r="C2198" t="str">
            <v>Masa Pelaksanaan :</v>
          </cell>
          <cell r="D2198" t="str">
            <v>. . . . . . . . . . . .</v>
          </cell>
          <cell r="E2198" t="str">
            <v>bulan</v>
          </cell>
        </row>
        <row r="2200">
          <cell r="A2200" t="str">
            <v>7.</v>
          </cell>
          <cell r="C2200" t="str">
            <v>VOLUME PEKERJAAN YANG DIPERLUKAN</v>
          </cell>
        </row>
        <row r="2201">
          <cell r="C2201" t="str">
            <v>Volume pekerjaan  :</v>
          </cell>
          <cell r="D2201">
            <v>0</v>
          </cell>
          <cell r="E2201" t="str">
            <v>M3</v>
          </cell>
        </row>
        <row r="2217">
          <cell r="A2217" t="str">
            <v>ITEM PEMBAYARAN NO.</v>
          </cell>
          <cell r="D2217" t="str">
            <v>:  3.1.(8)</v>
          </cell>
          <cell r="J2217" t="str">
            <v>=T2272</v>
          </cell>
        </row>
        <row r="2218">
          <cell r="A2218" t="str">
            <v>JENIS PEKERJAAN</v>
          </cell>
          <cell r="D2218" t="str">
            <v>:  Pembongk Perk Beraspal tanpa Cold Milling Machine</v>
          </cell>
        </row>
        <row r="2219">
          <cell r="A2219" t="str">
            <v>SATUAN PEMBAYARAN</v>
          </cell>
          <cell r="D2219" t="str">
            <v>:  M3</v>
          </cell>
          <cell r="H2219" t="str">
            <v xml:space="preserve">         URAIAN ANALISA HARGA SATUAN</v>
          </cell>
        </row>
        <row r="2222">
          <cell r="A2222" t="str">
            <v>No.</v>
          </cell>
          <cell r="C2222" t="str">
            <v>U R A I A N</v>
          </cell>
          <cell r="G2222" t="str">
            <v>KODE</v>
          </cell>
          <cell r="H2222" t="str">
            <v>KOEF.</v>
          </cell>
          <cell r="I2222" t="str">
            <v>SATUAN</v>
          </cell>
          <cell r="J2222" t="str">
            <v>KETERANGAN</v>
          </cell>
        </row>
        <row r="2225">
          <cell r="A2225" t="str">
            <v>I.</v>
          </cell>
          <cell r="C2225" t="str">
            <v>ASUMSI</v>
          </cell>
        </row>
        <row r="2226">
          <cell r="A2226">
            <v>1</v>
          </cell>
          <cell r="C2226" t="str">
            <v>Pekerjaan dilakukan secara mekanik/manual</v>
          </cell>
        </row>
        <row r="2227">
          <cell r="A2227">
            <v>2</v>
          </cell>
          <cell r="C2227" t="str">
            <v>Lokasi pekerjaan : sepanjang jalan</v>
          </cell>
        </row>
        <row r="2228">
          <cell r="A2228">
            <v>3</v>
          </cell>
          <cell r="C2228" t="str">
            <v>Kondisi Jalan   :  sedang / baik</v>
          </cell>
        </row>
        <row r="2229">
          <cell r="A2229">
            <v>4</v>
          </cell>
          <cell r="C2229" t="str">
            <v>Jam kerja efektif per-hari</v>
          </cell>
          <cell r="G2229" t="str">
            <v>Tk</v>
          </cell>
          <cell r="H2229">
            <v>7</v>
          </cell>
          <cell r="I2229" t="str">
            <v>Jam</v>
          </cell>
        </row>
        <row r="2230">
          <cell r="A2230">
            <v>5</v>
          </cell>
          <cell r="C2230" t="str">
            <v>Faktor pengembangan bahan</v>
          </cell>
          <cell r="G2230" t="str">
            <v>Fk</v>
          </cell>
          <cell r="H2230">
            <v>1.24</v>
          </cell>
          <cell r="I2230" t="str">
            <v>-</v>
          </cell>
        </row>
        <row r="2233">
          <cell r="A2233" t="str">
            <v>II.</v>
          </cell>
          <cell r="C2233" t="str">
            <v>URUTAN KERJA</v>
          </cell>
        </row>
        <row r="2234">
          <cell r="A2234">
            <v>1</v>
          </cell>
          <cell r="C2234" t="str">
            <v>Aspal yg dikeruk umumnya berada di badan jalan</v>
          </cell>
        </row>
        <row r="2235">
          <cell r="A2235">
            <v>2</v>
          </cell>
          <cell r="C2235" t="str">
            <v>Pengerukan dilakukan dengan Jack Hammer dan</v>
          </cell>
        </row>
        <row r="2236">
          <cell r="C2236" t="str">
            <v>dimuat ke dalam truck secara manual</v>
          </cell>
        </row>
        <row r="2237">
          <cell r="A2237">
            <v>3</v>
          </cell>
          <cell r="C2237" t="str">
            <v>Dump Truck membuang material hasil galian keluar</v>
          </cell>
        </row>
        <row r="2238">
          <cell r="C2238" t="str">
            <v>lokasi jalan sejauh :</v>
          </cell>
          <cell r="G2238" t="str">
            <v>L</v>
          </cell>
          <cell r="H2238">
            <v>5</v>
          </cell>
          <cell r="I2238" t="str">
            <v>Km</v>
          </cell>
        </row>
        <row r="2242">
          <cell r="A2242" t="str">
            <v>III.</v>
          </cell>
          <cell r="C2242" t="str">
            <v>PEMAKAIAN BAHAN, ALAT DAN TENAGA</v>
          </cell>
        </row>
        <row r="2244">
          <cell r="A2244" t="str">
            <v xml:space="preserve">   1.</v>
          </cell>
          <cell r="C2244" t="str">
            <v>BAHAN</v>
          </cell>
        </row>
        <row r="2245">
          <cell r="C2245" t="str">
            <v>Tidak ada bahan yang diperlukan</v>
          </cell>
        </row>
        <row r="2248">
          <cell r="A2248" t="str">
            <v xml:space="preserve">   2.</v>
          </cell>
          <cell r="C2248" t="str">
            <v>ALAT</v>
          </cell>
        </row>
        <row r="2249">
          <cell r="A2249" t="str">
            <v xml:space="preserve">   2.a.</v>
          </cell>
          <cell r="C2249" t="str">
            <v>JACK HAMMER, COMPRESSOR</v>
          </cell>
        </row>
        <row r="2250">
          <cell r="C2250" t="str">
            <v>Produksi per jam</v>
          </cell>
          <cell r="G2250" t="str">
            <v>Q1</v>
          </cell>
          <cell r="H2250">
            <v>1</v>
          </cell>
          <cell r="I2250" t="str">
            <v>M3 / Jam</v>
          </cell>
        </row>
        <row r="2252">
          <cell r="C2252" t="str">
            <v>Koefisien Alat / m3</v>
          </cell>
          <cell r="D2252" t="str">
            <v xml:space="preserve"> =  1  :  Q1</v>
          </cell>
          <cell r="H2252">
            <v>1</v>
          </cell>
          <cell r="I2252" t="str">
            <v>Jam</v>
          </cell>
        </row>
        <row r="2255">
          <cell r="A2255" t="str">
            <v xml:space="preserve">   2.b.</v>
          </cell>
          <cell r="C2255" t="str">
            <v>DUMP TRUCK</v>
          </cell>
          <cell r="G2255" t="str">
            <v>(E08)</v>
          </cell>
        </row>
        <row r="2256">
          <cell r="C2256" t="str">
            <v>Kapasitas bak</v>
          </cell>
          <cell r="G2256" t="str">
            <v>V</v>
          </cell>
          <cell r="H2256">
            <v>4</v>
          </cell>
          <cell r="I2256" t="str">
            <v>M3</v>
          </cell>
        </row>
        <row r="2257">
          <cell r="C2257" t="str">
            <v>Faktor  efisiensi alat</v>
          </cell>
          <cell r="G2257" t="str">
            <v>Fa</v>
          </cell>
          <cell r="H2257">
            <v>0.83</v>
          </cell>
          <cell r="I2257" t="str">
            <v>-</v>
          </cell>
        </row>
        <row r="2258">
          <cell r="C2258" t="str">
            <v>Kecepatan rata-rata bermuatan</v>
          </cell>
          <cell r="G2258" t="str">
            <v>v1</v>
          </cell>
          <cell r="H2258">
            <v>45</v>
          </cell>
          <cell r="I2258" t="str">
            <v>KM/Jam</v>
          </cell>
        </row>
        <row r="2259">
          <cell r="C2259" t="str">
            <v>Kecepatan rata-rata kosong</v>
          </cell>
          <cell r="G2259" t="str">
            <v>v2</v>
          </cell>
          <cell r="H2259">
            <v>60</v>
          </cell>
          <cell r="I2259" t="str">
            <v>KM/Jam</v>
          </cell>
        </row>
        <row r="2260">
          <cell r="C2260" t="str">
            <v>Waktu  siklus</v>
          </cell>
          <cell r="G2260" t="str">
            <v>Ts1</v>
          </cell>
          <cell r="I2260" t="str">
            <v>menit</v>
          </cell>
        </row>
        <row r="2261">
          <cell r="C2261" t="str">
            <v>- Waktu tempuh isi</v>
          </cell>
          <cell r="E2261" t="str">
            <v>=   (L  :  v1)  x  60</v>
          </cell>
          <cell r="G2261" t="str">
            <v>T1</v>
          </cell>
          <cell r="H2261">
            <v>6.6666666666666661</v>
          </cell>
          <cell r="I2261" t="str">
            <v>menit</v>
          </cell>
        </row>
        <row r="2262">
          <cell r="C2262" t="str">
            <v>- Waktu tempuh kosong</v>
          </cell>
          <cell r="E2262" t="str">
            <v>=   (L  :  v2)  x  60</v>
          </cell>
          <cell r="G2262" t="str">
            <v>T2</v>
          </cell>
          <cell r="H2262">
            <v>5</v>
          </cell>
          <cell r="I2262" t="str">
            <v>menit</v>
          </cell>
        </row>
        <row r="2263">
          <cell r="C2263" t="str">
            <v>- Muat</v>
          </cell>
          <cell r="E2263" t="str">
            <v>=   (V  :  Q1) x 60</v>
          </cell>
          <cell r="G2263" t="str">
            <v>T3</v>
          </cell>
          <cell r="H2263">
            <v>240</v>
          </cell>
          <cell r="I2263" t="str">
            <v>menit</v>
          </cell>
        </row>
        <row r="2264">
          <cell r="C2264" t="str">
            <v>- Lain-lain</v>
          </cell>
          <cell r="G2264" t="str">
            <v>T4</v>
          </cell>
          <cell r="H2264">
            <v>2</v>
          </cell>
          <cell r="I2264" t="str">
            <v>menit</v>
          </cell>
        </row>
        <row r="2265">
          <cell r="G2265" t="str">
            <v>Ts1</v>
          </cell>
          <cell r="H2265">
            <v>253.66666666666666</v>
          </cell>
          <cell r="I2265" t="str">
            <v>menit</v>
          </cell>
        </row>
        <row r="2268">
          <cell r="C2268" t="str">
            <v>Kapasitas Produksi / Jam   =</v>
          </cell>
          <cell r="E2268" t="str">
            <v>V x Fa x 60</v>
          </cell>
          <cell r="G2268" t="str">
            <v>Q2</v>
          </cell>
          <cell r="H2268">
            <v>0.63329235725488531</v>
          </cell>
          <cell r="I2268" t="str">
            <v xml:space="preserve">M3 / Jam </v>
          </cell>
        </row>
        <row r="2269">
          <cell r="E2269" t="str">
            <v xml:space="preserve">    Fk x Ts1</v>
          </cell>
        </row>
        <row r="2272">
          <cell r="C2272" t="str">
            <v>Koefisien Alat / m3</v>
          </cell>
          <cell r="D2272" t="str">
            <v xml:space="preserve"> =  1  :  Q2</v>
          </cell>
          <cell r="G2272" t="str">
            <v>(E08)</v>
          </cell>
          <cell r="H2272">
            <v>1.5790495314591702</v>
          </cell>
          <cell r="I2272" t="str">
            <v>Jam</v>
          </cell>
        </row>
        <row r="2274">
          <cell r="C2274" t="str">
            <v/>
          </cell>
        </row>
        <row r="2275">
          <cell r="C2275" t="str">
            <v/>
          </cell>
        </row>
        <row r="2277">
          <cell r="J2277" t="str">
            <v>Berlanjut ke halaman berikut</v>
          </cell>
        </row>
        <row r="2278">
          <cell r="A2278" t="str">
            <v>ITEM PEMBAYARAN NO.</v>
          </cell>
          <cell r="D2278" t="str">
            <v>:  3.1.(8)</v>
          </cell>
          <cell r="J2278" t="str">
            <v>=T2272</v>
          </cell>
        </row>
        <row r="2279">
          <cell r="A2279" t="str">
            <v>JENIS PEKERJAAN</v>
          </cell>
          <cell r="D2279" t="str">
            <v>:  Pembongk Perk Beraspal tanpa Cold Milling Machine</v>
          </cell>
        </row>
        <row r="2280">
          <cell r="A2280" t="str">
            <v>SATUAN PEMBAYARAN</v>
          </cell>
          <cell r="D2280" t="str">
            <v>:  M3</v>
          </cell>
          <cell r="H2280" t="str">
            <v xml:space="preserve">         URAIAN ANALISA HARGA SATUAN</v>
          </cell>
        </row>
        <row r="2281">
          <cell r="J2281" t="str">
            <v>Lanjutan</v>
          </cell>
        </row>
        <row r="2283">
          <cell r="A2283" t="str">
            <v>No.</v>
          </cell>
          <cell r="C2283" t="str">
            <v>U R A I A N</v>
          </cell>
          <cell r="G2283" t="str">
            <v>KODE</v>
          </cell>
          <cell r="H2283" t="str">
            <v>KOEF.</v>
          </cell>
          <cell r="I2283" t="str">
            <v>SATUAN</v>
          </cell>
          <cell r="J2283" t="str">
            <v>KETERANGAN</v>
          </cell>
        </row>
        <row r="2286">
          <cell r="A2286" t="str">
            <v xml:space="preserve"> 2.c</v>
          </cell>
          <cell r="C2286" t="str">
            <v>ALAT  BANTU</v>
          </cell>
        </row>
        <row r="2287">
          <cell r="C2287" t="str">
            <v>Diperlukan alat-alat bantu kecil</v>
          </cell>
          <cell r="J2287" t="str">
            <v>Lump Sump</v>
          </cell>
        </row>
        <row r="2288">
          <cell r="C2288" t="str">
            <v>- Sekop</v>
          </cell>
          <cell r="D2288" t="str">
            <v>= 2 buah</v>
          </cell>
        </row>
        <row r="2289">
          <cell r="C2289" t="str">
            <v>- Kereta Sorong</v>
          </cell>
          <cell r="D2289" t="str">
            <v>= 2 buah</v>
          </cell>
        </row>
        <row r="2291">
          <cell r="A2291" t="str">
            <v xml:space="preserve">   3.</v>
          </cell>
          <cell r="C2291" t="str">
            <v>TENAGA</v>
          </cell>
        </row>
        <row r="2292">
          <cell r="C2292" t="str">
            <v>Produksi menentukan : Jack Hammer</v>
          </cell>
          <cell r="G2292" t="str">
            <v>Q1</v>
          </cell>
          <cell r="H2292">
            <v>1</v>
          </cell>
          <cell r="I2292" t="str">
            <v>M3/Jam</v>
          </cell>
        </row>
        <row r="2293">
          <cell r="C2293" t="str">
            <v>Produksi Galian / hari  =  Tk x Q1</v>
          </cell>
          <cell r="G2293" t="str">
            <v>Qt</v>
          </cell>
          <cell r="H2293">
            <v>7</v>
          </cell>
          <cell r="I2293" t="str">
            <v>M3</v>
          </cell>
        </row>
        <row r="2294">
          <cell r="C2294" t="str">
            <v>Kebutuhan tenaga :</v>
          </cell>
        </row>
        <row r="2295">
          <cell r="D2295" t="str">
            <v>- Pekerja</v>
          </cell>
          <cell r="G2295" t="str">
            <v>P</v>
          </cell>
          <cell r="H2295">
            <v>2</v>
          </cell>
          <cell r="I2295" t="str">
            <v>orang</v>
          </cell>
        </row>
        <row r="2296">
          <cell r="D2296" t="str">
            <v>- Mandor</v>
          </cell>
          <cell r="G2296" t="str">
            <v>M</v>
          </cell>
          <cell r="H2296">
            <v>1</v>
          </cell>
          <cell r="I2296" t="str">
            <v>orang</v>
          </cell>
        </row>
        <row r="2298">
          <cell r="C2298" t="str">
            <v>Koefisien tenaga / M3   :</v>
          </cell>
        </row>
        <row r="2299">
          <cell r="D2299" t="str">
            <v>- Pekerja</v>
          </cell>
          <cell r="E2299" t="str">
            <v>= (Tk x P) : Qt</v>
          </cell>
          <cell r="G2299" t="str">
            <v>(L01)</v>
          </cell>
          <cell r="H2299">
            <v>2</v>
          </cell>
          <cell r="I2299" t="str">
            <v>Jam</v>
          </cell>
        </row>
        <row r="2300">
          <cell r="D2300" t="str">
            <v>- Mandor</v>
          </cell>
          <cell r="E2300" t="str">
            <v>= (Tk x M) : Qt</v>
          </cell>
          <cell r="G2300" t="str">
            <v>(L03)</v>
          </cell>
          <cell r="H2300">
            <v>1</v>
          </cell>
          <cell r="I2300" t="str">
            <v>Jam</v>
          </cell>
        </row>
        <row r="2302">
          <cell r="A2302" t="str">
            <v>4.</v>
          </cell>
          <cell r="C2302" t="str">
            <v>HARGA DASAR SATUAN UPAH, BAHAN DAN ALAT</v>
          </cell>
        </row>
        <row r="2303">
          <cell r="C2303" t="str">
            <v>Lihat lampiran.</v>
          </cell>
        </row>
        <row r="2305">
          <cell r="A2305" t="str">
            <v>5.</v>
          </cell>
          <cell r="C2305" t="str">
            <v>ANALISA HARGA SATUAN PEKERJAAN</v>
          </cell>
        </row>
        <row r="2306">
          <cell r="C2306" t="str">
            <v>Lihat perhitungan dalam FORMULIR STANDAR UNTUK</v>
          </cell>
        </row>
        <row r="2307">
          <cell r="C2307" t="str">
            <v>PEREKEMAN ANALISA MASING-MASING HARGA</v>
          </cell>
        </row>
        <row r="2308">
          <cell r="C2308" t="str">
            <v>SATUAN.</v>
          </cell>
        </row>
        <row r="2309">
          <cell r="C2309" t="str">
            <v>Didapat Harga Satuan Pekerjaan :</v>
          </cell>
        </row>
        <row r="2311">
          <cell r="C2311" t="str">
            <v xml:space="preserve">Rp.  </v>
          </cell>
          <cell r="D2311">
            <v>1633771.8260014895</v>
          </cell>
          <cell r="E2311" t="str">
            <v xml:space="preserve"> / M2</v>
          </cell>
        </row>
        <row r="2314">
          <cell r="A2314" t="str">
            <v>6.</v>
          </cell>
          <cell r="C2314" t="str">
            <v>WAKTU PELAKSANAAN YANG DIPERLUKAN</v>
          </cell>
        </row>
        <row r="2315">
          <cell r="C2315" t="str">
            <v>Masa Pelaksanaan :</v>
          </cell>
          <cell r="D2315" t="str">
            <v>. . . . . . . . . . . .</v>
          </cell>
          <cell r="E2315" t="str">
            <v>bulan</v>
          </cell>
        </row>
        <row r="2317">
          <cell r="A2317" t="str">
            <v>7.</v>
          </cell>
          <cell r="C2317" t="str">
            <v>VOLUME PEKERJAAN YANG DIPERLUKAN</v>
          </cell>
        </row>
        <row r="2318">
          <cell r="C2318" t="str">
            <v>Volume pekerjaan  :</v>
          </cell>
          <cell r="D2318">
            <v>0</v>
          </cell>
          <cell r="E2318" t="str">
            <v>M3</v>
          </cell>
        </row>
        <row r="2335">
          <cell r="A2335" t="str">
            <v>ITEM PEMBAYARAN NO.</v>
          </cell>
          <cell r="D2335" t="str">
            <v xml:space="preserve">:  3.4 </v>
          </cell>
          <cell r="J2335" t="str">
            <v>Analisa EI-312</v>
          </cell>
          <cell r="T2335" t="str">
            <v>Analisa EI-312</v>
          </cell>
        </row>
        <row r="2336">
          <cell r="A2336" t="str">
            <v>JENIS PEKERJAAN</v>
          </cell>
          <cell r="D2336" t="str">
            <v>:  Pengupasan Permukaan Aspal Lama dan Pencampuran Kembali</v>
          </cell>
        </row>
        <row r="2337">
          <cell r="A2337" t="str">
            <v>SATUAN PEMBAYARAN</v>
          </cell>
          <cell r="D2337" t="str">
            <v>:  M2</v>
          </cell>
          <cell r="H2337" t="str">
            <v xml:space="preserve">         URAIAN ANALISA HARGA SATUAN</v>
          </cell>
          <cell r="L2337" t="str">
            <v>FORMULIR STANDAR UNTUK</v>
          </cell>
        </row>
        <row r="2338">
          <cell r="L2338" t="str">
            <v>PEREKAMAN ANALISA MASING-MASING HARGA SATUAN</v>
          </cell>
        </row>
        <row r="2339">
          <cell r="L2339" t="str">
            <v/>
          </cell>
        </row>
        <row r="2340">
          <cell r="A2340" t="str">
            <v>No.</v>
          </cell>
          <cell r="C2340" t="str">
            <v>U R A I A N</v>
          </cell>
          <cell r="G2340" t="str">
            <v>KODE</v>
          </cell>
          <cell r="H2340" t="str">
            <v>KOEF.</v>
          </cell>
          <cell r="I2340" t="str">
            <v>SATUAN</v>
          </cell>
          <cell r="J2340" t="str">
            <v>KETERANGAN</v>
          </cell>
        </row>
        <row r="2342">
          <cell r="L2342" t="str">
            <v>PROYEK</v>
          </cell>
          <cell r="O2342" t="str">
            <v>:</v>
          </cell>
        </row>
        <row r="2343">
          <cell r="A2343" t="str">
            <v>I.</v>
          </cell>
          <cell r="C2343" t="str">
            <v>ASUMSI</v>
          </cell>
          <cell r="L2343" t="str">
            <v>No. PAKET KONTRAK</v>
          </cell>
          <cell r="O2343" t="str">
            <v>:</v>
          </cell>
        </row>
        <row r="2344">
          <cell r="A2344">
            <v>1</v>
          </cell>
          <cell r="C2344" t="str">
            <v>Pekerjaan dilakukan secara mekananik</v>
          </cell>
          <cell r="L2344" t="str">
            <v>NAMA PAKET</v>
          </cell>
          <cell r="O2344" t="str">
            <v>:</v>
          </cell>
        </row>
        <row r="2345">
          <cell r="A2345">
            <v>2</v>
          </cell>
          <cell r="C2345" t="str">
            <v>Lokasi pekerjaan : sepanjang jalan</v>
          </cell>
          <cell r="L2345" t="str">
            <v>PROP / KAB / KODYA</v>
          </cell>
          <cell r="O2345" t="str">
            <v>:</v>
          </cell>
        </row>
        <row r="2346">
          <cell r="A2346">
            <v>3</v>
          </cell>
          <cell r="C2346" t="str">
            <v>Kondisi Jalan   :  sedang / baik</v>
          </cell>
          <cell r="L2346" t="str">
            <v>ITEM PEMBAYARAN NO.</v>
          </cell>
          <cell r="O2346" t="str">
            <v xml:space="preserve">:  3.4 </v>
          </cell>
          <cell r="R2346" t="str">
            <v>PERKIRAAN VOL. PEK.</v>
          </cell>
          <cell r="T2346" t="str">
            <v>:</v>
          </cell>
          <cell r="U2346">
            <v>0</v>
          </cell>
        </row>
        <row r="2347">
          <cell r="A2347">
            <v>4</v>
          </cell>
          <cell r="C2347" t="str">
            <v>Jam kerja efektif per-hari</v>
          </cell>
          <cell r="G2347" t="str">
            <v>Tk</v>
          </cell>
          <cell r="H2347">
            <v>7</v>
          </cell>
          <cell r="I2347" t="str">
            <v>Jam</v>
          </cell>
          <cell r="L2347" t="str">
            <v>JENIS PEKERJAAN</v>
          </cell>
          <cell r="O2347" t="str">
            <v>:  Pengupasan Permukaan Aspal Lama dan Pencampuran Kembali</v>
          </cell>
          <cell r="R2347" t="str">
            <v>TOTAL HARGA (Rp.)</v>
          </cell>
          <cell r="T2347" t="str">
            <v>:</v>
          </cell>
          <cell r="U2347">
            <v>0</v>
          </cell>
        </row>
        <row r="2348">
          <cell r="A2348">
            <v>5</v>
          </cell>
          <cell r="C2348" t="str">
            <v>Faktor pengembangan bahan</v>
          </cell>
          <cell r="G2348" t="str">
            <v>Fk</v>
          </cell>
          <cell r="H2348">
            <v>1.24</v>
          </cell>
          <cell r="I2348" t="str">
            <v>-</v>
          </cell>
          <cell r="L2348" t="str">
            <v>SATUAN PEMBAYARAN</v>
          </cell>
          <cell r="O2348" t="str">
            <v>:  M2</v>
          </cell>
          <cell r="R2348" t="str">
            <v>% THD. BIAYA PROYEK</v>
          </cell>
          <cell r="T2348" t="str">
            <v>:</v>
          </cell>
          <cell r="U2348" t="e">
            <v>#DIV/0!</v>
          </cell>
        </row>
        <row r="2349">
          <cell r="A2349">
            <v>6</v>
          </cell>
          <cell r="C2349" t="str">
            <v>Tebal penggaruan 15 cm</v>
          </cell>
        </row>
        <row r="2351">
          <cell r="A2351" t="str">
            <v>II.</v>
          </cell>
          <cell r="C2351" t="str">
            <v>URUTAN KERJA</v>
          </cell>
          <cell r="Q2351" t="str">
            <v>PERKIRAAN</v>
          </cell>
          <cell r="R2351" t="str">
            <v>HARGA</v>
          </cell>
          <cell r="S2351" t="str">
            <v>JUMLAH</v>
          </cell>
        </row>
        <row r="2352">
          <cell r="A2352">
            <v>1</v>
          </cell>
          <cell r="C2352" t="str">
            <v>Penggaruan perkerasan dengan alat cold recycler</v>
          </cell>
          <cell r="L2352" t="str">
            <v>NO.</v>
          </cell>
          <cell r="N2352" t="str">
            <v>KOMPONEN</v>
          </cell>
          <cell r="P2352" t="str">
            <v>SATUAN</v>
          </cell>
          <cell r="Q2352" t="str">
            <v>KUANTITAS</v>
          </cell>
          <cell r="R2352" t="str">
            <v>SATUAN</v>
          </cell>
          <cell r="S2352" t="str">
            <v>HARGA</v>
          </cell>
        </row>
        <row r="2353">
          <cell r="A2353">
            <v>2</v>
          </cell>
          <cell r="C2353" t="str">
            <v xml:space="preserve">Pencampuran kembali dengan bahan pengikat di dalam </v>
          </cell>
          <cell r="R2353" t="str">
            <v>(Rp.)</v>
          </cell>
          <cell r="S2353" t="str">
            <v>(Rp.)</v>
          </cell>
        </row>
        <row r="2354">
          <cell r="C2354" t="str">
            <v>cold recycler</v>
          </cell>
        </row>
        <row r="2355">
          <cell r="A2355">
            <v>3</v>
          </cell>
          <cell r="C2355" t="str">
            <v>Penghamparan langsung dari alat cold recycler</v>
          </cell>
        </row>
        <row r="2356">
          <cell r="A2356">
            <v>4</v>
          </cell>
          <cell r="C2356" t="str">
            <v>Pemadatan dengan alat pemadat tandem roller</v>
          </cell>
          <cell r="G2356" t="str">
            <v/>
          </cell>
          <cell r="H2356" t="str">
            <v/>
          </cell>
          <cell r="I2356" t="str">
            <v/>
          </cell>
          <cell r="L2356" t="str">
            <v>A.</v>
          </cell>
          <cell r="N2356" t="str">
            <v>TENAGA</v>
          </cell>
        </row>
        <row r="2358">
          <cell r="L2358" t="str">
            <v>1.</v>
          </cell>
          <cell r="N2358" t="str">
            <v>Pekerja</v>
          </cell>
          <cell r="O2358" t="str">
            <v>(L01)</v>
          </cell>
          <cell r="P2358" t="str">
            <v>Jam</v>
          </cell>
          <cell r="Q2358">
            <v>2</v>
          </cell>
          <cell r="R2358">
            <v>2857.14</v>
          </cell>
          <cell r="U2358">
            <v>5714.28</v>
          </cell>
        </row>
        <row r="2359">
          <cell r="L2359" t="str">
            <v>2.</v>
          </cell>
          <cell r="N2359" t="str">
            <v>Mandor</v>
          </cell>
          <cell r="O2359" t="str">
            <v>(L03)</v>
          </cell>
          <cell r="P2359" t="str">
            <v>Jam</v>
          </cell>
          <cell r="Q2359">
            <v>0.5</v>
          </cell>
          <cell r="R2359">
            <v>3214.29</v>
          </cell>
          <cell r="U2359">
            <v>1607.145</v>
          </cell>
        </row>
        <row r="2360">
          <cell r="A2360" t="str">
            <v>III.</v>
          </cell>
          <cell r="C2360" t="str">
            <v>PEMAKAIAN BAHAN, ALAT DAN TENAGA</v>
          </cell>
        </row>
        <row r="2362">
          <cell r="A2362" t="str">
            <v xml:space="preserve">   1.</v>
          </cell>
          <cell r="C2362" t="str">
            <v>BAHAN</v>
          </cell>
          <cell r="Q2362" t="str">
            <v xml:space="preserve">JUMLAH HARGA TENAGA   </v>
          </cell>
          <cell r="U2362">
            <v>7321.4249999999993</v>
          </cell>
        </row>
        <row r="2363">
          <cell r="C2363" t="str">
            <v xml:space="preserve">Bahan pengikat (semen, aspal dan air) </v>
          </cell>
        </row>
        <row r="2364">
          <cell r="C2364" t="str">
            <v>- semen</v>
          </cell>
          <cell r="D2364">
            <v>0.06</v>
          </cell>
          <cell r="L2364" t="str">
            <v>B.</v>
          </cell>
          <cell r="N2364" t="str">
            <v>BAHAN</v>
          </cell>
        </row>
        <row r="2365">
          <cell r="C2365" t="str">
            <v>- aspal</v>
          </cell>
          <cell r="D2365">
            <v>0.03</v>
          </cell>
        </row>
        <row r="2366">
          <cell r="C2366" t="str">
            <v>- air</v>
          </cell>
        </row>
        <row r="2368">
          <cell r="A2368" t="str">
            <v xml:space="preserve">   2.</v>
          </cell>
          <cell r="C2368" t="str">
            <v>ALAT</v>
          </cell>
        </row>
        <row r="2369">
          <cell r="A2369" t="str">
            <v xml:space="preserve">   2.a.</v>
          </cell>
          <cell r="C2369" t="str">
            <v>COLD RECYCLER</v>
          </cell>
          <cell r="J2369" t="str">
            <v xml:space="preserve"> (E05/26/10/15)</v>
          </cell>
        </row>
        <row r="2370">
          <cell r="C2370" t="str">
            <v>Produksi per jam</v>
          </cell>
          <cell r="G2370" t="str">
            <v>Q1</v>
          </cell>
          <cell r="H2370">
            <v>2</v>
          </cell>
          <cell r="I2370" t="str">
            <v>M3 / Jam</v>
          </cell>
        </row>
        <row r="2372">
          <cell r="C2372" t="str">
            <v>Koefisien Alat / m3</v>
          </cell>
          <cell r="D2372" t="str">
            <v xml:space="preserve"> =  1  :  Q1</v>
          </cell>
          <cell r="G2372" t="str">
            <v>(E05/26)</v>
          </cell>
          <cell r="H2372">
            <v>0.5</v>
          </cell>
          <cell r="I2372" t="str">
            <v>Jam</v>
          </cell>
        </row>
        <row r="2375">
          <cell r="A2375" t="str">
            <v xml:space="preserve">   2.b.</v>
          </cell>
          <cell r="C2375" t="str">
            <v>WATER TANKER</v>
          </cell>
          <cell r="G2375" t="str">
            <v>(E08)</v>
          </cell>
        </row>
        <row r="2378">
          <cell r="A2378" t="str">
            <v xml:space="preserve">   2.c.</v>
          </cell>
          <cell r="C2378" t="str">
            <v>ASPHALT TANKER</v>
          </cell>
        </row>
        <row r="2381">
          <cell r="A2381" t="str">
            <v xml:space="preserve">   2.d.</v>
          </cell>
          <cell r="C2381" t="str">
            <v>CEMENT TANKER</v>
          </cell>
        </row>
        <row r="2397">
          <cell r="J2397" t="str">
            <v>Berlanjut ke halaman berikut</v>
          </cell>
        </row>
        <row r="2398">
          <cell r="A2398" t="str">
            <v>ITEM PEMBAYARAN NO.</v>
          </cell>
          <cell r="D2398" t="str">
            <v xml:space="preserve">:  3.4 </v>
          </cell>
          <cell r="J2398" t="str">
            <v>Analisa EI-312</v>
          </cell>
        </row>
        <row r="2399">
          <cell r="A2399" t="str">
            <v>JENIS PEKERJAAN</v>
          </cell>
          <cell r="D2399" t="str">
            <v>:  Pengupasan Permukaan Aspal Lama dan Pencampuran Kembali</v>
          </cell>
        </row>
        <row r="2400">
          <cell r="A2400" t="str">
            <v>SATUAN PEMBAYARAN</v>
          </cell>
          <cell r="D2400" t="str">
            <v>:  M2</v>
          </cell>
          <cell r="H2400" t="str">
            <v xml:space="preserve">         URAIAN ANALISA HARGA SATUAN</v>
          </cell>
        </row>
        <row r="2401">
          <cell r="J2401" t="str">
            <v>Lanjutan</v>
          </cell>
        </row>
        <row r="2403">
          <cell r="A2403" t="str">
            <v>No.</v>
          </cell>
          <cell r="C2403" t="str">
            <v>U R A I A N</v>
          </cell>
          <cell r="G2403" t="str">
            <v>KODE</v>
          </cell>
          <cell r="H2403" t="str">
            <v>KOEF.</v>
          </cell>
          <cell r="I2403" t="str">
            <v>SATUAN</v>
          </cell>
          <cell r="J2403" t="str">
            <v>KETERANGAN</v>
          </cell>
        </row>
        <row r="2406">
          <cell r="A2406" t="str">
            <v xml:space="preserve">   3.</v>
          </cell>
          <cell r="C2406" t="str">
            <v>TENAGA</v>
          </cell>
        </row>
        <row r="2407">
          <cell r="C2407" t="str">
            <v>Produksi menentukan :COLD RECYCLER</v>
          </cell>
          <cell r="G2407" t="str">
            <v>Q1</v>
          </cell>
          <cell r="H2407">
            <v>2</v>
          </cell>
          <cell r="I2407" t="str">
            <v>M2/Jam</v>
          </cell>
        </row>
        <row r="2408">
          <cell r="C2408" t="str">
            <v>Produksi Galian / hari  =  Tk x Q1</v>
          </cell>
          <cell r="G2408" t="str">
            <v>Qt</v>
          </cell>
          <cell r="H2408">
            <v>14</v>
          </cell>
          <cell r="I2408" t="str">
            <v>M3</v>
          </cell>
        </row>
        <row r="2409">
          <cell r="C2409" t="str">
            <v>Kebutuhan tenaga :</v>
          </cell>
        </row>
        <row r="2410">
          <cell r="D2410" t="str">
            <v>- Pekerja</v>
          </cell>
          <cell r="G2410" t="str">
            <v>P</v>
          </cell>
          <cell r="H2410">
            <v>4</v>
          </cell>
          <cell r="I2410" t="str">
            <v>orang</v>
          </cell>
        </row>
        <row r="2411">
          <cell r="D2411" t="str">
            <v>- Mandor</v>
          </cell>
          <cell r="G2411" t="str">
            <v>M</v>
          </cell>
          <cell r="H2411">
            <v>1</v>
          </cell>
          <cell r="I2411" t="str">
            <v>orang</v>
          </cell>
        </row>
        <row r="2413">
          <cell r="C2413" t="str">
            <v>Koefisien tenaga / M3   :</v>
          </cell>
        </row>
        <row r="2414">
          <cell r="D2414" t="str">
            <v>- Pekerja</v>
          </cell>
          <cell r="E2414" t="str">
            <v>= (Tk x P) : Qt</v>
          </cell>
          <cell r="G2414" t="str">
            <v>(L01)</v>
          </cell>
          <cell r="H2414">
            <v>2</v>
          </cell>
          <cell r="I2414" t="str">
            <v>Jam</v>
          </cell>
        </row>
        <row r="2415">
          <cell r="D2415" t="str">
            <v>- Mandor</v>
          </cell>
          <cell r="E2415" t="str">
            <v>= (Tk x M) : Qt</v>
          </cell>
          <cell r="G2415" t="str">
            <v>(L03)</v>
          </cell>
          <cell r="H2415">
            <v>0.5</v>
          </cell>
          <cell r="I2415" t="str">
            <v>Jam</v>
          </cell>
        </row>
        <row r="2417">
          <cell r="A2417" t="str">
            <v>4.</v>
          </cell>
          <cell r="C2417" t="str">
            <v>HARGA DASAR SATUAN UPAH, BAHAN DAN ALAT</v>
          </cell>
        </row>
        <row r="2418">
          <cell r="C2418" t="str">
            <v>Lihat lampiran.</v>
          </cell>
        </row>
        <row r="2420">
          <cell r="A2420" t="str">
            <v>5.</v>
          </cell>
          <cell r="C2420" t="str">
            <v>ANALISA HARGA SATUAN PEKERJAAN</v>
          </cell>
        </row>
        <row r="2421">
          <cell r="C2421" t="str">
            <v>Lihat perhitungan dalam FORMULIR STANDAR UNTUK</v>
          </cell>
        </row>
        <row r="2422">
          <cell r="C2422" t="str">
            <v>PEREKEMAN ANALISA MASING-MASING HARGA</v>
          </cell>
        </row>
        <row r="2423">
          <cell r="C2423" t="str">
            <v>SATUAN.</v>
          </cell>
        </row>
        <row r="2424">
          <cell r="C2424" t="str">
            <v>Didapat Harga Satuan Pekerjaan :</v>
          </cell>
        </row>
        <row r="2426">
          <cell r="C2426" t="str">
            <v xml:space="preserve">Rp.  </v>
          </cell>
          <cell r="D2426">
            <v>8053.5674999999992</v>
          </cell>
          <cell r="E2426" t="str">
            <v xml:space="preserve"> / M3</v>
          </cell>
        </row>
        <row r="2429">
          <cell r="A2429" t="str">
            <v>6.</v>
          </cell>
          <cell r="C2429" t="str">
            <v>WAKTU PELAKSANAAN YANG DIPERLUKAN</v>
          </cell>
        </row>
        <row r="2430">
          <cell r="C2430" t="str">
            <v>Masa Pelaksanaan :</v>
          </cell>
          <cell r="D2430" t="str">
            <v>. . . . . . . . . . . .</v>
          </cell>
          <cell r="E2430" t="str">
            <v>bulan</v>
          </cell>
        </row>
        <row r="2432">
          <cell r="A2432" t="str">
            <v>7.</v>
          </cell>
          <cell r="C2432" t="str">
            <v>VOLUME PEKERJAAN YANG DIPERLUKAN</v>
          </cell>
        </row>
        <row r="2433">
          <cell r="C2433" t="str">
            <v>Volume pekerjaan  :</v>
          </cell>
          <cell r="D2433">
            <v>0</v>
          </cell>
          <cell r="E2433" t="str">
            <v>M3</v>
          </cell>
        </row>
        <row r="2452">
          <cell r="N2452" t="str">
            <v>yang dibayar dari kontrak) dan biaya-biaya lainnya.</v>
          </cell>
        </row>
        <row r="2453">
          <cell r="A2453" t="str">
            <v>ITEM PEMBAYARAN NO.</v>
          </cell>
          <cell r="D2453" t="str">
            <v>:  3.2 (4)</v>
          </cell>
          <cell r="J2453">
            <v>0</v>
          </cell>
          <cell r="T2453" t="str">
            <v>Analisa EI-322</v>
          </cell>
        </row>
        <row r="2454">
          <cell r="A2454" t="str">
            <v>JENIS PEKERJAAN</v>
          </cell>
          <cell r="D2454" t="str">
            <v xml:space="preserve">:  Timbunan Batu dengan Manual </v>
          </cell>
        </row>
        <row r="2455">
          <cell r="A2455" t="str">
            <v>SATUAN PEMBAYARAN</v>
          </cell>
          <cell r="D2455" t="str">
            <v>:  M3</v>
          </cell>
          <cell r="E2455" t="str">
            <v/>
          </cell>
          <cell r="H2455" t="str">
            <v xml:space="preserve">         URAIAN ANALISA HARGA SATUAN</v>
          </cell>
          <cell r="L2455" t="str">
            <v>FORMULIR STANDAR UNTUK</v>
          </cell>
        </row>
        <row r="2456">
          <cell r="L2456" t="str">
            <v>PEREKAMAN ANALISA MASING-MASING HARGA SATUAN</v>
          </cell>
        </row>
        <row r="2457">
          <cell r="L2457" t="str">
            <v/>
          </cell>
        </row>
        <row r="2458">
          <cell r="A2458" t="str">
            <v>No.</v>
          </cell>
          <cell r="C2458" t="str">
            <v>U R A I A N</v>
          </cell>
          <cell r="G2458" t="str">
            <v>KODE</v>
          </cell>
          <cell r="H2458" t="str">
            <v>KOEF.</v>
          </cell>
          <cell r="I2458" t="str">
            <v>SATUAN</v>
          </cell>
          <cell r="J2458" t="str">
            <v>KETERANGAN</v>
          </cell>
        </row>
        <row r="2460">
          <cell r="L2460" t="str">
            <v>PROYEK</v>
          </cell>
          <cell r="O2460" t="str">
            <v>:</v>
          </cell>
        </row>
        <row r="2461">
          <cell r="A2461" t="str">
            <v>I.</v>
          </cell>
          <cell r="C2461" t="str">
            <v>ASUMSI</v>
          </cell>
          <cell r="L2461" t="str">
            <v>No. PAKET KONTRAK</v>
          </cell>
          <cell r="O2461" t="str">
            <v>:</v>
          </cell>
        </row>
        <row r="2462">
          <cell r="A2462">
            <v>1</v>
          </cell>
          <cell r="C2462" t="str">
            <v>Pekerjaan dilakukan secara manual</v>
          </cell>
          <cell r="L2462" t="str">
            <v>NAMA PAKET</v>
          </cell>
          <cell r="O2462" t="str">
            <v>:</v>
          </cell>
        </row>
        <row r="2463">
          <cell r="A2463">
            <v>2</v>
          </cell>
          <cell r="C2463" t="str">
            <v>Lokasi pekerjaan : sepanjang jalan</v>
          </cell>
          <cell r="L2463" t="str">
            <v>PROP / KAB / KODYA</v>
          </cell>
          <cell r="O2463" t="str">
            <v>:</v>
          </cell>
        </row>
        <row r="2464">
          <cell r="A2464">
            <v>3</v>
          </cell>
          <cell r="C2464" t="str">
            <v>Kondisi Jalan   :  sedang / baik</v>
          </cell>
          <cell r="L2464" t="str">
            <v>ITEM PEMBAYARAN NO.</v>
          </cell>
          <cell r="O2464" t="str">
            <v>:  3.2 (4)</v>
          </cell>
          <cell r="R2464" t="str">
            <v>PERKIRAAN VOL. PEK.</v>
          </cell>
          <cell r="T2464" t="str">
            <v>:</v>
          </cell>
          <cell r="U2464">
            <v>1</v>
          </cell>
        </row>
        <row r="2465">
          <cell r="A2465">
            <v>4</v>
          </cell>
          <cell r="C2465" t="str">
            <v>Jam kerja efektif per-hari</v>
          </cell>
          <cell r="G2465" t="str">
            <v>Tk</v>
          </cell>
          <cell r="H2465">
            <v>7</v>
          </cell>
          <cell r="I2465" t="str">
            <v>Jam</v>
          </cell>
          <cell r="L2465" t="str">
            <v>JENIS PEKERJAAN</v>
          </cell>
          <cell r="O2465" t="str">
            <v xml:space="preserve">:  Timbunan Batu dengan Manual </v>
          </cell>
          <cell r="R2465" t="str">
            <v>TOTAL HARGA (Rp.)</v>
          </cell>
          <cell r="T2465" t="str">
            <v>:</v>
          </cell>
          <cell r="U2465">
            <v>263185.3</v>
          </cell>
        </row>
        <row r="2466">
          <cell r="A2466">
            <v>5</v>
          </cell>
          <cell r="C2466" t="str">
            <v>Faktor pengembangan bahan</v>
          </cell>
          <cell r="G2466" t="str">
            <v>Fk</v>
          </cell>
          <cell r="H2466">
            <v>1.24</v>
          </cell>
          <cell r="I2466" t="str">
            <v>-</v>
          </cell>
          <cell r="L2466" t="str">
            <v>SATUAN PEMBAYARAN</v>
          </cell>
          <cell r="O2466" t="str">
            <v>:  M3</v>
          </cell>
          <cell r="P2466" t="str">
            <v/>
          </cell>
          <cell r="R2466" t="str">
            <v>% THD. BIAYA PROYEK</v>
          </cell>
          <cell r="T2466" t="str">
            <v>:</v>
          </cell>
          <cell r="U2466" t="e">
            <v>#DIV/0!</v>
          </cell>
        </row>
        <row r="2467">
          <cell r="A2467">
            <v>6</v>
          </cell>
          <cell r="C2467" t="str">
            <v>Tebal hamparan padat</v>
          </cell>
          <cell r="G2467" t="str">
            <v>t</v>
          </cell>
          <cell r="H2467">
            <v>0.45</v>
          </cell>
          <cell r="I2467" t="str">
            <v>M</v>
          </cell>
        </row>
        <row r="2469">
          <cell r="A2469" t="str">
            <v>II.</v>
          </cell>
          <cell r="C2469" t="str">
            <v>URUTAN KERJA</v>
          </cell>
          <cell r="Q2469" t="str">
            <v>PERKIRAAN</v>
          </cell>
          <cell r="R2469" t="str">
            <v>HARGA</v>
          </cell>
          <cell r="S2469" t="str">
            <v>JUMLAH</v>
          </cell>
        </row>
        <row r="2470">
          <cell r="A2470">
            <v>1</v>
          </cell>
          <cell r="C2470" t="str">
            <v>Whell Loader memuat batu ke dalam Dump Truck</v>
          </cell>
          <cell r="L2470" t="str">
            <v>NO.</v>
          </cell>
          <cell r="N2470" t="str">
            <v>KOMPONEN</v>
          </cell>
          <cell r="P2470" t="str">
            <v>SATUAN</v>
          </cell>
          <cell r="Q2470" t="str">
            <v>KUANTITAS</v>
          </cell>
          <cell r="R2470" t="str">
            <v>SATUAN</v>
          </cell>
          <cell r="S2470" t="str">
            <v>HARGA</v>
          </cell>
        </row>
        <row r="2471">
          <cell r="A2471">
            <v>2</v>
          </cell>
          <cell r="C2471" t="str">
            <v>Dump Truck mengangkut ke lapangan dengan jarak</v>
          </cell>
          <cell r="R2471" t="str">
            <v>(Rp.)</v>
          </cell>
          <cell r="S2471" t="str">
            <v>(Rp.)</v>
          </cell>
        </row>
        <row r="2472">
          <cell r="C2472" t="str">
            <v>quari ke lapangan</v>
          </cell>
          <cell r="G2472" t="str">
            <v>L</v>
          </cell>
          <cell r="H2472">
            <v>80.61</v>
          </cell>
          <cell r="I2472" t="str">
            <v>Km</v>
          </cell>
        </row>
        <row r="2473">
          <cell r="A2473">
            <v>3</v>
          </cell>
          <cell r="C2473" t="str">
            <v>Material Timbunan Batu dihampar secara Manual</v>
          </cell>
        </row>
        <row r="2474">
          <cell r="A2474">
            <v>4</v>
          </cell>
          <cell r="C2474" t="str">
            <v>Hamparan batu dipadatkan menggunakan Vibratory</v>
          </cell>
        </row>
        <row r="2475">
          <cell r="C2475" t="str">
            <v>Roller</v>
          </cell>
        </row>
        <row r="2476">
          <cell r="A2476">
            <v>5</v>
          </cell>
          <cell r="C2476" t="str">
            <v>Agregat pengunci dihampar dari Dump Truck, diratakan</v>
          </cell>
        </row>
        <row r="2477">
          <cell r="C2477" t="str">
            <v>menggunakan Bulldozer</v>
          </cell>
        </row>
        <row r="2478">
          <cell r="A2478">
            <v>6</v>
          </cell>
          <cell r="C2478" t="str">
            <v>Hamparan material dipadatkan menggunakan Vibratory</v>
          </cell>
          <cell r="L2478" t="str">
            <v>A.</v>
          </cell>
          <cell r="N2478" t="str">
            <v>TENAGA</v>
          </cell>
        </row>
        <row r="2479">
          <cell r="C2479" t="str">
            <v>Roller</v>
          </cell>
        </row>
        <row r="2480">
          <cell r="C2480" t="str">
            <v/>
          </cell>
          <cell r="L2480" t="str">
            <v>1.</v>
          </cell>
          <cell r="N2480" t="str">
            <v>Pekerja</v>
          </cell>
          <cell r="O2480" t="str">
            <v>(L01)</v>
          </cell>
          <cell r="P2480" t="str">
            <v>Jam</v>
          </cell>
          <cell r="Q2480">
            <v>0.14755317566562548</v>
          </cell>
          <cell r="R2480">
            <v>2857.14</v>
          </cell>
          <cell r="U2480">
            <v>421.58008032128515</v>
          </cell>
        </row>
        <row r="2481">
          <cell r="A2481">
            <v>7</v>
          </cell>
          <cell r="C2481" t="str">
            <v>Selama pemadatan sekelompok pekerja  akan</v>
          </cell>
          <cell r="L2481" t="str">
            <v>2.</v>
          </cell>
          <cell r="N2481" t="str">
            <v>Mandor</v>
          </cell>
          <cell r="O2481" t="str">
            <v>(L02)</v>
          </cell>
          <cell r="P2481" t="str">
            <v>Jam</v>
          </cell>
          <cell r="Q2481">
            <v>1.8444146958203185E-2</v>
          </cell>
          <cell r="R2481">
            <v>3214.29</v>
          </cell>
          <cell r="U2481">
            <v>59.284837126282916</v>
          </cell>
        </row>
        <row r="2482">
          <cell r="C2482" t="str">
            <v>merapikan tepi hamparan dan level permukaan</v>
          </cell>
        </row>
        <row r="2483">
          <cell r="C2483" t="str">
            <v>dengan menggunakan alat bantu</v>
          </cell>
        </row>
        <row r="2484">
          <cell r="Q2484" t="str">
            <v xml:space="preserve">JUMLAH HARGA TENAGA   </v>
          </cell>
          <cell r="U2484">
            <v>480.86491744756808</v>
          </cell>
        </row>
        <row r="2485">
          <cell r="A2485" t="str">
            <v>III.</v>
          </cell>
          <cell r="C2485" t="str">
            <v>PEMAKAIAN BAHAN, ALAT DAN TENAGA</v>
          </cell>
        </row>
        <row r="2486">
          <cell r="A2486" t="str">
            <v xml:space="preserve">   1.</v>
          </cell>
          <cell r="C2486" t="str">
            <v>BAHAN</v>
          </cell>
          <cell r="L2486" t="str">
            <v>B.</v>
          </cell>
          <cell r="N2486" t="str">
            <v>BAHAN</v>
          </cell>
        </row>
        <row r="2487">
          <cell r="A2487" t="str">
            <v>1.a.</v>
          </cell>
          <cell r="C2487" t="str">
            <v>Bahan timbunan</v>
          </cell>
          <cell r="D2487" t="str">
            <v xml:space="preserve"> =  1 x  Fk</v>
          </cell>
          <cell r="G2487" t="str">
            <v>(M08)</v>
          </cell>
          <cell r="H2487">
            <v>1.24</v>
          </cell>
          <cell r="I2487" t="str">
            <v>M3</v>
          </cell>
          <cell r="J2487" t="str">
            <v xml:space="preserve"> Borrow Pit</v>
          </cell>
        </row>
        <row r="2489">
          <cell r="A2489" t="str">
            <v xml:space="preserve">   2.</v>
          </cell>
          <cell r="C2489" t="str">
            <v>ALAT</v>
          </cell>
        </row>
        <row r="2490">
          <cell r="A2490" t="str">
            <v>2.a.</v>
          </cell>
          <cell r="C2490" t="str">
            <v>WHELL  LOADER</v>
          </cell>
          <cell r="G2490" t="str">
            <v>(E15)</v>
          </cell>
        </row>
        <row r="2491">
          <cell r="C2491" t="str">
            <v>Kapasitas  Bucket</v>
          </cell>
          <cell r="G2491" t="str">
            <v>V</v>
          </cell>
          <cell r="H2491">
            <v>1.5</v>
          </cell>
          <cell r="I2491" t="str">
            <v>M3</v>
          </cell>
        </row>
        <row r="2492">
          <cell r="C2492" t="str">
            <v>Faktor Bucket</v>
          </cell>
          <cell r="G2492" t="str">
            <v>Fb</v>
          </cell>
          <cell r="H2492">
            <v>0.9</v>
          </cell>
          <cell r="I2492" t="str">
            <v>-</v>
          </cell>
        </row>
        <row r="2493">
          <cell r="C2493" t="str">
            <v>Faktor Efisiensi Alat</v>
          </cell>
          <cell r="G2493" t="str">
            <v>Fa</v>
          </cell>
          <cell r="H2493">
            <v>0.83</v>
          </cell>
          <cell r="I2493" t="str">
            <v>-</v>
          </cell>
        </row>
        <row r="2494">
          <cell r="C2494" t="str">
            <v>Waktu sklus</v>
          </cell>
          <cell r="G2494" t="str">
            <v>Ts1</v>
          </cell>
          <cell r="I2494" t="str">
            <v>menit</v>
          </cell>
        </row>
        <row r="2495">
          <cell r="C2495" t="str">
            <v>- Muat</v>
          </cell>
          <cell r="G2495" t="str">
            <v>T1</v>
          </cell>
          <cell r="H2495">
            <v>0.5</v>
          </cell>
          <cell r="I2495" t="str">
            <v>menit</v>
          </cell>
        </row>
        <row r="2496">
          <cell r="C2496" t="str">
            <v>- Lain-lain</v>
          </cell>
          <cell r="G2496" t="str">
            <v>T2</v>
          </cell>
          <cell r="H2496">
            <v>0.5</v>
          </cell>
          <cell r="I2496" t="str">
            <v>menit</v>
          </cell>
        </row>
        <row r="2497">
          <cell r="G2497" t="str">
            <v>Ts1</v>
          </cell>
          <cell r="H2497">
            <v>1</v>
          </cell>
          <cell r="I2497" t="str">
            <v>menit</v>
          </cell>
        </row>
        <row r="2499">
          <cell r="C2499" t="str">
            <v>Kapasitas Produksi / Jam =</v>
          </cell>
          <cell r="E2499" t="str">
            <v>V  x  Fb x Fa x 60</v>
          </cell>
          <cell r="G2499" t="str">
            <v>Q1</v>
          </cell>
          <cell r="H2499">
            <v>54.217741935483872</v>
          </cell>
          <cell r="I2499" t="str">
            <v>M3</v>
          </cell>
        </row>
        <row r="2500">
          <cell r="E2500" t="str">
            <v xml:space="preserve">      Fk x Ts1</v>
          </cell>
        </row>
        <row r="2502">
          <cell r="C2502" t="str">
            <v>Koefisienalat / M3</v>
          </cell>
          <cell r="D2502" t="str">
            <v xml:space="preserve"> =   1 : Q1</v>
          </cell>
          <cell r="G2502" t="str">
            <v>(E15)</v>
          </cell>
          <cell r="H2502">
            <v>1.8444146958203182E-2</v>
          </cell>
          <cell r="I2502" t="str">
            <v>Jam</v>
          </cell>
        </row>
        <row r="2504">
          <cell r="A2504" t="str">
            <v xml:space="preserve">   2.b.</v>
          </cell>
          <cell r="C2504" t="str">
            <v>DUMP TRUCK</v>
          </cell>
          <cell r="G2504" t="str">
            <v>(E08)</v>
          </cell>
        </row>
        <row r="2505">
          <cell r="C2505" t="str">
            <v>Kapasitas bak</v>
          </cell>
          <cell r="G2505" t="str">
            <v>V</v>
          </cell>
          <cell r="H2505">
            <v>6.666666666666667</v>
          </cell>
          <cell r="I2505" t="str">
            <v>M3</v>
          </cell>
        </row>
        <row r="2506">
          <cell r="C2506" t="str">
            <v>Faktor  efisiensi alat</v>
          </cell>
          <cell r="G2506" t="str">
            <v>Fa</v>
          </cell>
          <cell r="H2506">
            <v>0.83</v>
          </cell>
          <cell r="I2506" t="str">
            <v>-</v>
          </cell>
        </row>
        <row r="2507">
          <cell r="C2507" t="str">
            <v>Kecepatan rata-rata bermuatan</v>
          </cell>
          <cell r="G2507" t="str">
            <v>v1</v>
          </cell>
          <cell r="H2507">
            <v>40</v>
          </cell>
          <cell r="I2507" t="str">
            <v>KM/Jam</v>
          </cell>
        </row>
        <row r="2508">
          <cell r="C2508" t="str">
            <v>Kecepatan rata-rata kosong</v>
          </cell>
          <cell r="G2508" t="str">
            <v>v2</v>
          </cell>
          <cell r="H2508">
            <v>60</v>
          </cell>
          <cell r="I2508" t="str">
            <v>KM/Jam</v>
          </cell>
        </row>
        <row r="2509">
          <cell r="C2509" t="str">
            <v>Waktusiklus :</v>
          </cell>
          <cell r="G2509" t="str">
            <v>Ts2</v>
          </cell>
        </row>
        <row r="2510">
          <cell r="C2510" t="str">
            <v>-  Waktu tempuh isi   = (L : v1) x 60</v>
          </cell>
          <cell r="G2510" t="str">
            <v>T1</v>
          </cell>
          <cell r="H2510">
            <v>120.91499999999999</v>
          </cell>
          <cell r="I2510" t="str">
            <v>menit</v>
          </cell>
        </row>
        <row r="2511">
          <cell r="C2511" t="str">
            <v>-  Waktu tempuh kosong   = (L : v2) x 60</v>
          </cell>
          <cell r="G2511" t="str">
            <v>T2</v>
          </cell>
          <cell r="H2511">
            <v>80.61</v>
          </cell>
          <cell r="I2511" t="str">
            <v>menit</v>
          </cell>
        </row>
        <row r="2512">
          <cell r="C2512" t="str">
            <v>- Lain-lain</v>
          </cell>
          <cell r="G2512" t="str">
            <v>T3</v>
          </cell>
          <cell r="H2512">
            <v>4</v>
          </cell>
          <cell r="I2512" t="str">
            <v>menit</v>
          </cell>
        </row>
        <row r="2513">
          <cell r="G2513" t="str">
            <v>Ts2</v>
          </cell>
          <cell r="H2513">
            <v>205.52499999999998</v>
          </cell>
          <cell r="I2513" t="str">
            <v>menit</v>
          </cell>
        </row>
        <row r="2517">
          <cell r="J2517" t="str">
            <v>Berlanjut ke halaman berikut</v>
          </cell>
        </row>
        <row r="2518">
          <cell r="A2518" t="str">
            <v>ITEM PEMBAYARAN NO.</v>
          </cell>
          <cell r="D2518" t="str">
            <v>:  3.2 (4)</v>
          </cell>
          <cell r="J2518">
            <v>0</v>
          </cell>
        </row>
        <row r="2519">
          <cell r="A2519" t="str">
            <v>JENIS PEKERJAAN</v>
          </cell>
          <cell r="D2519" t="str">
            <v xml:space="preserve">:  Timbunan Batu dengan Manual </v>
          </cell>
        </row>
        <row r="2520">
          <cell r="A2520" t="str">
            <v>SATUAN PEMBAYARAN</v>
          </cell>
          <cell r="D2520" t="str">
            <v>:  M3</v>
          </cell>
          <cell r="E2520" t="str">
            <v/>
          </cell>
          <cell r="H2520" t="str">
            <v xml:space="preserve">         URAIAN ANALISA HARGA SATUAN</v>
          </cell>
        </row>
        <row r="2521">
          <cell r="J2521" t="str">
            <v>Lanjutan</v>
          </cell>
        </row>
        <row r="2523">
          <cell r="A2523" t="str">
            <v>No.</v>
          </cell>
          <cell r="C2523" t="str">
            <v>U R A I A N</v>
          </cell>
          <cell r="G2523" t="str">
            <v>KODE</v>
          </cell>
          <cell r="H2523" t="str">
            <v>KOEF.</v>
          </cell>
          <cell r="I2523" t="str">
            <v>SATUAN</v>
          </cell>
          <cell r="J2523" t="str">
            <v>KETERANGAN</v>
          </cell>
        </row>
        <row r="2526">
          <cell r="C2526" t="str">
            <v>Kapasitas Produksi / Jam   =</v>
          </cell>
          <cell r="E2526" t="str">
            <v>V x Fa x 60</v>
          </cell>
          <cell r="G2526" t="str">
            <v>Q2</v>
          </cell>
          <cell r="H2526">
            <v>1.3027219826486851</v>
          </cell>
          <cell r="I2526" t="str">
            <v>M3</v>
          </cell>
        </row>
        <row r="2527">
          <cell r="E2527" t="str">
            <v xml:space="preserve">    Fk x Ts2</v>
          </cell>
        </row>
        <row r="2529">
          <cell r="C2529" t="str">
            <v>Koefisien Alat / M3</v>
          </cell>
          <cell r="D2529" t="str">
            <v xml:space="preserve"> =  1  :  Q2</v>
          </cell>
          <cell r="G2529" t="str">
            <v>(E08)</v>
          </cell>
          <cell r="H2529">
            <v>0.76762349397590346</v>
          </cell>
          <cell r="I2529" t="str">
            <v>Jam</v>
          </cell>
        </row>
        <row r="2531">
          <cell r="A2531" t="str">
            <v>2.c.</v>
          </cell>
          <cell r="C2531" t="str">
            <v>BULLDOZER</v>
          </cell>
          <cell r="G2531" t="str">
            <v>(E13)</v>
          </cell>
        </row>
        <row r="2532">
          <cell r="C2532" t="str">
            <v>Panjang hamparan</v>
          </cell>
          <cell r="G2532" t="str">
            <v>Lh</v>
          </cell>
          <cell r="H2532">
            <v>50</v>
          </cell>
          <cell r="I2532" t="str">
            <v>M</v>
          </cell>
        </row>
        <row r="2533">
          <cell r="C2533" t="str">
            <v>Lebar Efektif kerja Blade</v>
          </cell>
          <cell r="G2533" t="str">
            <v>b</v>
          </cell>
          <cell r="H2533">
            <v>2.4</v>
          </cell>
          <cell r="I2533" t="str">
            <v>M</v>
          </cell>
        </row>
        <row r="2534">
          <cell r="C2534" t="str">
            <v>Faktor Efisiensi Alat</v>
          </cell>
          <cell r="G2534" t="str">
            <v>Fa</v>
          </cell>
          <cell r="H2534">
            <v>0.83</v>
          </cell>
          <cell r="I2534" t="str">
            <v>-</v>
          </cell>
        </row>
        <row r="2535">
          <cell r="C2535" t="str">
            <v>Kecepatan rata-rata alat</v>
          </cell>
          <cell r="G2535" t="str">
            <v>v</v>
          </cell>
          <cell r="H2535">
            <v>5</v>
          </cell>
          <cell r="I2535" t="str">
            <v>Km / Jam</v>
          </cell>
        </row>
        <row r="2536">
          <cell r="C2536" t="str">
            <v>Jumlah lintasan</v>
          </cell>
          <cell r="G2536" t="str">
            <v>n</v>
          </cell>
          <cell r="H2536">
            <v>5</v>
          </cell>
          <cell r="I2536" t="str">
            <v>lintasan</v>
          </cell>
        </row>
        <row r="2537">
          <cell r="C2537" t="str">
            <v>Waktu siklus</v>
          </cell>
          <cell r="G2537" t="str">
            <v>Ts3</v>
          </cell>
        </row>
        <row r="2538">
          <cell r="C2538" t="str">
            <v>- Perataan 1 kali lintasan    = Lh : (v x 1000) x 60</v>
          </cell>
          <cell r="G2538" t="str">
            <v>T1</v>
          </cell>
          <cell r="H2538">
            <v>0.6</v>
          </cell>
          <cell r="I2538" t="str">
            <v>menit</v>
          </cell>
        </row>
        <row r="2539">
          <cell r="C2539" t="str">
            <v>- Lain-lain</v>
          </cell>
          <cell r="G2539" t="str">
            <v>T2</v>
          </cell>
          <cell r="H2539">
            <v>0.5</v>
          </cell>
          <cell r="I2539" t="str">
            <v>menit</v>
          </cell>
        </row>
        <row r="2540">
          <cell r="G2540" t="str">
            <v>Ts3</v>
          </cell>
          <cell r="H2540">
            <v>1.1000000000000001</v>
          </cell>
          <cell r="I2540" t="str">
            <v>menit</v>
          </cell>
        </row>
        <row r="2542">
          <cell r="C2542" t="str">
            <v>Kapasitas Produksi / Jam   =</v>
          </cell>
          <cell r="E2542" t="str">
            <v>Lh x b x t x Fa x 60</v>
          </cell>
          <cell r="G2542" t="str">
            <v>Q3</v>
          </cell>
          <cell r="H2542">
            <v>488.94545454545454</v>
          </cell>
          <cell r="I2542" t="str">
            <v>M3</v>
          </cell>
        </row>
        <row r="2543">
          <cell r="E2543" t="str">
            <v xml:space="preserve">      n x Ts3</v>
          </cell>
        </row>
        <row r="2545">
          <cell r="C2545" t="str">
            <v>Koefisien Alat / M3</v>
          </cell>
          <cell r="D2545" t="str">
            <v xml:space="preserve"> =  1  :  Q3</v>
          </cell>
          <cell r="G2545" t="str">
            <v>(E13)</v>
          </cell>
          <cell r="H2545">
            <v>2.045217908671724E-3</v>
          </cell>
          <cell r="I2545" t="str">
            <v>Jam</v>
          </cell>
        </row>
        <row r="2547">
          <cell r="A2547" t="str">
            <v>2.d.</v>
          </cell>
          <cell r="C2547" t="str">
            <v>VIBRATORY ROLLER</v>
          </cell>
          <cell r="G2547" t="str">
            <v>(E19)</v>
          </cell>
        </row>
        <row r="2548">
          <cell r="C2548" t="str">
            <v>Kecepatan rata-rata alat</v>
          </cell>
          <cell r="G2548" t="str">
            <v>v</v>
          </cell>
          <cell r="H2548">
            <v>4</v>
          </cell>
          <cell r="I2548" t="str">
            <v>Km / Jam</v>
          </cell>
        </row>
        <row r="2549">
          <cell r="C2549" t="str">
            <v>Lebar efektif pemadatan</v>
          </cell>
          <cell r="G2549" t="str">
            <v>b</v>
          </cell>
          <cell r="H2549">
            <v>1.2</v>
          </cell>
          <cell r="I2549" t="str">
            <v>M</v>
          </cell>
        </row>
        <row r="2550">
          <cell r="C2550" t="str">
            <v>Jumlah lintasan</v>
          </cell>
          <cell r="G2550" t="str">
            <v>n</v>
          </cell>
          <cell r="H2550">
            <v>6</v>
          </cell>
          <cell r="I2550" t="str">
            <v>lintasan</v>
          </cell>
        </row>
        <row r="2551">
          <cell r="C2551" t="str">
            <v>Faktor efisiensi alat</v>
          </cell>
          <cell r="G2551" t="str">
            <v>Fa</v>
          </cell>
          <cell r="H2551">
            <v>0.83</v>
          </cell>
          <cell r="I2551" t="str">
            <v>-</v>
          </cell>
        </row>
        <row r="2553">
          <cell r="C2553" t="str">
            <v>Kapasitas Prod./Jam   =</v>
          </cell>
          <cell r="D2553" t="str">
            <v>(v x 1000) x b x t x Fa</v>
          </cell>
          <cell r="G2553" t="str">
            <v>Q4</v>
          </cell>
          <cell r="H2553">
            <v>298.8</v>
          </cell>
          <cell r="I2553" t="str">
            <v>M3</v>
          </cell>
        </row>
        <row r="2554">
          <cell r="D2554" t="str">
            <v>n</v>
          </cell>
        </row>
        <row r="2556">
          <cell r="C2556" t="str">
            <v>Koefisien Alat / M3</v>
          </cell>
          <cell r="D2556" t="str">
            <v xml:space="preserve"> =  1  :  Q4</v>
          </cell>
          <cell r="G2556" t="str">
            <v>(E19)</v>
          </cell>
          <cell r="H2556">
            <v>3.3467202141900937E-3</v>
          </cell>
          <cell r="I2556" t="str">
            <v>Jam</v>
          </cell>
        </row>
        <row r="2570">
          <cell r="A2570" t="str">
            <v>2.f.</v>
          </cell>
          <cell r="C2570" t="str">
            <v>ALAT  BANTU</v>
          </cell>
        </row>
        <row r="2571">
          <cell r="C2571" t="str">
            <v>Diperlukan alat-alat bantu kecil</v>
          </cell>
          <cell r="J2571" t="str">
            <v>Lump Sump</v>
          </cell>
        </row>
        <row r="2572">
          <cell r="C2572" t="str">
            <v xml:space="preserve">- Sekop    </v>
          </cell>
          <cell r="D2572" t="str">
            <v>= 2 buah</v>
          </cell>
        </row>
        <row r="2573">
          <cell r="C2573" t="str">
            <v>- Palu besar</v>
          </cell>
          <cell r="D2573" t="str">
            <v>= 1 buah</v>
          </cell>
        </row>
        <row r="2574">
          <cell r="C2574" t="str">
            <v>- Kereta dorong</v>
          </cell>
          <cell r="D2574" t="str">
            <v>= 6 buah</v>
          </cell>
        </row>
        <row r="2576">
          <cell r="J2576" t="str">
            <v>Berlanjut ke halaman berikut</v>
          </cell>
        </row>
        <row r="2577">
          <cell r="A2577" t="str">
            <v>ITEM PEMBAYARAN NO.</v>
          </cell>
          <cell r="D2577" t="str">
            <v>:  3.2 (4)</v>
          </cell>
          <cell r="J2577">
            <v>0</v>
          </cell>
        </row>
        <row r="2578">
          <cell r="A2578" t="str">
            <v>JENIS PEKERJAAN</v>
          </cell>
          <cell r="D2578" t="str">
            <v xml:space="preserve">:  Timbunan Batu dengan Manual </v>
          </cell>
        </row>
        <row r="2579">
          <cell r="A2579" t="str">
            <v>SATUAN PEMBAYARAN</v>
          </cell>
          <cell r="D2579" t="str">
            <v>:  M3</v>
          </cell>
          <cell r="E2579" t="str">
            <v/>
          </cell>
          <cell r="H2579" t="str">
            <v xml:space="preserve">         URAIAN ANALISA HARGA SATUAN</v>
          </cell>
        </row>
        <row r="2580">
          <cell r="J2580" t="str">
            <v>Lanjutan</v>
          </cell>
        </row>
        <row r="2582">
          <cell r="A2582" t="str">
            <v>No.</v>
          </cell>
          <cell r="C2582" t="str">
            <v>U R A I A N</v>
          </cell>
          <cell r="G2582" t="str">
            <v>KODE</v>
          </cell>
          <cell r="H2582" t="str">
            <v>KOEF.</v>
          </cell>
          <cell r="I2582" t="str">
            <v>SATUAN</v>
          </cell>
          <cell r="J2582" t="str">
            <v>KETERANGAN</v>
          </cell>
        </row>
        <row r="2585">
          <cell r="A2585" t="str">
            <v xml:space="preserve">   3.</v>
          </cell>
          <cell r="C2585" t="str">
            <v>TENAGA</v>
          </cell>
        </row>
        <row r="2586">
          <cell r="C2586" t="str">
            <v>Produksi menentukan : DUMP TRUCK</v>
          </cell>
          <cell r="G2586" t="str">
            <v>Q1</v>
          </cell>
          <cell r="H2586">
            <v>54.217741935483872</v>
          </cell>
          <cell r="I2586" t="str">
            <v>M3/Jam</v>
          </cell>
        </row>
        <row r="2587">
          <cell r="C2587" t="str">
            <v>Produksi Timbunan / hari  =  Tk x Q1</v>
          </cell>
          <cell r="G2587" t="str">
            <v>Qt</v>
          </cell>
          <cell r="H2587">
            <v>379.52419354838707</v>
          </cell>
          <cell r="I2587" t="str">
            <v>M3</v>
          </cell>
        </row>
        <row r="2588">
          <cell r="C2588" t="str">
            <v>Kebutuhan tenaga :</v>
          </cell>
        </row>
        <row r="2589">
          <cell r="D2589" t="str">
            <v>- Pekerja</v>
          </cell>
          <cell r="G2589" t="str">
            <v>P</v>
          </cell>
          <cell r="H2589">
            <v>8</v>
          </cell>
          <cell r="I2589" t="str">
            <v>orang</v>
          </cell>
        </row>
        <row r="2590">
          <cell r="D2590" t="str">
            <v>- Mandor</v>
          </cell>
          <cell r="G2590" t="str">
            <v>M</v>
          </cell>
          <cell r="H2590">
            <v>1</v>
          </cell>
          <cell r="I2590" t="str">
            <v>orang</v>
          </cell>
        </row>
        <row r="2593">
          <cell r="C2593" t="str">
            <v>Koefisien tenaga / M3   :</v>
          </cell>
        </row>
        <row r="2594">
          <cell r="D2594" t="str">
            <v>- Pekerja</v>
          </cell>
          <cell r="E2594" t="str">
            <v>= (Tk x P) : Qt</v>
          </cell>
          <cell r="G2594" t="str">
            <v>(L01)</v>
          </cell>
          <cell r="H2594">
            <v>0.14755317566562548</v>
          </cell>
          <cell r="I2594" t="str">
            <v>Jam</v>
          </cell>
        </row>
        <row r="2595">
          <cell r="D2595" t="str">
            <v>- Mandor</v>
          </cell>
          <cell r="E2595" t="str">
            <v>= (Tk x M) : Qt</v>
          </cell>
          <cell r="G2595" t="str">
            <v>(L02)</v>
          </cell>
          <cell r="H2595">
            <v>1.8444146958203185E-2</v>
          </cell>
          <cell r="I2595" t="str">
            <v>Jam</v>
          </cell>
        </row>
        <row r="2598">
          <cell r="A2598" t="str">
            <v>4.</v>
          </cell>
          <cell r="C2598" t="str">
            <v>HARGA DASAR SATUAN UPAH, BAHAN DAN ALAT</v>
          </cell>
        </row>
        <row r="2599">
          <cell r="C2599" t="str">
            <v>Lihat lampiran.</v>
          </cell>
        </row>
        <row r="2602">
          <cell r="A2602" t="str">
            <v>5.</v>
          </cell>
          <cell r="C2602" t="str">
            <v>ANALISA HARGA SATUAN PEKERJAAN</v>
          </cell>
        </row>
        <row r="2603">
          <cell r="C2603" t="str">
            <v>Lihat perhitungan dalam FORMULIR STANDAR UNTUK</v>
          </cell>
        </row>
        <row r="2604">
          <cell r="C2604" t="str">
            <v>PEREKEMAN ANALISA MASING-MASING HARGA</v>
          </cell>
        </row>
        <row r="2605">
          <cell r="C2605" t="str">
            <v>SATUAN.</v>
          </cell>
        </row>
        <row r="2606">
          <cell r="C2606" t="str">
            <v>Didapat Harga Satuan Pekerjaan :</v>
          </cell>
        </row>
        <row r="2608">
          <cell r="C2608" t="str">
            <v xml:space="preserve">Rp.  </v>
          </cell>
          <cell r="D2608">
            <v>162398.24383290968</v>
          </cell>
          <cell r="E2608" t="str">
            <v xml:space="preserve"> / M3</v>
          </cell>
        </row>
      </sheetData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4"/>
    </sheetNames>
    <sheetDataSet>
      <sheetData sheetId="0">
        <row r="1">
          <cell r="A1" t="str">
            <v>ITEM PEMBAYARAN NO.</v>
          </cell>
          <cell r="D1" t="str">
            <v>:  4.2 (1)</v>
          </cell>
          <cell r="J1" t="str">
            <v>Analisa EI-421</v>
          </cell>
          <cell r="T1" t="str">
            <v>Analisa EI-421</v>
          </cell>
        </row>
        <row r="2">
          <cell r="A2" t="str">
            <v>JENIS PEKERJAAN</v>
          </cell>
          <cell r="D2" t="str">
            <v>:  Lps. Pond. Ag. Kls. A, CBR Min 80%</v>
          </cell>
        </row>
        <row r="3">
          <cell r="A3" t="str">
            <v>SATUAN PEMBAYARAN</v>
          </cell>
          <cell r="D3" t="str">
            <v>:  M3</v>
          </cell>
          <cell r="J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existing jalan : sedang</v>
          </cell>
          <cell r="L12" t="str">
            <v>ITEM PEMBAYARAN NO.</v>
          </cell>
          <cell r="O12" t="str">
            <v>:  4.2 (1)</v>
          </cell>
          <cell r="R12" t="str">
            <v>PERKIRAAN VOL. PEK.</v>
          </cell>
          <cell r="T12" t="str">
            <v>:</v>
          </cell>
          <cell r="U12">
            <v>0</v>
          </cell>
        </row>
        <row r="13">
          <cell r="A13">
            <v>4</v>
          </cell>
          <cell r="C13" t="str">
            <v>Jarak rata-rata Base Camp ke lokasi pekerjaan</v>
          </cell>
          <cell r="G13" t="str">
            <v>L</v>
          </cell>
          <cell r="H13">
            <v>8.7249999999999996</v>
          </cell>
          <cell r="I13" t="str">
            <v>KM</v>
          </cell>
          <cell r="L13" t="str">
            <v>JENIS PEKERJAAN</v>
          </cell>
          <cell r="O13" t="str">
            <v>:  Lps. Pond. Ag. Kls. A, CBR Min 80%</v>
          </cell>
          <cell r="R13" t="str">
            <v>TOTAL HARGA (Rp.)</v>
          </cell>
          <cell r="T13" t="str">
            <v>:</v>
          </cell>
          <cell r="U13">
            <v>0</v>
          </cell>
        </row>
        <row r="14">
          <cell r="A14">
            <v>5</v>
          </cell>
          <cell r="C14" t="str">
            <v>Tebal lapis Agregat padat</v>
          </cell>
          <cell r="G14" t="str">
            <v>t</v>
          </cell>
          <cell r="H14">
            <v>0.15</v>
          </cell>
          <cell r="I14" t="str">
            <v>M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 t="e">
            <v>#DIV/0!</v>
          </cell>
        </row>
        <row r="15">
          <cell r="A15">
            <v>6</v>
          </cell>
          <cell r="C15" t="str">
            <v>Faktor kembang material (Padat-Lepas)</v>
          </cell>
          <cell r="G15" t="str">
            <v>Fk</v>
          </cell>
          <cell r="H15">
            <v>1.2</v>
          </cell>
          <cell r="I15" t="str">
            <v>-</v>
          </cell>
        </row>
        <row r="16">
          <cell r="A16">
            <v>7</v>
          </cell>
          <cell r="C16" t="str">
            <v>Jam kerja efektif per-hari</v>
          </cell>
          <cell r="G16" t="str">
            <v>Tk</v>
          </cell>
          <cell r="H16">
            <v>7</v>
          </cell>
          <cell r="I16" t="str">
            <v>Jam</v>
          </cell>
        </row>
        <row r="17">
          <cell r="A17">
            <v>8</v>
          </cell>
          <cell r="C17" t="str">
            <v>Lebar bahu jalan</v>
          </cell>
          <cell r="G17" t="str">
            <v>Lb</v>
          </cell>
          <cell r="H17">
            <v>1</v>
          </cell>
          <cell r="I17" t="str">
            <v>M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9</v>
          </cell>
          <cell r="C18" t="str">
            <v>Proporsi Campuran :</v>
          </cell>
          <cell r="D18" t="str">
            <v>- Agregat Kasar</v>
          </cell>
          <cell r="G18" t="str">
            <v>Ak</v>
          </cell>
          <cell r="H18">
            <v>55</v>
          </cell>
          <cell r="I18" t="str">
            <v>%</v>
          </cell>
          <cell r="J18" t="str">
            <v xml:space="preserve"> Gradasi harus -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D19" t="str">
            <v>- Agregat Halus</v>
          </cell>
          <cell r="G19" t="str">
            <v>Ah</v>
          </cell>
          <cell r="H19">
            <v>45</v>
          </cell>
          <cell r="I19" t="str">
            <v>%</v>
          </cell>
          <cell r="J19" t="str">
            <v xml:space="preserve"> memenuhi Spec.</v>
          </cell>
          <cell r="R19" t="str">
            <v>(Rp.)</v>
          </cell>
          <cell r="S19" t="str">
            <v>(Rp.)</v>
          </cell>
        </row>
        <row r="20">
          <cell r="A20" t="str">
            <v>II.</v>
          </cell>
          <cell r="C20" t="str">
            <v>URUTAN KERJA</v>
          </cell>
        </row>
        <row r="21">
          <cell r="A21">
            <v>1</v>
          </cell>
          <cell r="C21" t="str">
            <v xml:space="preserve">Wheel Loader mencampur &amp; memuat Agregat ke </v>
          </cell>
        </row>
        <row r="22">
          <cell r="C22" t="str">
            <v>dalam Dump Truck di Base Camp</v>
          </cell>
          <cell r="L22" t="str">
            <v>A.</v>
          </cell>
          <cell r="N22" t="str">
            <v>TENAGA</v>
          </cell>
        </row>
        <row r="23">
          <cell r="A23">
            <v>2</v>
          </cell>
          <cell r="C23" t="str">
            <v>Dump Truck mengangkut Agregat ke lokasi</v>
          </cell>
        </row>
        <row r="24">
          <cell r="C24" t="str">
            <v>pekerjaan dan dihampar dengan Motor Grader</v>
          </cell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0.24988844265952695</v>
          </cell>
          <cell r="R24">
            <v>2857.14</v>
          </cell>
          <cell r="U24">
            <v>713.96626506024074</v>
          </cell>
        </row>
        <row r="25">
          <cell r="A25">
            <v>3</v>
          </cell>
          <cell r="C25" t="str">
            <v>Hamparan Agregat dibasahi dengan Water Tank Truck</v>
          </cell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3.5698348951360995E-2</v>
          </cell>
          <cell r="R25">
            <v>3214.29</v>
          </cell>
          <cell r="U25">
            <v>114.74484605087014</v>
          </cell>
        </row>
        <row r="26">
          <cell r="C26" t="str">
            <v>sebelum dipadatkan dengan Tandem Roller &amp; PTR</v>
          </cell>
        </row>
        <row r="27">
          <cell r="A27">
            <v>4</v>
          </cell>
          <cell r="C27" t="str">
            <v>Selama pemadatan sekelompok pekerja akan</v>
          </cell>
        </row>
        <row r="28">
          <cell r="C28" t="str">
            <v>merapikan tepi hamparan dan level permukaan</v>
          </cell>
          <cell r="Q28" t="str">
            <v xml:space="preserve">JUMLAH HARGA TENAGA   </v>
          </cell>
          <cell r="U28">
            <v>828.71111111111088</v>
          </cell>
        </row>
        <row r="29">
          <cell r="C29" t="str">
            <v>dengan menggunakan alat bantu</v>
          </cell>
        </row>
        <row r="30">
          <cell r="L30" t="str">
            <v>B.</v>
          </cell>
          <cell r="N30" t="str">
            <v>BAHAN</v>
          </cell>
        </row>
        <row r="31">
          <cell r="A31" t="str">
            <v>III.</v>
          </cell>
          <cell r="C31" t="str">
            <v>PEMAKAIAN BAHAN, ALAT DAN TENAGA</v>
          </cell>
        </row>
        <row r="32">
          <cell r="L32" t="str">
            <v>1.</v>
          </cell>
          <cell r="N32" t="str">
            <v>Agregat Kasar     (M03)</v>
          </cell>
          <cell r="P32" t="str">
            <v>M3</v>
          </cell>
          <cell r="Q32">
            <v>0.66</v>
          </cell>
          <cell r="R32">
            <v>222345.54558042376</v>
          </cell>
          <cell r="U32">
            <v>146748.06008307968</v>
          </cell>
        </row>
        <row r="33">
          <cell r="A33" t="str">
            <v xml:space="preserve">   1.</v>
          </cell>
          <cell r="C33" t="str">
            <v>BAHAN</v>
          </cell>
          <cell r="L33" t="str">
            <v>2.</v>
          </cell>
          <cell r="N33" t="str">
            <v>Agregat Halus     (M04)</v>
          </cell>
          <cell r="P33" t="str">
            <v>M3</v>
          </cell>
          <cell r="Q33">
            <v>0.54</v>
          </cell>
          <cell r="R33">
            <v>194196.70775416915</v>
          </cell>
          <cell r="U33">
            <v>104866.22218725135</v>
          </cell>
        </row>
        <row r="34">
          <cell r="C34" t="str">
            <v>- Agregat Kasar</v>
          </cell>
          <cell r="D34" t="str">
            <v>=  Ak x 1 M3 x Fk</v>
          </cell>
          <cell r="G34" t="str">
            <v>M03</v>
          </cell>
          <cell r="H34">
            <v>0.66</v>
          </cell>
          <cell r="I34" t="str">
            <v>M3</v>
          </cell>
        </row>
        <row r="35">
          <cell r="C35" t="str">
            <v>- Agregat Halus</v>
          </cell>
          <cell r="D35" t="str">
            <v>=  Ah x 1 M3 x Fk</v>
          </cell>
          <cell r="G35" t="str">
            <v>M04</v>
          </cell>
          <cell r="H35">
            <v>0.54</v>
          </cell>
          <cell r="I35" t="str">
            <v>M3</v>
          </cell>
        </row>
        <row r="37">
          <cell r="A37" t="str">
            <v xml:space="preserve">   2.</v>
          </cell>
          <cell r="C37" t="str">
            <v>ALAT</v>
          </cell>
        </row>
        <row r="38">
          <cell r="A38" t="str">
            <v>2.a.</v>
          </cell>
          <cell r="C38" t="str">
            <v>WHEEL LOADER</v>
          </cell>
          <cell r="G38" t="str">
            <v>(E15)</v>
          </cell>
          <cell r="Q38" t="str">
            <v xml:space="preserve">JUMLAH HARGA BAHAN   </v>
          </cell>
          <cell r="U38">
            <v>251614.28227033102</v>
          </cell>
        </row>
        <row r="39">
          <cell r="C39" t="str">
            <v>Kapasitas bucket</v>
          </cell>
          <cell r="G39" t="str">
            <v>V</v>
          </cell>
          <cell r="H39">
            <v>1.5</v>
          </cell>
          <cell r="I39" t="str">
            <v>M3</v>
          </cell>
        </row>
        <row r="40">
          <cell r="C40" t="str">
            <v>Faktor bucket</v>
          </cell>
          <cell r="G40" t="str">
            <v>Fb</v>
          </cell>
          <cell r="H40">
            <v>0.9</v>
          </cell>
          <cell r="I40" t="str">
            <v>-</v>
          </cell>
          <cell r="J40" t="str">
            <v>Pemuatan ringan</v>
          </cell>
          <cell r="L40" t="str">
            <v>C.</v>
          </cell>
          <cell r="N40" t="str">
            <v>PERALATAN</v>
          </cell>
        </row>
        <row r="41">
          <cell r="C41" t="str">
            <v>Faktor Efisiensi alat</v>
          </cell>
          <cell r="G41" t="str">
            <v>Fa</v>
          </cell>
          <cell r="H41">
            <v>0.83</v>
          </cell>
          <cell r="I41" t="str">
            <v>-</v>
          </cell>
        </row>
        <row r="42">
          <cell r="C42" t="str">
            <v>Waktu siklus</v>
          </cell>
          <cell r="G42" t="str">
            <v>Ts1</v>
          </cell>
          <cell r="L42" t="str">
            <v>1</v>
          </cell>
          <cell r="N42" t="str">
            <v>Wheel Loader</v>
          </cell>
          <cell r="O42" t="str">
            <v>E15</v>
          </cell>
          <cell r="P42" t="str">
            <v>Jam</v>
          </cell>
          <cell r="Q42">
            <v>3.5698348951360995E-2</v>
          </cell>
          <cell r="R42">
            <v>163808.13869490434</v>
          </cell>
          <cell r="U42">
            <v>5847.680096203635</v>
          </cell>
        </row>
        <row r="43">
          <cell r="C43" t="str">
            <v>- Mencampur</v>
          </cell>
          <cell r="G43" t="str">
            <v>T1</v>
          </cell>
          <cell r="H43">
            <v>1.5</v>
          </cell>
          <cell r="I43" t="str">
            <v>menit</v>
          </cell>
          <cell r="L43" t="str">
            <v>2</v>
          </cell>
          <cell r="N43" t="str">
            <v>Dump Truck</v>
          </cell>
          <cell r="O43" t="str">
            <v>E09</v>
          </cell>
          <cell r="P43" t="str">
            <v>Jam</v>
          </cell>
          <cell r="Q43">
            <v>0.14542063837680036</v>
          </cell>
          <cell r="R43">
            <v>70230.073977639215</v>
          </cell>
          <cell r="U43">
            <v>10212.90219107821</v>
          </cell>
        </row>
        <row r="44">
          <cell r="C44" t="str">
            <v>- Memuat dan lain-lain</v>
          </cell>
          <cell r="G44" t="str">
            <v>T2</v>
          </cell>
          <cell r="H44">
            <v>0.5</v>
          </cell>
          <cell r="I44" t="str">
            <v>menit</v>
          </cell>
          <cell r="L44" t="str">
            <v>3</v>
          </cell>
          <cell r="N44" t="str">
            <v>Motor Grader</v>
          </cell>
          <cell r="O44" t="str">
            <v>E13</v>
          </cell>
          <cell r="P44" t="str">
            <v>Jam</v>
          </cell>
          <cell r="Q44">
            <v>1.1713520749665328E-2</v>
          </cell>
          <cell r="R44">
            <v>201666.62574070093</v>
          </cell>
          <cell r="U44">
            <v>2362.2262051286921</v>
          </cell>
        </row>
        <row r="45">
          <cell r="G45" t="str">
            <v>Ts1</v>
          </cell>
          <cell r="H45">
            <v>2</v>
          </cell>
          <cell r="I45" t="str">
            <v>menit</v>
          </cell>
          <cell r="L45" t="str">
            <v>4</v>
          </cell>
          <cell r="N45" t="str">
            <v>Tandem Roller</v>
          </cell>
          <cell r="O45" t="str">
            <v>E17</v>
          </cell>
          <cell r="P45" t="str">
            <v>Jam</v>
          </cell>
          <cell r="Q45">
            <v>1.7849174475680501E-2</v>
          </cell>
          <cell r="R45">
            <v>293927.19306224468</v>
          </cell>
          <cell r="U45">
            <v>5246.3577521150328</v>
          </cell>
        </row>
        <row r="46">
          <cell r="L46" t="str">
            <v>5</v>
          </cell>
          <cell r="N46" t="str">
            <v>Water Tanker</v>
          </cell>
          <cell r="O46" t="str">
            <v>E23</v>
          </cell>
          <cell r="P46" t="str">
            <v>Jam</v>
          </cell>
          <cell r="Q46">
            <v>2.1084337349397592E-2</v>
          </cell>
          <cell r="R46">
            <v>67020.510980434308</v>
          </cell>
          <cell r="U46">
            <v>1413.0830628404826</v>
          </cell>
        </row>
        <row r="47">
          <cell r="C47" t="str">
            <v>Kap. Prod. / jam =</v>
          </cell>
          <cell r="D47" t="str">
            <v>V x Fb x Fa x 60</v>
          </cell>
          <cell r="G47" t="str">
            <v>Q1</v>
          </cell>
          <cell r="H47">
            <v>28.012500000000003</v>
          </cell>
          <cell r="I47" t="str">
            <v>M3</v>
          </cell>
          <cell r="L47" t="str">
            <v>6</v>
          </cell>
          <cell r="N47" t="str">
            <v>Alat Bantu</v>
          </cell>
          <cell r="P47" t="str">
            <v>Ls</v>
          </cell>
          <cell r="Q47">
            <v>1</v>
          </cell>
          <cell r="R47">
            <v>75</v>
          </cell>
          <cell r="U47">
            <v>75</v>
          </cell>
        </row>
        <row r="48">
          <cell r="D48" t="str">
            <v>Fk x Ts1</v>
          </cell>
        </row>
        <row r="49">
          <cell r="C49" t="str">
            <v>Koefisien Alat / M3</v>
          </cell>
          <cell r="D49" t="str">
            <v xml:space="preserve"> =  1  :  Q1</v>
          </cell>
          <cell r="G49" t="str">
            <v>(E15)</v>
          </cell>
          <cell r="H49">
            <v>3.5698348951360995E-2</v>
          </cell>
          <cell r="I49" t="str">
            <v>Jam</v>
          </cell>
        </row>
        <row r="50">
          <cell r="Q50" t="str">
            <v xml:space="preserve">JUMLAH HARGA PERALATAN   </v>
          </cell>
          <cell r="U50">
            <v>25157.249307366055</v>
          </cell>
        </row>
        <row r="51">
          <cell r="A51" t="str">
            <v>2.b.</v>
          </cell>
          <cell r="C51" t="str">
            <v>DUMP TRUCK</v>
          </cell>
          <cell r="G51" t="str">
            <v>(E09)</v>
          </cell>
        </row>
        <row r="52">
          <cell r="C52" t="str">
            <v>Kapasitas bak</v>
          </cell>
          <cell r="G52" t="str">
            <v>V</v>
          </cell>
          <cell r="H52">
            <v>6</v>
          </cell>
          <cell r="I52" t="str">
            <v>M3</v>
          </cell>
          <cell r="L52" t="str">
            <v>D.</v>
          </cell>
          <cell r="N52" t="str">
            <v>JUMLAH HARGA TENAGA, BAHAN DAN PERALATAN  ( A + B + C )</v>
          </cell>
          <cell r="U52">
            <v>277600.24268880818</v>
          </cell>
        </row>
        <row r="53">
          <cell r="C53" t="str">
            <v>Faktor Efisiensi alat</v>
          </cell>
          <cell r="G53" t="str">
            <v>Fa</v>
          </cell>
          <cell r="H53">
            <v>0.83</v>
          </cell>
          <cell r="I53" t="str">
            <v>-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27760.024268880821</v>
          </cell>
        </row>
        <row r="54">
          <cell r="C54" t="str">
            <v>Kecepatan rata-rata bermuatan</v>
          </cell>
          <cell r="G54" t="str">
            <v>v1</v>
          </cell>
          <cell r="H54">
            <v>45</v>
          </cell>
          <cell r="I54" t="str">
            <v>KM / Jam</v>
          </cell>
          <cell r="L54" t="str">
            <v>F.</v>
          </cell>
          <cell r="N54" t="str">
            <v>HARGA SATUAN PEKERJAAN  ( D + E )</v>
          </cell>
          <cell r="U54">
            <v>305360.26695768902</v>
          </cell>
        </row>
        <row r="55">
          <cell r="C55" t="str">
            <v>Kecepatan rata-rata kosong</v>
          </cell>
          <cell r="G55" t="str">
            <v>v2</v>
          </cell>
          <cell r="H55">
            <v>60</v>
          </cell>
          <cell r="I55" t="str">
            <v>KM / Jam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Waktu Siklus  :  - Waktu memuat = V : Q1 x 60</v>
          </cell>
          <cell r="G56" t="str">
            <v>T1</v>
          </cell>
          <cell r="H56">
            <v>12.851405622489958</v>
          </cell>
          <cell r="I56" t="str">
            <v>menit</v>
          </cell>
          <cell r="N56" t="str">
            <v>berat untuk bahan-bahan.</v>
          </cell>
        </row>
        <row r="57">
          <cell r="C57" t="str">
            <v>- Waktu tempuh isi = (L : v1) x 60 menit</v>
          </cell>
          <cell r="G57" t="str">
            <v>T2</v>
          </cell>
          <cell r="H57">
            <v>11.633333333333333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Waktu tempuh kosong = (L : v2) x 60 menit</v>
          </cell>
          <cell r="G58" t="str">
            <v>T3</v>
          </cell>
          <cell r="H58">
            <v>8.7249999999999996</v>
          </cell>
          <cell r="I58" t="str">
            <v>menit</v>
          </cell>
          <cell r="N58" t="str">
            <v>mata pembayaran.</v>
          </cell>
        </row>
        <row r="59">
          <cell r="C59" t="str">
            <v>- Lain-lain termasuk menurunkan Agregat</v>
          </cell>
          <cell r="G59" t="str">
            <v>T4</v>
          </cell>
          <cell r="H59">
            <v>3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G60" t="str">
            <v>Ts2</v>
          </cell>
          <cell r="H60">
            <v>36.20973895582329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J61" t="str">
            <v>Berlanjut ke halaman berikut</v>
          </cell>
          <cell r="N61" t="str">
            <v>yang dibayar dari kontrak) dan biaya-biaya lainnya.</v>
          </cell>
        </row>
        <row r="62">
          <cell r="A62" t="str">
            <v>ITEM PEMBAYARAN NO.</v>
          </cell>
          <cell r="D62" t="str">
            <v>:  4.2 (1)</v>
          </cell>
          <cell r="J62" t="str">
            <v>Analisa EI-421</v>
          </cell>
        </row>
        <row r="63">
          <cell r="A63" t="str">
            <v>JENIS PEKERJAAN</v>
          </cell>
          <cell r="D63" t="str">
            <v>:  Lps. Pond. Ag. Kls. A, CBR Min 80%</v>
          </cell>
        </row>
        <row r="64">
          <cell r="A64" t="str">
            <v>SATUAN PEMBAYARAN</v>
          </cell>
          <cell r="D64" t="str">
            <v>:  M3</v>
          </cell>
          <cell r="J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 xml:space="preserve">Kap. Prod./jam = </v>
          </cell>
          <cell r="D70" t="str">
            <v>V x Fa x 60</v>
          </cell>
          <cell r="G70" t="str">
            <v>Q2</v>
          </cell>
          <cell r="H70">
            <v>6.8766030129017413</v>
          </cell>
          <cell r="I70" t="str">
            <v>M3</v>
          </cell>
        </row>
        <row r="71">
          <cell r="D71" t="str">
            <v>Fk x Ts2</v>
          </cell>
        </row>
        <row r="72">
          <cell r="C72" t="str">
            <v>Koefisien Alat / M3 = 1 : Q2</v>
          </cell>
          <cell r="D72" t="str">
            <v xml:space="preserve"> =  1 : Q2</v>
          </cell>
          <cell r="G72" t="str">
            <v>(E08)</v>
          </cell>
          <cell r="H72">
            <v>0.14542063837680036</v>
          </cell>
          <cell r="I72" t="str">
            <v>Jam</v>
          </cell>
        </row>
        <row r="74">
          <cell r="A74" t="str">
            <v>2.c.</v>
          </cell>
          <cell r="C74" t="str">
            <v>MOTOR GRADER</v>
          </cell>
          <cell r="G74" t="str">
            <v>(E13)</v>
          </cell>
        </row>
        <row r="75">
          <cell r="C75" t="str">
            <v>Panjang hamparan</v>
          </cell>
          <cell r="G75" t="str">
            <v>Lh</v>
          </cell>
          <cell r="H75">
            <v>50</v>
          </cell>
          <cell r="I75" t="str">
            <v>M</v>
          </cell>
        </row>
        <row r="76">
          <cell r="C76" t="str">
            <v>Lebar efektif kerja blade</v>
          </cell>
          <cell r="G76" t="str">
            <v>b</v>
          </cell>
          <cell r="H76">
            <v>2.4</v>
          </cell>
          <cell r="I76" t="str">
            <v>M</v>
          </cell>
        </row>
        <row r="77">
          <cell r="C77" t="str">
            <v>Faktor Efisiensi alat</v>
          </cell>
          <cell r="G77" t="str">
            <v>Fa</v>
          </cell>
          <cell r="H77">
            <v>0.83</v>
          </cell>
          <cell r="I77" t="str">
            <v>-</v>
          </cell>
        </row>
        <row r="78">
          <cell r="C78" t="str">
            <v>Kecepatan rata-rata alat</v>
          </cell>
          <cell r="G78" t="str">
            <v>v</v>
          </cell>
          <cell r="H78">
            <v>4</v>
          </cell>
          <cell r="I78" t="str">
            <v>KM / Jam</v>
          </cell>
        </row>
        <row r="79">
          <cell r="C79" t="str">
            <v>Jumlah lintasan</v>
          </cell>
          <cell r="G79" t="str">
            <v>n</v>
          </cell>
          <cell r="H79">
            <v>6</v>
          </cell>
          <cell r="I79" t="str">
            <v>lintasan</v>
          </cell>
          <cell r="J79" t="str">
            <v>3 x pp</v>
          </cell>
        </row>
        <row r="80">
          <cell r="C80" t="str">
            <v>Waktu Siklus</v>
          </cell>
          <cell r="G80" t="str">
            <v>Ts3</v>
          </cell>
        </row>
        <row r="81">
          <cell r="C81" t="str">
            <v>- Perataan 1 lintasan  = (Lh x 60) : (v x 1000)</v>
          </cell>
          <cell r="G81" t="str">
            <v>T1</v>
          </cell>
          <cell r="H81">
            <v>0.75</v>
          </cell>
          <cell r="I81" t="str">
            <v>menit</v>
          </cell>
        </row>
        <row r="82">
          <cell r="C82" t="str">
            <v>- Lain-lain</v>
          </cell>
          <cell r="G82" t="str">
            <v>T2</v>
          </cell>
          <cell r="H82">
            <v>1</v>
          </cell>
          <cell r="I82" t="str">
            <v>menit</v>
          </cell>
        </row>
        <row r="83">
          <cell r="G83" t="str">
            <v>Ts3</v>
          </cell>
          <cell r="H83">
            <v>1.75</v>
          </cell>
          <cell r="I83" t="str">
            <v>menit</v>
          </cell>
        </row>
        <row r="85">
          <cell r="C85" t="str">
            <v>Kap.Prod. / jam =</v>
          </cell>
          <cell r="D85" t="str">
            <v>Lh x b x t x Fa x 60</v>
          </cell>
          <cell r="G85" t="str">
            <v>Q3</v>
          </cell>
          <cell r="H85">
            <v>85.371428571428567</v>
          </cell>
          <cell r="I85" t="str">
            <v>M3</v>
          </cell>
        </row>
        <row r="86">
          <cell r="D86" t="str">
            <v>n x Ts3</v>
          </cell>
        </row>
        <row r="87">
          <cell r="C87" t="str">
            <v>Koefisien Alat / M3</v>
          </cell>
          <cell r="D87" t="str">
            <v xml:space="preserve"> = 1 : Q3</v>
          </cell>
          <cell r="G87" t="str">
            <v>(E13)</v>
          </cell>
          <cell r="H87">
            <v>1.1713520749665328E-2</v>
          </cell>
          <cell r="I87" t="str">
            <v>Jam</v>
          </cell>
        </row>
        <row r="89">
          <cell r="A89" t="str">
            <v>2.d.</v>
          </cell>
          <cell r="C89" t="str">
            <v>TANDEM ROLLER</v>
          </cell>
          <cell r="G89" t="str">
            <v>(E17)</v>
          </cell>
        </row>
        <row r="90">
          <cell r="C90" t="str">
            <v>Kecepatan rata-rata</v>
          </cell>
          <cell r="G90" t="str">
            <v>v</v>
          </cell>
          <cell r="H90">
            <v>3</v>
          </cell>
          <cell r="I90" t="str">
            <v>KM / Jam</v>
          </cell>
        </row>
        <row r="91">
          <cell r="C91" t="str">
            <v>Lebar efektif pemadatan</v>
          </cell>
          <cell r="G91" t="str">
            <v>b</v>
          </cell>
          <cell r="H91">
            <v>1.2</v>
          </cell>
          <cell r="I91" t="str">
            <v>M</v>
          </cell>
        </row>
        <row r="92">
          <cell r="C92" t="str">
            <v>Jumlah lintasan</v>
          </cell>
          <cell r="G92" t="str">
            <v>n</v>
          </cell>
          <cell r="H92">
            <v>8</v>
          </cell>
          <cell r="I92" t="str">
            <v>lintasan</v>
          </cell>
        </row>
        <row r="93">
          <cell r="C93" t="str">
            <v>Faktor Efisiensi alat</v>
          </cell>
          <cell r="G93" t="str">
            <v>Fa</v>
          </cell>
          <cell r="H93">
            <v>0.83</v>
          </cell>
          <cell r="I93" t="str">
            <v>-</v>
          </cell>
        </row>
        <row r="95">
          <cell r="C95" t="str">
            <v>Kap.Prod. / jam =</v>
          </cell>
          <cell r="D95" t="str">
            <v>(v x 1000) x b x t x Fa</v>
          </cell>
          <cell r="G95" t="str">
            <v>Q4</v>
          </cell>
          <cell r="H95">
            <v>56.024999999999999</v>
          </cell>
          <cell r="I95" t="str">
            <v>M3</v>
          </cell>
        </row>
        <row r="96">
          <cell r="D96" t="str">
            <v>n</v>
          </cell>
        </row>
        <row r="97">
          <cell r="C97" t="str">
            <v>Koefisien Alat / M3</v>
          </cell>
          <cell r="D97" t="str">
            <v xml:space="preserve"> = 1 : Q4</v>
          </cell>
          <cell r="G97" t="str">
            <v>(E17)</v>
          </cell>
          <cell r="H97">
            <v>1.7849174475680501E-2</v>
          </cell>
          <cell r="I97" t="str">
            <v>Jam</v>
          </cell>
        </row>
        <row r="99">
          <cell r="A99" t="str">
            <v>2.e.</v>
          </cell>
          <cell r="C99" t="str">
            <v>WATERTANK TRUCK</v>
          </cell>
          <cell r="G99" t="str">
            <v>(E23)</v>
          </cell>
        </row>
        <row r="100">
          <cell r="C100" t="str">
            <v>Volume tangki air</v>
          </cell>
          <cell r="G100" t="str">
            <v>V</v>
          </cell>
          <cell r="H100">
            <v>4</v>
          </cell>
          <cell r="I100" t="str">
            <v>M3</v>
          </cell>
        </row>
        <row r="101">
          <cell r="C101" t="str">
            <v>Kebutuhan air / M3 agregat padat</v>
          </cell>
          <cell r="G101" t="str">
            <v>Wc</v>
          </cell>
          <cell r="H101">
            <v>7.0000000000000007E-2</v>
          </cell>
          <cell r="I101" t="str">
            <v>M3</v>
          </cell>
        </row>
        <row r="102">
          <cell r="C102" t="str">
            <v>Pengisian tangki / jam</v>
          </cell>
          <cell r="G102" t="str">
            <v>n</v>
          </cell>
          <cell r="H102">
            <v>1</v>
          </cell>
          <cell r="I102" t="str">
            <v>kali</v>
          </cell>
        </row>
        <row r="103">
          <cell r="C103" t="str">
            <v>Faktor Efisiensi alat</v>
          </cell>
          <cell r="G103" t="str">
            <v>Fa</v>
          </cell>
          <cell r="H103">
            <v>0.83</v>
          </cell>
          <cell r="I103" t="str">
            <v>-</v>
          </cell>
        </row>
        <row r="105">
          <cell r="C105" t="str">
            <v>Kap.Prod. / jam =</v>
          </cell>
          <cell r="D105" t="str">
            <v>V x n x Fa</v>
          </cell>
          <cell r="G105" t="str">
            <v>Q5</v>
          </cell>
          <cell r="H105">
            <v>47.428571428571423</v>
          </cell>
          <cell r="I105" t="str">
            <v>M3</v>
          </cell>
        </row>
        <row r="106">
          <cell r="D106" t="str">
            <v>Wc</v>
          </cell>
        </row>
        <row r="107">
          <cell r="C107" t="str">
            <v>Koefisien Alat / M3</v>
          </cell>
          <cell r="D107" t="str">
            <v xml:space="preserve"> = 1 : Q5</v>
          </cell>
          <cell r="G107" t="str">
            <v>(E23)</v>
          </cell>
          <cell r="H107">
            <v>2.1084337349397592E-2</v>
          </cell>
          <cell r="I107" t="str">
            <v>Jam</v>
          </cell>
        </row>
        <row r="110">
          <cell r="A110" t="str">
            <v>2.g.</v>
          </cell>
          <cell r="C110" t="str">
            <v>ALAT BANTU</v>
          </cell>
        </row>
        <row r="111">
          <cell r="C111" t="str">
            <v>diperlukan :</v>
          </cell>
          <cell r="J111" t="str">
            <v>Lump Sum</v>
          </cell>
        </row>
        <row r="112">
          <cell r="C112" t="str">
            <v>- Kereta dorong     = 2 buah</v>
          </cell>
        </row>
        <row r="113">
          <cell r="C113" t="str">
            <v>- Sekop                = 3 buah</v>
          </cell>
        </row>
        <row r="114">
          <cell r="C114" t="str">
            <v>- Garpu                = 2 buah</v>
          </cell>
        </row>
        <row r="120">
          <cell r="J120" t="str">
            <v>Berlanjut ke halaman berikut</v>
          </cell>
        </row>
        <row r="121">
          <cell r="A121" t="str">
            <v>ITEM PEMBAYARAN NO.</v>
          </cell>
          <cell r="D121" t="str">
            <v>:  4.2 (1)</v>
          </cell>
          <cell r="J121" t="str">
            <v>Analisa EI-421</v>
          </cell>
        </row>
        <row r="122">
          <cell r="A122" t="str">
            <v>JENIS PEKERJAAN</v>
          </cell>
          <cell r="D122" t="str">
            <v>:  Lps. Pond. Ag. Kls. A, CBR Min 80%</v>
          </cell>
        </row>
        <row r="123">
          <cell r="A123" t="str">
            <v>SATUAN PEMBAYARAN</v>
          </cell>
          <cell r="D123" t="str">
            <v>:  M3</v>
          </cell>
          <cell r="J123" t="str">
            <v xml:space="preserve">         URAIAN ANALISA HARGA SATUAN</v>
          </cell>
        </row>
        <row r="124">
          <cell r="J124" t="str">
            <v>Lanjutan</v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9">
          <cell r="A129" t="str">
            <v xml:space="preserve">   3.</v>
          </cell>
          <cell r="C129" t="str">
            <v>TENAGA</v>
          </cell>
        </row>
        <row r="130">
          <cell r="C130" t="str">
            <v>Produksi menentukan : WHEEL LOADER</v>
          </cell>
          <cell r="G130" t="str">
            <v>Q1</v>
          </cell>
          <cell r="H130">
            <v>28.012500000000003</v>
          </cell>
          <cell r="I130" t="str">
            <v>M3/Jam</v>
          </cell>
        </row>
        <row r="131">
          <cell r="C131" t="str">
            <v>Produksi Agregat / hari  =  Tk x Q1</v>
          </cell>
          <cell r="G131" t="str">
            <v>Qt</v>
          </cell>
          <cell r="H131">
            <v>196.08750000000003</v>
          </cell>
          <cell r="I131" t="str">
            <v>M3</v>
          </cell>
        </row>
        <row r="132">
          <cell r="C132" t="str">
            <v>Kebutuhan tenaga :</v>
          </cell>
        </row>
        <row r="133">
          <cell r="D133" t="str">
            <v>- Pekerja</v>
          </cell>
          <cell r="G133" t="str">
            <v>P</v>
          </cell>
          <cell r="H133">
            <v>7</v>
          </cell>
          <cell r="I133" t="str">
            <v>orang</v>
          </cell>
        </row>
        <row r="134">
          <cell r="D134" t="str">
            <v>- Mandor</v>
          </cell>
          <cell r="G134" t="str">
            <v>M</v>
          </cell>
          <cell r="H134">
            <v>1</v>
          </cell>
          <cell r="I134" t="str">
            <v>orang</v>
          </cell>
        </row>
        <row r="136">
          <cell r="C136" t="str">
            <v>Koefisien tenaga / M3     :</v>
          </cell>
        </row>
        <row r="137">
          <cell r="D137" t="str">
            <v>- Pekerja</v>
          </cell>
          <cell r="E137" t="str">
            <v>= (Tk x P) : Qt</v>
          </cell>
          <cell r="G137" t="str">
            <v>(L01)</v>
          </cell>
          <cell r="H137">
            <v>0.24988844265952695</v>
          </cell>
          <cell r="I137" t="str">
            <v>Jam</v>
          </cell>
        </row>
        <row r="138">
          <cell r="D138" t="str">
            <v>- Mandor</v>
          </cell>
          <cell r="E138" t="str">
            <v>= (Tk x M) : Qt</v>
          </cell>
          <cell r="G138" t="str">
            <v>(L03)</v>
          </cell>
          <cell r="H138">
            <v>3.5698348951360995E-2</v>
          </cell>
          <cell r="I138" t="str">
            <v>Jam</v>
          </cell>
        </row>
        <row r="141">
          <cell r="A141" t="str">
            <v>4.</v>
          </cell>
          <cell r="C141" t="str">
            <v>HARGA DASAR SATUAN UPAH, BAHAN DAN ALAT</v>
          </cell>
        </row>
        <row r="142">
          <cell r="C142" t="str">
            <v>Lihat lampiran.</v>
          </cell>
        </row>
        <row r="144">
          <cell r="A144" t="str">
            <v>5.</v>
          </cell>
          <cell r="C144" t="str">
            <v>ANALISA HARGA SATUAN PEKERJAAN</v>
          </cell>
        </row>
        <row r="145">
          <cell r="C145" t="str">
            <v>Lihat perhitungan dalam FORMULIR STANDAR UNTUK</v>
          </cell>
        </row>
        <row r="146">
          <cell r="C146" t="str">
            <v>PEREKEMAN ANALISA MASING-MASING HARGA</v>
          </cell>
        </row>
        <row r="147">
          <cell r="C147" t="str">
            <v>SATUAN.</v>
          </cell>
        </row>
        <row r="148">
          <cell r="C148" t="str">
            <v>Didapat Harga Satuan Pekerjaan :</v>
          </cell>
        </row>
        <row r="150">
          <cell r="C150" t="str">
            <v xml:space="preserve">Rp.  </v>
          </cell>
          <cell r="D150">
            <v>305360.26695768902</v>
          </cell>
          <cell r="E150" t="str">
            <v xml:space="preserve"> / M3.</v>
          </cell>
        </row>
        <row r="153">
          <cell r="A153" t="str">
            <v>6.</v>
          </cell>
          <cell r="C153" t="str">
            <v>WAKTU PELAKSANAAN YANG DIPERLUKAN</v>
          </cell>
        </row>
        <row r="154">
          <cell r="C154" t="str">
            <v>Waktu pelaksanaan</v>
          </cell>
          <cell r="D154" t="str">
            <v>:  . . . . . . .  bulan</v>
          </cell>
        </row>
        <row r="156">
          <cell r="A156" t="str">
            <v>7.</v>
          </cell>
          <cell r="C156" t="str">
            <v>VOLUME PEKERJAAN YANG DIPERLUKAN</v>
          </cell>
        </row>
        <row r="157">
          <cell r="C157" t="str">
            <v>Volume pekerjaan  :</v>
          </cell>
          <cell r="D157">
            <v>0</v>
          </cell>
          <cell r="E157" t="str">
            <v>M3</v>
          </cell>
        </row>
        <row r="180">
          <cell r="A180" t="str">
            <v>ITEM PEMBAYARAN NO.</v>
          </cell>
          <cell r="D180" t="str">
            <v>:  4.2 (2)</v>
          </cell>
          <cell r="J180" t="str">
            <v>Analisa EI-422</v>
          </cell>
          <cell r="T180" t="str">
            <v>Analisa EI-422</v>
          </cell>
        </row>
        <row r="181">
          <cell r="A181" t="str">
            <v>JENIS PEKERJAAN</v>
          </cell>
          <cell r="D181" t="str">
            <v>:  Lps. Pond. Ag. Kls. B, CBR Min 35%</v>
          </cell>
        </row>
        <row r="182">
          <cell r="A182" t="str">
            <v>SATUAN PEMBAYARAN</v>
          </cell>
          <cell r="D182" t="str">
            <v>:  M3</v>
          </cell>
          <cell r="J182" t="str">
            <v xml:space="preserve">         URAIAN ANALISA HARGA SATUAN</v>
          </cell>
          <cell r="L182" t="str">
            <v>FORMULIR STANDAR UNTUK</v>
          </cell>
        </row>
        <row r="183">
          <cell r="L183" t="str">
            <v>PEREKAMAN ANALISA MASING-MASING HARGA SATUAN</v>
          </cell>
        </row>
        <row r="184">
          <cell r="L184" t="str">
            <v/>
          </cell>
        </row>
        <row r="185">
          <cell r="A185" t="str">
            <v>No.</v>
          </cell>
          <cell r="C185" t="str">
            <v>U R A I A N</v>
          </cell>
          <cell r="G185" t="str">
            <v>KODE</v>
          </cell>
          <cell r="H185" t="str">
            <v>KOEF.</v>
          </cell>
          <cell r="I185" t="str">
            <v>SATUAN</v>
          </cell>
          <cell r="J185" t="str">
            <v>KETERANGAN</v>
          </cell>
        </row>
        <row r="187">
          <cell r="L187" t="str">
            <v>PROYEK</v>
          </cell>
          <cell r="O187" t="str">
            <v>:</v>
          </cell>
        </row>
        <row r="188">
          <cell r="A188" t="str">
            <v>I.</v>
          </cell>
          <cell r="C188" t="str">
            <v>ASUMSI</v>
          </cell>
          <cell r="L188" t="str">
            <v>No. PAKET KONTRAK</v>
          </cell>
          <cell r="O188" t="str">
            <v>:</v>
          </cell>
        </row>
        <row r="189">
          <cell r="A189">
            <v>1</v>
          </cell>
          <cell r="C189" t="str">
            <v>Menggunakan alat berat (cara mekanik)</v>
          </cell>
          <cell r="L189" t="str">
            <v>NAMA PAKET</v>
          </cell>
          <cell r="O189" t="str">
            <v>:</v>
          </cell>
        </row>
        <row r="190">
          <cell r="A190">
            <v>2</v>
          </cell>
          <cell r="C190" t="str">
            <v>Lokasi pekerjaan : sepanjang jalan</v>
          </cell>
          <cell r="L190" t="str">
            <v>PROP / KAB / KODYA</v>
          </cell>
          <cell r="O190" t="str">
            <v>:</v>
          </cell>
        </row>
        <row r="191">
          <cell r="A191">
            <v>3</v>
          </cell>
          <cell r="C191" t="str">
            <v>Kondisi existing jalan : sedang</v>
          </cell>
          <cell r="L191" t="str">
            <v>ITEM PEMBAYARAN NO.</v>
          </cell>
          <cell r="O191" t="str">
            <v>:  4.2 (2)</v>
          </cell>
          <cell r="R191" t="str">
            <v>PERKIRAAN VOL. PEK.</v>
          </cell>
          <cell r="T191" t="str">
            <v>:</v>
          </cell>
          <cell r="U191">
            <v>0</v>
          </cell>
        </row>
        <row r="192">
          <cell r="A192">
            <v>4</v>
          </cell>
          <cell r="C192" t="str">
            <v>Jarak rata-rata Base Camp ke lokasi pekerjaan</v>
          </cell>
          <cell r="G192" t="str">
            <v>L</v>
          </cell>
          <cell r="H192">
            <v>8.7249999999999996</v>
          </cell>
          <cell r="I192" t="str">
            <v>KM</v>
          </cell>
          <cell r="L192" t="str">
            <v>JENIS PEKERJAAN</v>
          </cell>
          <cell r="O192" t="str">
            <v>:  Lps. Pond. Ag. Kls. B, CBR Min 35%</v>
          </cell>
          <cell r="R192" t="str">
            <v>TOTAL HARGA (Rp.)</v>
          </cell>
          <cell r="T192" t="str">
            <v>:</v>
          </cell>
          <cell r="U192">
            <v>3711291.7469440131</v>
          </cell>
        </row>
        <row r="193">
          <cell r="A193">
            <v>5</v>
          </cell>
          <cell r="C193" t="str">
            <v>Tebal lapis Agregat padat</v>
          </cell>
          <cell r="G193" t="str">
            <v>t</v>
          </cell>
          <cell r="H193">
            <v>0.15</v>
          </cell>
          <cell r="I193" t="str">
            <v>M</v>
          </cell>
          <cell r="L193" t="str">
            <v>SATUAN PEMBAYARAN</v>
          </cell>
          <cell r="O193" t="str">
            <v>:  M3</v>
          </cell>
          <cell r="R193" t="str">
            <v>% THD. BIAYA PROYEK</v>
          </cell>
          <cell r="T193" t="str">
            <v>:</v>
          </cell>
          <cell r="U193" t="e">
            <v>#DIV/0!</v>
          </cell>
        </row>
        <row r="194">
          <cell r="A194">
            <v>6</v>
          </cell>
          <cell r="C194" t="str">
            <v>Faktor kembang material (Padat-Lepas)</v>
          </cell>
          <cell r="G194" t="str">
            <v>Fk</v>
          </cell>
          <cell r="H194">
            <v>1.2</v>
          </cell>
          <cell r="I194" t="str">
            <v>-</v>
          </cell>
        </row>
        <row r="195">
          <cell r="A195">
            <v>7</v>
          </cell>
          <cell r="C195" t="str">
            <v>Jam kerja efektif per-hari</v>
          </cell>
          <cell r="G195" t="str">
            <v>Tk</v>
          </cell>
          <cell r="H195">
            <v>7</v>
          </cell>
          <cell r="I195" t="str">
            <v>Jam</v>
          </cell>
        </row>
        <row r="196">
          <cell r="A196">
            <v>8</v>
          </cell>
          <cell r="C196" t="str">
            <v>Lebar bahu jalan</v>
          </cell>
          <cell r="G196" t="str">
            <v>Lb</v>
          </cell>
          <cell r="H196">
            <v>1</v>
          </cell>
          <cell r="I196" t="str">
            <v>M</v>
          </cell>
          <cell r="Q196" t="str">
            <v>PERKIRAAN</v>
          </cell>
          <cell r="R196" t="str">
            <v>HARGA</v>
          </cell>
          <cell r="S196" t="str">
            <v>JUMLAH</v>
          </cell>
        </row>
        <row r="197">
          <cell r="A197">
            <v>9</v>
          </cell>
          <cell r="C197" t="str">
            <v>Proporsi Campuran :</v>
          </cell>
          <cell r="D197" t="str">
            <v>- Agregat Kasar</v>
          </cell>
          <cell r="G197" t="str">
            <v>Ak</v>
          </cell>
          <cell r="H197">
            <v>35</v>
          </cell>
          <cell r="I197" t="str">
            <v>%</v>
          </cell>
          <cell r="J197" t="str">
            <v xml:space="preserve"> Gradasi harus</v>
          </cell>
          <cell r="L197" t="str">
            <v>NO.</v>
          </cell>
          <cell r="N197" t="str">
            <v>KOMPONEN</v>
          </cell>
          <cell r="P197" t="str">
            <v>SATUAN</v>
          </cell>
          <cell r="Q197" t="str">
            <v>KUANTITAS</v>
          </cell>
          <cell r="R197" t="str">
            <v>SATUAN</v>
          </cell>
          <cell r="S197" t="str">
            <v>HARGA</v>
          </cell>
        </row>
        <row r="198">
          <cell r="D198" t="str">
            <v>- Agregat Halus</v>
          </cell>
          <cell r="G198" t="str">
            <v>Ah</v>
          </cell>
          <cell r="H198">
            <v>20</v>
          </cell>
          <cell r="I198" t="str">
            <v>%</v>
          </cell>
          <cell r="J198" t="str">
            <v xml:space="preserve"> memenuhi</v>
          </cell>
          <cell r="R198" t="str">
            <v>(Rp.)</v>
          </cell>
          <cell r="S198" t="str">
            <v>(Rp.)</v>
          </cell>
        </row>
        <row r="199">
          <cell r="D199" t="str">
            <v>- Sirtu</v>
          </cell>
          <cell r="G199" t="str">
            <v>St</v>
          </cell>
          <cell r="H199">
            <v>45</v>
          </cell>
          <cell r="I199" t="str">
            <v>%</v>
          </cell>
          <cell r="J199" t="str">
            <v xml:space="preserve"> Spesifikasi</v>
          </cell>
        </row>
        <row r="200">
          <cell r="A200" t="str">
            <v>II.</v>
          </cell>
          <cell r="C200" t="str">
            <v>URUTAN KERJA</v>
          </cell>
        </row>
        <row r="201">
          <cell r="A201">
            <v>1</v>
          </cell>
          <cell r="C201" t="str">
            <v xml:space="preserve">Wheel Loader mencampur &amp; memuat Agregat ke </v>
          </cell>
          <cell r="L201" t="str">
            <v>A.</v>
          </cell>
          <cell r="N201" t="str">
            <v>TENAGA</v>
          </cell>
        </row>
        <row r="202">
          <cell r="C202" t="str">
            <v>dalam Dump Truck di Base Camp</v>
          </cell>
        </row>
        <row r="203">
          <cell r="A203">
            <v>2</v>
          </cell>
          <cell r="C203" t="str">
            <v>Dump Truck mengangkut Agregat ke lokasi</v>
          </cell>
          <cell r="L203" t="str">
            <v>1.</v>
          </cell>
          <cell r="N203" t="str">
            <v>Pekerja</v>
          </cell>
          <cell r="O203" t="str">
            <v>(L01)</v>
          </cell>
          <cell r="P203" t="str">
            <v>Jam</v>
          </cell>
          <cell r="Q203">
            <v>0.24988844265952695</v>
          </cell>
          <cell r="R203">
            <v>2857.14</v>
          </cell>
          <cell r="U203">
            <v>713.96626506024074</v>
          </cell>
        </row>
        <row r="204">
          <cell r="C204" t="str">
            <v>pekerjaan dan dihampar dengan Motor Grader</v>
          </cell>
          <cell r="L204" t="str">
            <v>2.</v>
          </cell>
          <cell r="N204" t="str">
            <v>Mandor</v>
          </cell>
          <cell r="O204" t="str">
            <v>(L03)</v>
          </cell>
          <cell r="P204" t="str">
            <v>Jam</v>
          </cell>
          <cell r="Q204">
            <v>3.5698348951360995E-2</v>
          </cell>
          <cell r="R204">
            <v>3214.29</v>
          </cell>
          <cell r="U204">
            <v>114.74484605087014</v>
          </cell>
        </row>
        <row r="205">
          <cell r="A205">
            <v>3</v>
          </cell>
          <cell r="C205" t="str">
            <v>Hamparan Agregat dibasahi dengan Water Tank Truck</v>
          </cell>
        </row>
        <row r="206">
          <cell r="C206" t="str">
            <v>sebelum dipadatkan dengan Tandem Roller &amp; PTR</v>
          </cell>
        </row>
        <row r="207">
          <cell r="A207">
            <v>4</v>
          </cell>
          <cell r="C207" t="str">
            <v>Selama pemadatan sekelompok pekerja akan</v>
          </cell>
          <cell r="Q207" t="str">
            <v xml:space="preserve">JUMLAH HARGA TENAGA   </v>
          </cell>
          <cell r="U207">
            <v>828.71111111111088</v>
          </cell>
        </row>
        <row r="208">
          <cell r="C208" t="str">
            <v>merapikan tepi hamparan dan level permukaan</v>
          </cell>
        </row>
        <row r="209">
          <cell r="C209" t="str">
            <v>dengan menggunakan alat bantu</v>
          </cell>
          <cell r="L209" t="str">
            <v>B.</v>
          </cell>
          <cell r="N209" t="str">
            <v>BAHAN</v>
          </cell>
        </row>
        <row r="211">
          <cell r="A211" t="str">
            <v>III.</v>
          </cell>
          <cell r="C211" t="str">
            <v>PEMAKAIAN BAHAN, ALAT DAN TENAGA</v>
          </cell>
          <cell r="L211" t="str">
            <v>1.</v>
          </cell>
          <cell r="N211" t="str">
            <v>Agregat Kasar     (M03)</v>
          </cell>
          <cell r="P211" t="str">
            <v>M3</v>
          </cell>
          <cell r="Q211">
            <v>0.42</v>
          </cell>
          <cell r="R211">
            <v>222345.54558042376</v>
          </cell>
          <cell r="U211">
            <v>93385.129143777973</v>
          </cell>
        </row>
        <row r="212">
          <cell r="A212" t="str">
            <v xml:space="preserve">   1.</v>
          </cell>
          <cell r="C212" t="str">
            <v>BAHAN</v>
          </cell>
          <cell r="L212" t="str">
            <v>2.</v>
          </cell>
          <cell r="N212" t="str">
            <v>Agregat Halus     (M04)</v>
          </cell>
          <cell r="P212" t="str">
            <v>M3</v>
          </cell>
          <cell r="Q212">
            <v>0.24</v>
          </cell>
          <cell r="R212">
            <v>194196.70775416915</v>
          </cell>
          <cell r="U212">
            <v>46607.209861000592</v>
          </cell>
        </row>
        <row r="213">
          <cell r="C213" t="str">
            <v>- Agregat Kasar</v>
          </cell>
          <cell r="D213" t="str">
            <v>=  Ak x 1 M3 x Fk</v>
          </cell>
          <cell r="G213" t="str">
            <v>M03</v>
          </cell>
          <cell r="H213">
            <v>0.42</v>
          </cell>
          <cell r="I213" t="str">
            <v>M3</v>
          </cell>
          <cell r="L213" t="str">
            <v>3.</v>
          </cell>
          <cell r="N213" t="str">
            <v>Sirtu</v>
          </cell>
          <cell r="O213" t="str">
            <v>(M16)</v>
          </cell>
          <cell r="P213" t="str">
            <v>M3</v>
          </cell>
          <cell r="Q213">
            <v>0.54</v>
          </cell>
          <cell r="R213">
            <v>264500</v>
          </cell>
          <cell r="U213">
            <v>142830</v>
          </cell>
        </row>
        <row r="214">
          <cell r="C214" t="str">
            <v>- Agregat Halus</v>
          </cell>
          <cell r="D214" t="str">
            <v>=  Ah x 1 M3 x Fk</v>
          </cell>
          <cell r="G214" t="str">
            <v>M04</v>
          </cell>
          <cell r="H214">
            <v>0.24</v>
          </cell>
          <cell r="I214" t="str">
            <v>M3</v>
          </cell>
        </row>
        <row r="215">
          <cell r="C215" t="str">
            <v>- Sirtu</v>
          </cell>
          <cell r="D215" t="str">
            <v>=  St x 1 M3 x Fk</v>
          </cell>
          <cell r="G215" t="str">
            <v>M16</v>
          </cell>
          <cell r="H215">
            <v>0.54</v>
          </cell>
          <cell r="I215" t="str">
            <v>M3</v>
          </cell>
        </row>
        <row r="216">
          <cell r="A216" t="str">
            <v xml:space="preserve">   2.</v>
          </cell>
          <cell r="C216" t="str">
            <v>ALAT</v>
          </cell>
        </row>
        <row r="217">
          <cell r="A217" t="str">
            <v>2.a.</v>
          </cell>
          <cell r="C217" t="str">
            <v>WHEEL LOADER</v>
          </cell>
          <cell r="G217" t="str">
            <v>(E15)</v>
          </cell>
          <cell r="Q217" t="str">
            <v xml:space="preserve">JUMLAH HARGA BAHAN   </v>
          </cell>
          <cell r="U217">
            <v>282822.33900477854</v>
          </cell>
        </row>
        <row r="218">
          <cell r="C218" t="str">
            <v>Kapasitas bucket</v>
          </cell>
          <cell r="G218" t="str">
            <v>V</v>
          </cell>
          <cell r="H218">
            <v>1.5</v>
          </cell>
          <cell r="I218" t="str">
            <v>M3</v>
          </cell>
        </row>
        <row r="219">
          <cell r="C219" t="str">
            <v>Faktor bucket</v>
          </cell>
          <cell r="G219" t="str">
            <v>Fb</v>
          </cell>
          <cell r="H219">
            <v>0.9</v>
          </cell>
          <cell r="I219" t="str">
            <v>-</v>
          </cell>
          <cell r="J219" t="str">
            <v>Pemuatan ringan</v>
          </cell>
          <cell r="L219" t="str">
            <v>C.</v>
          </cell>
          <cell r="N219" t="str">
            <v>PERALATAN</v>
          </cell>
        </row>
        <row r="220">
          <cell r="C220" t="str">
            <v>Faktor Efisiensi alat</v>
          </cell>
          <cell r="G220" t="str">
            <v>Fa</v>
          </cell>
          <cell r="H220">
            <v>0.83</v>
          </cell>
          <cell r="I220" t="str">
            <v>-</v>
          </cell>
        </row>
        <row r="221">
          <cell r="C221" t="str">
            <v>Waktu siklus</v>
          </cell>
          <cell r="G221" t="str">
            <v>Ts1</v>
          </cell>
          <cell r="L221" t="str">
            <v>1</v>
          </cell>
          <cell r="N221" t="str">
            <v>Wheel Loader</v>
          </cell>
          <cell r="O221" t="str">
            <v>E15</v>
          </cell>
          <cell r="P221" t="str">
            <v>Jam</v>
          </cell>
          <cell r="Q221">
            <v>3.5698348951360995E-2</v>
          </cell>
          <cell r="R221">
            <v>163808.13869490434</v>
          </cell>
          <cell r="U221">
            <v>5847.680096203635</v>
          </cell>
        </row>
        <row r="222">
          <cell r="C222" t="str">
            <v>- Mencampur</v>
          </cell>
          <cell r="G222" t="str">
            <v>T1</v>
          </cell>
          <cell r="H222">
            <v>1.5</v>
          </cell>
          <cell r="I222" t="str">
            <v>menit</v>
          </cell>
          <cell r="L222" t="str">
            <v>2</v>
          </cell>
          <cell r="N222" t="str">
            <v>Dump Truck</v>
          </cell>
          <cell r="O222" t="str">
            <v>E09</v>
          </cell>
          <cell r="P222" t="str">
            <v>Jam</v>
          </cell>
          <cell r="Q222">
            <v>0.14542063837680036</v>
          </cell>
          <cell r="R222">
            <v>70230.073977639215</v>
          </cell>
          <cell r="U222">
            <v>10212.90219107821</v>
          </cell>
        </row>
        <row r="223">
          <cell r="C223" t="str">
            <v>- Memuat dan lain-lain</v>
          </cell>
          <cell r="G223" t="str">
            <v>T2</v>
          </cell>
          <cell r="H223">
            <v>0.5</v>
          </cell>
          <cell r="I223" t="str">
            <v>menit</v>
          </cell>
          <cell r="L223" t="str">
            <v>3</v>
          </cell>
          <cell r="N223" t="str">
            <v>Motor Grader</v>
          </cell>
          <cell r="O223" t="str">
            <v>E13</v>
          </cell>
          <cell r="P223" t="str">
            <v>Jam</v>
          </cell>
          <cell r="Q223">
            <v>1.1713520749665328E-2</v>
          </cell>
          <cell r="R223">
            <v>201666.62574070093</v>
          </cell>
          <cell r="U223">
            <v>2362.2262051286921</v>
          </cell>
        </row>
        <row r="224">
          <cell r="G224" t="str">
            <v>Ts1</v>
          </cell>
          <cell r="H224">
            <v>2</v>
          </cell>
          <cell r="I224" t="str">
            <v>menit</v>
          </cell>
          <cell r="L224" t="str">
            <v>4</v>
          </cell>
          <cell r="N224" t="str">
            <v>Tandem Roller</v>
          </cell>
          <cell r="O224" t="str">
            <v>E17</v>
          </cell>
          <cell r="P224" t="str">
            <v>Jam</v>
          </cell>
          <cell r="Q224">
            <v>1.7849174475680501E-2</v>
          </cell>
          <cell r="R224">
            <v>293927.19306224468</v>
          </cell>
          <cell r="U224">
            <v>5246.3577521150328</v>
          </cell>
        </row>
        <row r="225">
          <cell r="L225" t="str">
            <v>5</v>
          </cell>
          <cell r="N225" t="str">
            <v>Water Tanker</v>
          </cell>
          <cell r="O225" t="str">
            <v>E23</v>
          </cell>
          <cell r="P225" t="str">
            <v>Jam</v>
          </cell>
          <cell r="Q225">
            <v>2.1084337349397592E-2</v>
          </cell>
          <cell r="R225">
            <v>67020.510980434308</v>
          </cell>
          <cell r="U225">
            <v>1413.0830628404826</v>
          </cell>
        </row>
        <row r="226">
          <cell r="C226" t="str">
            <v>Kap. Prod. / jam =</v>
          </cell>
          <cell r="D226" t="str">
            <v>V x Fb x Fa x 60</v>
          </cell>
          <cell r="G226" t="str">
            <v>Q1</v>
          </cell>
          <cell r="H226">
            <v>28.012500000000003</v>
          </cell>
          <cell r="I226" t="str">
            <v>M3</v>
          </cell>
          <cell r="L226" t="str">
            <v>6</v>
          </cell>
          <cell r="N226" t="str">
            <v>Alat Bantu</v>
          </cell>
          <cell r="P226" t="str">
            <v>Ls</v>
          </cell>
          <cell r="Q226">
            <v>1</v>
          </cell>
          <cell r="R226">
            <v>75</v>
          </cell>
          <cell r="U226">
            <v>75</v>
          </cell>
        </row>
        <row r="227">
          <cell r="D227" t="str">
            <v>Fk x Ts1</v>
          </cell>
        </row>
        <row r="228">
          <cell r="C228" t="str">
            <v>Koefisien Alat / M3</v>
          </cell>
          <cell r="D228" t="str">
            <v xml:space="preserve"> =  1  :  Q1</v>
          </cell>
          <cell r="G228" t="str">
            <v>(E15)</v>
          </cell>
          <cell r="H228">
            <v>3.5698348951360995E-2</v>
          </cell>
          <cell r="I228" t="str">
            <v>Jam</v>
          </cell>
        </row>
        <row r="229">
          <cell r="Q229" t="str">
            <v xml:space="preserve">JUMLAH HARGA PERALATAN   </v>
          </cell>
          <cell r="U229">
            <v>25157.249307366055</v>
          </cell>
        </row>
        <row r="230">
          <cell r="A230" t="str">
            <v>2.b.</v>
          </cell>
          <cell r="C230" t="str">
            <v>DUMP TRUCK</v>
          </cell>
          <cell r="G230" t="str">
            <v>(E09)</v>
          </cell>
        </row>
        <row r="231">
          <cell r="C231" t="str">
            <v>Kapasitas bak</v>
          </cell>
          <cell r="G231" t="str">
            <v>V</v>
          </cell>
          <cell r="H231">
            <v>6</v>
          </cell>
          <cell r="I231" t="str">
            <v>M3</v>
          </cell>
          <cell r="L231" t="str">
            <v>D.</v>
          </cell>
          <cell r="N231" t="str">
            <v>JUMLAH HARGA TENAGA, BAHAN DAN PERALATAN  ( A + B + C )</v>
          </cell>
          <cell r="U231">
            <v>308808.29942325567</v>
          </cell>
        </row>
        <row r="232">
          <cell r="C232" t="str">
            <v>Faktor Efisiensi alat</v>
          </cell>
          <cell r="G232" t="str">
            <v>Fa</v>
          </cell>
          <cell r="H232">
            <v>0.83</v>
          </cell>
          <cell r="I232" t="str">
            <v>-</v>
          </cell>
          <cell r="L232" t="str">
            <v>E.</v>
          </cell>
          <cell r="N232" t="str">
            <v>OVERHEAD &amp; PROFIT</v>
          </cell>
          <cell r="P232">
            <v>10</v>
          </cell>
          <cell r="Q232" t="str">
            <v>%  x  D</v>
          </cell>
          <cell r="U232">
            <v>30880.829942325567</v>
          </cell>
        </row>
        <row r="233">
          <cell r="C233" t="str">
            <v>Kecepatan rata-rata bermuatan</v>
          </cell>
          <cell r="G233" t="str">
            <v>v1</v>
          </cell>
          <cell r="H233">
            <v>45</v>
          </cell>
          <cell r="I233" t="str">
            <v>KM / Jam</v>
          </cell>
          <cell r="L233" t="str">
            <v>F.</v>
          </cell>
          <cell r="N233" t="str">
            <v>HARGA SATUAN PEKERJAAN  ( D + E )</v>
          </cell>
          <cell r="U233">
            <v>339689.1293655812</v>
          </cell>
        </row>
        <row r="234">
          <cell r="C234" t="str">
            <v>Kecepatan rata-rata kosong</v>
          </cell>
          <cell r="G234" t="str">
            <v>v2</v>
          </cell>
          <cell r="H234">
            <v>60</v>
          </cell>
          <cell r="I234" t="str">
            <v>KM / Jam</v>
          </cell>
          <cell r="L234" t="str">
            <v>Note: 1</v>
          </cell>
          <cell r="N234" t="str">
            <v>SATUAN dapat berdasarkan atas jam operasi untuk Tenaga Kerja dan Peralatan, volume dan/atau ukuran</v>
          </cell>
        </row>
        <row r="235">
          <cell r="C235" t="str">
            <v>Waktu Siklus  :  - Waktu memuat = V : Q1 x 60</v>
          </cell>
          <cell r="G235" t="str">
            <v>T1</v>
          </cell>
          <cell r="H235">
            <v>12.851405622489958</v>
          </cell>
          <cell r="I235" t="str">
            <v>menit</v>
          </cell>
          <cell r="N235" t="str">
            <v>berat untuk bahan-bahan.</v>
          </cell>
        </row>
        <row r="236">
          <cell r="C236" t="str">
            <v>- Waktu tempuh isi = (L : v1) x 60 menit</v>
          </cell>
          <cell r="G236" t="str">
            <v>T2</v>
          </cell>
          <cell r="H236">
            <v>11.633333333333333</v>
          </cell>
          <cell r="I236" t="str">
            <v>menit</v>
          </cell>
          <cell r="L236">
            <v>2</v>
          </cell>
          <cell r="N236" t="str">
            <v>Kuantitas satuan adalah kuantitas setiap komponen untuk menyelesaikan satu satuan pekerjaan dari nomor</v>
          </cell>
        </row>
        <row r="237">
          <cell r="C237" t="str">
            <v>- Waktu tempuh kosong = (L : v2) x 60 menit</v>
          </cell>
          <cell r="G237" t="str">
            <v>T3</v>
          </cell>
          <cell r="H237">
            <v>8.7249999999999996</v>
          </cell>
          <cell r="I237" t="str">
            <v>menit</v>
          </cell>
          <cell r="N237" t="str">
            <v>mata pembayaran.</v>
          </cell>
        </row>
        <row r="238">
          <cell r="C238" t="str">
            <v>- Lain-lain termasuk menurunkan Agregat</v>
          </cell>
          <cell r="G238" t="str">
            <v>T4</v>
          </cell>
          <cell r="H238">
            <v>3</v>
          </cell>
          <cell r="I238" t="str">
            <v>menit</v>
          </cell>
          <cell r="L238">
            <v>3</v>
          </cell>
          <cell r="N238" t="str">
            <v>Biaya satuan untuk peralatan sudah termasuk bahan bakar, bahan habis dipakai dan operator.</v>
          </cell>
        </row>
        <row r="239">
          <cell r="G239" t="str">
            <v>Ts2</v>
          </cell>
          <cell r="H239">
            <v>36.20973895582329</v>
          </cell>
          <cell r="I239" t="str">
            <v>menit</v>
          </cell>
          <cell r="L239">
            <v>4</v>
          </cell>
          <cell r="N239" t="str">
            <v>Biaya satuan sudah termasuk pengeluaran untuk seluruh pajak yang berkaitan (tetapi tidak termasuk PPN</v>
          </cell>
        </row>
        <row r="240">
          <cell r="J240" t="str">
            <v>Berlanjut ke halaman berikut</v>
          </cell>
          <cell r="N240" t="str">
            <v>yang dibayar dari kontrak) dan biaya-biaya lainnya.</v>
          </cell>
        </row>
        <row r="241">
          <cell r="A241" t="str">
            <v>ITEM PEMBAYARAN NO.</v>
          </cell>
          <cell r="D241" t="str">
            <v>:  4.2 (2)</v>
          </cell>
          <cell r="J241" t="str">
            <v>Analisa EI-422</v>
          </cell>
        </row>
        <row r="242">
          <cell r="A242" t="str">
            <v>JENIS PEKERJAAN</v>
          </cell>
          <cell r="D242" t="str">
            <v>:  Lps. Pond. Ag. Kls. B, CBR Min 35%</v>
          </cell>
        </row>
        <row r="243">
          <cell r="A243" t="str">
            <v>SATUAN PEMBAYARAN</v>
          </cell>
          <cell r="D243" t="str">
            <v>:  M3</v>
          </cell>
          <cell r="J243" t="str">
            <v xml:space="preserve">         URAIAN ANALISA HARGA SATUAN</v>
          </cell>
        </row>
        <row r="244">
          <cell r="J244" t="str">
            <v>Lanjutan</v>
          </cell>
        </row>
        <row r="246">
          <cell r="A246" t="str">
            <v>No.</v>
          </cell>
          <cell r="C246" t="str">
            <v>U R A I A N</v>
          </cell>
          <cell r="G246" t="str">
            <v>KODE</v>
          </cell>
          <cell r="H246" t="str">
            <v>KOEF.</v>
          </cell>
          <cell r="I246" t="str">
            <v>SATUAN</v>
          </cell>
          <cell r="J246" t="str">
            <v>KETERANGAN</v>
          </cell>
        </row>
        <row r="249">
          <cell r="C249" t="str">
            <v xml:space="preserve">Kap. Prod. / Jam = </v>
          </cell>
          <cell r="D249" t="str">
            <v>V x Fa x 60</v>
          </cell>
          <cell r="G249" t="str">
            <v>Q2</v>
          </cell>
          <cell r="H249">
            <v>6.8766030129017413</v>
          </cell>
          <cell r="I249" t="str">
            <v>M3</v>
          </cell>
        </row>
        <row r="250">
          <cell r="D250" t="str">
            <v>Fk x Ts2</v>
          </cell>
        </row>
        <row r="251">
          <cell r="C251" t="str">
            <v>Koefisien Alat / M3</v>
          </cell>
          <cell r="D251" t="str">
            <v xml:space="preserve"> = 1 : Q2</v>
          </cell>
          <cell r="G251" t="str">
            <v>(E08)</v>
          </cell>
          <cell r="H251">
            <v>0.14542063837680036</v>
          </cell>
          <cell r="I251" t="str">
            <v>Jam</v>
          </cell>
        </row>
        <row r="253">
          <cell r="A253" t="str">
            <v>2.c.</v>
          </cell>
          <cell r="C253" t="str">
            <v>MOTOR GRADER</v>
          </cell>
          <cell r="G253" t="str">
            <v>(E13)</v>
          </cell>
        </row>
        <row r="254">
          <cell r="C254" t="str">
            <v>Panjang hamparaan</v>
          </cell>
          <cell r="G254" t="str">
            <v>Lh</v>
          </cell>
          <cell r="H254">
            <v>50</v>
          </cell>
          <cell r="I254" t="str">
            <v>M</v>
          </cell>
        </row>
        <row r="255">
          <cell r="C255" t="str">
            <v>Lebar efektif kerja blade</v>
          </cell>
          <cell r="G255" t="str">
            <v>b</v>
          </cell>
          <cell r="H255">
            <v>2.4</v>
          </cell>
          <cell r="I255" t="str">
            <v>M</v>
          </cell>
        </row>
        <row r="256">
          <cell r="C256" t="str">
            <v>Faktor Efisiensi alat</v>
          </cell>
          <cell r="G256" t="str">
            <v>Fa</v>
          </cell>
          <cell r="H256">
            <v>0.83</v>
          </cell>
          <cell r="I256" t="str">
            <v>-</v>
          </cell>
        </row>
        <row r="257">
          <cell r="C257" t="str">
            <v>Kecepatan rata-rata alat</v>
          </cell>
          <cell r="G257" t="str">
            <v>v</v>
          </cell>
          <cell r="H257">
            <v>4</v>
          </cell>
          <cell r="I257" t="str">
            <v>KM / Jam</v>
          </cell>
        </row>
        <row r="258">
          <cell r="C258" t="str">
            <v>Jumlah lintasan</v>
          </cell>
          <cell r="G258" t="str">
            <v>n</v>
          </cell>
          <cell r="H258">
            <v>6</v>
          </cell>
          <cell r="I258" t="str">
            <v>lintasan</v>
          </cell>
          <cell r="J258" t="str">
            <v>3 x pp</v>
          </cell>
        </row>
        <row r="259">
          <cell r="C259" t="str">
            <v>Waktu Siklus</v>
          </cell>
          <cell r="G259" t="str">
            <v>Ts3</v>
          </cell>
        </row>
        <row r="260">
          <cell r="C260" t="str">
            <v>- Perataan 1 lintasan  = (Lh x 60) : (v x 1000)</v>
          </cell>
          <cell r="G260" t="str">
            <v>T1</v>
          </cell>
          <cell r="H260">
            <v>0.75</v>
          </cell>
          <cell r="I260" t="str">
            <v>menit</v>
          </cell>
        </row>
        <row r="261">
          <cell r="C261" t="str">
            <v>- Lain-lain</v>
          </cell>
          <cell r="G261" t="str">
            <v>T2</v>
          </cell>
          <cell r="H261">
            <v>1</v>
          </cell>
          <cell r="I261" t="str">
            <v>menit</v>
          </cell>
        </row>
        <row r="262">
          <cell r="G262" t="str">
            <v>Ts3</v>
          </cell>
          <cell r="H262">
            <v>1.75</v>
          </cell>
          <cell r="I262" t="str">
            <v>menit</v>
          </cell>
        </row>
        <row r="264">
          <cell r="C264" t="str">
            <v>Kap.Prod. / jam =</v>
          </cell>
          <cell r="D264" t="str">
            <v>Lh x b x t x Fa x 60</v>
          </cell>
          <cell r="G264" t="str">
            <v>Q3</v>
          </cell>
          <cell r="H264">
            <v>85.371428571428567</v>
          </cell>
          <cell r="I264" t="str">
            <v>M3</v>
          </cell>
        </row>
        <row r="265">
          <cell r="D265" t="str">
            <v>n x Ts3</v>
          </cell>
        </row>
        <row r="266">
          <cell r="C266" t="str">
            <v>Koefisien Alat / M3</v>
          </cell>
          <cell r="D266" t="str">
            <v xml:space="preserve"> = 1 : Q3</v>
          </cell>
          <cell r="G266" t="str">
            <v>(E13)</v>
          </cell>
          <cell r="H266">
            <v>1.1713520749665328E-2</v>
          </cell>
          <cell r="I266" t="str">
            <v>Jam</v>
          </cell>
        </row>
        <row r="268">
          <cell r="A268" t="str">
            <v>2.d.</v>
          </cell>
          <cell r="C268" t="str">
            <v>TANDEM ROLLER</v>
          </cell>
          <cell r="G268" t="str">
            <v>(E17)</v>
          </cell>
        </row>
        <row r="269">
          <cell r="C269" t="str">
            <v>Kecepatan rata-rata</v>
          </cell>
          <cell r="G269" t="str">
            <v>v</v>
          </cell>
          <cell r="H269">
            <v>3</v>
          </cell>
          <cell r="I269" t="str">
            <v>KM / Jam</v>
          </cell>
        </row>
        <row r="270">
          <cell r="C270" t="str">
            <v>Lebar efektif pemadatan</v>
          </cell>
          <cell r="G270" t="str">
            <v>b</v>
          </cell>
          <cell r="H270">
            <v>1.2</v>
          </cell>
          <cell r="I270" t="str">
            <v>M</v>
          </cell>
        </row>
        <row r="271">
          <cell r="C271" t="str">
            <v>Jumlah lintasan</v>
          </cell>
          <cell r="G271" t="str">
            <v>n</v>
          </cell>
          <cell r="H271">
            <v>8</v>
          </cell>
          <cell r="I271" t="str">
            <v>lintasan</v>
          </cell>
        </row>
        <row r="272">
          <cell r="C272" t="str">
            <v>Faktor Efisiensi alat</v>
          </cell>
          <cell r="G272" t="str">
            <v>Fa</v>
          </cell>
          <cell r="H272">
            <v>0.83</v>
          </cell>
          <cell r="I272" t="str">
            <v>-</v>
          </cell>
        </row>
        <row r="274">
          <cell r="C274" t="str">
            <v>Kap.Prod./jam =</v>
          </cell>
          <cell r="D274" t="str">
            <v>(v x 1000) x b x t x Fa</v>
          </cell>
          <cell r="G274" t="str">
            <v>Q4</v>
          </cell>
          <cell r="H274">
            <v>56.024999999999999</v>
          </cell>
          <cell r="I274" t="str">
            <v>M3</v>
          </cell>
        </row>
        <row r="275">
          <cell r="D275" t="str">
            <v>n</v>
          </cell>
        </row>
        <row r="276">
          <cell r="C276" t="str">
            <v>Koefisien Alat / M3</v>
          </cell>
          <cell r="D276" t="str">
            <v xml:space="preserve"> = 1 : Q4</v>
          </cell>
          <cell r="G276" t="str">
            <v>(E17)</v>
          </cell>
          <cell r="H276">
            <v>1.7849174475680501E-2</v>
          </cell>
          <cell r="I276" t="str">
            <v>Jam</v>
          </cell>
        </row>
        <row r="279">
          <cell r="A279" t="str">
            <v>2.e.</v>
          </cell>
          <cell r="C279" t="str">
            <v>WATER TANKER</v>
          </cell>
          <cell r="G279" t="str">
            <v>(E23)</v>
          </cell>
        </row>
        <row r="280">
          <cell r="C280" t="str">
            <v>Volume Tangki air</v>
          </cell>
          <cell r="G280" t="str">
            <v>V</v>
          </cell>
          <cell r="H280">
            <v>4</v>
          </cell>
          <cell r="I280" t="str">
            <v>M3</v>
          </cell>
          <cell r="J280" t="str">
            <v>Lump Sum</v>
          </cell>
        </row>
        <row r="281">
          <cell r="C281" t="str">
            <v>Kebutuhan air / M3 agregat padat</v>
          </cell>
          <cell r="G281" t="str">
            <v>Wc</v>
          </cell>
          <cell r="H281">
            <v>7.0000000000000007E-2</v>
          </cell>
          <cell r="I281" t="str">
            <v>M3</v>
          </cell>
        </row>
        <row r="282">
          <cell r="C282" t="str">
            <v>Pengisian tangki / Jam</v>
          </cell>
          <cell r="G282" t="str">
            <v>n</v>
          </cell>
          <cell r="H282">
            <v>1</v>
          </cell>
          <cell r="I282" t="str">
            <v>kali</v>
          </cell>
        </row>
        <row r="283">
          <cell r="C283" t="str">
            <v>Faktor efisiensi alat</v>
          </cell>
          <cell r="G283" t="str">
            <v>Fa</v>
          </cell>
          <cell r="H283">
            <v>0.83</v>
          </cell>
          <cell r="I283" t="str">
            <v>-</v>
          </cell>
        </row>
        <row r="285">
          <cell r="C285" t="str">
            <v>Kap. Prod. / Jam  =</v>
          </cell>
          <cell r="D285" t="str">
            <v>V x n Fa</v>
          </cell>
          <cell r="G285" t="str">
            <v>Q5</v>
          </cell>
          <cell r="H285">
            <v>47.428571428571423</v>
          </cell>
          <cell r="I285" t="str">
            <v>M3</v>
          </cell>
        </row>
        <row r="286">
          <cell r="D286" t="str">
            <v>Wc</v>
          </cell>
        </row>
        <row r="288">
          <cell r="C288" t="str">
            <v>Koefisien Alat / M3</v>
          </cell>
          <cell r="D288" t="str">
            <v xml:space="preserve"> =   1 : Q5</v>
          </cell>
          <cell r="G288" t="str">
            <v>(E23)</v>
          </cell>
          <cell r="H288">
            <v>2.1084337349397592E-2</v>
          </cell>
          <cell r="I288" t="str">
            <v>Jam</v>
          </cell>
        </row>
        <row r="292">
          <cell r="C292" t="str">
            <v>ALAT BANTU</v>
          </cell>
        </row>
        <row r="293">
          <cell r="C293" t="str">
            <v>diperlukan :</v>
          </cell>
        </row>
        <row r="294">
          <cell r="C294" t="str">
            <v>- Kereta dorong   = 2 buah</v>
          </cell>
        </row>
        <row r="295">
          <cell r="C295" t="str">
            <v>- Sekop                = 3 buah</v>
          </cell>
        </row>
        <row r="296">
          <cell r="C296" t="str">
            <v>- Garpu                = 2 buah</v>
          </cell>
        </row>
        <row r="299">
          <cell r="J299" t="str">
            <v>Berlanjut ke halaman berikut</v>
          </cell>
        </row>
        <row r="300">
          <cell r="A300" t="str">
            <v>ITEM PEMBAYARAN NO.</v>
          </cell>
          <cell r="D300" t="str">
            <v>:  4.2 (2)</v>
          </cell>
          <cell r="J300" t="str">
            <v>Analisa EI-422</v>
          </cell>
        </row>
        <row r="301">
          <cell r="A301" t="str">
            <v>JENIS PEKERJAAN</v>
          </cell>
          <cell r="D301" t="str">
            <v>:  Lps. Pond. Ag. Kls. B, CBR Min 35%</v>
          </cell>
        </row>
        <row r="302">
          <cell r="A302" t="str">
            <v>SATUAN PEMBAYARAN</v>
          </cell>
          <cell r="D302" t="str">
            <v>:  M3</v>
          </cell>
          <cell r="J302" t="str">
            <v xml:space="preserve">         URAIAN ANALISA HARGA SATUAN</v>
          </cell>
        </row>
        <row r="303">
          <cell r="J303" t="str">
            <v>Lanjutan</v>
          </cell>
        </row>
        <row r="305">
          <cell r="A305" t="str">
            <v>No.</v>
          </cell>
          <cell r="C305" t="str">
            <v>U R A I A N</v>
          </cell>
          <cell r="G305" t="str">
            <v>KODE</v>
          </cell>
          <cell r="H305" t="str">
            <v>KOEF.</v>
          </cell>
          <cell r="I305" t="str">
            <v>SATUAN</v>
          </cell>
          <cell r="J305" t="str">
            <v>KETERANGAN</v>
          </cell>
        </row>
        <row r="308">
          <cell r="A308" t="str">
            <v xml:space="preserve">   3.</v>
          </cell>
          <cell r="C308" t="str">
            <v>TENAGA</v>
          </cell>
        </row>
        <row r="309">
          <cell r="C309" t="str">
            <v>Produksi menentukan : WHEEL LOADER</v>
          </cell>
          <cell r="G309" t="str">
            <v>Q1</v>
          </cell>
          <cell r="H309">
            <v>28.012500000000003</v>
          </cell>
          <cell r="I309" t="str">
            <v>M3/Jam</v>
          </cell>
        </row>
        <row r="310">
          <cell r="C310" t="str">
            <v>Produksi Agregat / hari  =  Tk x Q1</v>
          </cell>
          <cell r="G310" t="str">
            <v>Qt</v>
          </cell>
          <cell r="H310">
            <v>196.08750000000003</v>
          </cell>
          <cell r="I310" t="str">
            <v>M3</v>
          </cell>
        </row>
        <row r="311">
          <cell r="C311" t="str">
            <v>Kebutuhan tenaga :</v>
          </cell>
        </row>
        <row r="312">
          <cell r="D312" t="str">
            <v>- Pekerja</v>
          </cell>
          <cell r="G312" t="str">
            <v>P</v>
          </cell>
          <cell r="H312">
            <v>7</v>
          </cell>
          <cell r="I312" t="str">
            <v>orang</v>
          </cell>
        </row>
        <row r="313">
          <cell r="D313" t="str">
            <v>- Mandor</v>
          </cell>
          <cell r="G313" t="str">
            <v>M</v>
          </cell>
          <cell r="H313">
            <v>1</v>
          </cell>
          <cell r="I313" t="str">
            <v>orang</v>
          </cell>
        </row>
        <row r="315">
          <cell r="C315" t="str">
            <v>Koefisien tenaga / M3     :</v>
          </cell>
        </row>
        <row r="316">
          <cell r="D316" t="str">
            <v>- Pekerja</v>
          </cell>
          <cell r="E316" t="str">
            <v>= (Tk x P) : Qt</v>
          </cell>
          <cell r="G316" t="str">
            <v>(L01)</v>
          </cell>
          <cell r="H316">
            <v>0.24988844265952695</v>
          </cell>
          <cell r="I316" t="str">
            <v>Jam</v>
          </cell>
        </row>
        <row r="317">
          <cell r="D317" t="str">
            <v>- Mandor</v>
          </cell>
          <cell r="E317" t="str">
            <v>= (Tk x M) : Qt</v>
          </cell>
          <cell r="G317" t="str">
            <v>(L03)</v>
          </cell>
          <cell r="H317">
            <v>3.5698348951360995E-2</v>
          </cell>
          <cell r="I317" t="str">
            <v>Jam</v>
          </cell>
        </row>
        <row r="319">
          <cell r="A319" t="str">
            <v>4.</v>
          </cell>
          <cell r="C319" t="str">
            <v>HARGA DASAR SATUAN UPAH, BAHAN DAN ALAT</v>
          </cell>
        </row>
        <row r="320">
          <cell r="C320" t="str">
            <v>Lihat lampiran.</v>
          </cell>
        </row>
        <row r="322">
          <cell r="A322" t="str">
            <v>5.</v>
          </cell>
          <cell r="C322" t="str">
            <v>ANALISA HARGA SATUAN PEKERJAAN</v>
          </cell>
        </row>
        <row r="323">
          <cell r="C323" t="str">
            <v>Lihat perhitungan dalam FORMULIR STANDAR UNTUK</v>
          </cell>
        </row>
        <row r="324">
          <cell r="C324" t="str">
            <v>PEREKEMAN ANALISA MASING-MASING HARGA</v>
          </cell>
        </row>
        <row r="325">
          <cell r="C325" t="str">
            <v>SATUAN.</v>
          </cell>
        </row>
        <row r="326">
          <cell r="C326" t="str">
            <v>Didapat Harga Satuan Pekerjaan :</v>
          </cell>
        </row>
        <row r="328">
          <cell r="C328" t="str">
            <v xml:space="preserve">Rp.  </v>
          </cell>
          <cell r="D328">
            <v>339689.1293655812</v>
          </cell>
          <cell r="E328" t="str">
            <v xml:space="preserve"> / M3.</v>
          </cell>
        </row>
        <row r="331">
          <cell r="A331" t="str">
            <v>6.</v>
          </cell>
          <cell r="C331" t="str">
            <v>WAKTU PELAKSANAAN YANG DIPERLUKAN</v>
          </cell>
        </row>
        <row r="332">
          <cell r="C332" t="str">
            <v>Waktu pelaksanaan</v>
          </cell>
          <cell r="D332" t="str">
            <v>:  . . . . . . .  bulan</v>
          </cell>
        </row>
        <row r="334">
          <cell r="A334" t="str">
            <v>7.</v>
          </cell>
          <cell r="C334" t="str">
            <v>VOLUME PEKERJAAN YANG DIPERLUKAN</v>
          </cell>
        </row>
        <row r="335">
          <cell r="C335" t="str">
            <v>Volume pekerjaan  :</v>
          </cell>
          <cell r="D335">
            <v>0</v>
          </cell>
          <cell r="E335" t="str">
            <v>M3</v>
          </cell>
        </row>
        <row r="359">
          <cell r="A359" t="str">
            <v>ITEM PEMBAYARAN NO.</v>
          </cell>
          <cell r="D359" t="str">
            <v>:  4.2 (4)</v>
          </cell>
          <cell r="J359" t="str">
            <v>Analisa EI-424</v>
          </cell>
          <cell r="T359" t="str">
            <v>Analisa EI-424</v>
          </cell>
        </row>
        <row r="360">
          <cell r="A360" t="str">
            <v>JENIS PEKERJAAN</v>
          </cell>
          <cell r="D360" t="str">
            <v>:  SEMEN Utk. Pond. Semen Tanah</v>
          </cell>
        </row>
        <row r="361">
          <cell r="A361" t="str">
            <v>SATUAN PEMBAYARAN</v>
          </cell>
          <cell r="D361" t="str">
            <v>:  TON</v>
          </cell>
          <cell r="J361" t="str">
            <v xml:space="preserve">         URAIAN ANALISA HARGA SATUAN</v>
          </cell>
          <cell r="L361" t="str">
            <v>FORMULIR STANDAR UNTUK</v>
          </cell>
        </row>
        <row r="362">
          <cell r="L362" t="str">
            <v>PEREKAMAN ANALISA MASING-MASING HARGA SATUAN</v>
          </cell>
        </row>
        <row r="363">
          <cell r="L363" t="str">
            <v/>
          </cell>
        </row>
        <row r="364">
          <cell r="A364" t="str">
            <v>No.</v>
          </cell>
          <cell r="C364" t="str">
            <v>U R A I A N</v>
          </cell>
          <cell r="G364" t="str">
            <v>KODE</v>
          </cell>
          <cell r="H364" t="str">
            <v>KOEF.</v>
          </cell>
          <cell r="I364" t="str">
            <v>SATUAN</v>
          </cell>
          <cell r="J364" t="str">
            <v>KETERANGAN</v>
          </cell>
        </row>
        <row r="366">
          <cell r="L366" t="str">
            <v>PROYEK</v>
          </cell>
          <cell r="O366" t="str">
            <v>:</v>
          </cell>
        </row>
        <row r="367">
          <cell r="A367" t="str">
            <v>I.</v>
          </cell>
          <cell r="C367" t="str">
            <v>ASUMSI</v>
          </cell>
          <cell r="L367" t="str">
            <v>No. PAKET KONTRAK</v>
          </cell>
          <cell r="O367" t="str">
            <v>:</v>
          </cell>
        </row>
        <row r="368">
          <cell r="A368">
            <v>1</v>
          </cell>
          <cell r="C368" t="str">
            <v>Pekerjaan dilakukan secara manual</v>
          </cell>
          <cell r="L368" t="str">
            <v>NAMA PAKET</v>
          </cell>
          <cell r="O368" t="str">
            <v>:</v>
          </cell>
        </row>
        <row r="369">
          <cell r="A369">
            <v>2</v>
          </cell>
          <cell r="C369" t="str">
            <v>Lokasi pekerjaan : sepanjang jalan</v>
          </cell>
          <cell r="L369" t="str">
            <v>PROP / KAB / KODYA</v>
          </cell>
          <cell r="O369" t="str">
            <v>:</v>
          </cell>
        </row>
        <row r="370">
          <cell r="A370">
            <v>3</v>
          </cell>
          <cell r="C370" t="str">
            <v>Kondisi Jalan   :  sedang / baik</v>
          </cell>
          <cell r="L370" t="str">
            <v>ITEM PEMBAYARAN NO.</v>
          </cell>
          <cell r="O370" t="str">
            <v>:  4.2 (4)</v>
          </cell>
          <cell r="R370" t="str">
            <v>PERKIRAAN VOL. PEK.</v>
          </cell>
          <cell r="T370" t="str">
            <v>:</v>
          </cell>
          <cell r="U370">
            <v>0</v>
          </cell>
        </row>
        <row r="371">
          <cell r="A371">
            <v>4</v>
          </cell>
          <cell r="C371" t="str">
            <v>Jarak rata-rata Base Camp ke lokasi pekerjaan</v>
          </cell>
          <cell r="G371" t="str">
            <v>L</v>
          </cell>
          <cell r="H371">
            <v>8.7249999999999996</v>
          </cell>
          <cell r="I371" t="str">
            <v>Km</v>
          </cell>
          <cell r="L371" t="str">
            <v>JENIS PEKERJAAN</v>
          </cell>
          <cell r="O371" t="str">
            <v>:  SEMEN Utk. Pond. Semen Tanah</v>
          </cell>
          <cell r="R371" t="str">
            <v>TOTAL HARGA (Rp.)</v>
          </cell>
          <cell r="T371" t="str">
            <v>:</v>
          </cell>
          <cell r="U371">
            <v>0</v>
          </cell>
        </row>
        <row r="372">
          <cell r="A372">
            <v>5</v>
          </cell>
          <cell r="C372" t="str">
            <v>Jam kerja efektif per-hari</v>
          </cell>
          <cell r="G372" t="str">
            <v>Tk</v>
          </cell>
          <cell r="H372">
            <v>7</v>
          </cell>
          <cell r="I372" t="str">
            <v>Jam</v>
          </cell>
          <cell r="L372" t="str">
            <v>SATUAN PEMBAYARAN</v>
          </cell>
          <cell r="O372" t="str">
            <v>:  TON</v>
          </cell>
          <cell r="R372" t="str">
            <v>% THD. BIAYA PROYEK</v>
          </cell>
          <cell r="T372" t="str">
            <v>:</v>
          </cell>
          <cell r="U372" t="e">
            <v>#DIV/0!</v>
          </cell>
        </row>
        <row r="373">
          <cell r="A373">
            <v>6</v>
          </cell>
          <cell r="C373" t="str">
            <v>Semen diangkut dari Base Camp ke lapangan</v>
          </cell>
        </row>
        <row r="374">
          <cell r="C374" t="str">
            <v>dengan menggunakan Dump Truck</v>
          </cell>
        </row>
        <row r="375">
          <cell r="A375">
            <v>7</v>
          </cell>
          <cell r="C375" t="str">
            <v>Satu hari dapat diselesaikan hamparan Soil Cement</v>
          </cell>
          <cell r="Q375" t="str">
            <v>PERKIRAAN</v>
          </cell>
          <cell r="R375" t="str">
            <v>HARGA</v>
          </cell>
          <cell r="S375" t="str">
            <v>JUMLAH</v>
          </cell>
        </row>
        <row r="376">
          <cell r="C376" t="str">
            <v>sepanjang</v>
          </cell>
          <cell r="G376" t="str">
            <v>Ls</v>
          </cell>
          <cell r="H376">
            <v>400</v>
          </cell>
          <cell r="I376" t="str">
            <v>M</v>
          </cell>
          <cell r="L376" t="str">
            <v>NO.</v>
          </cell>
          <cell r="N376" t="str">
            <v>KOMPONEN</v>
          </cell>
          <cell r="P376" t="str">
            <v>SATUAN</v>
          </cell>
          <cell r="Q376" t="str">
            <v>KUANTITAS</v>
          </cell>
          <cell r="R376" t="str">
            <v>SATUAN</v>
          </cell>
          <cell r="S376" t="str">
            <v>HARGA</v>
          </cell>
        </row>
        <row r="377">
          <cell r="A377">
            <v>8</v>
          </cell>
          <cell r="C377" t="str">
            <v>Faktor kehilangan bahan</v>
          </cell>
          <cell r="G377" t="str">
            <v>Fh</v>
          </cell>
          <cell r="H377">
            <v>1.05</v>
          </cell>
          <cell r="I377" t="str">
            <v>-</v>
          </cell>
          <cell r="R377" t="str">
            <v>(Rp.)</v>
          </cell>
          <cell r="S377" t="str">
            <v>(Rp.)</v>
          </cell>
        </row>
        <row r="378">
          <cell r="A378">
            <v>9</v>
          </cell>
          <cell r="C378" t="str">
            <v>Tebal hamparan</v>
          </cell>
          <cell r="G378" t="str">
            <v>t</v>
          </cell>
          <cell r="H378">
            <v>0.15</v>
          </cell>
          <cell r="I378" t="str">
            <v>M</v>
          </cell>
        </row>
        <row r="380">
          <cell r="A380" t="str">
            <v>II.</v>
          </cell>
          <cell r="C380" t="str">
            <v>URUTAN KERJA</v>
          </cell>
          <cell r="L380" t="str">
            <v>A.</v>
          </cell>
          <cell r="N380" t="str">
            <v>TENAGA</v>
          </cell>
        </row>
        <row r="381">
          <cell r="A381">
            <v>1</v>
          </cell>
          <cell r="C381" t="str">
            <v>Dump Truck mengangkut semen dari Base Camp</v>
          </cell>
        </row>
        <row r="382">
          <cell r="C382" t="str">
            <v>ke lokasi Pekerjaan</v>
          </cell>
          <cell r="L382" t="str">
            <v>1.</v>
          </cell>
          <cell r="N382" t="str">
            <v>Pekerja</v>
          </cell>
          <cell r="O382" t="str">
            <v>(L01)</v>
          </cell>
          <cell r="P382" t="str">
            <v>Jam</v>
          </cell>
          <cell r="Q382">
            <v>2.4305555555555554</v>
          </cell>
          <cell r="R382">
            <v>2857.14</v>
          </cell>
          <cell r="U382">
            <v>6944.4374999999991</v>
          </cell>
        </row>
        <row r="383">
          <cell r="A383">
            <v>2</v>
          </cell>
          <cell r="C383" t="str">
            <v>Semen diatur/disusun di tempat hamparan</v>
          </cell>
          <cell r="L383" t="str">
            <v>2.</v>
          </cell>
          <cell r="N383" t="str">
            <v>Mandor</v>
          </cell>
          <cell r="O383" t="str">
            <v>(L03)</v>
          </cell>
          <cell r="P383" t="str">
            <v>Jam</v>
          </cell>
          <cell r="Q383">
            <v>0.16203703703703703</v>
          </cell>
          <cell r="R383">
            <v>3214.29</v>
          </cell>
          <cell r="U383">
            <v>520.83402777777781</v>
          </cell>
        </row>
        <row r="384">
          <cell r="C384" t="str">
            <v>soil/tanah oleh tenaga manusia</v>
          </cell>
        </row>
        <row r="386">
          <cell r="A386" t="str">
            <v>III.</v>
          </cell>
          <cell r="C386" t="str">
            <v>PEMAKAIAN BAHAN, ALAT DAN TENAGA</v>
          </cell>
          <cell r="Q386" t="str">
            <v xml:space="preserve">JUMLAH HARGA TENAGA   </v>
          </cell>
          <cell r="U386">
            <v>7465.271527777777</v>
          </cell>
        </row>
        <row r="387">
          <cell r="A387" t="str">
            <v xml:space="preserve">   1.</v>
          </cell>
          <cell r="C387" t="str">
            <v>BAHAN</v>
          </cell>
        </row>
        <row r="388">
          <cell r="C388" t="str">
            <v>Semen yang diperlukan / ton   = (1 x Fh) x 1000</v>
          </cell>
          <cell r="G388" t="str">
            <v>(M12)</v>
          </cell>
          <cell r="H388">
            <v>1050</v>
          </cell>
          <cell r="I388" t="str">
            <v>Kg</v>
          </cell>
          <cell r="L388" t="str">
            <v>B.</v>
          </cell>
          <cell r="N388" t="str">
            <v>BAHAN</v>
          </cell>
        </row>
        <row r="389">
          <cell r="L389" t="str">
            <v>1.</v>
          </cell>
          <cell r="N389" t="str">
            <v>Semen</v>
          </cell>
          <cell r="O389" t="str">
            <v>(M12)</v>
          </cell>
          <cell r="P389" t="str">
            <v>Kg</v>
          </cell>
          <cell r="Q389">
            <v>1050</v>
          </cell>
          <cell r="R389">
            <v>550.92499999999995</v>
          </cell>
          <cell r="U389">
            <v>578471.25</v>
          </cell>
        </row>
        <row r="390">
          <cell r="A390" t="str">
            <v xml:space="preserve">   2.</v>
          </cell>
          <cell r="C390" t="str">
            <v>ALAT</v>
          </cell>
        </row>
        <row r="391">
          <cell r="A391" t="str">
            <v>2.a.</v>
          </cell>
          <cell r="C391" t="str">
            <v>DUMP TRUCK</v>
          </cell>
          <cell r="G391" t="str">
            <v>(E08)</v>
          </cell>
        </row>
        <row r="392">
          <cell r="C392" t="str">
            <v>Kapasitas bak</v>
          </cell>
          <cell r="G392" t="str">
            <v>V</v>
          </cell>
          <cell r="H392">
            <v>10</v>
          </cell>
          <cell r="I392" t="str">
            <v>Ton</v>
          </cell>
        </row>
        <row r="393">
          <cell r="C393" t="str">
            <v>Faktor efisiensi alat</v>
          </cell>
          <cell r="G393" t="str">
            <v>Fa</v>
          </cell>
          <cell r="H393">
            <v>0.83</v>
          </cell>
          <cell r="I393" t="str">
            <v>-</v>
          </cell>
        </row>
        <row r="394">
          <cell r="C394" t="str">
            <v>Kecepatan rata-rata bermuatan</v>
          </cell>
          <cell r="G394" t="str">
            <v>v1</v>
          </cell>
          <cell r="H394">
            <v>45</v>
          </cell>
          <cell r="I394" t="str">
            <v>Km / Jam</v>
          </cell>
        </row>
        <row r="395">
          <cell r="C395" t="str">
            <v>Kecepatan rata-rata kosong</v>
          </cell>
          <cell r="G395" t="str">
            <v>v2</v>
          </cell>
          <cell r="H395">
            <v>60</v>
          </cell>
          <cell r="I395" t="str">
            <v>Km / Jam</v>
          </cell>
        </row>
        <row r="396">
          <cell r="C396" t="str">
            <v>Waktu siklus</v>
          </cell>
          <cell r="G396" t="str">
            <v>Ts1</v>
          </cell>
          <cell r="Q396" t="str">
            <v xml:space="preserve">JUMLAH HARGA BAHAN   </v>
          </cell>
          <cell r="U396">
            <v>578471.25</v>
          </cell>
        </row>
        <row r="397">
          <cell r="C397" t="str">
            <v>- Waktu tempuh isi            = (L : v1) x 60</v>
          </cell>
          <cell r="G397" t="str">
            <v>T1</v>
          </cell>
          <cell r="H397">
            <v>11.633333333333333</v>
          </cell>
          <cell r="I397" t="str">
            <v>menit</v>
          </cell>
        </row>
        <row r="398">
          <cell r="C398" t="str">
            <v>- Waktu tempuh kosong   = (L : v2) x 60</v>
          </cell>
          <cell r="G398" t="str">
            <v>T2</v>
          </cell>
          <cell r="H398">
            <v>8.7249999999999996</v>
          </cell>
          <cell r="I398" t="str">
            <v>menit</v>
          </cell>
          <cell r="L398" t="str">
            <v>C.</v>
          </cell>
          <cell r="N398" t="str">
            <v>PERALATAN</v>
          </cell>
        </row>
        <row r="399">
          <cell r="C399" t="str">
            <v>- Waktu mengisi</v>
          </cell>
          <cell r="G399" t="str">
            <v>T3</v>
          </cell>
          <cell r="H399">
            <v>40</v>
          </cell>
          <cell r="I399" t="str">
            <v>menit</v>
          </cell>
          <cell r="L399" t="str">
            <v>1.</v>
          </cell>
          <cell r="N399" t="str">
            <v>Dump Truck</v>
          </cell>
          <cell r="O399" t="str">
            <v>(E08)</v>
          </cell>
          <cell r="P399" t="str">
            <v>Jam</v>
          </cell>
          <cell r="Q399">
            <v>0.21159889558232936</v>
          </cell>
          <cell r="R399">
            <v>153645.58193291764</v>
          </cell>
          <cell r="U399">
            <v>32511.23544810967</v>
          </cell>
        </row>
        <row r="400">
          <cell r="C400" t="str">
            <v>- Waktu bongkar</v>
          </cell>
          <cell r="G400" t="str">
            <v>T4</v>
          </cell>
          <cell r="H400">
            <v>30</v>
          </cell>
          <cell r="I400" t="str">
            <v>menit</v>
          </cell>
        </row>
        <row r="401">
          <cell r="C401" t="str">
            <v>- Lain-lain</v>
          </cell>
          <cell r="G401" t="str">
            <v>T5</v>
          </cell>
          <cell r="H401">
            <v>10</v>
          </cell>
          <cell r="I401" t="str">
            <v>menit</v>
          </cell>
        </row>
        <row r="402">
          <cell r="G402" t="str">
            <v>Ts1</v>
          </cell>
          <cell r="H402">
            <v>100.35833333333333</v>
          </cell>
          <cell r="I402" t="str">
            <v>menit</v>
          </cell>
        </row>
        <row r="404">
          <cell r="C404" t="str">
            <v>Kap. Prod. / jam =</v>
          </cell>
          <cell r="D404" t="str">
            <v>V x Fa x 60</v>
          </cell>
          <cell r="G404" t="str">
            <v>Q1</v>
          </cell>
          <cell r="H404">
            <v>4.7259225869206762</v>
          </cell>
          <cell r="I404" t="str">
            <v>Ton</v>
          </cell>
        </row>
        <row r="405">
          <cell r="D405" t="str">
            <v xml:space="preserve">   Fh x Ts1</v>
          </cell>
        </row>
        <row r="407">
          <cell r="C407" t="str">
            <v>Koefisien Alat/Ton</v>
          </cell>
          <cell r="D407" t="str">
            <v xml:space="preserve">  =    1 / Q1</v>
          </cell>
          <cell r="G407" t="str">
            <v>(E08)</v>
          </cell>
          <cell r="H407">
            <v>0.21159889558232936</v>
          </cell>
          <cell r="I407" t="str">
            <v>Jam</v>
          </cell>
        </row>
        <row r="408">
          <cell r="Q408" t="str">
            <v xml:space="preserve">JUMLAH HARGA PERALATAN   </v>
          </cell>
          <cell r="U408">
            <v>32511.23544810967</v>
          </cell>
        </row>
        <row r="409">
          <cell r="A409" t="str">
            <v xml:space="preserve">   3.</v>
          </cell>
          <cell r="C409" t="str">
            <v>TENAGA</v>
          </cell>
        </row>
        <row r="410">
          <cell r="C410" t="str">
            <v>Lebar Hamparan Soil Cement</v>
          </cell>
          <cell r="G410" t="str">
            <v>b</v>
          </cell>
          <cell r="H410">
            <v>6</v>
          </cell>
          <cell r="I410" t="str">
            <v>M</v>
          </cell>
          <cell r="L410" t="str">
            <v>D.</v>
          </cell>
          <cell r="N410" t="str">
            <v>JUMLAH HARGA TENAGA, BAHAN DAN PERALATAN  ( A + B + C )</v>
          </cell>
          <cell r="U410">
            <v>618447.75697588746</v>
          </cell>
        </row>
        <row r="411">
          <cell r="C411" t="str">
            <v>Kadar semen  (3 - 12) %</v>
          </cell>
          <cell r="G411" t="str">
            <v>s</v>
          </cell>
          <cell r="H411">
            <v>7.5</v>
          </cell>
          <cell r="I411" t="str">
            <v>%</v>
          </cell>
          <cell r="L411" t="str">
            <v>E.</v>
          </cell>
          <cell r="N411" t="str">
            <v>OVERHEAD &amp; PROFIT</v>
          </cell>
          <cell r="P411">
            <v>10</v>
          </cell>
          <cell r="Q411" t="str">
            <v>%  x  D</v>
          </cell>
          <cell r="U411">
            <v>61844.775697588746</v>
          </cell>
        </row>
        <row r="412">
          <cell r="C412" t="str">
            <v>Berat jenis tanah</v>
          </cell>
          <cell r="G412" t="str">
            <v>Bj</v>
          </cell>
          <cell r="H412">
            <v>1.6</v>
          </cell>
          <cell r="I412" t="str">
            <v>ton / M3</v>
          </cell>
          <cell r="L412" t="str">
            <v>F.</v>
          </cell>
          <cell r="N412" t="str">
            <v>HARGA SATUAN PEKERJAAN  ( D + E )</v>
          </cell>
          <cell r="U412">
            <v>680292.53267347626</v>
          </cell>
        </row>
        <row r="413">
          <cell r="C413" t="str">
            <v>Setiap hari dengan produksi = {(s : 100) x t x b x Ls} x Bj</v>
          </cell>
          <cell r="G413" t="str">
            <v>Qt</v>
          </cell>
          <cell r="H413">
            <v>43.2</v>
          </cell>
          <cell r="I413" t="str">
            <v>Ton</v>
          </cell>
          <cell r="L413" t="str">
            <v>Note: 1</v>
          </cell>
          <cell r="N413" t="str">
            <v>SATUAN dapat berdasarkan atas jam operasi untuk Tenaga Kerja dan Peralatan, volume dan/atau ukuran</v>
          </cell>
        </row>
        <row r="414">
          <cell r="N414" t="str">
            <v>berat untuk bahan-bahan.</v>
          </cell>
        </row>
        <row r="415">
          <cell r="C415" t="str">
            <v>Kebutuhan tenaga :</v>
          </cell>
          <cell r="L415">
            <v>2</v>
          </cell>
          <cell r="N415" t="str">
            <v>Kuantitas satuan adalah kuantitas setiap komponen untuk menyelesaikan satu satuan pekerjaan dari nomor</v>
          </cell>
        </row>
        <row r="416">
          <cell r="D416" t="str">
            <v>- Pekerja</v>
          </cell>
          <cell r="G416" t="str">
            <v>P</v>
          </cell>
          <cell r="H416">
            <v>15</v>
          </cell>
          <cell r="I416" t="str">
            <v>orang</v>
          </cell>
          <cell r="N416" t="str">
            <v>mata pembayaran.</v>
          </cell>
        </row>
        <row r="417">
          <cell r="D417" t="str">
            <v>- Mandor</v>
          </cell>
          <cell r="G417" t="str">
            <v>M</v>
          </cell>
          <cell r="H417">
            <v>1</v>
          </cell>
          <cell r="I417" t="str">
            <v>orang</v>
          </cell>
          <cell r="L417">
            <v>3</v>
          </cell>
          <cell r="N417" t="str">
            <v>Biaya satuan untuk peralatan sudah termasuk bahan bakar, bahan habis dipakai dan operator.</v>
          </cell>
        </row>
        <row r="418">
          <cell r="L418">
            <v>4</v>
          </cell>
          <cell r="N418" t="str">
            <v>Biaya satuan sudah termasuk pengeluaran untuk seluruh pajak yang berkaitan (tetapi tidak termasuk PPN</v>
          </cell>
        </row>
        <row r="419">
          <cell r="J419" t="str">
            <v>Berlanjut ke halaman berikut</v>
          </cell>
          <cell r="N419" t="str">
            <v>yang dibayar dari kontrak) dan biaya-biaya lainnya.</v>
          </cell>
        </row>
        <row r="420">
          <cell r="A420" t="str">
            <v>ITEM PEMBAYARAN NO.</v>
          </cell>
          <cell r="D420" t="str">
            <v>:  4.2 (4)</v>
          </cell>
          <cell r="J420" t="str">
            <v>Analisa EI-424</v>
          </cell>
        </row>
        <row r="421">
          <cell r="A421" t="str">
            <v>JENIS PEKERJAAN</v>
          </cell>
          <cell r="D421" t="str">
            <v>:  SEMEN Utk. Pond. Semen Tanah</v>
          </cell>
        </row>
        <row r="422">
          <cell r="A422" t="str">
            <v>SATUAN PEMBAYARAN</v>
          </cell>
          <cell r="D422" t="str">
            <v>:  TON</v>
          </cell>
          <cell r="J422" t="str">
            <v xml:space="preserve">         URAIAN ANALISA HARGA SATUAN</v>
          </cell>
        </row>
        <row r="423">
          <cell r="J423" t="str">
            <v>Lanjutan</v>
          </cell>
        </row>
        <row r="425">
          <cell r="A425" t="str">
            <v>No.</v>
          </cell>
          <cell r="C425" t="str">
            <v>U R A I A N</v>
          </cell>
          <cell r="G425" t="str">
            <v>KODE</v>
          </cell>
          <cell r="H425" t="str">
            <v>KOEF.</v>
          </cell>
          <cell r="I425" t="str">
            <v>SATUAN</v>
          </cell>
          <cell r="J425" t="str">
            <v>KETERANGAN</v>
          </cell>
        </row>
        <row r="428">
          <cell r="C428" t="str">
            <v>Koefisien tenaga / Ton  :</v>
          </cell>
        </row>
        <row r="429">
          <cell r="D429" t="str">
            <v>- Pekerja</v>
          </cell>
          <cell r="E429" t="str">
            <v>= (Tk x P) : Qt</v>
          </cell>
          <cell r="G429" t="str">
            <v>(L01)</v>
          </cell>
          <cell r="H429">
            <v>2.4305555555555554</v>
          </cell>
          <cell r="I429" t="str">
            <v>Jam</v>
          </cell>
        </row>
        <row r="430">
          <cell r="D430" t="str">
            <v>- Mandor</v>
          </cell>
          <cell r="E430" t="str">
            <v>= (Tk x M) : Qt</v>
          </cell>
          <cell r="G430" t="str">
            <v>(L03)</v>
          </cell>
          <cell r="H430">
            <v>0.16203703703703703</v>
          </cell>
          <cell r="I430" t="str">
            <v>Jam</v>
          </cell>
        </row>
        <row r="433">
          <cell r="A433" t="str">
            <v>4.</v>
          </cell>
          <cell r="C433" t="str">
            <v>HARGA DASAR SATUAN UPAH, BAHAN DAN ALAT</v>
          </cell>
        </row>
        <row r="434">
          <cell r="C434" t="str">
            <v>Lihat lampiran.</v>
          </cell>
        </row>
        <row r="437">
          <cell r="A437" t="str">
            <v>5.</v>
          </cell>
          <cell r="C437" t="str">
            <v>ANALISA HARGA SATUAN PEKERJAAN</v>
          </cell>
        </row>
        <row r="438">
          <cell r="C438" t="str">
            <v>Lihat perhitungan dalam FORMULIR STANDAR UNTUK</v>
          </cell>
        </row>
        <row r="439">
          <cell r="C439" t="str">
            <v>PEREKEMAN ANALISA MASING-MASING HARGA</v>
          </cell>
        </row>
        <row r="440">
          <cell r="C440" t="str">
            <v>SATUAN.</v>
          </cell>
        </row>
        <row r="441">
          <cell r="C441" t="str">
            <v>Didapat Harga Satuan Pekerjaan :</v>
          </cell>
        </row>
        <row r="443">
          <cell r="C443" t="str">
            <v xml:space="preserve">Rp.  </v>
          </cell>
          <cell r="D443">
            <v>680292.53267347626</v>
          </cell>
          <cell r="E443" t="str">
            <v xml:space="preserve"> / Ton</v>
          </cell>
        </row>
        <row r="446">
          <cell r="A446" t="str">
            <v>6.</v>
          </cell>
          <cell r="C446" t="str">
            <v>WAKTU PELAKSANAAN YANG DIPERLUKAN</v>
          </cell>
        </row>
        <row r="447">
          <cell r="C447" t="str">
            <v>Waktu pelaksanaan</v>
          </cell>
          <cell r="D447" t="str">
            <v>:  . . . . . . .  bulan</v>
          </cell>
        </row>
        <row r="449">
          <cell r="A449" t="str">
            <v>7.</v>
          </cell>
          <cell r="C449" t="str">
            <v>VOLUME PEKERJAAN YANG DIPERLUKAN</v>
          </cell>
        </row>
        <row r="450">
          <cell r="C450" t="str">
            <v>Volume pekerjaan  :</v>
          </cell>
          <cell r="D450">
            <v>0</v>
          </cell>
          <cell r="E450" t="str">
            <v>Ton</v>
          </cell>
        </row>
        <row r="479">
          <cell r="A479" t="str">
            <v>ITEM PEMBAYARAN NO.</v>
          </cell>
          <cell r="D479" t="str">
            <v>:  4.2 (3)</v>
          </cell>
          <cell r="J479" t="str">
            <v>Analisa EI-423</v>
          </cell>
          <cell r="T479" t="str">
            <v>Analisa EI-423</v>
          </cell>
        </row>
        <row r="480">
          <cell r="A480" t="str">
            <v>JENIS PEKERJAAN</v>
          </cell>
          <cell r="D480" t="str">
            <v>:  Lapis Pondasi Semen Tanah</v>
          </cell>
        </row>
        <row r="481">
          <cell r="A481" t="str">
            <v>SATUAN PEMBAYARAN</v>
          </cell>
          <cell r="D481" t="str">
            <v>:  M3</v>
          </cell>
          <cell r="J481" t="str">
            <v xml:space="preserve">         URAIAN ANALISA HARGA SATUAN</v>
          </cell>
          <cell r="L481" t="str">
            <v>FORMULIR STANDAR UNTUK</v>
          </cell>
        </row>
        <row r="482">
          <cell r="L482" t="str">
            <v>PEREKAMAN ANALISA MASING-MASING HARGA SATUAN</v>
          </cell>
        </row>
        <row r="483">
          <cell r="L483" t="str">
            <v/>
          </cell>
        </row>
        <row r="484">
          <cell r="A484" t="str">
            <v>No.</v>
          </cell>
          <cell r="C484" t="str">
            <v>U R A I A N</v>
          </cell>
          <cell r="G484" t="str">
            <v>KODE</v>
          </cell>
          <cell r="H484" t="str">
            <v>KOEF.</v>
          </cell>
          <cell r="I484" t="str">
            <v>SATUAN</v>
          </cell>
          <cell r="J484" t="str">
            <v>KETERANGAN</v>
          </cell>
        </row>
        <row r="486">
          <cell r="L486" t="str">
            <v>PROYEK</v>
          </cell>
          <cell r="O486" t="str">
            <v>:</v>
          </cell>
        </row>
        <row r="487">
          <cell r="A487" t="str">
            <v>I.</v>
          </cell>
          <cell r="C487" t="str">
            <v>ASUMSI</v>
          </cell>
          <cell r="L487" t="str">
            <v>No. PAKET KONTRAK</v>
          </cell>
          <cell r="O487" t="str">
            <v>:</v>
          </cell>
        </row>
        <row r="488">
          <cell r="A488">
            <v>1</v>
          </cell>
          <cell r="C488" t="str">
            <v>Pekerjaan dilakukan secara mekanik</v>
          </cell>
          <cell r="L488" t="str">
            <v>NAMA PAKET</v>
          </cell>
          <cell r="O488" t="str">
            <v>:</v>
          </cell>
        </row>
        <row r="489">
          <cell r="A489">
            <v>2</v>
          </cell>
          <cell r="C489" t="str">
            <v>Lokasi pekerjaan : sepanjang jalan</v>
          </cell>
          <cell r="L489" t="str">
            <v>PROP / KAB / KODYA</v>
          </cell>
          <cell r="O489" t="str">
            <v>:</v>
          </cell>
        </row>
        <row r="490">
          <cell r="A490">
            <v>3</v>
          </cell>
          <cell r="C490" t="str">
            <v>Kondisi Jalan   :  sedang / baik</v>
          </cell>
          <cell r="L490" t="str">
            <v>ITEM PEMBAYARAN NO.</v>
          </cell>
          <cell r="O490" t="str">
            <v>:  4.2 (3)</v>
          </cell>
          <cell r="R490" t="str">
            <v>PERKIRAAN VOL. PEK.</v>
          </cell>
          <cell r="T490" t="str">
            <v>:</v>
          </cell>
          <cell r="U490">
            <v>0</v>
          </cell>
        </row>
        <row r="491">
          <cell r="A491">
            <v>4</v>
          </cell>
          <cell r="C491" t="str">
            <v>Jarak rata-rata sumber material ke lokasi pekerjaan</v>
          </cell>
          <cell r="G491" t="str">
            <v>L</v>
          </cell>
          <cell r="H491">
            <v>8.7249999999999996</v>
          </cell>
          <cell r="I491" t="str">
            <v>Km</v>
          </cell>
          <cell r="L491" t="str">
            <v>JENIS PEKERJAAN</v>
          </cell>
          <cell r="O491" t="str">
            <v>:  Lapis Pondasi Semen Tanah</v>
          </cell>
          <cell r="R491" t="str">
            <v>TOTAL HARGA (Rp.)</v>
          </cell>
          <cell r="T491" t="str">
            <v>:</v>
          </cell>
          <cell r="U491">
            <v>0</v>
          </cell>
        </row>
        <row r="492">
          <cell r="A492">
            <v>5</v>
          </cell>
          <cell r="C492" t="str">
            <v>Jam kerja efektif per-hari</v>
          </cell>
          <cell r="G492" t="str">
            <v>Tk</v>
          </cell>
          <cell r="H492">
            <v>7</v>
          </cell>
          <cell r="I492" t="str">
            <v>Jam</v>
          </cell>
          <cell r="L492" t="str">
            <v>SATUAN PEMBAYARAN</v>
          </cell>
          <cell r="O492" t="str">
            <v>:  M3</v>
          </cell>
          <cell r="R492" t="str">
            <v>% THD. BIAYA PROYEK</v>
          </cell>
          <cell r="T492" t="str">
            <v>:</v>
          </cell>
          <cell r="U492" t="e">
            <v>#DIV/0!</v>
          </cell>
        </row>
        <row r="493">
          <cell r="A493">
            <v>6</v>
          </cell>
          <cell r="C493" t="str">
            <v>Harga pembayaran tidak termasuk semen ( semen</v>
          </cell>
        </row>
        <row r="494">
          <cell r="C494" t="str">
            <v>dibayar dalam item tersendiri)</v>
          </cell>
        </row>
        <row r="495">
          <cell r="A495">
            <v>7</v>
          </cell>
          <cell r="C495" t="str">
            <v>Satu hari dapat diselesaikan hamparan Soil Cement</v>
          </cell>
          <cell r="Q495" t="str">
            <v>PERKIRAAN</v>
          </cell>
          <cell r="R495" t="str">
            <v>HARGA</v>
          </cell>
          <cell r="S495" t="str">
            <v>JUMLAH</v>
          </cell>
        </row>
        <row r="496">
          <cell r="C496" t="str">
            <v>sepanjang</v>
          </cell>
          <cell r="G496" t="str">
            <v>Ls</v>
          </cell>
          <cell r="H496">
            <v>400</v>
          </cell>
          <cell r="I496" t="str">
            <v>M</v>
          </cell>
          <cell r="L496" t="str">
            <v>NO.</v>
          </cell>
          <cell r="N496" t="str">
            <v>KOMPONEN</v>
          </cell>
          <cell r="P496" t="str">
            <v>SATUAN</v>
          </cell>
          <cell r="Q496" t="str">
            <v>KUANTITAS</v>
          </cell>
          <cell r="R496" t="str">
            <v>SATUAN</v>
          </cell>
          <cell r="S496" t="str">
            <v>HARGA</v>
          </cell>
        </row>
        <row r="497">
          <cell r="A497">
            <v>8</v>
          </cell>
          <cell r="C497" t="str">
            <v>Faktor kembang material (padat - lepas)</v>
          </cell>
          <cell r="G497" t="str">
            <v>Fk</v>
          </cell>
          <cell r="H497">
            <v>1.2</v>
          </cell>
          <cell r="I497" t="str">
            <v>-</v>
          </cell>
          <cell r="R497" t="str">
            <v>(Rp.)</v>
          </cell>
          <cell r="S497" t="str">
            <v>(Rp.)</v>
          </cell>
        </row>
        <row r="498">
          <cell r="A498">
            <v>9</v>
          </cell>
          <cell r="C498" t="str">
            <v>Tebal hamparan padat</v>
          </cell>
          <cell r="G498" t="str">
            <v>t</v>
          </cell>
          <cell r="H498">
            <v>0.15</v>
          </cell>
          <cell r="I498" t="str">
            <v>M</v>
          </cell>
        </row>
        <row r="500">
          <cell r="A500" t="str">
            <v>II.</v>
          </cell>
          <cell r="C500" t="str">
            <v>URUTAN KERJA</v>
          </cell>
          <cell r="L500" t="str">
            <v>A.</v>
          </cell>
          <cell r="N500" t="str">
            <v>TENAGA</v>
          </cell>
        </row>
        <row r="501">
          <cell r="A501">
            <v>1</v>
          </cell>
          <cell r="C501" t="str">
            <v>Whell Loader memuat material ke dalam Dump Truck</v>
          </cell>
        </row>
        <row r="502">
          <cell r="C502" t="str">
            <v>di lokasi sumber bahan</v>
          </cell>
          <cell r="L502" t="str">
            <v>1.</v>
          </cell>
          <cell r="N502" t="str">
            <v>Pekerja</v>
          </cell>
          <cell r="O502" t="str">
            <v>(L01)</v>
          </cell>
          <cell r="P502" t="str">
            <v>Jam</v>
          </cell>
          <cell r="Q502">
            <v>0.12494422132976349</v>
          </cell>
          <cell r="R502">
            <v>2857.14</v>
          </cell>
          <cell r="U502">
            <v>356.98313253012043</v>
          </cell>
        </row>
        <row r="503">
          <cell r="A503">
            <v>2</v>
          </cell>
          <cell r="C503" t="str">
            <v>Dump Truck mengangkut material ke lokasi pekerjaan</v>
          </cell>
          <cell r="L503" t="str">
            <v>2.</v>
          </cell>
          <cell r="N503" t="str">
            <v>Mandor</v>
          </cell>
          <cell r="O503" t="str">
            <v>(L03)</v>
          </cell>
          <cell r="P503" t="str">
            <v>Jam</v>
          </cell>
          <cell r="Q503">
            <v>1.7849174475680501E-2</v>
          </cell>
          <cell r="R503">
            <v>3214.29</v>
          </cell>
          <cell r="U503">
            <v>57.372423025435076</v>
          </cell>
        </row>
        <row r="504">
          <cell r="A504">
            <v>3</v>
          </cell>
          <cell r="C504" t="str">
            <v>Motor Grader menghampar material di lokasi pekerjaan</v>
          </cell>
        </row>
        <row r="505">
          <cell r="A505">
            <v>4</v>
          </cell>
          <cell r="C505" t="str">
            <v>Semen dan material tanah diaduk ditempat dengan</v>
          </cell>
        </row>
        <row r="506">
          <cell r="C506" t="str">
            <v>menggunakan Vulvi Mixer</v>
          </cell>
          <cell r="Q506" t="str">
            <v xml:space="preserve">JUMLAH HARGA TENAGA   </v>
          </cell>
          <cell r="U506">
            <v>414.3555555555555</v>
          </cell>
        </row>
        <row r="507">
          <cell r="A507">
            <v>5</v>
          </cell>
          <cell r="C507" t="str">
            <v>Sebelum pemadatan material dibasahi dengan</v>
          </cell>
        </row>
        <row r="508">
          <cell r="C508" t="str">
            <v>menggunakan Water Tank Truck</v>
          </cell>
          <cell r="L508" t="str">
            <v>B.</v>
          </cell>
          <cell r="N508" t="str">
            <v>BAHAN</v>
          </cell>
        </row>
        <row r="509">
          <cell r="A509">
            <v>6</v>
          </cell>
          <cell r="C509" t="str">
            <v>Pemadatan dilakukan dengan menggunakan</v>
          </cell>
          <cell r="L509" t="str">
            <v>1.</v>
          </cell>
          <cell r="N509" t="str">
            <v>Tanah Timbunan  (M08)</v>
          </cell>
          <cell r="P509" t="str">
            <v>M3</v>
          </cell>
          <cell r="Q509">
            <v>1.2</v>
          </cell>
          <cell r="R509">
            <v>20000</v>
          </cell>
          <cell r="U509">
            <v>24000</v>
          </cell>
        </row>
        <row r="510">
          <cell r="C510" t="str">
            <v>Vibrator Roller dan Pneumatic Tire Roller</v>
          </cell>
        </row>
        <row r="511">
          <cell r="A511">
            <v>7</v>
          </cell>
          <cell r="C511" t="str">
            <v>Selama pelaksanaan pekerjaan sekelompok pekerja</v>
          </cell>
        </row>
        <row r="512">
          <cell r="C512" t="str">
            <v>akan merapikan tepi hamparan dan level permukaan</v>
          </cell>
        </row>
        <row r="513">
          <cell r="C513" t="str">
            <v>dengan menggunakan alat bantu</v>
          </cell>
        </row>
        <row r="515">
          <cell r="A515" t="str">
            <v>III.</v>
          </cell>
          <cell r="C515" t="str">
            <v>PEMAKAIAN BAHAN, ALAT DAN TENAGA</v>
          </cell>
        </row>
        <row r="516">
          <cell r="Q516" t="str">
            <v xml:space="preserve">JUMLAH HARGA BAHAN   </v>
          </cell>
          <cell r="U516">
            <v>24000</v>
          </cell>
        </row>
        <row r="517">
          <cell r="A517" t="str">
            <v>1.</v>
          </cell>
          <cell r="C517" t="str">
            <v>BAHAN</v>
          </cell>
        </row>
        <row r="518">
          <cell r="C518" t="str">
            <v>Setiap M3 Soil Cement padat diperlukan = 1 x Fk</v>
          </cell>
          <cell r="G518" t="str">
            <v>(M08)</v>
          </cell>
          <cell r="H518">
            <v>1.2</v>
          </cell>
          <cell r="I518" t="str">
            <v>M3</v>
          </cell>
          <cell r="L518" t="str">
            <v>C.</v>
          </cell>
          <cell r="N518" t="str">
            <v>PERALATAN</v>
          </cell>
        </row>
        <row r="519">
          <cell r="L519" t="str">
            <v>1.</v>
          </cell>
          <cell r="N519" t="str">
            <v>Wheel Loader</v>
          </cell>
          <cell r="O519" t="str">
            <v>(E15)</v>
          </cell>
          <cell r="P519" t="str">
            <v>Jam</v>
          </cell>
          <cell r="Q519">
            <v>1.7849174475680497E-2</v>
          </cell>
          <cell r="R519">
            <v>163808.13869490434</v>
          </cell>
          <cell r="U519">
            <v>2923.8400481018175</v>
          </cell>
        </row>
        <row r="520">
          <cell r="A520" t="str">
            <v>2.</v>
          </cell>
          <cell r="C520" t="str">
            <v>ALAT</v>
          </cell>
          <cell r="L520" t="str">
            <v>2.</v>
          </cell>
          <cell r="N520" t="str">
            <v>Dump Truck</v>
          </cell>
          <cell r="O520" t="str">
            <v>(E08)</v>
          </cell>
          <cell r="P520" t="str">
            <v>Jam</v>
          </cell>
          <cell r="Q520">
            <v>0.16651888679214849</v>
          </cell>
          <cell r="R520">
            <v>153645.58193291764</v>
          </cell>
          <cell r="U520">
            <v>25584.89126400129</v>
          </cell>
        </row>
        <row r="521">
          <cell r="A521" t="str">
            <v>2.a.</v>
          </cell>
          <cell r="C521" t="str">
            <v>WHEL LOADER</v>
          </cell>
          <cell r="G521" t="str">
            <v>(E15)</v>
          </cell>
          <cell r="L521" t="str">
            <v>3.</v>
          </cell>
          <cell r="N521" t="str">
            <v>Motor Grader</v>
          </cell>
          <cell r="O521" t="str">
            <v>(E13)</v>
          </cell>
          <cell r="P521" t="str">
            <v>Jam</v>
          </cell>
          <cell r="Q521">
            <v>8.3668005354752342E-3</v>
          </cell>
          <cell r="R521">
            <v>201666.62574070093</v>
          </cell>
          <cell r="U521">
            <v>1687.3044322347801</v>
          </cell>
        </row>
        <row r="522">
          <cell r="C522" t="str">
            <v>Kapasitas bucket</v>
          </cell>
          <cell r="G522" t="str">
            <v>V</v>
          </cell>
          <cell r="H522">
            <v>1.5</v>
          </cell>
          <cell r="I522" t="str">
            <v>M3</v>
          </cell>
          <cell r="L522" t="str">
            <v>4.</v>
          </cell>
          <cell r="N522" t="str">
            <v>Tandem Roller</v>
          </cell>
          <cell r="O522" t="str">
            <v>(E17)</v>
          </cell>
          <cell r="P522" t="str">
            <v>Jam</v>
          </cell>
          <cell r="Q522">
            <v>1.7849174475680501E-2</v>
          </cell>
          <cell r="R522">
            <v>293927.19306224468</v>
          </cell>
          <cell r="U522">
            <v>5246.3577521150328</v>
          </cell>
        </row>
        <row r="523">
          <cell r="C523" t="str">
            <v>Faktor bucket</v>
          </cell>
          <cell r="G523" t="str">
            <v>Fb</v>
          </cell>
          <cell r="H523">
            <v>0.9</v>
          </cell>
          <cell r="I523" t="str">
            <v>-</v>
          </cell>
          <cell r="J523" t="str">
            <v>Pemuatan ringan</v>
          </cell>
          <cell r="L523" t="str">
            <v>5.</v>
          </cell>
          <cell r="N523" t="str">
            <v>P. Tyre Roller</v>
          </cell>
          <cell r="O523" t="str">
            <v>(E18)</v>
          </cell>
          <cell r="P523" t="str">
            <v>Jam</v>
          </cell>
          <cell r="Q523">
            <v>8.5676037483266403E-3</v>
          </cell>
          <cell r="R523">
            <v>113384.24751021285</v>
          </cell>
          <cell r="U523">
            <v>971.43130396969514</v>
          </cell>
        </row>
        <row r="524">
          <cell r="C524" t="str">
            <v>Faktor efisiensi alat</v>
          </cell>
          <cell r="G524" t="str">
            <v>Fa</v>
          </cell>
          <cell r="H524">
            <v>0.83</v>
          </cell>
          <cell r="I524" t="str">
            <v>-</v>
          </cell>
          <cell r="L524" t="str">
            <v>6.</v>
          </cell>
          <cell r="N524" t="str">
            <v>Water Tanker</v>
          </cell>
          <cell r="O524" t="str">
            <v>(E23)</v>
          </cell>
          <cell r="P524" t="str">
            <v>Jam</v>
          </cell>
          <cell r="Q524">
            <v>7.0281124497991983E-3</v>
          </cell>
          <cell r="R524">
            <v>67020.510980434308</v>
          </cell>
          <cell r="U524">
            <v>471.02768761349421</v>
          </cell>
        </row>
        <row r="525">
          <cell r="C525" t="str">
            <v>Waktu siklus :</v>
          </cell>
          <cell r="G525" t="str">
            <v>Ts1</v>
          </cell>
          <cell r="L525" t="str">
            <v>7.</v>
          </cell>
          <cell r="N525" t="str">
            <v>Fulvi Mixer</v>
          </cell>
          <cell r="O525" t="str">
            <v>(E27)</v>
          </cell>
          <cell r="P525" t="str">
            <v>Jam</v>
          </cell>
          <cell r="Q525">
            <v>1.9277108433734941E-2</v>
          </cell>
          <cell r="R525">
            <v>559029.00777943374</v>
          </cell>
          <cell r="U525">
            <v>10776.462800567399</v>
          </cell>
        </row>
        <row r="526">
          <cell r="C526" t="str">
            <v>- Muat</v>
          </cell>
          <cell r="G526" t="str">
            <v>T1</v>
          </cell>
          <cell r="H526">
            <v>0.5</v>
          </cell>
          <cell r="I526" t="str">
            <v>menit</v>
          </cell>
          <cell r="L526" t="str">
            <v>8.</v>
          </cell>
          <cell r="N526" t="str">
            <v>Alat Bantu</v>
          </cell>
          <cell r="P526" t="str">
            <v>Ls</v>
          </cell>
          <cell r="Q526">
            <v>1</v>
          </cell>
          <cell r="R526">
            <v>90</v>
          </cell>
          <cell r="U526">
            <v>90</v>
          </cell>
        </row>
        <row r="527">
          <cell r="C527" t="str">
            <v>- Lain-lain</v>
          </cell>
          <cell r="G527" t="str">
            <v>T2</v>
          </cell>
          <cell r="H527">
            <v>0.5</v>
          </cell>
          <cell r="I527" t="str">
            <v>menit</v>
          </cell>
        </row>
        <row r="528">
          <cell r="G528" t="str">
            <v>Ts1</v>
          </cell>
          <cell r="H528">
            <v>1</v>
          </cell>
          <cell r="I528" t="str">
            <v>menit</v>
          </cell>
          <cell r="Q528" t="str">
            <v xml:space="preserve">JUMLAH HARGA PERALATAN   </v>
          </cell>
          <cell r="U528">
            <v>47751.31528860351</v>
          </cell>
        </row>
        <row r="530">
          <cell r="C530" t="str">
            <v>Kap. Prod. / Jam  =</v>
          </cell>
          <cell r="D530" t="str">
            <v>V x Fb x Fa x 60</v>
          </cell>
          <cell r="G530" t="str">
            <v>Q1</v>
          </cell>
          <cell r="H530">
            <v>56.025000000000006</v>
          </cell>
          <cell r="I530" t="str">
            <v>M3</v>
          </cell>
          <cell r="L530" t="str">
            <v>D.</v>
          </cell>
          <cell r="N530" t="str">
            <v>JUMLAH HARGA TENAGA, BAHAN DAN PERALATAN  ( A + B + C )</v>
          </cell>
          <cell r="U530">
            <v>72165.67084415906</v>
          </cell>
        </row>
        <row r="531">
          <cell r="D531" t="str">
            <v>Fk x Ts1</v>
          </cell>
          <cell r="L531" t="str">
            <v>E.</v>
          </cell>
          <cell r="N531" t="str">
            <v>OVERHEAD &amp; PROFIT</v>
          </cell>
          <cell r="P531">
            <v>10</v>
          </cell>
          <cell r="Q531" t="str">
            <v>%  x  D</v>
          </cell>
          <cell r="U531">
            <v>7216.5670844159067</v>
          </cell>
        </row>
        <row r="532">
          <cell r="L532" t="str">
            <v>F.</v>
          </cell>
          <cell r="N532" t="str">
            <v>HARGA SATUAN PEKERJAAN  ( D + E )</v>
          </cell>
          <cell r="U532">
            <v>79382.237928574963</v>
          </cell>
        </row>
        <row r="533">
          <cell r="C533" t="str">
            <v>Koefisien Alat / M3</v>
          </cell>
          <cell r="D533" t="str">
            <v xml:space="preserve"> = 1 / Q1</v>
          </cell>
          <cell r="G533" t="str">
            <v>(E15)</v>
          </cell>
          <cell r="H533">
            <v>1.7849174475680497E-2</v>
          </cell>
          <cell r="I533" t="str">
            <v>Jam</v>
          </cell>
          <cell r="L533" t="str">
            <v>Note: 1</v>
          </cell>
          <cell r="N533" t="str">
            <v>SATUAN dapat berdasarkan atas jam operasi untuk Tenaga Kerja dan Peralatan, volume dan/atau ukuran</v>
          </cell>
        </row>
        <row r="534">
          <cell r="N534" t="str">
            <v>berat untuk bahan-bahan.</v>
          </cell>
        </row>
        <row r="535">
          <cell r="L535">
            <v>2</v>
          </cell>
          <cell r="N535" t="str">
            <v>Kuantitas satuan adalah kuantitas setiap komponen untuk menyelesaikan satu satuan pekerjaan dari nomor</v>
          </cell>
        </row>
        <row r="536">
          <cell r="N536" t="str">
            <v>mata pembayaran.</v>
          </cell>
        </row>
        <row r="537">
          <cell r="L537">
            <v>3</v>
          </cell>
          <cell r="N537" t="str">
            <v>Biaya satuan untuk peralatan sudah termasuk bahan bakar, bahan habis dipakai dan operator.</v>
          </cell>
        </row>
        <row r="538">
          <cell r="L538">
            <v>4</v>
          </cell>
          <cell r="N538" t="str">
            <v>Biaya satuan sudah termasuk pengeluaran untuk seluruh pajak yang berkaitan (tetapi tidak termasuk PPN</v>
          </cell>
        </row>
        <row r="539">
          <cell r="J539" t="str">
            <v>Berlanjut ke halaman berikut</v>
          </cell>
          <cell r="N539" t="str">
            <v>yang dibayar dari kontrak) dan biaya-biaya lainnya.</v>
          </cell>
        </row>
        <row r="540">
          <cell r="A540" t="str">
            <v>ITEM PEMBAYARAN NO.</v>
          </cell>
          <cell r="D540" t="str">
            <v>:  4.2 (3)</v>
          </cell>
          <cell r="J540" t="str">
            <v>Analisa EI-423</v>
          </cell>
        </row>
        <row r="541">
          <cell r="A541" t="str">
            <v>JENIS PEKERJAAN</v>
          </cell>
          <cell r="D541" t="str">
            <v>:  Lapis Pondasi Semen Tanah</v>
          </cell>
        </row>
        <row r="542">
          <cell r="A542" t="str">
            <v>SATUAN PEMBAYARAN</v>
          </cell>
          <cell r="D542" t="str">
            <v>:  M3</v>
          </cell>
          <cell r="J542" t="str">
            <v xml:space="preserve">         URAIAN ANALISA HARGA SATUAN</v>
          </cell>
        </row>
        <row r="543">
          <cell r="J543" t="str">
            <v>Lanjutan</v>
          </cell>
        </row>
        <row r="545">
          <cell r="A545" t="str">
            <v>No.</v>
          </cell>
          <cell r="C545" t="str">
            <v>U R A I A N</v>
          </cell>
          <cell r="G545" t="str">
            <v>KODE</v>
          </cell>
          <cell r="H545" t="str">
            <v>KOEF.</v>
          </cell>
          <cell r="I545" t="str">
            <v>SATUAN</v>
          </cell>
          <cell r="J545" t="str">
            <v>KETERANGAN</v>
          </cell>
        </row>
        <row r="548">
          <cell r="A548" t="str">
            <v>2.b.</v>
          </cell>
          <cell r="C548" t="str">
            <v>DUMP TRUCK</v>
          </cell>
          <cell r="G548" t="str">
            <v>(E08)</v>
          </cell>
        </row>
        <row r="549">
          <cell r="C549" t="str">
            <v>Kapasitas bak</v>
          </cell>
          <cell r="G549" t="str">
            <v>V</v>
          </cell>
          <cell r="H549">
            <v>4</v>
          </cell>
          <cell r="I549" t="str">
            <v>M3</v>
          </cell>
        </row>
        <row r="550">
          <cell r="C550" t="str">
            <v>Faktor efisiensi alat</v>
          </cell>
          <cell r="G550" t="str">
            <v>Fa</v>
          </cell>
          <cell r="H550">
            <v>0.83</v>
          </cell>
          <cell r="I550" t="str">
            <v>-</v>
          </cell>
        </row>
        <row r="551">
          <cell r="C551" t="str">
            <v>Kecepatan rata-rata bermuatan</v>
          </cell>
          <cell r="G551" t="str">
            <v>v1</v>
          </cell>
          <cell r="H551">
            <v>45</v>
          </cell>
          <cell r="I551" t="str">
            <v>Km / Jam</v>
          </cell>
        </row>
        <row r="552">
          <cell r="C552" t="str">
            <v>Kecepatan rata-rata kosong</v>
          </cell>
          <cell r="G552" t="str">
            <v>v2</v>
          </cell>
          <cell r="H552">
            <v>60</v>
          </cell>
          <cell r="I552" t="str">
            <v>Km / Jam</v>
          </cell>
        </row>
        <row r="553">
          <cell r="C553" t="str">
            <v>Waktu Siklus  :  - Waktu memuat = V : Q1 x 60</v>
          </cell>
          <cell r="G553" t="str">
            <v>T1</v>
          </cell>
          <cell r="H553">
            <v>4.283801874163319</v>
          </cell>
          <cell r="I553" t="str">
            <v>menit</v>
          </cell>
        </row>
        <row r="554">
          <cell r="C554" t="str">
            <v>- Waktu tempuh isi          = (L : v1) x 60</v>
          </cell>
          <cell r="G554" t="str">
            <v>T2</v>
          </cell>
          <cell r="H554">
            <v>11.633333333333333</v>
          </cell>
          <cell r="I554" t="str">
            <v>menit</v>
          </cell>
        </row>
        <row r="555">
          <cell r="C555" t="str">
            <v>- Waktu tempuh kosong   = (L : v2) x 60</v>
          </cell>
          <cell r="G555" t="str">
            <v>T3</v>
          </cell>
          <cell r="H555">
            <v>8.7249999999999996</v>
          </cell>
          <cell r="I555" t="str">
            <v>menit</v>
          </cell>
        </row>
        <row r="556">
          <cell r="C556" t="str">
            <v>- Lain-lain</v>
          </cell>
          <cell r="G556" t="str">
            <v>T4</v>
          </cell>
          <cell r="H556">
            <v>3</v>
          </cell>
          <cell r="I556" t="str">
            <v>menit</v>
          </cell>
        </row>
        <row r="557">
          <cell r="G557" t="str">
            <v>Ts2</v>
          </cell>
          <cell r="H557">
            <v>27.642135207496651</v>
          </cell>
          <cell r="I557" t="str">
            <v>menit</v>
          </cell>
        </row>
        <row r="559">
          <cell r="C559" t="str">
            <v>Kapasitas Prod. / jam =</v>
          </cell>
          <cell r="E559" t="str">
            <v>V x Fa x 60</v>
          </cell>
          <cell r="G559" t="str">
            <v>Q2</v>
          </cell>
          <cell r="H559">
            <v>6.0053247968695338</v>
          </cell>
          <cell r="I559" t="str">
            <v>M3</v>
          </cell>
        </row>
        <row r="560">
          <cell r="E560" t="str">
            <v xml:space="preserve">   Fk x Ts2</v>
          </cell>
        </row>
        <row r="562">
          <cell r="C562" t="str">
            <v>Koefisien Alat / M3</v>
          </cell>
          <cell r="D562" t="str">
            <v xml:space="preserve"> =    1 / Q2</v>
          </cell>
          <cell r="G562" t="str">
            <v>(E08)</v>
          </cell>
          <cell r="H562">
            <v>0.16651888679214849</v>
          </cell>
          <cell r="I562" t="str">
            <v>Jam</v>
          </cell>
        </row>
        <row r="564">
          <cell r="A564" t="str">
            <v>2.c.</v>
          </cell>
          <cell r="C564" t="str">
            <v>MOTOR GRADER</v>
          </cell>
          <cell r="G564" t="str">
            <v>(E13)</v>
          </cell>
        </row>
        <row r="565">
          <cell r="C565" t="str">
            <v>Panjang hamparan</v>
          </cell>
          <cell r="G565" t="str">
            <v>Lh</v>
          </cell>
          <cell r="H565">
            <v>100</v>
          </cell>
          <cell r="I565" t="str">
            <v>M</v>
          </cell>
        </row>
        <row r="566">
          <cell r="C566" t="str">
            <v>Lebar efektif kerja blade</v>
          </cell>
          <cell r="G566" t="str">
            <v>b</v>
          </cell>
          <cell r="H566">
            <v>2.4</v>
          </cell>
          <cell r="I566" t="str">
            <v>M</v>
          </cell>
        </row>
        <row r="567">
          <cell r="C567" t="str">
            <v>Faktor efisiensi alat</v>
          </cell>
          <cell r="G567" t="str">
            <v>Fa</v>
          </cell>
          <cell r="H567">
            <v>0.83</v>
          </cell>
          <cell r="I567" t="str">
            <v>-</v>
          </cell>
        </row>
        <row r="568">
          <cell r="C568" t="str">
            <v>Kecepatan rata-rata alat</v>
          </cell>
          <cell r="G568" t="str">
            <v>v</v>
          </cell>
          <cell r="H568">
            <v>4</v>
          </cell>
          <cell r="I568" t="str">
            <v>Km / Jam</v>
          </cell>
        </row>
        <row r="569">
          <cell r="C569" t="str">
            <v>Jumlah lintasan</v>
          </cell>
          <cell r="G569" t="str">
            <v>n</v>
          </cell>
          <cell r="H569">
            <v>6</v>
          </cell>
          <cell r="I569" t="str">
            <v>lintasan</v>
          </cell>
          <cell r="J569" t="str">
            <v>3 x pp</v>
          </cell>
        </row>
        <row r="570">
          <cell r="C570" t="str">
            <v>Waktu siklus</v>
          </cell>
          <cell r="G570" t="str">
            <v>Ts3</v>
          </cell>
        </row>
        <row r="571">
          <cell r="C571" t="str">
            <v>- Perataan 1 lintasan  = Lh : (v x 1000) x 60</v>
          </cell>
          <cell r="G571" t="str">
            <v>T1</v>
          </cell>
          <cell r="H571">
            <v>1.5</v>
          </cell>
          <cell r="I571" t="str">
            <v>menit</v>
          </cell>
        </row>
        <row r="572">
          <cell r="C572" t="str">
            <v>- Lain-lain</v>
          </cell>
          <cell r="G572" t="str">
            <v>T2</v>
          </cell>
          <cell r="H572">
            <v>1</v>
          </cell>
          <cell r="I572" t="str">
            <v>menit</v>
          </cell>
        </row>
        <row r="573">
          <cell r="G573" t="str">
            <v>Ts3</v>
          </cell>
          <cell r="H573">
            <v>2.5</v>
          </cell>
          <cell r="I573" t="str">
            <v>menit</v>
          </cell>
        </row>
        <row r="575">
          <cell r="C575" t="str">
            <v>Kap. Prod. / Jam  =</v>
          </cell>
          <cell r="D575" t="str">
            <v>Lh x b x t x Fa x 60</v>
          </cell>
          <cell r="G575" t="str">
            <v>Q3</v>
          </cell>
          <cell r="H575">
            <v>119.52</v>
          </cell>
          <cell r="I575" t="str">
            <v>M3</v>
          </cell>
        </row>
        <row r="576">
          <cell r="D576" t="str">
            <v>n x Ts3</v>
          </cell>
        </row>
        <row r="578">
          <cell r="C578" t="str">
            <v>Koefisien Alat / M3</v>
          </cell>
          <cell r="D578" t="str">
            <v xml:space="preserve"> =  1 / Q3</v>
          </cell>
          <cell r="G578" t="str">
            <v>(E13)</v>
          </cell>
          <cell r="H578">
            <v>8.3668005354752342E-3</v>
          </cell>
          <cell r="I578" t="str">
            <v>jam</v>
          </cell>
        </row>
        <row r="580">
          <cell r="A580" t="str">
            <v>2.d.</v>
          </cell>
          <cell r="C580" t="str">
            <v>TANDEM ROLLER</v>
          </cell>
          <cell r="G580" t="str">
            <v>(E19)</v>
          </cell>
        </row>
        <row r="581">
          <cell r="C581" t="str">
            <v>Kecepatan rata-rata alat</v>
          </cell>
          <cell r="G581" t="str">
            <v>v</v>
          </cell>
          <cell r="H581">
            <v>3</v>
          </cell>
          <cell r="I581" t="str">
            <v>Km / Jam</v>
          </cell>
        </row>
        <row r="582">
          <cell r="C582" t="str">
            <v>Lebar efektif pemadatan</v>
          </cell>
          <cell r="G582" t="str">
            <v>b</v>
          </cell>
          <cell r="H582">
            <v>1.2</v>
          </cell>
          <cell r="I582" t="str">
            <v>M</v>
          </cell>
        </row>
        <row r="583">
          <cell r="C583" t="str">
            <v>Jumlah lintasan</v>
          </cell>
          <cell r="G583" t="str">
            <v>n</v>
          </cell>
          <cell r="H583">
            <v>8</v>
          </cell>
          <cell r="I583" t="str">
            <v>lintasan</v>
          </cell>
          <cell r="J583" t="str">
            <v>4 x pp</v>
          </cell>
        </row>
        <row r="584">
          <cell r="C584" t="str">
            <v>Faktor efisiensi alat</v>
          </cell>
          <cell r="G584" t="str">
            <v>Fa</v>
          </cell>
          <cell r="H584">
            <v>0.83</v>
          </cell>
          <cell r="I584" t="str">
            <v>-</v>
          </cell>
        </row>
        <row r="586">
          <cell r="C586" t="str">
            <v xml:space="preserve">Kap. Prod. / Jam = </v>
          </cell>
          <cell r="D586" t="str">
            <v>(v x 1000) x b x t x Fa</v>
          </cell>
          <cell r="G586" t="str">
            <v>Q4</v>
          </cell>
          <cell r="H586">
            <v>56.024999999999999</v>
          </cell>
          <cell r="I586" t="str">
            <v>M3</v>
          </cell>
        </row>
        <row r="587">
          <cell r="D587" t="str">
            <v>n</v>
          </cell>
        </row>
        <row r="589">
          <cell r="C589" t="str">
            <v>Koefisien Alat / M3</v>
          </cell>
          <cell r="D589" t="str">
            <v xml:space="preserve"> = 1/ Q4</v>
          </cell>
          <cell r="G589" t="str">
            <v>(E19)</v>
          </cell>
          <cell r="H589">
            <v>1.7849174475680501E-2</v>
          </cell>
          <cell r="I589" t="str">
            <v>Jam</v>
          </cell>
        </row>
        <row r="591">
          <cell r="A591" t="str">
            <v>2.e.</v>
          </cell>
          <cell r="C591" t="str">
            <v>PNEUMATIC TIRE ROLLER</v>
          </cell>
          <cell r="G591" t="str">
            <v>(E18)</v>
          </cell>
        </row>
        <row r="592">
          <cell r="C592" t="str">
            <v>Kecepatan rata-rata alat</v>
          </cell>
          <cell r="G592" t="str">
            <v>v</v>
          </cell>
          <cell r="H592">
            <v>5</v>
          </cell>
          <cell r="I592" t="str">
            <v>Km / Jam</v>
          </cell>
        </row>
        <row r="593">
          <cell r="C593" t="str">
            <v>Lebar efektif pemadatan</v>
          </cell>
          <cell r="G593" t="str">
            <v>b</v>
          </cell>
          <cell r="H593">
            <v>1.5</v>
          </cell>
          <cell r="I593" t="str">
            <v>M</v>
          </cell>
        </row>
        <row r="594">
          <cell r="C594" t="str">
            <v>Jumlah lintasan</v>
          </cell>
          <cell r="G594" t="str">
            <v>n</v>
          </cell>
          <cell r="H594">
            <v>8</v>
          </cell>
          <cell r="I594" t="str">
            <v>lintasan</v>
          </cell>
          <cell r="J594" t="str">
            <v>4 x pp</v>
          </cell>
        </row>
        <row r="595">
          <cell r="C595" t="str">
            <v>Faktor efisiensi alat</v>
          </cell>
          <cell r="G595" t="str">
            <v>Fa</v>
          </cell>
          <cell r="H595">
            <v>0.83</v>
          </cell>
          <cell r="I595" t="str">
            <v>-</v>
          </cell>
        </row>
        <row r="598">
          <cell r="J598" t="str">
            <v>Berlanjut ke halaman berikut</v>
          </cell>
        </row>
        <row r="599">
          <cell r="A599" t="str">
            <v>ITEM PEMBAYARAN NO.</v>
          </cell>
          <cell r="D599" t="str">
            <v>:  4.2 (3)</v>
          </cell>
          <cell r="J599" t="str">
            <v>Analisa EI-423</v>
          </cell>
        </row>
        <row r="600">
          <cell r="A600" t="str">
            <v>JENIS PEKERJAAN</v>
          </cell>
          <cell r="D600" t="str">
            <v>:  Lapis Pondasi Semen Tanah</v>
          </cell>
        </row>
        <row r="601">
          <cell r="A601" t="str">
            <v>SATUAN PEMBAYARAN</v>
          </cell>
          <cell r="D601" t="str">
            <v>:  M3</v>
          </cell>
          <cell r="J601" t="str">
            <v xml:space="preserve">         URAIAN ANALISA HARGA SATUAN</v>
          </cell>
        </row>
        <row r="602">
          <cell r="J602" t="str">
            <v>Lanjutan</v>
          </cell>
        </row>
        <row r="604">
          <cell r="A604" t="str">
            <v>No.</v>
          </cell>
          <cell r="C604" t="str">
            <v>U R A I A N</v>
          </cell>
          <cell r="G604" t="str">
            <v>KODE</v>
          </cell>
          <cell r="H604" t="str">
            <v>KOEF.</v>
          </cell>
          <cell r="I604" t="str">
            <v>SATUAN</v>
          </cell>
          <cell r="J604" t="str">
            <v>KETERANGAN</v>
          </cell>
        </row>
        <row r="607">
          <cell r="C607" t="str">
            <v xml:space="preserve">Kap. Prod. / Jam = </v>
          </cell>
          <cell r="D607" t="str">
            <v>(v x 1000) x b x t x Fa</v>
          </cell>
          <cell r="G607" t="str">
            <v>Q5</v>
          </cell>
          <cell r="H607">
            <v>116.71875</v>
          </cell>
          <cell r="I607" t="str">
            <v>M3</v>
          </cell>
        </row>
        <row r="608">
          <cell r="D608" t="str">
            <v>n</v>
          </cell>
        </row>
        <row r="610">
          <cell r="C610" t="str">
            <v>Koefisien Alat / M3</v>
          </cell>
          <cell r="D610" t="str">
            <v xml:space="preserve"> = 1 / Q5</v>
          </cell>
          <cell r="G610" t="str">
            <v>(E18)</v>
          </cell>
          <cell r="H610">
            <v>8.5676037483266403E-3</v>
          </cell>
          <cell r="I610" t="str">
            <v>Jam</v>
          </cell>
        </row>
        <row r="612">
          <cell r="A612" t="str">
            <v>2.e.</v>
          </cell>
          <cell r="C612" t="str">
            <v>WATER TANK TRUCK</v>
          </cell>
          <cell r="G612" t="str">
            <v>(E23)</v>
          </cell>
        </row>
        <row r="613">
          <cell r="C613" t="str">
            <v>Volume Tangki air</v>
          </cell>
          <cell r="G613" t="str">
            <v>V</v>
          </cell>
          <cell r="H613">
            <v>4</v>
          </cell>
          <cell r="I613" t="str">
            <v>M3</v>
          </cell>
        </row>
        <row r="614">
          <cell r="C614" t="str">
            <v>Kebutuhan air / M3 material padat</v>
          </cell>
          <cell r="G614" t="str">
            <v>Wc</v>
          </cell>
          <cell r="H614">
            <v>7.0000000000000007E-2</v>
          </cell>
          <cell r="I614" t="str">
            <v>M3</v>
          </cell>
        </row>
        <row r="615">
          <cell r="C615" t="str">
            <v>Pengisian tanhgki / jam</v>
          </cell>
          <cell r="G615" t="str">
            <v>n</v>
          </cell>
          <cell r="H615">
            <v>3</v>
          </cell>
          <cell r="I615" t="str">
            <v>kali</v>
          </cell>
        </row>
        <row r="616">
          <cell r="C616" t="str">
            <v>Faktor efisiensi alat</v>
          </cell>
          <cell r="G616" t="str">
            <v>Fa</v>
          </cell>
          <cell r="H616">
            <v>0.83</v>
          </cell>
          <cell r="I616" t="str">
            <v>-</v>
          </cell>
        </row>
        <row r="618">
          <cell r="C618" t="str">
            <v>Kap. Prod. / Jam  =</v>
          </cell>
          <cell r="D618" t="str">
            <v>V x n x Fa</v>
          </cell>
          <cell r="G618" t="str">
            <v>Q6</v>
          </cell>
          <cell r="H618">
            <v>142.28571428571425</v>
          </cell>
          <cell r="I618" t="str">
            <v>M3</v>
          </cell>
        </row>
        <row r="619">
          <cell r="D619" t="str">
            <v>Wc</v>
          </cell>
        </row>
        <row r="621">
          <cell r="C621" t="str">
            <v>Koefisien Alat / M3</v>
          </cell>
          <cell r="D621" t="str">
            <v xml:space="preserve">  = 1 / Q6</v>
          </cell>
          <cell r="G621" t="str">
            <v>(E23)</v>
          </cell>
          <cell r="H621">
            <v>7.0281124497991983E-3</v>
          </cell>
          <cell r="I621" t="str">
            <v>Jam</v>
          </cell>
        </row>
        <row r="623">
          <cell r="A623" t="str">
            <v>2.f.</v>
          </cell>
          <cell r="C623" t="str">
            <v>FULVI MIXER</v>
          </cell>
          <cell r="G623" t="str">
            <v>(E27)</v>
          </cell>
        </row>
        <row r="624">
          <cell r="C624" t="str">
            <v>Kecepatan rata-rata alat</v>
          </cell>
          <cell r="G624" t="str">
            <v>v</v>
          </cell>
          <cell r="H624">
            <v>2.5</v>
          </cell>
          <cell r="I624" t="str">
            <v>Km / Jam</v>
          </cell>
        </row>
        <row r="625">
          <cell r="C625" t="str">
            <v>Lebar efektif pemadatan</v>
          </cell>
          <cell r="G625" t="str">
            <v>b</v>
          </cell>
          <cell r="H625">
            <v>1</v>
          </cell>
          <cell r="I625" t="str">
            <v>M</v>
          </cell>
        </row>
        <row r="626">
          <cell r="C626" t="str">
            <v>Jumlah lintasan</v>
          </cell>
          <cell r="G626" t="str">
            <v>n</v>
          </cell>
          <cell r="H626">
            <v>6</v>
          </cell>
          <cell r="I626" t="str">
            <v>lintasan</v>
          </cell>
          <cell r="J626" t="str">
            <v>3 x pp</v>
          </cell>
        </row>
        <row r="627">
          <cell r="C627" t="str">
            <v>Faktor efisiensi alat</v>
          </cell>
          <cell r="G627" t="str">
            <v>Fa</v>
          </cell>
          <cell r="H627">
            <v>0.83</v>
          </cell>
          <cell r="I627" t="str">
            <v>-</v>
          </cell>
        </row>
        <row r="629">
          <cell r="C629" t="str">
            <v xml:space="preserve">Kap. Prod. / Jam = </v>
          </cell>
          <cell r="D629" t="str">
            <v>(v x 1000) x b x t x Fa</v>
          </cell>
          <cell r="G629" t="str">
            <v>Q7</v>
          </cell>
          <cell r="H629">
            <v>51.875</v>
          </cell>
          <cell r="I629" t="str">
            <v>M3</v>
          </cell>
        </row>
        <row r="630">
          <cell r="D630" t="str">
            <v>n</v>
          </cell>
        </row>
        <row r="632">
          <cell r="C632" t="str">
            <v>Koefisien Alat / M3</v>
          </cell>
          <cell r="D632" t="str">
            <v xml:space="preserve">  = 1 / Q7</v>
          </cell>
          <cell r="G632" t="str">
            <v>(E27)</v>
          </cell>
          <cell r="H632">
            <v>1.9277108433734941E-2</v>
          </cell>
          <cell r="I632" t="str">
            <v>Jam</v>
          </cell>
        </row>
        <row r="634">
          <cell r="A634" t="str">
            <v>2.g.</v>
          </cell>
          <cell r="C634" t="str">
            <v>ALAT BANTU</v>
          </cell>
        </row>
        <row r="635">
          <cell r="C635" t="str">
            <v>Diperlukan :</v>
          </cell>
          <cell r="J635" t="str">
            <v>Lump Sump</v>
          </cell>
        </row>
        <row r="636">
          <cell r="C636" t="str">
            <v>- Kereta dorong  = 2 buah</v>
          </cell>
        </row>
        <row r="637">
          <cell r="C637" t="str">
            <v>- Sekop             = 3 buah</v>
          </cell>
        </row>
        <row r="639">
          <cell r="A639" t="str">
            <v>3.</v>
          </cell>
          <cell r="C639" t="str">
            <v>TENAGA</v>
          </cell>
        </row>
        <row r="640">
          <cell r="C640" t="str">
            <v>Produksi menetukan : VIBRATOR ROLLER</v>
          </cell>
          <cell r="G640" t="str">
            <v>Q4</v>
          </cell>
          <cell r="H640">
            <v>56.024999999999999</v>
          </cell>
          <cell r="I640" t="str">
            <v>M3/Jam</v>
          </cell>
        </row>
        <row r="641">
          <cell r="C641" t="str">
            <v>Produksi Soil Cement / hari  = Tk x Q4</v>
          </cell>
          <cell r="G641" t="str">
            <v>Qt</v>
          </cell>
          <cell r="H641">
            <v>392.17500000000001</v>
          </cell>
          <cell r="I641" t="str">
            <v>M3</v>
          </cell>
        </row>
        <row r="642">
          <cell r="C642" t="str">
            <v>Kebutuhan tenaga  :</v>
          </cell>
        </row>
        <row r="643">
          <cell r="D643" t="str">
            <v>- Pekerja</v>
          </cell>
          <cell r="G643" t="str">
            <v>P</v>
          </cell>
          <cell r="H643">
            <v>7</v>
          </cell>
          <cell r="I643" t="str">
            <v>orang</v>
          </cell>
        </row>
        <row r="644">
          <cell r="D644" t="str">
            <v>- Mandor</v>
          </cell>
          <cell r="G644" t="str">
            <v>M</v>
          </cell>
          <cell r="H644">
            <v>1</v>
          </cell>
          <cell r="I644" t="str">
            <v>orang</v>
          </cell>
        </row>
        <row r="646">
          <cell r="C646" t="str">
            <v>Koefisien tenaga / M3  :</v>
          </cell>
        </row>
        <row r="647">
          <cell r="D647" t="str">
            <v>- Pekerja</v>
          </cell>
          <cell r="E647" t="str">
            <v xml:space="preserve">  = (Tk x P) : Qt</v>
          </cell>
          <cell r="G647" t="str">
            <v>(L01)</v>
          </cell>
          <cell r="H647">
            <v>0.12494422132976349</v>
          </cell>
          <cell r="I647" t="str">
            <v>Jam</v>
          </cell>
        </row>
        <row r="648">
          <cell r="D648" t="str">
            <v>- Mandor</v>
          </cell>
          <cell r="E648" t="str">
            <v xml:space="preserve">  = (Tk x M) : Qt</v>
          </cell>
          <cell r="G648" t="str">
            <v>(L03)</v>
          </cell>
          <cell r="H648">
            <v>1.7849174475680501E-2</v>
          </cell>
          <cell r="I648" t="str">
            <v>Jam</v>
          </cell>
        </row>
        <row r="657">
          <cell r="J657" t="str">
            <v>Berlanjut ke halaman berikut</v>
          </cell>
        </row>
        <row r="658">
          <cell r="A658" t="str">
            <v>ITEM PEMBAYARAN NO.</v>
          </cell>
          <cell r="D658" t="str">
            <v>:  4.2 (3)</v>
          </cell>
          <cell r="J658" t="str">
            <v>Analisa EI-423</v>
          </cell>
        </row>
        <row r="659">
          <cell r="A659" t="str">
            <v>JENIS PEKERJAAN</v>
          </cell>
          <cell r="D659" t="str">
            <v>:  Lapis Pondasi Semen Tanah</v>
          </cell>
        </row>
        <row r="660">
          <cell r="A660" t="str">
            <v>SATUAN PEMBAYARAN</v>
          </cell>
          <cell r="D660" t="str">
            <v>:  M3</v>
          </cell>
          <cell r="J660" t="str">
            <v xml:space="preserve">         URAIAN ANALISA HARGA SATUAN</v>
          </cell>
        </row>
        <row r="661">
          <cell r="J661" t="str">
            <v>Lanjutan</v>
          </cell>
        </row>
        <row r="663">
          <cell r="A663" t="str">
            <v>No.</v>
          </cell>
          <cell r="C663" t="str">
            <v>U R A I A N</v>
          </cell>
          <cell r="G663" t="str">
            <v>KODE</v>
          </cell>
          <cell r="H663" t="str">
            <v>KOEF.</v>
          </cell>
          <cell r="I663" t="str">
            <v>SATUAN</v>
          </cell>
          <cell r="J663" t="str">
            <v>KETERANGAN</v>
          </cell>
        </row>
        <row r="666">
          <cell r="A666" t="str">
            <v>4.</v>
          </cell>
          <cell r="C666" t="str">
            <v>HARGA DASAR SATUAN UPAH, BAHAN DAN ALAT</v>
          </cell>
        </row>
        <row r="667">
          <cell r="C667" t="str">
            <v>Lihat lampiran.</v>
          </cell>
        </row>
        <row r="670">
          <cell r="A670" t="str">
            <v>5.</v>
          </cell>
          <cell r="C670" t="str">
            <v>ANALISA HARGA SATUAN PEKERJAAN</v>
          </cell>
        </row>
        <row r="671">
          <cell r="C671" t="str">
            <v>Lihat perhitungan dalam FORMULIR STANDAR UNTUK</v>
          </cell>
        </row>
        <row r="672">
          <cell r="C672" t="str">
            <v>PEREKEMAN ANALISA MASING-MASING HARGA</v>
          </cell>
        </row>
        <row r="673">
          <cell r="C673" t="str">
            <v>SATUAN.</v>
          </cell>
        </row>
        <row r="674">
          <cell r="C674" t="str">
            <v>Didapat Harga Satuan Pekerjaan :</v>
          </cell>
        </row>
        <row r="676">
          <cell r="C676" t="str">
            <v xml:space="preserve">Rp.  </v>
          </cell>
          <cell r="D676">
            <v>79382.237928574963</v>
          </cell>
          <cell r="E676" t="str">
            <v xml:space="preserve"> / M3</v>
          </cell>
        </row>
        <row r="679">
          <cell r="A679" t="str">
            <v>6.</v>
          </cell>
          <cell r="C679" t="str">
            <v>WAKTU PELAKSANAAN YANG DIPERLUKAN</v>
          </cell>
        </row>
        <row r="680">
          <cell r="C680" t="str">
            <v>Waktu pelaksanaan</v>
          </cell>
          <cell r="D680" t="str">
            <v>:  . . . . . . .  bulan</v>
          </cell>
        </row>
        <row r="682">
          <cell r="A682" t="str">
            <v>7.</v>
          </cell>
          <cell r="C682" t="str">
            <v>VOLUME PEKERJAAN YANG DIPERLUKAN</v>
          </cell>
        </row>
        <row r="683">
          <cell r="C683" t="str">
            <v>Volume pekerjaan  :</v>
          </cell>
          <cell r="D683">
            <v>0</v>
          </cell>
          <cell r="E683" t="str">
            <v>M3</v>
          </cell>
        </row>
        <row r="897">
          <cell r="A897" t="str">
            <v>ITEM PEMBAYARAN NO.</v>
          </cell>
          <cell r="D897" t="str">
            <v>:  4.2 (6)</v>
          </cell>
          <cell r="J897" t="str">
            <v>Analisa EI-426</v>
          </cell>
          <cell r="T897" t="str">
            <v>Analisa EI-426</v>
          </cell>
        </row>
        <row r="898">
          <cell r="A898" t="str">
            <v>JENIS PEKERJAAN</v>
          </cell>
          <cell r="D898" t="str">
            <v>:  Aspal Utk. Pekerjaan Pelaburan</v>
          </cell>
        </row>
        <row r="899">
          <cell r="A899" t="str">
            <v>SATUAN PEMBAYARAN</v>
          </cell>
          <cell r="D899" t="str">
            <v>:  LITER</v>
          </cell>
          <cell r="J899" t="str">
            <v xml:space="preserve">         URAIAN ANALISA HARGA SATUAN</v>
          </cell>
          <cell r="L899" t="str">
            <v>FORMULIR STANDAR UNTUK</v>
          </cell>
        </row>
        <row r="900">
          <cell r="L900" t="str">
            <v>PEREKAMAN ANALISA MASING-MASING HARGA SATUAN</v>
          </cell>
        </row>
        <row r="901">
          <cell r="L901" t="str">
            <v/>
          </cell>
        </row>
        <row r="902">
          <cell r="A902" t="str">
            <v>No.</v>
          </cell>
          <cell r="C902" t="str">
            <v>U R A I A N</v>
          </cell>
          <cell r="G902" t="str">
            <v>KODE</v>
          </cell>
          <cell r="H902" t="str">
            <v>KOEF.</v>
          </cell>
          <cell r="I902" t="str">
            <v>SATUAN</v>
          </cell>
          <cell r="J902" t="str">
            <v>KETERANGAN</v>
          </cell>
        </row>
        <row r="904">
          <cell r="L904" t="str">
            <v>PROYEK</v>
          </cell>
          <cell r="O904" t="str">
            <v>:</v>
          </cell>
        </row>
        <row r="905">
          <cell r="A905" t="str">
            <v>I.</v>
          </cell>
          <cell r="C905" t="str">
            <v>ASUMSI</v>
          </cell>
          <cell r="L905" t="str">
            <v>No. PAKET KONTRAK</v>
          </cell>
          <cell r="O905" t="str">
            <v>:</v>
          </cell>
        </row>
        <row r="906">
          <cell r="A906">
            <v>1</v>
          </cell>
          <cell r="C906" t="str">
            <v>Menggunakan alat berat (cara mekanik)</v>
          </cell>
          <cell r="L906" t="str">
            <v>NAMA PAKET</v>
          </cell>
          <cell r="O906" t="str">
            <v>:</v>
          </cell>
        </row>
        <row r="907">
          <cell r="A907">
            <v>2</v>
          </cell>
          <cell r="C907" t="str">
            <v>Lokasi pekerjaan : sepanjang jalan</v>
          </cell>
          <cell r="L907" t="str">
            <v>PROP / KAB / KODYA</v>
          </cell>
          <cell r="O907" t="str">
            <v>:</v>
          </cell>
        </row>
        <row r="908">
          <cell r="A908">
            <v>3</v>
          </cell>
          <cell r="C908" t="str">
            <v>Jarak rata-rata Base Camp ke lokasi pekerjaan</v>
          </cell>
          <cell r="G908" t="str">
            <v>L</v>
          </cell>
          <cell r="H908">
            <v>8.7249999999999996</v>
          </cell>
          <cell r="I908" t="str">
            <v>KM</v>
          </cell>
          <cell r="L908" t="str">
            <v>ITEM PEMBAYARAN NO.</v>
          </cell>
          <cell r="O908" t="str">
            <v>:  4.2 (6)</v>
          </cell>
          <cell r="R908" t="str">
            <v>PERKIRAAN VOL. PEK.</v>
          </cell>
          <cell r="T908" t="str">
            <v>:</v>
          </cell>
          <cell r="U908">
            <v>0</v>
          </cell>
        </row>
        <row r="909">
          <cell r="A909">
            <v>4</v>
          </cell>
          <cell r="C909" t="str">
            <v>Jam kerja efektif per-hari</v>
          </cell>
          <cell r="G909" t="str">
            <v>Tk</v>
          </cell>
          <cell r="H909">
            <v>7</v>
          </cell>
          <cell r="I909" t="str">
            <v>Jam</v>
          </cell>
          <cell r="L909" t="str">
            <v>JENIS PEKERJAAN</v>
          </cell>
          <cell r="O909" t="str">
            <v>:  Aspal Utk. Pekerjaan Pelaburan</v>
          </cell>
          <cell r="R909" t="str">
            <v>TOTAL HARGA (Rp.)</v>
          </cell>
          <cell r="T909" t="str">
            <v>:</v>
          </cell>
          <cell r="U909">
            <v>0</v>
          </cell>
        </row>
        <row r="910">
          <cell r="A910">
            <v>5</v>
          </cell>
          <cell r="C910" t="str">
            <v>Faktor kehilangan bahan</v>
          </cell>
          <cell r="G910" t="str">
            <v>Fh</v>
          </cell>
          <cell r="H910">
            <v>1.1000000000000001</v>
          </cell>
          <cell r="I910" t="str">
            <v>-</v>
          </cell>
          <cell r="L910" t="str">
            <v>SATUAN PEMBAYARAN</v>
          </cell>
          <cell r="O910" t="str">
            <v>:  LITER</v>
          </cell>
          <cell r="R910" t="str">
            <v>% THD. BIAYA PROYEK</v>
          </cell>
          <cell r="T910" t="str">
            <v>:</v>
          </cell>
          <cell r="U910" t="e">
            <v>#DIV/0!</v>
          </cell>
        </row>
        <row r="911">
          <cell r="A911">
            <v>6</v>
          </cell>
          <cell r="C911" t="str">
            <v>Komposisi campuran  :</v>
          </cell>
        </row>
        <row r="912">
          <cell r="A912" t="str">
            <v/>
          </cell>
          <cell r="C912" t="str">
            <v>- Aspal AC - 10 atau AC - 20</v>
          </cell>
          <cell r="G912" t="str">
            <v>As</v>
          </cell>
          <cell r="H912">
            <v>95.238095238095227</v>
          </cell>
          <cell r="I912" t="str">
            <v>%</v>
          </cell>
          <cell r="J912" t="str">
            <v>100 bagian</v>
          </cell>
        </row>
        <row r="913">
          <cell r="A913" t="str">
            <v/>
          </cell>
          <cell r="C913" t="str">
            <v>- Minyak Tanah / Pencair</v>
          </cell>
          <cell r="G913" t="str">
            <v>K</v>
          </cell>
          <cell r="H913">
            <v>4.7619047619047734</v>
          </cell>
          <cell r="I913" t="str">
            <v>%</v>
          </cell>
          <cell r="J913" t="str">
            <v>5 bagian</v>
          </cell>
          <cell r="Q913" t="str">
            <v>PERKIRAAN</v>
          </cell>
          <cell r="R913" t="str">
            <v>HARGA</v>
          </cell>
          <cell r="S913" t="str">
            <v>JUMLAH</v>
          </cell>
        </row>
        <row r="914">
          <cell r="A914">
            <v>7</v>
          </cell>
          <cell r="C914" t="str">
            <v>Berat jenis bahan  :</v>
          </cell>
          <cell r="L914" t="str">
            <v>NO.</v>
          </cell>
          <cell r="N914" t="str">
            <v>KOMPONEN</v>
          </cell>
          <cell r="P914" t="str">
            <v>SATUAN</v>
          </cell>
          <cell r="Q914" t="str">
            <v>KUANTITAS</v>
          </cell>
          <cell r="R914" t="str">
            <v>SATUAN</v>
          </cell>
          <cell r="S914" t="str">
            <v>HARGA</v>
          </cell>
        </row>
        <row r="915">
          <cell r="C915" t="str">
            <v>- Aspal AC - 10 atau AC - 20</v>
          </cell>
          <cell r="G915" t="str">
            <v>D1</v>
          </cell>
          <cell r="H915">
            <v>1.05</v>
          </cell>
          <cell r="I915" t="str">
            <v>Kg / Ltr</v>
          </cell>
          <cell r="R915" t="str">
            <v>(Rp.)</v>
          </cell>
          <cell r="S915" t="str">
            <v>(Rp.)</v>
          </cell>
        </row>
        <row r="916">
          <cell r="C916" t="str">
            <v>- Minyak Tanah / Pencair</v>
          </cell>
          <cell r="G916" t="str">
            <v>D2</v>
          </cell>
          <cell r="H916">
            <v>0.8</v>
          </cell>
          <cell r="I916" t="str">
            <v>Kg / Ltr</v>
          </cell>
        </row>
        <row r="917">
          <cell r="A917">
            <v>8</v>
          </cell>
          <cell r="C917" t="str">
            <v>Bahan dasar (aspal &amp; minyak pencair) semuanya</v>
          </cell>
        </row>
        <row r="918">
          <cell r="C918" t="str">
            <v>diterima dilokasi pekerjaan</v>
          </cell>
          <cell r="L918" t="str">
            <v>A.</v>
          </cell>
          <cell r="N918" t="str">
            <v>TENAGA</v>
          </cell>
        </row>
        <row r="919">
          <cell r="A919" t="str">
            <v/>
          </cell>
          <cell r="C919" t="str">
            <v/>
          </cell>
        </row>
        <row r="920">
          <cell r="A920" t="str">
            <v>II.</v>
          </cell>
          <cell r="C920" t="str">
            <v>URUTAN KERJA</v>
          </cell>
          <cell r="L920" t="str">
            <v>1.</v>
          </cell>
          <cell r="N920" t="str">
            <v>Pekerja</v>
          </cell>
          <cell r="O920" t="str">
            <v>(L01)</v>
          </cell>
          <cell r="P920" t="str">
            <v>Jam</v>
          </cell>
          <cell r="Q920">
            <v>2.8348688873139617E-2</v>
          </cell>
          <cell r="R920">
            <v>2857.14</v>
          </cell>
          <cell r="U920">
            <v>80.996172927002121</v>
          </cell>
        </row>
        <row r="921">
          <cell r="A921">
            <v>1</v>
          </cell>
          <cell r="C921" t="str">
            <v>Aspal dan minyak tanah dicampur dan dipanaskan</v>
          </cell>
          <cell r="L921" t="str">
            <v>2.</v>
          </cell>
          <cell r="N921" t="str">
            <v>Mandor</v>
          </cell>
          <cell r="O921" t="str">
            <v>(L03)</v>
          </cell>
          <cell r="P921" t="str">
            <v>Jam</v>
          </cell>
          <cell r="Q921">
            <v>2.8348688873139618E-3</v>
          </cell>
          <cell r="R921">
            <v>3214.29</v>
          </cell>
          <cell r="U921">
            <v>9.1120907158043938</v>
          </cell>
        </row>
        <row r="922">
          <cell r="C922" t="str">
            <v>sehingga menjadi campuran aspal cair</v>
          </cell>
        </row>
        <row r="923">
          <cell r="A923">
            <v>2</v>
          </cell>
          <cell r="C923" t="str">
            <v>Permukaan yang akan dilapis dibersihkan dari debu</v>
          </cell>
        </row>
        <row r="924">
          <cell r="C924" t="str">
            <v>dan kotoran dengan Air Compresor</v>
          </cell>
          <cell r="Q924" t="str">
            <v xml:space="preserve">JUMLAH HARGA TENAGA   </v>
          </cell>
          <cell r="U924">
            <v>90.10826364280652</v>
          </cell>
        </row>
        <row r="925">
          <cell r="A925">
            <v>3</v>
          </cell>
          <cell r="C925" t="str">
            <v>Campuran aspal cair disemprotkan dengan Asphalt</v>
          </cell>
        </row>
        <row r="926">
          <cell r="C926" t="str">
            <v>Sprayer ke atas permukaan yang akan dilapis</v>
          </cell>
          <cell r="L926" t="str">
            <v>B.</v>
          </cell>
          <cell r="N926" t="str">
            <v>BAHAN</v>
          </cell>
        </row>
        <row r="927">
          <cell r="A927">
            <v>4</v>
          </cell>
          <cell r="C927" t="str">
            <v>Angkutan Aspal dan Minyak Tanah menggunakan</v>
          </cell>
          <cell r="Q927" t="str">
            <v/>
          </cell>
        </row>
        <row r="928">
          <cell r="C928" t="str">
            <v>Dump Truck</v>
          </cell>
          <cell r="L928" t="str">
            <v>1.</v>
          </cell>
          <cell r="N928" t="str">
            <v>Aspal</v>
          </cell>
          <cell r="O928" t="str">
            <v>(M10)</v>
          </cell>
          <cell r="P928" t="str">
            <v>Kg</v>
          </cell>
          <cell r="Q928">
            <v>1.1000000000000001</v>
          </cell>
          <cell r="R928">
            <v>2086.6280000000002</v>
          </cell>
          <cell r="U928">
            <v>2295.2908000000002</v>
          </cell>
        </row>
        <row r="929">
          <cell r="L929" t="str">
            <v>2.</v>
          </cell>
          <cell r="N929" t="str">
            <v>Minyak Tanah</v>
          </cell>
          <cell r="O929" t="str">
            <v>(M11)</v>
          </cell>
          <cell r="P929" t="str">
            <v>Liter</v>
          </cell>
          <cell r="Q929">
            <v>5.2380952380952514E-2</v>
          </cell>
          <cell r="R929">
            <v>1650</v>
          </cell>
          <cell r="U929">
            <v>86.428571428571644</v>
          </cell>
        </row>
        <row r="930">
          <cell r="A930" t="str">
            <v>III.</v>
          </cell>
          <cell r="C930" t="str">
            <v>PEMAKAIAN BAHAN, ALAT DAN TENAGA</v>
          </cell>
        </row>
        <row r="932">
          <cell r="A932" t="str">
            <v xml:space="preserve">   1.</v>
          </cell>
          <cell r="C932" t="str">
            <v>BAHAN</v>
          </cell>
        </row>
        <row r="933">
          <cell r="C933" t="str">
            <v>Untuk mendapatkan 1 liter Lapis resap Pengikat</v>
          </cell>
        </row>
        <row r="934">
          <cell r="C934" t="str">
            <v>diperlukan :</v>
          </cell>
          <cell r="D934" t="str">
            <v>(1 liter x Fh)</v>
          </cell>
          <cell r="G934" t="str">
            <v>Pc</v>
          </cell>
          <cell r="H934">
            <v>1.1000000000000001</v>
          </cell>
          <cell r="I934" t="str">
            <v>liter</v>
          </cell>
          <cell r="J934" t="str">
            <v>Campuran</v>
          </cell>
          <cell r="Q934" t="str">
            <v xml:space="preserve">JUMLAH HARGA BAHAN   </v>
          </cell>
          <cell r="U934">
            <v>2381.7193714285718</v>
          </cell>
        </row>
        <row r="936">
          <cell r="C936" t="str">
            <v>Aspal</v>
          </cell>
          <cell r="D936" t="str">
            <v>= As x Pc x D1 : 100</v>
          </cell>
          <cell r="G936" t="str">
            <v>(M10)</v>
          </cell>
          <cell r="H936">
            <v>1.1000000000000001</v>
          </cell>
          <cell r="I936" t="str">
            <v>Kg</v>
          </cell>
          <cell r="L936" t="str">
            <v>C.</v>
          </cell>
          <cell r="N936" t="str">
            <v>PERALATAN</v>
          </cell>
        </row>
        <row r="937">
          <cell r="C937" t="str">
            <v>Minyak Tanah</v>
          </cell>
          <cell r="D937" t="str">
            <v>= K x Pc : 100</v>
          </cell>
          <cell r="G937" t="str">
            <v>(M11)</v>
          </cell>
          <cell r="H937">
            <v>5.2380952380952514E-2</v>
          </cell>
          <cell r="I937" t="str">
            <v>liter</v>
          </cell>
        </row>
        <row r="938">
          <cell r="L938" t="str">
            <v>1.</v>
          </cell>
          <cell r="N938" t="str">
            <v>Asphalt Sprayer  (E03)</v>
          </cell>
          <cell r="P938" t="str">
            <v>Jam</v>
          </cell>
          <cell r="Q938">
            <v>2.8348688873139618E-3</v>
          </cell>
          <cell r="R938">
            <v>30575.535383788432</v>
          </cell>
          <cell r="U938">
            <v>86.677633972468982</v>
          </cell>
        </row>
        <row r="939">
          <cell r="A939" t="str">
            <v>2.</v>
          </cell>
          <cell r="C939" t="str">
            <v>ALAT</v>
          </cell>
          <cell r="L939" t="str">
            <v>2.</v>
          </cell>
          <cell r="N939" t="str">
            <v>Air Compresor    (E05)</v>
          </cell>
          <cell r="P939" t="str">
            <v>Jam</v>
          </cell>
          <cell r="Q939">
            <v>1.7857142857142857E-3</v>
          </cell>
          <cell r="R939">
            <v>53840.365312835944</v>
          </cell>
          <cell r="U939">
            <v>96.143509487207041</v>
          </cell>
        </row>
        <row r="940">
          <cell r="A940" t="str">
            <v>2.a.</v>
          </cell>
          <cell r="C940" t="str">
            <v>APHALT SPRAYER</v>
          </cell>
          <cell r="G940" t="str">
            <v>(E03)</v>
          </cell>
          <cell r="L940" t="str">
            <v>3.</v>
          </cell>
          <cell r="N940" t="str">
            <v>Dump Truck</v>
          </cell>
          <cell r="O940" t="str">
            <v>(E08)</v>
          </cell>
          <cell r="P940" t="str">
            <v>Jam</v>
          </cell>
          <cell r="Q940">
            <v>2.8348688873139618E-3</v>
          </cell>
          <cell r="R940">
            <v>153645.58193291764</v>
          </cell>
          <cell r="U940">
            <v>435.56507989487642</v>
          </cell>
        </row>
        <row r="941">
          <cell r="C941" t="str">
            <v>Kapasitas alat</v>
          </cell>
          <cell r="G941" t="str">
            <v>V</v>
          </cell>
          <cell r="H941">
            <v>850</v>
          </cell>
          <cell r="I941" t="str">
            <v>liter</v>
          </cell>
        </row>
        <row r="942">
          <cell r="C942" t="str">
            <v>Faktor Efisiensi Alat</v>
          </cell>
          <cell r="G942" t="str">
            <v>Fa</v>
          </cell>
          <cell r="H942">
            <v>0.83</v>
          </cell>
          <cell r="I942" t="str">
            <v>-</v>
          </cell>
        </row>
        <row r="943">
          <cell r="C943" t="str">
            <v>Waktu Siklus (termasuk proses pemanasan)</v>
          </cell>
          <cell r="G943" t="str">
            <v>Ts</v>
          </cell>
          <cell r="H943">
            <v>2</v>
          </cell>
          <cell r="I943" t="str">
            <v>Jam</v>
          </cell>
        </row>
        <row r="945">
          <cell r="C945" t="str">
            <v>Kap.Prod. / jam =</v>
          </cell>
          <cell r="D945" t="str">
            <v>V x Fa</v>
          </cell>
          <cell r="G945" t="str">
            <v>Q1</v>
          </cell>
          <cell r="H945">
            <v>352.75</v>
          </cell>
          <cell r="I945" t="str">
            <v>liter</v>
          </cell>
        </row>
        <row r="946">
          <cell r="D946" t="str">
            <v>Ts</v>
          </cell>
          <cell r="Q946" t="str">
            <v xml:space="preserve">JUMLAH HARGA PERALATAN   </v>
          </cell>
          <cell r="U946">
            <v>618.38622335455238</v>
          </cell>
        </row>
        <row r="947">
          <cell r="C947" t="str">
            <v>Koefisien Alat / Ltr</v>
          </cell>
          <cell r="D947" t="str">
            <v xml:space="preserve"> = 1 : Q1</v>
          </cell>
          <cell r="G947" t="str">
            <v>(E03)</v>
          </cell>
          <cell r="H947">
            <v>2.8348688873139618E-3</v>
          </cell>
          <cell r="I947" t="str">
            <v>Jam</v>
          </cell>
        </row>
        <row r="948">
          <cell r="L948" t="str">
            <v>D.</v>
          </cell>
          <cell r="N948" t="str">
            <v>JUMLAH HARGA TENAGA, BAHAN DAN PERALATAN  ( A + B + C )</v>
          </cell>
          <cell r="U948">
            <v>3090.2138584259305</v>
          </cell>
        </row>
        <row r="949">
          <cell r="A949" t="str">
            <v>2.b.</v>
          </cell>
          <cell r="C949" t="str">
            <v>AIR COMPRESOR</v>
          </cell>
          <cell r="G949" t="str">
            <v>(E05)</v>
          </cell>
          <cell r="L949" t="str">
            <v>E.</v>
          </cell>
          <cell r="N949" t="str">
            <v>OVERHEAD &amp; PROFIT</v>
          </cell>
          <cell r="P949">
            <v>10</v>
          </cell>
          <cell r="Q949" t="str">
            <v>%  x  D</v>
          </cell>
          <cell r="U949">
            <v>309.02138584259308</v>
          </cell>
        </row>
        <row r="950">
          <cell r="C950" t="str">
            <v>Kapasitas Alat ------&gt;&gt;  diambil</v>
          </cell>
          <cell r="G950" t="str">
            <v>V</v>
          </cell>
          <cell r="H950">
            <v>700</v>
          </cell>
          <cell r="I950" t="str">
            <v>M2 / Jam</v>
          </cell>
          <cell r="L950" t="str">
            <v>F.</v>
          </cell>
          <cell r="N950" t="str">
            <v>HARGA SATUAN PEKERJAAN  ( D + E )</v>
          </cell>
          <cell r="U950">
            <v>3399.2352442685237</v>
          </cell>
        </row>
        <row r="951">
          <cell r="C951" t="str">
            <v>Aplikasi rata-rata</v>
          </cell>
          <cell r="G951" t="str">
            <v>Ap</v>
          </cell>
          <cell r="H951">
            <v>0.8</v>
          </cell>
          <cell r="I951" t="str">
            <v>liter / M2</v>
          </cell>
          <cell r="L951" t="str">
            <v>Note: 1</v>
          </cell>
          <cell r="N951" t="str">
            <v>SATUAN dapat berdasarkan atas jam operasi untuk Tenaga Kerja dan Peralatan, volume dan/atau ukuran</v>
          </cell>
        </row>
        <row r="952">
          <cell r="N952" t="str">
            <v>berat untuk bahan-bahan.</v>
          </cell>
        </row>
        <row r="953">
          <cell r="C953" t="str">
            <v xml:space="preserve">Kap. Prod. / jam = </v>
          </cell>
          <cell r="D953" t="str">
            <v>(V x Ap)</v>
          </cell>
          <cell r="G953" t="str">
            <v>Q2</v>
          </cell>
          <cell r="H953">
            <v>560</v>
          </cell>
          <cell r="I953" t="str">
            <v>liter</v>
          </cell>
          <cell r="L953">
            <v>2</v>
          </cell>
          <cell r="N953" t="str">
            <v>Kuantitas satuan adalah kuantitas setiap komponen untuk menyelesaikan satu satuan pekerjaan dari nomor</v>
          </cell>
        </row>
        <row r="954">
          <cell r="N954" t="str">
            <v>mata pembayaran.</v>
          </cell>
        </row>
        <row r="955">
          <cell r="C955" t="str">
            <v>Koefisien Alat / Ltr</v>
          </cell>
          <cell r="D955" t="str">
            <v xml:space="preserve"> = 1 : Q2</v>
          </cell>
          <cell r="G955" t="str">
            <v>(E05)</v>
          </cell>
          <cell r="H955">
            <v>1.7857142857142857E-3</v>
          </cell>
          <cell r="I955" t="str">
            <v>Jam</v>
          </cell>
          <cell r="L955">
            <v>3</v>
          </cell>
          <cell r="N955" t="str">
            <v>Biaya satuan untuk peralatan sudah termasuk bahan bakar, bahan habis dipakai dan operator.</v>
          </cell>
        </row>
        <row r="956">
          <cell r="L956">
            <v>4</v>
          </cell>
          <cell r="N956" t="str">
            <v>Biaya satuan sudah termasuk pengeluaran untuk seluruh pajak yang berkaitan (tetapi tidak termasuk PPN</v>
          </cell>
        </row>
        <row r="957">
          <cell r="J957" t="str">
            <v>Berlanjut ke halaman berikut</v>
          </cell>
          <cell r="N957" t="str">
            <v>yang dibayar dari kontrak) dan biaya-biaya lainnya.</v>
          </cell>
        </row>
        <row r="958">
          <cell r="A958" t="str">
            <v>ITEM PEMBAYARAN NO.</v>
          </cell>
          <cell r="D958" t="str">
            <v>:  4.2 (6)</v>
          </cell>
          <cell r="J958" t="str">
            <v>Analisa EI-426</v>
          </cell>
        </row>
        <row r="959">
          <cell r="A959" t="str">
            <v xml:space="preserve">JENIS PEKERJAAN                                  </v>
          </cell>
          <cell r="D959" t="str">
            <v>:  Aspal Utk. Pekerjaan Pelaburan</v>
          </cell>
        </row>
        <row r="960">
          <cell r="A960" t="str">
            <v>SATUAN PEMBAYARAN</v>
          </cell>
          <cell r="D960" t="str">
            <v>:  LITER</v>
          </cell>
          <cell r="J960" t="str">
            <v xml:space="preserve">         URAIAN ANALISA HARGA SATUAN</v>
          </cell>
        </row>
        <row r="961">
          <cell r="J961" t="str">
            <v>Lanjutan</v>
          </cell>
        </row>
        <row r="963">
          <cell r="A963" t="str">
            <v>No.</v>
          </cell>
          <cell r="C963" t="str">
            <v>U R A I A N</v>
          </cell>
          <cell r="G963" t="str">
            <v>KODE</v>
          </cell>
          <cell r="H963" t="str">
            <v>KOEF.</v>
          </cell>
          <cell r="I963" t="str">
            <v>SATUAN</v>
          </cell>
          <cell r="J963" t="str">
            <v>KETERANGAN</v>
          </cell>
        </row>
        <row r="966">
          <cell r="A966" t="str">
            <v>2.c.</v>
          </cell>
          <cell r="C966" t="str">
            <v>DUMP TRUCK (DT)</v>
          </cell>
          <cell r="G966" t="str">
            <v>(E08)</v>
          </cell>
        </row>
        <row r="967">
          <cell r="C967" t="str">
            <v>Sebagai alat pengangkut bahan dilokasi pekerjaan</v>
          </cell>
        </row>
        <row r="968">
          <cell r="C968" t="str">
            <v>Dump Truck melayani alat Asphalt Sprayer.</v>
          </cell>
        </row>
        <row r="969">
          <cell r="C969" t="str">
            <v>Kap.Prod. / jam = sama dengan Asphalt Sprayer</v>
          </cell>
          <cell r="G969" t="str">
            <v>Q3</v>
          </cell>
          <cell r="H969">
            <v>352.75</v>
          </cell>
          <cell r="I969" t="str">
            <v>liter</v>
          </cell>
        </row>
        <row r="971">
          <cell r="C971" t="str">
            <v>Koefisien Alat / Ltr</v>
          </cell>
          <cell r="D971" t="str">
            <v xml:space="preserve"> = 1 : Q3</v>
          </cell>
          <cell r="G971" t="str">
            <v>(E08)</v>
          </cell>
          <cell r="H971">
            <v>2.8348688873139618E-3</v>
          </cell>
          <cell r="I971" t="str">
            <v>Jam</v>
          </cell>
        </row>
        <row r="973">
          <cell r="A973" t="str">
            <v>3.</v>
          </cell>
          <cell r="C973" t="str">
            <v>TENAGA</v>
          </cell>
        </row>
        <row r="974">
          <cell r="C974" t="str">
            <v>Produksi menentukan : ASPHALT SPRAYER</v>
          </cell>
          <cell r="G974" t="str">
            <v>Q1</v>
          </cell>
          <cell r="H974">
            <v>352.75</v>
          </cell>
          <cell r="I974" t="str">
            <v>Ltr/Jam</v>
          </cell>
        </row>
        <row r="975">
          <cell r="C975" t="str">
            <v>Produksi / hari  =  Tk x Q1</v>
          </cell>
          <cell r="G975" t="str">
            <v>Qt</v>
          </cell>
          <cell r="H975">
            <v>2469.25</v>
          </cell>
          <cell r="I975" t="str">
            <v>Liter</v>
          </cell>
        </row>
        <row r="976">
          <cell r="C976" t="str">
            <v>Kebutuhan tenaga :</v>
          </cell>
        </row>
        <row r="977">
          <cell r="D977" t="str">
            <v>- Pekerja</v>
          </cell>
          <cell r="G977" t="str">
            <v>P</v>
          </cell>
          <cell r="H977">
            <v>10</v>
          </cell>
          <cell r="I977" t="str">
            <v>orang</v>
          </cell>
        </row>
        <row r="978">
          <cell r="D978" t="str">
            <v>- Mandor</v>
          </cell>
          <cell r="G978" t="str">
            <v>M</v>
          </cell>
          <cell r="H978">
            <v>1</v>
          </cell>
          <cell r="I978" t="str">
            <v>orang</v>
          </cell>
        </row>
        <row r="980">
          <cell r="C980" t="str">
            <v>Koefisien Tenaga / Ltr     :</v>
          </cell>
        </row>
        <row r="981">
          <cell r="D981" t="str">
            <v>- Pekerja</v>
          </cell>
          <cell r="E981" t="str">
            <v>= (Tk x P) / Qt</v>
          </cell>
          <cell r="G981" t="str">
            <v>(L01)</v>
          </cell>
          <cell r="H981">
            <v>2.8348688873139617E-2</v>
          </cell>
          <cell r="I981" t="str">
            <v>Jam</v>
          </cell>
        </row>
        <row r="982">
          <cell r="D982" t="str">
            <v>- Mandor</v>
          </cell>
          <cell r="E982" t="str">
            <v>= (Tk x M) / Qt</v>
          </cell>
          <cell r="G982" t="str">
            <v>(L03)</v>
          </cell>
          <cell r="H982">
            <v>2.8348688873139618E-3</v>
          </cell>
          <cell r="I982" t="str">
            <v>Jam</v>
          </cell>
        </row>
        <row r="984">
          <cell r="A984" t="str">
            <v>4.</v>
          </cell>
          <cell r="C984" t="str">
            <v>HARGA DASAR SATUAN UPAH, BAHAN DAN ALAT</v>
          </cell>
        </row>
        <row r="985">
          <cell r="C985" t="str">
            <v>Lihat lampiran.</v>
          </cell>
        </row>
        <row r="987">
          <cell r="A987" t="str">
            <v>5.</v>
          </cell>
          <cell r="C987" t="str">
            <v>ANALISA HARGA SATUAN PEKERJAAN</v>
          </cell>
        </row>
        <row r="988">
          <cell r="C988" t="str">
            <v>Lihat perhitungan dalam FORMULIR STANDAR UNTUK</v>
          </cell>
        </row>
        <row r="989">
          <cell r="C989" t="str">
            <v>PEREKEMAN ANALISA MASING-MASING HARGA</v>
          </cell>
        </row>
        <row r="990">
          <cell r="C990" t="str">
            <v>SATUAN.</v>
          </cell>
        </row>
        <row r="991">
          <cell r="C991" t="str">
            <v>Didapat Harga Satuan Pekerjaan :</v>
          </cell>
        </row>
        <row r="993">
          <cell r="C993" t="str">
            <v xml:space="preserve">Rp.  </v>
          </cell>
          <cell r="D993">
            <v>3399.2352442685237</v>
          </cell>
          <cell r="E993" t="str">
            <v xml:space="preserve"> / Liter</v>
          </cell>
        </row>
        <row r="996">
          <cell r="A996" t="str">
            <v>6.</v>
          </cell>
          <cell r="C996" t="str">
            <v>WAKTU PELAKSANAAN YANG DIPERLUKAN</v>
          </cell>
        </row>
        <row r="997">
          <cell r="C997" t="str">
            <v>Waktu pelaksanaan</v>
          </cell>
          <cell r="D997" t="str">
            <v>:  . . . . . . .  bulan</v>
          </cell>
        </row>
        <row r="999">
          <cell r="A999" t="str">
            <v>7.</v>
          </cell>
          <cell r="C999" t="str">
            <v>VOLUME PEKERJAAN YANG DIPERLUKAN</v>
          </cell>
        </row>
        <row r="1000">
          <cell r="C1000" t="str">
            <v>Volume pekerjaan  :</v>
          </cell>
          <cell r="D1000">
            <v>0</v>
          </cell>
          <cell r="E1000" t="str">
            <v>Liter</v>
          </cell>
        </row>
        <row r="1015">
          <cell r="C1015" t="str">
            <v/>
          </cell>
        </row>
        <row r="1017">
          <cell r="A1017" t="str">
            <v>ITEM PEMBAYARAN NO.</v>
          </cell>
          <cell r="D1017" t="str">
            <v>:  4.2 (7)</v>
          </cell>
          <cell r="J1017" t="str">
            <v>Analisa EI-427</v>
          </cell>
          <cell r="T1017" t="str">
            <v>Analisa EI-427</v>
          </cell>
        </row>
        <row r="1018">
          <cell r="A1018" t="str">
            <v>JENIS PEKERJAAN</v>
          </cell>
          <cell r="D1018" t="str">
            <v>:  Lapis Resap Pengikat</v>
          </cell>
        </row>
        <row r="1019">
          <cell r="A1019" t="str">
            <v>SATUAN PEMBAYARAN</v>
          </cell>
          <cell r="D1019" t="str">
            <v>:  LITER</v>
          </cell>
          <cell r="J1019" t="str">
            <v xml:space="preserve">         URAIAN ANALISA HARGA SATUAN</v>
          </cell>
          <cell r="L1019" t="str">
            <v>FORMULIR STANDAR UNTUK</v>
          </cell>
        </row>
        <row r="1020">
          <cell r="L1020" t="str">
            <v>PEREKAMAN ANALISA MASING-MASING HARGA SATUAN</v>
          </cell>
        </row>
        <row r="1021">
          <cell r="L1021" t="str">
            <v/>
          </cell>
        </row>
        <row r="1022">
          <cell r="A1022" t="str">
            <v>No.</v>
          </cell>
          <cell r="C1022" t="str">
            <v>U R A I A N</v>
          </cell>
          <cell r="G1022" t="str">
            <v>KODE</v>
          </cell>
          <cell r="H1022" t="str">
            <v>KOEF.</v>
          </cell>
          <cell r="I1022" t="str">
            <v>SATUAN</v>
          </cell>
          <cell r="J1022" t="str">
            <v>KETERANGAN</v>
          </cell>
        </row>
        <row r="1024">
          <cell r="L1024" t="str">
            <v>PROYEK</v>
          </cell>
          <cell r="O1024" t="str">
            <v>:</v>
          </cell>
        </row>
        <row r="1025">
          <cell r="A1025" t="str">
            <v>I.</v>
          </cell>
          <cell r="C1025" t="str">
            <v>ASUMSI</v>
          </cell>
          <cell r="L1025" t="str">
            <v>No. PAKET KONTRAK</v>
          </cell>
          <cell r="O1025" t="str">
            <v>:</v>
          </cell>
        </row>
        <row r="1026">
          <cell r="A1026">
            <v>1</v>
          </cell>
          <cell r="C1026" t="str">
            <v>Menggunakan alat berat (cara mekanik)</v>
          </cell>
          <cell r="L1026" t="str">
            <v>NAMA PAKET</v>
          </cell>
          <cell r="O1026" t="str">
            <v>:</v>
          </cell>
        </row>
        <row r="1027">
          <cell r="A1027">
            <v>2</v>
          </cell>
          <cell r="C1027" t="str">
            <v>Lokasi pekerjaan : sepanjang jalan</v>
          </cell>
          <cell r="L1027" t="str">
            <v>PROP / KAB / KODYA</v>
          </cell>
          <cell r="O1027" t="str">
            <v>:</v>
          </cell>
        </row>
        <row r="1028">
          <cell r="A1028">
            <v>3</v>
          </cell>
          <cell r="C1028" t="str">
            <v>Jarak rata-rata Base Camp ke lokasi pekerjaan</v>
          </cell>
          <cell r="G1028" t="str">
            <v>L</v>
          </cell>
          <cell r="H1028">
            <v>8.7249999999999996</v>
          </cell>
          <cell r="I1028" t="str">
            <v>KM</v>
          </cell>
          <cell r="L1028" t="str">
            <v>ITEM PEMBAYARAN NO.</v>
          </cell>
          <cell r="O1028" t="str">
            <v>:  4.2 (7)</v>
          </cell>
          <cell r="R1028" t="str">
            <v>PERKIRAAN VOL. PEK.</v>
          </cell>
          <cell r="T1028" t="str">
            <v>:</v>
          </cell>
          <cell r="U1028">
            <v>1</v>
          </cell>
        </row>
        <row r="1029">
          <cell r="A1029">
            <v>4</v>
          </cell>
          <cell r="C1029" t="str">
            <v>Jam kerja efektif per-hari</v>
          </cell>
          <cell r="G1029" t="str">
            <v>Tk</v>
          </cell>
          <cell r="H1029">
            <v>7</v>
          </cell>
          <cell r="I1029" t="str">
            <v>Jam</v>
          </cell>
          <cell r="L1029" t="str">
            <v>JENIS PEKERJAAN</v>
          </cell>
          <cell r="O1029" t="str">
            <v>:  Lapis Resap Pengikat</v>
          </cell>
          <cell r="R1029" t="str">
            <v>TOTAL HARGA (Rp.)</v>
          </cell>
          <cell r="T1029" t="str">
            <v>:</v>
          </cell>
          <cell r="U1029">
            <v>305360.27</v>
          </cell>
        </row>
        <row r="1030">
          <cell r="A1030">
            <v>5</v>
          </cell>
          <cell r="C1030" t="str">
            <v>Faktor kehilangan bahan</v>
          </cell>
          <cell r="G1030" t="str">
            <v>Fh</v>
          </cell>
          <cell r="H1030">
            <v>1.1000000000000001</v>
          </cell>
          <cell r="I1030" t="str">
            <v>-</v>
          </cell>
          <cell r="L1030" t="str">
            <v>SATUAN PEMBAYARAN</v>
          </cell>
          <cell r="O1030" t="str">
            <v>:  LITER</v>
          </cell>
          <cell r="R1030" t="str">
            <v>% THD. BIAYA PROYEK</v>
          </cell>
          <cell r="T1030" t="str">
            <v>:</v>
          </cell>
          <cell r="U1030" t="e">
            <v>#DIV/0!</v>
          </cell>
        </row>
        <row r="1031">
          <cell r="A1031">
            <v>6</v>
          </cell>
          <cell r="C1031" t="str">
            <v>Komposisi campuran :</v>
          </cell>
        </row>
        <row r="1032">
          <cell r="C1032" t="str">
            <v>- Aspal AC-10 atau AC-20</v>
          </cell>
          <cell r="G1032" t="str">
            <v>As</v>
          </cell>
          <cell r="H1032">
            <v>56</v>
          </cell>
          <cell r="I1032" t="str">
            <v>%</v>
          </cell>
          <cell r="J1032" t="str">
            <v xml:space="preserve"> 100 bagian</v>
          </cell>
        </row>
        <row r="1033">
          <cell r="C1033" t="str">
            <v>- Minyak Flux / Pencair</v>
          </cell>
          <cell r="G1033" t="str">
            <v>K</v>
          </cell>
          <cell r="H1033">
            <v>44</v>
          </cell>
          <cell r="I1033" t="str">
            <v>%</v>
          </cell>
          <cell r="J1033" t="str">
            <v xml:space="preserve"> 80   bagian</v>
          </cell>
          <cell r="Q1033" t="str">
            <v>PERKIRAAN</v>
          </cell>
          <cell r="R1033" t="str">
            <v>HARGA</v>
          </cell>
          <cell r="S1033" t="str">
            <v>JUMLAH</v>
          </cell>
        </row>
        <row r="1034">
          <cell r="A1034">
            <v>7</v>
          </cell>
          <cell r="C1034" t="str">
            <v>Berat jenis bahan :</v>
          </cell>
          <cell r="L1034" t="str">
            <v>NO.</v>
          </cell>
          <cell r="N1034" t="str">
            <v>KOMPONEN</v>
          </cell>
          <cell r="P1034" t="str">
            <v>SATUAN</v>
          </cell>
          <cell r="Q1034" t="str">
            <v>KUANTITAS</v>
          </cell>
          <cell r="R1034" t="str">
            <v>SATUAN</v>
          </cell>
          <cell r="S1034" t="str">
            <v>HARGA</v>
          </cell>
        </row>
        <row r="1035">
          <cell r="C1035" t="str">
            <v>- Aspal AC-10 atau AC-20</v>
          </cell>
          <cell r="G1035" t="str">
            <v>D1</v>
          </cell>
          <cell r="H1035">
            <v>1.03</v>
          </cell>
          <cell r="I1035" t="str">
            <v>Kg / liter</v>
          </cell>
          <cell r="R1035" t="str">
            <v>(Rp.)</v>
          </cell>
          <cell r="S1035" t="str">
            <v>(Rp.)</v>
          </cell>
        </row>
        <row r="1036">
          <cell r="C1036" t="str">
            <v>- Minyak Flux / Pencair</v>
          </cell>
          <cell r="G1036" t="str">
            <v>D2</v>
          </cell>
          <cell r="H1036">
            <v>0.8</v>
          </cell>
          <cell r="I1036" t="str">
            <v>Kg / liter</v>
          </cell>
        </row>
        <row r="1037">
          <cell r="A1037">
            <v>8</v>
          </cell>
          <cell r="C1037" t="str">
            <v>Bahan dasar (aspal &amp; minyak pencair) semuanya</v>
          </cell>
        </row>
        <row r="1038">
          <cell r="C1038" t="str">
            <v>diterima di lokasi pekerjaan</v>
          </cell>
          <cell r="L1038" t="str">
            <v>A.</v>
          </cell>
          <cell r="N1038" t="str">
            <v>TENAGA</v>
          </cell>
        </row>
        <row r="1040">
          <cell r="A1040" t="str">
            <v>II.</v>
          </cell>
          <cell r="C1040" t="str">
            <v>URUTAN KERJA</v>
          </cell>
          <cell r="L1040" t="str">
            <v>1.</v>
          </cell>
          <cell r="N1040" t="str">
            <v>Pekerja</v>
          </cell>
          <cell r="O1040" t="str">
            <v>(L01)</v>
          </cell>
          <cell r="P1040" t="str">
            <v>Jam</v>
          </cell>
          <cell r="Q1040">
            <v>2.8348688873139617E-2</v>
          </cell>
          <cell r="R1040">
            <v>2857.14</v>
          </cell>
          <cell r="U1040">
            <v>80.996172927002121</v>
          </cell>
        </row>
        <row r="1041">
          <cell r="A1041">
            <v>1</v>
          </cell>
          <cell r="C1041" t="str">
            <v>Aspal dan Minyak Flux dicampur dan dipanaskan</v>
          </cell>
          <cell r="L1041" t="str">
            <v>2.</v>
          </cell>
          <cell r="N1041" t="str">
            <v>Mandor</v>
          </cell>
          <cell r="O1041" t="str">
            <v>(L03)</v>
          </cell>
          <cell r="P1041" t="str">
            <v>Jam</v>
          </cell>
          <cell r="Q1041">
            <v>5.6697377746279237E-3</v>
          </cell>
          <cell r="R1041">
            <v>3214.29</v>
          </cell>
          <cell r="U1041">
            <v>18.224181431608788</v>
          </cell>
        </row>
        <row r="1042">
          <cell r="C1042" t="str">
            <v>sehingga menjadi campuran aspal cair</v>
          </cell>
        </row>
        <row r="1043">
          <cell r="A1043">
            <v>2</v>
          </cell>
          <cell r="C1043" t="str">
            <v>Permukaan yang akan dilapis dibersihkan dari debu</v>
          </cell>
        </row>
        <row r="1044">
          <cell r="C1044" t="str">
            <v>dan kotoran dengan Air Compressor</v>
          </cell>
          <cell r="Q1044" t="str">
            <v xml:space="preserve">JUMLAH HARGA TENAGA   </v>
          </cell>
          <cell r="U1044">
            <v>99.220354358610905</v>
          </cell>
        </row>
        <row r="1045">
          <cell r="A1045">
            <v>3</v>
          </cell>
          <cell r="C1045" t="str">
            <v>Campuran aspal cair disemprotkan dengan Asphalt</v>
          </cell>
        </row>
        <row r="1046">
          <cell r="C1046" t="str">
            <v>Sprayer ke atas permukaan yang akan dilapis.</v>
          </cell>
          <cell r="L1046" t="str">
            <v>B.</v>
          </cell>
          <cell r="N1046" t="str">
            <v>BAHAN</v>
          </cell>
        </row>
        <row r="1047">
          <cell r="A1047">
            <v>4</v>
          </cell>
          <cell r="C1047" t="str">
            <v>Angkutan Aspal &amp; Minyak Flux menggunakan Dump</v>
          </cell>
        </row>
        <row r="1048">
          <cell r="C1048" t="str">
            <v>Truck</v>
          </cell>
          <cell r="L1048" t="str">
            <v>1.</v>
          </cell>
          <cell r="N1048" t="str">
            <v>Aspal</v>
          </cell>
          <cell r="O1048" t="str">
            <v>(M10)</v>
          </cell>
          <cell r="P1048" t="str">
            <v>Kg</v>
          </cell>
          <cell r="Q1048">
            <v>0.63448000000000015</v>
          </cell>
          <cell r="R1048">
            <v>2086.6280000000002</v>
          </cell>
          <cell r="U1048">
            <v>1323.9237334400004</v>
          </cell>
        </row>
        <row r="1049">
          <cell r="L1049" t="str">
            <v>2.</v>
          </cell>
          <cell r="N1049" t="str">
            <v>Kerosene</v>
          </cell>
          <cell r="O1049" t="str">
            <v>(M11)</v>
          </cell>
          <cell r="P1049" t="str">
            <v>liter</v>
          </cell>
          <cell r="Q1049">
            <v>0.48400000000000004</v>
          </cell>
          <cell r="R1049">
            <v>1650</v>
          </cell>
          <cell r="U1049">
            <v>798.6</v>
          </cell>
        </row>
        <row r="1050">
          <cell r="A1050" t="str">
            <v>III.</v>
          </cell>
          <cell r="C1050" t="str">
            <v>PEMAKAIAN BAHAN, ALAT DAN TENAGA</v>
          </cell>
        </row>
        <row r="1052">
          <cell r="A1052" t="str">
            <v xml:space="preserve">   1.</v>
          </cell>
          <cell r="C1052" t="str">
            <v>BAHAN</v>
          </cell>
        </row>
        <row r="1053">
          <cell r="C1053" t="str">
            <v>Untuk mendapatkan 1 liter Lapis Resap Pengikat</v>
          </cell>
        </row>
        <row r="1054">
          <cell r="C1054" t="str">
            <v>diperlukan :</v>
          </cell>
          <cell r="D1054" t="str">
            <v>( 1 liter x Fh )</v>
          </cell>
          <cell r="G1054" t="str">
            <v>PC</v>
          </cell>
          <cell r="H1054">
            <v>1.1000000000000001</v>
          </cell>
          <cell r="I1054" t="str">
            <v>liter</v>
          </cell>
          <cell r="J1054" t="str">
            <v xml:space="preserve"> Campuran</v>
          </cell>
          <cell r="Q1054" t="str">
            <v xml:space="preserve">JUMLAH HARGA BAHAN   </v>
          </cell>
          <cell r="U1054">
            <v>2122.5237334400003</v>
          </cell>
        </row>
        <row r="1056">
          <cell r="A1056" t="str">
            <v xml:space="preserve">   1.a.</v>
          </cell>
          <cell r="C1056" t="str">
            <v>Aspal</v>
          </cell>
          <cell r="D1056" t="str">
            <v>=   As x PC x D1</v>
          </cell>
          <cell r="G1056" t="str">
            <v>(M10)</v>
          </cell>
          <cell r="H1056">
            <v>0.63448000000000015</v>
          </cell>
          <cell r="I1056" t="str">
            <v>Kg.</v>
          </cell>
          <cell r="L1056" t="str">
            <v>C.</v>
          </cell>
          <cell r="N1056" t="str">
            <v>PERALATAN</v>
          </cell>
        </row>
        <row r="1057">
          <cell r="A1057" t="str">
            <v xml:space="preserve">   1.b.</v>
          </cell>
          <cell r="C1057" t="str">
            <v>Minyak Flux</v>
          </cell>
          <cell r="D1057" t="str">
            <v>=   K x PC</v>
          </cell>
          <cell r="G1057" t="str">
            <v>(M11)</v>
          </cell>
          <cell r="H1057">
            <v>0.48400000000000004</v>
          </cell>
          <cell r="I1057" t="str">
            <v>liter</v>
          </cell>
        </row>
        <row r="1058">
          <cell r="L1058" t="str">
            <v>1.</v>
          </cell>
          <cell r="N1058" t="str">
            <v>Asphalt Sprayer  (E03)</v>
          </cell>
          <cell r="P1058" t="str">
            <v>Jam</v>
          </cell>
          <cell r="Q1058">
            <v>2.8348688873139618E-3</v>
          </cell>
          <cell r="R1058">
            <v>30575.535383788432</v>
          </cell>
          <cell r="U1058">
            <v>86.677633972468982</v>
          </cell>
        </row>
        <row r="1059">
          <cell r="A1059" t="str">
            <v xml:space="preserve">   2.</v>
          </cell>
          <cell r="C1059" t="str">
            <v>ALAT</v>
          </cell>
          <cell r="L1059" t="str">
            <v>2.</v>
          </cell>
          <cell r="N1059" t="str">
            <v>Air Compresor    (E05)</v>
          </cell>
          <cell r="P1059" t="str">
            <v>Jam</v>
          </cell>
          <cell r="Q1059">
            <v>2.0833333333333333E-3</v>
          </cell>
          <cell r="R1059">
            <v>53840.365312835944</v>
          </cell>
          <cell r="U1059">
            <v>112.16742773507488</v>
          </cell>
        </row>
        <row r="1060">
          <cell r="A1060" t="str">
            <v xml:space="preserve">   2.a.</v>
          </cell>
          <cell r="C1060" t="str">
            <v>ASPHALT SPRAYER</v>
          </cell>
          <cell r="G1060" t="str">
            <v>(E03)</v>
          </cell>
          <cell r="L1060" t="str">
            <v>3.</v>
          </cell>
          <cell r="N1060" t="str">
            <v>Dump Truck</v>
          </cell>
          <cell r="O1060" t="str">
            <v>(E08)</v>
          </cell>
          <cell r="P1060" t="str">
            <v>Jam</v>
          </cell>
          <cell r="Q1060">
            <v>2.8348688873139618E-3</v>
          </cell>
          <cell r="R1060">
            <v>153645.58193291764</v>
          </cell>
          <cell r="U1060">
            <v>435.56507989487642</v>
          </cell>
        </row>
        <row r="1061">
          <cell r="C1061" t="str">
            <v>Kapasitas alat</v>
          </cell>
          <cell r="G1061" t="str">
            <v>V</v>
          </cell>
          <cell r="H1061">
            <v>850</v>
          </cell>
          <cell r="I1061" t="str">
            <v>liter</v>
          </cell>
        </row>
        <row r="1062">
          <cell r="C1062" t="str">
            <v>Faktor efisiensi alat</v>
          </cell>
          <cell r="G1062" t="str">
            <v>Fa</v>
          </cell>
          <cell r="H1062">
            <v>0.83</v>
          </cell>
          <cell r="I1062" t="str">
            <v>-</v>
          </cell>
        </row>
        <row r="1063">
          <cell r="C1063" t="str">
            <v>Waktu Siklus (termasuk proses pemanasan)</v>
          </cell>
          <cell r="G1063" t="str">
            <v>Ts</v>
          </cell>
          <cell r="H1063">
            <v>2</v>
          </cell>
          <cell r="I1063" t="str">
            <v>Jam</v>
          </cell>
        </row>
        <row r="1065">
          <cell r="C1065" t="str">
            <v>Kap. Prod. / jam =</v>
          </cell>
          <cell r="D1065" t="str">
            <v>V x Fa</v>
          </cell>
          <cell r="G1065" t="str">
            <v>Q1</v>
          </cell>
          <cell r="H1065">
            <v>352.75</v>
          </cell>
          <cell r="I1065" t="str">
            <v>liter</v>
          </cell>
        </row>
        <row r="1066">
          <cell r="D1066" t="str">
            <v>Ts</v>
          </cell>
          <cell r="Q1066" t="str">
            <v xml:space="preserve">JUMLAH HARGA PERALATAN   </v>
          </cell>
          <cell r="U1066">
            <v>634.41014160242025</v>
          </cell>
        </row>
        <row r="1067">
          <cell r="C1067" t="str">
            <v>Koefisien Alat / Ltr</v>
          </cell>
          <cell r="D1067" t="str">
            <v xml:space="preserve"> =  1  :  Q1</v>
          </cell>
          <cell r="G1067" t="str">
            <v>(E03)</v>
          </cell>
          <cell r="H1067">
            <v>2.8348688873139618E-3</v>
          </cell>
          <cell r="I1067" t="str">
            <v>Jam</v>
          </cell>
        </row>
        <row r="1068">
          <cell r="L1068" t="str">
            <v>D.</v>
          </cell>
          <cell r="N1068" t="str">
            <v>JUMLAH HARGA TENAGA, BAHAN DAN PERALATAN  ( A + B + C )</v>
          </cell>
          <cell r="U1068">
            <v>2856.1542294010314</v>
          </cell>
        </row>
        <row r="1069">
          <cell r="A1069" t="str">
            <v xml:space="preserve">   2.b.</v>
          </cell>
          <cell r="C1069" t="str">
            <v>AIR COMPRESSOR</v>
          </cell>
          <cell r="G1069" t="str">
            <v>(E05)</v>
          </cell>
          <cell r="L1069" t="str">
            <v>E.</v>
          </cell>
          <cell r="N1069" t="str">
            <v>OVERHEAD &amp; PROFIT</v>
          </cell>
          <cell r="P1069">
            <v>10</v>
          </cell>
          <cell r="Q1069" t="str">
            <v>%  x  D</v>
          </cell>
          <cell r="U1069">
            <v>285.61542294010314</v>
          </cell>
        </row>
        <row r="1070">
          <cell r="C1070" t="str">
            <v xml:space="preserve">Kapasitas alat   -----&gt;&gt;   diambil </v>
          </cell>
          <cell r="G1070" t="str">
            <v>V</v>
          </cell>
          <cell r="H1070">
            <v>600</v>
          </cell>
          <cell r="I1070" t="str">
            <v>M2 / Jam</v>
          </cell>
          <cell r="L1070" t="str">
            <v>F.</v>
          </cell>
          <cell r="N1070" t="str">
            <v>HARGA SATUAN PEKERJAAN  ( D + E )</v>
          </cell>
          <cell r="U1070">
            <v>3141.7696523411346</v>
          </cell>
        </row>
        <row r="1071">
          <cell r="C1071" t="str">
            <v>Aplikasi Lapis Resap Pengikat rata-rata (Spesifikasi)</v>
          </cell>
          <cell r="G1071" t="str">
            <v>Ap</v>
          </cell>
          <cell r="H1071">
            <v>0.8</v>
          </cell>
          <cell r="I1071" t="str">
            <v>liter / M2</v>
          </cell>
          <cell r="L1071" t="str">
            <v>Note: 1</v>
          </cell>
          <cell r="N1071" t="str">
            <v>SATUAN dapat berdasarkan atas jam operasi untuk Tenaga Kerja dan Peralatan, volume dan/atau ukuran</v>
          </cell>
        </row>
        <row r="1072">
          <cell r="N1072" t="str">
            <v>berat untuk bahan-bahan.</v>
          </cell>
        </row>
        <row r="1073">
          <cell r="C1073" t="str">
            <v>Kap. Prod. / jam =</v>
          </cell>
          <cell r="D1073" t="str">
            <v>( V x Ap )</v>
          </cell>
          <cell r="G1073" t="str">
            <v>Q2</v>
          </cell>
          <cell r="H1073">
            <v>480</v>
          </cell>
          <cell r="I1073" t="str">
            <v>liter</v>
          </cell>
          <cell r="L1073">
            <v>2</v>
          </cell>
          <cell r="N1073" t="str">
            <v>Kuantitas satuan adalah kuantitas setiap komponen untuk menyelesaikan satu satuan pekerjaan dari nomor</v>
          </cell>
        </row>
        <row r="1074">
          <cell r="N1074" t="str">
            <v>mata pembayaran.</v>
          </cell>
        </row>
        <row r="1075">
          <cell r="C1075" t="str">
            <v>Koefisien Alat / Ltr</v>
          </cell>
          <cell r="D1075" t="str">
            <v xml:space="preserve"> =  1  :  Q2</v>
          </cell>
          <cell r="G1075" t="str">
            <v>(E05)</v>
          </cell>
          <cell r="H1075">
            <v>2.0833333333333333E-3</v>
          </cell>
          <cell r="I1075" t="str">
            <v>Jam</v>
          </cell>
          <cell r="L1075">
            <v>3</v>
          </cell>
          <cell r="N1075" t="str">
            <v>Biaya satuan untuk peralatan sudah termasuk bahan bakar, bahan habis dipakai dan operator.</v>
          </cell>
        </row>
        <row r="1076">
          <cell r="L1076">
            <v>4</v>
          </cell>
          <cell r="N1076" t="str">
            <v>Biaya satuan sudah termasuk pengeluaran untuk seluruh pajak yang berkaitan (tetapi tidak termasuk PPN</v>
          </cell>
        </row>
        <row r="1077">
          <cell r="J1077" t="str">
            <v>Berlanjut ke halaman berikut</v>
          </cell>
          <cell r="N1077" t="str">
            <v>yang dibayar dari kontrak) dan biaya-biaya lainnya.</v>
          </cell>
        </row>
        <row r="1078">
          <cell r="A1078" t="str">
            <v>ITEM PEMBAYARAN NO.</v>
          </cell>
          <cell r="D1078" t="str">
            <v>:  4.2 (7)</v>
          </cell>
          <cell r="J1078" t="str">
            <v>Analisa EI-427</v>
          </cell>
        </row>
        <row r="1079">
          <cell r="A1079" t="str">
            <v>JENIS PEKERJAAN</v>
          </cell>
          <cell r="D1079" t="str">
            <v>:  Lapis Resap Pengikat</v>
          </cell>
        </row>
        <row r="1080">
          <cell r="A1080" t="str">
            <v>SATUAN PEMBAYARAN</v>
          </cell>
          <cell r="D1080" t="str">
            <v>:  LITER</v>
          </cell>
          <cell r="J1080" t="str">
            <v xml:space="preserve">         URAIAN ANALISA HARGA SATUAN</v>
          </cell>
        </row>
        <row r="1081">
          <cell r="J1081" t="str">
            <v>Lanjutan</v>
          </cell>
        </row>
        <row r="1083">
          <cell r="A1083" t="str">
            <v>No.</v>
          </cell>
          <cell r="C1083" t="str">
            <v>U R A I A N</v>
          </cell>
          <cell r="G1083" t="str">
            <v>KODE</v>
          </cell>
          <cell r="H1083" t="str">
            <v>KOEF.</v>
          </cell>
          <cell r="I1083" t="str">
            <v>SATUAN</v>
          </cell>
          <cell r="J1083" t="str">
            <v>KETERANGAN</v>
          </cell>
        </row>
        <row r="1086">
          <cell r="A1086" t="str">
            <v xml:space="preserve">   2.c.</v>
          </cell>
          <cell r="C1086" t="str">
            <v>DUMP TRUCK</v>
          </cell>
          <cell r="G1086" t="str">
            <v>(E08)</v>
          </cell>
        </row>
        <row r="1087">
          <cell r="C1087" t="str">
            <v>Sebagai alat pengangkut bahan di lokasi pekerjaan,</v>
          </cell>
        </row>
        <row r="1088">
          <cell r="C1088" t="str">
            <v>Dump Truck melayani alat Asphalt Sprayer.</v>
          </cell>
        </row>
        <row r="1089">
          <cell r="C1089" t="str">
            <v>Kap. Prod. / jam =</v>
          </cell>
          <cell r="D1089" t="str">
            <v>sama dengan Asphalt Sprayer</v>
          </cell>
          <cell r="G1089" t="str">
            <v>Q3</v>
          </cell>
          <cell r="H1089">
            <v>352.75</v>
          </cell>
          <cell r="I1089" t="str">
            <v>liter</v>
          </cell>
        </row>
        <row r="1091">
          <cell r="C1091" t="str">
            <v>Koefisien Alat / Ltr</v>
          </cell>
          <cell r="D1091" t="str">
            <v xml:space="preserve"> =  1  :  Q3</v>
          </cell>
          <cell r="G1091" t="str">
            <v>(E08)</v>
          </cell>
          <cell r="H1091">
            <v>2.8348688873139618E-3</v>
          </cell>
          <cell r="I1091" t="str">
            <v>Jam</v>
          </cell>
        </row>
        <row r="1093">
          <cell r="A1093" t="str">
            <v xml:space="preserve">   3.</v>
          </cell>
          <cell r="C1093" t="str">
            <v>TENAGA</v>
          </cell>
        </row>
        <row r="1094">
          <cell r="C1094" t="str">
            <v>Produksi menentukan : ASPHALT SPRAYER</v>
          </cell>
          <cell r="G1094" t="str">
            <v>Q4</v>
          </cell>
          <cell r="H1094">
            <v>352.75</v>
          </cell>
          <cell r="I1094" t="str">
            <v>liter</v>
          </cell>
        </row>
        <row r="1095">
          <cell r="C1095" t="str">
            <v>Produksi Lapis Resap Pengikat / hari  =  Tk x Q4</v>
          </cell>
          <cell r="G1095" t="str">
            <v>Qt</v>
          </cell>
          <cell r="H1095">
            <v>2469.25</v>
          </cell>
          <cell r="I1095" t="str">
            <v>liter</v>
          </cell>
        </row>
        <row r="1096">
          <cell r="C1096" t="str">
            <v>Kebutuhan tenaga :</v>
          </cell>
        </row>
        <row r="1097">
          <cell r="D1097" t="str">
            <v>- Pekerja</v>
          </cell>
          <cell r="G1097" t="str">
            <v>P</v>
          </cell>
          <cell r="H1097">
            <v>10</v>
          </cell>
          <cell r="I1097" t="str">
            <v>orang</v>
          </cell>
        </row>
        <row r="1098">
          <cell r="D1098" t="str">
            <v>- Mandor</v>
          </cell>
          <cell r="G1098" t="str">
            <v>M</v>
          </cell>
          <cell r="H1098">
            <v>2</v>
          </cell>
          <cell r="I1098" t="str">
            <v>orang</v>
          </cell>
        </row>
        <row r="1100">
          <cell r="C1100" t="str">
            <v>Koefisien tenaga / liter   :</v>
          </cell>
        </row>
        <row r="1101">
          <cell r="D1101" t="str">
            <v>- Pekerja</v>
          </cell>
          <cell r="E1101" t="str">
            <v>= (Tk x P) : Qt</v>
          </cell>
          <cell r="G1101" t="str">
            <v>(L01)</v>
          </cell>
          <cell r="H1101">
            <v>2.8348688873139617E-2</v>
          </cell>
          <cell r="I1101" t="str">
            <v>Jam</v>
          </cell>
        </row>
        <row r="1102">
          <cell r="D1102" t="str">
            <v>- Mandor</v>
          </cell>
          <cell r="E1102" t="str">
            <v>= (Tk x M) : Qt</v>
          </cell>
          <cell r="G1102" t="str">
            <v>(L03)</v>
          </cell>
          <cell r="H1102">
            <v>5.6697377746279237E-3</v>
          </cell>
          <cell r="I1102" t="str">
            <v>Jam</v>
          </cell>
        </row>
        <row r="1104">
          <cell r="A1104" t="str">
            <v>4.</v>
          </cell>
          <cell r="C1104" t="str">
            <v>HARGA DASAR SATUAN UPAH, BAHAN DAN ALAT</v>
          </cell>
        </row>
        <row r="1105">
          <cell r="C1105" t="str">
            <v>Lihat lampiran.</v>
          </cell>
        </row>
        <row r="1107">
          <cell r="A1107" t="str">
            <v>5.</v>
          </cell>
          <cell r="C1107" t="str">
            <v>ANALISA HARGA SATUAN PEKERJAAN</v>
          </cell>
        </row>
        <row r="1108">
          <cell r="C1108" t="str">
            <v>Lihat perhitungan dalam FORMULIR STANDAR UNTUK</v>
          </cell>
        </row>
        <row r="1109">
          <cell r="C1109" t="str">
            <v>PEREKEMAN ANALISA MASING-MASING HARGA</v>
          </cell>
        </row>
        <row r="1110">
          <cell r="C1110" t="str">
            <v>SATUAN.</v>
          </cell>
        </row>
        <row r="1111">
          <cell r="C1111" t="str">
            <v>Didapat Harga Satuan Pekerjaan :</v>
          </cell>
        </row>
        <row r="1113">
          <cell r="C1113" t="str">
            <v xml:space="preserve">Rp.  </v>
          </cell>
          <cell r="D1113">
            <v>3141.7696523411346</v>
          </cell>
          <cell r="E1113" t="str">
            <v xml:space="preserve"> / liter.</v>
          </cell>
        </row>
        <row r="1116">
          <cell r="A1116" t="str">
            <v>6.</v>
          </cell>
          <cell r="C1116" t="str">
            <v>WAKTU PELAKSANAAN YANG DIPERLUKAN</v>
          </cell>
        </row>
        <row r="1117">
          <cell r="C1117" t="str">
            <v>Waktu pelaksanaan</v>
          </cell>
          <cell r="D1117" t="str">
            <v>:  . . . . . . .  bulan</v>
          </cell>
        </row>
        <row r="1119">
          <cell r="A1119" t="str">
            <v>7.</v>
          </cell>
          <cell r="C1119" t="str">
            <v>VOLUME PEKERJAAN YANG DIPERLUKAN</v>
          </cell>
        </row>
        <row r="1120">
          <cell r="C1120" t="str">
            <v>Volume pekerjaan  :</v>
          </cell>
          <cell r="D1120">
            <v>1</v>
          </cell>
          <cell r="E1120" t="str">
            <v>Liter</v>
          </cell>
        </row>
      </sheetData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5"/>
      <sheetName val="3_DIV5"/>
      <sheetName val="3-DIV4"/>
      <sheetName val="3-DIV2"/>
      <sheetName val="BQ"/>
      <sheetName val="Basic P"/>
      <sheetName val="MASTER BAHAN ME"/>
      <sheetName val="3-DIV3"/>
      <sheetName val="Rekap "/>
      <sheetName val="Data"/>
      <sheetName val="URAIAN TEKNIS"/>
      <sheetName val="ANAL lump sum"/>
      <sheetName val="K-500"/>
      <sheetName val="4-Basic Price"/>
      <sheetName val="5-Peralatan"/>
      <sheetName val="NP (2)"/>
      <sheetName val="U&amp;B"/>
      <sheetName val="HB "/>
      <sheetName val="BAHAN"/>
      <sheetName val="Isolasi Luar Dalam"/>
      <sheetName val="Isolasi Luar"/>
      <sheetName val="basic price"/>
      <sheetName val="LAP   (4)"/>
      <sheetName val="LAP   (11)"/>
      <sheetName val="K"/>
      <sheetName val="harsat"/>
      <sheetName val="Analisa"/>
      <sheetName val="dasar"/>
      <sheetName val="harga bahan"/>
      <sheetName val="Upah"/>
      <sheetName val="Daf 1"/>
      <sheetName val="KURVA_100%"/>
      <sheetName val="Material"/>
      <sheetName val="Daftar Harga"/>
      <sheetName val="Har-sat-dasr"/>
      <sheetName val="cal borepile"/>
      <sheetName val="Unit Price"/>
      <sheetName val="Bahan Upah"/>
      <sheetName val="Rekapitulasi"/>
      <sheetName val="BASIC"/>
      <sheetName val="H.Satuan"/>
      <sheetName val="boq"/>
      <sheetName val="HS Alat"/>
      <sheetName val="REKAP ANGGARAN"/>
      <sheetName val="Div 2 - Drainase"/>
      <sheetName val="Div 3 - Tanah"/>
      <sheetName val="Div 5 - Berbutir"/>
      <sheetName val="Div 6 - Aspal"/>
      <sheetName val="Div 7 - Struktur"/>
      <sheetName val="Div 8 - Peng Kondisi"/>
      <sheetName val="HS Upah"/>
      <sheetName val="Anal"/>
      <sheetName val="RAB ME"/>
      <sheetName val="Form-1a"/>
      <sheetName val="div7"/>
      <sheetName val="terendah"/>
      <sheetName val="Time schedulle"/>
      <sheetName val="Rekap"/>
      <sheetName val="PO-2"/>
      <sheetName val="Detail Piutang"/>
      <sheetName val="HArga"/>
      <sheetName val="Hrg Upah &amp; Bhn"/>
      <sheetName val="Kurv. S, Skema Bhn, Alat,tenaga"/>
      <sheetName val="Sat Jadi"/>
      <sheetName val="formminat"/>
      <sheetName val="ANL 3"/>
      <sheetName val="ANL 4"/>
      <sheetName val="ANL 5"/>
      <sheetName val="ANL 6"/>
      <sheetName val="ANL 7"/>
      <sheetName val="BAHAN Pentagon"/>
      <sheetName val="Peralatan"/>
      <sheetName val="ANALISA HARGA 3"/>
      <sheetName val="Tanah"/>
      <sheetName val="Struktur"/>
      <sheetName val="Harga Satuan"/>
      <sheetName val="Marka"/>
      <sheetName val="AGGREGAT"/>
      <sheetName val="ahs_utama"/>
      <sheetName val="SAT-DAS"/>
      <sheetName val="Kuantitas &amp; Harga"/>
      <sheetName val="Harsat Upah"/>
      <sheetName val="anal-pek"/>
      <sheetName val="blok rel"/>
      <sheetName val="data2"/>
      <sheetName val="MG 1"/>
      <sheetName val="BQ29"/>
      <sheetName val="SD"/>
      <sheetName val="Summary "/>
      <sheetName val="rekapan"/>
    </sheetNames>
    <sheetDataSet>
      <sheetData sheetId="0" refreshError="1">
        <row r="1">
          <cell r="A1" t="str">
            <v>ITEM PEMBAYARAN NO.</v>
          </cell>
          <cell r="D1" t="str">
            <v>:  5.1 (1)</v>
          </cell>
          <cell r="J1" t="str">
            <v>Analisa EI-511</v>
          </cell>
          <cell r="T1" t="str">
            <v>Analisa EI-511</v>
          </cell>
        </row>
        <row r="2">
          <cell r="A2" t="str">
            <v>JENIS PEKERJAAN</v>
          </cell>
          <cell r="D2" t="str">
            <v>:  Lps. Pond. Ag. Kls. A, CBR Min 80%</v>
          </cell>
        </row>
        <row r="3">
          <cell r="A3" t="str">
            <v>SATUAN PEMBAYARAN</v>
          </cell>
          <cell r="D3" t="str">
            <v>:  M3</v>
          </cell>
          <cell r="H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 xml:space="preserve">:  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 xml:space="preserve">:  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 xml:space="preserve">:  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 xml:space="preserve">:  </v>
          </cell>
        </row>
        <row r="12">
          <cell r="A12">
            <v>3</v>
          </cell>
          <cell r="C12" t="str">
            <v>Kondisi existing jalan : sedang</v>
          </cell>
          <cell r="L12" t="str">
            <v>ITEM PEMBAYARAN NO.</v>
          </cell>
          <cell r="O12" t="str">
            <v>:  5.1 (1)</v>
          </cell>
          <cell r="R12" t="str">
            <v>PERKIRAAN VOL. PEK.</v>
          </cell>
          <cell r="T12" t="str">
            <v>:</v>
          </cell>
          <cell r="U12">
            <v>1</v>
          </cell>
        </row>
        <row r="13">
          <cell r="A13">
            <v>4</v>
          </cell>
          <cell r="C13" t="str">
            <v>Jarak rata-rata Base Camp ke lokasi pekerjaan</v>
          </cell>
          <cell r="G13" t="str">
            <v>L</v>
          </cell>
          <cell r="H13">
            <v>8.7249999999999996</v>
          </cell>
          <cell r="I13" t="str">
            <v>KM</v>
          </cell>
          <cell r="L13" t="str">
            <v>JENIS PEKERJAAN</v>
          </cell>
          <cell r="O13" t="str">
            <v>:  Lps. Pond. Ag. Kls. A, CBR Min 80%</v>
          </cell>
          <cell r="R13" t="str">
            <v>TOTAL HARGA</v>
          </cell>
          <cell r="T13" t="str">
            <v>:</v>
          </cell>
          <cell r="U13">
            <v>304732.36582799954</v>
          </cell>
        </row>
        <row r="14">
          <cell r="A14">
            <v>5</v>
          </cell>
          <cell r="C14" t="str">
            <v>Tebal lapis agregat padat</v>
          </cell>
          <cell r="G14" t="str">
            <v>t</v>
          </cell>
          <cell r="H14">
            <v>0.15</v>
          </cell>
          <cell r="I14" t="str">
            <v>M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>
            <v>7.251312267724303E-3</v>
          </cell>
        </row>
        <row r="15">
          <cell r="A15">
            <v>6</v>
          </cell>
          <cell r="C15" t="str">
            <v>Faktor kembang material (Padat-Lepas)</v>
          </cell>
          <cell r="G15" t="str">
            <v>Fk</v>
          </cell>
          <cell r="H15">
            <v>1.2</v>
          </cell>
          <cell r="I15" t="str">
            <v>-</v>
          </cell>
        </row>
        <row r="16">
          <cell r="A16">
            <v>7</v>
          </cell>
          <cell r="C16" t="str">
            <v>Jam kerja efektif per-hari</v>
          </cell>
          <cell r="G16" t="str">
            <v>Tk</v>
          </cell>
          <cell r="H16">
            <v>7</v>
          </cell>
          <cell r="I16" t="str">
            <v>jam</v>
          </cell>
        </row>
        <row r="17">
          <cell r="A17">
            <v>8</v>
          </cell>
          <cell r="C17" t="str">
            <v>Proporsi Campuran :</v>
          </cell>
          <cell r="D17" t="str">
            <v>- Agregat Kasar</v>
          </cell>
          <cell r="G17" t="str">
            <v>Ak</v>
          </cell>
          <cell r="H17">
            <v>55</v>
          </cell>
          <cell r="I17" t="str">
            <v>%</v>
          </cell>
          <cell r="J17" t="str">
            <v xml:space="preserve"> Gradasi harus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D18" t="str">
            <v>- Agregat Halus</v>
          </cell>
          <cell r="G18" t="str">
            <v>Ah</v>
          </cell>
          <cell r="H18">
            <v>45</v>
          </cell>
          <cell r="I18" t="str">
            <v>%</v>
          </cell>
          <cell r="J18" t="str">
            <v xml:space="preserve"> memenuhi Spec.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 t="str">
            <v>II.</v>
          </cell>
          <cell r="C19" t="str">
            <v>URUTAN KERJA</v>
          </cell>
          <cell r="R19" t="str">
            <v>(Rp.)</v>
          </cell>
          <cell r="S19" t="str">
            <v>(Rp.)</v>
          </cell>
        </row>
        <row r="20">
          <cell r="A20">
            <v>1</v>
          </cell>
          <cell r="C20" t="str">
            <v>Wheel Loader mencampur dan memuat Agregat ke</v>
          </cell>
        </row>
        <row r="21">
          <cell r="C21" t="str">
            <v>dalam Dump Truck di Base Camp</v>
          </cell>
        </row>
        <row r="22">
          <cell r="A22">
            <v>2</v>
          </cell>
          <cell r="C22" t="str">
            <v>Dump Truck mengangkut Agregat ke lokasi</v>
          </cell>
          <cell r="L22" t="str">
            <v>A.</v>
          </cell>
          <cell r="N22" t="str">
            <v>TENAGA</v>
          </cell>
        </row>
        <row r="23">
          <cell r="C23" t="str">
            <v>pekerjaan dan dihampar dengan Motor Grader</v>
          </cell>
        </row>
        <row r="24">
          <cell r="A24">
            <v>3</v>
          </cell>
          <cell r="C24" t="str">
            <v>Hamparan Agregat dibasahi dengan Water Tank</v>
          </cell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0.24988844265952695</v>
          </cell>
          <cell r="R24">
            <v>2857.14</v>
          </cell>
          <cell r="U24">
            <v>713.96626506024074</v>
          </cell>
        </row>
        <row r="25">
          <cell r="C25" t="str">
            <v>Truck sebelum dipadatkan dengan Tandem</v>
          </cell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3.5698348951360995E-2</v>
          </cell>
          <cell r="R25">
            <v>3214.29</v>
          </cell>
          <cell r="U25">
            <v>114.74484605087014</v>
          </cell>
        </row>
        <row r="26">
          <cell r="C26" t="str">
            <v>Roller dan Pneumatic Tire Roller</v>
          </cell>
        </row>
        <row r="27">
          <cell r="A27">
            <v>4</v>
          </cell>
          <cell r="C27" t="str">
            <v>Selama pemadatan, sekelompok pekerja akan</v>
          </cell>
        </row>
        <row r="28">
          <cell r="C28" t="str">
            <v>merapikan tepi hamparan dan level permukaan</v>
          </cell>
          <cell r="Q28" t="str">
            <v xml:space="preserve">JUMLAH HARGA TENAGA   </v>
          </cell>
          <cell r="U28">
            <v>828.71111111111088</v>
          </cell>
        </row>
        <row r="29">
          <cell r="C29" t="str">
            <v>dengan menggunakan Alat Bantu</v>
          </cell>
        </row>
        <row r="30">
          <cell r="A30" t="str">
            <v>III.</v>
          </cell>
          <cell r="C30" t="str">
            <v>PEMAKAIAN BAHAN, ALAT DAN TENAGA</v>
          </cell>
          <cell r="L30" t="str">
            <v>B.</v>
          </cell>
          <cell r="N30" t="str">
            <v>BAHAN</v>
          </cell>
        </row>
        <row r="32">
          <cell r="A32" t="str">
            <v xml:space="preserve">   1.</v>
          </cell>
          <cell r="C32" t="str">
            <v>BAHAN</v>
          </cell>
          <cell r="L32" t="str">
            <v>1.</v>
          </cell>
          <cell r="N32" t="str">
            <v>Agregat Kasar   (M03)</v>
          </cell>
          <cell r="P32" t="str">
            <v>M3</v>
          </cell>
          <cell r="Q32">
            <v>0.66</v>
          </cell>
          <cell r="R32">
            <v>222345.54558042376</v>
          </cell>
          <cell r="U32">
            <v>146748.06008307968</v>
          </cell>
        </row>
        <row r="33">
          <cell r="C33" t="str">
            <v>- Agregat Kasar</v>
          </cell>
          <cell r="D33" t="str">
            <v>=  Ak x 1 M3 x Fk</v>
          </cell>
          <cell r="G33" t="str">
            <v>M03</v>
          </cell>
          <cell r="H33">
            <v>0.66</v>
          </cell>
          <cell r="I33" t="str">
            <v>M3</v>
          </cell>
          <cell r="L33" t="str">
            <v>2.</v>
          </cell>
          <cell r="N33" t="str">
            <v>Agregat Halus    (M04)</v>
          </cell>
          <cell r="P33" t="str">
            <v>M3</v>
          </cell>
          <cell r="Q33">
            <v>0.54</v>
          </cell>
          <cell r="R33">
            <v>194196.70775416915</v>
          </cell>
          <cell r="U33">
            <v>104866.22218725135</v>
          </cell>
        </row>
        <row r="34">
          <cell r="C34" t="str">
            <v>- Agregat Halus</v>
          </cell>
          <cell r="D34" t="str">
            <v>=  Ah x 1 M3 x Fk</v>
          </cell>
          <cell r="G34" t="str">
            <v>M04</v>
          </cell>
          <cell r="H34">
            <v>0.54</v>
          </cell>
          <cell r="I34" t="str">
            <v>M3</v>
          </cell>
        </row>
        <row r="36">
          <cell r="A36" t="str">
            <v xml:space="preserve">   2.</v>
          </cell>
          <cell r="C36" t="str">
            <v>ALAT</v>
          </cell>
        </row>
        <row r="37">
          <cell r="A37" t="str">
            <v xml:space="preserve">   2.a.</v>
          </cell>
          <cell r="C37" t="str">
            <v>WHEEL LOADER</v>
          </cell>
          <cell r="G37" t="str">
            <v>(E15)</v>
          </cell>
        </row>
        <row r="38">
          <cell r="C38" t="str">
            <v>Kapasitas bucket</v>
          </cell>
          <cell r="G38" t="str">
            <v>V</v>
          </cell>
          <cell r="H38">
            <v>1.5</v>
          </cell>
          <cell r="I38" t="str">
            <v>M3</v>
          </cell>
          <cell r="Q38" t="str">
            <v xml:space="preserve">JUMLAH HARGA BAHAN   </v>
          </cell>
          <cell r="U38">
            <v>251614.28227033102</v>
          </cell>
        </row>
        <row r="39">
          <cell r="C39" t="str">
            <v>Faktor bucket</v>
          </cell>
          <cell r="G39" t="str">
            <v>Fb</v>
          </cell>
          <cell r="H39">
            <v>0.9</v>
          </cell>
          <cell r="I39" t="str">
            <v>-</v>
          </cell>
        </row>
        <row r="40">
          <cell r="C40" t="str">
            <v>Faktor Efisiensi alat</v>
          </cell>
          <cell r="G40" t="str">
            <v>Fa</v>
          </cell>
          <cell r="H40">
            <v>0.83</v>
          </cell>
          <cell r="I40" t="str">
            <v>-</v>
          </cell>
          <cell r="L40" t="str">
            <v>C.</v>
          </cell>
          <cell r="N40" t="str">
            <v>PERALATAN</v>
          </cell>
        </row>
        <row r="41">
          <cell r="C41" t="str">
            <v>Waktu Siklus :</v>
          </cell>
          <cell r="G41" t="str">
            <v>Ts1</v>
          </cell>
          <cell r="L41" t="str">
            <v>1.</v>
          </cell>
          <cell r="N41" t="str">
            <v>Wheel Loader</v>
          </cell>
          <cell r="O41" t="str">
            <v>(E15)</v>
          </cell>
          <cell r="P41" t="str">
            <v>jam</v>
          </cell>
          <cell r="Q41">
            <v>3.5698348951360995E-2</v>
          </cell>
          <cell r="R41">
            <v>163808.13869490434</v>
          </cell>
          <cell r="U41">
            <v>5847.680096203635</v>
          </cell>
        </row>
        <row r="42">
          <cell r="C42" t="str">
            <v>- Mencampur</v>
          </cell>
          <cell r="G42" t="str">
            <v>T1</v>
          </cell>
          <cell r="H42">
            <v>1.5</v>
          </cell>
          <cell r="I42" t="str">
            <v>menit</v>
          </cell>
          <cell r="L42" t="str">
            <v>2.</v>
          </cell>
          <cell r="N42" t="str">
            <v>Dump Truck</v>
          </cell>
          <cell r="O42" t="str">
            <v>(E09)</v>
          </cell>
          <cell r="P42" t="str">
            <v>jam</v>
          </cell>
          <cell r="Q42">
            <v>0.14542063837680036</v>
          </cell>
          <cell r="R42">
            <v>70230.073977639215</v>
          </cell>
          <cell r="U42">
            <v>10212.90219107821</v>
          </cell>
        </row>
        <row r="43">
          <cell r="C43" t="str">
            <v>- Memuat dan lain-lain</v>
          </cell>
          <cell r="G43" t="str">
            <v>T2</v>
          </cell>
          <cell r="H43">
            <v>0.5</v>
          </cell>
          <cell r="I43" t="str">
            <v>menit</v>
          </cell>
          <cell r="L43" t="str">
            <v>3.</v>
          </cell>
          <cell r="N43" t="str">
            <v>Motor Grader</v>
          </cell>
          <cell r="O43" t="str">
            <v>(E13)</v>
          </cell>
          <cell r="P43" t="str">
            <v>jam</v>
          </cell>
          <cell r="Q43">
            <v>1.1713520749665328E-2</v>
          </cell>
          <cell r="R43">
            <v>201666.62574070093</v>
          </cell>
          <cell r="U43">
            <v>2362.2262051286921</v>
          </cell>
        </row>
        <row r="44">
          <cell r="G44" t="str">
            <v>Ts1</v>
          </cell>
          <cell r="H44">
            <v>2</v>
          </cell>
          <cell r="I44" t="str">
            <v>menit</v>
          </cell>
          <cell r="L44" t="str">
            <v>4.</v>
          </cell>
          <cell r="N44" t="str">
            <v>Vibratory Roller</v>
          </cell>
          <cell r="O44" t="str">
            <v>(E19)</v>
          </cell>
          <cell r="P44" t="str">
            <v>jam</v>
          </cell>
          <cell r="Q44">
            <v>1.7849174475680501E-2</v>
          </cell>
          <cell r="R44">
            <v>234734.82748629327</v>
          </cell>
          <cell r="U44">
            <v>4189.8228913216117</v>
          </cell>
        </row>
        <row r="45">
          <cell r="L45" t="str">
            <v>5.</v>
          </cell>
          <cell r="N45" t="str">
            <v>P. Tyre Roller</v>
          </cell>
          <cell r="O45" t="str">
            <v>(E18)</v>
          </cell>
          <cell r="P45" t="str">
            <v>jam</v>
          </cell>
          <cell r="Q45">
            <v>4.2838018741633201E-3</v>
          </cell>
          <cell r="R45">
            <v>113384.24751021285</v>
          </cell>
          <cell r="U45">
            <v>485.71565198484757</v>
          </cell>
        </row>
        <row r="46">
          <cell r="C46" t="str">
            <v>Kap. Prod. / jam =</v>
          </cell>
          <cell r="D46" t="str">
            <v>V x Fb x Fa x 60</v>
          </cell>
          <cell r="G46" t="str">
            <v>Q1</v>
          </cell>
          <cell r="H46">
            <v>28.012500000000003</v>
          </cell>
          <cell r="I46" t="str">
            <v>M3</v>
          </cell>
          <cell r="L46" t="str">
            <v>6.</v>
          </cell>
          <cell r="N46" t="str">
            <v>Water Tanker</v>
          </cell>
          <cell r="O46" t="str">
            <v>(E23)</v>
          </cell>
          <cell r="P46" t="str">
            <v>jam</v>
          </cell>
          <cell r="Q46">
            <v>2.1084337349397592E-2</v>
          </cell>
          <cell r="R46">
            <v>67020.510980434308</v>
          </cell>
          <cell r="U46">
            <v>1413.0830628404826</v>
          </cell>
        </row>
        <row r="47">
          <cell r="D47" t="str">
            <v>Fk x Ts1</v>
          </cell>
          <cell r="L47" t="str">
            <v>7.</v>
          </cell>
          <cell r="N47" t="str">
            <v>Alat Bantu</v>
          </cell>
          <cell r="P47" t="str">
            <v>Ls</v>
          </cell>
          <cell r="Q47">
            <v>1</v>
          </cell>
          <cell r="R47">
            <v>75</v>
          </cell>
          <cell r="U47">
            <v>75</v>
          </cell>
        </row>
        <row r="48">
          <cell r="C48" t="str">
            <v>Koefisien Alat / M3</v>
          </cell>
          <cell r="D48" t="str">
            <v xml:space="preserve"> =  1  :  Q1</v>
          </cell>
          <cell r="G48" t="str">
            <v>(E15)</v>
          </cell>
          <cell r="H48">
            <v>3.5698348951360995E-2</v>
          </cell>
          <cell r="I48" t="str">
            <v>jam</v>
          </cell>
        </row>
        <row r="49">
          <cell r="Q49" t="str">
            <v xml:space="preserve">JUMLAH HARGA PERALATAN   </v>
          </cell>
          <cell r="U49">
            <v>24586.430098557481</v>
          </cell>
        </row>
        <row r="50">
          <cell r="A50" t="str">
            <v xml:space="preserve">   2.b.</v>
          </cell>
          <cell r="C50" t="str">
            <v>DUMP TRUCK</v>
          </cell>
          <cell r="G50" t="str">
            <v>(E09)</v>
          </cell>
        </row>
        <row r="51">
          <cell r="C51" t="str">
            <v>Kapasitas bak</v>
          </cell>
          <cell r="G51" t="str">
            <v>V</v>
          </cell>
          <cell r="H51">
            <v>6</v>
          </cell>
          <cell r="I51" t="str">
            <v>M3</v>
          </cell>
          <cell r="L51" t="str">
            <v>D.</v>
          </cell>
          <cell r="N51" t="str">
            <v>JUMLAH HARGA TENAGA, BAHAN DAN PERALATAN  ( A + B + C )</v>
          </cell>
          <cell r="U51">
            <v>277029.42347999959</v>
          </cell>
        </row>
        <row r="52">
          <cell r="C52" t="str">
            <v>Faktor Efisiensi alat</v>
          </cell>
          <cell r="G52" t="str">
            <v>Fa</v>
          </cell>
          <cell r="H52">
            <v>0.83</v>
          </cell>
          <cell r="I52" t="str">
            <v>-</v>
          </cell>
          <cell r="L52" t="str">
            <v>E.</v>
          </cell>
          <cell r="N52" t="str">
            <v>OVERHEAD &amp; PROFIT</v>
          </cell>
          <cell r="P52">
            <v>10</v>
          </cell>
          <cell r="Q52" t="str">
            <v>%  x  D</v>
          </cell>
          <cell r="U52">
            <v>27702.94234799996</v>
          </cell>
        </row>
        <row r="53">
          <cell r="C53" t="str">
            <v>Kecepatan rata-rata bermuatan</v>
          </cell>
          <cell r="G53" t="str">
            <v>v1</v>
          </cell>
          <cell r="H53">
            <v>45</v>
          </cell>
          <cell r="I53" t="str">
            <v>KM/jam</v>
          </cell>
          <cell r="L53" t="str">
            <v>F.</v>
          </cell>
          <cell r="N53" t="str">
            <v>HARGA SATUAN PEKERJAAN  ( D + E )</v>
          </cell>
          <cell r="U53">
            <v>304732.36582799954</v>
          </cell>
        </row>
        <row r="54">
          <cell r="C54" t="str">
            <v>Kecepatan rata-rata kosong</v>
          </cell>
          <cell r="G54" t="str">
            <v>v2</v>
          </cell>
          <cell r="H54">
            <v>60</v>
          </cell>
          <cell r="I54" t="str">
            <v>KM/jam</v>
          </cell>
          <cell r="L54" t="str">
            <v>Note: 1</v>
          </cell>
          <cell r="N54" t="str">
            <v>SATUAN dapat berdasarkan atas jam operasi untuk Tenaga Kerja dan Peralatan, volume dan/atau ukuran</v>
          </cell>
        </row>
        <row r="55">
          <cell r="C55" t="str">
            <v>Waktu Siklus  :  - Waktu memuat = V : Q1 x 60</v>
          </cell>
          <cell r="G55" t="str">
            <v>T1</v>
          </cell>
          <cell r="H55">
            <v>12.851405622489958</v>
          </cell>
          <cell r="I55" t="str">
            <v>menit</v>
          </cell>
          <cell r="N55" t="str">
            <v>berat untuk bahan-bahan.</v>
          </cell>
        </row>
        <row r="56">
          <cell r="C56" t="str">
            <v>- Waktu tempuh isi  =  (L : v1) x 60 menit</v>
          </cell>
          <cell r="G56" t="str">
            <v>T2</v>
          </cell>
          <cell r="H56">
            <v>11.633333333333333</v>
          </cell>
          <cell r="I56" t="str">
            <v>menit</v>
          </cell>
          <cell r="L56">
            <v>2</v>
          </cell>
          <cell r="N56" t="str">
            <v>Kuantitas satuan adalah kuantitas setiap komponen untuk menyelesaikan satu satuan pekerjaan dari nomor</v>
          </cell>
        </row>
        <row r="57">
          <cell r="C57" t="str">
            <v>- Waktu tempuh kosong  =  (L : v2) x 60 menit</v>
          </cell>
          <cell r="G57" t="str">
            <v>T3</v>
          </cell>
          <cell r="H57">
            <v>8.7249999999999996</v>
          </cell>
          <cell r="I57" t="str">
            <v>menit</v>
          </cell>
          <cell r="N57" t="str">
            <v>mata pembayaran.</v>
          </cell>
        </row>
        <row r="58">
          <cell r="C58" t="str">
            <v>- Dump dan lain-lain</v>
          </cell>
          <cell r="G58" t="str">
            <v>T4</v>
          </cell>
          <cell r="H58">
            <v>3</v>
          </cell>
          <cell r="I58" t="str">
            <v>menit</v>
          </cell>
          <cell r="L58">
            <v>3</v>
          </cell>
          <cell r="N58" t="str">
            <v>Biaya satuan untuk peralatan sudah termasuk bahan bakar, bahan habis dipakai dan operator.</v>
          </cell>
        </row>
        <row r="59">
          <cell r="G59" t="str">
            <v>Ts2</v>
          </cell>
          <cell r="H59">
            <v>36.20973895582329</v>
          </cell>
          <cell r="I59" t="str">
            <v>menit</v>
          </cell>
          <cell r="L59">
            <v>4</v>
          </cell>
          <cell r="N59" t="str">
            <v>Biaya satuan sudah termasuk pengeluaran untuk seluruh pajak yang berkaitan (tetapi tidak termasuk PPN</v>
          </cell>
        </row>
        <row r="60">
          <cell r="N60" t="str">
            <v>yang dibayar dari kontrak) dan biaya-biaya lainnya.</v>
          </cell>
        </row>
        <row r="61">
          <cell r="J61" t="str">
            <v>Berlanjut ke hal. berikut</v>
          </cell>
        </row>
        <row r="62">
          <cell r="A62" t="str">
            <v>ITEM PEMBAYARAN NO.</v>
          </cell>
          <cell r="D62" t="str">
            <v>:  5.1 (1)</v>
          </cell>
          <cell r="J62" t="str">
            <v>Analisa EI-511</v>
          </cell>
        </row>
        <row r="63">
          <cell r="A63" t="str">
            <v>JENIS PEKERJAAN</v>
          </cell>
          <cell r="D63" t="str">
            <v>:  Lps. Pond. Ag. Kls. A, CBR Min 80%</v>
          </cell>
        </row>
        <row r="64">
          <cell r="A64" t="str">
            <v>SATUAN PEMBAYARAN</v>
          </cell>
          <cell r="D64" t="str">
            <v>:  M3</v>
          </cell>
          <cell r="H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>Kap. Prod. / jam =</v>
          </cell>
          <cell r="D70" t="str">
            <v>V x Fa x 60</v>
          </cell>
          <cell r="G70" t="str">
            <v>Q2</v>
          </cell>
          <cell r="H70">
            <v>6.8766030129017413</v>
          </cell>
          <cell r="I70" t="str">
            <v>M3</v>
          </cell>
        </row>
        <row r="71">
          <cell r="D71" t="str">
            <v>Fk x Ts2</v>
          </cell>
        </row>
        <row r="72">
          <cell r="C72" t="str">
            <v>Koefisien Alat / M3</v>
          </cell>
          <cell r="D72" t="str">
            <v xml:space="preserve"> =  1  :  Q2</v>
          </cell>
          <cell r="G72" t="str">
            <v>(E09)</v>
          </cell>
          <cell r="H72">
            <v>0.14542063837680036</v>
          </cell>
          <cell r="I72" t="str">
            <v>jam</v>
          </cell>
        </row>
        <row r="74">
          <cell r="A74" t="str">
            <v xml:space="preserve">   2.c.</v>
          </cell>
          <cell r="C74" t="str">
            <v>MOTOR GRADER</v>
          </cell>
          <cell r="G74" t="str">
            <v>(E13)</v>
          </cell>
        </row>
        <row r="75">
          <cell r="C75" t="str">
            <v>Panjang hamparan</v>
          </cell>
          <cell r="G75" t="str">
            <v>Lh</v>
          </cell>
          <cell r="H75">
            <v>50</v>
          </cell>
          <cell r="I75" t="str">
            <v>M</v>
          </cell>
        </row>
        <row r="76">
          <cell r="C76" t="str">
            <v>Lebar efektif kerja blade</v>
          </cell>
          <cell r="G76" t="str">
            <v>b</v>
          </cell>
          <cell r="H76">
            <v>2.4</v>
          </cell>
          <cell r="I76" t="str">
            <v>M</v>
          </cell>
        </row>
        <row r="77">
          <cell r="C77" t="str">
            <v>Faktor Efisiensi alat</v>
          </cell>
          <cell r="G77" t="str">
            <v>Fa</v>
          </cell>
          <cell r="H77">
            <v>0.83</v>
          </cell>
          <cell r="I77" t="str">
            <v>-</v>
          </cell>
        </row>
        <row r="78">
          <cell r="C78" t="str">
            <v>Kecepatan rata-rata alat</v>
          </cell>
          <cell r="G78" t="str">
            <v>v</v>
          </cell>
          <cell r="H78">
            <v>4</v>
          </cell>
          <cell r="I78" t="str">
            <v>KM/jam</v>
          </cell>
        </row>
        <row r="79">
          <cell r="C79" t="str">
            <v>Jumlah lintasan</v>
          </cell>
          <cell r="G79" t="str">
            <v>n</v>
          </cell>
          <cell r="H79">
            <v>6</v>
          </cell>
          <cell r="I79" t="str">
            <v>lintasan</v>
          </cell>
          <cell r="J79" t="str">
            <v xml:space="preserve"> 3 x pp</v>
          </cell>
        </row>
        <row r="80">
          <cell r="C80" t="str">
            <v>Waktu Siklus :</v>
          </cell>
          <cell r="G80" t="str">
            <v>Ts3</v>
          </cell>
        </row>
        <row r="81">
          <cell r="C81" t="str">
            <v>- Perataan 1 lintasan  =  Lh : (v x 1000) x 60</v>
          </cell>
          <cell r="G81" t="str">
            <v>T1</v>
          </cell>
          <cell r="H81">
            <v>0.75</v>
          </cell>
          <cell r="I81" t="str">
            <v>menit</v>
          </cell>
        </row>
        <row r="82">
          <cell r="C82" t="str">
            <v>- Lain-lain</v>
          </cell>
          <cell r="G82" t="str">
            <v>T2</v>
          </cell>
          <cell r="H82">
            <v>1</v>
          </cell>
          <cell r="I82" t="str">
            <v>menit</v>
          </cell>
        </row>
        <row r="83">
          <cell r="G83" t="str">
            <v>Ts3</v>
          </cell>
          <cell r="H83">
            <v>1.75</v>
          </cell>
          <cell r="I83" t="str">
            <v>menit</v>
          </cell>
        </row>
        <row r="85">
          <cell r="C85" t="str">
            <v>Kap. Prod. / jam =</v>
          </cell>
          <cell r="D85" t="str">
            <v>Lh x b x t x Fa x 60</v>
          </cell>
          <cell r="G85" t="str">
            <v>Q3</v>
          </cell>
          <cell r="H85">
            <v>85.371428571428567</v>
          </cell>
          <cell r="I85" t="str">
            <v>M3</v>
          </cell>
        </row>
        <row r="86">
          <cell r="D86" t="str">
            <v>n x Ts3</v>
          </cell>
        </row>
        <row r="87">
          <cell r="C87" t="str">
            <v>Koefisien Alat / M3</v>
          </cell>
          <cell r="D87" t="str">
            <v xml:space="preserve"> =  1  :  Q3</v>
          </cell>
          <cell r="G87" t="str">
            <v>(E13)</v>
          </cell>
          <cell r="H87">
            <v>1.1713520749665328E-2</v>
          </cell>
          <cell r="I87" t="str">
            <v>jam</v>
          </cell>
        </row>
        <row r="89">
          <cell r="A89" t="str">
            <v xml:space="preserve">   2.d.</v>
          </cell>
          <cell r="C89" t="str">
            <v>VIBRATORY ROLLER</v>
          </cell>
          <cell r="G89" t="str">
            <v>(E19)</v>
          </cell>
        </row>
        <row r="90">
          <cell r="C90" t="str">
            <v>Kecepatan rata-rata alat</v>
          </cell>
          <cell r="G90" t="str">
            <v>v</v>
          </cell>
          <cell r="H90">
            <v>3</v>
          </cell>
          <cell r="I90" t="str">
            <v>KM/jam</v>
          </cell>
        </row>
        <row r="91">
          <cell r="C91" t="str">
            <v>Lebar efektif pemadatan</v>
          </cell>
          <cell r="G91" t="str">
            <v>b</v>
          </cell>
          <cell r="H91">
            <v>1.2</v>
          </cell>
          <cell r="I91" t="str">
            <v>M</v>
          </cell>
        </row>
        <row r="92">
          <cell r="C92" t="str">
            <v>Jumlah lintasan</v>
          </cell>
          <cell r="G92" t="str">
            <v>n</v>
          </cell>
          <cell r="H92">
            <v>8</v>
          </cell>
          <cell r="I92" t="str">
            <v>lintasan</v>
          </cell>
        </row>
        <row r="93">
          <cell r="C93" t="str">
            <v>Faktor Efisiensi alat</v>
          </cell>
          <cell r="G93" t="str">
            <v>Fa</v>
          </cell>
          <cell r="H93">
            <v>0.83</v>
          </cell>
          <cell r="I93" t="str">
            <v>-</v>
          </cell>
        </row>
        <row r="95">
          <cell r="C95" t="str">
            <v>Kap. Prod. / jam =</v>
          </cell>
          <cell r="D95" t="str">
            <v>(v x 1000) x b x t x Fa</v>
          </cell>
          <cell r="G95" t="str">
            <v>Q4</v>
          </cell>
          <cell r="H95">
            <v>56.024999999999999</v>
          </cell>
          <cell r="I95" t="str">
            <v>M3</v>
          </cell>
        </row>
        <row r="96">
          <cell r="D96" t="str">
            <v>n</v>
          </cell>
        </row>
        <row r="97">
          <cell r="C97" t="str">
            <v>Koefisien Alat / M3</v>
          </cell>
          <cell r="D97" t="str">
            <v xml:space="preserve"> =  1  :  Q4</v>
          </cell>
          <cell r="G97" t="str">
            <v>(E19)</v>
          </cell>
          <cell r="H97">
            <v>1.7849174475680501E-2</v>
          </cell>
          <cell r="I97" t="str">
            <v>jam</v>
          </cell>
        </row>
        <row r="99">
          <cell r="A99" t="str">
            <v xml:space="preserve">   2.e.</v>
          </cell>
          <cell r="C99" t="str">
            <v>PNEUMATIC TIRE ROLLER</v>
          </cell>
          <cell r="G99" t="str">
            <v>(E18)</v>
          </cell>
        </row>
        <row r="100">
          <cell r="C100" t="str">
            <v>Kecepatan rata-rata alat</v>
          </cell>
          <cell r="G100" t="str">
            <v>v</v>
          </cell>
          <cell r="H100">
            <v>5</v>
          </cell>
          <cell r="I100" t="str">
            <v>KM/jam</v>
          </cell>
        </row>
        <row r="101">
          <cell r="C101" t="str">
            <v>Lebar efektif pemadatan</v>
          </cell>
          <cell r="G101" t="str">
            <v>b</v>
          </cell>
          <cell r="H101">
            <v>1.5</v>
          </cell>
          <cell r="I101" t="str">
            <v>M</v>
          </cell>
        </row>
        <row r="102">
          <cell r="C102" t="str">
            <v>Jumlah lintasan</v>
          </cell>
          <cell r="G102" t="str">
            <v>n</v>
          </cell>
          <cell r="H102">
            <v>4</v>
          </cell>
          <cell r="I102" t="str">
            <v>lintasan</v>
          </cell>
        </row>
        <row r="103">
          <cell r="C103" t="str">
            <v>Faktor Efisiensi alat</v>
          </cell>
          <cell r="G103" t="str">
            <v>Fa</v>
          </cell>
          <cell r="H103">
            <v>0.83</v>
          </cell>
          <cell r="I103" t="str">
            <v>-</v>
          </cell>
        </row>
        <row r="105">
          <cell r="C105" t="str">
            <v>Kap. Prod. / jam =</v>
          </cell>
          <cell r="D105" t="str">
            <v>(v x 1000) x b x t x Fa</v>
          </cell>
          <cell r="G105" t="str">
            <v>Q5</v>
          </cell>
          <cell r="H105">
            <v>233.4375</v>
          </cell>
          <cell r="I105" t="str">
            <v>M3</v>
          </cell>
        </row>
        <row r="106">
          <cell r="D106" t="str">
            <v>n</v>
          </cell>
        </row>
        <row r="107">
          <cell r="C107" t="str">
            <v>Koefisien Alat / M3</v>
          </cell>
          <cell r="D107" t="str">
            <v xml:space="preserve"> =  1  :  Q5</v>
          </cell>
          <cell r="G107" t="str">
            <v>(E18)</v>
          </cell>
          <cell r="H107">
            <v>4.2838018741633201E-3</v>
          </cell>
          <cell r="I107" t="str">
            <v>jam</v>
          </cell>
        </row>
        <row r="109">
          <cell r="A109" t="str">
            <v xml:space="preserve">   2.f.</v>
          </cell>
          <cell r="C109" t="str">
            <v>WATER TANK TRUCK</v>
          </cell>
          <cell r="G109" t="str">
            <v>(E23)</v>
          </cell>
        </row>
        <row r="110">
          <cell r="C110" t="str">
            <v>Volume tanki air</v>
          </cell>
          <cell r="G110" t="str">
            <v>V</v>
          </cell>
          <cell r="H110">
            <v>4</v>
          </cell>
          <cell r="I110" t="str">
            <v>M3</v>
          </cell>
        </row>
        <row r="111">
          <cell r="C111" t="str">
            <v>Kebutuhan air / M3 agregat padat</v>
          </cell>
          <cell r="G111" t="str">
            <v>Wc</v>
          </cell>
          <cell r="H111">
            <v>7.0000000000000007E-2</v>
          </cell>
          <cell r="I111" t="str">
            <v>M3</v>
          </cell>
        </row>
        <row r="112">
          <cell r="C112" t="str">
            <v>Pengisian tanki / jam</v>
          </cell>
          <cell r="G112" t="str">
            <v>n</v>
          </cell>
          <cell r="H112">
            <v>1</v>
          </cell>
          <cell r="I112" t="str">
            <v>kali</v>
          </cell>
        </row>
        <row r="113">
          <cell r="C113" t="str">
            <v>Faktor Efisiensi alat</v>
          </cell>
          <cell r="G113" t="str">
            <v>Fa</v>
          </cell>
          <cell r="H113">
            <v>0.83</v>
          </cell>
          <cell r="I113" t="str">
            <v>-</v>
          </cell>
        </row>
        <row r="115">
          <cell r="C115" t="str">
            <v>Kap. Prod. / jam =</v>
          </cell>
          <cell r="D115" t="str">
            <v>V x n x Fa</v>
          </cell>
          <cell r="G115" t="str">
            <v>Q6</v>
          </cell>
          <cell r="H115">
            <v>47.428571428571423</v>
          </cell>
          <cell r="I115" t="str">
            <v>M3</v>
          </cell>
        </row>
        <row r="116">
          <cell r="D116" t="str">
            <v>Wc</v>
          </cell>
        </row>
        <row r="117">
          <cell r="C117" t="str">
            <v>Koefisien Alat / M3</v>
          </cell>
          <cell r="D117" t="str">
            <v xml:space="preserve"> =  1  :  Q6</v>
          </cell>
          <cell r="G117" t="str">
            <v>(E23)</v>
          </cell>
          <cell r="H117">
            <v>2.1084337349397592E-2</v>
          </cell>
          <cell r="I117" t="str">
            <v>jam</v>
          </cell>
        </row>
        <row r="120">
          <cell r="J120" t="str">
            <v>Berlanjut ke hal. berikut</v>
          </cell>
        </row>
        <row r="121">
          <cell r="A121" t="str">
            <v>ITEM PEMBAYARAN NO.</v>
          </cell>
          <cell r="D121" t="str">
            <v>:  5.1 (1)</v>
          </cell>
          <cell r="J121" t="str">
            <v>Analisa EI-511</v>
          </cell>
        </row>
        <row r="122">
          <cell r="A122" t="str">
            <v>JENIS PEKERJAAN</v>
          </cell>
          <cell r="D122" t="str">
            <v>:  Lps. Pond. Ag. Kls. A, CBR Min 80%</v>
          </cell>
        </row>
        <row r="123">
          <cell r="A123" t="str">
            <v>SATUAN PEMBAYARAN</v>
          </cell>
          <cell r="D123" t="str">
            <v>:  M3</v>
          </cell>
          <cell r="H123" t="str">
            <v xml:space="preserve">         URAIAN ANALISA HARGA SATUAN</v>
          </cell>
        </row>
        <row r="124">
          <cell r="J124" t="str">
            <v>Lanjutan</v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9">
          <cell r="A129" t="str">
            <v xml:space="preserve">   2.g.</v>
          </cell>
          <cell r="C129" t="str">
            <v>ALAT BANTU</v>
          </cell>
          <cell r="J129" t="str">
            <v xml:space="preserve"> Lump Sum</v>
          </cell>
        </row>
        <row r="130">
          <cell r="C130" t="str">
            <v>Diperlukan   :</v>
          </cell>
        </row>
        <row r="131">
          <cell r="C131" t="str">
            <v>- Kereta dorong</v>
          </cell>
          <cell r="D131" t="str">
            <v>=  2  buah.</v>
          </cell>
        </row>
        <row r="132">
          <cell r="C132" t="str">
            <v>- Sekop</v>
          </cell>
          <cell r="D132" t="str">
            <v>=  3  buah.</v>
          </cell>
        </row>
        <row r="133">
          <cell r="C133" t="str">
            <v>- Garpu</v>
          </cell>
          <cell r="D133" t="str">
            <v>=  2  buah.</v>
          </cell>
        </row>
        <row r="135">
          <cell r="A135" t="str">
            <v xml:space="preserve">   3.</v>
          </cell>
          <cell r="C135" t="str">
            <v>TENAGA</v>
          </cell>
        </row>
        <row r="136">
          <cell r="C136" t="str">
            <v>Produksi menentukan : WHEEL LOADER</v>
          </cell>
          <cell r="G136" t="str">
            <v>Q1</v>
          </cell>
          <cell r="H136">
            <v>28.012500000000003</v>
          </cell>
          <cell r="I136" t="str">
            <v>M3/jam</v>
          </cell>
        </row>
        <row r="137">
          <cell r="C137" t="str">
            <v>Produksi agregat / hari  =  Tk x Q1</v>
          </cell>
          <cell r="G137" t="str">
            <v>Qt</v>
          </cell>
          <cell r="H137">
            <v>196.08750000000003</v>
          </cell>
          <cell r="I137" t="str">
            <v>M3</v>
          </cell>
        </row>
        <row r="138">
          <cell r="C138" t="str">
            <v>Kebutuhan tenaga :</v>
          </cell>
        </row>
        <row r="139">
          <cell r="D139" t="str">
            <v>- Pekerja</v>
          </cell>
          <cell r="G139" t="str">
            <v>P</v>
          </cell>
          <cell r="H139">
            <v>7</v>
          </cell>
          <cell r="I139" t="str">
            <v>orang</v>
          </cell>
        </row>
        <row r="140">
          <cell r="D140" t="str">
            <v>- Mandor</v>
          </cell>
          <cell r="G140" t="str">
            <v>M</v>
          </cell>
          <cell r="H140">
            <v>1</v>
          </cell>
          <cell r="I140" t="str">
            <v>orang</v>
          </cell>
        </row>
        <row r="142">
          <cell r="C142" t="str">
            <v>Koefisien tenaga / M3   :</v>
          </cell>
        </row>
        <row r="143">
          <cell r="D143" t="str">
            <v>- Pekerja</v>
          </cell>
          <cell r="E143" t="str">
            <v>= (Tk x P) : Qt</v>
          </cell>
          <cell r="G143" t="str">
            <v>(L01)</v>
          </cell>
          <cell r="H143">
            <v>0.24988844265952695</v>
          </cell>
          <cell r="I143" t="str">
            <v>jam</v>
          </cell>
        </row>
        <row r="144">
          <cell r="D144" t="str">
            <v>- Mandor</v>
          </cell>
          <cell r="E144" t="str">
            <v>= (Tk x M) : Qt</v>
          </cell>
          <cell r="G144" t="str">
            <v>(L03)</v>
          </cell>
          <cell r="H144">
            <v>3.5698348951360995E-2</v>
          </cell>
          <cell r="I144" t="str">
            <v>jam</v>
          </cell>
        </row>
        <row r="146">
          <cell r="A146" t="str">
            <v>4.</v>
          </cell>
          <cell r="C146" t="str">
            <v>HARGA DASAR SATUAN UPAH, BAHAN DAN ALAT</v>
          </cell>
        </row>
        <row r="147">
          <cell r="C147" t="str">
            <v>Lihat lampiran.</v>
          </cell>
        </row>
        <row r="149">
          <cell r="A149" t="str">
            <v>5.</v>
          </cell>
          <cell r="C149" t="str">
            <v>ANALISA HARGA SATUAN PEKERJAAN</v>
          </cell>
        </row>
        <row r="150">
          <cell r="C150" t="str">
            <v>Lihat perhitungan dalam FORMULIR STANDAR UNTUK</v>
          </cell>
        </row>
        <row r="151">
          <cell r="C151" t="str">
            <v>PEREKAMAN ANALISA MASING-MASING HARGA</v>
          </cell>
        </row>
        <row r="152">
          <cell r="C152" t="str">
            <v>SATUAN.</v>
          </cell>
        </row>
        <row r="153">
          <cell r="C153" t="str">
            <v>Didapat Harga Satuan Pekerjaan :</v>
          </cell>
        </row>
        <row r="155">
          <cell r="C155" t="str">
            <v xml:space="preserve">Rp.  </v>
          </cell>
          <cell r="D155">
            <v>304732.36582799954</v>
          </cell>
          <cell r="E155" t="str">
            <v xml:space="preserve"> / M3.</v>
          </cell>
        </row>
        <row r="158">
          <cell r="A158" t="str">
            <v>6.</v>
          </cell>
          <cell r="C158" t="str">
            <v>WAKTU PELAKSANAAN YANG DIPERLUKAN</v>
          </cell>
        </row>
        <row r="159">
          <cell r="C159" t="str">
            <v>Masa Pelaksanaan :</v>
          </cell>
          <cell r="D159" t="str">
            <v>. . . . . . . . . . . .</v>
          </cell>
          <cell r="E159" t="str">
            <v>bulan</v>
          </cell>
        </row>
        <row r="161">
          <cell r="A161" t="str">
            <v>7.</v>
          </cell>
          <cell r="C161" t="str">
            <v>VOLUME PEKERJAAN YANG DIPERLUKAN</v>
          </cell>
        </row>
        <row r="162">
          <cell r="C162" t="str">
            <v>Volume pekerjaan  :</v>
          </cell>
          <cell r="D162">
            <v>1</v>
          </cell>
          <cell r="E162" t="str">
            <v>M3</v>
          </cell>
        </row>
        <row r="180">
          <cell r="A180" t="str">
            <v>ITEM PEMBAYARAN NO.</v>
          </cell>
          <cell r="D180" t="str">
            <v>:  5.1 (2)</v>
          </cell>
          <cell r="J180" t="str">
            <v>Analisa EI-512</v>
          </cell>
          <cell r="T180" t="str">
            <v>Analisa EI-512</v>
          </cell>
        </row>
        <row r="181">
          <cell r="A181" t="str">
            <v>JENIS PEKERJAAN</v>
          </cell>
          <cell r="D181" t="str">
            <v>:  Lps. Pond. Ag. Kls. B, CBR Min 35%</v>
          </cell>
        </row>
        <row r="182">
          <cell r="A182" t="str">
            <v>SATUAN PEMBAYARAN</v>
          </cell>
          <cell r="D182" t="str">
            <v>:  M3</v>
          </cell>
          <cell r="H182" t="str">
            <v xml:space="preserve">         URAIAN ANALISA HARGA SATUAN</v>
          </cell>
          <cell r="L182" t="str">
            <v>FORMULIR STANDAR UNTUK</v>
          </cell>
        </row>
        <row r="183">
          <cell r="L183" t="str">
            <v>PEREKAMAN ANALISA MASING-MASING HARGA SATUAN</v>
          </cell>
        </row>
        <row r="184">
          <cell r="L184" t="str">
            <v/>
          </cell>
        </row>
        <row r="185">
          <cell r="A185" t="str">
            <v>No.</v>
          </cell>
          <cell r="C185" t="str">
            <v>U R A I A N</v>
          </cell>
          <cell r="G185" t="str">
            <v>KODE</v>
          </cell>
          <cell r="H185" t="str">
            <v>KOEF.</v>
          </cell>
          <cell r="I185" t="str">
            <v>SATUAN</v>
          </cell>
          <cell r="J185" t="str">
            <v>KETERANGAN</v>
          </cell>
        </row>
        <row r="187">
          <cell r="L187" t="str">
            <v>PROYEK</v>
          </cell>
          <cell r="O187" t="str">
            <v xml:space="preserve">:  </v>
          </cell>
        </row>
        <row r="188">
          <cell r="A188" t="str">
            <v>I.</v>
          </cell>
          <cell r="C188" t="str">
            <v>ASUMSI</v>
          </cell>
          <cell r="L188" t="str">
            <v>No. PAKET KONTRAK</v>
          </cell>
          <cell r="O188" t="str">
            <v xml:space="preserve">:  </v>
          </cell>
        </row>
        <row r="189">
          <cell r="A189">
            <v>1</v>
          </cell>
          <cell r="C189" t="str">
            <v>Menggunakan alat berat (cara mekanik)</v>
          </cell>
          <cell r="L189" t="str">
            <v>NAMA PAKET</v>
          </cell>
          <cell r="O189" t="str">
            <v xml:space="preserve">:  </v>
          </cell>
        </row>
        <row r="190">
          <cell r="A190">
            <v>2</v>
          </cell>
          <cell r="C190" t="str">
            <v>Lokasi pekerjaan : sepanjang jalan</v>
          </cell>
          <cell r="L190" t="str">
            <v>PROP / KAB / KODYA</v>
          </cell>
          <cell r="O190" t="str">
            <v xml:space="preserve">:  </v>
          </cell>
        </row>
        <row r="191">
          <cell r="A191">
            <v>3</v>
          </cell>
          <cell r="C191" t="str">
            <v>Kondisi existing jalan : sedang</v>
          </cell>
          <cell r="L191" t="str">
            <v>ITEM PEMBAYARAN NO.</v>
          </cell>
          <cell r="O191" t="str">
            <v>:  5.1 (2)</v>
          </cell>
          <cell r="R191" t="str">
            <v>PERKIRAAN VOL. PEK.</v>
          </cell>
          <cell r="T191" t="str">
            <v>:</v>
          </cell>
          <cell r="U191">
            <v>1</v>
          </cell>
        </row>
        <row r="192">
          <cell r="A192">
            <v>4</v>
          </cell>
          <cell r="C192" t="str">
            <v>Jarak rata-rata Base Camp ke lokasi pekerjaan</v>
          </cell>
          <cell r="G192" t="str">
            <v>L</v>
          </cell>
          <cell r="H192">
            <v>8.7249999999999996</v>
          </cell>
          <cell r="I192" t="str">
            <v>KM</v>
          </cell>
          <cell r="L192" t="str">
            <v>JENIS PEKERJAAN</v>
          </cell>
          <cell r="O192" t="str">
            <v>:  Lps. Pond. Ag. Kls. B, CBR Min 35%</v>
          </cell>
          <cell r="R192" t="str">
            <v>TOTAL HARGA</v>
          </cell>
          <cell r="T192" t="str">
            <v>:</v>
          </cell>
          <cell r="U192">
            <v>339061.22823589185</v>
          </cell>
        </row>
        <row r="193">
          <cell r="A193">
            <v>5</v>
          </cell>
          <cell r="C193" t="str">
            <v>Tebal lapis agregat padat</v>
          </cell>
          <cell r="G193" t="str">
            <v>t</v>
          </cell>
          <cell r="H193">
            <v>0.15</v>
          </cell>
          <cell r="I193" t="str">
            <v>M</v>
          </cell>
          <cell r="L193" t="str">
            <v>SATUAN PEMBAYARAN</v>
          </cell>
          <cell r="O193" t="str">
            <v>:  M3</v>
          </cell>
          <cell r="R193" t="str">
            <v>% THD. BIAYA PROYEK</v>
          </cell>
          <cell r="T193" t="str">
            <v>:</v>
          </cell>
          <cell r="U193">
            <v>8.0681907126475844E-3</v>
          </cell>
        </row>
        <row r="194">
          <cell r="A194">
            <v>6</v>
          </cell>
          <cell r="C194" t="str">
            <v>Faktor kembang material (Padat-Lepas)</v>
          </cell>
          <cell r="G194" t="str">
            <v>Fk</v>
          </cell>
          <cell r="H194">
            <v>1.2</v>
          </cell>
          <cell r="I194" t="str">
            <v>-</v>
          </cell>
        </row>
        <row r="195">
          <cell r="A195">
            <v>7</v>
          </cell>
          <cell r="C195" t="str">
            <v>Jam kerja efektif per-hari</v>
          </cell>
          <cell r="G195" t="str">
            <v>Tk</v>
          </cell>
          <cell r="H195">
            <v>7</v>
          </cell>
          <cell r="I195" t="str">
            <v>jam</v>
          </cell>
        </row>
        <row r="196">
          <cell r="A196">
            <v>8</v>
          </cell>
          <cell r="C196" t="str">
            <v>Proporsi Campuran :</v>
          </cell>
          <cell r="D196" t="str">
            <v>- Agregat Kasar</v>
          </cell>
          <cell r="G196" t="str">
            <v>Ak</v>
          </cell>
          <cell r="H196">
            <v>35</v>
          </cell>
          <cell r="I196" t="str">
            <v>%</v>
          </cell>
          <cell r="J196" t="str">
            <v xml:space="preserve"> Gradasi harus</v>
          </cell>
          <cell r="Q196" t="str">
            <v>PERKIRAAN</v>
          </cell>
          <cell r="R196" t="str">
            <v>HARGA</v>
          </cell>
          <cell r="S196" t="str">
            <v>JUMLAH</v>
          </cell>
        </row>
        <row r="197">
          <cell r="D197" t="str">
            <v>- Agregat Halus</v>
          </cell>
          <cell r="G197" t="str">
            <v>Ah</v>
          </cell>
          <cell r="H197">
            <v>20</v>
          </cell>
          <cell r="I197" t="str">
            <v>%</v>
          </cell>
          <cell r="J197" t="str">
            <v xml:space="preserve"> memenuhi</v>
          </cell>
          <cell r="L197" t="str">
            <v>NO.</v>
          </cell>
          <cell r="N197" t="str">
            <v>KOMPONEN</v>
          </cell>
          <cell r="P197" t="str">
            <v>SATUAN</v>
          </cell>
          <cell r="Q197" t="str">
            <v>KUANTITAS</v>
          </cell>
          <cell r="R197" t="str">
            <v>SATUAN</v>
          </cell>
          <cell r="S197" t="str">
            <v>HARGA</v>
          </cell>
        </row>
        <row r="198">
          <cell r="D198" t="str">
            <v>- Sirtu</v>
          </cell>
          <cell r="G198" t="str">
            <v>St</v>
          </cell>
          <cell r="H198">
            <v>45</v>
          </cell>
          <cell r="I198" t="str">
            <v>%</v>
          </cell>
          <cell r="J198" t="str">
            <v xml:space="preserve"> Spesifikasi</v>
          </cell>
          <cell r="R198" t="str">
            <v>(Rp.)</v>
          </cell>
          <cell r="S198" t="str">
            <v>(Rp.)</v>
          </cell>
        </row>
        <row r="199">
          <cell r="A199" t="str">
            <v>II.</v>
          </cell>
          <cell r="C199" t="str">
            <v>URUTAN KERJA</v>
          </cell>
        </row>
        <row r="200">
          <cell r="A200">
            <v>1</v>
          </cell>
          <cell r="C200" t="str">
            <v>Wheel Loader mencampur dan memuat Agregat ke</v>
          </cell>
        </row>
        <row r="201">
          <cell r="C201" t="str">
            <v>dalam Dump Truck di Base Camp</v>
          </cell>
          <cell r="L201" t="str">
            <v>A.</v>
          </cell>
          <cell r="N201" t="str">
            <v>TENAGA</v>
          </cell>
        </row>
        <row r="202">
          <cell r="A202">
            <v>2</v>
          </cell>
          <cell r="C202" t="str">
            <v>Dump Truck mengangkut Agregat ke lokasi</v>
          </cell>
        </row>
        <row r="203">
          <cell r="C203" t="str">
            <v>pekerjaan dan dihampar dengan Motor Grader</v>
          </cell>
          <cell r="L203" t="str">
            <v>1.</v>
          </cell>
          <cell r="N203" t="str">
            <v>Pekerja</v>
          </cell>
          <cell r="O203" t="str">
            <v>(L01)</v>
          </cell>
          <cell r="P203" t="str">
            <v>jam</v>
          </cell>
          <cell r="Q203">
            <v>0.24988844265952695</v>
          </cell>
          <cell r="R203">
            <v>2857.14</v>
          </cell>
          <cell r="U203">
            <v>713.96626506024074</v>
          </cell>
        </row>
        <row r="204">
          <cell r="A204">
            <v>3</v>
          </cell>
          <cell r="C204" t="str">
            <v>Hamparan Agregat dibasahi dengan Water Tank</v>
          </cell>
          <cell r="L204" t="str">
            <v>2.</v>
          </cell>
          <cell r="N204" t="str">
            <v>Mandor</v>
          </cell>
          <cell r="O204" t="str">
            <v>(L03)</v>
          </cell>
          <cell r="P204" t="str">
            <v>jam</v>
          </cell>
          <cell r="Q204">
            <v>3.5698348951360995E-2</v>
          </cell>
          <cell r="R204">
            <v>3214.29</v>
          </cell>
          <cell r="U204">
            <v>114.74484605087014</v>
          </cell>
        </row>
        <row r="205">
          <cell r="C205" t="str">
            <v>Truck sebelum dipadatkan dengan Tandem</v>
          </cell>
        </row>
        <row r="206">
          <cell r="C206" t="str">
            <v>Roller dan Pneumatic Tire Roller</v>
          </cell>
        </row>
        <row r="207">
          <cell r="A207">
            <v>4</v>
          </cell>
          <cell r="C207" t="str">
            <v>Selama pemadatan, sekelompok pekerja akan</v>
          </cell>
          <cell r="Q207" t="str">
            <v xml:space="preserve">JUMLAH HARGA TENAGA   </v>
          </cell>
          <cell r="U207">
            <v>828.71111111111088</v>
          </cell>
        </row>
        <row r="208">
          <cell r="C208" t="str">
            <v>merapikan tepi hamparan dan level permukaan</v>
          </cell>
        </row>
        <row r="209">
          <cell r="C209" t="str">
            <v>dengan menggunakan Alat Bantu</v>
          </cell>
          <cell r="L209" t="str">
            <v>B.</v>
          </cell>
          <cell r="N209" t="str">
            <v>BAHAN</v>
          </cell>
        </row>
        <row r="210">
          <cell r="A210" t="str">
            <v>III.</v>
          </cell>
          <cell r="C210" t="str">
            <v>PEMAKAIAN BAHAN, ALAT DAN TENAGA</v>
          </cell>
        </row>
        <row r="211">
          <cell r="A211" t="str">
            <v xml:space="preserve">   1.</v>
          </cell>
          <cell r="C211" t="str">
            <v>BAHAN</v>
          </cell>
          <cell r="L211" t="str">
            <v>1.</v>
          </cell>
          <cell r="N211" t="str">
            <v>Agregat Kasar   (M03)</v>
          </cell>
          <cell r="P211" t="str">
            <v>M3</v>
          </cell>
          <cell r="Q211">
            <v>0.42</v>
          </cell>
          <cell r="R211">
            <v>222345.54558042376</v>
          </cell>
          <cell r="U211">
            <v>93385.129143777973</v>
          </cell>
        </row>
        <row r="212">
          <cell r="C212" t="str">
            <v>- Agregat Kasar</v>
          </cell>
          <cell r="D212" t="str">
            <v>=  Ak x 1 M3 x Fk</v>
          </cell>
          <cell r="G212" t="str">
            <v>M03</v>
          </cell>
          <cell r="H212">
            <v>0.42</v>
          </cell>
          <cell r="I212" t="str">
            <v>M3</v>
          </cell>
          <cell r="L212" t="str">
            <v>2.</v>
          </cell>
          <cell r="N212" t="str">
            <v>Agregat Halus    (M04)</v>
          </cell>
          <cell r="P212" t="str">
            <v>M3</v>
          </cell>
          <cell r="Q212">
            <v>0.24</v>
          </cell>
          <cell r="R212">
            <v>194196.70775416915</v>
          </cell>
          <cell r="U212">
            <v>46607.209861000592</v>
          </cell>
        </row>
        <row r="213">
          <cell r="C213" t="str">
            <v>- Agregat Halus</v>
          </cell>
          <cell r="D213" t="str">
            <v>=  Ah x 1 M3 x Fk</v>
          </cell>
          <cell r="G213" t="str">
            <v>M04</v>
          </cell>
          <cell r="H213">
            <v>0.24</v>
          </cell>
          <cell r="I213" t="str">
            <v>M3</v>
          </cell>
          <cell r="L213" t="str">
            <v>3.</v>
          </cell>
          <cell r="N213" t="str">
            <v>Sirtu</v>
          </cell>
          <cell r="O213" t="str">
            <v>(M16)</v>
          </cell>
          <cell r="P213" t="str">
            <v>M3</v>
          </cell>
          <cell r="Q213">
            <v>0.54</v>
          </cell>
          <cell r="R213">
            <v>264500</v>
          </cell>
          <cell r="U213">
            <v>142830</v>
          </cell>
        </row>
        <row r="214">
          <cell r="C214" t="str">
            <v>- Sirtu</v>
          </cell>
          <cell r="D214" t="str">
            <v>=  St x 1 M3 x Fk</v>
          </cell>
          <cell r="G214" t="str">
            <v>M16</v>
          </cell>
          <cell r="H214">
            <v>0.54</v>
          </cell>
          <cell r="I214" t="str">
            <v>M3</v>
          </cell>
        </row>
        <row r="215">
          <cell r="A215" t="str">
            <v xml:space="preserve">   2.</v>
          </cell>
          <cell r="C215" t="str">
            <v>ALAT</v>
          </cell>
        </row>
        <row r="216">
          <cell r="A216" t="str">
            <v xml:space="preserve">   2.a.</v>
          </cell>
          <cell r="C216" t="str">
            <v>WHEEL LOADER</v>
          </cell>
          <cell r="G216" t="str">
            <v>(E15)</v>
          </cell>
        </row>
        <row r="217">
          <cell r="C217" t="str">
            <v>Kapasitas bucket</v>
          </cell>
          <cell r="G217" t="str">
            <v>V</v>
          </cell>
          <cell r="H217">
            <v>1.5</v>
          </cell>
          <cell r="I217" t="str">
            <v>M3</v>
          </cell>
          <cell r="Q217" t="str">
            <v xml:space="preserve">JUMLAH HARGA BAHAN   </v>
          </cell>
          <cell r="U217">
            <v>282822.33900477854</v>
          </cell>
        </row>
        <row r="218">
          <cell r="C218" t="str">
            <v>Faktor bucket</v>
          </cell>
          <cell r="G218" t="str">
            <v>Fb</v>
          </cell>
          <cell r="H218">
            <v>0.9</v>
          </cell>
          <cell r="I218" t="str">
            <v>-</v>
          </cell>
        </row>
        <row r="219">
          <cell r="C219" t="str">
            <v>Faktor Efisiensi alat</v>
          </cell>
          <cell r="G219" t="str">
            <v>Fa</v>
          </cell>
          <cell r="H219">
            <v>0.83</v>
          </cell>
          <cell r="I219" t="str">
            <v>-</v>
          </cell>
          <cell r="L219" t="str">
            <v>C.</v>
          </cell>
          <cell r="N219" t="str">
            <v>PERALATAN</v>
          </cell>
        </row>
        <row r="220">
          <cell r="C220" t="str">
            <v>Waktu Siklus :</v>
          </cell>
          <cell r="G220" t="str">
            <v>Ts1</v>
          </cell>
          <cell r="L220" t="str">
            <v>1.</v>
          </cell>
          <cell r="N220" t="str">
            <v>Wheel Loader</v>
          </cell>
          <cell r="O220" t="str">
            <v>(E15)</v>
          </cell>
          <cell r="P220" t="str">
            <v>jam</v>
          </cell>
          <cell r="Q220">
            <v>3.5698348951360995E-2</v>
          </cell>
          <cell r="R220">
            <v>163808.13869490434</v>
          </cell>
          <cell r="U220">
            <v>5847.680096203635</v>
          </cell>
        </row>
        <row r="221">
          <cell r="C221" t="str">
            <v>- Mencampur</v>
          </cell>
          <cell r="G221" t="str">
            <v>T1</v>
          </cell>
          <cell r="H221">
            <v>1.5</v>
          </cell>
          <cell r="I221" t="str">
            <v>menit</v>
          </cell>
          <cell r="L221" t="str">
            <v>2.</v>
          </cell>
          <cell r="N221" t="str">
            <v>Dump Truck</v>
          </cell>
          <cell r="O221" t="str">
            <v>(E09)</v>
          </cell>
          <cell r="P221" t="str">
            <v>jam</v>
          </cell>
          <cell r="Q221">
            <v>0.14542063837680036</v>
          </cell>
          <cell r="R221">
            <v>70230.073977639215</v>
          </cell>
          <cell r="U221">
            <v>10212.90219107821</v>
          </cell>
        </row>
        <row r="222">
          <cell r="C222" t="str">
            <v>- Memuat dan lain-lain</v>
          </cell>
          <cell r="G222" t="str">
            <v>T2</v>
          </cell>
          <cell r="H222">
            <v>0.5</v>
          </cell>
          <cell r="I222" t="str">
            <v>menit</v>
          </cell>
          <cell r="L222" t="str">
            <v>3.</v>
          </cell>
          <cell r="N222" t="str">
            <v>Motor Grader</v>
          </cell>
          <cell r="O222" t="str">
            <v>(E13)</v>
          </cell>
          <cell r="P222" t="str">
            <v>jam</v>
          </cell>
          <cell r="Q222">
            <v>1.1713520749665328E-2</v>
          </cell>
          <cell r="R222">
            <v>201666.62574070093</v>
          </cell>
          <cell r="U222">
            <v>2362.2262051286921</v>
          </cell>
        </row>
        <row r="223">
          <cell r="G223" t="str">
            <v>Ts1</v>
          </cell>
          <cell r="H223">
            <v>2</v>
          </cell>
          <cell r="I223" t="str">
            <v>menit</v>
          </cell>
          <cell r="L223" t="str">
            <v>4.</v>
          </cell>
          <cell r="N223" t="str">
            <v>Vibratory Roller</v>
          </cell>
          <cell r="O223" t="str">
            <v>(E19)</v>
          </cell>
          <cell r="P223" t="str">
            <v>jam</v>
          </cell>
          <cell r="Q223">
            <v>1.7849174475680501E-2</v>
          </cell>
          <cell r="R223">
            <v>234734.82748629327</v>
          </cell>
          <cell r="U223">
            <v>4189.8228913216117</v>
          </cell>
        </row>
        <row r="224">
          <cell r="L224" t="str">
            <v>5.</v>
          </cell>
          <cell r="N224" t="str">
            <v>P. Tyre Roller</v>
          </cell>
          <cell r="O224" t="str">
            <v>(E18)</v>
          </cell>
          <cell r="P224" t="str">
            <v>jam</v>
          </cell>
          <cell r="Q224">
            <v>4.2838018741633201E-3</v>
          </cell>
          <cell r="R224">
            <v>113384.24751021285</v>
          </cell>
          <cell r="U224">
            <v>485.71565198484757</v>
          </cell>
        </row>
        <row r="225">
          <cell r="C225" t="str">
            <v>Kap. Prod. / jam =</v>
          </cell>
          <cell r="D225" t="str">
            <v>V x Fb x Fa x 60</v>
          </cell>
          <cell r="G225" t="str">
            <v>Q1</v>
          </cell>
          <cell r="H225">
            <v>28.012500000000003</v>
          </cell>
          <cell r="I225" t="str">
            <v>M3</v>
          </cell>
          <cell r="L225" t="str">
            <v>6.</v>
          </cell>
          <cell r="N225" t="str">
            <v>Water Tanker</v>
          </cell>
          <cell r="O225" t="str">
            <v>(E23)</v>
          </cell>
          <cell r="P225" t="str">
            <v>jam</v>
          </cell>
          <cell r="Q225">
            <v>2.1084337349397592E-2</v>
          </cell>
          <cell r="R225">
            <v>67020.510980434308</v>
          </cell>
          <cell r="U225">
            <v>1413.0830628404826</v>
          </cell>
        </row>
        <row r="226">
          <cell r="D226" t="str">
            <v>Fk x Ts1</v>
          </cell>
          <cell r="L226" t="str">
            <v>7.</v>
          </cell>
          <cell r="N226" t="str">
            <v>Alat Bantu</v>
          </cell>
          <cell r="P226" t="str">
            <v>Ls</v>
          </cell>
          <cell r="Q226">
            <v>1</v>
          </cell>
          <cell r="R226">
            <v>75</v>
          </cell>
          <cell r="U226">
            <v>75</v>
          </cell>
        </row>
        <row r="227">
          <cell r="C227" t="str">
            <v>Koefisien Alat / M3</v>
          </cell>
          <cell r="D227" t="str">
            <v xml:space="preserve"> =  1  :  Q1</v>
          </cell>
          <cell r="G227" t="str">
            <v>(E15)</v>
          </cell>
          <cell r="H227">
            <v>3.5698348951360995E-2</v>
          </cell>
          <cell r="I227" t="str">
            <v>jam</v>
          </cell>
        </row>
        <row r="228">
          <cell r="Q228" t="str">
            <v xml:space="preserve">JUMLAH HARGA PERALATAN   </v>
          </cell>
          <cell r="U228">
            <v>24586.430098557481</v>
          </cell>
        </row>
        <row r="229">
          <cell r="A229" t="str">
            <v xml:space="preserve">   2.b.</v>
          </cell>
          <cell r="C229" t="str">
            <v>DUMP TRUCK</v>
          </cell>
          <cell r="G229" t="str">
            <v>(E09)</v>
          </cell>
        </row>
        <row r="230">
          <cell r="C230" t="str">
            <v>Kapasitas bak</v>
          </cell>
          <cell r="G230" t="str">
            <v>V</v>
          </cell>
          <cell r="H230">
            <v>6</v>
          </cell>
          <cell r="I230" t="str">
            <v>M3</v>
          </cell>
          <cell r="L230" t="str">
            <v>D.</v>
          </cell>
          <cell r="N230" t="str">
            <v>JUMLAH HARGA TENAGA, BAHAN DAN PERALATAN  ( A + B + C )</v>
          </cell>
          <cell r="U230">
            <v>308237.48021444713</v>
          </cell>
        </row>
        <row r="231">
          <cell r="C231" t="str">
            <v>Faktor Efisiensi alat</v>
          </cell>
          <cell r="G231" t="str">
            <v>Fa</v>
          </cell>
          <cell r="H231">
            <v>0.83</v>
          </cell>
          <cell r="I231" t="str">
            <v>-</v>
          </cell>
          <cell r="L231" t="str">
            <v>E.</v>
          </cell>
          <cell r="N231" t="str">
            <v>OVERHEAD &amp; PROFIT</v>
          </cell>
          <cell r="P231">
            <v>10</v>
          </cell>
          <cell r="Q231" t="str">
            <v>%  x  D</v>
          </cell>
          <cell r="U231">
            <v>30823.748021444713</v>
          </cell>
        </row>
        <row r="232">
          <cell r="C232" t="str">
            <v>Kecepatan rata-rata bermuatan</v>
          </cell>
          <cell r="G232" t="str">
            <v>v1</v>
          </cell>
          <cell r="H232">
            <v>45</v>
          </cell>
          <cell r="I232" t="str">
            <v>KM/jam</v>
          </cell>
          <cell r="L232" t="str">
            <v>F.</v>
          </cell>
          <cell r="N232" t="str">
            <v>HARGA SATUAN PEKERJAAN  ( D + E )</v>
          </cell>
          <cell r="U232">
            <v>339061.22823589185</v>
          </cell>
        </row>
        <row r="233">
          <cell r="C233" t="str">
            <v>Kecepatan rata-rata kosong</v>
          </cell>
          <cell r="G233" t="str">
            <v>v2</v>
          </cell>
          <cell r="H233">
            <v>60</v>
          </cell>
          <cell r="I233" t="str">
            <v>KM/jam</v>
          </cell>
          <cell r="L233" t="str">
            <v>Note: 1</v>
          </cell>
          <cell r="N233" t="str">
            <v>SATUAN dapat berdasarkan atas jam operasi untuk Tenaga Kerja dan Peralatan, volume dan/atau ukuran</v>
          </cell>
        </row>
        <row r="234">
          <cell r="C234" t="str">
            <v>Waktu Siklus  :  - Waktu memuat = V : Q1 x 60</v>
          </cell>
          <cell r="G234" t="str">
            <v>T1</v>
          </cell>
          <cell r="H234">
            <v>12.851405622489958</v>
          </cell>
          <cell r="I234" t="str">
            <v>menit</v>
          </cell>
          <cell r="N234" t="str">
            <v>berat untuk bahan-bahan.</v>
          </cell>
        </row>
        <row r="235">
          <cell r="C235" t="str">
            <v>- Waktu tempuh isi  =  (L : v1) x 60 menit</v>
          </cell>
          <cell r="G235" t="str">
            <v>T2</v>
          </cell>
          <cell r="H235">
            <v>11.633333333333333</v>
          </cell>
          <cell r="I235" t="str">
            <v>menit</v>
          </cell>
          <cell r="L235">
            <v>2</v>
          </cell>
          <cell r="N235" t="str">
            <v>Kuantitas satuan adalah kuantitas setiap komponen untuk menyelesaikan satu satuan pekerjaan dari nomor</v>
          </cell>
        </row>
        <row r="236">
          <cell r="C236" t="str">
            <v>- Waktu tempuh kosong  =  (L : v2) x 60 menit</v>
          </cell>
          <cell r="G236" t="str">
            <v>T3</v>
          </cell>
          <cell r="H236">
            <v>8.7249999999999996</v>
          </cell>
          <cell r="I236" t="str">
            <v>menit</v>
          </cell>
          <cell r="N236" t="str">
            <v>mata pembayaran.</v>
          </cell>
        </row>
        <row r="237">
          <cell r="C237" t="str">
            <v>- Dump dan lain-lain</v>
          </cell>
          <cell r="G237" t="str">
            <v>T4</v>
          </cell>
          <cell r="H237">
            <v>3</v>
          </cell>
          <cell r="I237" t="str">
            <v>menit</v>
          </cell>
          <cell r="L237">
            <v>3</v>
          </cell>
          <cell r="N237" t="str">
            <v>Biaya satuan untuk peralatan sudah termasuk bahan bakar, bahan habis dipakai dan operator.</v>
          </cell>
        </row>
        <row r="238">
          <cell r="G238" t="str">
            <v>Ts2</v>
          </cell>
          <cell r="H238">
            <v>36.20973895582329</v>
          </cell>
          <cell r="I238" t="str">
            <v>menit</v>
          </cell>
          <cell r="L238">
            <v>4</v>
          </cell>
          <cell r="N238" t="str">
            <v>Biaya satuan sudah termasuk pengeluaran untuk seluruh pajak yang berkaitan (tetapi tidak termasuk PPN</v>
          </cell>
        </row>
        <row r="239">
          <cell r="N239" t="str">
            <v>yang dibayar dari kontrak) dan biaya-biaya lainnya.</v>
          </cell>
        </row>
        <row r="240">
          <cell r="J240" t="str">
            <v>Berlanjut ke hal. berikut</v>
          </cell>
        </row>
        <row r="241">
          <cell r="A241" t="str">
            <v>ITEM PEMBAYARAN NO.</v>
          </cell>
          <cell r="D241" t="str">
            <v>:  5.1 (2)</v>
          </cell>
          <cell r="J241" t="str">
            <v>Analisa EI-512</v>
          </cell>
        </row>
        <row r="242">
          <cell r="A242" t="str">
            <v>JENIS PEKERJAAN</v>
          </cell>
          <cell r="D242" t="str">
            <v>:  Lps. Pond. Ag. Kls. B, CBR Min 35%</v>
          </cell>
        </row>
        <row r="243">
          <cell r="A243" t="str">
            <v>SATUAN PEMBAYARAN</v>
          </cell>
          <cell r="D243" t="str">
            <v>:  M3</v>
          </cell>
          <cell r="H243" t="str">
            <v xml:space="preserve">         URAIAN ANALISA HARGA SATUAN</v>
          </cell>
        </row>
        <row r="244">
          <cell r="J244" t="str">
            <v>Lanjutan</v>
          </cell>
        </row>
        <row r="246">
          <cell r="A246" t="str">
            <v>No.</v>
          </cell>
          <cell r="C246" t="str">
            <v>U R A I A N</v>
          </cell>
          <cell r="G246" t="str">
            <v>KODE</v>
          </cell>
          <cell r="H246" t="str">
            <v>KOEF.</v>
          </cell>
          <cell r="I246" t="str">
            <v>SATUAN</v>
          </cell>
          <cell r="J246" t="str">
            <v>KETERANGAN</v>
          </cell>
        </row>
        <row r="249">
          <cell r="C249" t="str">
            <v>Kap. Prod. / jam =</v>
          </cell>
          <cell r="D249" t="str">
            <v>V x Fa x 60</v>
          </cell>
          <cell r="G249" t="str">
            <v>Q2</v>
          </cell>
          <cell r="H249">
            <v>6.8766030129017413</v>
          </cell>
          <cell r="I249" t="str">
            <v>M3</v>
          </cell>
        </row>
        <row r="250">
          <cell r="D250" t="str">
            <v>Fk x Ts2</v>
          </cell>
        </row>
        <row r="251">
          <cell r="C251" t="str">
            <v>Koefisien Alat / M3</v>
          </cell>
          <cell r="D251" t="str">
            <v xml:space="preserve"> =  1  :  Q2</v>
          </cell>
          <cell r="G251" t="str">
            <v>-</v>
          </cell>
          <cell r="H251">
            <v>0.14542063837680036</v>
          </cell>
          <cell r="I251" t="str">
            <v>jam</v>
          </cell>
        </row>
        <row r="253">
          <cell r="A253" t="str">
            <v xml:space="preserve">   2.c.</v>
          </cell>
          <cell r="C253" t="str">
            <v>MOTOR GRADER</v>
          </cell>
          <cell r="G253" t="str">
            <v>(E13)</v>
          </cell>
        </row>
        <row r="254">
          <cell r="C254" t="str">
            <v>Panjang hamparan</v>
          </cell>
          <cell r="G254" t="str">
            <v>Lh</v>
          </cell>
          <cell r="H254">
            <v>50</v>
          </cell>
          <cell r="I254" t="str">
            <v>M</v>
          </cell>
        </row>
        <row r="255">
          <cell r="C255" t="str">
            <v>Lebar efektif kerja blade</v>
          </cell>
          <cell r="G255" t="str">
            <v>b</v>
          </cell>
          <cell r="H255">
            <v>2.4</v>
          </cell>
          <cell r="I255" t="str">
            <v>M</v>
          </cell>
        </row>
        <row r="256">
          <cell r="C256" t="str">
            <v>Faktor Efisiensi alat</v>
          </cell>
          <cell r="G256" t="str">
            <v>Fa</v>
          </cell>
          <cell r="H256">
            <v>0.83</v>
          </cell>
          <cell r="I256" t="str">
            <v>-</v>
          </cell>
        </row>
        <row r="257">
          <cell r="C257" t="str">
            <v>Kecepatan rata-rata alat</v>
          </cell>
          <cell r="G257" t="str">
            <v>v</v>
          </cell>
          <cell r="H257">
            <v>4</v>
          </cell>
          <cell r="I257" t="str">
            <v>KM/jam</v>
          </cell>
        </row>
        <row r="258">
          <cell r="C258" t="str">
            <v>Jumlah lintasan</v>
          </cell>
          <cell r="G258" t="str">
            <v>n</v>
          </cell>
          <cell r="H258">
            <v>6</v>
          </cell>
          <cell r="I258" t="str">
            <v>lintasan</v>
          </cell>
          <cell r="J258" t="str">
            <v xml:space="preserve"> 3 x pp</v>
          </cell>
        </row>
        <row r="259">
          <cell r="C259" t="str">
            <v>Waktu Siklus :</v>
          </cell>
          <cell r="G259" t="str">
            <v>Ts3</v>
          </cell>
        </row>
        <row r="260">
          <cell r="C260" t="str">
            <v>- Perataan 1 lintasan  =  Lh : (v x 1000) x 60</v>
          </cell>
          <cell r="G260" t="str">
            <v>T1</v>
          </cell>
          <cell r="H260">
            <v>0.75</v>
          </cell>
          <cell r="I260" t="str">
            <v>menit</v>
          </cell>
        </row>
        <row r="261">
          <cell r="C261" t="str">
            <v>- Lain-lain</v>
          </cell>
          <cell r="G261" t="str">
            <v>T2</v>
          </cell>
          <cell r="H261">
            <v>1</v>
          </cell>
          <cell r="I261" t="str">
            <v>menit</v>
          </cell>
        </row>
        <row r="262">
          <cell r="G262" t="str">
            <v>Ts3</v>
          </cell>
          <cell r="H262">
            <v>1.75</v>
          </cell>
          <cell r="I262" t="str">
            <v>menit</v>
          </cell>
        </row>
        <row r="264">
          <cell r="C264" t="str">
            <v>Kap. Prod. / jam =</v>
          </cell>
          <cell r="D264" t="str">
            <v>Lh x b x t x Fa x 60</v>
          </cell>
          <cell r="G264" t="str">
            <v>Q3</v>
          </cell>
          <cell r="H264">
            <v>85.371428571428567</v>
          </cell>
          <cell r="I264" t="str">
            <v>M3</v>
          </cell>
        </row>
        <row r="265">
          <cell r="D265" t="str">
            <v>n x Ts3</v>
          </cell>
        </row>
        <row r="266">
          <cell r="C266" t="str">
            <v>Koefisien Alat / M3</v>
          </cell>
          <cell r="D266" t="str">
            <v xml:space="preserve"> =  1  :  Q3</v>
          </cell>
          <cell r="G266" t="str">
            <v>(E13)</v>
          </cell>
          <cell r="H266">
            <v>1.1713520749665328E-2</v>
          </cell>
          <cell r="I266" t="str">
            <v>jam</v>
          </cell>
        </row>
        <row r="268">
          <cell r="A268" t="str">
            <v xml:space="preserve">   2.d.</v>
          </cell>
          <cell r="C268" t="str">
            <v>VIBRATORY ROLLER</v>
          </cell>
          <cell r="G268" t="str">
            <v>(E19)</v>
          </cell>
        </row>
        <row r="269">
          <cell r="C269" t="str">
            <v>Kecepatan rata-rata alat</v>
          </cell>
          <cell r="G269" t="str">
            <v>v</v>
          </cell>
          <cell r="H269">
            <v>3</v>
          </cell>
          <cell r="I269" t="str">
            <v>KM/jam</v>
          </cell>
        </row>
        <row r="270">
          <cell r="C270" t="str">
            <v>Lebar efektif pemadatan</v>
          </cell>
          <cell r="G270" t="str">
            <v>b</v>
          </cell>
          <cell r="H270">
            <v>1.2</v>
          </cell>
          <cell r="I270" t="str">
            <v>M</v>
          </cell>
        </row>
        <row r="271">
          <cell r="C271" t="str">
            <v>Jumlah lintasan</v>
          </cell>
          <cell r="G271" t="str">
            <v>n</v>
          </cell>
          <cell r="H271">
            <v>8</v>
          </cell>
          <cell r="I271" t="str">
            <v>lintasan</v>
          </cell>
        </row>
        <row r="272">
          <cell r="C272" t="str">
            <v>Faktor Efisiensi alat</v>
          </cell>
          <cell r="G272" t="str">
            <v>Fa</v>
          </cell>
          <cell r="H272">
            <v>0.83</v>
          </cell>
          <cell r="I272" t="str">
            <v>-</v>
          </cell>
        </row>
        <row r="274">
          <cell r="C274" t="str">
            <v>Kap. Prod. / jam =</v>
          </cell>
          <cell r="D274" t="str">
            <v>(v x 1000) x b x t x Fa</v>
          </cell>
          <cell r="G274" t="str">
            <v>Q4</v>
          </cell>
          <cell r="H274">
            <v>56.024999999999999</v>
          </cell>
          <cell r="I274" t="str">
            <v>M3</v>
          </cell>
        </row>
        <row r="275">
          <cell r="D275" t="str">
            <v>n</v>
          </cell>
        </row>
        <row r="276">
          <cell r="C276" t="str">
            <v>Koefisien Alat / M3</v>
          </cell>
          <cell r="D276" t="str">
            <v xml:space="preserve"> =  1  :  Q4</v>
          </cell>
          <cell r="G276" t="str">
            <v>(E19)</v>
          </cell>
          <cell r="H276">
            <v>1.7849174475680501E-2</v>
          </cell>
          <cell r="I276" t="str">
            <v>jam</v>
          </cell>
        </row>
        <row r="278">
          <cell r="A278" t="str">
            <v xml:space="preserve">   2.e.</v>
          </cell>
          <cell r="C278" t="str">
            <v>PNEUMATIC TIRE ROLLER</v>
          </cell>
          <cell r="G278" t="str">
            <v>(E18)</v>
          </cell>
        </row>
        <row r="279">
          <cell r="C279" t="str">
            <v>Kecepatan rata-rata alat</v>
          </cell>
          <cell r="G279" t="str">
            <v>v</v>
          </cell>
          <cell r="H279">
            <v>5</v>
          </cell>
          <cell r="I279" t="str">
            <v>KM/jam</v>
          </cell>
        </row>
        <row r="280">
          <cell r="C280" t="str">
            <v>Lebar efektif pemadatan</v>
          </cell>
          <cell r="G280" t="str">
            <v>b</v>
          </cell>
          <cell r="H280">
            <v>1.5</v>
          </cell>
          <cell r="I280" t="str">
            <v>M</v>
          </cell>
        </row>
        <row r="281">
          <cell r="C281" t="str">
            <v>Jumlah lintasan</v>
          </cell>
          <cell r="G281" t="str">
            <v>n</v>
          </cell>
          <cell r="H281">
            <v>4</v>
          </cell>
          <cell r="I281" t="str">
            <v>lintasan</v>
          </cell>
        </row>
        <row r="282">
          <cell r="C282" t="str">
            <v>Faktor Efisiensi alat</v>
          </cell>
          <cell r="G282" t="str">
            <v>Fa</v>
          </cell>
          <cell r="H282">
            <v>0.83</v>
          </cell>
          <cell r="I282" t="str">
            <v>-</v>
          </cell>
        </row>
        <row r="284">
          <cell r="C284" t="str">
            <v>Kap. Prod. / jam =</v>
          </cell>
          <cell r="D284" t="str">
            <v>(v x 1000) x b x t x Fa</v>
          </cell>
          <cell r="G284" t="str">
            <v>Q5</v>
          </cell>
          <cell r="H284">
            <v>233.4375</v>
          </cell>
          <cell r="I284" t="str">
            <v>M3</v>
          </cell>
        </row>
        <row r="285">
          <cell r="D285" t="str">
            <v>n</v>
          </cell>
        </row>
        <row r="286">
          <cell r="C286" t="str">
            <v>Koefisien Alat / M3</v>
          </cell>
          <cell r="D286" t="str">
            <v xml:space="preserve"> =  1  :  Q5</v>
          </cell>
          <cell r="G286" t="str">
            <v>(E18)</v>
          </cell>
          <cell r="H286">
            <v>4.2838018741633201E-3</v>
          </cell>
          <cell r="I286" t="str">
            <v>jam</v>
          </cell>
        </row>
        <row r="288">
          <cell r="A288" t="str">
            <v xml:space="preserve">   2.f.</v>
          </cell>
          <cell r="C288" t="str">
            <v>WATER TANK TRUCK</v>
          </cell>
          <cell r="G288" t="str">
            <v>(E23)</v>
          </cell>
        </row>
        <row r="289">
          <cell r="C289" t="str">
            <v>Volume tanki air</v>
          </cell>
          <cell r="G289" t="str">
            <v>V</v>
          </cell>
          <cell r="H289">
            <v>4</v>
          </cell>
          <cell r="I289" t="str">
            <v>M3</v>
          </cell>
        </row>
        <row r="290">
          <cell r="C290" t="str">
            <v>Kebutuhan air / M3 agregat padat</v>
          </cell>
          <cell r="G290" t="str">
            <v>Wc</v>
          </cell>
          <cell r="H290">
            <v>7.0000000000000007E-2</v>
          </cell>
          <cell r="I290" t="str">
            <v>M3</v>
          </cell>
        </row>
        <row r="291">
          <cell r="C291" t="str">
            <v>Pengisian tanki / jam</v>
          </cell>
          <cell r="G291" t="str">
            <v>n</v>
          </cell>
          <cell r="H291">
            <v>1</v>
          </cell>
          <cell r="I291" t="str">
            <v>kali</v>
          </cell>
        </row>
        <row r="292">
          <cell r="C292" t="str">
            <v>Faktor Efisiensi alat</v>
          </cell>
          <cell r="G292" t="str">
            <v>Fa</v>
          </cell>
          <cell r="H292">
            <v>0.83</v>
          </cell>
          <cell r="I292" t="str">
            <v>-</v>
          </cell>
        </row>
        <row r="294">
          <cell r="C294" t="str">
            <v>Kap. Prod. / jam =</v>
          </cell>
          <cell r="D294" t="str">
            <v>V x n x Fa</v>
          </cell>
          <cell r="G294" t="str">
            <v>Q6</v>
          </cell>
          <cell r="H294">
            <v>47.428571428571423</v>
          </cell>
          <cell r="I294" t="str">
            <v>M3</v>
          </cell>
        </row>
        <row r="295">
          <cell r="D295" t="str">
            <v>Wc</v>
          </cell>
        </row>
        <row r="296">
          <cell r="C296" t="str">
            <v>Koefisien Alat / M3</v>
          </cell>
          <cell r="D296" t="str">
            <v xml:space="preserve"> =  1  :  Q6</v>
          </cell>
          <cell r="G296" t="str">
            <v>(E23)</v>
          </cell>
          <cell r="H296">
            <v>2.1084337349397592E-2</v>
          </cell>
          <cell r="I296" t="str">
            <v>jam</v>
          </cell>
        </row>
        <row r="299">
          <cell r="J299" t="str">
            <v>Berlanjut ke hal. berikut</v>
          </cell>
        </row>
        <row r="300">
          <cell r="A300" t="str">
            <v>ITEM PEMBAYARAN NO.</v>
          </cell>
          <cell r="D300" t="str">
            <v>:  5.1 (2)</v>
          </cell>
          <cell r="J300" t="str">
            <v>Analisa EI-512</v>
          </cell>
        </row>
        <row r="301">
          <cell r="A301" t="str">
            <v>JENIS PEKERJAAN</v>
          </cell>
          <cell r="D301" t="str">
            <v>:  Lps. Pond. Ag. Kls. B, CBR Min 35%</v>
          </cell>
        </row>
        <row r="302">
          <cell r="A302" t="str">
            <v>SATUAN PEMBAYARAN</v>
          </cell>
          <cell r="D302" t="str">
            <v>:  M3</v>
          </cell>
          <cell r="H302" t="str">
            <v xml:space="preserve">         URAIAN ANALISA HARGA SATUAN</v>
          </cell>
        </row>
        <row r="303">
          <cell r="J303" t="str">
            <v>Lanjutan</v>
          </cell>
        </row>
        <row r="305">
          <cell r="A305" t="str">
            <v>No.</v>
          </cell>
          <cell r="C305" t="str">
            <v>U R A I A N</v>
          </cell>
          <cell r="G305" t="str">
            <v>KODE</v>
          </cell>
          <cell r="H305" t="str">
            <v>KOEF.</v>
          </cell>
          <cell r="I305" t="str">
            <v>SATUAN</v>
          </cell>
          <cell r="J305" t="str">
            <v>KETERANGAN</v>
          </cell>
        </row>
        <row r="308">
          <cell r="A308" t="str">
            <v xml:space="preserve">   2.g.</v>
          </cell>
          <cell r="C308" t="str">
            <v>ALAT BANTU</v>
          </cell>
          <cell r="J308" t="str">
            <v xml:space="preserve"> Lump Sum</v>
          </cell>
        </row>
        <row r="309">
          <cell r="C309" t="str">
            <v>Diperlukan   :</v>
          </cell>
        </row>
        <row r="310">
          <cell r="C310" t="str">
            <v>- Kereta dorong</v>
          </cell>
          <cell r="D310" t="str">
            <v>=  2  buah.</v>
          </cell>
        </row>
        <row r="311">
          <cell r="C311" t="str">
            <v>- Sekop</v>
          </cell>
          <cell r="D311" t="str">
            <v>=  3  buah.</v>
          </cell>
        </row>
        <row r="312">
          <cell r="C312" t="str">
            <v>- Garpu</v>
          </cell>
          <cell r="D312" t="str">
            <v>=  2  buah.</v>
          </cell>
        </row>
        <row r="314">
          <cell r="A314" t="str">
            <v xml:space="preserve">   3.</v>
          </cell>
          <cell r="C314" t="str">
            <v>TENAGA</v>
          </cell>
        </row>
        <row r="315">
          <cell r="C315" t="str">
            <v>Produksi menentukan : WHEEL LOADER</v>
          </cell>
          <cell r="G315" t="str">
            <v>Q1</v>
          </cell>
          <cell r="H315">
            <v>28.012500000000003</v>
          </cell>
          <cell r="I315" t="str">
            <v>M3/jam</v>
          </cell>
        </row>
        <row r="316">
          <cell r="C316" t="str">
            <v>Produksi agregat / hari  =  Tk x Q1</v>
          </cell>
          <cell r="G316" t="str">
            <v>Qt</v>
          </cell>
          <cell r="H316">
            <v>196.08750000000003</v>
          </cell>
          <cell r="I316" t="str">
            <v>M3</v>
          </cell>
        </row>
        <row r="317">
          <cell r="C317" t="str">
            <v>Kebutuhan tenaga :</v>
          </cell>
        </row>
        <row r="318">
          <cell r="D318" t="str">
            <v>- Pekerja</v>
          </cell>
          <cell r="G318" t="str">
            <v>P</v>
          </cell>
          <cell r="H318">
            <v>7</v>
          </cell>
          <cell r="I318" t="str">
            <v>orang</v>
          </cell>
        </row>
        <row r="319">
          <cell r="D319" t="str">
            <v>- Mandor</v>
          </cell>
          <cell r="G319" t="str">
            <v>M</v>
          </cell>
          <cell r="H319">
            <v>1</v>
          </cell>
          <cell r="I319" t="str">
            <v>orang</v>
          </cell>
        </row>
        <row r="321">
          <cell r="C321" t="str">
            <v>Koefisien tenaga / M3   :</v>
          </cell>
        </row>
        <row r="322">
          <cell r="D322" t="str">
            <v>- Pekerja</v>
          </cell>
          <cell r="E322" t="str">
            <v>= (Tk x P) : Qt</v>
          </cell>
          <cell r="G322" t="str">
            <v>-</v>
          </cell>
          <cell r="H322">
            <v>0.24988844265952695</v>
          </cell>
          <cell r="I322" t="str">
            <v>jam</v>
          </cell>
        </row>
        <row r="323">
          <cell r="D323" t="str">
            <v>- Mandor</v>
          </cell>
          <cell r="E323" t="str">
            <v>= (Tk x M) : Qt</v>
          </cell>
          <cell r="G323" t="str">
            <v>-</v>
          </cell>
          <cell r="H323">
            <v>3.5698348951360995E-2</v>
          </cell>
          <cell r="I323" t="str">
            <v>jam</v>
          </cell>
        </row>
        <row r="325">
          <cell r="A325" t="str">
            <v>4.</v>
          </cell>
          <cell r="C325" t="str">
            <v>HARGA DASAR SATUAN UPAH, BAHAN DAN ALAT</v>
          </cell>
        </row>
        <row r="326">
          <cell r="C326" t="str">
            <v>Lihat lampiran.</v>
          </cell>
        </row>
        <row r="328">
          <cell r="A328" t="str">
            <v>5.</v>
          </cell>
          <cell r="C328" t="str">
            <v>ANALISA HARGA SATUAN PEKERJAAN</v>
          </cell>
        </row>
        <row r="329">
          <cell r="C329" t="str">
            <v>Lihat perhitungan dalam FORMULIR STANDAR UNTUK</v>
          </cell>
        </row>
        <row r="330">
          <cell r="C330" t="str">
            <v>PEREKAMAN ANALISA MASING-MASING HARGA</v>
          </cell>
        </row>
        <row r="331">
          <cell r="C331" t="str">
            <v>SATUAN.</v>
          </cell>
        </row>
        <row r="332">
          <cell r="C332" t="str">
            <v>Didapat Harga Satuan Pekerjaan :</v>
          </cell>
        </row>
        <row r="334">
          <cell r="C334" t="str">
            <v xml:space="preserve">Rp.  </v>
          </cell>
          <cell r="D334">
            <v>339061.22823589185</v>
          </cell>
          <cell r="E334" t="str">
            <v xml:space="preserve"> / M3.</v>
          </cell>
        </row>
        <row r="337">
          <cell r="A337" t="str">
            <v>6.</v>
          </cell>
          <cell r="C337" t="str">
            <v>WAKTU PELAKSANAAN YANG DIPERLUKAN</v>
          </cell>
        </row>
        <row r="338">
          <cell r="C338" t="str">
            <v>Masa Pelaksanaan :</v>
          </cell>
          <cell r="D338" t="str">
            <v>. . . . . . . . . . . .</v>
          </cell>
          <cell r="E338" t="str">
            <v>bulan</v>
          </cell>
        </row>
        <row r="340">
          <cell r="A340" t="str">
            <v>7.</v>
          </cell>
          <cell r="C340" t="str">
            <v>VOLUME PEKERJAAN YANG DIPERLUKAN</v>
          </cell>
        </row>
        <row r="341">
          <cell r="C341" t="str">
            <v>Volume pekerjaan  :</v>
          </cell>
          <cell r="D341">
            <v>1</v>
          </cell>
          <cell r="E341" t="str">
            <v>M3</v>
          </cell>
        </row>
        <row r="359">
          <cell r="A359" t="str">
            <v>ITEM PEMBAYARAN NO.</v>
          </cell>
          <cell r="D359" t="str">
            <v>:  5.1 (3)</v>
          </cell>
          <cell r="J359" t="str">
            <v>Analisa EI-521</v>
          </cell>
          <cell r="T359" t="str">
            <v>Analisa EI-521</v>
          </cell>
        </row>
        <row r="360">
          <cell r="A360" t="str">
            <v>JENIS PEKERJAAN</v>
          </cell>
          <cell r="D360" t="str">
            <v>:  Lapis Pondasi Agregat Kelas C</v>
          </cell>
        </row>
        <row r="361">
          <cell r="A361" t="str">
            <v>SATUAN PEMBAYARAN</v>
          </cell>
          <cell r="D361" t="str">
            <v>:  M3</v>
          </cell>
          <cell r="H361" t="str">
            <v xml:space="preserve">         URAIAN ANALISA HARGA SATUAN</v>
          </cell>
          <cell r="L361" t="str">
            <v>FORMULIR STANDAR UNTUK</v>
          </cell>
        </row>
        <row r="362">
          <cell r="L362" t="str">
            <v>PEREKAMAN ANALISA MASING-MASING HARGA SATUAN</v>
          </cell>
        </row>
        <row r="363">
          <cell r="L363" t="str">
            <v/>
          </cell>
        </row>
        <row r="364">
          <cell r="A364" t="str">
            <v>No.</v>
          </cell>
          <cell r="C364" t="str">
            <v>U R A I A N</v>
          </cell>
          <cell r="G364" t="str">
            <v>KODE</v>
          </cell>
          <cell r="H364" t="str">
            <v>KOEF.</v>
          </cell>
          <cell r="I364" t="str">
            <v>SATUAN</v>
          </cell>
          <cell r="J364" t="str">
            <v>KETERANGAN</v>
          </cell>
        </row>
        <row r="366">
          <cell r="L366" t="str">
            <v>PROYEK</v>
          </cell>
          <cell r="O366" t="str">
            <v xml:space="preserve">:  </v>
          </cell>
        </row>
        <row r="367">
          <cell r="A367" t="str">
            <v>I.</v>
          </cell>
          <cell r="C367" t="str">
            <v>ASUMSI</v>
          </cell>
          <cell r="L367" t="str">
            <v>No. PAKET KONTRAK</v>
          </cell>
          <cell r="O367" t="str">
            <v xml:space="preserve">:  </v>
          </cell>
        </row>
        <row r="368">
          <cell r="A368">
            <v>1</v>
          </cell>
          <cell r="C368" t="str">
            <v>Menggunakan alat berat (cara mekanik)</v>
          </cell>
          <cell r="L368" t="str">
            <v>NAMA PAKET</v>
          </cell>
          <cell r="O368" t="str">
            <v xml:space="preserve">:  </v>
          </cell>
        </row>
        <row r="369">
          <cell r="A369">
            <v>2</v>
          </cell>
          <cell r="C369" t="str">
            <v>Lokasi pekerjaan : sepanjang jalan</v>
          </cell>
          <cell r="L369" t="str">
            <v>PROP / KAB / KODYA</v>
          </cell>
          <cell r="O369" t="str">
            <v xml:space="preserve">:  </v>
          </cell>
        </row>
        <row r="370">
          <cell r="A370">
            <v>3</v>
          </cell>
          <cell r="C370" t="str">
            <v>Kondisi existing jalan : sedang</v>
          </cell>
          <cell r="L370" t="str">
            <v>ITEM PEMBAYARAN NO.</v>
          </cell>
          <cell r="O370" t="str">
            <v>:  5.1 (3)</v>
          </cell>
          <cell r="R370" t="str">
            <v>PERKIRAAN VOL. PEK.</v>
          </cell>
          <cell r="T370" t="str">
            <v>:</v>
          </cell>
          <cell r="U370">
            <v>1</v>
          </cell>
        </row>
        <row r="371">
          <cell r="A371">
            <v>4</v>
          </cell>
          <cell r="C371" t="str">
            <v>Jarak rata-rata Base Camp ke lokasi pekerjaan</v>
          </cell>
          <cell r="G371" t="str">
            <v>L</v>
          </cell>
          <cell r="H371">
            <v>8.7249999999999996</v>
          </cell>
          <cell r="I371" t="str">
            <v>KM</v>
          </cell>
          <cell r="L371" t="str">
            <v>JENIS PEKERJAAN</v>
          </cell>
          <cell r="O371" t="str">
            <v>:  Lapis Pondasi Agregat Kelas C</v>
          </cell>
          <cell r="R371" t="str">
            <v>TOTAL HARGA</v>
          </cell>
          <cell r="T371" t="str">
            <v>:</v>
          </cell>
          <cell r="U371">
            <v>252395.66</v>
          </cell>
        </row>
        <row r="372">
          <cell r="A372">
            <v>5</v>
          </cell>
          <cell r="C372" t="str">
            <v>Tebal lapis Agregat padat</v>
          </cell>
          <cell r="G372" t="str">
            <v>t</v>
          </cell>
          <cell r="H372">
            <v>0.15</v>
          </cell>
          <cell r="I372" t="str">
            <v>M</v>
          </cell>
          <cell r="L372" t="str">
            <v>SATUAN PEMBAYARAN</v>
          </cell>
          <cell r="O372" t="str">
            <v>:  M3</v>
          </cell>
          <cell r="R372" t="str">
            <v>% THD. BIAYA PROYEK</v>
          </cell>
          <cell r="T372" t="str">
            <v>:</v>
          </cell>
          <cell r="U372">
            <v>6.005925037550471E-3</v>
          </cell>
        </row>
        <row r="373">
          <cell r="A373">
            <v>6</v>
          </cell>
          <cell r="C373" t="str">
            <v>Faktor kembang material (Padat-Lepas)</v>
          </cell>
          <cell r="G373" t="str">
            <v>Fk</v>
          </cell>
          <cell r="H373">
            <v>1.35</v>
          </cell>
          <cell r="I373" t="str">
            <v>-</v>
          </cell>
        </row>
        <row r="374">
          <cell r="A374">
            <v>7</v>
          </cell>
          <cell r="C374" t="str">
            <v>Jam kerja efektif per-hari</v>
          </cell>
          <cell r="G374" t="str">
            <v>Tk</v>
          </cell>
          <cell r="H374">
            <v>7</v>
          </cell>
          <cell r="I374" t="str">
            <v>Jam</v>
          </cell>
        </row>
        <row r="375">
          <cell r="Q375" t="str">
            <v>PERKIRAAN</v>
          </cell>
          <cell r="R375" t="str">
            <v>HARGA</v>
          </cell>
          <cell r="S375" t="str">
            <v>JUMLAH</v>
          </cell>
        </row>
        <row r="376">
          <cell r="A376" t="str">
            <v>II.</v>
          </cell>
          <cell r="C376" t="str">
            <v>URUTAN KERJA</v>
          </cell>
          <cell r="L376" t="str">
            <v>NO.</v>
          </cell>
          <cell r="N376" t="str">
            <v>KOMPONEN</v>
          </cell>
          <cell r="P376" t="str">
            <v>SATUAN</v>
          </cell>
          <cell r="Q376" t="str">
            <v>KUANTITAS</v>
          </cell>
          <cell r="R376" t="str">
            <v>SATUAN</v>
          </cell>
          <cell r="S376" t="str">
            <v>HARGA</v>
          </cell>
        </row>
        <row r="377">
          <cell r="A377">
            <v>1</v>
          </cell>
          <cell r="C377" t="str">
            <v>Wheel Loader memuat Agregat ke dalam Dump</v>
          </cell>
          <cell r="R377" t="str">
            <v>(Rp.)</v>
          </cell>
          <cell r="S377" t="str">
            <v>(Rp.)</v>
          </cell>
        </row>
        <row r="378">
          <cell r="C378" t="str">
            <v>Tuck di Base Camp</v>
          </cell>
        </row>
        <row r="379">
          <cell r="A379">
            <v>2</v>
          </cell>
          <cell r="C379" t="str">
            <v>Dump Truck mengangkut Agregat ke lokasi</v>
          </cell>
        </row>
        <row r="380">
          <cell r="C380" t="str">
            <v>pekerjaandan dihampar dengan Motor Grader</v>
          </cell>
          <cell r="L380" t="str">
            <v>A.</v>
          </cell>
          <cell r="N380" t="str">
            <v>TENAGA</v>
          </cell>
        </row>
        <row r="381">
          <cell r="A381">
            <v>3</v>
          </cell>
          <cell r="C381" t="str">
            <v>Hamparan Agregat dibasahi dengan Water Tank</v>
          </cell>
        </row>
        <row r="382">
          <cell r="C382" t="str">
            <v>Truck sebelum dipadatkan dengan Tandem</v>
          </cell>
          <cell r="L382" t="str">
            <v>1.</v>
          </cell>
          <cell r="N382" t="str">
            <v>Pekerja</v>
          </cell>
          <cell r="O382" t="str">
            <v>(L01)</v>
          </cell>
          <cell r="P382" t="str">
            <v>Jam</v>
          </cell>
          <cell r="Q382">
            <v>7.0281124497991981E-2</v>
          </cell>
          <cell r="R382">
            <v>2857.14</v>
          </cell>
          <cell r="U382">
            <v>200.80301204819281</v>
          </cell>
        </row>
        <row r="383">
          <cell r="C383" t="str">
            <v>Roller dan Pneumatic  Tire Roller</v>
          </cell>
          <cell r="L383" t="str">
            <v>2.</v>
          </cell>
          <cell r="N383" t="str">
            <v>Mandor</v>
          </cell>
          <cell r="O383" t="str">
            <v>(L03)</v>
          </cell>
          <cell r="P383" t="str">
            <v>Jam</v>
          </cell>
          <cell r="Q383">
            <v>1.0040160642570283E-2</v>
          </cell>
          <cell r="R383">
            <v>3214.29</v>
          </cell>
          <cell r="U383">
            <v>32.271987951807233</v>
          </cell>
        </row>
        <row r="384">
          <cell r="A384">
            <v>4</v>
          </cell>
          <cell r="C384" t="str">
            <v>Selama pemadatan sekelompok pekerja akan</v>
          </cell>
        </row>
        <row r="385">
          <cell r="C385" t="str">
            <v>merapikan tepi hamparan dan level permukaan</v>
          </cell>
        </row>
        <row r="386">
          <cell r="C386" t="str">
            <v>dengan menggunakan alat bantu</v>
          </cell>
          <cell r="Q386" t="str">
            <v xml:space="preserve">JUMLAH HARGA TENAGA   </v>
          </cell>
          <cell r="U386">
            <v>233.07500000000005</v>
          </cell>
        </row>
        <row r="388">
          <cell r="A388" t="str">
            <v>III.</v>
          </cell>
          <cell r="C388" t="str">
            <v>PEMAKAIAN BAHAN, ALAT DAN TENAGA</v>
          </cell>
          <cell r="L388" t="str">
            <v>B.</v>
          </cell>
          <cell r="N388" t="str">
            <v>BAHAN</v>
          </cell>
        </row>
        <row r="390">
          <cell r="A390" t="str">
            <v xml:space="preserve">   1.</v>
          </cell>
          <cell r="C390" t="str">
            <v>BAHAN</v>
          </cell>
          <cell r="L390" t="str">
            <v>1.</v>
          </cell>
          <cell r="N390" t="str">
            <v>Agregat Kelas C1 (M28)</v>
          </cell>
          <cell r="P390" t="str">
            <v>M3</v>
          </cell>
          <cell r="Q390">
            <v>1.35</v>
          </cell>
          <cell r="R390">
            <v>141787.08464737452</v>
          </cell>
          <cell r="U390">
            <v>191412.56427395562</v>
          </cell>
        </row>
        <row r="391">
          <cell r="C391" t="str">
            <v>Material Agregat Kelas C hasil produksi di Base Camp</v>
          </cell>
        </row>
        <row r="392">
          <cell r="C392" t="str">
            <v>Setiap 1 M3 Agregat padat diperlukan : 1 x Fk</v>
          </cell>
          <cell r="G392" t="str">
            <v>(M28)</v>
          </cell>
          <cell r="H392">
            <v>1.35</v>
          </cell>
          <cell r="I392" t="str">
            <v>M3</v>
          </cell>
          <cell r="J392" t="str">
            <v xml:space="preserve"> Agregat lepas</v>
          </cell>
        </row>
        <row r="394">
          <cell r="A394" t="str">
            <v xml:space="preserve">   2.</v>
          </cell>
          <cell r="C394" t="str">
            <v>ALAT</v>
          </cell>
        </row>
        <row r="395">
          <cell r="A395" t="str">
            <v>2.a.</v>
          </cell>
          <cell r="C395" t="str">
            <v>WHEEL LOADER</v>
          </cell>
          <cell r="G395" t="str">
            <v>(E15)</v>
          </cell>
        </row>
        <row r="396">
          <cell r="C396" t="str">
            <v>Kapasitas bucket</v>
          </cell>
          <cell r="G396" t="str">
            <v>V</v>
          </cell>
          <cell r="H396">
            <v>1.5</v>
          </cell>
          <cell r="I396" t="str">
            <v>M3</v>
          </cell>
          <cell r="Q396" t="str">
            <v xml:space="preserve">JUMLAH HARGA BAHAN   </v>
          </cell>
          <cell r="U396">
            <v>191412.56427395562</v>
          </cell>
        </row>
        <row r="397">
          <cell r="C397" t="str">
            <v>Faktor bucket</v>
          </cell>
          <cell r="G397" t="str">
            <v>Fb</v>
          </cell>
          <cell r="H397">
            <v>0.9</v>
          </cell>
          <cell r="I397" t="str">
            <v>-</v>
          </cell>
          <cell r="J397" t="str">
            <v>Pemuatan ringan</v>
          </cell>
        </row>
        <row r="398">
          <cell r="C398" t="str">
            <v>Faktor Efisiensi alat</v>
          </cell>
          <cell r="G398" t="str">
            <v>Fa</v>
          </cell>
          <cell r="H398">
            <v>0.83</v>
          </cell>
          <cell r="I398" t="str">
            <v>-</v>
          </cell>
          <cell r="L398" t="str">
            <v>C.</v>
          </cell>
          <cell r="N398" t="str">
            <v>PERALATAN</v>
          </cell>
        </row>
        <row r="399">
          <cell r="C399" t="str">
            <v>Waktu siklus</v>
          </cell>
          <cell r="G399" t="str">
            <v>Ts1</v>
          </cell>
        </row>
        <row r="400">
          <cell r="C400" t="str">
            <v>- Muat</v>
          </cell>
          <cell r="G400" t="str">
            <v>T1</v>
          </cell>
          <cell r="H400">
            <v>0.25</v>
          </cell>
          <cell r="I400" t="str">
            <v>menit</v>
          </cell>
          <cell r="L400" t="str">
            <v>1.</v>
          </cell>
          <cell r="N400" t="str">
            <v>Wheel Loader</v>
          </cell>
          <cell r="O400" t="str">
            <v>(E15)</v>
          </cell>
          <cell r="P400" t="str">
            <v>Jam</v>
          </cell>
          <cell r="Q400">
            <v>1.0040160642570281E-2</v>
          </cell>
          <cell r="R400">
            <v>163808.13869490434</v>
          </cell>
          <cell r="U400">
            <v>1644.6600270572724</v>
          </cell>
        </row>
        <row r="401">
          <cell r="C401" t="str">
            <v>- Lain-lain</v>
          </cell>
          <cell r="G401" t="str">
            <v>T2</v>
          </cell>
          <cell r="H401">
            <v>0.25</v>
          </cell>
          <cell r="I401" t="str">
            <v>menit</v>
          </cell>
          <cell r="L401" t="str">
            <v>2.</v>
          </cell>
          <cell r="N401" t="str">
            <v>Dump Truck</v>
          </cell>
          <cell r="O401" t="str">
            <v>(E08)</v>
          </cell>
          <cell r="P401" t="str">
            <v>Jam</v>
          </cell>
          <cell r="Q401">
            <v>0.17463233959936131</v>
          </cell>
          <cell r="R401">
            <v>153645.58193291764</v>
          </cell>
          <cell r="U401">
            <v>26831.487442050766</v>
          </cell>
        </row>
        <row r="402">
          <cell r="G402" t="str">
            <v>Ts1</v>
          </cell>
          <cell r="H402">
            <v>0.5</v>
          </cell>
          <cell r="I402" t="str">
            <v>menit</v>
          </cell>
          <cell r="L402" t="str">
            <v>3.</v>
          </cell>
          <cell r="N402" t="str">
            <v>Motor Grader</v>
          </cell>
          <cell r="O402" t="str">
            <v>(E13)</v>
          </cell>
          <cell r="P402" t="str">
            <v>Jam</v>
          </cell>
          <cell r="Q402">
            <v>1.1713520749665328E-2</v>
          </cell>
          <cell r="R402">
            <v>201666.62574070093</v>
          </cell>
          <cell r="U402">
            <v>2362.2262051286921</v>
          </cell>
        </row>
        <row r="403">
          <cell r="L403" t="str">
            <v>4.</v>
          </cell>
          <cell r="N403" t="str">
            <v>Vibratory Roller</v>
          </cell>
          <cell r="O403" t="str">
            <v>(E19)</v>
          </cell>
          <cell r="P403" t="str">
            <v>Jam</v>
          </cell>
          <cell r="Q403">
            <v>2.1419009370816599E-2</v>
          </cell>
          <cell r="R403">
            <v>234734.82748629327</v>
          </cell>
          <cell r="U403">
            <v>5027.7874695859336</v>
          </cell>
        </row>
        <row r="404">
          <cell r="C404" t="str">
            <v>Kap. Prod. / jam =</v>
          </cell>
          <cell r="D404" t="str">
            <v>V x Fb x Fa x 60</v>
          </cell>
          <cell r="G404" t="str">
            <v>Q1</v>
          </cell>
          <cell r="H404">
            <v>99.6</v>
          </cell>
          <cell r="I404" t="str">
            <v>M3</v>
          </cell>
          <cell r="L404" t="str">
            <v>5.</v>
          </cell>
          <cell r="N404" t="str">
            <v>P. Tyre Roller</v>
          </cell>
          <cell r="O404" t="str">
            <v>(E18)</v>
          </cell>
          <cell r="P404" t="str">
            <v>Jam</v>
          </cell>
          <cell r="Q404">
            <v>4.2838018741633201E-3</v>
          </cell>
          <cell r="R404">
            <v>113384.24751021285</v>
          </cell>
          <cell r="U404">
            <v>485.71565198484757</v>
          </cell>
        </row>
        <row r="405">
          <cell r="D405" t="str">
            <v>Fk x Ts1</v>
          </cell>
          <cell r="L405" t="str">
            <v>6.</v>
          </cell>
          <cell r="N405" t="str">
            <v>Water Tanker</v>
          </cell>
          <cell r="O405" t="str">
            <v>(E23)</v>
          </cell>
          <cell r="P405" t="str">
            <v>Jam</v>
          </cell>
          <cell r="Q405">
            <v>2.1084337349397592E-2</v>
          </cell>
          <cell r="R405">
            <v>67020.510980434308</v>
          </cell>
          <cell r="U405">
            <v>1413.0830628404826</v>
          </cell>
        </row>
        <row r="406">
          <cell r="C406" t="str">
            <v>Koefisien Alat / M3</v>
          </cell>
          <cell r="D406" t="str">
            <v xml:space="preserve"> =  1  :  Q1</v>
          </cell>
          <cell r="G406" t="str">
            <v>(E15)</v>
          </cell>
          <cell r="H406">
            <v>1.0040160642570281E-2</v>
          </cell>
          <cell r="I406" t="str">
            <v>Jam</v>
          </cell>
          <cell r="L406" t="str">
            <v>7.</v>
          </cell>
          <cell r="N406" t="str">
            <v>Alat Bantu</v>
          </cell>
          <cell r="P406" t="str">
            <v>Ls</v>
          </cell>
          <cell r="Q406">
            <v>1</v>
          </cell>
          <cell r="R406">
            <v>40</v>
          </cell>
          <cell r="U406">
            <v>40</v>
          </cell>
        </row>
        <row r="408">
          <cell r="A408" t="str">
            <v>2.b.</v>
          </cell>
          <cell r="C408" t="str">
            <v>DUMP TRUCK</v>
          </cell>
          <cell r="G408" t="str">
            <v>(E08)</v>
          </cell>
          <cell r="Q408" t="str">
            <v xml:space="preserve">JUMLAH HARGA PERALATAN   </v>
          </cell>
          <cell r="U408">
            <v>37804.959858647991</v>
          </cell>
        </row>
        <row r="409">
          <cell r="C409" t="str">
            <v>Kapasitas bak</v>
          </cell>
          <cell r="G409" t="str">
            <v>V</v>
          </cell>
          <cell r="H409">
            <v>4</v>
          </cell>
          <cell r="I409" t="str">
            <v>M3</v>
          </cell>
        </row>
        <row r="410">
          <cell r="C410" t="str">
            <v>Faktor Efisiensi alat</v>
          </cell>
          <cell r="G410" t="str">
            <v>Fa</v>
          </cell>
          <cell r="H410">
            <v>0.83</v>
          </cell>
          <cell r="I410" t="str">
            <v>-</v>
          </cell>
          <cell r="L410" t="str">
            <v>D.</v>
          </cell>
          <cell r="N410" t="str">
            <v>JUMLAH HARGA TENAGA, BAHAN DAN PERALATAN  ( A + B + C )</v>
          </cell>
          <cell r="U410">
            <v>229450.59913260362</v>
          </cell>
        </row>
        <row r="411">
          <cell r="C411" t="str">
            <v>Kecepatan rata-rata bermuatan</v>
          </cell>
          <cell r="G411" t="str">
            <v>v1</v>
          </cell>
          <cell r="H411">
            <v>45</v>
          </cell>
          <cell r="I411" t="str">
            <v>KM / Jam</v>
          </cell>
          <cell r="L411" t="str">
            <v>E.</v>
          </cell>
          <cell r="N411" t="str">
            <v>OVERHEAD &amp; PROFIT</v>
          </cell>
          <cell r="P411">
            <v>10</v>
          </cell>
          <cell r="Q411" t="str">
            <v>%  x  D</v>
          </cell>
          <cell r="U411">
            <v>22945.059913260364</v>
          </cell>
        </row>
        <row r="412">
          <cell r="C412" t="str">
            <v>Kecepatan rata-rata kosong</v>
          </cell>
          <cell r="G412" t="str">
            <v>v2</v>
          </cell>
          <cell r="H412">
            <v>60</v>
          </cell>
          <cell r="I412" t="str">
            <v>KM / Jam</v>
          </cell>
          <cell r="L412" t="str">
            <v>F.</v>
          </cell>
          <cell r="N412" t="str">
            <v>HARGA SATUAN PEKERJAAN  ( D + E )</v>
          </cell>
          <cell r="U412">
            <v>252395.65904586398</v>
          </cell>
        </row>
        <row r="413">
          <cell r="C413" t="str">
            <v>Waktu Siklus  :  - Waktu memuat = V : Q1 x 60</v>
          </cell>
          <cell r="G413" t="str">
            <v>T1</v>
          </cell>
          <cell r="H413">
            <v>2.4096385542168672</v>
          </cell>
          <cell r="I413" t="str">
            <v>menit</v>
          </cell>
          <cell r="L413" t="str">
            <v>Note: 1</v>
          </cell>
          <cell r="N413" t="str">
            <v>SATUAN dapat berdasarkan atas jam operasi untuk Tenaga Kerja dan Peralatan, volume dan/atau ukuran</v>
          </cell>
        </row>
        <row r="414">
          <cell r="C414" t="str">
            <v>- Waktu tempuh isi  =  (L : v1) x 60 menit</v>
          </cell>
          <cell r="G414" t="str">
            <v>T2</v>
          </cell>
          <cell r="H414">
            <v>11.633333333333333</v>
          </cell>
          <cell r="I414" t="str">
            <v>menit</v>
          </cell>
          <cell r="N414" t="str">
            <v>berat untuk bahan-bahan.</v>
          </cell>
        </row>
        <row r="415">
          <cell r="C415" t="str">
            <v>- Waktu tempuh kosong  =  (L : v2) x 60 menit</v>
          </cell>
          <cell r="G415" t="str">
            <v>T3</v>
          </cell>
          <cell r="H415">
            <v>8.7249999999999996</v>
          </cell>
          <cell r="I415" t="str">
            <v>menit</v>
          </cell>
          <cell r="L415">
            <v>2</v>
          </cell>
          <cell r="N415" t="str">
            <v>Kuantitas satuan adalah kuantitas setiap komponen untuk menyelesaikan satu satuan pekerjaan dari nomor</v>
          </cell>
        </row>
        <row r="416">
          <cell r="C416" t="str">
            <v>- Dump dan lain-lain</v>
          </cell>
          <cell r="G416" t="str">
            <v>T4</v>
          </cell>
          <cell r="H416">
            <v>3</v>
          </cell>
          <cell r="I416" t="str">
            <v>menit</v>
          </cell>
          <cell r="N416" t="str">
            <v>mata pembayaran.</v>
          </cell>
        </row>
        <row r="417">
          <cell r="G417" t="str">
            <v>Ts2</v>
          </cell>
          <cell r="H417">
            <v>25.7679718875502</v>
          </cell>
          <cell r="I417" t="str">
            <v>menit</v>
          </cell>
          <cell r="L417">
            <v>3</v>
          </cell>
          <cell r="N417" t="str">
            <v>Biaya satuan untuk peralatan sudah termasuk bahan bakar, bahan habis dipakai dan operator.</v>
          </cell>
        </row>
        <row r="418">
          <cell r="L418">
            <v>4</v>
          </cell>
          <cell r="N418" t="str">
            <v>Biaya satuan sudah termasuk pengeluaran untuk seluruh pajak yang berkaitan (tetapi tidak termasuk PPN</v>
          </cell>
        </row>
        <row r="419">
          <cell r="J419" t="str">
            <v>Berlanjut ke hal. berikut</v>
          </cell>
          <cell r="N419" t="str">
            <v>yang dibayar dari kontrak) dan biaya-biaya lainnya.</v>
          </cell>
        </row>
        <row r="420">
          <cell r="A420" t="str">
            <v>ITEM PEMBAYARAN NO.</v>
          </cell>
          <cell r="D420" t="str">
            <v>:  5.1 (3)</v>
          </cell>
          <cell r="J420" t="str">
            <v>Analisa EI-521</v>
          </cell>
        </row>
        <row r="421">
          <cell r="A421" t="str">
            <v>JENIS PEKERJAAN</v>
          </cell>
          <cell r="D421" t="str">
            <v>:  Lapis Pondasi Agregat Kelas C</v>
          </cell>
        </row>
        <row r="422">
          <cell r="A422" t="str">
            <v>SATUAN PEMBAYARAN</v>
          </cell>
          <cell r="D422" t="str">
            <v>:  M3</v>
          </cell>
          <cell r="H422" t="str">
            <v xml:space="preserve">         URAIAN ANALISA HARGA SATUAN</v>
          </cell>
        </row>
        <row r="423">
          <cell r="J423" t="str">
            <v>Lanjutan</v>
          </cell>
        </row>
        <row r="425">
          <cell r="A425" t="str">
            <v>No.</v>
          </cell>
          <cell r="C425" t="str">
            <v>U R A I A N</v>
          </cell>
          <cell r="G425" t="str">
            <v>KODE</v>
          </cell>
          <cell r="H425" t="str">
            <v>KOEF.</v>
          </cell>
          <cell r="I425" t="str">
            <v>SATUAN</v>
          </cell>
          <cell r="J425" t="str">
            <v>KETERANGAN</v>
          </cell>
        </row>
        <row r="428">
          <cell r="C428" t="str">
            <v xml:space="preserve">Kap. Prod./jam = </v>
          </cell>
          <cell r="D428" t="str">
            <v>V x Fa x 60</v>
          </cell>
          <cell r="G428" t="str">
            <v>Q2</v>
          </cell>
          <cell r="H428">
            <v>5.7263162269610763</v>
          </cell>
          <cell r="I428" t="str">
            <v>M3</v>
          </cell>
        </row>
        <row r="429">
          <cell r="D429" t="str">
            <v>Fk x Ts2</v>
          </cell>
        </row>
        <row r="430">
          <cell r="C430" t="str">
            <v>Koefisien Alat / M3</v>
          </cell>
          <cell r="D430" t="str">
            <v xml:space="preserve"> = 1 : Q2</v>
          </cell>
          <cell r="G430" t="str">
            <v>(E08)</v>
          </cell>
          <cell r="H430">
            <v>0.17463233959936131</v>
          </cell>
          <cell r="I430" t="str">
            <v>Jam</v>
          </cell>
        </row>
        <row r="432">
          <cell r="A432" t="str">
            <v>2.c.</v>
          </cell>
          <cell r="C432" t="str">
            <v>MOTOR GRADER</v>
          </cell>
          <cell r="G432" t="str">
            <v>(E13)</v>
          </cell>
        </row>
        <row r="433">
          <cell r="C433" t="str">
            <v>Panjang hamparan</v>
          </cell>
          <cell r="G433" t="str">
            <v>Lh</v>
          </cell>
          <cell r="H433">
            <v>50</v>
          </cell>
          <cell r="I433" t="str">
            <v>M</v>
          </cell>
        </row>
        <row r="434">
          <cell r="C434" t="str">
            <v>Lebar efektif kerja blade</v>
          </cell>
          <cell r="G434" t="str">
            <v>b</v>
          </cell>
          <cell r="H434">
            <v>2.4</v>
          </cell>
          <cell r="I434" t="str">
            <v>M</v>
          </cell>
        </row>
        <row r="435">
          <cell r="C435" t="str">
            <v>Faktor Efisiensi alat</v>
          </cell>
          <cell r="G435" t="str">
            <v>Fa</v>
          </cell>
          <cell r="H435">
            <v>0.83</v>
          </cell>
          <cell r="I435" t="str">
            <v>-</v>
          </cell>
        </row>
        <row r="436">
          <cell r="C436" t="str">
            <v>Kecepatan rata-rata alat</v>
          </cell>
          <cell r="G436" t="str">
            <v>v</v>
          </cell>
          <cell r="H436">
            <v>4</v>
          </cell>
          <cell r="I436" t="str">
            <v>KM / Jam</v>
          </cell>
        </row>
        <row r="437">
          <cell r="C437" t="str">
            <v>Jumlah lintasan</v>
          </cell>
          <cell r="G437" t="str">
            <v>n</v>
          </cell>
          <cell r="H437">
            <v>6</v>
          </cell>
          <cell r="I437" t="str">
            <v>lintasan</v>
          </cell>
          <cell r="J437" t="str">
            <v>3 x pp</v>
          </cell>
        </row>
        <row r="438">
          <cell r="C438" t="str">
            <v>Waktu Siklus</v>
          </cell>
          <cell r="G438" t="str">
            <v>Ts3</v>
          </cell>
        </row>
        <row r="439">
          <cell r="C439" t="str">
            <v>- Perataan 1 lintasan  = (Lh x 60) : (v x 1000)</v>
          </cell>
          <cell r="G439" t="str">
            <v>T1</v>
          </cell>
          <cell r="H439">
            <v>0.75</v>
          </cell>
          <cell r="I439" t="str">
            <v>menit</v>
          </cell>
        </row>
        <row r="440">
          <cell r="C440" t="str">
            <v>- Lain-lain</v>
          </cell>
          <cell r="G440" t="str">
            <v>T2</v>
          </cell>
          <cell r="H440">
            <v>1</v>
          </cell>
          <cell r="I440" t="str">
            <v>menit</v>
          </cell>
        </row>
        <row r="441">
          <cell r="G441" t="str">
            <v>Ts3</v>
          </cell>
          <cell r="H441">
            <v>1.75</v>
          </cell>
          <cell r="I441" t="str">
            <v>menit</v>
          </cell>
        </row>
        <row r="443">
          <cell r="C443" t="str">
            <v>Kap.Prod. / jam =</v>
          </cell>
          <cell r="D443" t="str">
            <v>Lh x b x t x Fa x 60</v>
          </cell>
          <cell r="G443" t="str">
            <v>Q3</v>
          </cell>
          <cell r="H443">
            <v>85.371428571428567</v>
          </cell>
          <cell r="I443" t="str">
            <v>M3</v>
          </cell>
        </row>
        <row r="444">
          <cell r="D444" t="str">
            <v>n x Ts3</v>
          </cell>
        </row>
        <row r="445">
          <cell r="C445" t="str">
            <v>Koefisien Alat / M3</v>
          </cell>
          <cell r="D445" t="str">
            <v xml:space="preserve"> = 1 : Q3</v>
          </cell>
          <cell r="G445" t="str">
            <v>(E13)</v>
          </cell>
          <cell r="H445">
            <v>1.1713520749665328E-2</v>
          </cell>
          <cell r="I445" t="str">
            <v>Jam</v>
          </cell>
        </row>
        <row r="447">
          <cell r="A447" t="str">
            <v>2.d.</v>
          </cell>
          <cell r="C447" t="str">
            <v>VIBRATORY ROLLER</v>
          </cell>
          <cell r="G447" t="str">
            <v>(E19)</v>
          </cell>
        </row>
        <row r="448">
          <cell r="C448" t="str">
            <v>Kecepatan rata-rata</v>
          </cell>
          <cell r="G448" t="str">
            <v>v</v>
          </cell>
          <cell r="H448">
            <v>2.5</v>
          </cell>
          <cell r="I448" t="str">
            <v>KM / Jam</v>
          </cell>
        </row>
        <row r="449">
          <cell r="C449" t="str">
            <v>Lebar efektif pemadatan</v>
          </cell>
          <cell r="G449" t="str">
            <v>b</v>
          </cell>
          <cell r="H449">
            <v>1.2</v>
          </cell>
          <cell r="I449" t="str">
            <v>M</v>
          </cell>
        </row>
        <row r="450">
          <cell r="C450" t="str">
            <v>Jumlah lintasan</v>
          </cell>
          <cell r="G450" t="str">
            <v>n</v>
          </cell>
          <cell r="H450">
            <v>8</v>
          </cell>
          <cell r="I450" t="str">
            <v>lintasan</v>
          </cell>
        </row>
        <row r="451">
          <cell r="C451" t="str">
            <v>Faktor Efisiensi alat</v>
          </cell>
          <cell r="G451" t="str">
            <v>Fa</v>
          </cell>
          <cell r="H451">
            <v>0.83</v>
          </cell>
          <cell r="I451" t="str">
            <v>-</v>
          </cell>
        </row>
        <row r="453">
          <cell r="C453" t="str">
            <v>Kap.Prod. / jam =</v>
          </cell>
          <cell r="D453" t="str">
            <v>(v x 1000) x b x t x Fa</v>
          </cell>
          <cell r="G453" t="str">
            <v>Q4</v>
          </cell>
          <cell r="H453">
            <v>46.6875</v>
          </cell>
          <cell r="I453" t="str">
            <v>M3</v>
          </cell>
        </row>
        <row r="454">
          <cell r="D454" t="str">
            <v>n</v>
          </cell>
        </row>
        <row r="455">
          <cell r="C455" t="str">
            <v>Koefisien Alat / M3</v>
          </cell>
          <cell r="D455" t="str">
            <v xml:space="preserve"> = 1 : Q4</v>
          </cell>
          <cell r="G455" t="str">
            <v>(E19)</v>
          </cell>
          <cell r="H455">
            <v>2.1419009370816599E-2</v>
          </cell>
          <cell r="I455" t="str">
            <v>Jam</v>
          </cell>
        </row>
        <row r="457">
          <cell r="A457" t="str">
            <v>2.e.</v>
          </cell>
          <cell r="C457" t="str">
            <v>PNEUMATIC TIRE ROLLER</v>
          </cell>
          <cell r="G457" t="str">
            <v>(E18)</v>
          </cell>
        </row>
        <row r="458">
          <cell r="C458" t="str">
            <v>Kecepatan rata-rata alat</v>
          </cell>
          <cell r="G458" t="str">
            <v>v</v>
          </cell>
          <cell r="H458">
            <v>5</v>
          </cell>
          <cell r="I458" t="str">
            <v>KM / Jam</v>
          </cell>
        </row>
        <row r="459">
          <cell r="C459" t="str">
            <v>Lebar efektif pemadatan</v>
          </cell>
          <cell r="G459" t="str">
            <v>b</v>
          </cell>
          <cell r="H459">
            <v>1.5</v>
          </cell>
          <cell r="I459" t="str">
            <v>M</v>
          </cell>
        </row>
        <row r="460">
          <cell r="C460" t="str">
            <v>Jumlah lintasan</v>
          </cell>
          <cell r="G460" t="str">
            <v>n</v>
          </cell>
          <cell r="H460">
            <v>4</v>
          </cell>
          <cell r="I460" t="str">
            <v>lintasan</v>
          </cell>
        </row>
        <row r="461">
          <cell r="C461" t="str">
            <v>Faktor Efisiensi alat</v>
          </cell>
          <cell r="G461" t="str">
            <v>Fa</v>
          </cell>
          <cell r="H461">
            <v>0.83</v>
          </cell>
          <cell r="I461" t="str">
            <v>-</v>
          </cell>
        </row>
        <row r="463">
          <cell r="C463" t="str">
            <v>Kap.Prod. / jam =</v>
          </cell>
          <cell r="D463" t="str">
            <v>(v x 1000) x b x t x Fa</v>
          </cell>
          <cell r="G463" t="str">
            <v>Q5</v>
          </cell>
          <cell r="H463">
            <v>233.4375</v>
          </cell>
          <cell r="I463" t="str">
            <v>M3</v>
          </cell>
        </row>
        <row r="464">
          <cell r="D464" t="str">
            <v>n</v>
          </cell>
        </row>
        <row r="465">
          <cell r="C465" t="str">
            <v>Koefisien Alat / M3</v>
          </cell>
          <cell r="D465" t="str">
            <v xml:space="preserve"> = 1 : Q5</v>
          </cell>
          <cell r="G465" t="str">
            <v>(E18)</v>
          </cell>
          <cell r="H465">
            <v>4.2838018741633201E-3</v>
          </cell>
          <cell r="I465" t="str">
            <v>Jam</v>
          </cell>
        </row>
        <row r="467">
          <cell r="A467" t="str">
            <v>2.f.</v>
          </cell>
          <cell r="C467" t="str">
            <v>WATERTANK TRUCK</v>
          </cell>
          <cell r="G467" t="str">
            <v>(E23)</v>
          </cell>
        </row>
        <row r="468">
          <cell r="C468" t="str">
            <v>Volume tangki air</v>
          </cell>
          <cell r="G468" t="str">
            <v>V</v>
          </cell>
          <cell r="H468">
            <v>4</v>
          </cell>
          <cell r="I468" t="str">
            <v>M3</v>
          </cell>
        </row>
        <row r="469">
          <cell r="C469" t="str">
            <v>Kebutuhan air / M3 agregat padat</v>
          </cell>
          <cell r="G469" t="str">
            <v>Wc</v>
          </cell>
          <cell r="H469">
            <v>7.0000000000000007E-2</v>
          </cell>
          <cell r="I469" t="str">
            <v>M3</v>
          </cell>
        </row>
        <row r="470">
          <cell r="C470" t="str">
            <v>Pengisian tangki / jam</v>
          </cell>
          <cell r="G470" t="str">
            <v>n</v>
          </cell>
          <cell r="H470">
            <v>1</v>
          </cell>
          <cell r="I470" t="str">
            <v>kali</v>
          </cell>
        </row>
        <row r="471">
          <cell r="C471" t="str">
            <v>Faktor Efisiensi alat</v>
          </cell>
          <cell r="G471" t="str">
            <v>Fa</v>
          </cell>
          <cell r="H471">
            <v>0.83</v>
          </cell>
          <cell r="I471" t="str">
            <v>-</v>
          </cell>
        </row>
        <row r="473">
          <cell r="C473" t="str">
            <v>Kap.Prod. / jam =</v>
          </cell>
          <cell r="D473" t="str">
            <v>V x n x Fa</v>
          </cell>
          <cell r="G473" t="str">
            <v>Q6</v>
          </cell>
          <cell r="H473">
            <v>47.428571428571423</v>
          </cell>
          <cell r="I473" t="str">
            <v>M3</v>
          </cell>
        </row>
        <row r="474">
          <cell r="D474" t="str">
            <v>Wc</v>
          </cell>
        </row>
        <row r="475">
          <cell r="C475" t="str">
            <v>Koefisien Alat / M3</v>
          </cell>
          <cell r="D475" t="str">
            <v xml:space="preserve"> = 1 : Q6</v>
          </cell>
          <cell r="G475" t="str">
            <v>(E23)</v>
          </cell>
          <cell r="H475">
            <v>2.1084337349397592E-2</v>
          </cell>
          <cell r="I475" t="str">
            <v>Jam</v>
          </cell>
        </row>
        <row r="478">
          <cell r="J478" t="str">
            <v>Berlanjut ke hal. berikut</v>
          </cell>
        </row>
        <row r="479">
          <cell r="A479" t="str">
            <v>ITEM PEMBAYARAN NO.</v>
          </cell>
          <cell r="D479" t="str">
            <v>:  5.1 (3)</v>
          </cell>
          <cell r="J479" t="str">
            <v>Analisa EI-521</v>
          </cell>
        </row>
        <row r="480">
          <cell r="A480" t="str">
            <v>JENIS PEKERJAAN</v>
          </cell>
          <cell r="D480" t="str">
            <v>:  Lapis Pondasi Agregat Kelas C</v>
          </cell>
        </row>
        <row r="481">
          <cell r="A481" t="str">
            <v>SATUAN PEMBAYARAN</v>
          </cell>
          <cell r="D481" t="str">
            <v>:  M3</v>
          </cell>
          <cell r="H481" t="str">
            <v xml:space="preserve">         URAIAN ANALISA HARGA SATUAN</v>
          </cell>
        </row>
        <row r="482">
          <cell r="J482" t="str">
            <v>Lanjutan</v>
          </cell>
        </row>
        <row r="484">
          <cell r="A484" t="str">
            <v>No.</v>
          </cell>
          <cell r="C484" t="str">
            <v>U R A I A N</v>
          </cell>
          <cell r="G484" t="str">
            <v>KODE</v>
          </cell>
          <cell r="H484" t="str">
            <v>KOEF.</v>
          </cell>
          <cell r="I484" t="str">
            <v>SATUAN</v>
          </cell>
          <cell r="J484" t="str">
            <v>KETERANGAN</v>
          </cell>
        </row>
        <row r="487">
          <cell r="A487" t="str">
            <v>2.g.</v>
          </cell>
          <cell r="C487" t="str">
            <v>ALAT BANTU</v>
          </cell>
        </row>
        <row r="488">
          <cell r="C488" t="str">
            <v>diperlukan :</v>
          </cell>
          <cell r="J488" t="str">
            <v>Lump Sum</v>
          </cell>
        </row>
        <row r="489">
          <cell r="C489" t="str">
            <v>- Kereta dorong     = 2 buah</v>
          </cell>
        </row>
        <row r="490">
          <cell r="C490" t="str">
            <v>- Sekop                = 3 buah</v>
          </cell>
        </row>
        <row r="491">
          <cell r="C491" t="str">
            <v>- Garpu                 = 2 buah</v>
          </cell>
        </row>
        <row r="493">
          <cell r="A493" t="str">
            <v xml:space="preserve">   3.</v>
          </cell>
          <cell r="C493" t="str">
            <v>TENAGA</v>
          </cell>
        </row>
        <row r="494">
          <cell r="C494" t="str">
            <v>Produksi menentukan : WHEEL LOADER</v>
          </cell>
          <cell r="G494" t="str">
            <v>Q1</v>
          </cell>
          <cell r="H494">
            <v>99.6</v>
          </cell>
          <cell r="I494" t="str">
            <v>M3 / Jam</v>
          </cell>
        </row>
        <row r="495">
          <cell r="C495" t="str">
            <v>Produksi Agregat / hari  =  Tk x Q1</v>
          </cell>
          <cell r="G495" t="str">
            <v>Qt</v>
          </cell>
          <cell r="H495">
            <v>697.19999999999993</v>
          </cell>
          <cell r="I495" t="str">
            <v>M3</v>
          </cell>
        </row>
        <row r="496">
          <cell r="C496" t="str">
            <v>Kebutuhan tenaga :</v>
          </cell>
        </row>
        <row r="497">
          <cell r="D497" t="str">
            <v>- Pekerja</v>
          </cell>
          <cell r="G497" t="str">
            <v>P</v>
          </cell>
          <cell r="H497">
            <v>7</v>
          </cell>
          <cell r="I497" t="str">
            <v>orang</v>
          </cell>
        </row>
        <row r="498">
          <cell r="D498" t="str">
            <v>- Mandor</v>
          </cell>
          <cell r="G498" t="str">
            <v>M</v>
          </cell>
          <cell r="H498">
            <v>1</v>
          </cell>
          <cell r="I498" t="str">
            <v>orang</v>
          </cell>
        </row>
        <row r="500">
          <cell r="C500" t="str">
            <v>Koefisien tenaga / M3     :</v>
          </cell>
        </row>
        <row r="501">
          <cell r="D501" t="str">
            <v>- Pekerja</v>
          </cell>
          <cell r="E501" t="str">
            <v>= (Tk x P) : Qt</v>
          </cell>
          <cell r="G501" t="str">
            <v>(L01)</v>
          </cell>
          <cell r="H501">
            <v>7.0281124497991981E-2</v>
          </cell>
          <cell r="I501" t="str">
            <v>Jam</v>
          </cell>
        </row>
        <row r="502">
          <cell r="D502" t="str">
            <v>- Mandor</v>
          </cell>
          <cell r="E502" t="str">
            <v>= (Tk x M) : Qt</v>
          </cell>
          <cell r="G502" t="str">
            <v>(L03)</v>
          </cell>
          <cell r="H502">
            <v>1.0040160642570283E-2</v>
          </cell>
          <cell r="I502" t="str">
            <v>Jam</v>
          </cell>
        </row>
        <row r="504">
          <cell r="A504" t="str">
            <v>4.</v>
          </cell>
          <cell r="C504" t="str">
            <v>HARGA DASAR SATUAN UPAH, BAHAN DAN ALAT</v>
          </cell>
        </row>
        <row r="505">
          <cell r="C505" t="str">
            <v>Lihat lampiran.</v>
          </cell>
        </row>
        <row r="507">
          <cell r="A507" t="str">
            <v>5.</v>
          </cell>
          <cell r="C507" t="str">
            <v>ANALISA HARGA SATUAN PEKERJAAN</v>
          </cell>
        </row>
        <row r="508">
          <cell r="C508" t="str">
            <v>Lihat perhitungan dalam FORMULIR STANDAR UNTUK</v>
          </cell>
        </row>
        <row r="509">
          <cell r="C509" t="str">
            <v>PEREKEMAN ANALISA MASING-MASING HARGA</v>
          </cell>
        </row>
        <row r="510">
          <cell r="C510" t="str">
            <v>SATUAN.</v>
          </cell>
        </row>
        <row r="511">
          <cell r="C511" t="str">
            <v>Didapat Harga Satuan Pekerjaan :</v>
          </cell>
        </row>
        <row r="513">
          <cell r="C513" t="str">
            <v xml:space="preserve">Rp.  </v>
          </cell>
          <cell r="D513">
            <v>252395.65904586398</v>
          </cell>
          <cell r="E513" t="str">
            <v xml:space="preserve"> / M3.</v>
          </cell>
        </row>
        <row r="516">
          <cell r="A516" t="str">
            <v>6.</v>
          </cell>
          <cell r="C516" t="str">
            <v>WAKTU PELAKSANAAN YANG DIPERLUKAN</v>
          </cell>
        </row>
        <row r="517">
          <cell r="C517" t="str">
            <v>Masa Pelaksanaan :</v>
          </cell>
          <cell r="D517" t="str">
            <v>. . . . . . . . . . . .</v>
          </cell>
          <cell r="E517" t="str">
            <v>bulan</v>
          </cell>
        </row>
        <row r="519">
          <cell r="A519" t="str">
            <v>7.</v>
          </cell>
          <cell r="C519" t="str">
            <v>VOLUME PEKERJAAN YANG DIPERLUKAN</v>
          </cell>
        </row>
        <row r="520">
          <cell r="C520" t="str">
            <v>Volume pekerjaan  :</v>
          </cell>
          <cell r="D520">
            <v>1</v>
          </cell>
          <cell r="E520" t="str">
            <v>M3</v>
          </cell>
        </row>
        <row r="3096">
          <cell r="A3096" t="str">
            <v>ITEM PEMBAYARAN NO.</v>
          </cell>
          <cell r="D3096" t="str">
            <v>: 5.5.(2)</v>
          </cell>
          <cell r="J3096" t="str">
            <v>Analisa EI-718</v>
          </cell>
          <cell r="T3096" t="str">
            <v>Analisa EI-718</v>
          </cell>
        </row>
        <row r="3097">
          <cell r="A3097" t="str">
            <v>JENIS PEKERJAAN</v>
          </cell>
          <cell r="D3097" t="str">
            <v>: Pekerjaan LFAS Kelas B</v>
          </cell>
        </row>
        <row r="3098">
          <cell r="A3098" t="str">
            <v>SATUAN PEMBAYARAN</v>
          </cell>
          <cell r="D3098" t="str">
            <v>:  M3</v>
          </cell>
          <cell r="H3098" t="str">
            <v xml:space="preserve">        URAIAN ANALISA HARGA SATUAN</v>
          </cell>
          <cell r="L3098" t="str">
            <v>FORMULIR STANDAR UNTUK</v>
          </cell>
        </row>
        <row r="3099">
          <cell r="L3099" t="str">
            <v>PEREKAMAN ANALISA MASING-MASING HARGA SATUAN</v>
          </cell>
        </row>
        <row r="3100">
          <cell r="L3100" t="str">
            <v/>
          </cell>
        </row>
        <row r="3101">
          <cell r="A3101" t="str">
            <v>No.</v>
          </cell>
          <cell r="C3101" t="str">
            <v>U R A I A N</v>
          </cell>
          <cell r="G3101" t="str">
            <v>KODE</v>
          </cell>
          <cell r="H3101" t="str">
            <v>KOEF.</v>
          </cell>
          <cell r="I3101" t="str">
            <v>SATUAN</v>
          </cell>
          <cell r="J3101" t="str">
            <v>KETERANGAN</v>
          </cell>
        </row>
        <row r="3103">
          <cell r="L3103" t="str">
            <v>PROYEK</v>
          </cell>
          <cell r="O3103" t="str">
            <v>:</v>
          </cell>
        </row>
        <row r="3104">
          <cell r="A3104" t="str">
            <v>I.</v>
          </cell>
          <cell r="C3104" t="str">
            <v>ASUMSI</v>
          </cell>
          <cell r="L3104" t="str">
            <v>No. PAKET KONTRAK</v>
          </cell>
          <cell r="O3104" t="str">
            <v>:</v>
          </cell>
        </row>
        <row r="3105">
          <cell r="A3105">
            <v>1</v>
          </cell>
          <cell r="C3105" t="str">
            <v>Menggunakan alat (cara mekanik)</v>
          </cell>
          <cell r="L3105" t="str">
            <v>NAMA PAKET</v>
          </cell>
          <cell r="O3105" t="str">
            <v>:</v>
          </cell>
        </row>
        <row r="3106">
          <cell r="A3106">
            <v>2</v>
          </cell>
          <cell r="C3106" t="str">
            <v>Lokasi pekerjaan : sepanjang jalan</v>
          </cell>
          <cell r="L3106" t="str">
            <v>PROP / KAB / KODYA</v>
          </cell>
          <cell r="O3106" t="str">
            <v>:</v>
          </cell>
        </row>
        <row r="3107">
          <cell r="A3107">
            <v>3</v>
          </cell>
          <cell r="C3107" t="str">
            <v>Agregat merupakan bahan Lapis Pondasi Agregat</v>
          </cell>
          <cell r="L3107" t="str">
            <v>ITEM PEMBAYARAN NO.</v>
          </cell>
          <cell r="O3107" t="str">
            <v>: 5.5.(2)</v>
          </cell>
          <cell r="R3107" t="str">
            <v>PERKIRAAN VOL. PEK.</v>
          </cell>
          <cell r="T3107" t="str">
            <v>:</v>
          </cell>
          <cell r="U3107">
            <v>1</v>
          </cell>
        </row>
        <row r="3108">
          <cell r="C3108" t="str">
            <v>Kelas B yang telah dicampur di base camp dan</v>
          </cell>
          <cell r="L3108" t="str">
            <v>JENIS PEKERJAAN</v>
          </cell>
          <cell r="O3108" t="str">
            <v>: Pekerjaan LFAS Kelas B</v>
          </cell>
          <cell r="R3108" t="str">
            <v>TOTAL HARGA (Rp.)</v>
          </cell>
          <cell r="T3108" t="str">
            <v>:</v>
          </cell>
          <cell r="U3108">
            <v>31522.779454667012</v>
          </cell>
        </row>
        <row r="3109">
          <cell r="C3109" t="str">
            <v>selanjutnya dimuat ke truck dengan wheel loader</v>
          </cell>
        </row>
        <row r="3110">
          <cell r="A3110">
            <v>4</v>
          </cell>
          <cell r="C3110" t="str">
            <v>Jarak rata-rata Base camp ke lokasi pekerjaan</v>
          </cell>
          <cell r="G3110" t="str">
            <v>L</v>
          </cell>
          <cell r="H3110">
            <v>8.7249999999999996</v>
          </cell>
          <cell r="I3110" t="str">
            <v>KM</v>
          </cell>
          <cell r="L3110" t="str">
            <v>SATUAN PEMBAYARAN</v>
          </cell>
          <cell r="O3110" t="str">
            <v>:  M3</v>
          </cell>
          <cell r="R3110" t="str">
            <v>% THD. BIAYA PROYEK</v>
          </cell>
          <cell r="T3110" t="str">
            <v>:</v>
          </cell>
          <cell r="U3110" t="e">
            <v>#DIV/0!</v>
          </cell>
        </row>
        <row r="3111">
          <cell r="A3111">
            <v>5</v>
          </cell>
          <cell r="C3111" t="str">
            <v>Jam kerja efektif per-hari</v>
          </cell>
          <cell r="G3111" t="str">
            <v>Tk</v>
          </cell>
          <cell r="H3111">
            <v>7</v>
          </cell>
          <cell r="I3111" t="str">
            <v>jam</v>
          </cell>
        </row>
        <row r="3112">
          <cell r="A3112">
            <v>6</v>
          </cell>
          <cell r="C3112" t="str">
            <v>Kadar Semen Minimum (Spesifikasi)</v>
          </cell>
          <cell r="G3112" t="str">
            <v>Ks</v>
          </cell>
          <cell r="H3112">
            <v>250</v>
          </cell>
          <cell r="I3112" t="str">
            <v>Kg/M3</v>
          </cell>
        </row>
        <row r="3113">
          <cell r="A3113">
            <v>7</v>
          </cell>
          <cell r="C3113" t="str">
            <v>Perbandingan Air/Semen Maksimum (Spesifikasi)</v>
          </cell>
          <cell r="G3113" t="str">
            <v>Wcr</v>
          </cell>
          <cell r="H3113">
            <v>0.6</v>
          </cell>
          <cell r="I3113" t="str">
            <v>-</v>
          </cell>
          <cell r="L3113" t="str">
            <v>NO.</v>
          </cell>
          <cell r="N3113" t="str">
            <v>KOMPONEN</v>
          </cell>
          <cell r="P3113" t="str">
            <v>SATUAN</v>
          </cell>
          <cell r="Q3113" t="str">
            <v>KUANTITAS</v>
          </cell>
          <cell r="R3113" t="str">
            <v>SATUAN</v>
          </cell>
          <cell r="S3113" t="str">
            <v>HARGA</v>
          </cell>
        </row>
        <row r="3114">
          <cell r="A3114">
            <v>8</v>
          </cell>
          <cell r="C3114" t="str">
            <v>Perbandingan Camp.</v>
          </cell>
          <cell r="D3114">
            <v>4</v>
          </cell>
          <cell r="E3114" t="str">
            <v>:  Semen</v>
          </cell>
          <cell r="G3114" t="str">
            <v>Sm</v>
          </cell>
          <cell r="H3114">
            <v>4</v>
          </cell>
          <cell r="I3114" t="str">
            <v>%</v>
          </cell>
          <cell r="J3114" t="str">
            <v xml:space="preserve"> Berdasarkan</v>
          </cell>
          <cell r="R3114" t="str">
            <v>(Rp.)</v>
          </cell>
          <cell r="S3114" t="str">
            <v>(Rp.)</v>
          </cell>
        </row>
        <row r="3115">
          <cell r="D3115">
            <v>20</v>
          </cell>
          <cell r="E3115" t="str">
            <v>:  Agregat Halus</v>
          </cell>
          <cell r="G3115" t="str">
            <v>Fa</v>
          </cell>
          <cell r="H3115">
            <v>19.2</v>
          </cell>
          <cell r="I3115" t="str">
            <v>%</v>
          </cell>
          <cell r="J3115" t="str">
            <v xml:space="preserve"> JMF &amp; sesuai</v>
          </cell>
        </row>
        <row r="3116">
          <cell r="D3116">
            <v>35</v>
          </cell>
          <cell r="E3116" t="str">
            <v>:  Agregat Kasar</v>
          </cell>
          <cell r="G3116" t="str">
            <v>Ca</v>
          </cell>
          <cell r="H3116">
            <v>33.6</v>
          </cell>
          <cell r="I3116" t="str">
            <v>%</v>
          </cell>
          <cell r="J3116" t="str">
            <v xml:space="preserve"> dgn Spesifikasi</v>
          </cell>
        </row>
        <row r="3117">
          <cell r="D3117">
            <v>45</v>
          </cell>
          <cell r="E3117" t="str">
            <v>: Sirtu</v>
          </cell>
          <cell r="G3117" t="str">
            <v>Sr</v>
          </cell>
          <cell r="H3117">
            <v>43.2</v>
          </cell>
          <cell r="I3117" t="str">
            <v>%</v>
          </cell>
        </row>
        <row r="3118">
          <cell r="A3118">
            <v>9</v>
          </cell>
          <cell r="C3118" t="str">
            <v>Berat Jenis Material :</v>
          </cell>
          <cell r="L3118" t="str">
            <v>A.</v>
          </cell>
          <cell r="N3118" t="str">
            <v>TENAGA</v>
          </cell>
        </row>
        <row r="3119">
          <cell r="C3119" t="str">
            <v>-  Beton</v>
          </cell>
          <cell r="G3119" t="str">
            <v>D1</v>
          </cell>
          <cell r="H3119">
            <v>2.25</v>
          </cell>
          <cell r="I3119" t="str">
            <v>T/M3</v>
          </cell>
        </row>
        <row r="3120">
          <cell r="C3120" t="str">
            <v>-  Semen</v>
          </cell>
          <cell r="G3120" t="str">
            <v>D2</v>
          </cell>
          <cell r="H3120">
            <v>3</v>
          </cell>
          <cell r="I3120" t="str">
            <v>T/M3</v>
          </cell>
          <cell r="L3120" t="str">
            <v>1.</v>
          </cell>
          <cell r="N3120" t="str">
            <v>Pekerja</v>
          </cell>
          <cell r="O3120" t="str">
            <v>(L01)</v>
          </cell>
          <cell r="P3120" t="str">
            <v>jam</v>
          </cell>
          <cell r="Q3120">
            <v>5.3012048192771086</v>
          </cell>
          <cell r="R3120">
            <v>2857.14</v>
          </cell>
          <cell r="U3120">
            <v>15146.284337349398</v>
          </cell>
        </row>
        <row r="3121">
          <cell r="C3121" t="str">
            <v>-  Agregat Halus</v>
          </cell>
          <cell r="G3121" t="str">
            <v>D3</v>
          </cell>
          <cell r="H3121">
            <v>2.1</v>
          </cell>
          <cell r="I3121" t="str">
            <v>T/M3</v>
          </cell>
          <cell r="L3121" t="str">
            <v>2.</v>
          </cell>
          <cell r="N3121" t="str">
            <v>Tukang</v>
          </cell>
          <cell r="O3121" t="str">
            <v>(L02)</v>
          </cell>
          <cell r="P3121" t="str">
            <v>jam</v>
          </cell>
          <cell r="Q3121">
            <v>1.7670682730923695</v>
          </cell>
          <cell r="R3121">
            <v>4285.71</v>
          </cell>
          <cell r="U3121">
            <v>7573.142168674699</v>
          </cell>
        </row>
        <row r="3122">
          <cell r="C3122" t="str">
            <v>-  Agregat Kasar</v>
          </cell>
          <cell r="G3122" t="str">
            <v>D4</v>
          </cell>
          <cell r="H3122">
            <v>2.1</v>
          </cell>
          <cell r="I3122" t="str">
            <v>T/M3</v>
          </cell>
          <cell r="L3122" t="str">
            <v>3.</v>
          </cell>
          <cell r="N3122" t="str">
            <v>Mandor</v>
          </cell>
          <cell r="O3122" t="str">
            <v>(L03)</v>
          </cell>
          <cell r="P3122" t="str">
            <v>jam</v>
          </cell>
          <cell r="Q3122">
            <v>0.44176706827309237</v>
          </cell>
          <cell r="R3122">
            <v>3214.29</v>
          </cell>
          <cell r="U3122">
            <v>1419.9674698795181</v>
          </cell>
        </row>
        <row r="3123">
          <cell r="C3123" t="str">
            <v>-  Sirtu</v>
          </cell>
          <cell r="G3123" t="str">
            <v>D5</v>
          </cell>
          <cell r="H3123">
            <v>1.8</v>
          </cell>
          <cell r="I3123" t="str">
            <v>T/M3</v>
          </cell>
        </row>
        <row r="3125">
          <cell r="A3125" t="str">
            <v>II.</v>
          </cell>
          <cell r="C3125" t="str">
            <v>URUTAN KERJA</v>
          </cell>
          <cell r="Q3125" t="str">
            <v xml:space="preserve">JUMLAH HARGA TENAGA   </v>
          </cell>
          <cell r="U3125">
            <v>24139.393975903615</v>
          </cell>
        </row>
        <row r="3126">
          <cell r="A3126">
            <v>1</v>
          </cell>
          <cell r="C3126" t="str">
            <v>Semen, pasir, batu kerikil dan air dicampur dan diaduk</v>
          </cell>
        </row>
        <row r="3127">
          <cell r="C3127" t="str">
            <v>menjadi beton dengan menggunakan Concrete Mixer</v>
          </cell>
          <cell r="L3127" t="str">
            <v>B.</v>
          </cell>
          <cell r="N3127" t="str">
            <v>BAHAN</v>
          </cell>
        </row>
        <row r="3128">
          <cell r="A3128">
            <v>2</v>
          </cell>
          <cell r="C3128" t="str">
            <v>Beton di-cor ke dalam bekisting yang telah disiapkan</v>
          </cell>
        </row>
        <row r="3129">
          <cell r="A3129">
            <v>3</v>
          </cell>
          <cell r="C3129" t="str">
            <v>Penyelesaian dan perapihan setelah pemasangan</v>
          </cell>
          <cell r="L3129" t="str">
            <v>1.</v>
          </cell>
          <cell r="N3129" t="str">
            <v>Semen</v>
          </cell>
          <cell r="O3129" t="str">
            <v>(M12)</v>
          </cell>
          <cell r="P3129" t="str">
            <v>Kg</v>
          </cell>
          <cell r="Q3129">
            <v>92.249999999999986</v>
          </cell>
          <cell r="R3129">
            <v>688.65625</v>
          </cell>
          <cell r="U3129">
            <v>63528.539062499993</v>
          </cell>
        </row>
        <row r="3130">
          <cell r="L3130" t="str">
            <v>2.</v>
          </cell>
          <cell r="N3130" t="str">
            <v>Pasir</v>
          </cell>
          <cell r="O3130" t="str">
            <v>(M01)</v>
          </cell>
          <cell r="P3130" t="str">
            <v>M3</v>
          </cell>
          <cell r="Q3130">
            <v>0.21085714285714283</v>
          </cell>
          <cell r="R3130">
            <v>54300</v>
          </cell>
          <cell r="U3130">
            <v>11449.542857142855</v>
          </cell>
        </row>
        <row r="3131">
          <cell r="A3131" t="str">
            <v>III.</v>
          </cell>
          <cell r="C3131" t="str">
            <v>PEMAKAIAN BAHAN, ALAT DAN TENAGA</v>
          </cell>
          <cell r="L3131" t="str">
            <v>3.</v>
          </cell>
          <cell r="N3131" t="str">
            <v>Agregat Kasar</v>
          </cell>
          <cell r="O3131" t="str">
            <v>(M03)</v>
          </cell>
          <cell r="P3131" t="str">
            <v>M3</v>
          </cell>
          <cell r="Q3131">
            <v>0.36899999999999994</v>
          </cell>
          <cell r="R3131">
            <v>222345.54558042376</v>
          </cell>
          <cell r="U3131">
            <v>82045.506319176347</v>
          </cell>
        </row>
        <row r="3132">
          <cell r="L3132" t="str">
            <v>5.</v>
          </cell>
          <cell r="N3132" t="str">
            <v>Kayu Perancah</v>
          </cell>
          <cell r="O3132" t="str">
            <v>(M19)</v>
          </cell>
          <cell r="P3132" t="str">
            <v>M3</v>
          </cell>
          <cell r="Q3132">
            <v>0.05</v>
          </cell>
          <cell r="R3132">
            <v>1466250</v>
          </cell>
          <cell r="U3132">
            <v>73312.5</v>
          </cell>
        </row>
        <row r="3133">
          <cell r="A3133" t="str">
            <v xml:space="preserve">   1.</v>
          </cell>
          <cell r="C3133" t="str">
            <v>BAHAN</v>
          </cell>
          <cell r="L3133" t="str">
            <v>6.</v>
          </cell>
          <cell r="N3133" t="str">
            <v>Paku</v>
          </cell>
          <cell r="O3133" t="str">
            <v>(M18)</v>
          </cell>
          <cell r="P3133" t="str">
            <v>Kg</v>
          </cell>
          <cell r="Q3133">
            <v>0.4</v>
          </cell>
          <cell r="R3133">
            <v>5500</v>
          </cell>
          <cell r="U3133">
            <v>2200</v>
          </cell>
        </row>
        <row r="3134">
          <cell r="A3134" t="str">
            <v>1.a.</v>
          </cell>
          <cell r="C3134" t="str">
            <v>Semen (PC)          =</v>
          </cell>
          <cell r="D3134" t="str">
            <v xml:space="preserve">   {Sm x D1 x 1000} x 1.025</v>
          </cell>
          <cell r="G3134" t="str">
            <v>(M12)</v>
          </cell>
          <cell r="H3134">
            <v>92.249999999999986</v>
          </cell>
          <cell r="I3134" t="str">
            <v>Kg</v>
          </cell>
        </row>
        <row r="3135">
          <cell r="A3135" t="str">
            <v>1.b.</v>
          </cell>
          <cell r="C3135" t="str">
            <v>Agregat Halus</v>
          </cell>
          <cell r="D3135" t="str">
            <v xml:space="preserve">   {(Ps x D1) : D3} x 1.025</v>
          </cell>
          <cell r="G3135" t="str">
            <v>(M01)</v>
          </cell>
          <cell r="H3135">
            <v>0.21085714285714283</v>
          </cell>
          <cell r="I3135" t="str">
            <v>M3</v>
          </cell>
          <cell r="Q3135" t="str">
            <v xml:space="preserve">JUMLAH HARGA BAHAN   </v>
          </cell>
          <cell r="U3135">
            <v>232536.08823881921</v>
          </cell>
        </row>
        <row r="3136">
          <cell r="A3136" t="str">
            <v>1.c.</v>
          </cell>
          <cell r="C3136" t="str">
            <v>Agregat Kasar</v>
          </cell>
          <cell r="D3136" t="str">
            <v xml:space="preserve">   {(Kr x D1) : D4} x 1.025</v>
          </cell>
          <cell r="G3136" t="str">
            <v>(M03)</v>
          </cell>
          <cell r="H3136">
            <v>0.36899999999999994</v>
          </cell>
          <cell r="I3136" t="str">
            <v>M3</v>
          </cell>
          <cell r="J3136" t="str">
            <v xml:space="preserve"> Agregat Kasar</v>
          </cell>
        </row>
        <row r="3137">
          <cell r="C3137" t="str">
            <v>Sirtu</v>
          </cell>
          <cell r="H3137">
            <v>0.55349999999999999</v>
          </cell>
          <cell r="I3137" t="str">
            <v>M3</v>
          </cell>
        </row>
        <row r="3138">
          <cell r="A3138" t="str">
            <v>1.e.</v>
          </cell>
          <cell r="C3138" t="str">
            <v>Bekisting</v>
          </cell>
          <cell r="G3138" t="str">
            <v>(M19)</v>
          </cell>
          <cell r="H3138">
            <v>0.05</v>
          </cell>
          <cell r="I3138" t="str">
            <v>M3</v>
          </cell>
        </row>
        <row r="3139">
          <cell r="A3139" t="str">
            <v>1.f</v>
          </cell>
          <cell r="C3139" t="str">
            <v>Paku</v>
          </cell>
          <cell r="G3139" t="str">
            <v>(M18)</v>
          </cell>
          <cell r="H3139">
            <v>0.4</v>
          </cell>
          <cell r="I3139" t="str">
            <v>Kg</v>
          </cell>
        </row>
        <row r="3141">
          <cell r="A3141" t="str">
            <v>2.</v>
          </cell>
          <cell r="C3141" t="str">
            <v>ALAT</v>
          </cell>
        </row>
        <row r="3142">
          <cell r="A3142" t="str">
            <v>2.a.</v>
          </cell>
          <cell r="C3142" t="str">
            <v>CONCRETE MIXER</v>
          </cell>
          <cell r="G3142" t="str">
            <v>(E06)</v>
          </cell>
        </row>
        <row r="3143">
          <cell r="C3143" t="str">
            <v>Kapasitas Alat</v>
          </cell>
          <cell r="G3143" t="str">
            <v>V</v>
          </cell>
          <cell r="H3143">
            <v>500</v>
          </cell>
          <cell r="I3143" t="str">
            <v>liter</v>
          </cell>
        </row>
        <row r="3144">
          <cell r="C3144" t="str">
            <v>Faktor Efisiensi Alat</v>
          </cell>
          <cell r="G3144" t="str">
            <v>Fa</v>
          </cell>
          <cell r="H3144">
            <v>0.83</v>
          </cell>
          <cell r="I3144" t="str">
            <v>-</v>
          </cell>
        </row>
        <row r="3145">
          <cell r="C3145" t="str">
            <v>Waktu siklus   :</v>
          </cell>
          <cell r="D3145" t="str">
            <v>(T1 + T2 + T3 + T4)</v>
          </cell>
          <cell r="G3145" t="str">
            <v>Ts</v>
          </cell>
        </row>
        <row r="3146">
          <cell r="C3146" t="str">
            <v>-  Memuat</v>
          </cell>
          <cell r="G3146" t="str">
            <v>T1</v>
          </cell>
          <cell r="H3146">
            <v>3</v>
          </cell>
          <cell r="I3146" t="str">
            <v>menit</v>
          </cell>
        </row>
        <row r="3147">
          <cell r="C3147" t="str">
            <v>-  Mengaduk</v>
          </cell>
          <cell r="G3147" t="str">
            <v>T2</v>
          </cell>
          <cell r="H3147">
            <v>2</v>
          </cell>
          <cell r="I3147" t="str">
            <v>menit</v>
          </cell>
        </row>
        <row r="3148">
          <cell r="C3148" t="str">
            <v>-  Menuang</v>
          </cell>
          <cell r="G3148" t="str">
            <v>T3</v>
          </cell>
          <cell r="H3148">
            <v>3</v>
          </cell>
          <cell r="I3148" t="str">
            <v>menit</v>
          </cell>
        </row>
        <row r="3149">
          <cell r="C3149" t="str">
            <v>-  Tunggu, dll.</v>
          </cell>
          <cell r="G3149" t="str">
            <v>T4</v>
          </cell>
          <cell r="H3149">
            <v>3</v>
          </cell>
          <cell r="I3149" t="str">
            <v>menit</v>
          </cell>
        </row>
        <row r="3150">
          <cell r="G3150" t="str">
            <v>Ts</v>
          </cell>
          <cell r="H3150">
            <v>11</v>
          </cell>
          <cell r="I3150" t="str">
            <v>menit</v>
          </cell>
        </row>
        <row r="3152">
          <cell r="C3152" t="str">
            <v>Kap. Prod. / jam  =</v>
          </cell>
          <cell r="D3152" t="str">
            <v>V x Fa x 60</v>
          </cell>
          <cell r="G3152" t="str">
            <v>Q1</v>
          </cell>
          <cell r="H3152">
            <v>2.2636363636363637</v>
          </cell>
          <cell r="I3152" t="str">
            <v>M3</v>
          </cell>
        </row>
        <row r="3153">
          <cell r="D3153" t="str">
            <v>1000 x Ts</v>
          </cell>
        </row>
        <row r="3155">
          <cell r="C3155" t="str">
            <v>Koefisien Alat / M3</v>
          </cell>
          <cell r="D3155" t="str">
            <v xml:space="preserve">  =   1  :  Q1</v>
          </cell>
          <cell r="G3155" t="str">
            <v>(E06)</v>
          </cell>
          <cell r="H3155">
            <v>0.44176706827309237</v>
          </cell>
          <cell r="I3155" t="str">
            <v>jam</v>
          </cell>
        </row>
        <row r="3159">
          <cell r="J3159" t="str">
            <v>Berlanjut ke hal. berikut.</v>
          </cell>
        </row>
        <row r="3160">
          <cell r="A3160" t="str">
            <v>ITEM PEMBAYARAN NO.</v>
          </cell>
          <cell r="D3160" t="str">
            <v>: 5.5.(2)</v>
          </cell>
          <cell r="J3160" t="str">
            <v>Analisa EI-718</v>
          </cell>
        </row>
        <row r="3161">
          <cell r="A3161" t="str">
            <v>JENIS PEKERJAAN</v>
          </cell>
          <cell r="D3161" t="str">
            <v>: Pekerjaan LFAS Kelas B</v>
          </cell>
        </row>
        <row r="3162">
          <cell r="A3162" t="str">
            <v>SATUAN PEMBAYARAN</v>
          </cell>
          <cell r="D3162" t="str">
            <v>:  M3</v>
          </cell>
          <cell r="H3162" t="str">
            <v xml:space="preserve">        URAIAN ANALISA HARGA SATUAN</v>
          </cell>
        </row>
        <row r="3163">
          <cell r="J3163" t="str">
            <v>Lanjutan</v>
          </cell>
        </row>
        <row r="3165">
          <cell r="A3165" t="str">
            <v>No.</v>
          </cell>
          <cell r="C3165" t="str">
            <v>U R A I A N</v>
          </cell>
          <cell r="G3165" t="str">
            <v>KODE</v>
          </cell>
          <cell r="H3165" t="str">
            <v>KOEF.</v>
          </cell>
          <cell r="I3165" t="str">
            <v>SATUAN</v>
          </cell>
          <cell r="J3165" t="str">
            <v>KETERANGAN</v>
          </cell>
        </row>
        <row r="3168">
          <cell r="A3168" t="str">
            <v>2.b.</v>
          </cell>
          <cell r="C3168" t="str">
            <v>WATER TANK TRUCK</v>
          </cell>
          <cell r="G3168" t="str">
            <v>(E23)</v>
          </cell>
        </row>
        <row r="3169">
          <cell r="C3169" t="str">
            <v>Volume Tanki Air</v>
          </cell>
          <cell r="G3169" t="str">
            <v>V</v>
          </cell>
          <cell r="H3169">
            <v>4</v>
          </cell>
          <cell r="I3169" t="str">
            <v>M3</v>
          </cell>
        </row>
        <row r="3170">
          <cell r="C3170" t="str">
            <v>Kebutuhan air / M3 beton</v>
          </cell>
          <cell r="G3170" t="str">
            <v>Wc</v>
          </cell>
          <cell r="H3170">
            <v>5.5349999999999989E-2</v>
          </cell>
          <cell r="I3170" t="str">
            <v>M3</v>
          </cell>
        </row>
        <row r="3171">
          <cell r="C3171" t="str">
            <v>Faktor Efiesiensi Alat</v>
          </cell>
          <cell r="G3171" t="str">
            <v>Fa</v>
          </cell>
          <cell r="H3171">
            <v>0.83</v>
          </cell>
          <cell r="I3171" t="str">
            <v>-</v>
          </cell>
        </row>
        <row r="3172">
          <cell r="C3172" t="str">
            <v>Pengisian Tanki / jam</v>
          </cell>
          <cell r="G3172" t="str">
            <v>n</v>
          </cell>
          <cell r="H3172">
            <v>1</v>
          </cell>
          <cell r="I3172" t="str">
            <v>kali</v>
          </cell>
        </row>
        <row r="3174">
          <cell r="C3174" t="str">
            <v>Kap. Prod. / jam  =</v>
          </cell>
          <cell r="D3174" t="str">
            <v>V x Fa x n</v>
          </cell>
          <cell r="G3174" t="str">
            <v>Q2</v>
          </cell>
          <cell r="H3174">
            <v>59.981933152664865</v>
          </cell>
          <cell r="I3174" t="str">
            <v>M3</v>
          </cell>
        </row>
        <row r="3175">
          <cell r="D3175" t="str">
            <v>Wc</v>
          </cell>
        </row>
        <row r="3177">
          <cell r="C3177" t="str">
            <v>Koefisien Alat / M3</v>
          </cell>
          <cell r="D3177" t="str">
            <v xml:space="preserve">  =   1  :  Q2</v>
          </cell>
          <cell r="G3177" t="str">
            <v>(E23)</v>
          </cell>
          <cell r="H3177">
            <v>1.6671686746987949E-2</v>
          </cell>
          <cell r="I3177" t="str">
            <v>jam</v>
          </cell>
        </row>
        <row r="3179">
          <cell r="A3179" t="str">
            <v>2.c.</v>
          </cell>
          <cell r="C3179" t="str">
            <v>CONCRETE VIBRATOR</v>
          </cell>
          <cell r="G3179" t="str">
            <v>(E20)</v>
          </cell>
        </row>
        <row r="3180">
          <cell r="C3180" t="str">
            <v>Kebutuhan Alat Penggetar Beton ini disesuaikan dengan</v>
          </cell>
        </row>
        <row r="3181">
          <cell r="C3181" t="str">
            <v>kapasitas produksi Alat Pencampur (Concrete Mixer)</v>
          </cell>
        </row>
        <row r="3183">
          <cell r="C3183" t="str">
            <v>Kap. Prod. / jam  =</v>
          </cell>
          <cell r="D3183" t="str">
            <v>Kap.Prod./Jam Alat Concrete Mixer</v>
          </cell>
          <cell r="G3183" t="str">
            <v>Q3</v>
          </cell>
          <cell r="H3183">
            <v>2.2636363636363637</v>
          </cell>
          <cell r="I3183" t="str">
            <v>M3</v>
          </cell>
        </row>
        <row r="3185">
          <cell r="C3185" t="str">
            <v>Koefisien Alat / M3</v>
          </cell>
          <cell r="D3185" t="str">
            <v xml:space="preserve">  =   1  :  Q3</v>
          </cell>
          <cell r="G3185" t="str">
            <v>(E20)</v>
          </cell>
          <cell r="H3185">
            <v>0.44176706827309237</v>
          </cell>
          <cell r="I3185" t="str">
            <v>jam</v>
          </cell>
        </row>
        <row r="3187">
          <cell r="A3187" t="str">
            <v>2.c.</v>
          </cell>
          <cell r="C3187" t="str">
            <v>ALAT BANTU</v>
          </cell>
        </row>
        <row r="3188">
          <cell r="C3188" t="str">
            <v>Diperlukan  :</v>
          </cell>
        </row>
        <row r="3189">
          <cell r="C3189" t="str">
            <v>- Sekop</v>
          </cell>
          <cell r="D3189" t="str">
            <v>=  2  buah</v>
          </cell>
        </row>
        <row r="3190">
          <cell r="C3190" t="str">
            <v>- Pacul</v>
          </cell>
          <cell r="D3190" t="str">
            <v>=  2  buah</v>
          </cell>
        </row>
        <row r="3191">
          <cell r="C3191" t="str">
            <v>- Sendok Semen</v>
          </cell>
          <cell r="D3191" t="str">
            <v>=  2  buah</v>
          </cell>
        </row>
        <row r="3192">
          <cell r="C3192" t="str">
            <v>- Ember Cor</v>
          </cell>
          <cell r="D3192" t="str">
            <v>=  4  buah</v>
          </cell>
        </row>
        <row r="3193">
          <cell r="C3193" t="str">
            <v>- Gerobak Dorong</v>
          </cell>
          <cell r="D3193" t="str">
            <v>=  1  buah</v>
          </cell>
        </row>
        <row r="3195">
          <cell r="A3195" t="str">
            <v>3.</v>
          </cell>
          <cell r="C3195" t="str">
            <v>TENAGA</v>
          </cell>
        </row>
        <row r="3196">
          <cell r="C3196" t="str">
            <v>Produksi Beton dalam 1 hari</v>
          </cell>
          <cell r="E3196" t="str">
            <v>=  Tk x Q1</v>
          </cell>
          <cell r="G3196" t="str">
            <v>Qt</v>
          </cell>
          <cell r="H3196">
            <v>15.845454545454546</v>
          </cell>
          <cell r="I3196" t="str">
            <v>M3</v>
          </cell>
        </row>
        <row r="3198">
          <cell r="C3198" t="str">
            <v>Kebutuhan tenaga :</v>
          </cell>
          <cell r="D3198" t="str">
            <v>- Mandor</v>
          </cell>
          <cell r="G3198" t="str">
            <v>M</v>
          </cell>
          <cell r="H3198">
            <v>1</v>
          </cell>
          <cell r="I3198" t="str">
            <v>orang</v>
          </cell>
        </row>
        <row r="3199">
          <cell r="D3199" t="str">
            <v>- Tukang</v>
          </cell>
          <cell r="G3199" t="str">
            <v>Tb</v>
          </cell>
          <cell r="H3199">
            <v>4</v>
          </cell>
          <cell r="I3199" t="str">
            <v>orang</v>
          </cell>
        </row>
        <row r="3200">
          <cell r="D3200" t="str">
            <v>- Pekerja</v>
          </cell>
          <cell r="G3200" t="str">
            <v>P</v>
          </cell>
          <cell r="H3200">
            <v>12</v>
          </cell>
          <cell r="I3200" t="str">
            <v>orang</v>
          </cell>
        </row>
        <row r="3202">
          <cell r="C3202" t="str">
            <v>Koefisien Tenaga / M3   :</v>
          </cell>
        </row>
        <row r="3203">
          <cell r="D3203" t="str">
            <v>-  Mandor</v>
          </cell>
          <cell r="E3203" t="str">
            <v>= (Tk x M) : Qt</v>
          </cell>
          <cell r="G3203" t="str">
            <v>(L03)</v>
          </cell>
          <cell r="H3203">
            <v>0.44176706827309237</v>
          </cell>
          <cell r="I3203" t="str">
            <v>jam</v>
          </cell>
        </row>
        <row r="3204">
          <cell r="D3204" t="str">
            <v>-  Tukang</v>
          </cell>
          <cell r="E3204" t="str">
            <v>= (Tk x Tb) : Qt</v>
          </cell>
          <cell r="G3204" t="str">
            <v>(L02)</v>
          </cell>
          <cell r="H3204">
            <v>1.7670682730923695</v>
          </cell>
          <cell r="I3204" t="str">
            <v>jam</v>
          </cell>
        </row>
        <row r="3205">
          <cell r="D3205" t="str">
            <v>-  Pekerja</v>
          </cell>
          <cell r="E3205" t="str">
            <v>= (Tk x P) : Qt</v>
          </cell>
          <cell r="G3205" t="str">
            <v>(L01)</v>
          </cell>
          <cell r="H3205">
            <v>5.3012048192771086</v>
          </cell>
          <cell r="I3205" t="str">
            <v>jam</v>
          </cell>
        </row>
        <row r="3208">
          <cell r="A3208" t="str">
            <v>4.</v>
          </cell>
          <cell r="C3208" t="str">
            <v>HARGA DASAR SATUAN UPAH, BAHAN DAN ALAT</v>
          </cell>
        </row>
        <row r="3209">
          <cell r="C3209" t="str">
            <v>Lihat lampiran.</v>
          </cell>
        </row>
        <row r="3218">
          <cell r="J3218" t="str">
            <v>Berlanjut ke hal. berikut.</v>
          </cell>
        </row>
        <row r="3219">
          <cell r="A3219" t="str">
            <v>ITEM PEMBAYARAN NO.</v>
          </cell>
          <cell r="D3219" t="str">
            <v>: 5.5.(2)</v>
          </cell>
          <cell r="J3219" t="str">
            <v>Analisa EI-718</v>
          </cell>
        </row>
        <row r="3220">
          <cell r="A3220" t="str">
            <v>JENIS PEKERJAAN</v>
          </cell>
          <cell r="D3220" t="str">
            <v>: Pekerjaan LFAS Kelas B</v>
          </cell>
        </row>
        <row r="3221">
          <cell r="A3221" t="str">
            <v>SATUAN PEMBAYARAN</v>
          </cell>
          <cell r="D3221" t="str">
            <v>:  M3</v>
          </cell>
          <cell r="H3221" t="str">
            <v xml:space="preserve">        URAIAN ANALISA HARGA SATUAN</v>
          </cell>
        </row>
        <row r="3222">
          <cell r="J3222" t="str">
            <v>Lanjutan</v>
          </cell>
        </row>
        <row r="3224">
          <cell r="A3224" t="str">
            <v>No.</v>
          </cell>
          <cell r="C3224" t="str">
            <v>U R A I A N</v>
          </cell>
          <cell r="G3224" t="str">
            <v>KODE</v>
          </cell>
          <cell r="H3224" t="str">
            <v>KOEF.</v>
          </cell>
          <cell r="I3224" t="str">
            <v>SATUAN</v>
          </cell>
          <cell r="J3224" t="str">
            <v>KETERANGAN</v>
          </cell>
        </row>
        <row r="3227">
          <cell r="A3227" t="str">
            <v>5.</v>
          </cell>
          <cell r="C3227" t="str">
            <v>ANALISA HARGA SATUAN PEKERJAAN</v>
          </cell>
        </row>
        <row r="3228">
          <cell r="C3228" t="str">
            <v>Lihat perhitungan dalam FORMULIR STANDAR UNTUK</v>
          </cell>
        </row>
        <row r="3229">
          <cell r="C3229" t="str">
            <v>PEREKEMAN ANALISA MASING-MASING HARGA</v>
          </cell>
        </row>
        <row r="3230">
          <cell r="C3230" t="str">
            <v>SATUAN.</v>
          </cell>
        </row>
        <row r="3231">
          <cell r="C3231" t="str">
            <v>Didapat Harga Satuan Pekerjaan :</v>
          </cell>
        </row>
        <row r="3233">
          <cell r="C3233" t="str">
            <v xml:space="preserve">Rp.  </v>
          </cell>
          <cell r="D3233">
            <v>313349.42307399388</v>
          </cell>
          <cell r="E3233" t="str">
            <v xml:space="preserve"> / M3</v>
          </cell>
        </row>
        <row r="3236">
          <cell r="A3236" t="str">
            <v>6.</v>
          </cell>
          <cell r="C3236" t="str">
            <v>MASA PELAKSANAAN YANG DIPERLUKAN</v>
          </cell>
        </row>
        <row r="3237">
          <cell r="C3237" t="str">
            <v>Masa Pelaksanaan :</v>
          </cell>
          <cell r="D3237" t="str">
            <v>. . . . . . . . . . . .</v>
          </cell>
        </row>
        <row r="3239">
          <cell r="A3239" t="str">
            <v>7.</v>
          </cell>
          <cell r="C3239" t="str">
            <v>VOLUME PEKERJAAN YANG DIPERLUKAN</v>
          </cell>
        </row>
        <row r="3240">
          <cell r="C3240" t="str">
            <v>Volume pekerjaan  :</v>
          </cell>
          <cell r="D3240">
            <v>1</v>
          </cell>
          <cell r="E3240" t="str">
            <v>M3</v>
          </cell>
        </row>
        <row r="3281">
          <cell r="A3281" t="str">
            <v>ITEM PEMBAYARAN NO.</v>
          </cell>
          <cell r="D3281" t="str">
            <v>: 5.5.(3)</v>
          </cell>
          <cell r="J3281" t="str">
            <v>Analisa EI-718</v>
          </cell>
          <cell r="T3281" t="str">
            <v>Analisa EI-718</v>
          </cell>
        </row>
        <row r="3282">
          <cell r="A3282" t="str">
            <v>JENIS PEKERJAAN</v>
          </cell>
          <cell r="D3282" t="str">
            <v>: Pekerjaan LPAS Kelas C</v>
          </cell>
        </row>
        <row r="3283">
          <cell r="A3283" t="str">
            <v>SATUAN PEMBAYARAN</v>
          </cell>
          <cell r="D3283" t="str">
            <v>:  M3</v>
          </cell>
          <cell r="H3283" t="str">
            <v xml:space="preserve">        URAIAN ANALISA HARGA SATUAN</v>
          </cell>
          <cell r="L3283" t="str">
            <v>FORMULIR STANDAR UNTUK</v>
          </cell>
        </row>
        <row r="3284">
          <cell r="L3284" t="str">
            <v>PEREKAMAN ANALISA MASING-MASING HARGA SATUAN</v>
          </cell>
        </row>
        <row r="3285">
          <cell r="L3285" t="str">
            <v/>
          </cell>
        </row>
        <row r="3286">
          <cell r="A3286" t="str">
            <v>No.</v>
          </cell>
          <cell r="C3286" t="str">
            <v>U R A I A N</v>
          </cell>
          <cell r="G3286" t="str">
            <v>KODE</v>
          </cell>
          <cell r="H3286" t="str">
            <v>KOEF.</v>
          </cell>
          <cell r="I3286" t="str">
            <v>SATUAN</v>
          </cell>
          <cell r="J3286" t="str">
            <v>KETERANGAN</v>
          </cell>
        </row>
        <row r="3288">
          <cell r="L3288" t="str">
            <v>PROYEK</v>
          </cell>
          <cell r="O3288" t="str">
            <v>:</v>
          </cell>
        </row>
        <row r="3289">
          <cell r="A3289" t="str">
            <v>I.</v>
          </cell>
          <cell r="C3289" t="str">
            <v>ASUMSI</v>
          </cell>
          <cell r="L3289" t="str">
            <v>No. PAKET KONTRAK</v>
          </cell>
          <cell r="O3289" t="str">
            <v>:</v>
          </cell>
        </row>
        <row r="3290">
          <cell r="A3290">
            <v>1</v>
          </cell>
          <cell r="C3290" t="str">
            <v>Menggunakan alat (cara mekanik)</v>
          </cell>
          <cell r="L3290" t="str">
            <v>NAMA PAKET</v>
          </cell>
          <cell r="O3290" t="str">
            <v>:</v>
          </cell>
        </row>
        <row r="3291">
          <cell r="A3291">
            <v>2</v>
          </cell>
          <cell r="C3291" t="str">
            <v>Lokasi pekerjaan : sepanjang jalan</v>
          </cell>
          <cell r="L3291" t="str">
            <v>PROP / KAB / KODYA</v>
          </cell>
          <cell r="O3291" t="str">
            <v>:</v>
          </cell>
        </row>
        <row r="3292">
          <cell r="A3292">
            <v>3</v>
          </cell>
          <cell r="C3292" t="str">
            <v>Agregat merupakan bahan Lapis Pondasi Agregat</v>
          </cell>
          <cell r="L3292" t="str">
            <v>ITEM PEMBAYARAN NO.</v>
          </cell>
          <cell r="O3292" t="str">
            <v>: 5.5.(3)</v>
          </cell>
          <cell r="R3292" t="str">
            <v>PERKIRAAN VOL. PEK.</v>
          </cell>
          <cell r="T3292" t="str">
            <v>:</v>
          </cell>
          <cell r="U3292">
            <v>1</v>
          </cell>
        </row>
        <row r="3293">
          <cell r="C3293" t="str">
            <v>Kelas C yang telah dicampur di base camp dan</v>
          </cell>
          <cell r="L3293" t="str">
            <v>JENIS PEKERJAAN</v>
          </cell>
          <cell r="O3293" t="str">
            <v>: Pekerjaan LPAS Kelas C</v>
          </cell>
          <cell r="R3293" t="str">
            <v>TOTAL HARGA (Rp.)</v>
          </cell>
          <cell r="T3293" t="str">
            <v>:</v>
          </cell>
          <cell r="U3293">
            <v>31522.779454667012</v>
          </cell>
        </row>
        <row r="3294">
          <cell r="C3294" t="str">
            <v>selanjutnya dimuat ke truck dengan wheel loader</v>
          </cell>
        </row>
        <row r="3295">
          <cell r="A3295">
            <v>4</v>
          </cell>
          <cell r="C3295" t="str">
            <v>Jarak rata-rata Base camp ke lokasi pekerjaan</v>
          </cell>
          <cell r="G3295" t="str">
            <v>L</v>
          </cell>
          <cell r="H3295">
            <v>0</v>
          </cell>
          <cell r="I3295" t="str">
            <v>KM</v>
          </cell>
          <cell r="L3295" t="str">
            <v>SATUAN PEMBAYARAN</v>
          </cell>
          <cell r="O3295" t="str">
            <v>:  M3</v>
          </cell>
          <cell r="R3295" t="str">
            <v>% THD. BIAYA PROYEK</v>
          </cell>
          <cell r="T3295" t="str">
            <v>:</v>
          </cell>
          <cell r="U3295" t="e">
            <v>#DIV/0!</v>
          </cell>
        </row>
        <row r="3296">
          <cell r="A3296">
            <v>5</v>
          </cell>
          <cell r="C3296" t="str">
            <v>Jam kerja efektif per-hari</v>
          </cell>
          <cell r="G3296" t="str">
            <v>Tk</v>
          </cell>
          <cell r="H3296">
            <v>7</v>
          </cell>
          <cell r="I3296" t="str">
            <v>jam</v>
          </cell>
        </row>
        <row r="3297">
          <cell r="A3297">
            <v>6</v>
          </cell>
          <cell r="C3297" t="str">
            <v>Kadar Semen Minimum (Spesifikasi)</v>
          </cell>
          <cell r="G3297" t="str">
            <v>Ks</v>
          </cell>
          <cell r="H3297">
            <v>250</v>
          </cell>
          <cell r="I3297" t="str">
            <v>Kg/M3</v>
          </cell>
        </row>
        <row r="3298">
          <cell r="A3298">
            <v>7</v>
          </cell>
          <cell r="C3298" t="str">
            <v>Perbandingan Air/Semen Maksimum (Spesifikasi)</v>
          </cell>
          <cell r="G3298" t="str">
            <v>Wcr</v>
          </cell>
          <cell r="H3298">
            <v>0.6</v>
          </cell>
          <cell r="I3298" t="str">
            <v>-</v>
          </cell>
          <cell r="L3298" t="str">
            <v>NO.</v>
          </cell>
          <cell r="N3298" t="str">
            <v>KOMPONEN</v>
          </cell>
          <cell r="P3298" t="str">
            <v>SATUAN</v>
          </cell>
          <cell r="Q3298" t="str">
            <v>KUANTITAS</v>
          </cell>
          <cell r="R3298" t="str">
            <v>SATUAN</v>
          </cell>
          <cell r="S3298" t="str">
            <v>HARGA</v>
          </cell>
        </row>
        <row r="3299">
          <cell r="A3299">
            <v>8</v>
          </cell>
          <cell r="C3299" t="str">
            <v>Perbandingan Camp.</v>
          </cell>
          <cell r="D3299">
            <v>12</v>
          </cell>
          <cell r="E3299" t="str">
            <v>:  Semen</v>
          </cell>
          <cell r="G3299" t="str">
            <v>Sm</v>
          </cell>
          <cell r="H3299">
            <v>12</v>
          </cell>
          <cell r="I3299" t="str">
            <v>%</v>
          </cell>
          <cell r="J3299" t="str">
            <v xml:space="preserve"> Berdasarkan</v>
          </cell>
          <cell r="R3299" t="str">
            <v>(Rp.)</v>
          </cell>
          <cell r="S3299" t="str">
            <v>(Rp.)</v>
          </cell>
        </row>
        <row r="3300">
          <cell r="D3300">
            <v>47</v>
          </cell>
          <cell r="E3300" t="str">
            <v>:  Agregat Halus</v>
          </cell>
          <cell r="G3300" t="str">
            <v>Fa</v>
          </cell>
          <cell r="H3300">
            <v>41.4</v>
          </cell>
          <cell r="I3300" t="str">
            <v>%</v>
          </cell>
          <cell r="J3300" t="str">
            <v xml:space="preserve"> JMF &amp; sesuai</v>
          </cell>
        </row>
        <row r="3301">
          <cell r="D3301">
            <v>38</v>
          </cell>
          <cell r="E3301" t="str">
            <v>:  Agregat Kasar</v>
          </cell>
          <cell r="G3301" t="str">
            <v>Ca</v>
          </cell>
          <cell r="H3301">
            <v>33.4</v>
          </cell>
          <cell r="I3301" t="str">
            <v>%</v>
          </cell>
          <cell r="J3301" t="str">
            <v/>
          </cell>
        </row>
        <row r="3302">
          <cell r="D3302">
            <v>15</v>
          </cell>
          <cell r="E3302" t="str">
            <v>: Tanah</v>
          </cell>
          <cell r="G3302" t="str">
            <v>Tnh</v>
          </cell>
          <cell r="H3302">
            <v>13.2</v>
          </cell>
          <cell r="I3302" t="str">
            <v>%</v>
          </cell>
        </row>
        <row r="3303">
          <cell r="A3303">
            <v>9</v>
          </cell>
          <cell r="C3303" t="str">
            <v>Berat Jenis Material :</v>
          </cell>
          <cell r="L3303" t="str">
            <v>A.</v>
          </cell>
          <cell r="N3303" t="str">
            <v>TENAGA</v>
          </cell>
        </row>
        <row r="3304">
          <cell r="C3304" t="str">
            <v>-  Beton</v>
          </cell>
          <cell r="G3304" t="str">
            <v>D1</v>
          </cell>
          <cell r="H3304">
            <v>2.25</v>
          </cell>
          <cell r="I3304" t="str">
            <v>T/M3</v>
          </cell>
        </row>
        <row r="3305">
          <cell r="C3305" t="str">
            <v>-  Semen</v>
          </cell>
          <cell r="G3305" t="str">
            <v>D2</v>
          </cell>
          <cell r="H3305">
            <v>3</v>
          </cell>
          <cell r="I3305" t="str">
            <v>T/M3</v>
          </cell>
          <cell r="L3305" t="str">
            <v>1.</v>
          </cell>
          <cell r="N3305" t="str">
            <v>Pekerja</v>
          </cell>
          <cell r="O3305" t="str">
            <v>(L01)</v>
          </cell>
          <cell r="P3305" t="str">
            <v>jam</v>
          </cell>
          <cell r="Q3305">
            <v>5.3012048192771086</v>
          </cell>
          <cell r="R3305">
            <v>2857.14</v>
          </cell>
          <cell r="U3305">
            <v>15146.284337349398</v>
          </cell>
        </row>
        <row r="3306">
          <cell r="C3306" t="str">
            <v>-  Agregat Kelas C</v>
          </cell>
          <cell r="G3306" t="str">
            <v>D3</v>
          </cell>
          <cell r="H3306">
            <v>1.9</v>
          </cell>
          <cell r="I3306" t="str">
            <v>T/M3</v>
          </cell>
          <cell r="L3306" t="str">
            <v>2.</v>
          </cell>
          <cell r="N3306" t="str">
            <v>Tukang</v>
          </cell>
          <cell r="O3306" t="str">
            <v>(L02)</v>
          </cell>
          <cell r="P3306" t="str">
            <v>jam</v>
          </cell>
          <cell r="Q3306">
            <v>1.7670682730923695</v>
          </cell>
          <cell r="R3306">
            <v>4285.71</v>
          </cell>
          <cell r="U3306">
            <v>7573.142168674699</v>
          </cell>
        </row>
        <row r="3307">
          <cell r="C3307" t="str">
            <v/>
          </cell>
          <cell r="G3307" t="str">
            <v/>
          </cell>
          <cell r="H3307" t="str">
            <v/>
          </cell>
          <cell r="I3307" t="str">
            <v/>
          </cell>
          <cell r="L3307" t="str">
            <v>3.</v>
          </cell>
          <cell r="N3307" t="str">
            <v>Mandor</v>
          </cell>
          <cell r="O3307" t="str">
            <v>(L03)</v>
          </cell>
          <cell r="P3307" t="str">
            <v>jam</v>
          </cell>
          <cell r="Q3307">
            <v>0.44176706827309237</v>
          </cell>
          <cell r="R3307">
            <v>3214.29</v>
          </cell>
          <cell r="U3307">
            <v>1419.9674698795181</v>
          </cell>
        </row>
        <row r="3308">
          <cell r="C3308" t="str">
            <v/>
          </cell>
        </row>
        <row r="3309">
          <cell r="A3309" t="str">
            <v>II.</v>
          </cell>
          <cell r="C3309" t="str">
            <v>URUTAN KERJA</v>
          </cell>
          <cell r="Q3309" t="str">
            <v xml:space="preserve">JUMLAH HARGA TENAGA   </v>
          </cell>
          <cell r="U3309">
            <v>24139.393975903615</v>
          </cell>
        </row>
        <row r="3310">
          <cell r="A3310">
            <v>1</v>
          </cell>
          <cell r="C3310" t="str">
            <v>Semen, pasir, batu kerikil dan air dicampur dan diaduk</v>
          </cell>
        </row>
        <row r="3311">
          <cell r="C3311" t="str">
            <v>menjadi beton dengan menggunakan Concrete Mixer</v>
          </cell>
          <cell r="L3311" t="str">
            <v>B.</v>
          </cell>
          <cell r="N3311" t="str">
            <v>BAHAN</v>
          </cell>
        </row>
        <row r="3312">
          <cell r="A3312">
            <v>2</v>
          </cell>
          <cell r="C3312" t="str">
            <v>Beton di-cor ke dalam bekisting yang telah disiapkan</v>
          </cell>
        </row>
        <row r="3313">
          <cell r="A3313">
            <v>3</v>
          </cell>
          <cell r="C3313" t="str">
            <v>Penyelesaian dan perapihan setelah pemasangan</v>
          </cell>
          <cell r="L3313" t="str">
            <v>1.</v>
          </cell>
          <cell r="N3313" t="str">
            <v>Semen</v>
          </cell>
          <cell r="O3313" t="str">
            <v>(M12)</v>
          </cell>
          <cell r="P3313" t="str">
            <v>Kg</v>
          </cell>
          <cell r="Q3313">
            <v>276.75</v>
          </cell>
          <cell r="R3313">
            <v>1357.5</v>
          </cell>
          <cell r="U3313">
            <v>375688.125</v>
          </cell>
        </row>
        <row r="3314">
          <cell r="L3314" t="str">
            <v>2.</v>
          </cell>
          <cell r="N3314" t="str">
            <v>Aggregat Klas C</v>
          </cell>
          <cell r="O3314" t="str">
            <v>(M01)</v>
          </cell>
          <cell r="P3314" t="str">
            <v>M3</v>
          </cell>
          <cell r="Q3314">
            <v>0.50251973684210527</v>
          </cell>
          <cell r="R3314">
            <v>141787.08464737452</v>
          </cell>
          <cell r="U3314">
            <v>71250.808464607951</v>
          </cell>
        </row>
        <row r="3315">
          <cell r="A3315" t="str">
            <v>III.</v>
          </cell>
          <cell r="C3315" t="str">
            <v>PEMAKAIAN BAHAN, ALAT DAN TENAGA</v>
          </cell>
        </row>
        <row r="3317">
          <cell r="A3317" t="str">
            <v xml:space="preserve">   1.</v>
          </cell>
          <cell r="C3317" t="str">
            <v>BAHAN</v>
          </cell>
        </row>
        <row r="3318">
          <cell r="A3318" t="str">
            <v>1.a.</v>
          </cell>
          <cell r="C3318" t="str">
            <v>Semen (PC)          =</v>
          </cell>
          <cell r="D3318" t="str">
            <v xml:space="preserve">   {Sm x D1 x 1000} x 1.025</v>
          </cell>
          <cell r="G3318" t="str">
            <v>(M12)</v>
          </cell>
          <cell r="H3318">
            <v>276.75</v>
          </cell>
          <cell r="I3318" t="str">
            <v>Kg</v>
          </cell>
        </row>
        <row r="3319">
          <cell r="A3319" t="str">
            <v>1.b.</v>
          </cell>
          <cell r="C3319" t="str">
            <v>Agregat Kelas C</v>
          </cell>
          <cell r="D3319" t="str">
            <v xml:space="preserve">   {(Ps x D1) : D3} x 1.025</v>
          </cell>
          <cell r="G3319" t="str">
            <v>(M01)</v>
          </cell>
          <cell r="H3319">
            <v>0.50251973684210527</v>
          </cell>
          <cell r="I3319" t="str">
            <v>M3</v>
          </cell>
        </row>
        <row r="3320">
          <cell r="A3320" t="str">
            <v>1.c.</v>
          </cell>
          <cell r="C3320" t="str">
            <v/>
          </cell>
          <cell r="D3320" t="str">
            <v/>
          </cell>
          <cell r="G3320" t="str">
            <v/>
          </cell>
          <cell r="H3320" t="str">
            <v/>
          </cell>
          <cell r="I3320" t="str">
            <v/>
          </cell>
          <cell r="J3320" t="str">
            <v/>
          </cell>
        </row>
        <row r="3321">
          <cell r="A3321" t="str">
            <v>1.e.</v>
          </cell>
          <cell r="C3321" t="str">
            <v>Bekisting</v>
          </cell>
          <cell r="G3321" t="str">
            <v>(M19)</v>
          </cell>
          <cell r="H3321">
            <v>0.05</v>
          </cell>
          <cell r="I3321" t="str">
            <v>M3</v>
          </cell>
        </row>
        <row r="3322">
          <cell r="A3322" t="str">
            <v>1.f</v>
          </cell>
          <cell r="C3322" t="str">
            <v>Paku</v>
          </cell>
          <cell r="G3322" t="str">
            <v>(M18)</v>
          </cell>
          <cell r="H3322">
            <v>0.4</v>
          </cell>
          <cell r="I3322" t="str">
            <v>Kg</v>
          </cell>
        </row>
        <row r="3324">
          <cell r="A3324" t="str">
            <v>2.</v>
          </cell>
          <cell r="C3324" t="str">
            <v>ALAT</v>
          </cell>
        </row>
        <row r="3325">
          <cell r="A3325" t="str">
            <v>2.a.</v>
          </cell>
          <cell r="C3325" t="str">
            <v>CONCRETE MIXER</v>
          </cell>
          <cell r="G3325" t="str">
            <v>(E06)</v>
          </cell>
        </row>
        <row r="3326">
          <cell r="C3326" t="str">
            <v>Kapasitas Alat</v>
          </cell>
          <cell r="G3326" t="str">
            <v>V</v>
          </cell>
          <cell r="H3326">
            <v>500</v>
          </cell>
          <cell r="I3326" t="str">
            <v>liter</v>
          </cell>
        </row>
        <row r="3327">
          <cell r="C3327" t="str">
            <v>Faktor Efisiensi Alat</v>
          </cell>
          <cell r="G3327" t="str">
            <v>Fa</v>
          </cell>
          <cell r="H3327">
            <v>0.83</v>
          </cell>
          <cell r="I3327" t="str">
            <v>-</v>
          </cell>
        </row>
        <row r="3328">
          <cell r="C3328" t="str">
            <v>Waktu siklus   :</v>
          </cell>
          <cell r="D3328" t="str">
            <v>(T1 + T2 + T3 + T4)</v>
          </cell>
          <cell r="G3328" t="str">
            <v>Ts</v>
          </cell>
        </row>
        <row r="3329">
          <cell r="C3329" t="str">
            <v>-  Memuat</v>
          </cell>
          <cell r="G3329" t="str">
            <v>T1</v>
          </cell>
          <cell r="H3329">
            <v>3</v>
          </cell>
          <cell r="I3329" t="str">
            <v>menit</v>
          </cell>
        </row>
        <row r="3330">
          <cell r="C3330" t="str">
            <v>-  Mengaduk</v>
          </cell>
          <cell r="G3330" t="str">
            <v>T2</v>
          </cell>
          <cell r="H3330">
            <v>2</v>
          </cell>
          <cell r="I3330" t="str">
            <v>menit</v>
          </cell>
        </row>
        <row r="3331">
          <cell r="C3331" t="str">
            <v>-  Menuang</v>
          </cell>
          <cell r="G3331" t="str">
            <v>T3</v>
          </cell>
          <cell r="H3331">
            <v>3</v>
          </cell>
          <cell r="I3331" t="str">
            <v>menit</v>
          </cell>
        </row>
        <row r="3332">
          <cell r="C3332" t="str">
            <v>-  Tunggu, dll.</v>
          </cell>
          <cell r="G3332" t="str">
            <v>T4</v>
          </cell>
          <cell r="H3332">
            <v>3</v>
          </cell>
          <cell r="I3332" t="str">
            <v>menit</v>
          </cell>
        </row>
        <row r="3333">
          <cell r="G3333" t="str">
            <v>Ts</v>
          </cell>
          <cell r="H3333">
            <v>11</v>
          </cell>
          <cell r="I3333" t="str">
            <v>menit</v>
          </cell>
        </row>
        <row r="3335">
          <cell r="C3335" t="str">
            <v>Kap. Prod. / jam  =</v>
          </cell>
          <cell r="D3335" t="str">
            <v>V x Fa x 60</v>
          </cell>
          <cell r="G3335" t="str">
            <v>Q1</v>
          </cell>
          <cell r="H3335">
            <v>2.2636363636363637</v>
          </cell>
          <cell r="I3335" t="str">
            <v>M3</v>
          </cell>
        </row>
        <row r="3336">
          <cell r="D3336" t="str">
            <v>1000 x Ts</v>
          </cell>
        </row>
        <row r="3338">
          <cell r="C3338" t="str">
            <v>Koefisien Alat / M3</v>
          </cell>
          <cell r="D3338" t="str">
            <v xml:space="preserve">  =   1  :  Q1</v>
          </cell>
          <cell r="G3338" t="str">
            <v>(E06)</v>
          </cell>
          <cell r="H3338">
            <v>0.44176706827309237</v>
          </cell>
          <cell r="I3338" t="str">
            <v>jam</v>
          </cell>
        </row>
        <row r="3342">
          <cell r="J3342" t="str">
            <v>Berlanjut ke hal. berikut.</v>
          </cell>
        </row>
        <row r="3343">
          <cell r="A3343" t="str">
            <v>ITEM PEMBAYARAN NO.</v>
          </cell>
          <cell r="D3343" t="str">
            <v>: 5.5.(3)</v>
          </cell>
          <cell r="J3343" t="str">
            <v>Analisa EI-718</v>
          </cell>
        </row>
        <row r="3344">
          <cell r="A3344" t="str">
            <v>JENIS PEKERJAAN</v>
          </cell>
          <cell r="D3344" t="str">
            <v>: Pekerjaan LPAS Kelas C</v>
          </cell>
        </row>
        <row r="3345">
          <cell r="A3345" t="str">
            <v>SATUAN PEMBAYARAN</v>
          </cell>
          <cell r="D3345" t="str">
            <v>:  M3</v>
          </cell>
          <cell r="H3345" t="str">
            <v xml:space="preserve">        URAIAN ANALISA HARGA SATUAN</v>
          </cell>
        </row>
        <row r="3346">
          <cell r="J3346" t="str">
            <v>Lanjutan</v>
          </cell>
        </row>
        <row r="3348">
          <cell r="A3348" t="str">
            <v>No.</v>
          </cell>
          <cell r="C3348" t="str">
            <v>U R A I A N</v>
          </cell>
          <cell r="G3348" t="str">
            <v>KODE</v>
          </cell>
          <cell r="H3348" t="str">
            <v>KOEF.</v>
          </cell>
          <cell r="I3348" t="str">
            <v>SATUAN</v>
          </cell>
          <cell r="J3348" t="str">
            <v>KETERANGAN</v>
          </cell>
        </row>
        <row r="3351">
          <cell r="A3351" t="str">
            <v>2.b.</v>
          </cell>
          <cell r="C3351" t="str">
            <v>WATER TANK TRUCK</v>
          </cell>
          <cell r="G3351" t="str">
            <v>(E23)</v>
          </cell>
        </row>
        <row r="3352">
          <cell r="C3352" t="str">
            <v>Volume Tanki Air</v>
          </cell>
          <cell r="G3352" t="str">
            <v>V</v>
          </cell>
          <cell r="H3352">
            <v>4</v>
          </cell>
          <cell r="I3352" t="str">
            <v>M3</v>
          </cell>
        </row>
        <row r="3353">
          <cell r="C3353" t="str">
            <v>Kebutuhan air / M3 beton</v>
          </cell>
          <cell r="G3353" t="str">
            <v>Wc</v>
          </cell>
          <cell r="H3353">
            <v>0.16604999999999998</v>
          </cell>
          <cell r="I3353" t="str">
            <v>M3</v>
          </cell>
        </row>
        <row r="3354">
          <cell r="C3354" t="str">
            <v>Faktor Efiesiensi Alat</v>
          </cell>
          <cell r="G3354" t="str">
            <v>Fa</v>
          </cell>
          <cell r="H3354">
            <v>0.83</v>
          </cell>
          <cell r="I3354" t="str">
            <v>-</v>
          </cell>
        </row>
        <row r="3355">
          <cell r="C3355" t="str">
            <v>Pengisian Tanki / jam</v>
          </cell>
          <cell r="G3355" t="str">
            <v>n</v>
          </cell>
          <cell r="H3355">
            <v>1</v>
          </cell>
          <cell r="I3355" t="str">
            <v>kali</v>
          </cell>
        </row>
        <row r="3357">
          <cell r="C3357" t="str">
            <v>Kap. Prod. / jam  =</v>
          </cell>
          <cell r="D3357" t="str">
            <v>V x Fa x n</v>
          </cell>
          <cell r="G3357" t="str">
            <v>Q2</v>
          </cell>
          <cell r="H3357">
            <v>19.993977717554955</v>
          </cell>
          <cell r="I3357" t="str">
            <v>M3</v>
          </cell>
        </row>
        <row r="3358">
          <cell r="D3358" t="str">
            <v>Wc</v>
          </cell>
        </row>
        <row r="3360">
          <cell r="C3360" t="str">
            <v>Koefisien Alat / M3</v>
          </cell>
          <cell r="D3360" t="str">
            <v xml:space="preserve">  =   1  :  Q2</v>
          </cell>
          <cell r="G3360" t="str">
            <v>(E23)</v>
          </cell>
          <cell r="H3360">
            <v>5.0015060240963853E-2</v>
          </cell>
          <cell r="I3360" t="str">
            <v>jam</v>
          </cell>
        </row>
        <row r="3362">
          <cell r="A3362" t="str">
            <v>2.c.</v>
          </cell>
          <cell r="C3362" t="str">
            <v>CONCRETE VIBRATOR</v>
          </cell>
          <cell r="G3362" t="str">
            <v>(E20)</v>
          </cell>
        </row>
        <row r="3363">
          <cell r="C3363" t="str">
            <v>Kebutuhan Alat Penggetar Beton ini disesuaikan dengan</v>
          </cell>
        </row>
        <row r="3364">
          <cell r="C3364" t="str">
            <v>kapasitas produksi Alat Pencampur (Concrete Mixer)</v>
          </cell>
        </row>
        <row r="3366">
          <cell r="C3366" t="str">
            <v>Kap. Prod. / jam  =</v>
          </cell>
          <cell r="D3366" t="str">
            <v>Kap.Prod./Jam Alat Concrete Mixer</v>
          </cell>
          <cell r="G3366" t="str">
            <v>Q3</v>
          </cell>
          <cell r="H3366">
            <v>2.2636363636363637</v>
          </cell>
          <cell r="I3366" t="str">
            <v>M3</v>
          </cell>
        </row>
        <row r="3368">
          <cell r="C3368" t="str">
            <v>Koefisien Alat / M3</v>
          </cell>
          <cell r="D3368" t="str">
            <v xml:space="preserve">  =   1  :  Q3</v>
          </cell>
          <cell r="G3368" t="str">
            <v>(E20)</v>
          </cell>
          <cell r="H3368">
            <v>0.44176706827309237</v>
          </cell>
          <cell r="I3368" t="str">
            <v>jam</v>
          </cell>
        </row>
        <row r="3370">
          <cell r="A3370" t="str">
            <v>2.c.</v>
          </cell>
          <cell r="C3370" t="str">
            <v>ALAT BANTU</v>
          </cell>
        </row>
        <row r="3371">
          <cell r="C3371" t="str">
            <v>Diperlukan  :</v>
          </cell>
        </row>
        <row r="3372">
          <cell r="C3372" t="str">
            <v>- Sekop</v>
          </cell>
          <cell r="D3372" t="str">
            <v>=  2  buah</v>
          </cell>
        </row>
        <row r="3373">
          <cell r="C3373" t="str">
            <v>- Pacul</v>
          </cell>
          <cell r="D3373" t="str">
            <v>=  2  buah</v>
          </cell>
        </row>
        <row r="3374">
          <cell r="C3374" t="str">
            <v>- Sendok Semen</v>
          </cell>
          <cell r="D3374" t="str">
            <v>=  2  buah</v>
          </cell>
        </row>
        <row r="3375">
          <cell r="C3375" t="str">
            <v>- Ember Cor</v>
          </cell>
          <cell r="D3375" t="str">
            <v>=  4  buah</v>
          </cell>
        </row>
        <row r="3376">
          <cell r="C3376" t="str">
            <v>- Gerobak Dorong</v>
          </cell>
          <cell r="D3376" t="str">
            <v>=  1  buah</v>
          </cell>
        </row>
        <row r="3378">
          <cell r="A3378" t="str">
            <v>3.</v>
          </cell>
          <cell r="C3378" t="str">
            <v>TENAGA</v>
          </cell>
        </row>
        <row r="3379">
          <cell r="C3379" t="str">
            <v>Produksi Beton dalam 1 hari</v>
          </cell>
          <cell r="E3379" t="str">
            <v>=  Tk x Q1</v>
          </cell>
          <cell r="G3379" t="str">
            <v>Qt</v>
          </cell>
          <cell r="H3379">
            <v>15.845454545454546</v>
          </cell>
          <cell r="I3379" t="str">
            <v>M3</v>
          </cell>
        </row>
        <row r="3381">
          <cell r="C3381" t="str">
            <v>Kebutuhan tenaga :</v>
          </cell>
          <cell r="D3381" t="str">
            <v>- Mandor</v>
          </cell>
          <cell r="G3381" t="str">
            <v>M</v>
          </cell>
          <cell r="H3381">
            <v>1</v>
          </cell>
          <cell r="I3381" t="str">
            <v>orang</v>
          </cell>
        </row>
        <row r="3382">
          <cell r="D3382" t="str">
            <v>- Tukang</v>
          </cell>
          <cell r="G3382" t="str">
            <v>Tb</v>
          </cell>
          <cell r="H3382">
            <v>4</v>
          </cell>
          <cell r="I3382" t="str">
            <v>orang</v>
          </cell>
        </row>
        <row r="3383">
          <cell r="D3383" t="str">
            <v>- Pekerja</v>
          </cell>
          <cell r="G3383" t="str">
            <v>P</v>
          </cell>
          <cell r="H3383">
            <v>12</v>
          </cell>
          <cell r="I3383" t="str">
            <v>orang</v>
          </cell>
        </row>
        <row r="3385">
          <cell r="C3385" t="str">
            <v>Koefisien Tenaga / M3   :</v>
          </cell>
        </row>
        <row r="3386">
          <cell r="D3386" t="str">
            <v>-  Mandor</v>
          </cell>
          <cell r="E3386" t="str">
            <v>= (Tk x M) : Qt</v>
          </cell>
          <cell r="G3386" t="str">
            <v>(L03)</v>
          </cell>
          <cell r="H3386">
            <v>0.44176706827309237</v>
          </cell>
          <cell r="I3386" t="str">
            <v>jam</v>
          </cell>
        </row>
        <row r="3387">
          <cell r="D3387" t="str">
            <v>-  Tukang</v>
          </cell>
          <cell r="E3387" t="str">
            <v>= (Tk x Tb) : Qt</v>
          </cell>
          <cell r="G3387" t="str">
            <v>(L02)</v>
          </cell>
          <cell r="H3387">
            <v>1.7670682730923695</v>
          </cell>
          <cell r="I3387" t="str">
            <v>jam</v>
          </cell>
        </row>
        <row r="3388">
          <cell r="D3388" t="str">
            <v>-  Pekerja</v>
          </cell>
          <cell r="E3388" t="str">
            <v>= (Tk x P) : Qt</v>
          </cell>
          <cell r="G3388" t="str">
            <v>(L01)</v>
          </cell>
          <cell r="H3388">
            <v>5.3012048192771086</v>
          </cell>
          <cell r="I3388" t="str">
            <v>jam</v>
          </cell>
        </row>
        <row r="3391">
          <cell r="A3391" t="str">
            <v>4.</v>
          </cell>
          <cell r="C3391" t="str">
            <v>HARGA DASAR SATUAN UPAH, BAHAN DAN ALAT</v>
          </cell>
        </row>
        <row r="3392">
          <cell r="C3392" t="str">
            <v>Lihat lampiran.</v>
          </cell>
        </row>
        <row r="3401">
          <cell r="J3401" t="str">
            <v>Berlanjut ke hal. berikut.</v>
          </cell>
        </row>
        <row r="3402">
          <cell r="A3402" t="str">
            <v>ITEM PEMBAYARAN NO.</v>
          </cell>
          <cell r="D3402" t="str">
            <v>: 5.5.(3)</v>
          </cell>
          <cell r="J3402" t="str">
            <v>Analisa EI-718</v>
          </cell>
        </row>
        <row r="3403">
          <cell r="A3403" t="str">
            <v>JENIS PEKERJAAN</v>
          </cell>
          <cell r="D3403" t="str">
            <v>: Pekerjaan LPAS Kelas C</v>
          </cell>
        </row>
        <row r="3404">
          <cell r="A3404" t="str">
            <v>SATUAN PEMBAYARAN</v>
          </cell>
          <cell r="D3404" t="str">
            <v>:  M3</v>
          </cell>
          <cell r="H3404" t="str">
            <v xml:space="preserve">        URAIAN ANALISA HARGA SATUAN</v>
          </cell>
        </row>
        <row r="3405">
          <cell r="J3405" t="str">
            <v>Lanjutan</v>
          </cell>
        </row>
        <row r="3407">
          <cell r="A3407" t="str">
            <v>No.</v>
          </cell>
          <cell r="C3407" t="str">
            <v>U R A I A N</v>
          </cell>
          <cell r="G3407" t="str">
            <v>KODE</v>
          </cell>
          <cell r="H3407" t="str">
            <v>KOEF.</v>
          </cell>
          <cell r="I3407" t="str">
            <v>SATUAN</v>
          </cell>
          <cell r="J3407" t="str">
            <v>KETERANGAN</v>
          </cell>
        </row>
        <row r="3410">
          <cell r="A3410" t="str">
            <v>5.</v>
          </cell>
          <cell r="C3410" t="str">
            <v>ANALISA HARGA SATUAN PEKERJAAN</v>
          </cell>
        </row>
        <row r="3411">
          <cell r="C3411" t="str">
            <v>Lihat perhitungan dalam FORMULIR STANDAR UNTUK</v>
          </cell>
        </row>
        <row r="3412">
          <cell r="C3412" t="str">
            <v>PEREKEMAN ANALISA MASING-MASING HARGA</v>
          </cell>
        </row>
        <row r="3413">
          <cell r="C3413" t="str">
            <v>SATUAN.</v>
          </cell>
        </row>
        <row r="3414">
          <cell r="C3414" t="str">
            <v>Didapat Harga Satuan Pekerjaan :</v>
          </cell>
        </row>
        <row r="3416">
          <cell r="C3416" t="str">
            <v xml:space="preserve">Rp.  </v>
          </cell>
          <cell r="D3416">
            <v>634714.46174467704</v>
          </cell>
          <cell r="E3416" t="str">
            <v xml:space="preserve"> / M3</v>
          </cell>
        </row>
        <row r="3419">
          <cell r="A3419" t="str">
            <v>6.</v>
          </cell>
          <cell r="C3419" t="str">
            <v>MASA PELAKSANAAN YANG DIPERLUKAN</v>
          </cell>
        </row>
        <row r="3420">
          <cell r="C3420" t="str">
            <v>Masa Pelaksanaan :</v>
          </cell>
          <cell r="D3420" t="str">
            <v>. . . . . . . . . . . .</v>
          </cell>
        </row>
        <row r="3422">
          <cell r="A3422" t="str">
            <v>7.</v>
          </cell>
          <cell r="C3422" t="str">
            <v>VOLUME PEKERJAAN YANG DIPERLUKAN</v>
          </cell>
        </row>
        <row r="3423">
          <cell r="C3423" t="str">
            <v>Volume pekerjaan  :</v>
          </cell>
          <cell r="D3423">
            <v>1</v>
          </cell>
          <cell r="E3423" t="str">
            <v>M3</v>
          </cell>
        </row>
        <row r="3463">
          <cell r="A3463" t="str">
            <v>ITEM  PEMBAYARAN</v>
          </cell>
          <cell r="D3463" t="str">
            <v xml:space="preserve">:  5.7 (1) </v>
          </cell>
          <cell r="J3463" t="str">
            <v>Analisa EI-7171</v>
          </cell>
        </row>
        <row r="3464">
          <cell r="A3464" t="str">
            <v>JENIS PEKERJAAN</v>
          </cell>
          <cell r="D3464" t="str">
            <v>: Wet  Lean Concrete (Tebal 10 cm)</v>
          </cell>
        </row>
        <row r="3465">
          <cell r="A3465" t="str">
            <v xml:space="preserve">SATUAN                                          </v>
          </cell>
          <cell r="E3465" t="str">
            <v>: M2</v>
          </cell>
        </row>
        <row r="3469">
          <cell r="A3469" t="str">
            <v>UNIT PERHITUNGAN :</v>
          </cell>
          <cell r="D3469">
            <v>100</v>
          </cell>
          <cell r="E3469" t="str">
            <v>M3</v>
          </cell>
          <cell r="G3469" t="str">
            <v xml:space="preserve">        URAIAN ANALISA HARGA SATUAN</v>
          </cell>
        </row>
        <row r="3471">
          <cell r="A3471" t="str">
            <v>No.</v>
          </cell>
          <cell r="C3471" t="str">
            <v>U R A I A N</v>
          </cell>
          <cell r="G3471" t="str">
            <v>KODE</v>
          </cell>
          <cell r="H3471" t="str">
            <v>KOEF.</v>
          </cell>
          <cell r="I3471" t="str">
            <v>SATUAN</v>
          </cell>
          <cell r="J3471" t="str">
            <v>KETERANGAN</v>
          </cell>
        </row>
        <row r="3474">
          <cell r="A3474" t="str">
            <v>I.</v>
          </cell>
          <cell r="C3474" t="str">
            <v>ASUMSI</v>
          </cell>
        </row>
        <row r="3475">
          <cell r="A3475">
            <v>1</v>
          </cell>
          <cell r="C3475" t="str">
            <v xml:space="preserve">Menggunakan cara mekanik  </v>
          </cell>
        </row>
        <row r="3476">
          <cell r="A3476">
            <v>2</v>
          </cell>
          <cell r="C3476" t="str">
            <v>Tebal   Lean Concrete  =</v>
          </cell>
          <cell r="H3476">
            <v>10</v>
          </cell>
          <cell r="I3476" t="str">
            <v>CM</v>
          </cell>
        </row>
        <row r="3477">
          <cell r="A3477">
            <v>3</v>
          </cell>
          <cell r="C3477" t="str">
            <v>Beton  ready mix  diterima  di lokasi  pekerjaan</v>
          </cell>
        </row>
        <row r="3478">
          <cell r="A3478">
            <v>4</v>
          </cell>
          <cell r="C3478" t="str">
            <v>Jam kerja efektif per-hari</v>
          </cell>
          <cell r="G3478" t="str">
            <v>Tk</v>
          </cell>
          <cell r="H3478">
            <v>7</v>
          </cell>
          <cell r="I3478" t="str">
            <v>jam</v>
          </cell>
        </row>
        <row r="3479">
          <cell r="A3479">
            <v>5</v>
          </cell>
          <cell r="C3479" t="str">
            <v>Harga ready mix franco lokasi/ proyek</v>
          </cell>
          <cell r="G3479" t="str">
            <v/>
          </cell>
          <cell r="H3479" t="str">
            <v/>
          </cell>
          <cell r="I3479" t="str">
            <v/>
          </cell>
        </row>
        <row r="3480">
          <cell r="C3480" t="str">
            <v/>
          </cell>
        </row>
        <row r="3481">
          <cell r="C3481" t="str">
            <v/>
          </cell>
        </row>
        <row r="3482">
          <cell r="A3482" t="str">
            <v/>
          </cell>
        </row>
        <row r="3484">
          <cell r="A3484" t="str">
            <v>II.</v>
          </cell>
          <cell r="C3484" t="str">
            <v>URUTAN KERJA</v>
          </cell>
        </row>
        <row r="3485">
          <cell r="A3485">
            <v>1</v>
          </cell>
          <cell r="C3485" t="str">
            <v>Mal /bekisting/form work  dipersiapkan sesuai dengan</v>
          </cell>
        </row>
        <row r="3486">
          <cell r="C3486" t="str">
            <v>gambar dan persyaratan</v>
          </cell>
        </row>
        <row r="3487">
          <cell r="A3487">
            <v>2</v>
          </cell>
          <cell r="C3487" t="str">
            <v>Beton di-cor ke dalam mal yang telah disiapkan</v>
          </cell>
        </row>
        <row r="3488">
          <cell r="A3488">
            <v>3</v>
          </cell>
          <cell r="C3488" t="str">
            <v xml:space="preserve">Penghamparan dan perataan dilakukan dengan </v>
          </cell>
        </row>
        <row r="3489">
          <cell r="C3489" t="str">
            <v>dengan memakai alat Slip Form Paver</v>
          </cell>
        </row>
        <row r="3490">
          <cell r="A3490" t="str">
            <v/>
          </cell>
        </row>
        <row r="3491">
          <cell r="A3491" t="str">
            <v>III.</v>
          </cell>
          <cell r="C3491" t="str">
            <v>PEMAKAIAN BAHAN, ALAT DAN TENAGA</v>
          </cell>
        </row>
        <row r="3493">
          <cell r="A3493">
            <v>1</v>
          </cell>
          <cell r="C3493" t="str">
            <v>BAHAN</v>
          </cell>
        </row>
        <row r="3494">
          <cell r="A3494" t="str">
            <v>1.a.</v>
          </cell>
          <cell r="C3494" t="str">
            <v>Beton  K-125 Ready mix =  100  * 1.05</v>
          </cell>
          <cell r="H3494">
            <v>105</v>
          </cell>
          <cell r="I3494" t="str">
            <v>M3</v>
          </cell>
        </row>
        <row r="3495">
          <cell r="C3495" t="str">
            <v>Volume  Beton  per M2 = 0,1*1 =</v>
          </cell>
          <cell r="E3495" t="str">
            <v>0,1  M3</v>
          </cell>
        </row>
        <row r="3496">
          <cell r="A3496" t="str">
            <v>b</v>
          </cell>
          <cell r="C3496" t="str">
            <v>Form Work</v>
          </cell>
          <cell r="D3496" t="str">
            <v>= 0.1*100</v>
          </cell>
          <cell r="H3496">
            <v>20</v>
          </cell>
          <cell r="I3496" t="str">
            <v>M2</v>
          </cell>
        </row>
        <row r="3498">
          <cell r="A3498" t="str">
            <v>2.</v>
          </cell>
          <cell r="C3498" t="str">
            <v>ALAT</v>
          </cell>
        </row>
        <row r="3499">
          <cell r="A3499" t="str">
            <v>2.a.</v>
          </cell>
          <cell r="C3499" t="str">
            <v>EXCAVATOR</v>
          </cell>
          <cell r="G3499" t="str">
            <v>(E10)</v>
          </cell>
        </row>
        <row r="3500">
          <cell r="C3500" t="str">
            <v>Kapasitas Bucket</v>
          </cell>
          <cell r="G3500" t="str">
            <v>V</v>
          </cell>
          <cell r="H3500">
            <v>0.93</v>
          </cell>
          <cell r="I3500" t="str">
            <v>M3</v>
          </cell>
        </row>
        <row r="3501">
          <cell r="C3501" t="str">
            <v>Faktor Bucket</v>
          </cell>
          <cell r="G3501" t="str">
            <v>Fb</v>
          </cell>
          <cell r="H3501">
            <v>1</v>
          </cell>
          <cell r="I3501" t="str">
            <v>-</v>
          </cell>
        </row>
        <row r="3502">
          <cell r="C3502" t="str">
            <v>Faktor  Efisiensi alat</v>
          </cell>
          <cell r="G3502" t="str">
            <v>Fa</v>
          </cell>
          <cell r="H3502">
            <v>0.83</v>
          </cell>
          <cell r="I3502" t="str">
            <v>-</v>
          </cell>
        </row>
        <row r="3503">
          <cell r="C3503" t="str">
            <v>Faktor Konversi</v>
          </cell>
          <cell r="G3503" t="str">
            <v>Fv</v>
          </cell>
          <cell r="H3503">
            <v>0.9</v>
          </cell>
        </row>
        <row r="3505">
          <cell r="C3505" t="str">
            <v>Waktu siklus</v>
          </cell>
          <cell r="G3505" t="str">
            <v>Ts1</v>
          </cell>
        </row>
        <row r="3506">
          <cell r="C3506" t="str">
            <v>- Menggali,  memuat dan berputar</v>
          </cell>
          <cell r="G3506" t="str">
            <v>T1</v>
          </cell>
          <cell r="H3506">
            <v>0.317</v>
          </cell>
          <cell r="I3506" t="str">
            <v>menit</v>
          </cell>
        </row>
        <row r="3507">
          <cell r="C3507" t="str">
            <v>- Lain-lain</v>
          </cell>
          <cell r="G3507" t="str">
            <v>T2</v>
          </cell>
          <cell r="H3507">
            <v>0.5</v>
          </cell>
          <cell r="I3507" t="str">
            <v>menit</v>
          </cell>
        </row>
        <row r="3508">
          <cell r="G3508" t="str">
            <v>Ts1</v>
          </cell>
          <cell r="H3508">
            <v>0.81699999999999995</v>
          </cell>
          <cell r="I3508" t="str">
            <v>menit</v>
          </cell>
        </row>
        <row r="3510">
          <cell r="C3510" t="str">
            <v>Kap. Prod. / jam =</v>
          </cell>
          <cell r="D3510" t="str">
            <v>V  x Fb x Fa x Fv x  60</v>
          </cell>
          <cell r="G3510" t="str">
            <v>Q1</v>
          </cell>
          <cell r="H3510">
            <v>5.1019094247246022</v>
          </cell>
          <cell r="I3510" t="str">
            <v xml:space="preserve">M3  </v>
          </cell>
        </row>
        <row r="3511">
          <cell r="D3511" t="str">
            <v>Ts1 x Fk</v>
          </cell>
        </row>
        <row r="3513">
          <cell r="C3513" t="str">
            <v>Koefisien Alat / M3</v>
          </cell>
          <cell r="D3513" t="str">
            <v xml:space="preserve"> =  1  :  Q1</v>
          </cell>
          <cell r="G3513" t="str">
            <v>-</v>
          </cell>
          <cell r="H3513">
            <v>0.19600504766977109</v>
          </cell>
          <cell r="I3513" t="str">
            <v>Jam</v>
          </cell>
        </row>
        <row r="3517">
          <cell r="A3517" t="str">
            <v>2.b.</v>
          </cell>
          <cell r="C3517" t="str">
            <v>SLIP FORM PAVER</v>
          </cell>
        </row>
        <row r="3522">
          <cell r="A3522" t="str">
            <v>2.c.</v>
          </cell>
          <cell r="C3522" t="str">
            <v>CONCRETE VIBRATOR</v>
          </cell>
          <cell r="G3522" t="str">
            <v>(E20)</v>
          </cell>
        </row>
        <row r="3523">
          <cell r="C3523" t="str">
            <v>Kebutuhan Alat Penggetar Beton ini disesuaikan dengan</v>
          </cell>
        </row>
        <row r="3524">
          <cell r="C3524" t="str">
            <v>kapasitas produksi Concrete  Pump</v>
          </cell>
        </row>
        <row r="3525">
          <cell r="C3525" t="str">
            <v>Kap. Prod. / jam  =</v>
          </cell>
          <cell r="G3525" t="str">
            <v>Q3</v>
          </cell>
          <cell r="H3525">
            <v>10</v>
          </cell>
          <cell r="I3525" t="str">
            <v>M3</v>
          </cell>
          <cell r="J3525" t="str">
            <v>Cek Kap prod</v>
          </cell>
        </row>
        <row r="3526">
          <cell r="C3526" t="str">
            <v xml:space="preserve">Kebutuhan utk </v>
          </cell>
          <cell r="D3526">
            <v>100</v>
          </cell>
          <cell r="E3526" t="str">
            <v>M3</v>
          </cell>
          <cell r="G3526" t="str">
            <v>(E20)</v>
          </cell>
          <cell r="H3526">
            <v>10.5</v>
          </cell>
          <cell r="I3526" t="str">
            <v>jam</v>
          </cell>
        </row>
        <row r="3528">
          <cell r="A3528" t="str">
            <v>2.c.</v>
          </cell>
          <cell r="C3528" t="str">
            <v>ALAT BANTU</v>
          </cell>
        </row>
        <row r="3529">
          <cell r="C3529" t="str">
            <v>Diperlukan  :</v>
          </cell>
        </row>
        <row r="3530">
          <cell r="C3530" t="str">
            <v>- Sekop</v>
          </cell>
          <cell r="D3530" t="str">
            <v>=  2  buah</v>
          </cell>
        </row>
        <row r="3531">
          <cell r="C3531" t="str">
            <v>- Pacul</v>
          </cell>
          <cell r="D3531" t="str">
            <v>=  2  buah</v>
          </cell>
        </row>
        <row r="3532">
          <cell r="C3532" t="str">
            <v>Dan lain-lain</v>
          </cell>
        </row>
        <row r="3534">
          <cell r="A3534" t="str">
            <v>3.</v>
          </cell>
          <cell r="C3534" t="str">
            <v>TENAGA</v>
          </cell>
        </row>
        <row r="3535">
          <cell r="C3535" t="str">
            <v xml:space="preserve">Kebutuhan utk </v>
          </cell>
          <cell r="D3535">
            <v>100</v>
          </cell>
          <cell r="E3535" t="str">
            <v>M3</v>
          </cell>
        </row>
        <row r="3536">
          <cell r="C3536" t="str">
            <v>- Pengawas</v>
          </cell>
          <cell r="E3536" t="str">
            <v/>
          </cell>
          <cell r="G3536" t="str">
            <v>Pg</v>
          </cell>
          <cell r="H3536">
            <v>7</v>
          </cell>
          <cell r="I3536" t="str">
            <v>hour</v>
          </cell>
        </row>
        <row r="3537">
          <cell r="C3537" t="str">
            <v>- Mandor</v>
          </cell>
          <cell r="E3537" t="str">
            <v>= 1 orang hari</v>
          </cell>
          <cell r="G3537" t="str">
            <v>M</v>
          </cell>
          <cell r="H3537">
            <v>21</v>
          </cell>
          <cell r="I3537" t="str">
            <v>hour</v>
          </cell>
        </row>
        <row r="3538">
          <cell r="C3538" t="str">
            <v>- Tukang/ Tenaga  trampil</v>
          </cell>
          <cell r="E3538" t="str">
            <v/>
          </cell>
          <cell r="G3538" t="str">
            <v>Tb</v>
          </cell>
          <cell r="H3538">
            <v>35</v>
          </cell>
          <cell r="I3538" t="str">
            <v>hour</v>
          </cell>
        </row>
        <row r="3539">
          <cell r="C3539" t="str">
            <v>- Pekerja</v>
          </cell>
          <cell r="E3539" t="str">
            <v>= 2 orang hari</v>
          </cell>
          <cell r="G3539" t="str">
            <v>P</v>
          </cell>
          <cell r="H3539">
            <v>49</v>
          </cell>
          <cell r="I3539" t="str">
            <v>hour</v>
          </cell>
        </row>
        <row r="3542">
          <cell r="C3542" t="str">
            <v>DOMINAN: Slip Form Paver</v>
          </cell>
        </row>
        <row r="3553">
          <cell r="A3553" t="str">
            <v>ITEM  PEMBAYARAN</v>
          </cell>
          <cell r="E3553" t="str">
            <v xml:space="preserve">:  5.7 (1) </v>
          </cell>
          <cell r="J3553" t="str">
            <v>Analisa EI-7171</v>
          </cell>
        </row>
        <row r="3554">
          <cell r="A3554" t="str">
            <v>JENIS PEKERJAAN</v>
          </cell>
          <cell r="E3554" t="str">
            <v>: Wet  Lean Concrete (Tebal 10 cm)</v>
          </cell>
        </row>
        <row r="3555">
          <cell r="A3555" t="str">
            <v xml:space="preserve">SATUAN                                          </v>
          </cell>
          <cell r="E3555" t="str">
            <v>: M3</v>
          </cell>
        </row>
        <row r="3558">
          <cell r="A3558" t="str">
            <v>UNIT PERHITUNGAN :</v>
          </cell>
          <cell r="D3558">
            <v>100</v>
          </cell>
          <cell r="E3558" t="str">
            <v>M3</v>
          </cell>
          <cell r="G3558" t="str">
            <v xml:space="preserve">        URAIAN ANALISA HARGA SATUAN</v>
          </cell>
        </row>
        <row r="3560">
          <cell r="A3560" t="str">
            <v>4.</v>
          </cell>
          <cell r="C3560" t="str">
            <v>HARGA DASAR SATUAN UPAH, BAHAN DAN ALAT</v>
          </cell>
        </row>
        <row r="3561">
          <cell r="C3561" t="str">
            <v>Lihat lampiran.</v>
          </cell>
        </row>
        <row r="3563">
          <cell r="A3563" t="str">
            <v>5.</v>
          </cell>
          <cell r="C3563" t="str">
            <v>ANALISA HARGA SATUAN PEKERJAAN</v>
          </cell>
        </row>
        <row r="3564">
          <cell r="C3564" t="str">
            <v>Lihat perhitungan dalam FORMULIR STANDAR UNTUK</v>
          </cell>
        </row>
        <row r="3565">
          <cell r="C3565" t="str">
            <v>PEREKEMAN ANALISA MASING-MASING HARGA</v>
          </cell>
        </row>
        <row r="3566">
          <cell r="C3566" t="str">
            <v>SATUAN.</v>
          </cell>
        </row>
        <row r="3567">
          <cell r="C3567" t="str">
            <v>Didapat Harga Satuan Pekerjaan :</v>
          </cell>
        </row>
        <row r="3569">
          <cell r="C3569" t="str">
            <v xml:space="preserve">Rp.  </v>
          </cell>
          <cell r="D3569">
            <v>56726.178538879387</v>
          </cell>
          <cell r="E3569" t="str">
            <v xml:space="preserve"> / M2</v>
          </cell>
        </row>
        <row r="3572">
          <cell r="A3572" t="str">
            <v>6.</v>
          </cell>
          <cell r="C3572" t="str">
            <v>WAKTU PELAKSANAAN YANG DIPERLUKAN</v>
          </cell>
        </row>
        <row r="3573">
          <cell r="C3573" t="str">
            <v>Masa Pelaksanaan :</v>
          </cell>
          <cell r="D3573" t="str">
            <v>. . . . . . . . . . . .</v>
          </cell>
          <cell r="E3573" t="str">
            <v>bulan</v>
          </cell>
        </row>
        <row r="3575">
          <cell r="A3575" t="str">
            <v>7.</v>
          </cell>
          <cell r="C3575" t="str">
            <v>VOLUME PEKERJAAN YANG DIPERLUKAN</v>
          </cell>
        </row>
        <row r="3576">
          <cell r="C3576" t="str">
            <v>Volume pekerjaan  :</v>
          </cell>
          <cell r="D3576">
            <v>1</v>
          </cell>
          <cell r="E3576" t="str">
            <v>M2</v>
          </cell>
        </row>
        <row r="3582">
          <cell r="A3582" t="str">
            <v>ITEM PEMBAYARAN NO.</v>
          </cell>
          <cell r="D3582" t="str">
            <v>:  5.7 (2)</v>
          </cell>
          <cell r="J3582" t="str">
            <v>Analisa EI-511</v>
          </cell>
        </row>
        <row r="3583">
          <cell r="A3583" t="str">
            <v>JENIS PEKERJAAN</v>
          </cell>
          <cell r="D3583" t="str">
            <v>: Sand Bedding (t=5 cm)</v>
          </cell>
        </row>
        <row r="3584">
          <cell r="A3584" t="str">
            <v>SATUAN PEMBAYARAN</v>
          </cell>
          <cell r="D3584" t="str">
            <v>:  M2</v>
          </cell>
          <cell r="H3584" t="str">
            <v xml:space="preserve">         URAIAN ANALISA HARGA SATUAN</v>
          </cell>
        </row>
        <row r="3587">
          <cell r="A3587" t="str">
            <v>No.</v>
          </cell>
          <cell r="C3587" t="str">
            <v>U R A I A N</v>
          </cell>
          <cell r="G3587" t="str">
            <v>KODE</v>
          </cell>
          <cell r="H3587" t="str">
            <v>KOEF.</v>
          </cell>
          <cell r="I3587" t="str">
            <v>SATUAN</v>
          </cell>
          <cell r="J3587" t="str">
            <v>KETERANGAN</v>
          </cell>
        </row>
        <row r="3590">
          <cell r="A3590" t="str">
            <v>I.</v>
          </cell>
          <cell r="C3590" t="str">
            <v>ASUMSI</v>
          </cell>
        </row>
        <row r="3591">
          <cell r="A3591">
            <v>1</v>
          </cell>
          <cell r="C3591" t="str">
            <v>Pekerjaan dilakukan secara mekanis</v>
          </cell>
        </row>
        <row r="3592">
          <cell r="A3592">
            <v>2</v>
          </cell>
          <cell r="C3592" t="str">
            <v>Lokasi pekerjaan : sepanjang jalan</v>
          </cell>
        </row>
        <row r="3593">
          <cell r="A3593">
            <v>3</v>
          </cell>
          <cell r="C3593" t="str">
            <v>Kondisi Jalan   :  sedang / baik</v>
          </cell>
        </row>
        <row r="3594">
          <cell r="A3594">
            <v>4</v>
          </cell>
          <cell r="C3594" t="str">
            <v>Jam kerja efektif per-hari</v>
          </cell>
          <cell r="G3594" t="str">
            <v>Tk</v>
          </cell>
          <cell r="H3594">
            <v>7</v>
          </cell>
          <cell r="I3594" t="str">
            <v>Jam</v>
          </cell>
        </row>
        <row r="3595">
          <cell r="A3595">
            <v>5</v>
          </cell>
          <cell r="C3595" t="str">
            <v>Faktor pengembangan bahan</v>
          </cell>
          <cell r="G3595" t="str">
            <v>Fk</v>
          </cell>
          <cell r="H3595">
            <v>1.17</v>
          </cell>
          <cell r="I3595" t="str">
            <v>-</v>
          </cell>
        </row>
        <row r="3596">
          <cell r="A3596">
            <v>6</v>
          </cell>
          <cell r="C3596" t="str">
            <v>Tebal hamparan padat</v>
          </cell>
          <cell r="G3596" t="str">
            <v>t</v>
          </cell>
          <cell r="H3596">
            <v>0.05</v>
          </cell>
          <cell r="I3596" t="str">
            <v>M</v>
          </cell>
        </row>
        <row r="3598">
          <cell r="A3598" t="str">
            <v>II.</v>
          </cell>
          <cell r="C3598" t="str">
            <v>URUTAN KERJA</v>
          </cell>
        </row>
        <row r="3599">
          <cell r="A3599">
            <v>1</v>
          </cell>
          <cell r="C3599" t="str">
            <v>Wheel Loader memuat ke dalam Dump Truck</v>
          </cell>
        </row>
        <row r="3600">
          <cell r="A3600">
            <v>2</v>
          </cell>
          <cell r="C3600" t="str">
            <v>Dump Truck mengangkut ke lapangan dengan jarak</v>
          </cell>
        </row>
        <row r="3601">
          <cell r="C3601" t="str">
            <v>quari ke lapangan</v>
          </cell>
          <cell r="G3601" t="str">
            <v>L</v>
          </cell>
          <cell r="H3601">
            <v>80.61</v>
          </cell>
          <cell r="I3601" t="str">
            <v>Km</v>
          </cell>
        </row>
        <row r="3602">
          <cell r="A3602">
            <v>3</v>
          </cell>
          <cell r="C3602" t="str">
            <v>Material dihampar dengan menggunakan Motor Grader</v>
          </cell>
        </row>
        <row r="3603">
          <cell r="A3603">
            <v>4</v>
          </cell>
          <cell r="C3603" t="str">
            <v>Hamparan material disiram air dengan Watertank Truck</v>
          </cell>
        </row>
        <row r="3604">
          <cell r="C3604" t="str">
            <v>(sebelum pelaksanaan pemadatan) dan dipadatkan</v>
          </cell>
        </row>
        <row r="3605">
          <cell r="C3605" t="str">
            <v>dengan menggunakan Tandem Roller</v>
          </cell>
        </row>
        <row r="3606">
          <cell r="A3606">
            <v>5</v>
          </cell>
          <cell r="C3606" t="str">
            <v>Selama pemadatan sekelompok pekerja  akan</v>
          </cell>
        </row>
        <row r="3607">
          <cell r="C3607" t="str">
            <v>merapikan tepi hamparan dan level permukaan</v>
          </cell>
        </row>
        <row r="3608">
          <cell r="C3608" t="str">
            <v>dengan menggunakan alat bantu</v>
          </cell>
        </row>
        <row r="3610">
          <cell r="A3610" t="str">
            <v>III.</v>
          </cell>
          <cell r="C3610" t="str">
            <v>PEMAKAIAN BAHAN, ALAT DAN TENAGA</v>
          </cell>
        </row>
        <row r="3611">
          <cell r="A3611" t="str">
            <v xml:space="preserve">   1.</v>
          </cell>
          <cell r="C3611" t="str">
            <v>BAHAN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REKAP"/>
      <sheetName val="RAB"/>
    </sheetNames>
    <sheetDataSet>
      <sheetData sheetId="0"/>
      <sheetData sheetId="1">
        <row r="448">
          <cell r="F448">
            <v>1980.0307999999998</v>
          </cell>
        </row>
        <row r="473">
          <cell r="F473">
            <v>8025.9465880000007</v>
          </cell>
        </row>
      </sheetData>
      <sheetData sheetId="2"/>
      <sheetData sheetId="3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Ana-Pipa"/>
      <sheetName val="Rekap"/>
      <sheetName val="HU"/>
      <sheetName val="Pipa"/>
      <sheetName val="Pierlintasan"/>
      <sheetName val="BPT"/>
      <sheetName val="Broncap"/>
    </sheetNames>
    <sheetDataSet>
      <sheetData sheetId="0" refreshError="1"/>
      <sheetData sheetId="1" refreshError="1">
        <row r="1099">
          <cell r="F1099">
            <v>161562.5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ALIS"/>
      <sheetName val="Supl."/>
      <sheetName val="rekap-ans"/>
      <sheetName val="A.1"/>
      <sheetName val="A.2"/>
      <sheetName val="A.3"/>
      <sheetName val="A.4"/>
      <sheetName val="A.5"/>
      <sheetName val="A.6"/>
      <sheetName val="A.7"/>
      <sheetName val="A.8"/>
      <sheetName val="A.9"/>
      <sheetName val="A.10"/>
      <sheetName val="A.11"/>
      <sheetName val="A.12"/>
      <sheetName val="A.13"/>
      <sheetName val="A.14"/>
      <sheetName val="A.15"/>
      <sheetName val="A.16"/>
      <sheetName val="A.17"/>
      <sheetName val="A.18"/>
      <sheetName val="A.19"/>
      <sheetName val="A.20"/>
      <sheetName val="A.21"/>
      <sheetName val="A.22"/>
      <sheetName val="A.23"/>
      <sheetName val="A.24"/>
      <sheetName val="A.25"/>
      <sheetName val="A.26"/>
      <sheetName val="DAF-UPAH"/>
      <sheetName val="Perhit.Bahan"/>
      <sheetName val="OE Jalan 2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.4"/>
      <sheetName val="JW"/>
      <sheetName val="JA"/>
      <sheetName val="JB"/>
      <sheetName val="010-111"/>
      <sheetName val="112-885"/>
      <sheetName val="Anl.+"/>
      <sheetName val="Anl.BOW"/>
      <sheetName val="P"/>
      <sheetName val="L"/>
      <sheetName val="M"/>
      <sheetName val="E"/>
      <sheetName val="REKAN"/>
      <sheetName val="PB"/>
      <sheetName val="K.8"/>
      <sheetName val="K.9"/>
      <sheetName val="JU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442">
          <cell r="A5442" t="str">
            <v>ANALISA HARGA SATUAN</v>
          </cell>
          <cell r="L5442" t="str">
            <v>KODE</v>
          </cell>
        </row>
        <row r="5443">
          <cell r="A5443" t="str">
            <v>PASANG PAVING BLOK (INTER BLOK)</v>
          </cell>
        </row>
        <row r="5444">
          <cell r="A5444" t="str">
            <v>(MENGGUNAKAN BURUH)</v>
          </cell>
          <cell r="L5444" t="str">
            <v>Supl IX</v>
          </cell>
        </row>
        <row r="5446">
          <cell r="A5446" t="str">
            <v xml:space="preserve"> PROPINSI            :</v>
          </cell>
          <cell r="C5446" t="str">
            <v>LAMPUNG</v>
          </cell>
          <cell r="E5446" t="str">
            <v>KODE</v>
          </cell>
          <cell r="F5446" t="str">
            <v xml:space="preserve">KOTA </v>
          </cell>
          <cell r="H5446" t="str">
            <v>KODE</v>
          </cell>
          <cell r="I5446" t="str">
            <v xml:space="preserve"> DISIAPKAN OLEH :</v>
          </cell>
          <cell r="K5446" t="str">
            <v>TANGGAL</v>
          </cell>
        </row>
        <row r="5447">
          <cell r="E5447" t="str">
            <v>[071]</v>
          </cell>
          <cell r="F5447" t="str">
            <v>BANDAR LAMPUNG</v>
          </cell>
          <cell r="H5447" t="str">
            <v>[018]</v>
          </cell>
          <cell r="I5447" t="str">
            <v>CV.PUTRA SILIWANGI JAYA</v>
          </cell>
          <cell r="K5447" t="str">
            <v>05 Agustus 2005</v>
          </cell>
        </row>
        <row r="5450">
          <cell r="A5450" t="str">
            <v xml:space="preserve"> URAIAN</v>
          </cell>
          <cell r="F5450" t="str">
            <v xml:space="preserve"> ANGGAPAN / ASUMSI</v>
          </cell>
        </row>
        <row r="5451">
          <cell r="A5451" t="str">
            <v xml:space="preserve"> 1.</v>
          </cell>
          <cell r="B5451" t="str">
            <v>Paving block diadakan leveransir dilokasi</v>
          </cell>
          <cell r="F5451" t="str">
            <v xml:space="preserve"> 1. Lapisan bawah diberi pasir urug tebal 5 cm</v>
          </cell>
        </row>
        <row r="5452">
          <cell r="B5452" t="str">
            <v>proyek</v>
          </cell>
          <cell r="F5452" t="str">
            <v xml:space="preserve"> 2. Bidang yang akan dipasang paving diratakan terlebih dahulu dan dipadatkan</v>
          </cell>
        </row>
        <row r="5453">
          <cell r="A5453" t="str">
            <v>2.</v>
          </cell>
          <cell r="B5453" t="str">
            <v>Pasir urug alas tebal 5 cm padat atau 4 - 8</v>
          </cell>
          <cell r="F5453" t="str">
            <v xml:space="preserve"> 3. Paving Blok 1 M2 sebanyak 30 buah tebal 6 cm</v>
          </cell>
        </row>
        <row r="5454">
          <cell r="B5454" t="str">
            <v>cm gembur dia &lt; 9,5 cm kadar air maksimum</v>
          </cell>
          <cell r="F5454" t="str">
            <v xml:space="preserve"> 4. Menggunakan tenaga manusia 175 m2/hari</v>
          </cell>
        </row>
        <row r="5455">
          <cell r="B5455" t="str">
            <v>10%</v>
          </cell>
          <cell r="F5455" t="str">
            <v xml:space="preserve"> 5. Paving block mempunyai kekuatan tekan 250 kg/cm2</v>
          </cell>
        </row>
        <row r="5456">
          <cell r="A5456" t="str">
            <v>3.</v>
          </cell>
          <cell r="B5456" t="str">
            <v>Paving block 30 buah/m2</v>
          </cell>
          <cell r="F5456" t="str">
            <v xml:space="preserve"> 6. Pasir pengisi/filler sand dia &lt; 4,5 mm, 0,75 m3/100 m2</v>
          </cell>
        </row>
        <row r="5457">
          <cell r="A5457" t="str">
            <v>4.</v>
          </cell>
          <cell r="B5457" t="str">
            <v>Pasir pengisi /pasir pasang atau filler sand</v>
          </cell>
          <cell r="F5457" t="str">
            <v xml:space="preserve"> 7. Alat bantu 1 set</v>
          </cell>
        </row>
        <row r="5458">
          <cell r="B5458" t="str">
            <v>0,75 m3/ 100 m2 dia &lt; 4,5 mm dicampur pasir</v>
          </cell>
        </row>
        <row r="5459">
          <cell r="B5459" t="str">
            <v>urug 10% lebar net 2 - 4 mm</v>
          </cell>
        </row>
        <row r="5462">
          <cell r="F5462" t="str">
            <v/>
          </cell>
        </row>
        <row r="5463">
          <cell r="B5463" t="str">
            <v>PEKERJA</v>
          </cell>
          <cell r="E5463" t="str">
            <v>JUMLAH</v>
          </cell>
          <cell r="F5463" t="str">
            <v>HARI</v>
          </cell>
          <cell r="G5463" t="str">
            <v>KODE</v>
          </cell>
          <cell r="H5463" t="str">
            <v>TOTAL VOL</v>
          </cell>
          <cell r="I5463" t="str">
            <v>UPAH</v>
          </cell>
          <cell r="J5463" t="str">
            <v>BIAYA</v>
          </cell>
          <cell r="K5463" t="str">
            <v>SUB TOTAL</v>
          </cell>
        </row>
        <row r="5464">
          <cell r="E5464" t="str">
            <v>ORANG</v>
          </cell>
          <cell r="H5464" t="str">
            <v>(Orang-hari)</v>
          </cell>
          <cell r="I5464" t="str">
            <v>(Rp/Org/Hari)</v>
          </cell>
          <cell r="J5464" t="str">
            <v>(Rp)</v>
          </cell>
          <cell r="K5464" t="str">
            <v>(Rp)</v>
          </cell>
        </row>
        <row r="5466">
          <cell r="A5466" t="str">
            <v>P</v>
          </cell>
          <cell r="B5466" t="str">
            <v xml:space="preserve"> Buruh terampil</v>
          </cell>
          <cell r="E5466">
            <v>10</v>
          </cell>
          <cell r="F5466">
            <v>1</v>
          </cell>
          <cell r="G5466" t="str">
            <v>L 106</v>
          </cell>
          <cell r="H5466">
            <v>10</v>
          </cell>
          <cell r="I5466">
            <v>24800</v>
          </cell>
          <cell r="J5466">
            <v>248000</v>
          </cell>
        </row>
        <row r="5467">
          <cell r="A5467" t="str">
            <v>E</v>
          </cell>
          <cell r="B5467" t="str">
            <v>Operator terampil</v>
          </cell>
          <cell r="E5467">
            <v>2</v>
          </cell>
          <cell r="F5467">
            <v>1</v>
          </cell>
          <cell r="G5467" t="str">
            <v>L 081</v>
          </cell>
          <cell r="H5467">
            <v>2</v>
          </cell>
          <cell r="I5467">
            <v>34400</v>
          </cell>
          <cell r="J5467">
            <v>68800</v>
          </cell>
        </row>
        <row r="5468">
          <cell r="A5468" t="str">
            <v>K</v>
          </cell>
          <cell r="B5468" t="str">
            <v xml:space="preserve"> Mandor</v>
          </cell>
          <cell r="E5468">
            <v>1</v>
          </cell>
          <cell r="F5468">
            <v>1</v>
          </cell>
          <cell r="G5468" t="str">
            <v>L 061</v>
          </cell>
          <cell r="H5468">
            <v>1</v>
          </cell>
          <cell r="I5468">
            <v>34400</v>
          </cell>
          <cell r="J5468">
            <v>34400</v>
          </cell>
        </row>
        <row r="5469">
          <cell r="A5469" t="str">
            <v>E</v>
          </cell>
        </row>
        <row r="5470">
          <cell r="A5470" t="str">
            <v>R</v>
          </cell>
        </row>
        <row r="5471">
          <cell r="A5471" t="str">
            <v>J</v>
          </cell>
        </row>
        <row r="5472">
          <cell r="A5472" t="str">
            <v>A</v>
          </cell>
        </row>
        <row r="5480">
          <cell r="D5480" t="str">
            <v xml:space="preserve"> JUMLAH BIAYA UNTUK PEKERJA</v>
          </cell>
          <cell r="L5480">
            <v>351200</v>
          </cell>
        </row>
        <row r="5481">
          <cell r="B5481" t="str">
            <v>MATERIAL</v>
          </cell>
          <cell r="F5481" t="str">
            <v>SATUAN</v>
          </cell>
          <cell r="G5481" t="str">
            <v>KODE</v>
          </cell>
          <cell r="H5481" t="str">
            <v>TOTAL VOL</v>
          </cell>
          <cell r="I5481" t="str">
            <v>H A R G A</v>
          </cell>
          <cell r="J5481" t="str">
            <v>BIAYA</v>
          </cell>
          <cell r="K5481" t="str">
            <v>SUB TOTAL</v>
          </cell>
        </row>
        <row r="5482">
          <cell r="I5482" t="str">
            <v>(Rp/Satuan)</v>
          </cell>
          <cell r="J5482" t="str">
            <v>(Rp)</v>
          </cell>
          <cell r="K5482" t="str">
            <v>(Rp)</v>
          </cell>
        </row>
        <row r="5483">
          <cell r="A5483" t="str">
            <v/>
          </cell>
        </row>
        <row r="5484">
          <cell r="A5484" t="str">
            <v>M</v>
          </cell>
          <cell r="B5484" t="str">
            <v>Paving blok 6 cm</v>
          </cell>
          <cell r="F5484" t="str">
            <v>Buah</v>
          </cell>
          <cell r="G5484" t="str">
            <v>B 004a</v>
          </cell>
          <cell r="H5484">
            <v>6300</v>
          </cell>
          <cell r="I5484">
            <v>980</v>
          </cell>
          <cell r="J5484">
            <v>6174000</v>
          </cell>
        </row>
        <row r="5485">
          <cell r="A5485" t="str">
            <v>A</v>
          </cell>
          <cell r="B5485" t="str">
            <v>Pasir urug</v>
          </cell>
          <cell r="F5485" t="str">
            <v>M3</v>
          </cell>
          <cell r="G5485" t="str">
            <v>M 040</v>
          </cell>
          <cell r="H5485">
            <v>8.75</v>
          </cell>
          <cell r="I5485">
            <v>69210</v>
          </cell>
          <cell r="J5485">
            <v>605587.5</v>
          </cell>
        </row>
        <row r="5486">
          <cell r="A5486" t="str">
            <v>T</v>
          </cell>
          <cell r="B5486" t="str">
            <v>Pasir Pasang</v>
          </cell>
          <cell r="F5486" t="str">
            <v>M3</v>
          </cell>
          <cell r="G5486" t="str">
            <v>M 041a</v>
          </cell>
          <cell r="H5486">
            <v>1.31</v>
          </cell>
          <cell r="I5486">
            <v>69210</v>
          </cell>
          <cell r="J5486">
            <v>90665.1</v>
          </cell>
        </row>
        <row r="5487">
          <cell r="A5487" t="str">
            <v>E</v>
          </cell>
          <cell r="B5487" t="str">
            <v>Alat bantu (set @ 3 alat)</v>
          </cell>
          <cell r="F5487" t="str">
            <v>set</v>
          </cell>
          <cell r="G5487" t="str">
            <v>M 170</v>
          </cell>
          <cell r="H5487">
            <v>0.05</v>
          </cell>
          <cell r="I5487">
            <v>49935</v>
          </cell>
          <cell r="J5487">
            <v>2496.75</v>
          </cell>
        </row>
        <row r="5488">
          <cell r="A5488" t="str">
            <v>R</v>
          </cell>
        </row>
        <row r="5489">
          <cell r="A5489" t="str">
            <v>I</v>
          </cell>
        </row>
        <row r="5490">
          <cell r="A5490" t="str">
            <v>A</v>
          </cell>
        </row>
        <row r="5491">
          <cell r="A5491" t="str">
            <v>L</v>
          </cell>
        </row>
        <row r="5493">
          <cell r="E5493" t="str">
            <v/>
          </cell>
        </row>
        <row r="5494">
          <cell r="E5494" t="str">
            <v/>
          </cell>
        </row>
        <row r="5495">
          <cell r="E5495" t="str">
            <v/>
          </cell>
        </row>
        <row r="5496">
          <cell r="B5496" t="str">
            <v/>
          </cell>
          <cell r="E5496" t="str">
            <v/>
          </cell>
          <cell r="F5496" t="str">
            <v/>
          </cell>
          <cell r="G5496" t="str">
            <v/>
          </cell>
          <cell r="H5496" t="str">
            <v/>
          </cell>
          <cell r="I5496" t="str">
            <v/>
          </cell>
        </row>
        <row r="5498">
          <cell r="D5498" t="str">
            <v xml:space="preserve"> JUMLAH BIAYA UNTUK MATERIAL</v>
          </cell>
          <cell r="L5498">
            <v>6872749.3499999996</v>
          </cell>
        </row>
        <row r="5499">
          <cell r="B5499" t="str">
            <v>PERALATAN</v>
          </cell>
          <cell r="E5499" t="str">
            <v>JUMLAH</v>
          </cell>
          <cell r="F5499" t="str">
            <v xml:space="preserve">HARI </v>
          </cell>
          <cell r="G5499" t="str">
            <v>KODE</v>
          </cell>
          <cell r="H5499" t="str">
            <v>JAM KERJA</v>
          </cell>
          <cell r="I5499" t="str">
            <v>HARGA</v>
          </cell>
          <cell r="J5499" t="str">
            <v>BIAYA</v>
          </cell>
          <cell r="K5499" t="str">
            <v>SUB TOTAL</v>
          </cell>
        </row>
        <row r="5500">
          <cell r="E5500" t="str">
            <v>ALAT</v>
          </cell>
          <cell r="F5500" t="str">
            <v>KERJA</v>
          </cell>
          <cell r="I5500" t="str">
            <v>(Rp/Jam)</v>
          </cell>
          <cell r="J5500" t="str">
            <v>(Rp)</v>
          </cell>
          <cell r="K5500" t="str">
            <v>(Rp)</v>
          </cell>
        </row>
        <row r="5502">
          <cell r="A5502" t="str">
            <v>P</v>
          </cell>
          <cell r="B5502" t="str">
            <v>Vibrator Plate 4 HP</v>
          </cell>
          <cell r="E5502">
            <v>2</v>
          </cell>
          <cell r="F5502">
            <v>1</v>
          </cell>
          <cell r="G5502" t="str">
            <v>E 088</v>
          </cell>
          <cell r="H5502">
            <v>10</v>
          </cell>
          <cell r="I5502">
            <v>44930</v>
          </cell>
          <cell r="J5502">
            <v>449300</v>
          </cell>
        </row>
        <row r="5503">
          <cell r="A5503" t="str">
            <v>E</v>
          </cell>
        </row>
        <row r="5504">
          <cell r="A5504" t="str">
            <v>R</v>
          </cell>
        </row>
        <row r="5505">
          <cell r="A5505" t="str">
            <v>A</v>
          </cell>
        </row>
        <row r="5506">
          <cell r="A5506" t="str">
            <v>L</v>
          </cell>
        </row>
        <row r="5507">
          <cell r="A5507" t="str">
            <v>A</v>
          </cell>
        </row>
        <row r="5508">
          <cell r="A5508" t="str">
            <v>T</v>
          </cell>
        </row>
        <row r="5509">
          <cell r="A5509" t="str">
            <v>A</v>
          </cell>
        </row>
        <row r="5510">
          <cell r="A5510" t="str">
            <v>N</v>
          </cell>
        </row>
        <row r="5516">
          <cell r="D5516" t="str">
            <v xml:space="preserve"> JUMLAH BIAYA UNTUK PERALATAN</v>
          </cell>
          <cell r="L5516">
            <v>449300</v>
          </cell>
        </row>
        <row r="5517">
          <cell r="J5517" t="str">
            <v xml:space="preserve"> T O T A L (Rp)</v>
          </cell>
          <cell r="L5517">
            <v>7673249.3499999996</v>
          </cell>
        </row>
        <row r="5519">
          <cell r="B5519" t="str">
            <v>VOLUME  :</v>
          </cell>
          <cell r="C5519">
            <v>175</v>
          </cell>
          <cell r="E5519" t="str">
            <v>SATUAN  :</v>
          </cell>
          <cell r="F5519" t="str">
            <v>M2</v>
          </cell>
          <cell r="H5519" t="str">
            <v>HARGA SATUAN  :</v>
          </cell>
          <cell r="I5519">
            <v>43847.14</v>
          </cell>
          <cell r="J5519" t="str">
            <v xml:space="preserve">                  per</v>
          </cell>
          <cell r="K5519" t="str">
            <v>M2</v>
          </cell>
        </row>
        <row r="5522">
          <cell r="A5522" t="str">
            <v>ANALISA HARGA SATUAN</v>
          </cell>
          <cell r="L5522" t="str">
            <v>KODE</v>
          </cell>
        </row>
        <row r="5523">
          <cell r="A5523" t="str">
            <v>PASANG PAVING BLOK (INTER BLOK)</v>
          </cell>
        </row>
        <row r="5524">
          <cell r="A5524" t="str">
            <v>(MENGGUNAKAN BURUH)</v>
          </cell>
          <cell r="L5524" t="str">
            <v>Supl XII</v>
          </cell>
        </row>
        <row r="5526">
          <cell r="A5526" t="str">
            <v xml:space="preserve"> PROPINSI            :</v>
          </cell>
          <cell r="C5526" t="str">
            <v>LAMPUNG</v>
          </cell>
          <cell r="E5526" t="str">
            <v>KODE</v>
          </cell>
          <cell r="F5526" t="str">
            <v xml:space="preserve">KOTA </v>
          </cell>
          <cell r="H5526" t="str">
            <v>KODE</v>
          </cell>
          <cell r="I5526" t="str">
            <v xml:space="preserve"> DISIAPKAN OLEH :</v>
          </cell>
          <cell r="K5526" t="str">
            <v>TANGGAL</v>
          </cell>
        </row>
        <row r="5527">
          <cell r="E5527" t="str">
            <v>[071]</v>
          </cell>
          <cell r="F5527" t="str">
            <v>BANDAR LAMPUNG</v>
          </cell>
          <cell r="H5527" t="str">
            <v>[018]</v>
          </cell>
          <cell r="I5527" t="str">
            <v>CV.PUTRA SILIWANGI JAYA</v>
          </cell>
          <cell r="K5527" t="str">
            <v>05 Agustus 2005</v>
          </cell>
        </row>
        <row r="5530">
          <cell r="A5530" t="str">
            <v xml:space="preserve"> URAIAN</v>
          </cell>
          <cell r="F5530" t="str">
            <v xml:space="preserve"> ANGGAPAN / ASUMSI</v>
          </cell>
        </row>
        <row r="5531">
          <cell r="A5531" t="str">
            <v xml:space="preserve"> 1.</v>
          </cell>
          <cell r="B5531" t="str">
            <v>Paving block diadakan leveransir dilokasi</v>
          </cell>
          <cell r="F5531" t="str">
            <v xml:space="preserve"> 1. Lapisan bawah diberi pasir urug tebal 5 cm</v>
          </cell>
        </row>
        <row r="5532">
          <cell r="B5532" t="str">
            <v>proyek</v>
          </cell>
          <cell r="F5532" t="str">
            <v xml:space="preserve"> 2. Bidang yang akan dipasang paving diratakan terlebih dahulu dan dipadatkan</v>
          </cell>
        </row>
        <row r="5533">
          <cell r="A5533" t="str">
            <v>2.</v>
          </cell>
          <cell r="B5533" t="str">
            <v>Pasir urug alas tebal 5 cm padat atau 4 - 8</v>
          </cell>
          <cell r="F5533" t="str">
            <v xml:space="preserve"> 3. Paving Blok 1 M2 sebanyak 38 buah tebal 8 cm</v>
          </cell>
        </row>
        <row r="5534">
          <cell r="B5534" t="str">
            <v>cm gembur dia &lt; 9,5 cm kadar air maksimum</v>
          </cell>
          <cell r="F5534" t="str">
            <v xml:space="preserve"> 4. Menggunakan tenaga manusia 175 m2/hari</v>
          </cell>
        </row>
        <row r="5535">
          <cell r="B5535" t="str">
            <v>10%</v>
          </cell>
          <cell r="F5535" t="str">
            <v xml:space="preserve"> 5. Paving block mempunyai kekuatan tekan 250 kg/cm2</v>
          </cell>
        </row>
        <row r="5536">
          <cell r="A5536" t="str">
            <v>3.</v>
          </cell>
          <cell r="B5536" t="str">
            <v>Paving block 38 buah/m2</v>
          </cell>
          <cell r="F5536" t="str">
            <v xml:space="preserve"> 6. Pasir pengisi/filler sand dia &lt; 4,5 mm, 0,75 m3/100 m2</v>
          </cell>
        </row>
        <row r="5537">
          <cell r="A5537" t="str">
            <v>4.</v>
          </cell>
          <cell r="B5537" t="str">
            <v>Pasir pengisi /pasir pasang atau filler sand</v>
          </cell>
          <cell r="F5537" t="str">
            <v xml:space="preserve"> 7. Alat bantu 1 set</v>
          </cell>
        </row>
        <row r="5538">
          <cell r="B5538" t="str">
            <v>0,75 m3/ 100 m2 dia &lt; 4,5 mm dicampur pasir</v>
          </cell>
        </row>
        <row r="5539">
          <cell r="B5539" t="str">
            <v>urug 10% lebar net 2 - 4 mm</v>
          </cell>
        </row>
        <row r="5542">
          <cell r="F5542" t="str">
            <v/>
          </cell>
        </row>
        <row r="5543">
          <cell r="B5543" t="str">
            <v>PEKERJA</v>
          </cell>
          <cell r="E5543" t="str">
            <v>JUMLAH</v>
          </cell>
          <cell r="F5543" t="str">
            <v>HARI</v>
          </cell>
          <cell r="G5543" t="str">
            <v>KODE</v>
          </cell>
          <cell r="H5543" t="str">
            <v>TOTAL VOL</v>
          </cell>
          <cell r="I5543" t="str">
            <v>UPAH</v>
          </cell>
          <cell r="J5543" t="str">
            <v>BIAYA</v>
          </cell>
          <cell r="K5543" t="str">
            <v>SUB TOTAL</v>
          </cell>
        </row>
        <row r="5544">
          <cell r="E5544" t="str">
            <v>ORANG</v>
          </cell>
          <cell r="H5544" t="str">
            <v>(Orang-hari)</v>
          </cell>
          <cell r="I5544" t="str">
            <v>(Rp.)</v>
          </cell>
          <cell r="J5544" t="str">
            <v>(Rp)</v>
          </cell>
          <cell r="K5544" t="str">
            <v>(Rp)</v>
          </cell>
        </row>
        <row r="5546">
          <cell r="A5546" t="str">
            <v>P</v>
          </cell>
          <cell r="B5546" t="str">
            <v xml:space="preserve"> Buruh terampil</v>
          </cell>
          <cell r="E5546">
            <v>10</v>
          </cell>
          <cell r="F5546">
            <v>1</v>
          </cell>
          <cell r="G5546" t="str">
            <v>L 106</v>
          </cell>
          <cell r="H5546">
            <v>10</v>
          </cell>
          <cell r="I5546">
            <v>24800</v>
          </cell>
          <cell r="J5546">
            <v>248000</v>
          </cell>
        </row>
        <row r="5547">
          <cell r="A5547" t="str">
            <v>E</v>
          </cell>
          <cell r="B5547" t="str">
            <v>Operator terampil</v>
          </cell>
          <cell r="E5547">
            <v>2</v>
          </cell>
          <cell r="F5547">
            <v>1</v>
          </cell>
          <cell r="G5547" t="str">
            <v>L 081</v>
          </cell>
          <cell r="H5547">
            <v>2</v>
          </cell>
          <cell r="I5547">
            <v>34400</v>
          </cell>
          <cell r="J5547">
            <v>68800</v>
          </cell>
        </row>
        <row r="5548">
          <cell r="A5548" t="str">
            <v>K</v>
          </cell>
          <cell r="B5548" t="str">
            <v xml:space="preserve"> Mandor</v>
          </cell>
          <cell r="E5548">
            <v>1</v>
          </cell>
          <cell r="F5548">
            <v>1</v>
          </cell>
          <cell r="G5548" t="str">
            <v>L 061</v>
          </cell>
          <cell r="H5548">
            <v>1</v>
          </cell>
          <cell r="I5548">
            <v>34400</v>
          </cell>
          <cell r="J5548">
            <v>34400</v>
          </cell>
        </row>
        <row r="5549">
          <cell r="A5549" t="str">
            <v>E</v>
          </cell>
        </row>
        <row r="5550">
          <cell r="A5550" t="str">
            <v>R</v>
          </cell>
        </row>
        <row r="5551">
          <cell r="A5551" t="str">
            <v>J</v>
          </cell>
        </row>
        <row r="5552">
          <cell r="A5552" t="str">
            <v>A</v>
          </cell>
        </row>
        <row r="5560">
          <cell r="D5560" t="str">
            <v xml:space="preserve"> JUMLAH BIAYA UNTUK PEKERJA</v>
          </cell>
          <cell r="L5560">
            <v>351200</v>
          </cell>
        </row>
        <row r="5561">
          <cell r="B5561" t="str">
            <v>MATERIAL</v>
          </cell>
          <cell r="F5561" t="str">
            <v>SATUAN</v>
          </cell>
          <cell r="G5561" t="str">
            <v>KODE</v>
          </cell>
          <cell r="H5561" t="str">
            <v>TOTAL VOL</v>
          </cell>
          <cell r="I5561" t="str">
            <v>H A R G A</v>
          </cell>
          <cell r="J5561" t="str">
            <v>BIAYA</v>
          </cell>
          <cell r="K5561" t="str">
            <v>SUB TOTAL</v>
          </cell>
        </row>
        <row r="5562">
          <cell r="I5562" t="str">
            <v>(Rp/Satuan)</v>
          </cell>
          <cell r="J5562" t="str">
            <v>(Rp)</v>
          </cell>
          <cell r="K5562" t="str">
            <v>(Rp)</v>
          </cell>
        </row>
        <row r="5563">
          <cell r="A5563" t="str">
            <v/>
          </cell>
        </row>
        <row r="5564">
          <cell r="A5564" t="str">
            <v>M</v>
          </cell>
          <cell r="B5564" t="str">
            <v>Paving blok 8 cm</v>
          </cell>
          <cell r="F5564" t="str">
            <v>Buah</v>
          </cell>
          <cell r="G5564" t="str">
            <v>B 004</v>
          </cell>
          <cell r="H5564">
            <v>6300</v>
          </cell>
          <cell r="I5564">
            <v>1100</v>
          </cell>
          <cell r="J5564">
            <v>6930000</v>
          </cell>
        </row>
        <row r="5565">
          <cell r="A5565" t="str">
            <v>A</v>
          </cell>
          <cell r="B5565" t="str">
            <v>Pasir urug</v>
          </cell>
          <cell r="F5565" t="str">
            <v>M3</v>
          </cell>
          <cell r="G5565" t="str">
            <v>M 040</v>
          </cell>
          <cell r="H5565">
            <v>8.75</v>
          </cell>
          <cell r="I5565">
            <v>69210</v>
          </cell>
          <cell r="J5565">
            <v>605587.5</v>
          </cell>
        </row>
        <row r="5566">
          <cell r="A5566" t="str">
            <v>T</v>
          </cell>
          <cell r="B5566" t="str">
            <v>Pasir Pasang</v>
          </cell>
          <cell r="F5566" t="str">
            <v>M3</v>
          </cell>
          <cell r="G5566" t="str">
            <v>M 041a</v>
          </cell>
          <cell r="H5566">
            <v>1.31</v>
          </cell>
          <cell r="I5566">
            <v>69210</v>
          </cell>
          <cell r="J5566">
            <v>90665.1</v>
          </cell>
        </row>
        <row r="5567">
          <cell r="A5567" t="str">
            <v>E</v>
          </cell>
          <cell r="B5567" t="str">
            <v>Alat bantu (set @ 3 alat)</v>
          </cell>
          <cell r="F5567" t="str">
            <v>set</v>
          </cell>
          <cell r="G5567" t="str">
            <v>M 170</v>
          </cell>
          <cell r="H5567">
            <v>0.05</v>
          </cell>
          <cell r="I5567">
            <v>49935</v>
          </cell>
          <cell r="J5567">
            <v>2496.75</v>
          </cell>
        </row>
        <row r="5568">
          <cell r="A5568" t="str">
            <v>R</v>
          </cell>
        </row>
        <row r="5569">
          <cell r="A5569" t="str">
            <v>I</v>
          </cell>
        </row>
        <row r="5570">
          <cell r="A5570" t="str">
            <v>A</v>
          </cell>
        </row>
        <row r="5571">
          <cell r="A5571" t="str">
            <v>L</v>
          </cell>
        </row>
        <row r="5573">
          <cell r="E5573" t="str">
            <v/>
          </cell>
        </row>
        <row r="5574">
          <cell r="E5574" t="str">
            <v/>
          </cell>
        </row>
        <row r="5575">
          <cell r="E5575" t="str">
            <v/>
          </cell>
        </row>
        <row r="5576">
          <cell r="B5576" t="str">
            <v/>
          </cell>
          <cell r="E5576" t="str">
            <v/>
          </cell>
          <cell r="F5576" t="str">
            <v/>
          </cell>
          <cell r="G5576" t="str">
            <v/>
          </cell>
          <cell r="H5576" t="str">
            <v/>
          </cell>
          <cell r="I5576" t="str">
            <v/>
          </cell>
        </row>
        <row r="5578">
          <cell r="D5578" t="str">
            <v xml:space="preserve"> JUMLAH BIAYA UNTUK MATERIAL</v>
          </cell>
          <cell r="L5578">
            <v>7628749.3499999996</v>
          </cell>
        </row>
        <row r="5579">
          <cell r="B5579" t="str">
            <v>PERALATAN</v>
          </cell>
          <cell r="E5579" t="str">
            <v>JUMLAH</v>
          </cell>
          <cell r="F5579" t="str">
            <v xml:space="preserve">HARI </v>
          </cell>
          <cell r="G5579" t="str">
            <v>KODE</v>
          </cell>
          <cell r="H5579" t="str">
            <v>JAM KERJA</v>
          </cell>
          <cell r="I5579" t="str">
            <v>HARGA</v>
          </cell>
          <cell r="J5579" t="str">
            <v>BIAYA</v>
          </cell>
          <cell r="K5579" t="str">
            <v>SUB TOTAL</v>
          </cell>
        </row>
        <row r="5580">
          <cell r="E5580" t="str">
            <v>ALAT</v>
          </cell>
          <cell r="F5580" t="str">
            <v>KERJA</v>
          </cell>
          <cell r="I5580" t="str">
            <v>(Rp/Jam)</v>
          </cell>
          <cell r="J5580" t="str">
            <v>(Rp)</v>
          </cell>
          <cell r="K5580" t="str">
            <v>(Rp)</v>
          </cell>
        </row>
        <row r="5582">
          <cell r="A5582" t="str">
            <v>P</v>
          </cell>
          <cell r="B5582" t="str">
            <v>Vibrator Plate 4 HP</v>
          </cell>
          <cell r="E5582">
            <v>2</v>
          </cell>
          <cell r="F5582">
            <v>1</v>
          </cell>
          <cell r="G5582" t="str">
            <v>E 088</v>
          </cell>
          <cell r="H5582">
            <v>10</v>
          </cell>
          <cell r="I5582">
            <v>44930</v>
          </cell>
          <cell r="J5582">
            <v>449300</v>
          </cell>
        </row>
        <row r="5583">
          <cell r="A5583" t="str">
            <v>E</v>
          </cell>
        </row>
        <row r="5584">
          <cell r="A5584" t="str">
            <v>R</v>
          </cell>
        </row>
        <row r="5585">
          <cell r="A5585" t="str">
            <v>A</v>
          </cell>
        </row>
        <row r="5586">
          <cell r="A5586" t="str">
            <v>L</v>
          </cell>
        </row>
        <row r="5587">
          <cell r="A5587" t="str">
            <v>A</v>
          </cell>
        </row>
        <row r="5588">
          <cell r="A5588" t="str">
            <v>T</v>
          </cell>
        </row>
        <row r="5589">
          <cell r="A5589" t="str">
            <v>A</v>
          </cell>
        </row>
        <row r="5590">
          <cell r="A5590" t="str">
            <v>N</v>
          </cell>
        </row>
        <row r="5596">
          <cell r="D5596" t="str">
            <v xml:space="preserve"> JUMLAH BIAYA UNTUK PERALATAN</v>
          </cell>
          <cell r="L5596">
            <v>449300</v>
          </cell>
        </row>
        <row r="5597">
          <cell r="J5597" t="str">
            <v xml:space="preserve"> T O T A L (Rp)</v>
          </cell>
          <cell r="L5597">
            <v>8429249.3499999996</v>
          </cell>
        </row>
        <row r="5599">
          <cell r="B5599" t="str">
            <v>VOLUME  :</v>
          </cell>
          <cell r="C5599">
            <v>175</v>
          </cell>
          <cell r="E5599" t="str">
            <v>SATUAN  :</v>
          </cell>
          <cell r="F5599" t="str">
            <v>M2</v>
          </cell>
          <cell r="H5599" t="str">
            <v>HARGA SATUAN  :</v>
          </cell>
          <cell r="I5599">
            <v>48167.14</v>
          </cell>
          <cell r="J5599" t="str">
            <v xml:space="preserve">                  per</v>
          </cell>
          <cell r="K5599" t="str">
            <v>M2</v>
          </cell>
        </row>
        <row r="5682">
          <cell r="A5682" t="str">
            <v>ANALISA HARGA SATUAN</v>
          </cell>
          <cell r="L5682" t="str">
            <v>KODE</v>
          </cell>
        </row>
        <row r="5683">
          <cell r="A5683" t="str">
            <v>PENGURUGAN KEMBALI DAN DIPADATKAN (UNTUK TALUD DAN SIRING PASANGAN)</v>
          </cell>
        </row>
        <row r="5684">
          <cell r="A5684" t="str">
            <v>(MENGGUNAKAN BURUH)</v>
          </cell>
          <cell r="L5684" t="str">
            <v>K. 225.a</v>
          </cell>
        </row>
        <row r="5686">
          <cell r="A5686" t="str">
            <v xml:space="preserve"> PROPINSI            :</v>
          </cell>
          <cell r="C5686" t="str">
            <v>LAMPUNG</v>
          </cell>
          <cell r="E5686" t="str">
            <v>KODE</v>
          </cell>
          <cell r="F5686" t="str">
            <v xml:space="preserve">KOTA </v>
          </cell>
          <cell r="H5686" t="str">
            <v>KODE</v>
          </cell>
          <cell r="I5686" t="str">
            <v xml:space="preserve"> DISIAPKAN OLEH :</v>
          </cell>
          <cell r="K5686" t="str">
            <v>TANGGAL</v>
          </cell>
        </row>
        <row r="5687">
          <cell r="E5687" t="str">
            <v>[071]</v>
          </cell>
          <cell r="F5687" t="str">
            <v>BANDAR LAMPUNG</v>
          </cell>
          <cell r="H5687" t="str">
            <v>[018]</v>
          </cell>
          <cell r="I5687" t="str">
            <v>CV.PUTRA SILIWANGI JAYA</v>
          </cell>
          <cell r="K5687" t="str">
            <v>05 Agustus 2005</v>
          </cell>
        </row>
        <row r="5690">
          <cell r="A5690" t="str">
            <v xml:space="preserve"> URAIAN</v>
          </cell>
          <cell r="F5690" t="str">
            <v xml:space="preserve"> ANGGAPAN / ASUMSI</v>
          </cell>
        </row>
        <row r="5691">
          <cell r="A5691" t="str">
            <v xml:space="preserve"> 1.</v>
          </cell>
          <cell r="B5691" t="str">
            <v>Membersihkan struktur dari bahan organik</v>
          </cell>
          <cell r="F5691" t="str">
            <v>1. Bahan uurugan diambil dari bekas galian</v>
          </cell>
        </row>
        <row r="5692">
          <cell r="A5692" t="str">
            <v xml:space="preserve"> 2.</v>
          </cell>
          <cell r="B5692" t="str">
            <v>Buruh mengurug bagian belakang struktur</v>
          </cell>
        </row>
        <row r="5693">
          <cell r="A5693" t="str">
            <v xml:space="preserve"> 3. </v>
          </cell>
          <cell r="B5693" t="str">
            <v xml:space="preserve">Memadatkan dengan tamper </v>
          </cell>
        </row>
        <row r="5703">
          <cell r="B5703" t="str">
            <v>PEKERJA</v>
          </cell>
          <cell r="E5703" t="str">
            <v>JUMLAH</v>
          </cell>
          <cell r="F5703" t="str">
            <v>HARI</v>
          </cell>
          <cell r="G5703" t="str">
            <v>KODE</v>
          </cell>
          <cell r="H5703" t="str">
            <v>TOTAL VOL</v>
          </cell>
          <cell r="I5703" t="str">
            <v>UPAH</v>
          </cell>
          <cell r="J5703" t="str">
            <v>BIAYA</v>
          </cell>
          <cell r="K5703" t="str">
            <v>SUB TOTAL</v>
          </cell>
        </row>
        <row r="5704">
          <cell r="E5704" t="str">
            <v>ORANG</v>
          </cell>
          <cell r="H5704" t="str">
            <v>(Orang hari)</v>
          </cell>
          <cell r="I5704" t="str">
            <v>(Rp/Org/Hari)</v>
          </cell>
          <cell r="J5704" t="str">
            <v>(Rp)</v>
          </cell>
          <cell r="K5704" t="str">
            <v>(Rp)</v>
          </cell>
        </row>
        <row r="5706">
          <cell r="A5706" t="str">
            <v>P</v>
          </cell>
          <cell r="B5706" t="str">
            <v>Buruh tak Terampil</v>
          </cell>
          <cell r="F5706">
            <v>1</v>
          </cell>
          <cell r="G5706" t="str">
            <v>L 101</v>
          </cell>
          <cell r="H5706">
            <v>0</v>
          </cell>
          <cell r="I5706">
            <v>21800</v>
          </cell>
          <cell r="J5706">
            <v>0</v>
          </cell>
        </row>
        <row r="5707">
          <cell r="A5707" t="str">
            <v>E</v>
          </cell>
          <cell r="B5707" t="str">
            <v>Mandor</v>
          </cell>
          <cell r="F5707">
            <v>1</v>
          </cell>
          <cell r="G5707" t="str">
            <v>L 061</v>
          </cell>
          <cell r="H5707">
            <v>0</v>
          </cell>
          <cell r="I5707">
            <v>34400</v>
          </cell>
          <cell r="J5707">
            <v>0</v>
          </cell>
        </row>
        <row r="5708">
          <cell r="A5708" t="str">
            <v>K</v>
          </cell>
          <cell r="B5708" t="str">
            <v>Buruh Terampil</v>
          </cell>
          <cell r="F5708">
            <v>1</v>
          </cell>
          <cell r="G5708" t="str">
            <v>L 106</v>
          </cell>
          <cell r="H5708">
            <v>0</v>
          </cell>
          <cell r="I5708">
            <v>24800</v>
          </cell>
          <cell r="J5708">
            <v>0</v>
          </cell>
        </row>
        <row r="5709">
          <cell r="A5709" t="str">
            <v>E</v>
          </cell>
        </row>
        <row r="5710">
          <cell r="A5710" t="str">
            <v>R</v>
          </cell>
        </row>
        <row r="5711">
          <cell r="A5711" t="str">
            <v>J</v>
          </cell>
        </row>
        <row r="5712">
          <cell r="A5712" t="str">
            <v>A</v>
          </cell>
        </row>
        <row r="5720">
          <cell r="D5720" t="str">
            <v xml:space="preserve"> JUMLAH BIAYA UNTUK PEKERJA</v>
          </cell>
          <cell r="L5720">
            <v>0</v>
          </cell>
        </row>
        <row r="5721">
          <cell r="B5721" t="str">
            <v>MATERIAL</v>
          </cell>
          <cell r="F5721" t="str">
            <v>SATUAN</v>
          </cell>
          <cell r="G5721" t="str">
            <v>KODE</v>
          </cell>
          <cell r="H5721" t="str">
            <v>TOTAL VOL</v>
          </cell>
          <cell r="I5721" t="str">
            <v>HARGA SATUAN</v>
          </cell>
          <cell r="J5721" t="str">
            <v>BIAYA</v>
          </cell>
          <cell r="K5721" t="str">
            <v>SUB TOTAL</v>
          </cell>
        </row>
        <row r="5722">
          <cell r="I5722" t="str">
            <v>(Rp/Satuan)</v>
          </cell>
          <cell r="J5722" t="str">
            <v>(Rp)</v>
          </cell>
          <cell r="K5722" t="str">
            <v>(Rp)</v>
          </cell>
        </row>
        <row r="5724">
          <cell r="A5724" t="str">
            <v>M</v>
          </cell>
        </row>
        <row r="5725">
          <cell r="A5725" t="str">
            <v>A</v>
          </cell>
          <cell r="B5725" t="str">
            <v>Alat bantu (set @ 3 alat)</v>
          </cell>
          <cell r="F5725" t="str">
            <v>set</v>
          </cell>
          <cell r="G5725" t="str">
            <v>M 170</v>
          </cell>
          <cell r="H5725">
            <v>0.4</v>
          </cell>
          <cell r="I5725">
            <v>49935</v>
          </cell>
          <cell r="J5725">
            <v>19974</v>
          </cell>
        </row>
        <row r="5726">
          <cell r="A5726" t="str">
            <v>T</v>
          </cell>
        </row>
        <row r="5727">
          <cell r="A5727" t="str">
            <v>E</v>
          </cell>
        </row>
        <row r="5728">
          <cell r="A5728" t="str">
            <v>R</v>
          </cell>
        </row>
        <row r="5729">
          <cell r="A5729" t="str">
            <v>I</v>
          </cell>
        </row>
        <row r="5730">
          <cell r="A5730" t="str">
            <v>A</v>
          </cell>
        </row>
        <row r="5731">
          <cell r="A5731" t="str">
            <v>L</v>
          </cell>
        </row>
        <row r="5733">
          <cell r="E5733" t="str">
            <v/>
          </cell>
        </row>
        <row r="5734">
          <cell r="E5734" t="str">
            <v/>
          </cell>
        </row>
        <row r="5735">
          <cell r="E5735" t="str">
            <v/>
          </cell>
        </row>
        <row r="5736">
          <cell r="E5736" t="str">
            <v/>
          </cell>
        </row>
        <row r="5738">
          <cell r="D5738" t="str">
            <v xml:space="preserve"> JUMLAH BIAYA UNTUK MATERIAL</v>
          </cell>
          <cell r="L5738">
            <v>19974</v>
          </cell>
        </row>
        <row r="5739">
          <cell r="B5739" t="str">
            <v>PERALATAN</v>
          </cell>
          <cell r="E5739" t="str">
            <v>JUMLAH</v>
          </cell>
          <cell r="F5739" t="str">
            <v xml:space="preserve">HARI </v>
          </cell>
          <cell r="G5739" t="str">
            <v>KODE</v>
          </cell>
          <cell r="H5739" t="str">
            <v>JAM KERJA</v>
          </cell>
          <cell r="I5739" t="str">
            <v>HARGA</v>
          </cell>
          <cell r="J5739" t="str">
            <v>BIAYA</v>
          </cell>
          <cell r="K5739" t="str">
            <v>SUB TOTAL</v>
          </cell>
        </row>
        <row r="5740">
          <cell r="E5740" t="str">
            <v>ALAT</v>
          </cell>
          <cell r="F5740" t="str">
            <v>KERJA</v>
          </cell>
          <cell r="I5740" t="str">
            <v>(Rp/Jam)</v>
          </cell>
          <cell r="J5740" t="str">
            <v>(Rp)</v>
          </cell>
          <cell r="K5740" t="str">
            <v>(Rp)</v>
          </cell>
        </row>
        <row r="5742">
          <cell r="A5742" t="str">
            <v>P</v>
          </cell>
        </row>
        <row r="5743">
          <cell r="A5743" t="str">
            <v>E</v>
          </cell>
          <cell r="B5743" t="str">
            <v>Tamper 4 HP</v>
          </cell>
          <cell r="E5743">
            <v>2</v>
          </cell>
          <cell r="F5743">
            <v>1</v>
          </cell>
          <cell r="G5743" t="str">
            <v>E 088</v>
          </cell>
          <cell r="H5743">
            <v>10</v>
          </cell>
          <cell r="I5743">
            <v>44930</v>
          </cell>
          <cell r="J5743">
            <v>449300</v>
          </cell>
        </row>
        <row r="5744">
          <cell r="A5744" t="str">
            <v>R</v>
          </cell>
        </row>
        <row r="5745">
          <cell r="A5745" t="str">
            <v>A</v>
          </cell>
        </row>
        <row r="5746">
          <cell r="A5746" t="str">
            <v>L</v>
          </cell>
        </row>
        <row r="5747">
          <cell r="A5747" t="str">
            <v>A</v>
          </cell>
        </row>
        <row r="5748">
          <cell r="A5748" t="str">
            <v>T</v>
          </cell>
        </row>
        <row r="5749">
          <cell r="A5749" t="str">
            <v>A</v>
          </cell>
        </row>
        <row r="5750">
          <cell r="A5750" t="str">
            <v>N</v>
          </cell>
        </row>
        <row r="5756">
          <cell r="D5756" t="str">
            <v xml:space="preserve"> JUMLAH BIAYA UNTUK PERALATAN</v>
          </cell>
          <cell r="L5756">
            <v>449300</v>
          </cell>
        </row>
        <row r="5757">
          <cell r="J5757" t="str">
            <v xml:space="preserve"> T O T A L (Rp)</v>
          </cell>
          <cell r="L5757">
            <v>469274</v>
          </cell>
        </row>
        <row r="5759">
          <cell r="B5759" t="str">
            <v>VOLUME  :</v>
          </cell>
          <cell r="C5759">
            <v>15</v>
          </cell>
          <cell r="E5759" t="str">
            <v>SATUAN  :</v>
          </cell>
          <cell r="F5759" t="str">
            <v>M3</v>
          </cell>
          <cell r="H5759" t="str">
            <v>HARGA SATUAN  :</v>
          </cell>
          <cell r="I5759">
            <v>31284.93</v>
          </cell>
          <cell r="J5759" t="str">
            <v xml:space="preserve">                  per</v>
          </cell>
          <cell r="K5759" t="str">
            <v>M3</v>
          </cell>
        </row>
        <row r="6003">
          <cell r="A6003" t="str">
            <v>ANALISA HARGA SATUAN</v>
          </cell>
          <cell r="L6003" t="str">
            <v>KODE</v>
          </cell>
        </row>
        <row r="6004">
          <cell r="A6004" t="str">
            <v>MEMBERSIHKAN SIRING PASANGAN TERTUTUP</v>
          </cell>
        </row>
        <row r="6005">
          <cell r="A6005" t="str">
            <v>(MENGGUNAKAN BURUH)</v>
          </cell>
          <cell r="L6005" t="str">
            <v>K - 424A</v>
          </cell>
        </row>
        <row r="6007">
          <cell r="A6007" t="str">
            <v xml:space="preserve"> PROPINSI            :</v>
          </cell>
          <cell r="C6007" t="str">
            <v>LAMPUNG</v>
          </cell>
          <cell r="E6007" t="str">
            <v>KODE</v>
          </cell>
          <cell r="F6007" t="str">
            <v xml:space="preserve">KOTA </v>
          </cell>
          <cell r="H6007" t="str">
            <v>KODE</v>
          </cell>
          <cell r="I6007" t="str">
            <v xml:space="preserve"> DISIAPKAN OLEH :</v>
          </cell>
          <cell r="K6007" t="str">
            <v>TANGGAL</v>
          </cell>
        </row>
        <row r="6008">
          <cell r="E6008" t="str">
            <v>[071]</v>
          </cell>
          <cell r="F6008" t="str">
            <v>BANDAR LAMPUNG</v>
          </cell>
          <cell r="H6008" t="str">
            <v>[018]</v>
          </cell>
          <cell r="I6008" t="str">
            <v>CV.PUTRA SILIWANGI JAYA</v>
          </cell>
          <cell r="K6008" t="str">
            <v>05 Agustus 2005</v>
          </cell>
        </row>
        <row r="6011">
          <cell r="A6011" t="str">
            <v xml:space="preserve"> URAIAN</v>
          </cell>
          <cell r="F6011" t="str">
            <v xml:space="preserve"> ANGGAPAN / ASUMSI</v>
          </cell>
        </row>
        <row r="6012">
          <cell r="A6012" t="str">
            <v xml:space="preserve"> 1.</v>
          </cell>
          <cell r="B6012" t="str">
            <v>Bersihkan saluran samping dan gorong-gorong dari</v>
          </cell>
          <cell r="F6012" t="str">
            <v xml:space="preserve"> 1. Menggunakan Tenaga Manusia 100 m perhari</v>
          </cell>
        </row>
        <row r="6013">
          <cell r="B6013" t="str">
            <v>kotoran/sampah dan tumbuh-tumbuhan</v>
          </cell>
          <cell r="F6013" t="str">
            <v xml:space="preserve"> 2. Membersihkan sampah, kotoran yang menyumbat, tumbuh-tumbuhan dari parit</v>
          </cell>
        </row>
        <row r="6014">
          <cell r="A6014" t="str">
            <v xml:space="preserve"> 2. </v>
          </cell>
          <cell r="B6014" t="str">
            <v xml:space="preserve">Buang sampah/kotoran tersebut dengan </v>
          </cell>
          <cell r="F6014" t="str">
            <v xml:space="preserve">     dan gorong-gorong.</v>
          </cell>
        </row>
        <row r="6015">
          <cell r="B6015" t="str">
            <v>menggunakantruck, dimuat oleh tenaga orang</v>
          </cell>
          <cell r="F6015" t="str">
            <v xml:space="preserve"> 3. Pembuangan reruntuhan sejauh 1,00 km (10 m3/100m)</v>
          </cell>
        </row>
        <row r="6016">
          <cell r="F6016" t="str">
            <v xml:space="preserve"> 4. Kapasitas 1 rit PP/jam/truck</v>
          </cell>
        </row>
        <row r="6017">
          <cell r="F6017" t="str">
            <v xml:space="preserve"> 5. Penggunaan alat bantu 1 bulan/orang/set @ 3 alat.</v>
          </cell>
        </row>
        <row r="6022">
          <cell r="B6022" t="str">
            <v>PEKERJA</v>
          </cell>
          <cell r="E6022" t="str">
            <v>JUMLAH</v>
          </cell>
          <cell r="F6022" t="str">
            <v>HARI</v>
          </cell>
          <cell r="G6022" t="str">
            <v>KODE</v>
          </cell>
          <cell r="H6022" t="str">
            <v>TOTAL VOL</v>
          </cell>
          <cell r="I6022" t="str">
            <v>UPAH</v>
          </cell>
          <cell r="J6022" t="str">
            <v>BIAYA</v>
          </cell>
          <cell r="K6022" t="str">
            <v>SUB TOTAL</v>
          </cell>
        </row>
        <row r="6023">
          <cell r="E6023" t="str">
            <v>ORANG</v>
          </cell>
          <cell r="H6023" t="str">
            <v>(Orang hari)</v>
          </cell>
          <cell r="I6023" t="str">
            <v>(Rp/Org/Hari)</v>
          </cell>
          <cell r="J6023" t="str">
            <v>(Rp)</v>
          </cell>
          <cell r="K6023" t="str">
            <v>(Rp)</v>
          </cell>
        </row>
        <row r="6026">
          <cell r="A6026" t="str">
            <v>P</v>
          </cell>
          <cell r="B6026" t="str">
            <v xml:space="preserve"> Buruh tak terampil</v>
          </cell>
          <cell r="E6026">
            <v>36</v>
          </cell>
          <cell r="F6026">
            <v>1</v>
          </cell>
          <cell r="G6026" t="str">
            <v>L 101</v>
          </cell>
          <cell r="H6026">
            <v>36</v>
          </cell>
          <cell r="I6026">
            <v>21800</v>
          </cell>
          <cell r="J6026">
            <v>784800</v>
          </cell>
        </row>
        <row r="6027">
          <cell r="A6027" t="str">
            <v>E</v>
          </cell>
          <cell r="B6027" t="str">
            <v xml:space="preserve"> Supir terampil</v>
          </cell>
          <cell r="E6027">
            <v>2</v>
          </cell>
          <cell r="F6027">
            <v>1</v>
          </cell>
          <cell r="G6027" t="str">
            <v>L 091</v>
          </cell>
          <cell r="H6027">
            <v>2</v>
          </cell>
          <cell r="I6027">
            <v>29500</v>
          </cell>
          <cell r="J6027">
            <v>59000</v>
          </cell>
        </row>
        <row r="6028">
          <cell r="A6028" t="str">
            <v>K</v>
          </cell>
          <cell r="B6028" t="str">
            <v xml:space="preserve"> Pembantu Supir</v>
          </cell>
          <cell r="E6028">
            <v>2</v>
          </cell>
          <cell r="F6028">
            <v>1</v>
          </cell>
          <cell r="G6028" t="str">
            <v>L 099</v>
          </cell>
          <cell r="H6028">
            <v>2</v>
          </cell>
          <cell r="I6028">
            <v>21800</v>
          </cell>
          <cell r="J6028">
            <v>43600</v>
          </cell>
        </row>
        <row r="6029">
          <cell r="A6029" t="str">
            <v>E</v>
          </cell>
          <cell r="B6029" t="str">
            <v xml:space="preserve"> Mandor</v>
          </cell>
          <cell r="E6029">
            <v>1</v>
          </cell>
          <cell r="F6029">
            <v>1</v>
          </cell>
          <cell r="G6029" t="str">
            <v>L 061</v>
          </cell>
          <cell r="H6029">
            <v>1</v>
          </cell>
          <cell r="I6029">
            <v>34400</v>
          </cell>
          <cell r="J6029">
            <v>34400</v>
          </cell>
        </row>
        <row r="6030">
          <cell r="A6030" t="str">
            <v>R</v>
          </cell>
        </row>
        <row r="6031">
          <cell r="A6031" t="str">
            <v>J</v>
          </cell>
        </row>
        <row r="6032">
          <cell r="A6032" t="str">
            <v>A</v>
          </cell>
        </row>
        <row r="6040">
          <cell r="D6040" t="str">
            <v xml:space="preserve"> JUMLAH BIAYA UNTUK PEKERJA</v>
          </cell>
          <cell r="J6040" t="str">
            <v>PEKERJA (I+II)</v>
          </cell>
          <cell r="L6040">
            <v>921800</v>
          </cell>
        </row>
        <row r="6041">
          <cell r="B6041" t="str">
            <v>MATERIAL</v>
          </cell>
          <cell r="E6041" t="str">
            <v>JUMLAH</v>
          </cell>
          <cell r="F6041" t="str">
            <v>SATUAN</v>
          </cell>
          <cell r="G6041" t="str">
            <v>KODE</v>
          </cell>
          <cell r="H6041" t="str">
            <v>TOTAL VOL</v>
          </cell>
          <cell r="I6041" t="str">
            <v>HARGA SATUAN</v>
          </cell>
          <cell r="J6041" t="str">
            <v>BIAYA</v>
          </cell>
          <cell r="K6041" t="str">
            <v>SUB TOTAL</v>
          </cell>
        </row>
        <row r="6042">
          <cell r="E6042" t="str">
            <v>MATERIAL</v>
          </cell>
          <cell r="I6042" t="str">
            <v>(Rp)</v>
          </cell>
          <cell r="J6042" t="str">
            <v>(Rp)</v>
          </cell>
          <cell r="K6042" t="str">
            <v>(Rp)</v>
          </cell>
        </row>
        <row r="6044">
          <cell r="A6044" t="str">
            <v>M</v>
          </cell>
          <cell r="B6044" t="str">
            <v>Alat bantu ( set @ 3 alat)</v>
          </cell>
          <cell r="F6044" t="str">
            <v xml:space="preserve">set </v>
          </cell>
          <cell r="G6044" t="str">
            <v>M 170</v>
          </cell>
          <cell r="H6044">
            <v>5</v>
          </cell>
          <cell r="I6044">
            <v>49935</v>
          </cell>
          <cell r="J6044">
            <v>249675</v>
          </cell>
        </row>
        <row r="6045">
          <cell r="A6045" t="str">
            <v>A</v>
          </cell>
        </row>
        <row r="6046">
          <cell r="A6046" t="str">
            <v>T</v>
          </cell>
        </row>
        <row r="6047">
          <cell r="A6047" t="str">
            <v>E</v>
          </cell>
        </row>
        <row r="6048">
          <cell r="A6048" t="str">
            <v>R</v>
          </cell>
        </row>
        <row r="6049">
          <cell r="A6049" t="str">
            <v>I</v>
          </cell>
        </row>
        <row r="6050">
          <cell r="A6050" t="str">
            <v>A</v>
          </cell>
        </row>
        <row r="6051">
          <cell r="A6051" t="str">
            <v>L</v>
          </cell>
        </row>
        <row r="6059">
          <cell r="D6059" t="str">
            <v xml:space="preserve"> JUMLAH BIAYA UNTUK MATERIAL</v>
          </cell>
          <cell r="J6059" t="str">
            <v>MATERIAL (I+II)</v>
          </cell>
          <cell r="L6059">
            <v>249675</v>
          </cell>
        </row>
        <row r="6060">
          <cell r="B6060" t="str">
            <v>PERALATAN</v>
          </cell>
          <cell r="E6060" t="str">
            <v>JUMLAH</v>
          </cell>
          <cell r="F6060" t="str">
            <v xml:space="preserve">HARI </v>
          </cell>
          <cell r="G6060" t="str">
            <v>KODE</v>
          </cell>
          <cell r="H6060" t="str">
            <v>JAM KERJA</v>
          </cell>
          <cell r="I6060" t="str">
            <v>HARGA</v>
          </cell>
          <cell r="J6060" t="str">
            <v>BIAYA</v>
          </cell>
          <cell r="K6060" t="str">
            <v>SUB TOTAL</v>
          </cell>
        </row>
        <row r="6061">
          <cell r="E6061" t="str">
            <v>ALAT</v>
          </cell>
          <cell r="F6061" t="str">
            <v>KERJA</v>
          </cell>
          <cell r="I6061" t="str">
            <v>(Rp/Jam)</v>
          </cell>
          <cell r="J6061" t="str">
            <v>(Rp)</v>
          </cell>
          <cell r="K6061" t="str">
            <v>(Rp)</v>
          </cell>
        </row>
        <row r="6063">
          <cell r="A6063" t="str">
            <v>P</v>
          </cell>
          <cell r="B6063" t="str">
            <v>Truk bak terbuka 3,5 T/115 HP</v>
          </cell>
          <cell r="E6063">
            <v>2</v>
          </cell>
          <cell r="F6063">
            <v>1</v>
          </cell>
          <cell r="G6063" t="str">
            <v>E 221</v>
          </cell>
          <cell r="H6063">
            <v>15</v>
          </cell>
          <cell r="I6063">
            <v>54910</v>
          </cell>
          <cell r="J6063">
            <v>823650</v>
          </cell>
        </row>
        <row r="6064">
          <cell r="A6064" t="str">
            <v>E</v>
          </cell>
        </row>
        <row r="6065">
          <cell r="A6065" t="str">
            <v>R</v>
          </cell>
        </row>
        <row r="6066">
          <cell r="A6066" t="str">
            <v>A</v>
          </cell>
        </row>
        <row r="6067">
          <cell r="A6067" t="str">
            <v>L</v>
          </cell>
        </row>
        <row r="6068">
          <cell r="A6068" t="str">
            <v>A</v>
          </cell>
        </row>
        <row r="6069">
          <cell r="A6069" t="str">
            <v>T</v>
          </cell>
        </row>
        <row r="6070">
          <cell r="A6070" t="str">
            <v>A</v>
          </cell>
        </row>
        <row r="6071">
          <cell r="A6071" t="str">
            <v>N</v>
          </cell>
        </row>
        <row r="6078">
          <cell r="D6078" t="str">
            <v xml:space="preserve"> JUMLAH BIAYA UNTUK PERALATAN</v>
          </cell>
          <cell r="J6078" t="str">
            <v>PERALATAN (I+II)</v>
          </cell>
          <cell r="L6078">
            <v>823650</v>
          </cell>
        </row>
        <row r="6079">
          <cell r="J6079" t="str">
            <v xml:space="preserve"> T O T A L (Rp)</v>
          </cell>
          <cell r="L6079">
            <v>1995125</v>
          </cell>
        </row>
        <row r="6081">
          <cell r="B6081" t="str">
            <v>VOLUME  :</v>
          </cell>
          <cell r="C6081">
            <v>100</v>
          </cell>
          <cell r="E6081" t="str">
            <v>SATUAN  :</v>
          </cell>
          <cell r="F6081" t="str">
            <v>M '</v>
          </cell>
          <cell r="H6081" t="str">
            <v>HARGA SATUAN  :</v>
          </cell>
          <cell r="I6081">
            <v>19951.25</v>
          </cell>
          <cell r="J6081" t="str">
            <v xml:space="preserve">                  per</v>
          </cell>
          <cell r="K6081" t="str">
            <v>M '</v>
          </cell>
        </row>
        <row r="6084">
          <cell r="A6084" t="str">
            <v>ANALISA HARGA SATUAN</v>
          </cell>
          <cell r="L6084" t="str">
            <v>KODE</v>
          </cell>
        </row>
        <row r="6085">
          <cell r="A6085" t="str">
            <v>PENIMBUNAN BADAN JALAN</v>
          </cell>
        </row>
        <row r="6086">
          <cell r="A6086" t="str">
            <v>(MENGGUNAKAN ALAT)</v>
          </cell>
          <cell r="L6086" t="str">
            <v>K - 311 A</v>
          </cell>
        </row>
        <row r="6088">
          <cell r="A6088" t="str">
            <v xml:space="preserve"> PROPINSI            :</v>
          </cell>
          <cell r="C6088" t="str">
            <v>LAMPUNG</v>
          </cell>
          <cell r="E6088" t="str">
            <v>KODE</v>
          </cell>
          <cell r="F6088" t="str">
            <v xml:space="preserve">KOTA </v>
          </cell>
          <cell r="H6088" t="str">
            <v>KODE</v>
          </cell>
          <cell r="I6088" t="str">
            <v xml:space="preserve"> DISIAPKAN OLEH :</v>
          </cell>
          <cell r="K6088" t="str">
            <v>TANGGAL</v>
          </cell>
        </row>
        <row r="6089">
          <cell r="E6089" t="str">
            <v>[071]</v>
          </cell>
          <cell r="F6089" t="str">
            <v>BANDAR LAMPUNG</v>
          </cell>
          <cell r="H6089" t="str">
            <v>[018]</v>
          </cell>
          <cell r="I6089" t="str">
            <v>CV.PUTRA SILIWANGI JAYA</v>
          </cell>
          <cell r="K6089" t="str">
            <v>05 Agustus 2005</v>
          </cell>
        </row>
        <row r="6092">
          <cell r="A6092" t="str">
            <v xml:space="preserve"> URAIAN</v>
          </cell>
          <cell r="F6092" t="str">
            <v xml:space="preserve"> ANGGAPAN / ASUMSI</v>
          </cell>
        </row>
        <row r="6093">
          <cell r="A6093" t="str">
            <v xml:space="preserve"> 1.</v>
          </cell>
          <cell r="B6093" t="str">
            <v>Material dihampar maksimum</v>
          </cell>
          <cell r="F6093" t="str">
            <v xml:space="preserve"> 1. Menggunakan alat berat ( 120 M3/hari )</v>
          </cell>
        </row>
        <row r="6094">
          <cell r="B6094" t="str">
            <v>tebal setiap lapis 20 cm</v>
          </cell>
          <cell r="F6094" t="str">
            <v xml:space="preserve"> 2. Harga material tergantung pada harga lokasi pekerjaan.</v>
          </cell>
        </row>
        <row r="6095">
          <cell r="A6095" t="str">
            <v xml:space="preserve"> 2. </v>
          </cell>
          <cell r="B6095" t="str">
            <v xml:space="preserve">Setiap lapis dipadatkan minimum 4 kali </v>
          </cell>
        </row>
        <row r="6096">
          <cell r="B6096" t="str">
            <v>lintasan dengan mesin gilas roda karet</v>
          </cell>
        </row>
        <row r="6097">
          <cell r="A6097" t="str">
            <v/>
          </cell>
        </row>
        <row r="6098">
          <cell r="A6098" t="str">
            <v/>
          </cell>
        </row>
        <row r="6103">
          <cell r="F6103" t="str">
            <v/>
          </cell>
        </row>
        <row r="6104">
          <cell r="B6104" t="str">
            <v>PEKERJA</v>
          </cell>
          <cell r="E6104" t="str">
            <v>JUMLAH</v>
          </cell>
          <cell r="F6104" t="str">
            <v>HARI</v>
          </cell>
          <cell r="G6104" t="str">
            <v>KODE</v>
          </cell>
          <cell r="H6104" t="str">
            <v>TOTAL VOL</v>
          </cell>
          <cell r="I6104" t="str">
            <v>UPAH</v>
          </cell>
          <cell r="J6104" t="str">
            <v>BIAYA</v>
          </cell>
          <cell r="K6104" t="str">
            <v>SUB TOTAL</v>
          </cell>
        </row>
        <row r="6105">
          <cell r="E6105" t="str">
            <v>ORANG</v>
          </cell>
          <cell r="H6105" t="str">
            <v>(Orang-hari)</v>
          </cell>
          <cell r="I6105" t="str">
            <v>(Rp/Org/Hari)</v>
          </cell>
          <cell r="J6105" t="str">
            <v>(Rp)</v>
          </cell>
          <cell r="K6105" t="str">
            <v>(Rp)</v>
          </cell>
        </row>
        <row r="6108">
          <cell r="A6108" t="str">
            <v>P</v>
          </cell>
          <cell r="B6108" t="str">
            <v xml:space="preserve"> Buruh tak terampil</v>
          </cell>
          <cell r="E6108">
            <v>4</v>
          </cell>
          <cell r="F6108">
            <v>1</v>
          </cell>
          <cell r="G6108" t="str">
            <v>L 101</v>
          </cell>
          <cell r="H6108">
            <v>4</v>
          </cell>
          <cell r="I6108">
            <v>21800</v>
          </cell>
          <cell r="J6108">
            <v>87200</v>
          </cell>
        </row>
        <row r="6109">
          <cell r="A6109" t="str">
            <v>E</v>
          </cell>
          <cell r="B6109" t="str">
            <v xml:space="preserve"> Mandor</v>
          </cell>
          <cell r="E6109">
            <v>1</v>
          </cell>
          <cell r="F6109">
            <v>1</v>
          </cell>
          <cell r="G6109" t="str">
            <v>L 061</v>
          </cell>
          <cell r="H6109">
            <v>1</v>
          </cell>
          <cell r="I6109">
            <v>34400</v>
          </cell>
          <cell r="J6109">
            <v>34400</v>
          </cell>
        </row>
        <row r="6110">
          <cell r="A6110" t="str">
            <v>K</v>
          </cell>
          <cell r="B6110" t="str">
            <v xml:space="preserve"> Operator terampil</v>
          </cell>
          <cell r="E6110">
            <v>2</v>
          </cell>
          <cell r="F6110">
            <v>1</v>
          </cell>
          <cell r="G6110" t="str">
            <v>L 081</v>
          </cell>
          <cell r="H6110">
            <v>2</v>
          </cell>
          <cell r="I6110">
            <v>34400</v>
          </cell>
          <cell r="J6110">
            <v>68800</v>
          </cell>
        </row>
        <row r="6111">
          <cell r="A6111" t="str">
            <v>E</v>
          </cell>
          <cell r="B6111" t="str">
            <v xml:space="preserve"> Pembatu operator</v>
          </cell>
          <cell r="E6111">
            <v>2</v>
          </cell>
          <cell r="F6111">
            <v>1</v>
          </cell>
          <cell r="G6111" t="str">
            <v>L 083</v>
          </cell>
          <cell r="H6111">
            <v>2</v>
          </cell>
          <cell r="I6111">
            <v>21800</v>
          </cell>
          <cell r="J6111">
            <v>43600</v>
          </cell>
        </row>
        <row r="6112">
          <cell r="A6112" t="str">
            <v>R</v>
          </cell>
          <cell r="B6112" t="str">
            <v xml:space="preserve"> Supir terampil </v>
          </cell>
          <cell r="E6112">
            <v>1</v>
          </cell>
          <cell r="F6112">
            <v>1</v>
          </cell>
          <cell r="G6112" t="str">
            <v>L 091</v>
          </cell>
          <cell r="H6112">
            <v>1</v>
          </cell>
          <cell r="I6112">
            <v>29500</v>
          </cell>
          <cell r="J6112">
            <v>29500</v>
          </cell>
        </row>
        <row r="6113">
          <cell r="A6113" t="str">
            <v>J</v>
          </cell>
          <cell r="B6113" t="str">
            <v xml:space="preserve"> Pembantu Supir </v>
          </cell>
          <cell r="E6113">
            <v>1</v>
          </cell>
          <cell r="F6113">
            <v>1</v>
          </cell>
          <cell r="G6113" t="str">
            <v>L 099</v>
          </cell>
          <cell r="H6113">
            <v>1</v>
          </cell>
          <cell r="I6113">
            <v>21800</v>
          </cell>
          <cell r="J6113">
            <v>21800</v>
          </cell>
        </row>
        <row r="6114">
          <cell r="A6114" t="str">
            <v>A</v>
          </cell>
        </row>
        <row r="6120">
          <cell r="D6120" t="str">
            <v xml:space="preserve"> JUMLAH BIAYA UNTUK PEKERJA</v>
          </cell>
          <cell r="J6120" t="str">
            <v>PEKERJA (I+II)</v>
          </cell>
          <cell r="L6120">
            <v>285300</v>
          </cell>
        </row>
        <row r="6121">
          <cell r="B6121" t="str">
            <v>MATERIAL</v>
          </cell>
          <cell r="F6121" t="str">
            <v>SATUAN</v>
          </cell>
          <cell r="G6121" t="str">
            <v>KODE</v>
          </cell>
          <cell r="H6121" t="str">
            <v>TOTAL VOL</v>
          </cell>
          <cell r="I6121" t="str">
            <v>HARGA SATUAN</v>
          </cell>
          <cell r="J6121" t="str">
            <v>BIAYA</v>
          </cell>
          <cell r="K6121" t="str">
            <v>SUB TOTAL</v>
          </cell>
        </row>
        <row r="6122">
          <cell r="I6122" t="str">
            <v>(Rp)</v>
          </cell>
          <cell r="J6122" t="str">
            <v>(Rp)</v>
          </cell>
          <cell r="K6122" t="str">
            <v>(Rp)</v>
          </cell>
        </row>
        <row r="6123">
          <cell r="A6123" t="str">
            <v/>
          </cell>
        </row>
        <row r="6124">
          <cell r="A6124" t="str">
            <v>M</v>
          </cell>
          <cell r="B6124" t="str">
            <v>Timbunan biasa</v>
          </cell>
          <cell r="F6124" t="str">
            <v>m3</v>
          </cell>
          <cell r="G6124" t="str">
            <v>M 050.a</v>
          </cell>
          <cell r="H6124">
            <v>144</v>
          </cell>
          <cell r="I6124">
            <v>34950</v>
          </cell>
          <cell r="J6124">
            <v>5032800</v>
          </cell>
        </row>
        <row r="6125">
          <cell r="A6125" t="str">
            <v>A</v>
          </cell>
        </row>
        <row r="6126">
          <cell r="A6126" t="str">
            <v>T</v>
          </cell>
          <cell r="B6126" t="str">
            <v>Alat Bantu (set @ 3 alat )</v>
          </cell>
          <cell r="F6126" t="str">
            <v>set</v>
          </cell>
          <cell r="G6126" t="str">
            <v>M 170</v>
          </cell>
          <cell r="H6126">
            <v>0.16</v>
          </cell>
          <cell r="I6126">
            <v>49935</v>
          </cell>
          <cell r="J6126">
            <v>7989.6</v>
          </cell>
        </row>
        <row r="6127">
          <cell r="A6127" t="str">
            <v>E</v>
          </cell>
        </row>
        <row r="6128">
          <cell r="A6128" t="str">
            <v>R</v>
          </cell>
        </row>
        <row r="6129">
          <cell r="A6129" t="str">
            <v>I</v>
          </cell>
        </row>
        <row r="6130">
          <cell r="A6130" t="str">
            <v>A</v>
          </cell>
        </row>
        <row r="6131">
          <cell r="A6131" t="str">
            <v>L</v>
          </cell>
        </row>
        <row r="6133">
          <cell r="B6133" t="str">
            <v/>
          </cell>
          <cell r="E6133" t="str">
            <v/>
          </cell>
          <cell r="F6133" t="str">
            <v/>
          </cell>
          <cell r="G6133" t="str">
            <v/>
          </cell>
          <cell r="H6133" t="str">
            <v/>
          </cell>
          <cell r="I6133" t="str">
            <v/>
          </cell>
        </row>
        <row r="6134">
          <cell r="B6134" t="str">
            <v/>
          </cell>
          <cell r="E6134" t="str">
            <v/>
          </cell>
          <cell r="F6134" t="str">
            <v/>
          </cell>
          <cell r="G6134" t="str">
            <v/>
          </cell>
          <cell r="H6134" t="str">
            <v/>
          </cell>
          <cell r="I6134" t="str">
            <v/>
          </cell>
        </row>
        <row r="6135">
          <cell r="B6135" t="str">
            <v/>
          </cell>
          <cell r="E6135" t="str">
            <v/>
          </cell>
          <cell r="F6135" t="str">
            <v/>
          </cell>
          <cell r="G6135" t="str">
            <v/>
          </cell>
          <cell r="H6135" t="str">
            <v/>
          </cell>
          <cell r="I6135" t="str">
            <v/>
          </cell>
        </row>
        <row r="6136">
          <cell r="B6136" t="str">
            <v/>
          </cell>
          <cell r="E6136" t="str">
            <v/>
          </cell>
          <cell r="F6136" t="str">
            <v/>
          </cell>
          <cell r="G6136" t="str">
            <v/>
          </cell>
          <cell r="H6136" t="str">
            <v/>
          </cell>
          <cell r="I6136" t="str">
            <v/>
          </cell>
        </row>
        <row r="6138">
          <cell r="D6138" t="str">
            <v xml:space="preserve"> JUMLAH BIAYA UNTUK MATERIAL</v>
          </cell>
          <cell r="J6138" t="str">
            <v>MATERIAL (I+II)</v>
          </cell>
          <cell r="L6138">
            <v>5040790</v>
          </cell>
        </row>
        <row r="6139">
          <cell r="B6139" t="str">
            <v>PERALATAN</v>
          </cell>
          <cell r="E6139" t="str">
            <v>JUMLAH</v>
          </cell>
          <cell r="F6139" t="str">
            <v xml:space="preserve">HARI </v>
          </cell>
          <cell r="G6139" t="str">
            <v>KODE</v>
          </cell>
          <cell r="H6139" t="str">
            <v>JAM KERJA</v>
          </cell>
          <cell r="I6139" t="str">
            <v>HARGA</v>
          </cell>
          <cell r="J6139" t="str">
            <v>BIAYA</v>
          </cell>
          <cell r="K6139" t="str">
            <v>SUB TOTAL</v>
          </cell>
        </row>
        <row r="6140">
          <cell r="E6140" t="str">
            <v>ALAT</v>
          </cell>
          <cell r="F6140" t="str">
            <v>KERJA</v>
          </cell>
          <cell r="I6140" t="str">
            <v>(Rp/Jam)</v>
          </cell>
          <cell r="J6140" t="str">
            <v>(Rp)</v>
          </cell>
          <cell r="K6140" t="str">
            <v>(Rp)</v>
          </cell>
        </row>
        <row r="6142">
          <cell r="A6142" t="str">
            <v>P</v>
          </cell>
          <cell r="B6142" t="str">
            <v>Motor Grader 100 HP</v>
          </cell>
          <cell r="E6142">
            <v>1</v>
          </cell>
          <cell r="F6142">
            <v>1</v>
          </cell>
          <cell r="G6142" t="str">
            <v>E 010</v>
          </cell>
          <cell r="H6142">
            <v>5</v>
          </cell>
          <cell r="I6142">
            <v>149510</v>
          </cell>
          <cell r="J6142">
            <v>747550</v>
          </cell>
        </row>
        <row r="6143">
          <cell r="A6143" t="str">
            <v>E</v>
          </cell>
          <cell r="B6143" t="str">
            <v>Mesin gilas roda karet 8 - 15 T</v>
          </cell>
          <cell r="E6143">
            <v>1</v>
          </cell>
          <cell r="F6143">
            <v>1</v>
          </cell>
          <cell r="G6143" t="str">
            <v>E 084</v>
          </cell>
          <cell r="H6143">
            <v>5</v>
          </cell>
          <cell r="I6143">
            <v>149510</v>
          </cell>
          <cell r="J6143">
            <v>747550</v>
          </cell>
        </row>
        <row r="6144">
          <cell r="A6144" t="str">
            <v>R</v>
          </cell>
          <cell r="B6144" t="str">
            <v>Truk tangki air 115 HP</v>
          </cell>
          <cell r="E6144">
            <v>1</v>
          </cell>
          <cell r="F6144">
            <v>1</v>
          </cell>
          <cell r="G6144" t="str">
            <v>E 182</v>
          </cell>
          <cell r="H6144">
            <v>5</v>
          </cell>
          <cell r="I6144">
            <v>64790</v>
          </cell>
          <cell r="J6144">
            <v>323950</v>
          </cell>
        </row>
        <row r="6145">
          <cell r="A6145" t="str">
            <v>A</v>
          </cell>
        </row>
        <row r="6146">
          <cell r="A6146" t="str">
            <v>L</v>
          </cell>
        </row>
        <row r="6147">
          <cell r="A6147" t="str">
            <v>A</v>
          </cell>
        </row>
        <row r="6148">
          <cell r="A6148" t="str">
            <v>T</v>
          </cell>
        </row>
        <row r="6149">
          <cell r="A6149" t="str">
            <v>A</v>
          </cell>
        </row>
        <row r="6150">
          <cell r="A6150" t="str">
            <v>N</v>
          </cell>
        </row>
        <row r="6158">
          <cell r="D6158" t="str">
            <v xml:space="preserve"> JUMLAH BIAYA UNTUK PERALATAN</v>
          </cell>
          <cell r="J6158" t="str">
            <v>PERALATAN (I+II)</v>
          </cell>
          <cell r="L6158">
            <v>1819050</v>
          </cell>
        </row>
        <row r="6159">
          <cell r="J6159" t="str">
            <v xml:space="preserve"> T O T A L (Rp)</v>
          </cell>
          <cell r="L6159">
            <v>7145140</v>
          </cell>
        </row>
        <row r="6161">
          <cell r="B6161" t="str">
            <v>VOLUME  :</v>
          </cell>
          <cell r="C6161">
            <v>120</v>
          </cell>
          <cell r="E6161" t="str">
            <v>SATUAN  :</v>
          </cell>
          <cell r="F6161" t="str">
            <v>M3</v>
          </cell>
          <cell r="H6161" t="str">
            <v>HARGA SATUAN  :</v>
          </cell>
          <cell r="I6161">
            <v>59542.83</v>
          </cell>
          <cell r="J6161" t="str">
            <v xml:space="preserve">                  per</v>
          </cell>
          <cell r="K6161" t="str">
            <v>M3</v>
          </cell>
        </row>
        <row r="6164">
          <cell r="A6164" t="str">
            <v>ANALISA HARGA SATUAN</v>
          </cell>
          <cell r="L6164" t="str">
            <v>KODE</v>
          </cell>
        </row>
        <row r="6165">
          <cell r="A6165" t="str">
            <v>PENIMBUNAN BADAN JALAN</v>
          </cell>
        </row>
        <row r="6166">
          <cell r="A6166" t="str">
            <v>(MENGGUNAKAN ALAT)</v>
          </cell>
          <cell r="L6166" t="str">
            <v>K - 311 B</v>
          </cell>
        </row>
        <row r="6168">
          <cell r="A6168" t="str">
            <v xml:space="preserve"> PROPINSI            :</v>
          </cell>
          <cell r="C6168" t="str">
            <v>LAMPUNG</v>
          </cell>
          <cell r="E6168" t="str">
            <v>KODE</v>
          </cell>
          <cell r="F6168" t="str">
            <v xml:space="preserve">KOTA </v>
          </cell>
          <cell r="H6168" t="str">
            <v>KODE</v>
          </cell>
          <cell r="I6168" t="str">
            <v xml:space="preserve"> DISIAPKAN OLEH :</v>
          </cell>
          <cell r="K6168" t="str">
            <v>TANGGAL</v>
          </cell>
        </row>
        <row r="6169">
          <cell r="E6169" t="str">
            <v>[071]</v>
          </cell>
          <cell r="F6169" t="str">
            <v>BANDAR LAMPUNG</v>
          </cell>
          <cell r="H6169" t="str">
            <v>[018]</v>
          </cell>
          <cell r="I6169" t="str">
            <v>CV.PUTRA SILIWANGI JAYA</v>
          </cell>
          <cell r="K6169" t="str">
            <v>05 Agustus 2005</v>
          </cell>
        </row>
        <row r="6172">
          <cell r="A6172" t="str">
            <v xml:space="preserve"> URAIAN</v>
          </cell>
          <cell r="F6172" t="str">
            <v xml:space="preserve"> ANGGAPAN / ASUMSI</v>
          </cell>
        </row>
        <row r="6173">
          <cell r="A6173" t="str">
            <v xml:space="preserve"> 1.</v>
          </cell>
          <cell r="B6173" t="str">
            <v>Material dihampar maksimum</v>
          </cell>
          <cell r="F6173" t="str">
            <v xml:space="preserve"> 1. Menggunakan alat berat ( 120 M3/hari )</v>
          </cell>
        </row>
        <row r="6174">
          <cell r="B6174" t="str">
            <v>tebal setiap lapis 20 cm</v>
          </cell>
          <cell r="F6174" t="str">
            <v xml:space="preserve"> 2. Harga material tergantung pada harga lokasi pekerjaan.</v>
          </cell>
        </row>
        <row r="6175">
          <cell r="A6175" t="str">
            <v xml:space="preserve"> 2. </v>
          </cell>
          <cell r="B6175" t="str">
            <v xml:space="preserve">Setiap lapis dipadatkan minimum 4 kali </v>
          </cell>
        </row>
        <row r="6176">
          <cell r="B6176" t="str">
            <v>lintasan dengan mesin gilas roda karet</v>
          </cell>
        </row>
        <row r="6177">
          <cell r="A6177" t="str">
            <v/>
          </cell>
        </row>
        <row r="6178">
          <cell r="A6178" t="str">
            <v/>
          </cell>
        </row>
        <row r="6183">
          <cell r="F6183" t="str">
            <v/>
          </cell>
        </row>
        <row r="6184">
          <cell r="B6184" t="str">
            <v>PEKERJA</v>
          </cell>
          <cell r="E6184" t="str">
            <v>JUMLAH</v>
          </cell>
          <cell r="F6184" t="str">
            <v>HARI</v>
          </cell>
          <cell r="G6184" t="str">
            <v>KODE</v>
          </cell>
          <cell r="H6184" t="str">
            <v>TOTAL VOL</v>
          </cell>
          <cell r="I6184" t="str">
            <v>UPAH</v>
          </cell>
          <cell r="J6184" t="str">
            <v>BIAYA</v>
          </cell>
          <cell r="K6184" t="str">
            <v>SUB TOTAL</v>
          </cell>
        </row>
        <row r="6185">
          <cell r="E6185" t="str">
            <v>ORANG</v>
          </cell>
          <cell r="H6185" t="str">
            <v>(Orang-hari)</v>
          </cell>
          <cell r="I6185" t="str">
            <v>(Rp/Org/Hari)</v>
          </cell>
          <cell r="J6185" t="str">
            <v>(Rp)</v>
          </cell>
          <cell r="K6185" t="str">
            <v>(Rp)</v>
          </cell>
        </row>
        <row r="6188">
          <cell r="A6188" t="str">
            <v>P</v>
          </cell>
          <cell r="B6188" t="str">
            <v xml:space="preserve"> Buruh tak terampil</v>
          </cell>
          <cell r="E6188">
            <v>4</v>
          </cell>
          <cell r="F6188">
            <v>1</v>
          </cell>
          <cell r="G6188" t="str">
            <v>L 101</v>
          </cell>
          <cell r="H6188">
            <v>4</v>
          </cell>
          <cell r="I6188">
            <v>21800</v>
          </cell>
          <cell r="J6188">
            <v>87200</v>
          </cell>
        </row>
        <row r="6189">
          <cell r="A6189" t="str">
            <v>E</v>
          </cell>
          <cell r="B6189" t="str">
            <v xml:space="preserve"> Mandor</v>
          </cell>
          <cell r="E6189">
            <v>1</v>
          </cell>
          <cell r="F6189">
            <v>1</v>
          </cell>
          <cell r="G6189" t="str">
            <v>L 061</v>
          </cell>
          <cell r="H6189">
            <v>1</v>
          </cell>
          <cell r="I6189">
            <v>34400</v>
          </cell>
          <cell r="J6189">
            <v>34400</v>
          </cell>
        </row>
        <row r="6190">
          <cell r="A6190" t="str">
            <v>K</v>
          </cell>
          <cell r="B6190" t="str">
            <v xml:space="preserve"> Operator terampil</v>
          </cell>
          <cell r="E6190">
            <v>2</v>
          </cell>
          <cell r="F6190">
            <v>1</v>
          </cell>
          <cell r="G6190" t="str">
            <v>L 081</v>
          </cell>
          <cell r="H6190">
            <v>2</v>
          </cell>
          <cell r="I6190">
            <v>34400</v>
          </cell>
          <cell r="J6190">
            <v>68800</v>
          </cell>
        </row>
        <row r="6191">
          <cell r="A6191" t="str">
            <v>E</v>
          </cell>
          <cell r="B6191" t="str">
            <v xml:space="preserve"> Pembatu operator</v>
          </cell>
          <cell r="E6191">
            <v>2</v>
          </cell>
          <cell r="F6191">
            <v>1</v>
          </cell>
          <cell r="G6191" t="str">
            <v>L 083</v>
          </cell>
          <cell r="H6191">
            <v>2</v>
          </cell>
          <cell r="I6191">
            <v>21800</v>
          </cell>
          <cell r="J6191">
            <v>43600</v>
          </cell>
        </row>
        <row r="6192">
          <cell r="A6192" t="str">
            <v>R</v>
          </cell>
          <cell r="B6192" t="str">
            <v xml:space="preserve"> Supir terampil </v>
          </cell>
          <cell r="E6192">
            <v>1</v>
          </cell>
          <cell r="F6192">
            <v>1</v>
          </cell>
          <cell r="G6192" t="str">
            <v>L 091</v>
          </cell>
          <cell r="H6192">
            <v>1</v>
          </cell>
          <cell r="I6192">
            <v>29500</v>
          </cell>
          <cell r="J6192">
            <v>29500</v>
          </cell>
        </row>
        <row r="6193">
          <cell r="A6193" t="str">
            <v>J</v>
          </cell>
          <cell r="B6193" t="str">
            <v xml:space="preserve"> Pembantu Supir </v>
          </cell>
          <cell r="E6193">
            <v>1</v>
          </cell>
          <cell r="F6193">
            <v>1</v>
          </cell>
          <cell r="G6193" t="str">
            <v>L 099</v>
          </cell>
          <cell r="H6193">
            <v>1</v>
          </cell>
          <cell r="I6193">
            <v>21800</v>
          </cell>
          <cell r="J6193">
            <v>21800</v>
          </cell>
        </row>
        <row r="6194">
          <cell r="A6194" t="str">
            <v>A</v>
          </cell>
        </row>
        <row r="6200">
          <cell r="D6200" t="str">
            <v xml:space="preserve"> JUMLAH BIAYA UNTUK PEKERJA</v>
          </cell>
          <cell r="J6200" t="str">
            <v>PEKERJA (I+II)</v>
          </cell>
          <cell r="L6200">
            <v>285300</v>
          </cell>
        </row>
        <row r="6201">
          <cell r="B6201" t="str">
            <v>MATERIAL</v>
          </cell>
          <cell r="F6201" t="str">
            <v>SATUAN</v>
          </cell>
          <cell r="G6201" t="str">
            <v>KODE</v>
          </cell>
          <cell r="H6201" t="str">
            <v>TOTAL VOL</v>
          </cell>
          <cell r="I6201" t="str">
            <v>HARGA SATUAN</v>
          </cell>
          <cell r="J6201" t="str">
            <v>BIAYA</v>
          </cell>
          <cell r="K6201" t="str">
            <v>SUB TOTAL</v>
          </cell>
        </row>
        <row r="6202">
          <cell r="I6202" t="str">
            <v>(Rp)</v>
          </cell>
          <cell r="J6202" t="str">
            <v>(Rp)</v>
          </cell>
          <cell r="K6202" t="str">
            <v>(Rp)</v>
          </cell>
        </row>
        <row r="6203">
          <cell r="A6203" t="str">
            <v/>
          </cell>
        </row>
        <row r="6204">
          <cell r="A6204" t="str">
            <v>M</v>
          </cell>
        </row>
        <row r="6205">
          <cell r="A6205" t="str">
            <v>A</v>
          </cell>
        </row>
        <row r="6206">
          <cell r="A6206" t="str">
            <v>T</v>
          </cell>
          <cell r="B6206" t="str">
            <v>Alat Bantu (set @ 3 alat )</v>
          </cell>
          <cell r="F6206" t="str">
            <v>set</v>
          </cell>
          <cell r="G6206" t="str">
            <v>M 170</v>
          </cell>
          <cell r="H6206">
            <v>0.16</v>
          </cell>
          <cell r="I6206">
            <v>49935</v>
          </cell>
          <cell r="J6206">
            <v>7989.6</v>
          </cell>
        </row>
        <row r="6207">
          <cell r="A6207" t="str">
            <v>E</v>
          </cell>
        </row>
        <row r="6208">
          <cell r="A6208" t="str">
            <v>R</v>
          </cell>
        </row>
        <row r="6209">
          <cell r="A6209" t="str">
            <v>I</v>
          </cell>
        </row>
        <row r="6210">
          <cell r="A6210" t="str">
            <v>A</v>
          </cell>
        </row>
        <row r="6211">
          <cell r="A6211" t="str">
            <v>L</v>
          </cell>
        </row>
        <row r="6213">
          <cell r="B6213" t="str">
            <v/>
          </cell>
          <cell r="E6213" t="str">
            <v/>
          </cell>
          <cell r="F6213" t="str">
            <v/>
          </cell>
          <cell r="G6213" t="str">
            <v/>
          </cell>
          <cell r="H6213" t="str">
            <v/>
          </cell>
          <cell r="I6213" t="str">
            <v/>
          </cell>
        </row>
        <row r="6214">
          <cell r="B6214" t="str">
            <v/>
          </cell>
          <cell r="E6214" t="str">
            <v/>
          </cell>
          <cell r="F6214" t="str">
            <v/>
          </cell>
          <cell r="G6214" t="str">
            <v/>
          </cell>
          <cell r="H6214" t="str">
            <v/>
          </cell>
          <cell r="I6214" t="str">
            <v/>
          </cell>
        </row>
        <row r="6215">
          <cell r="B6215" t="str">
            <v/>
          </cell>
          <cell r="E6215" t="str">
            <v/>
          </cell>
          <cell r="F6215" t="str">
            <v/>
          </cell>
          <cell r="G6215" t="str">
            <v/>
          </cell>
          <cell r="H6215" t="str">
            <v/>
          </cell>
          <cell r="I6215" t="str">
            <v/>
          </cell>
        </row>
        <row r="6216">
          <cell r="B6216" t="str">
            <v/>
          </cell>
          <cell r="E6216" t="str">
            <v/>
          </cell>
          <cell r="F6216" t="str">
            <v/>
          </cell>
          <cell r="G6216" t="str">
            <v/>
          </cell>
          <cell r="H6216" t="str">
            <v/>
          </cell>
          <cell r="I6216" t="str">
            <v/>
          </cell>
        </row>
        <row r="6218">
          <cell r="D6218" t="str">
            <v xml:space="preserve"> JUMLAH BIAYA UNTUK MATERIAL</v>
          </cell>
          <cell r="J6218" t="str">
            <v>MATERIAL (I+II)</v>
          </cell>
          <cell r="L6218">
            <v>7990</v>
          </cell>
        </row>
        <row r="6219">
          <cell r="B6219" t="str">
            <v>PERALATAN</v>
          </cell>
          <cell r="E6219" t="str">
            <v>JUMLAH</v>
          </cell>
          <cell r="F6219" t="str">
            <v xml:space="preserve">HARI </v>
          </cell>
          <cell r="G6219" t="str">
            <v>KODE</v>
          </cell>
          <cell r="H6219" t="str">
            <v>JAM KERJA</v>
          </cell>
          <cell r="I6219" t="str">
            <v>HARGA</v>
          </cell>
          <cell r="J6219" t="str">
            <v>BIAYA</v>
          </cell>
          <cell r="K6219" t="str">
            <v>SUB TOTAL</v>
          </cell>
        </row>
        <row r="6220">
          <cell r="E6220" t="str">
            <v>ALAT</v>
          </cell>
          <cell r="F6220" t="str">
            <v>KERJA</v>
          </cell>
          <cell r="I6220" t="str">
            <v>(Rp/Jam)</v>
          </cell>
          <cell r="J6220" t="str">
            <v>(Rp)</v>
          </cell>
          <cell r="K6220" t="str">
            <v>(Rp)</v>
          </cell>
        </row>
        <row r="6222">
          <cell r="A6222" t="str">
            <v>P</v>
          </cell>
          <cell r="B6222" t="str">
            <v>Motor Grader 100 HP</v>
          </cell>
          <cell r="E6222">
            <v>1</v>
          </cell>
          <cell r="F6222">
            <v>1</v>
          </cell>
          <cell r="G6222" t="str">
            <v>E 010</v>
          </cell>
          <cell r="H6222">
            <v>5</v>
          </cell>
          <cell r="I6222">
            <v>149510</v>
          </cell>
          <cell r="J6222">
            <v>747550</v>
          </cell>
        </row>
        <row r="6223">
          <cell r="A6223" t="str">
            <v>E</v>
          </cell>
          <cell r="B6223" t="str">
            <v>Mesin gilas roda karet 8 - 15 T</v>
          </cell>
          <cell r="E6223">
            <v>1</v>
          </cell>
          <cell r="F6223">
            <v>1</v>
          </cell>
          <cell r="G6223" t="str">
            <v>E 084</v>
          </cell>
          <cell r="H6223">
            <v>5</v>
          </cell>
          <cell r="I6223">
            <v>149510</v>
          </cell>
          <cell r="J6223">
            <v>747550</v>
          </cell>
        </row>
        <row r="6224">
          <cell r="A6224" t="str">
            <v>R</v>
          </cell>
          <cell r="B6224" t="str">
            <v>Truk tangki air 115 HP</v>
          </cell>
          <cell r="E6224">
            <v>1</v>
          </cell>
          <cell r="F6224">
            <v>1</v>
          </cell>
          <cell r="G6224" t="str">
            <v>E 182</v>
          </cell>
          <cell r="H6224">
            <v>5</v>
          </cell>
          <cell r="I6224">
            <v>64790</v>
          </cell>
          <cell r="J6224">
            <v>323950</v>
          </cell>
        </row>
        <row r="6225">
          <cell r="A6225" t="str">
            <v>A</v>
          </cell>
        </row>
        <row r="6226">
          <cell r="A6226" t="str">
            <v>L</v>
          </cell>
        </row>
        <row r="6227">
          <cell r="A6227" t="str">
            <v>A</v>
          </cell>
        </row>
        <row r="6228">
          <cell r="A6228" t="str">
            <v>T</v>
          </cell>
        </row>
        <row r="6229">
          <cell r="A6229" t="str">
            <v>A</v>
          </cell>
        </row>
        <row r="6230">
          <cell r="A6230" t="str">
            <v>N</v>
          </cell>
        </row>
        <row r="6238">
          <cell r="D6238" t="str">
            <v xml:space="preserve"> JUMLAH BIAYA UNTUK PERALATAN</v>
          </cell>
          <cell r="J6238" t="str">
            <v>PERALATAN (I+II)</v>
          </cell>
          <cell r="L6238">
            <v>1819050</v>
          </cell>
        </row>
        <row r="6239">
          <cell r="J6239" t="str">
            <v xml:space="preserve"> T O T A L (Rp)</v>
          </cell>
          <cell r="L6239">
            <v>2112340</v>
          </cell>
        </row>
        <row r="6241">
          <cell r="B6241" t="str">
            <v>VOLUME  :</v>
          </cell>
          <cell r="C6241">
            <v>120</v>
          </cell>
          <cell r="E6241" t="str">
            <v>SATUAN  :</v>
          </cell>
          <cell r="F6241" t="str">
            <v>M3</v>
          </cell>
          <cell r="H6241" t="str">
            <v>HARGA SATUAN  :</v>
          </cell>
          <cell r="I6241">
            <v>17602.830000000002</v>
          </cell>
          <cell r="J6241" t="str">
            <v xml:space="preserve">                  per</v>
          </cell>
          <cell r="K6241" t="str">
            <v>M3</v>
          </cell>
        </row>
      </sheetData>
      <sheetData sheetId="7" refreshError="1">
        <row r="2">
          <cell r="A2" t="str">
            <v>ANALISA HARGA SATUAN</v>
          </cell>
        </row>
        <row r="3">
          <cell r="A3" t="str">
            <v>PATOK PENUNTUN</v>
          </cell>
        </row>
        <row r="4">
          <cell r="A4" t="str">
            <v>(MENGGUNAKAN BURUH)</v>
          </cell>
          <cell r="L4" t="str">
            <v>Supl I</v>
          </cell>
        </row>
        <row r="6">
          <cell r="A6" t="str">
            <v xml:space="preserve"> PROPINSI            :</v>
          </cell>
          <cell r="C6" t="str">
            <v>LAMPUNG</v>
          </cell>
          <cell r="E6" t="str">
            <v>KODE</v>
          </cell>
          <cell r="F6" t="str">
            <v xml:space="preserve">KOTA </v>
          </cell>
          <cell r="H6" t="str">
            <v>KODE</v>
          </cell>
          <cell r="I6" t="str">
            <v xml:space="preserve"> DISIAPKAN OLEH :</v>
          </cell>
          <cell r="K6" t="str">
            <v>TANGGAL</v>
          </cell>
        </row>
        <row r="7">
          <cell r="E7" t="str">
            <v>[071]</v>
          </cell>
          <cell r="F7" t="str">
            <v>BANDAR LAMPUNG</v>
          </cell>
          <cell r="H7" t="str">
            <v>[018]</v>
          </cell>
          <cell r="I7" t="str">
            <v>CV.PUTRA SILIWANGI JAYA</v>
          </cell>
          <cell r="K7" t="str">
            <v>05 Agustus 2005</v>
          </cell>
        </row>
        <row r="10">
          <cell r="A10" t="str">
            <v xml:space="preserve"> URAIAN</v>
          </cell>
          <cell r="F10" t="str">
            <v xml:space="preserve"> ANGGAPAN / ASUMSI</v>
          </cell>
        </row>
        <row r="11">
          <cell r="A11" t="str">
            <v xml:space="preserve"> 1.</v>
          </cell>
          <cell r="B11" t="str">
            <v>Dimensi Patok Penuntun</v>
          </cell>
          <cell r="F11" t="str">
            <v xml:space="preserve"> 1. Cetakan dari kayu dibentuk sesuai ukuran standar</v>
          </cell>
        </row>
        <row r="12">
          <cell r="B12" t="str">
            <v>=15 cm x 15 cm x 1.5 m</v>
          </cell>
          <cell r="F12" t="str">
            <v xml:space="preserve"> 2. Beton menggunakan mutu K-175</v>
          </cell>
        </row>
        <row r="13">
          <cell r="F13" t="str">
            <v xml:space="preserve"> 3. Besi tulangan dipasang sesuai standar</v>
          </cell>
        </row>
        <row r="14">
          <cell r="F14" t="str">
            <v xml:space="preserve"> 4. Hasil cetakan patok dirapihkan oleh pekerja lalu permukaannya di cat</v>
          </cell>
        </row>
        <row r="15">
          <cell r="F15" t="str">
            <v xml:space="preserve">    warna hitam dan putih</v>
          </cell>
        </row>
        <row r="16">
          <cell r="F16" t="str">
            <v>5. Satu hari dihasilkan 10 buah patok</v>
          </cell>
        </row>
        <row r="23">
          <cell r="B23" t="str">
            <v>PEKERJA</v>
          </cell>
          <cell r="E23" t="str">
            <v>JUMLAH</v>
          </cell>
          <cell r="F23" t="str">
            <v>HARI</v>
          </cell>
          <cell r="G23" t="str">
            <v>KODE</v>
          </cell>
          <cell r="H23" t="str">
            <v>TOTAL VOL</v>
          </cell>
          <cell r="I23" t="str">
            <v>UPAH</v>
          </cell>
          <cell r="J23" t="str">
            <v>BIAYA</v>
          </cell>
          <cell r="K23" t="str">
            <v>SUB TOTAL</v>
          </cell>
        </row>
        <row r="24">
          <cell r="E24" t="str">
            <v>ORANG</v>
          </cell>
          <cell r="H24" t="str">
            <v>(Orang-hari)</v>
          </cell>
          <cell r="I24" t="str">
            <v>(Rp/Org/Hari)</v>
          </cell>
          <cell r="J24" t="str">
            <v>(Rp)</v>
          </cell>
          <cell r="K24" t="str">
            <v>(Rp)</v>
          </cell>
        </row>
        <row r="26">
          <cell r="A26" t="str">
            <v>P</v>
          </cell>
          <cell r="B26" t="str">
            <v xml:space="preserve"> Buruh tak terampil</v>
          </cell>
          <cell r="E26">
            <v>3</v>
          </cell>
          <cell r="F26">
            <v>1</v>
          </cell>
          <cell r="G26" t="str">
            <v>L 101</v>
          </cell>
          <cell r="H26">
            <v>3</v>
          </cell>
          <cell r="I26">
            <v>21800</v>
          </cell>
          <cell r="J26">
            <v>65400</v>
          </cell>
        </row>
        <row r="27">
          <cell r="A27" t="str">
            <v>E</v>
          </cell>
          <cell r="B27" t="str">
            <v xml:space="preserve"> Mandor</v>
          </cell>
          <cell r="E27">
            <v>1</v>
          </cell>
          <cell r="F27">
            <v>1</v>
          </cell>
          <cell r="G27" t="str">
            <v>L 061</v>
          </cell>
          <cell r="H27">
            <v>1</v>
          </cell>
          <cell r="I27">
            <v>34400</v>
          </cell>
          <cell r="J27">
            <v>34400</v>
          </cell>
        </row>
        <row r="28">
          <cell r="A28" t="str">
            <v>K</v>
          </cell>
          <cell r="B28" t="str">
            <v xml:space="preserve"> Kepala Tukang</v>
          </cell>
          <cell r="E28">
            <v>1</v>
          </cell>
          <cell r="F28">
            <v>1</v>
          </cell>
          <cell r="G28" t="str">
            <v>L 073</v>
          </cell>
          <cell r="H28">
            <v>1</v>
          </cell>
          <cell r="I28">
            <v>34400</v>
          </cell>
          <cell r="J28">
            <v>34400</v>
          </cell>
        </row>
        <row r="29">
          <cell r="A29" t="str">
            <v>E</v>
          </cell>
          <cell r="B29" t="str">
            <v xml:space="preserve"> Buruh terampil</v>
          </cell>
          <cell r="E29">
            <v>1</v>
          </cell>
          <cell r="F29">
            <v>1</v>
          </cell>
          <cell r="G29" t="str">
            <v>L 106</v>
          </cell>
          <cell r="H29">
            <v>1</v>
          </cell>
          <cell r="I29">
            <v>24800</v>
          </cell>
          <cell r="J29">
            <v>24800</v>
          </cell>
        </row>
        <row r="30">
          <cell r="A30" t="str">
            <v>R</v>
          </cell>
        </row>
        <row r="31">
          <cell r="A31" t="str">
            <v>J</v>
          </cell>
        </row>
        <row r="32">
          <cell r="A32" t="str">
            <v>A</v>
          </cell>
        </row>
        <row r="40">
          <cell r="D40" t="str">
            <v xml:space="preserve"> JUMLAH BIAYA UNTUK PEKERJA</v>
          </cell>
          <cell r="L40">
            <v>159000</v>
          </cell>
        </row>
        <row r="41">
          <cell r="B41" t="str">
            <v>MATERIAL</v>
          </cell>
          <cell r="F41" t="str">
            <v>SATUAN</v>
          </cell>
          <cell r="G41" t="str">
            <v>KODE</v>
          </cell>
          <cell r="H41" t="str">
            <v>TOTAL VOL</v>
          </cell>
          <cell r="I41" t="str">
            <v>HARGA SATUAN</v>
          </cell>
          <cell r="J41" t="str">
            <v>BIAYA</v>
          </cell>
          <cell r="K41" t="str">
            <v>SUB TOTAL</v>
          </cell>
        </row>
        <row r="42">
          <cell r="I42" t="str">
            <v>(Rp/Satuan)</v>
          </cell>
          <cell r="J42" t="str">
            <v>(Rp)</v>
          </cell>
          <cell r="K42" t="str">
            <v>(Rp)</v>
          </cell>
        </row>
        <row r="44">
          <cell r="A44" t="str">
            <v>M</v>
          </cell>
          <cell r="B44" t="str">
            <v>Beton mutu K-175</v>
          </cell>
          <cell r="F44" t="str">
            <v>M3</v>
          </cell>
          <cell r="G44" t="str">
            <v>K 721</v>
          </cell>
          <cell r="H44">
            <v>0.33750000000000002</v>
          </cell>
          <cell r="I44">
            <v>503093.08</v>
          </cell>
          <cell r="J44">
            <v>169793.91</v>
          </cell>
        </row>
        <row r="45">
          <cell r="A45" t="str">
            <v>A</v>
          </cell>
          <cell r="B45" t="str">
            <v>Acuan Beton</v>
          </cell>
          <cell r="F45" t="str">
            <v>M2</v>
          </cell>
          <cell r="G45" t="str">
            <v>K 710</v>
          </cell>
          <cell r="H45">
            <v>9</v>
          </cell>
          <cell r="I45">
            <v>49922.3</v>
          </cell>
          <cell r="J45">
            <v>449300.7</v>
          </cell>
        </row>
        <row r="46">
          <cell r="A46" t="str">
            <v>T</v>
          </cell>
          <cell r="B46" t="str">
            <v>Baja Tulangan beton</v>
          </cell>
          <cell r="F46" t="str">
            <v>Kg</v>
          </cell>
          <cell r="G46" t="str">
            <v>M 167</v>
          </cell>
          <cell r="H46">
            <v>37.125</v>
          </cell>
          <cell r="I46">
            <v>8860</v>
          </cell>
          <cell r="J46">
            <v>328927.5</v>
          </cell>
        </row>
        <row r="47">
          <cell r="A47" t="str">
            <v>E</v>
          </cell>
          <cell r="B47" t="str">
            <v>Pengecatan</v>
          </cell>
          <cell r="F47" t="str">
            <v>M2</v>
          </cell>
          <cell r="G47" t="str">
            <v>Supl. IX.b</v>
          </cell>
          <cell r="H47">
            <v>0.33750000000000002</v>
          </cell>
          <cell r="I47">
            <v>16413.09</v>
          </cell>
          <cell r="J47">
            <v>5539.42</v>
          </cell>
        </row>
        <row r="48">
          <cell r="A48" t="str">
            <v>R</v>
          </cell>
        </row>
        <row r="49">
          <cell r="A49" t="str">
            <v>I</v>
          </cell>
        </row>
        <row r="50">
          <cell r="A50" t="str">
            <v>A</v>
          </cell>
        </row>
        <row r="51">
          <cell r="A51" t="str">
            <v>L</v>
          </cell>
        </row>
        <row r="58">
          <cell r="D58" t="str">
            <v xml:space="preserve"> JUMLAH BIAYA UNTUK MATERIAL</v>
          </cell>
          <cell r="L58">
            <v>953561.53</v>
          </cell>
        </row>
        <row r="59">
          <cell r="B59" t="str">
            <v>PERALATAN</v>
          </cell>
          <cell r="E59" t="str">
            <v>JUMLAH</v>
          </cell>
          <cell r="F59" t="str">
            <v xml:space="preserve">HARI </v>
          </cell>
          <cell r="G59" t="str">
            <v>KODE</v>
          </cell>
          <cell r="H59" t="str">
            <v>JAM KERJA</v>
          </cell>
          <cell r="I59" t="str">
            <v>HARGA</v>
          </cell>
          <cell r="J59" t="str">
            <v>BIAYA</v>
          </cell>
          <cell r="K59" t="str">
            <v>SUB TOTAL</v>
          </cell>
        </row>
        <row r="60">
          <cell r="E60" t="str">
            <v>ALAT</v>
          </cell>
          <cell r="F60" t="str">
            <v>KERJA</v>
          </cell>
          <cell r="I60" t="str">
            <v>(Rp/Jam)</v>
          </cell>
          <cell r="J60" t="str">
            <v>(Rp)</v>
          </cell>
          <cell r="K60" t="str">
            <v>(Rp)</v>
          </cell>
        </row>
        <row r="62">
          <cell r="A62" t="str">
            <v>P</v>
          </cell>
        </row>
        <row r="63">
          <cell r="A63" t="str">
            <v>E</v>
          </cell>
        </row>
        <row r="64">
          <cell r="A64" t="str">
            <v>R</v>
          </cell>
        </row>
        <row r="65">
          <cell r="A65" t="str">
            <v>A</v>
          </cell>
        </row>
        <row r="66">
          <cell r="A66" t="str">
            <v>L</v>
          </cell>
        </row>
        <row r="67">
          <cell r="A67" t="str">
            <v>A</v>
          </cell>
        </row>
        <row r="68">
          <cell r="A68" t="str">
            <v>T</v>
          </cell>
        </row>
        <row r="69">
          <cell r="A69" t="str">
            <v>A</v>
          </cell>
        </row>
        <row r="70">
          <cell r="A70" t="str">
            <v>N</v>
          </cell>
        </row>
        <row r="76">
          <cell r="D76" t="str">
            <v xml:space="preserve"> JUMLAH BIAYA UNTUK PERALATAN</v>
          </cell>
          <cell r="L76">
            <v>0</v>
          </cell>
        </row>
        <row r="77">
          <cell r="J77" t="str">
            <v xml:space="preserve"> T O T A L (Rp)</v>
          </cell>
          <cell r="L77">
            <v>1112561.53</v>
          </cell>
        </row>
        <row r="79">
          <cell r="B79" t="str">
            <v>VOLUME  :</v>
          </cell>
          <cell r="C79">
            <v>10</v>
          </cell>
          <cell r="E79" t="str">
            <v>SATUAN  :</v>
          </cell>
          <cell r="F79" t="str">
            <v>Buah</v>
          </cell>
          <cell r="H79" t="str">
            <v>HARGA SATUAN  :</v>
          </cell>
          <cell r="I79">
            <v>111256</v>
          </cell>
          <cell r="J79" t="str">
            <v xml:space="preserve">                  per</v>
          </cell>
          <cell r="K79" t="str">
            <v>Bh</v>
          </cell>
        </row>
        <row r="82">
          <cell r="A82" t="str">
            <v>ANALISA HARGA SATUAN</v>
          </cell>
          <cell r="L82" t="str">
            <v>KODE</v>
          </cell>
        </row>
        <row r="83">
          <cell r="A83" t="str">
            <v>EXPANTION JOINT</v>
          </cell>
        </row>
        <row r="84">
          <cell r="A84" t="str">
            <v>(MENGGUNAKAN BURUH)</v>
          </cell>
          <cell r="L84" t="str">
            <v>Supl II</v>
          </cell>
        </row>
        <row r="86">
          <cell r="A86" t="str">
            <v xml:space="preserve"> PROPINSI            :</v>
          </cell>
          <cell r="C86" t="str">
            <v>LAMPUNG</v>
          </cell>
          <cell r="E86" t="str">
            <v>KODE</v>
          </cell>
          <cell r="F86" t="str">
            <v xml:space="preserve">KOTA </v>
          </cell>
          <cell r="H86" t="str">
            <v>KODE</v>
          </cell>
          <cell r="I86" t="str">
            <v xml:space="preserve"> DISIAPKAN OLEH :</v>
          </cell>
          <cell r="K86" t="str">
            <v>TANGGAL</v>
          </cell>
        </row>
        <row r="87">
          <cell r="E87" t="str">
            <v>[071]</v>
          </cell>
          <cell r="F87" t="str">
            <v>BANDAR LAMPUNG</v>
          </cell>
          <cell r="H87" t="str">
            <v>[018]</v>
          </cell>
          <cell r="I87" t="str">
            <v>CV.PUTRA SILIWANGI JAYA</v>
          </cell>
          <cell r="K87" t="str">
            <v>05 Agustus 2005</v>
          </cell>
        </row>
        <row r="90">
          <cell r="A90" t="str">
            <v xml:space="preserve"> URAIAN</v>
          </cell>
          <cell r="F90" t="str">
            <v xml:space="preserve"> ANGGAPAN / ASUMSI</v>
          </cell>
        </row>
        <row r="91">
          <cell r="A91" t="str">
            <v xml:space="preserve"> 1.</v>
          </cell>
          <cell r="B91" t="str">
            <v>Baja Propfile yang digunakan adalah</v>
          </cell>
          <cell r="F91" t="str">
            <v xml:space="preserve"> 1. 30 m besi siku dikirim oleh pemasok</v>
          </cell>
        </row>
        <row r="92">
          <cell r="B92" t="str">
            <v>profil siku L 100 100 10</v>
          </cell>
          <cell r="F92" t="str">
            <v xml:space="preserve"> 2. Penyusutan akibat pemotongan 10 %</v>
          </cell>
        </row>
        <row r="93">
          <cell r="F93" t="str">
            <v xml:space="preserve"> 3. Baja struktur dipotong, dibengkokkan dengan menggunakan mesin las</v>
          </cell>
        </row>
        <row r="94">
          <cell r="F94" t="str">
            <v xml:space="preserve"> 4. Profil Siku di beri anker dari besi tulangan</v>
          </cell>
        </row>
        <row r="95">
          <cell r="F95" t="str">
            <v xml:space="preserve"> 5. Perekatan Anker dilakukan dengan pengelasan</v>
          </cell>
        </row>
        <row r="96">
          <cell r="F96" t="str">
            <v xml:space="preserve"> 6. Harga kawat las dianggap termasuk dalam sewa mesin las</v>
          </cell>
        </row>
        <row r="103">
          <cell r="B103" t="str">
            <v>PEKERJA</v>
          </cell>
          <cell r="E103" t="str">
            <v>JUMLAH</v>
          </cell>
          <cell r="F103" t="str">
            <v>HARI</v>
          </cell>
          <cell r="G103" t="str">
            <v>KODE</v>
          </cell>
          <cell r="H103" t="str">
            <v>TOTAL VOL</v>
          </cell>
          <cell r="I103" t="str">
            <v>UPAH</v>
          </cell>
          <cell r="J103" t="str">
            <v>BIAYA</v>
          </cell>
          <cell r="K103" t="str">
            <v>SUB TOTAL</v>
          </cell>
        </row>
        <row r="104">
          <cell r="E104" t="str">
            <v>ORANG</v>
          </cell>
          <cell r="H104" t="str">
            <v>(Orang-hari)</v>
          </cell>
          <cell r="I104" t="str">
            <v>(Rp/Org/Hari)</v>
          </cell>
          <cell r="J104" t="str">
            <v>(Rp)</v>
          </cell>
          <cell r="K104" t="str">
            <v>(Rp)</v>
          </cell>
        </row>
        <row r="106">
          <cell r="A106" t="str">
            <v>P</v>
          </cell>
          <cell r="B106" t="str">
            <v xml:space="preserve"> Buruh tak terampil</v>
          </cell>
          <cell r="E106">
            <v>3</v>
          </cell>
          <cell r="F106">
            <v>1</v>
          </cell>
          <cell r="G106" t="str">
            <v>L 101</v>
          </cell>
          <cell r="H106">
            <v>3</v>
          </cell>
          <cell r="I106">
            <v>21800</v>
          </cell>
          <cell r="J106">
            <v>65400</v>
          </cell>
        </row>
        <row r="107">
          <cell r="A107" t="str">
            <v>E</v>
          </cell>
          <cell r="B107" t="str">
            <v xml:space="preserve"> Mandor</v>
          </cell>
          <cell r="E107">
            <v>1</v>
          </cell>
          <cell r="F107">
            <v>1</v>
          </cell>
          <cell r="G107" t="str">
            <v>L 061</v>
          </cell>
          <cell r="H107">
            <v>1</v>
          </cell>
          <cell r="I107">
            <v>34400</v>
          </cell>
          <cell r="J107">
            <v>34400</v>
          </cell>
        </row>
        <row r="108">
          <cell r="A108" t="str">
            <v>K</v>
          </cell>
          <cell r="B108" t="str">
            <v xml:space="preserve"> Kepala Tukang</v>
          </cell>
          <cell r="E108">
            <v>1</v>
          </cell>
          <cell r="F108">
            <v>1</v>
          </cell>
          <cell r="G108" t="str">
            <v>L 073</v>
          </cell>
          <cell r="H108">
            <v>1</v>
          </cell>
          <cell r="I108">
            <v>34400</v>
          </cell>
          <cell r="J108">
            <v>34400</v>
          </cell>
        </row>
        <row r="109">
          <cell r="A109" t="str">
            <v>E</v>
          </cell>
          <cell r="B109" t="str">
            <v xml:space="preserve"> Buruh terampil</v>
          </cell>
          <cell r="E109">
            <v>1</v>
          </cell>
          <cell r="F109">
            <v>1</v>
          </cell>
          <cell r="G109" t="str">
            <v>L 106</v>
          </cell>
          <cell r="H109">
            <v>1</v>
          </cell>
          <cell r="I109">
            <v>24800</v>
          </cell>
          <cell r="J109">
            <v>24800</v>
          </cell>
        </row>
        <row r="110">
          <cell r="A110" t="str">
            <v>R</v>
          </cell>
        </row>
        <row r="111">
          <cell r="A111" t="str">
            <v>J</v>
          </cell>
        </row>
        <row r="112">
          <cell r="A112" t="str">
            <v>A</v>
          </cell>
        </row>
        <row r="120">
          <cell r="D120" t="str">
            <v xml:space="preserve"> JUMLAH BIAYA UNTUK PEKERJA</v>
          </cell>
          <cell r="L120">
            <v>159000</v>
          </cell>
        </row>
        <row r="121">
          <cell r="B121" t="str">
            <v>MATERIAL</v>
          </cell>
          <cell r="F121" t="str">
            <v>SATUAN</v>
          </cell>
          <cell r="G121" t="str">
            <v>KODE</v>
          </cell>
          <cell r="H121" t="str">
            <v>TOTAL VOL</v>
          </cell>
          <cell r="I121" t="str">
            <v>HARGA SATUAN</v>
          </cell>
          <cell r="J121" t="str">
            <v>BIAYA</v>
          </cell>
          <cell r="K121" t="str">
            <v>SUB TOTAL</v>
          </cell>
        </row>
        <row r="122">
          <cell r="I122" t="str">
            <v>(Rp/Satuan)</v>
          </cell>
          <cell r="J122" t="str">
            <v>(Rp)</v>
          </cell>
          <cell r="K122" t="str">
            <v>(Rp)</v>
          </cell>
        </row>
        <row r="124">
          <cell r="A124" t="str">
            <v>M</v>
          </cell>
          <cell r="B124" t="str">
            <v>Baja Siku 100.100.10</v>
          </cell>
          <cell r="F124" t="str">
            <v>M'</v>
          </cell>
          <cell r="G124" t="str">
            <v>B 011</v>
          </cell>
          <cell r="H124">
            <v>33</v>
          </cell>
          <cell r="I124">
            <v>44940</v>
          </cell>
          <cell r="J124">
            <v>1483020</v>
          </cell>
        </row>
        <row r="125">
          <cell r="A125" t="str">
            <v>A</v>
          </cell>
          <cell r="B125" t="str">
            <v>Alat bantu ( set @ 3 alat)</v>
          </cell>
          <cell r="F125" t="str">
            <v>Set</v>
          </cell>
          <cell r="G125" t="str">
            <v>M 170</v>
          </cell>
          <cell r="H125">
            <v>1</v>
          </cell>
          <cell r="I125">
            <v>49935</v>
          </cell>
          <cell r="J125">
            <v>49935</v>
          </cell>
        </row>
        <row r="126">
          <cell r="A126" t="str">
            <v>T</v>
          </cell>
          <cell r="B126" t="str">
            <v>Baja Tulangan beton</v>
          </cell>
          <cell r="F126" t="str">
            <v>Kg</v>
          </cell>
          <cell r="G126" t="str">
            <v>M 167</v>
          </cell>
          <cell r="H126">
            <v>43.56</v>
          </cell>
          <cell r="I126">
            <v>8860</v>
          </cell>
          <cell r="J126">
            <v>385941.6</v>
          </cell>
        </row>
        <row r="127">
          <cell r="A127" t="str">
            <v>E</v>
          </cell>
        </row>
        <row r="128">
          <cell r="A128" t="str">
            <v>R</v>
          </cell>
        </row>
        <row r="129">
          <cell r="A129" t="str">
            <v>I</v>
          </cell>
        </row>
        <row r="130">
          <cell r="A130" t="str">
            <v>A</v>
          </cell>
        </row>
        <row r="131">
          <cell r="A131" t="str">
            <v>L</v>
          </cell>
        </row>
        <row r="138">
          <cell r="D138" t="str">
            <v xml:space="preserve"> JUMLAH BIAYA UNTUK MATERIAL</v>
          </cell>
          <cell r="L138">
            <v>1918896.6</v>
          </cell>
        </row>
        <row r="139">
          <cell r="B139" t="str">
            <v>PERALATAN</v>
          </cell>
          <cell r="E139" t="str">
            <v>JUMLAH</v>
          </cell>
          <cell r="F139" t="str">
            <v xml:space="preserve">HARI </v>
          </cell>
          <cell r="G139" t="str">
            <v>KODE</v>
          </cell>
          <cell r="H139" t="str">
            <v>JAM KERJA</v>
          </cell>
          <cell r="I139" t="str">
            <v>HARGA</v>
          </cell>
          <cell r="J139" t="str">
            <v>BIAYA</v>
          </cell>
          <cell r="K139" t="str">
            <v>SUB TOTAL</v>
          </cell>
        </row>
        <row r="140">
          <cell r="E140" t="str">
            <v>ALAT</v>
          </cell>
          <cell r="F140" t="str">
            <v>KERJA</v>
          </cell>
          <cell r="I140" t="str">
            <v>(Rp/Jam)</v>
          </cell>
          <cell r="J140" t="str">
            <v>(Rp)</v>
          </cell>
          <cell r="K140" t="str">
            <v>(Rp)</v>
          </cell>
        </row>
        <row r="142">
          <cell r="A142" t="str">
            <v>P</v>
          </cell>
          <cell r="B142" t="str">
            <v>Mesin las</v>
          </cell>
          <cell r="E142">
            <v>1</v>
          </cell>
          <cell r="F142">
            <v>1</v>
          </cell>
          <cell r="G142" t="str">
            <v>E 402</v>
          </cell>
          <cell r="H142">
            <v>6</v>
          </cell>
          <cell r="I142">
            <v>24960</v>
          </cell>
          <cell r="J142">
            <v>149760</v>
          </cell>
        </row>
        <row r="143">
          <cell r="A143" t="str">
            <v>E</v>
          </cell>
        </row>
        <row r="144">
          <cell r="A144" t="str">
            <v>R</v>
          </cell>
        </row>
        <row r="145">
          <cell r="A145" t="str">
            <v>A</v>
          </cell>
        </row>
        <row r="146">
          <cell r="A146" t="str">
            <v>L</v>
          </cell>
        </row>
        <row r="147">
          <cell r="A147" t="str">
            <v>A</v>
          </cell>
        </row>
        <row r="148">
          <cell r="A148" t="str">
            <v>T</v>
          </cell>
        </row>
        <row r="149">
          <cell r="A149" t="str">
            <v>A</v>
          </cell>
        </row>
        <row r="150">
          <cell r="A150" t="str">
            <v>N</v>
          </cell>
        </row>
        <row r="156">
          <cell r="D156" t="str">
            <v xml:space="preserve"> JUMLAH BIAYA UNTUK PERALATAN</v>
          </cell>
          <cell r="L156">
            <v>149760</v>
          </cell>
        </row>
        <row r="157">
          <cell r="J157" t="str">
            <v xml:space="preserve"> T O T A L (Rp)</v>
          </cell>
          <cell r="L157">
            <v>2227656.6</v>
          </cell>
        </row>
        <row r="159">
          <cell r="B159" t="str">
            <v>VOLUME  :</v>
          </cell>
          <cell r="C159">
            <v>30</v>
          </cell>
          <cell r="E159" t="str">
            <v>SATUAN  :</v>
          </cell>
          <cell r="F159" t="str">
            <v>M'</v>
          </cell>
          <cell r="H159" t="str">
            <v>HARGA SATUAN  :</v>
          </cell>
          <cell r="I159">
            <v>74255</v>
          </cell>
          <cell r="J159" t="str">
            <v xml:space="preserve">                  per</v>
          </cell>
          <cell r="K159" t="str">
            <v>M'</v>
          </cell>
        </row>
        <row r="162">
          <cell r="A162" t="str">
            <v>ANALISA HARGA SATUAN</v>
          </cell>
          <cell r="L162" t="str">
            <v>KODE</v>
          </cell>
        </row>
        <row r="163">
          <cell r="A163" t="str">
            <v>PIPA SANDARAN</v>
          </cell>
        </row>
        <row r="164">
          <cell r="A164" t="str">
            <v>(MENGGUNAKAN BURUH)</v>
          </cell>
          <cell r="L164" t="str">
            <v>Supl III</v>
          </cell>
        </row>
        <row r="166">
          <cell r="A166" t="str">
            <v xml:space="preserve"> PROPINSI            :</v>
          </cell>
          <cell r="C166" t="str">
            <v>LAMPUNG</v>
          </cell>
          <cell r="E166" t="str">
            <v>KODE</v>
          </cell>
          <cell r="F166" t="str">
            <v xml:space="preserve">KOTA </v>
          </cell>
          <cell r="H166" t="str">
            <v>KODE</v>
          </cell>
          <cell r="I166" t="str">
            <v xml:space="preserve"> DISIAPKAN OLEH :</v>
          </cell>
          <cell r="K166" t="str">
            <v>TANGGAL</v>
          </cell>
        </row>
        <row r="167">
          <cell r="E167" t="str">
            <v>[071]</v>
          </cell>
          <cell r="F167" t="str">
            <v>BANDAR LAMPUNG</v>
          </cell>
          <cell r="H167" t="str">
            <v>[018]</v>
          </cell>
          <cell r="I167" t="str">
            <v>CV.PUTRA SILIWANGI JAYA</v>
          </cell>
          <cell r="K167" t="str">
            <v>05 Agustus 2005</v>
          </cell>
        </row>
        <row r="170">
          <cell r="A170" t="str">
            <v xml:space="preserve"> URAIAN</v>
          </cell>
          <cell r="F170" t="str">
            <v xml:space="preserve"> ANGGAPAN / ASUMSI</v>
          </cell>
        </row>
        <row r="171">
          <cell r="A171" t="str">
            <v xml:space="preserve"> 1.</v>
          </cell>
          <cell r="B171" t="str">
            <v>Pipa sandaran menggunakan pipa galvanis</v>
          </cell>
          <cell r="F171" t="str">
            <v xml:space="preserve"> 1. 20 m' pipa galvanis dikirim ke tempat pekerjaan oleh pemasok</v>
          </cell>
        </row>
        <row r="172">
          <cell r="B172" t="str">
            <v>diameter 3"</v>
          </cell>
          <cell r="F172" t="str">
            <v xml:space="preserve"> 2. Penyusutan akibat pemotongan 10 %</v>
          </cell>
        </row>
        <row r="173">
          <cell r="F173" t="str">
            <v xml:space="preserve"> 3. Pipa sandaran dipasang pada tiang sandaran dengan diikat kawat beton</v>
          </cell>
        </row>
        <row r="183">
          <cell r="B183" t="str">
            <v>PEKERJA</v>
          </cell>
          <cell r="E183" t="str">
            <v>JUMLAH</v>
          </cell>
          <cell r="F183" t="str">
            <v>HARI</v>
          </cell>
          <cell r="G183" t="str">
            <v>KODE</v>
          </cell>
          <cell r="H183" t="str">
            <v>TOTAL VOL</v>
          </cell>
          <cell r="I183" t="str">
            <v>UPAH</v>
          </cell>
          <cell r="J183" t="str">
            <v>BIAYA</v>
          </cell>
          <cell r="K183" t="str">
            <v>SUB TOTAL</v>
          </cell>
        </row>
        <row r="184">
          <cell r="E184" t="str">
            <v>ORANG</v>
          </cell>
          <cell r="H184" t="str">
            <v>(Orang-hari)</v>
          </cell>
          <cell r="I184" t="str">
            <v>(Rp/Org/Hari)</v>
          </cell>
          <cell r="J184" t="str">
            <v>(Rp)</v>
          </cell>
          <cell r="K184" t="str">
            <v>(Rp)</v>
          </cell>
        </row>
        <row r="186">
          <cell r="A186" t="str">
            <v>P</v>
          </cell>
          <cell r="B186" t="str">
            <v xml:space="preserve"> Buruh tak terampil</v>
          </cell>
          <cell r="E186">
            <v>3</v>
          </cell>
          <cell r="F186">
            <v>1</v>
          </cell>
          <cell r="G186" t="str">
            <v>L 101</v>
          </cell>
          <cell r="H186">
            <v>3</v>
          </cell>
          <cell r="I186">
            <v>21800</v>
          </cell>
          <cell r="J186">
            <v>65400</v>
          </cell>
        </row>
        <row r="187">
          <cell r="A187" t="str">
            <v>E</v>
          </cell>
          <cell r="B187" t="str">
            <v xml:space="preserve"> Mandor</v>
          </cell>
          <cell r="E187">
            <v>1</v>
          </cell>
          <cell r="F187">
            <v>1</v>
          </cell>
          <cell r="G187" t="str">
            <v>L 061</v>
          </cell>
          <cell r="H187">
            <v>1</v>
          </cell>
          <cell r="I187">
            <v>34400</v>
          </cell>
          <cell r="J187">
            <v>34400</v>
          </cell>
        </row>
        <row r="188">
          <cell r="A188" t="str">
            <v>K</v>
          </cell>
          <cell r="B188" t="str">
            <v xml:space="preserve"> Kepala Tukang</v>
          </cell>
          <cell r="E188">
            <v>1</v>
          </cell>
          <cell r="F188">
            <v>1</v>
          </cell>
          <cell r="G188" t="str">
            <v>L 073</v>
          </cell>
          <cell r="H188">
            <v>1</v>
          </cell>
          <cell r="I188">
            <v>34400</v>
          </cell>
          <cell r="J188">
            <v>34400</v>
          </cell>
        </row>
        <row r="189">
          <cell r="A189" t="str">
            <v>E</v>
          </cell>
          <cell r="B189" t="str">
            <v xml:space="preserve"> Buruh terampil</v>
          </cell>
          <cell r="E189">
            <v>1</v>
          </cell>
          <cell r="F189">
            <v>1</v>
          </cell>
          <cell r="G189" t="str">
            <v>L 106</v>
          </cell>
          <cell r="H189">
            <v>1</v>
          </cell>
          <cell r="I189">
            <v>24800</v>
          </cell>
          <cell r="J189">
            <v>24800</v>
          </cell>
        </row>
        <row r="190">
          <cell r="A190" t="str">
            <v>R</v>
          </cell>
        </row>
        <row r="191">
          <cell r="A191" t="str">
            <v>J</v>
          </cell>
        </row>
        <row r="192">
          <cell r="A192" t="str">
            <v>A</v>
          </cell>
        </row>
        <row r="200">
          <cell r="D200" t="str">
            <v xml:space="preserve"> JUMLAH BIAYA UNTUK PEKERJA</v>
          </cell>
          <cell r="L200">
            <v>159000</v>
          </cell>
        </row>
        <row r="201">
          <cell r="B201" t="str">
            <v>MATERIAL</v>
          </cell>
          <cell r="F201" t="str">
            <v>SATUAN</v>
          </cell>
          <cell r="G201" t="str">
            <v>KODE</v>
          </cell>
          <cell r="H201" t="str">
            <v>TOTAL VOL</v>
          </cell>
          <cell r="I201" t="str">
            <v>HARGA SATUAN</v>
          </cell>
          <cell r="J201" t="str">
            <v>BIAYA</v>
          </cell>
          <cell r="K201" t="str">
            <v>SUB TOTAL</v>
          </cell>
        </row>
        <row r="202">
          <cell r="I202" t="str">
            <v>(Rp/Satuan)</v>
          </cell>
          <cell r="J202" t="str">
            <v>(Rp)</v>
          </cell>
          <cell r="K202" t="str">
            <v>(Rp)</v>
          </cell>
        </row>
        <row r="204">
          <cell r="A204" t="str">
            <v>M</v>
          </cell>
          <cell r="B204" t="str">
            <v>Pipa sandaran diameter 3 "</v>
          </cell>
          <cell r="F204" t="str">
            <v>M'</v>
          </cell>
          <cell r="G204" t="str">
            <v>B.014</v>
          </cell>
          <cell r="H204">
            <v>22</v>
          </cell>
          <cell r="I204">
            <v>30760</v>
          </cell>
          <cell r="J204">
            <v>676720</v>
          </cell>
        </row>
        <row r="205">
          <cell r="A205" t="str">
            <v>A</v>
          </cell>
          <cell r="B205" t="str">
            <v>Alat bantu (set @ 3 alat)</v>
          </cell>
          <cell r="F205" t="str">
            <v>Set</v>
          </cell>
          <cell r="G205" t="str">
            <v>M 170</v>
          </cell>
          <cell r="H205">
            <v>1</v>
          </cell>
          <cell r="I205">
            <v>49935</v>
          </cell>
          <cell r="J205">
            <v>49935</v>
          </cell>
        </row>
        <row r="206">
          <cell r="A206" t="str">
            <v>T</v>
          </cell>
        </row>
        <row r="207">
          <cell r="A207" t="str">
            <v>E</v>
          </cell>
        </row>
        <row r="208">
          <cell r="A208" t="str">
            <v>R</v>
          </cell>
        </row>
        <row r="209">
          <cell r="A209" t="str">
            <v>I</v>
          </cell>
        </row>
        <row r="210">
          <cell r="A210" t="str">
            <v>A</v>
          </cell>
        </row>
        <row r="211">
          <cell r="A211" t="str">
            <v>L</v>
          </cell>
        </row>
        <row r="213">
          <cell r="E213" t="str">
            <v/>
          </cell>
        </row>
        <row r="214">
          <cell r="E214" t="str">
            <v/>
          </cell>
        </row>
        <row r="215">
          <cell r="E215" t="str">
            <v/>
          </cell>
        </row>
        <row r="216">
          <cell r="E216" t="str">
            <v/>
          </cell>
        </row>
        <row r="218">
          <cell r="D218" t="str">
            <v xml:space="preserve"> JUMLAH BIAYA UNTUK MATERIAL</v>
          </cell>
          <cell r="L218">
            <v>726655</v>
          </cell>
        </row>
        <row r="219">
          <cell r="B219" t="str">
            <v>PERALATAN</v>
          </cell>
          <cell r="E219" t="str">
            <v>JUMLAH</v>
          </cell>
          <cell r="F219" t="str">
            <v xml:space="preserve">HARI </v>
          </cell>
          <cell r="G219" t="str">
            <v>KODE</v>
          </cell>
          <cell r="H219" t="str">
            <v>JAM KERJA</v>
          </cell>
          <cell r="I219" t="str">
            <v>HARGA</v>
          </cell>
          <cell r="J219" t="str">
            <v>BIAYA</v>
          </cell>
          <cell r="K219" t="str">
            <v>SUB TOTAL</v>
          </cell>
        </row>
        <row r="220">
          <cell r="E220" t="str">
            <v>ALAT</v>
          </cell>
          <cell r="F220" t="str">
            <v>KERJA</v>
          </cell>
          <cell r="I220" t="str">
            <v>(Rp/Jam)</v>
          </cell>
          <cell r="J220" t="str">
            <v>(Rp)</v>
          </cell>
          <cell r="K220" t="str">
            <v>(Rp)</v>
          </cell>
        </row>
        <row r="222">
          <cell r="A222" t="str">
            <v>P</v>
          </cell>
        </row>
        <row r="223">
          <cell r="A223" t="str">
            <v>E</v>
          </cell>
        </row>
        <row r="224">
          <cell r="A224" t="str">
            <v>R</v>
          </cell>
        </row>
        <row r="225">
          <cell r="A225" t="str">
            <v>A</v>
          </cell>
        </row>
        <row r="226">
          <cell r="A226" t="str">
            <v>L</v>
          </cell>
        </row>
        <row r="227">
          <cell r="A227" t="str">
            <v>A</v>
          </cell>
        </row>
        <row r="228">
          <cell r="A228" t="str">
            <v>T</v>
          </cell>
        </row>
        <row r="229">
          <cell r="A229" t="str">
            <v>A</v>
          </cell>
        </row>
        <row r="230">
          <cell r="A230" t="str">
            <v>N</v>
          </cell>
        </row>
        <row r="236">
          <cell r="D236" t="str">
            <v xml:space="preserve"> JUMLAH BIAYA UNTUK PERALATAN</v>
          </cell>
          <cell r="L236">
            <v>0</v>
          </cell>
        </row>
        <row r="237">
          <cell r="J237" t="str">
            <v xml:space="preserve"> T O T A L (Rp)</v>
          </cell>
          <cell r="L237">
            <v>885655</v>
          </cell>
        </row>
        <row r="239">
          <cell r="B239" t="str">
            <v>VOLUME  :</v>
          </cell>
          <cell r="C239">
            <v>20</v>
          </cell>
          <cell r="E239" t="str">
            <v>SATUAN  :</v>
          </cell>
          <cell r="F239" t="str">
            <v>M '</v>
          </cell>
          <cell r="H239" t="str">
            <v>HARGA SATUAN  :</v>
          </cell>
          <cell r="I239">
            <v>44283</v>
          </cell>
          <cell r="J239" t="str">
            <v xml:space="preserve">                  per</v>
          </cell>
          <cell r="K239" t="str">
            <v>M '</v>
          </cell>
        </row>
        <row r="242">
          <cell r="A242" t="str">
            <v>ANALISA HARGA SATUAN</v>
          </cell>
          <cell r="L242" t="str">
            <v>KODE</v>
          </cell>
        </row>
        <row r="243">
          <cell r="A243" t="str">
            <v>PIPA CUCURAN AIR HUJAN</v>
          </cell>
        </row>
        <row r="244">
          <cell r="A244" t="str">
            <v>(MENGGUNAKAN BURUH)</v>
          </cell>
          <cell r="L244" t="str">
            <v>Supl IV</v>
          </cell>
        </row>
        <row r="246">
          <cell r="A246" t="str">
            <v xml:space="preserve"> PROPINSI            :</v>
          </cell>
          <cell r="C246" t="str">
            <v>LAMPUNG</v>
          </cell>
          <cell r="E246" t="str">
            <v>KODE</v>
          </cell>
          <cell r="F246" t="str">
            <v xml:space="preserve">KOTA </v>
          </cell>
          <cell r="H246" t="str">
            <v>KODE</v>
          </cell>
          <cell r="I246" t="str">
            <v xml:space="preserve"> DISIAPKAN OLEH :</v>
          </cell>
          <cell r="K246" t="str">
            <v>TANGGAL</v>
          </cell>
        </row>
        <row r="247">
          <cell r="E247" t="str">
            <v>[071]</v>
          </cell>
          <cell r="F247" t="str">
            <v>BANDAR LAMPUNG</v>
          </cell>
          <cell r="H247" t="str">
            <v>[018]</v>
          </cell>
          <cell r="I247" t="str">
            <v>CV.PUTRA SILIWANGI JAYA</v>
          </cell>
          <cell r="K247" t="str">
            <v>05 Agustus 2005</v>
          </cell>
        </row>
        <row r="250">
          <cell r="A250" t="str">
            <v xml:space="preserve"> URAIAN</v>
          </cell>
          <cell r="F250" t="str">
            <v xml:space="preserve"> ANGGAPAN / ASUMSI</v>
          </cell>
        </row>
        <row r="251">
          <cell r="A251" t="str">
            <v xml:space="preserve"> 1.</v>
          </cell>
          <cell r="B251" t="str">
            <v xml:space="preserve">Pipa cucuran air hujan menggunakan pipa </v>
          </cell>
          <cell r="F251" t="str">
            <v xml:space="preserve"> 1. 15 m' pipa galvanis dikirim ke tempat pekerjaan oleh pemasok</v>
          </cell>
        </row>
        <row r="252">
          <cell r="B252" t="str">
            <v>galvanis diameter 4"</v>
          </cell>
          <cell r="F252" t="str">
            <v xml:space="preserve"> 2. Penyusutan akibat pemotongan 10 %</v>
          </cell>
        </row>
        <row r="253">
          <cell r="F253" t="str">
            <v xml:space="preserve"> 3. Pipa  dipasang pada lantai beton dengan diikat kawat beton</v>
          </cell>
        </row>
        <row r="263">
          <cell r="B263" t="str">
            <v>PEKERJA</v>
          </cell>
          <cell r="E263" t="str">
            <v>JUMLAH</v>
          </cell>
          <cell r="F263" t="str">
            <v>HARI</v>
          </cell>
          <cell r="G263" t="str">
            <v>KODE</v>
          </cell>
          <cell r="H263" t="str">
            <v>TOTAL VOL</v>
          </cell>
          <cell r="I263" t="str">
            <v>UPAH</v>
          </cell>
          <cell r="J263" t="str">
            <v>BIAYA</v>
          </cell>
          <cell r="K263" t="str">
            <v>SUB TOTAL</v>
          </cell>
        </row>
        <row r="264">
          <cell r="E264" t="str">
            <v>ORANG</v>
          </cell>
          <cell r="H264" t="str">
            <v>(Orang-hari)</v>
          </cell>
          <cell r="I264" t="str">
            <v>(Rp/Org/Hari)</v>
          </cell>
          <cell r="J264" t="str">
            <v>(Rp)</v>
          </cell>
          <cell r="K264" t="str">
            <v>(Rp)</v>
          </cell>
        </row>
        <row r="266">
          <cell r="A266" t="str">
            <v>P</v>
          </cell>
          <cell r="B266" t="str">
            <v xml:space="preserve"> Buruh tak terampil</v>
          </cell>
          <cell r="E266">
            <v>3</v>
          </cell>
          <cell r="F266">
            <v>1</v>
          </cell>
          <cell r="G266" t="str">
            <v>L 101</v>
          </cell>
          <cell r="H266">
            <v>3</v>
          </cell>
          <cell r="I266">
            <v>21800</v>
          </cell>
          <cell r="J266">
            <v>65400</v>
          </cell>
        </row>
        <row r="267">
          <cell r="A267" t="str">
            <v>E</v>
          </cell>
          <cell r="B267" t="str">
            <v xml:space="preserve"> Mandor</v>
          </cell>
          <cell r="E267">
            <v>1</v>
          </cell>
          <cell r="F267">
            <v>1</v>
          </cell>
          <cell r="G267" t="str">
            <v>L 061</v>
          </cell>
          <cell r="H267">
            <v>1</v>
          </cell>
          <cell r="I267">
            <v>34400</v>
          </cell>
          <cell r="J267">
            <v>34400</v>
          </cell>
        </row>
        <row r="268">
          <cell r="A268" t="str">
            <v>K</v>
          </cell>
          <cell r="B268" t="str">
            <v xml:space="preserve"> Kepala Tukang</v>
          </cell>
          <cell r="E268">
            <v>1</v>
          </cell>
          <cell r="F268">
            <v>1</v>
          </cell>
          <cell r="G268" t="str">
            <v>L 073</v>
          </cell>
          <cell r="H268">
            <v>1</v>
          </cell>
          <cell r="I268">
            <v>34400</v>
          </cell>
          <cell r="J268">
            <v>34400</v>
          </cell>
        </row>
        <row r="269">
          <cell r="A269" t="str">
            <v>E</v>
          </cell>
          <cell r="B269" t="str">
            <v xml:space="preserve"> Buruh terampil</v>
          </cell>
          <cell r="E269">
            <v>1</v>
          </cell>
          <cell r="F269">
            <v>1</v>
          </cell>
          <cell r="G269" t="str">
            <v>L 106</v>
          </cell>
          <cell r="H269">
            <v>1</v>
          </cell>
          <cell r="I269">
            <v>24800</v>
          </cell>
          <cell r="J269">
            <v>24800</v>
          </cell>
        </row>
        <row r="270">
          <cell r="A270" t="str">
            <v>R</v>
          </cell>
        </row>
        <row r="271">
          <cell r="A271" t="str">
            <v>J</v>
          </cell>
        </row>
        <row r="272">
          <cell r="A272" t="str">
            <v>A</v>
          </cell>
        </row>
        <row r="280">
          <cell r="D280" t="str">
            <v xml:space="preserve"> JUMLAH BIAYA UNTUK PEKERJA</v>
          </cell>
          <cell r="L280">
            <v>159000</v>
          </cell>
        </row>
        <row r="281">
          <cell r="B281" t="str">
            <v>MATERIAL</v>
          </cell>
          <cell r="F281" t="str">
            <v>SATUAN</v>
          </cell>
          <cell r="G281" t="str">
            <v>KODE</v>
          </cell>
          <cell r="H281" t="str">
            <v>TOTAL VOL</v>
          </cell>
          <cell r="I281" t="str">
            <v>HARGA SATUAN</v>
          </cell>
          <cell r="J281" t="str">
            <v>BIAYA</v>
          </cell>
          <cell r="K281" t="str">
            <v>SUB TOTAL</v>
          </cell>
        </row>
        <row r="282">
          <cell r="I282" t="str">
            <v>(Rp/Satuan)</v>
          </cell>
          <cell r="J282" t="str">
            <v>(Rp)</v>
          </cell>
          <cell r="K282" t="str">
            <v>(Rp)</v>
          </cell>
        </row>
        <row r="284">
          <cell r="A284" t="str">
            <v>M</v>
          </cell>
          <cell r="B284" t="str">
            <v>Pipa Galvanis diameter 4 "</v>
          </cell>
          <cell r="F284" t="str">
            <v>M'</v>
          </cell>
          <cell r="G284" t="str">
            <v>B.015</v>
          </cell>
          <cell r="H284">
            <v>16.5</v>
          </cell>
          <cell r="I284">
            <v>71130</v>
          </cell>
          <cell r="J284">
            <v>1173645</v>
          </cell>
        </row>
        <row r="285">
          <cell r="A285" t="str">
            <v>A</v>
          </cell>
          <cell r="B285" t="str">
            <v>Alat bantu (set @ 3 alat)</v>
          </cell>
          <cell r="F285" t="str">
            <v>Set</v>
          </cell>
          <cell r="G285" t="str">
            <v>M 170</v>
          </cell>
          <cell r="H285">
            <v>1</v>
          </cell>
          <cell r="I285">
            <v>49935</v>
          </cell>
          <cell r="J285">
            <v>49935</v>
          </cell>
        </row>
        <row r="286">
          <cell r="A286" t="str">
            <v>T</v>
          </cell>
        </row>
        <row r="287">
          <cell r="A287" t="str">
            <v>E</v>
          </cell>
        </row>
        <row r="288">
          <cell r="A288" t="str">
            <v>R</v>
          </cell>
        </row>
        <row r="289">
          <cell r="A289" t="str">
            <v>I</v>
          </cell>
        </row>
        <row r="290">
          <cell r="A290" t="str">
            <v>A</v>
          </cell>
        </row>
        <row r="291">
          <cell r="A291" t="str">
            <v>L</v>
          </cell>
        </row>
        <row r="293">
          <cell r="E293" t="str">
            <v/>
          </cell>
        </row>
        <row r="294">
          <cell r="E294" t="str">
            <v/>
          </cell>
        </row>
        <row r="295">
          <cell r="E295" t="str">
            <v/>
          </cell>
        </row>
        <row r="296">
          <cell r="E296" t="str">
            <v/>
          </cell>
        </row>
        <row r="298">
          <cell r="D298" t="str">
            <v xml:space="preserve"> JUMLAH BIAYA UNTUK MATERIAL</v>
          </cell>
          <cell r="L298">
            <v>1223580</v>
          </cell>
        </row>
        <row r="299">
          <cell r="B299" t="str">
            <v>PERALATAN</v>
          </cell>
          <cell r="E299" t="str">
            <v>JUMLAH</v>
          </cell>
          <cell r="F299" t="str">
            <v xml:space="preserve">HARI </v>
          </cell>
          <cell r="G299" t="str">
            <v>KODE</v>
          </cell>
          <cell r="H299" t="str">
            <v>JAM KERJA</v>
          </cell>
          <cell r="I299" t="str">
            <v>HARGA</v>
          </cell>
          <cell r="J299" t="str">
            <v>BIAYA</v>
          </cell>
          <cell r="K299" t="str">
            <v>SUB TOTAL</v>
          </cell>
        </row>
        <row r="300">
          <cell r="E300" t="str">
            <v>ALAT</v>
          </cell>
          <cell r="F300" t="str">
            <v>KERJA</v>
          </cell>
          <cell r="I300" t="str">
            <v>(Rp/Jam)</v>
          </cell>
          <cell r="J300" t="str">
            <v>(Rp)</v>
          </cell>
          <cell r="K300" t="str">
            <v>(Rp)</v>
          </cell>
        </row>
        <row r="302">
          <cell r="A302" t="str">
            <v>P</v>
          </cell>
        </row>
        <row r="303">
          <cell r="A303" t="str">
            <v>E</v>
          </cell>
        </row>
        <row r="304">
          <cell r="A304" t="str">
            <v>R</v>
          </cell>
        </row>
        <row r="305">
          <cell r="A305" t="str">
            <v>A</v>
          </cell>
        </row>
        <row r="306">
          <cell r="A306" t="str">
            <v>L</v>
          </cell>
        </row>
        <row r="307">
          <cell r="A307" t="str">
            <v>A</v>
          </cell>
        </row>
        <row r="308">
          <cell r="A308" t="str">
            <v>T</v>
          </cell>
        </row>
        <row r="309">
          <cell r="A309" t="str">
            <v>A</v>
          </cell>
        </row>
        <row r="310">
          <cell r="A310" t="str">
            <v>N</v>
          </cell>
        </row>
        <row r="316">
          <cell r="D316" t="str">
            <v xml:space="preserve"> JUMLAH BIAYA UNTUK PERALATAN</v>
          </cell>
          <cell r="L316">
            <v>0</v>
          </cell>
        </row>
        <row r="317">
          <cell r="J317" t="str">
            <v xml:space="preserve"> T O T A L (Rp)</v>
          </cell>
          <cell r="L317">
            <v>1382580</v>
          </cell>
        </row>
        <row r="319">
          <cell r="B319" t="str">
            <v>VOLUME  :</v>
          </cell>
          <cell r="C319">
            <v>15</v>
          </cell>
          <cell r="E319" t="str">
            <v>SATUAN  :</v>
          </cell>
          <cell r="F319" t="str">
            <v>M '</v>
          </cell>
          <cell r="H319" t="str">
            <v>HARGA SATUAN  :</v>
          </cell>
          <cell r="I319">
            <v>92172</v>
          </cell>
          <cell r="J319" t="str">
            <v xml:space="preserve">                  per</v>
          </cell>
          <cell r="K319" t="str">
            <v>M '</v>
          </cell>
        </row>
        <row r="322">
          <cell r="A322" t="str">
            <v>ANALISA HARGA SATUAN</v>
          </cell>
          <cell r="L322" t="str">
            <v>KODE</v>
          </cell>
        </row>
        <row r="323">
          <cell r="A323" t="str">
            <v>PERANCAH BETON JEMBATAN</v>
          </cell>
        </row>
        <row r="324">
          <cell r="A324" t="str">
            <v>(MENGGUNAKAN BURUH)</v>
          </cell>
          <cell r="L324" t="str">
            <v>Supl V</v>
          </cell>
        </row>
        <row r="326">
          <cell r="A326" t="str">
            <v xml:space="preserve"> PROPINSI            :</v>
          </cell>
          <cell r="C326" t="str">
            <v>LAMPUNG</v>
          </cell>
          <cell r="E326" t="str">
            <v>KODE</v>
          </cell>
          <cell r="F326" t="str">
            <v xml:space="preserve">KOTA </v>
          </cell>
          <cell r="H326" t="str">
            <v>KODE</v>
          </cell>
          <cell r="I326" t="str">
            <v xml:space="preserve"> DISIAPKAN OLEH :</v>
          </cell>
          <cell r="K326" t="str">
            <v>TANGGAL</v>
          </cell>
        </row>
        <row r="327">
          <cell r="E327" t="str">
            <v>[071]</v>
          </cell>
          <cell r="F327" t="str">
            <v>BANDAR LAMPUNG</v>
          </cell>
          <cell r="H327" t="str">
            <v>[018]</v>
          </cell>
          <cell r="I327" t="str">
            <v>CV.PUTRA SILIWANGI JAYA</v>
          </cell>
          <cell r="K327" t="str">
            <v>05 Agustus 2005</v>
          </cell>
        </row>
        <row r="330">
          <cell r="A330" t="str">
            <v xml:space="preserve"> URAIAN</v>
          </cell>
          <cell r="F330" t="str">
            <v xml:space="preserve"> ANGGAPAN / ASUMSI</v>
          </cell>
        </row>
        <row r="331">
          <cell r="A331" t="str">
            <v xml:space="preserve"> 1.</v>
          </cell>
          <cell r="B331" t="str">
            <v>Pengadaan Bahan Oleh Pemasok</v>
          </cell>
          <cell r="F331" t="str">
            <v xml:space="preserve"> 1. Sekelompok Tukang Kayu membuat dan memasang 12 m2 dalam 1 hari kerja</v>
          </cell>
        </row>
        <row r="332">
          <cell r="A332" t="str">
            <v xml:space="preserve"> 2.</v>
          </cell>
          <cell r="B332" t="str">
            <v>Sekelompok Tukang Kayu memotong,</v>
          </cell>
          <cell r="F332" t="str">
            <v xml:space="preserve"> 2. 1/4 bagian material dipakai kembali</v>
          </cell>
        </row>
        <row r="333">
          <cell r="B333" t="str">
            <v>memasang dan membuat perancah</v>
          </cell>
          <cell r="F333" t="str">
            <v xml:space="preserve"> 3. Kayu perancah menggunakan Kayu 5/7, 8/15 dan dolken Dia 8 cm</v>
          </cell>
        </row>
        <row r="334">
          <cell r="A334" t="str">
            <v xml:space="preserve"> 3.</v>
          </cell>
          <cell r="B334" t="str">
            <v>Sekelompok Tukang Kayu membongkar</v>
          </cell>
        </row>
        <row r="335">
          <cell r="B335" t="str">
            <v>perancah setelah beton cukup kuat</v>
          </cell>
        </row>
        <row r="336">
          <cell r="A336" t="str">
            <v xml:space="preserve"> 4.</v>
          </cell>
          <cell r="B336" t="str">
            <v>Sekelompok Tukang Kayu membersihkan</v>
          </cell>
        </row>
        <row r="337">
          <cell r="B337" t="str">
            <v xml:space="preserve">perancah </v>
          </cell>
        </row>
        <row r="343">
          <cell r="B343" t="str">
            <v>PEKERJA</v>
          </cell>
          <cell r="E343" t="str">
            <v>JUMLAH</v>
          </cell>
          <cell r="F343" t="str">
            <v>HARI</v>
          </cell>
          <cell r="G343" t="str">
            <v>KODE</v>
          </cell>
          <cell r="H343" t="str">
            <v>TOTAL VOL</v>
          </cell>
          <cell r="I343" t="str">
            <v>UPAH</v>
          </cell>
          <cell r="J343" t="str">
            <v>BIAYA</v>
          </cell>
          <cell r="K343" t="str">
            <v>SUB TOTAL</v>
          </cell>
        </row>
        <row r="344">
          <cell r="E344" t="str">
            <v>ORANG</v>
          </cell>
          <cell r="H344" t="str">
            <v>(Orang-hari)</v>
          </cell>
          <cell r="I344" t="str">
            <v>(Rp/Org/Hari)</v>
          </cell>
          <cell r="J344" t="str">
            <v>(Rp)</v>
          </cell>
          <cell r="K344" t="str">
            <v>(Rp)</v>
          </cell>
        </row>
        <row r="346">
          <cell r="A346" t="str">
            <v>P</v>
          </cell>
          <cell r="B346" t="str">
            <v xml:space="preserve"> Buruh tak terampil</v>
          </cell>
          <cell r="E346">
            <v>7</v>
          </cell>
          <cell r="F346">
            <v>1</v>
          </cell>
          <cell r="G346" t="str">
            <v>L 101</v>
          </cell>
          <cell r="H346">
            <v>7</v>
          </cell>
          <cell r="I346">
            <v>21800</v>
          </cell>
          <cell r="J346">
            <v>152600</v>
          </cell>
        </row>
        <row r="347">
          <cell r="A347" t="str">
            <v>E</v>
          </cell>
          <cell r="B347" t="str">
            <v xml:space="preserve"> Mandor</v>
          </cell>
          <cell r="E347">
            <v>1</v>
          </cell>
          <cell r="F347">
            <v>1</v>
          </cell>
          <cell r="G347" t="str">
            <v>L 061</v>
          </cell>
          <cell r="H347">
            <v>1</v>
          </cell>
          <cell r="I347">
            <v>34400</v>
          </cell>
          <cell r="J347">
            <v>34400</v>
          </cell>
        </row>
        <row r="348">
          <cell r="A348" t="str">
            <v>K</v>
          </cell>
          <cell r="B348" t="str">
            <v xml:space="preserve"> Kepala Tukang</v>
          </cell>
          <cell r="E348">
            <v>4</v>
          </cell>
          <cell r="F348">
            <v>1</v>
          </cell>
          <cell r="G348" t="str">
            <v>L 073</v>
          </cell>
          <cell r="H348">
            <v>4</v>
          </cell>
          <cell r="I348">
            <v>34400</v>
          </cell>
          <cell r="J348">
            <v>137600</v>
          </cell>
        </row>
        <row r="349">
          <cell r="A349" t="str">
            <v>E</v>
          </cell>
          <cell r="B349" t="str">
            <v xml:space="preserve"> Buruh terampil</v>
          </cell>
          <cell r="E349">
            <v>3</v>
          </cell>
          <cell r="F349">
            <v>1</v>
          </cell>
          <cell r="G349" t="str">
            <v>L 106</v>
          </cell>
          <cell r="H349">
            <v>3</v>
          </cell>
          <cell r="I349">
            <v>24800</v>
          </cell>
          <cell r="J349">
            <v>74400</v>
          </cell>
        </row>
        <row r="350">
          <cell r="A350" t="str">
            <v>R</v>
          </cell>
        </row>
        <row r="351">
          <cell r="A351" t="str">
            <v>J</v>
          </cell>
        </row>
        <row r="352">
          <cell r="A352" t="str">
            <v>A</v>
          </cell>
        </row>
        <row r="360">
          <cell r="D360" t="str">
            <v xml:space="preserve"> JUMLAH BIAYA UNTUK PEKERJA</v>
          </cell>
          <cell r="L360">
            <v>399000</v>
          </cell>
        </row>
        <row r="361">
          <cell r="B361" t="str">
            <v>MATERIAL</v>
          </cell>
          <cell r="F361" t="str">
            <v>SATUAN</v>
          </cell>
          <cell r="G361" t="str">
            <v>KODE</v>
          </cell>
          <cell r="H361" t="str">
            <v>TOTAL VOL</v>
          </cell>
          <cell r="I361" t="str">
            <v>HARGA SATUAN</v>
          </cell>
          <cell r="J361" t="str">
            <v>BIAYA</v>
          </cell>
          <cell r="K361" t="str">
            <v>SUB TOTAL</v>
          </cell>
        </row>
        <row r="362">
          <cell r="I362" t="str">
            <v>(Rp/Satuan)</v>
          </cell>
          <cell r="J362" t="str">
            <v>(Rp)</v>
          </cell>
          <cell r="K362" t="str">
            <v>(Rp)</v>
          </cell>
        </row>
        <row r="364">
          <cell r="A364" t="str">
            <v>M</v>
          </cell>
          <cell r="B364" t="str">
            <v>Paku baja Jembatan</v>
          </cell>
          <cell r="F364" t="str">
            <v>Kg</v>
          </cell>
          <cell r="G364" t="str">
            <v>M 166</v>
          </cell>
          <cell r="H364">
            <v>9.9499999999999993</v>
          </cell>
          <cell r="I364">
            <v>8050</v>
          </cell>
          <cell r="J364">
            <v>80097.5</v>
          </cell>
        </row>
        <row r="365">
          <cell r="A365" t="str">
            <v>A</v>
          </cell>
          <cell r="B365" t="str">
            <v>Kayu Perancah</v>
          </cell>
          <cell r="F365" t="str">
            <v>M3</v>
          </cell>
          <cell r="G365" t="str">
            <v>M 180</v>
          </cell>
          <cell r="H365">
            <v>1.49</v>
          </cell>
          <cell r="I365">
            <v>918804</v>
          </cell>
          <cell r="J365">
            <v>1369017.96</v>
          </cell>
        </row>
        <row r="366">
          <cell r="A366" t="str">
            <v>T</v>
          </cell>
          <cell r="B366" t="str">
            <v>Alat bantu ( set @ 3 alat )</v>
          </cell>
          <cell r="F366" t="str">
            <v>set</v>
          </cell>
          <cell r="G366" t="str">
            <v>M 170</v>
          </cell>
          <cell r="H366">
            <v>1.39</v>
          </cell>
          <cell r="I366">
            <v>49935</v>
          </cell>
          <cell r="J366">
            <v>69409.649999999994</v>
          </cell>
        </row>
        <row r="367">
          <cell r="A367" t="str">
            <v>E</v>
          </cell>
        </row>
        <row r="368">
          <cell r="A368" t="str">
            <v>R</v>
          </cell>
        </row>
        <row r="369">
          <cell r="A369" t="str">
            <v>I</v>
          </cell>
        </row>
        <row r="370">
          <cell r="A370" t="str">
            <v>A</v>
          </cell>
        </row>
        <row r="371">
          <cell r="A371" t="str">
            <v>L</v>
          </cell>
        </row>
        <row r="373">
          <cell r="E373" t="str">
            <v/>
          </cell>
        </row>
        <row r="374">
          <cell r="E374" t="str">
            <v/>
          </cell>
        </row>
        <row r="375">
          <cell r="E375" t="str">
            <v/>
          </cell>
        </row>
        <row r="376">
          <cell r="E376" t="str">
            <v/>
          </cell>
        </row>
        <row r="378">
          <cell r="D378" t="str">
            <v xml:space="preserve"> JUMLAH BIAYA UNTUK MATERIAL</v>
          </cell>
          <cell r="L378">
            <v>1518525.1099999999</v>
          </cell>
        </row>
        <row r="379">
          <cell r="B379" t="str">
            <v>PERALATAN</v>
          </cell>
          <cell r="E379" t="str">
            <v>JUMLAH</v>
          </cell>
          <cell r="F379" t="str">
            <v xml:space="preserve">HARI </v>
          </cell>
          <cell r="G379" t="str">
            <v>KODE</v>
          </cell>
          <cell r="H379" t="str">
            <v>JAM KERJA</v>
          </cell>
          <cell r="I379" t="str">
            <v>HARGA</v>
          </cell>
          <cell r="J379" t="str">
            <v>BIAYA</v>
          </cell>
          <cell r="K379" t="str">
            <v>SUB TOTAL</v>
          </cell>
        </row>
        <row r="380">
          <cell r="E380" t="str">
            <v>ALAT</v>
          </cell>
          <cell r="F380" t="str">
            <v>KERJA</v>
          </cell>
          <cell r="I380" t="str">
            <v>(Rp/Jam)</v>
          </cell>
          <cell r="J380" t="str">
            <v>(Rp)</v>
          </cell>
          <cell r="K380" t="str">
            <v>(Rp)</v>
          </cell>
        </row>
        <row r="382">
          <cell r="A382" t="str">
            <v>P</v>
          </cell>
        </row>
        <row r="383">
          <cell r="A383" t="str">
            <v>E</v>
          </cell>
        </row>
        <row r="384">
          <cell r="A384" t="str">
            <v>R</v>
          </cell>
        </row>
        <row r="385">
          <cell r="A385" t="str">
            <v>A</v>
          </cell>
        </row>
        <row r="386">
          <cell r="A386" t="str">
            <v>L</v>
          </cell>
        </row>
        <row r="387">
          <cell r="A387" t="str">
            <v>A</v>
          </cell>
        </row>
        <row r="388">
          <cell r="A388" t="str">
            <v>T</v>
          </cell>
        </row>
        <row r="389">
          <cell r="A389" t="str">
            <v>A</v>
          </cell>
        </row>
        <row r="390">
          <cell r="A390" t="str">
            <v>N</v>
          </cell>
        </row>
        <row r="396">
          <cell r="D396" t="str">
            <v xml:space="preserve"> JUMLAH BIAYA UNTUK PERALATAN</v>
          </cell>
          <cell r="L396">
            <v>0</v>
          </cell>
        </row>
        <row r="397">
          <cell r="J397" t="str">
            <v xml:space="preserve"> T O T A L (Rp)</v>
          </cell>
          <cell r="L397">
            <v>1917525.1099999999</v>
          </cell>
        </row>
        <row r="399">
          <cell r="B399" t="str">
            <v>VOLUME  :</v>
          </cell>
          <cell r="C399">
            <v>10</v>
          </cell>
          <cell r="E399" t="str">
            <v>SATUAN  :</v>
          </cell>
          <cell r="F399" t="str">
            <v>M 2</v>
          </cell>
          <cell r="H399" t="str">
            <v>HARGA SATUAN  :</v>
          </cell>
          <cell r="I399">
            <v>191753</v>
          </cell>
          <cell r="J399" t="str">
            <v xml:space="preserve">                  per</v>
          </cell>
          <cell r="K399" t="str">
            <v>M2</v>
          </cell>
        </row>
        <row r="402">
          <cell r="A402" t="str">
            <v>ANALISA HARGA SATUAN</v>
          </cell>
          <cell r="L402" t="str">
            <v>KODE</v>
          </cell>
        </row>
        <row r="403">
          <cell r="A403" t="str">
            <v>PENURUNAN PONDASI SUMURAN DIAMETER 3,00 M</v>
          </cell>
        </row>
        <row r="404">
          <cell r="A404" t="str">
            <v>(MENGGUNAKAN BURUH)</v>
          </cell>
          <cell r="L404" t="str">
            <v>Supl VII</v>
          </cell>
        </row>
        <row r="406">
          <cell r="A406" t="str">
            <v xml:space="preserve"> PROPINSI            :</v>
          </cell>
          <cell r="C406" t="str">
            <v>LAMPUNG</v>
          </cell>
          <cell r="E406" t="str">
            <v>KODE</v>
          </cell>
          <cell r="F406" t="str">
            <v xml:space="preserve">KOTA </v>
          </cell>
          <cell r="H406" t="str">
            <v>KODE</v>
          </cell>
          <cell r="I406" t="str">
            <v xml:space="preserve"> DISIAPKAN OLEH :</v>
          </cell>
          <cell r="K406" t="str">
            <v>TANGGAL</v>
          </cell>
        </row>
        <row r="407">
          <cell r="E407" t="str">
            <v>[071]</v>
          </cell>
          <cell r="F407" t="str">
            <v>BANDAR LAMPUNG</v>
          </cell>
          <cell r="H407" t="str">
            <v>[018]</v>
          </cell>
          <cell r="I407" t="str">
            <v>CV.PUTRA SILIWANGI JAYA</v>
          </cell>
          <cell r="K407" t="str">
            <v>05 Agustus 2005</v>
          </cell>
        </row>
        <row r="410">
          <cell r="A410" t="str">
            <v xml:space="preserve"> URAIAN</v>
          </cell>
          <cell r="F410" t="str">
            <v xml:space="preserve"> ANGGAPAN / ASUMSI</v>
          </cell>
        </row>
        <row r="411">
          <cell r="A411" t="str">
            <v xml:space="preserve"> 1.</v>
          </cell>
          <cell r="B411" t="str">
            <v>Penurunan cincin sumuran dilakukan bertahap</v>
          </cell>
          <cell r="F411" t="str">
            <v xml:space="preserve"> 1. Penurunan sumuran dilakukan setelah cincin sumuran dicetak</v>
          </cell>
        </row>
        <row r="412">
          <cell r="B412" t="str">
            <v>setiap tahap dibuat 1,00 meter</v>
          </cell>
          <cell r="F412" t="str">
            <v xml:space="preserve"> 2. Tanah didalam cincin sumuran digali dengan tenaga manusia</v>
          </cell>
        </row>
        <row r="413">
          <cell r="F413" t="str">
            <v xml:space="preserve"> 3. Tanah hasil galian dibuang keluar dengan menggunakan katrol</v>
          </cell>
        </row>
        <row r="414">
          <cell r="F414" t="str">
            <v xml:space="preserve"> 4. Penurunan sumuran dilakukan sampai kedalaman rencana</v>
          </cell>
        </row>
        <row r="415">
          <cell r="F415" t="str">
            <v xml:space="preserve"> 5. Volume Galian per M</v>
          </cell>
          <cell r="H415">
            <v>3.4</v>
          </cell>
          <cell r="I415" t="str">
            <v>M3</v>
          </cell>
        </row>
        <row r="416">
          <cell r="F416" t="str">
            <v xml:space="preserve"> 6. Perhari dapat dilakukan penurunan sedalam  0.5 M'</v>
          </cell>
        </row>
        <row r="423">
          <cell r="B423" t="str">
            <v>PEKERJA</v>
          </cell>
          <cell r="E423" t="str">
            <v>JUMLAH</v>
          </cell>
          <cell r="F423" t="str">
            <v>HARI</v>
          </cell>
          <cell r="G423" t="str">
            <v>KODE</v>
          </cell>
          <cell r="H423" t="str">
            <v>TOTAL VOL</v>
          </cell>
          <cell r="I423" t="str">
            <v>UPAH</v>
          </cell>
          <cell r="J423" t="str">
            <v>BIAYA</v>
          </cell>
          <cell r="K423" t="str">
            <v>SUB TOTAL</v>
          </cell>
        </row>
        <row r="424">
          <cell r="E424" t="str">
            <v>ORANG</v>
          </cell>
          <cell r="H424" t="str">
            <v>(Orang-hari)</v>
          </cell>
          <cell r="I424" t="str">
            <v>(Rp/Org/Hari)</v>
          </cell>
          <cell r="J424" t="str">
            <v>(Rp)</v>
          </cell>
          <cell r="K424" t="str">
            <v>(Rp)</v>
          </cell>
        </row>
        <row r="426">
          <cell r="A426" t="str">
            <v>P</v>
          </cell>
          <cell r="B426" t="str">
            <v xml:space="preserve"> Buruh tak terampil</v>
          </cell>
          <cell r="E426">
            <v>8</v>
          </cell>
          <cell r="F426">
            <v>1</v>
          </cell>
          <cell r="G426" t="str">
            <v>L 101</v>
          </cell>
          <cell r="H426">
            <v>8</v>
          </cell>
          <cell r="I426">
            <v>21800</v>
          </cell>
          <cell r="J426">
            <v>174400</v>
          </cell>
        </row>
        <row r="427">
          <cell r="A427" t="str">
            <v>E</v>
          </cell>
          <cell r="B427" t="str">
            <v xml:space="preserve"> Mandor</v>
          </cell>
          <cell r="E427">
            <v>1</v>
          </cell>
          <cell r="F427">
            <v>1</v>
          </cell>
          <cell r="G427" t="str">
            <v>L 061</v>
          </cell>
          <cell r="H427">
            <v>1</v>
          </cell>
          <cell r="I427">
            <v>34400</v>
          </cell>
          <cell r="J427">
            <v>34400</v>
          </cell>
        </row>
        <row r="428">
          <cell r="A428" t="str">
            <v>K</v>
          </cell>
          <cell r="B428" t="str">
            <v xml:space="preserve"> Kepala Tukang</v>
          </cell>
          <cell r="E428">
            <v>1</v>
          </cell>
          <cell r="F428">
            <v>1</v>
          </cell>
          <cell r="G428" t="str">
            <v>L 073</v>
          </cell>
          <cell r="H428">
            <v>1</v>
          </cell>
          <cell r="I428">
            <v>34400</v>
          </cell>
          <cell r="J428">
            <v>34400</v>
          </cell>
        </row>
        <row r="429">
          <cell r="A429" t="str">
            <v>E</v>
          </cell>
          <cell r="B429" t="str">
            <v xml:space="preserve"> Buruh terampil</v>
          </cell>
          <cell r="E429">
            <v>4</v>
          </cell>
          <cell r="F429">
            <v>1</v>
          </cell>
          <cell r="G429" t="str">
            <v>L 106</v>
          </cell>
          <cell r="H429">
            <v>4</v>
          </cell>
          <cell r="I429">
            <v>24800</v>
          </cell>
          <cell r="J429">
            <v>99200</v>
          </cell>
        </row>
        <row r="430">
          <cell r="A430" t="str">
            <v>R</v>
          </cell>
        </row>
        <row r="431">
          <cell r="A431" t="str">
            <v>J</v>
          </cell>
        </row>
        <row r="432">
          <cell r="A432" t="str">
            <v>A</v>
          </cell>
        </row>
        <row r="440">
          <cell r="D440" t="str">
            <v xml:space="preserve"> JUMLAH BIAYA UNTUK PEKERJA</v>
          </cell>
          <cell r="L440">
            <v>342400</v>
          </cell>
        </row>
        <row r="441">
          <cell r="B441" t="str">
            <v>MATERIAL</v>
          </cell>
          <cell r="F441" t="str">
            <v>SATUAN</v>
          </cell>
          <cell r="G441" t="str">
            <v>KODE</v>
          </cell>
          <cell r="H441" t="str">
            <v>TOTAL VOL</v>
          </cell>
          <cell r="I441" t="str">
            <v>HARGA SATUAN</v>
          </cell>
          <cell r="J441" t="str">
            <v>BIAYA</v>
          </cell>
          <cell r="K441" t="str">
            <v>SUB TOTAL</v>
          </cell>
        </row>
        <row r="442">
          <cell r="I442" t="str">
            <v>(Rp/Satuan)</v>
          </cell>
          <cell r="J442" t="str">
            <v>(Rp)</v>
          </cell>
          <cell r="K442" t="str">
            <v>(Rp)</v>
          </cell>
        </row>
        <row r="444">
          <cell r="A444" t="str">
            <v>M</v>
          </cell>
        </row>
        <row r="445">
          <cell r="A445" t="str">
            <v>A</v>
          </cell>
        </row>
        <row r="446">
          <cell r="A446" t="str">
            <v>T</v>
          </cell>
          <cell r="B446" t="str">
            <v>Alat bantu ( set @ 3 alat )</v>
          </cell>
          <cell r="F446" t="str">
            <v>set</v>
          </cell>
          <cell r="G446" t="str">
            <v>M 170</v>
          </cell>
          <cell r="H446">
            <v>1</v>
          </cell>
          <cell r="I446">
            <v>49935</v>
          </cell>
          <cell r="J446">
            <v>49935</v>
          </cell>
        </row>
        <row r="447">
          <cell r="A447" t="str">
            <v>E</v>
          </cell>
        </row>
        <row r="448">
          <cell r="A448" t="str">
            <v>R</v>
          </cell>
        </row>
        <row r="449">
          <cell r="A449" t="str">
            <v>I</v>
          </cell>
        </row>
        <row r="450">
          <cell r="A450" t="str">
            <v>A</v>
          </cell>
        </row>
        <row r="451">
          <cell r="A451" t="str">
            <v>L</v>
          </cell>
        </row>
        <row r="453">
          <cell r="E453" t="str">
            <v/>
          </cell>
        </row>
        <row r="454">
          <cell r="E454" t="str">
            <v/>
          </cell>
        </row>
        <row r="455">
          <cell r="E455" t="str">
            <v/>
          </cell>
        </row>
        <row r="456">
          <cell r="E456" t="str">
            <v/>
          </cell>
        </row>
        <row r="458">
          <cell r="D458" t="str">
            <v xml:space="preserve"> JUMLAH BIAYA UNTUK MATERIAL</v>
          </cell>
          <cell r="L458">
            <v>49935</v>
          </cell>
        </row>
        <row r="459">
          <cell r="B459" t="str">
            <v>PERALATAN</v>
          </cell>
          <cell r="E459" t="str">
            <v>JUMLAH</v>
          </cell>
          <cell r="F459" t="str">
            <v xml:space="preserve">HARI </v>
          </cell>
          <cell r="G459" t="str">
            <v>KODE</v>
          </cell>
          <cell r="H459" t="str">
            <v>JAM KERJA</v>
          </cell>
          <cell r="I459" t="str">
            <v>HARGA</v>
          </cell>
          <cell r="J459" t="str">
            <v>BIAYA</v>
          </cell>
          <cell r="K459" t="str">
            <v>SUB TOTAL</v>
          </cell>
        </row>
        <row r="460">
          <cell r="E460" t="str">
            <v>ALAT</v>
          </cell>
          <cell r="F460" t="str">
            <v>KERJA</v>
          </cell>
          <cell r="I460" t="str">
            <v>(Rp/Jam)</v>
          </cell>
          <cell r="J460" t="str">
            <v>(Rp)</v>
          </cell>
          <cell r="K460" t="str">
            <v>(Rp)</v>
          </cell>
        </row>
        <row r="462">
          <cell r="A462" t="str">
            <v>P</v>
          </cell>
        </row>
        <row r="463">
          <cell r="A463" t="str">
            <v>E</v>
          </cell>
        </row>
        <row r="464">
          <cell r="A464" t="str">
            <v>R</v>
          </cell>
        </row>
        <row r="465">
          <cell r="A465" t="str">
            <v>A</v>
          </cell>
        </row>
        <row r="466">
          <cell r="A466" t="str">
            <v>L</v>
          </cell>
        </row>
        <row r="467">
          <cell r="A467" t="str">
            <v>A</v>
          </cell>
        </row>
        <row r="468">
          <cell r="A468" t="str">
            <v>T</v>
          </cell>
        </row>
        <row r="469">
          <cell r="A469" t="str">
            <v>A</v>
          </cell>
        </row>
        <row r="470">
          <cell r="A470" t="str">
            <v>N</v>
          </cell>
        </row>
        <row r="476">
          <cell r="D476" t="str">
            <v xml:space="preserve"> JUMLAH BIAYA UNTUK PERALATAN</v>
          </cell>
          <cell r="L476">
            <v>0</v>
          </cell>
        </row>
        <row r="477">
          <cell r="J477" t="str">
            <v xml:space="preserve"> T O T A L (Rp)</v>
          </cell>
          <cell r="L477">
            <v>392335</v>
          </cell>
        </row>
        <row r="479">
          <cell r="B479" t="str">
            <v>VOLUME  :</v>
          </cell>
          <cell r="C479">
            <v>0.5</v>
          </cell>
          <cell r="E479" t="str">
            <v>SATUAN  :</v>
          </cell>
          <cell r="F479" t="str">
            <v>M '</v>
          </cell>
          <cell r="H479" t="str">
            <v>HARGA SATUAN  :</v>
          </cell>
          <cell r="I479">
            <v>784670</v>
          </cell>
          <cell r="J479" t="str">
            <v xml:space="preserve">                  per</v>
          </cell>
          <cell r="K479" t="str">
            <v>M'</v>
          </cell>
        </row>
        <row r="482">
          <cell r="A482" t="str">
            <v>ANALISA HARGA SATUAN</v>
          </cell>
          <cell r="L482" t="str">
            <v>KODE</v>
          </cell>
        </row>
        <row r="483">
          <cell r="A483" t="str">
            <v>PEMANCANGAN TIANG PANCANG BETON</v>
          </cell>
        </row>
        <row r="484">
          <cell r="A484" t="str">
            <v>(MENGGUNAKAN BURUH)</v>
          </cell>
          <cell r="L484" t="str">
            <v>Supl XIII</v>
          </cell>
        </row>
        <row r="486">
          <cell r="A486" t="str">
            <v xml:space="preserve"> PROPINSI            :</v>
          </cell>
          <cell r="C486" t="str">
            <v>LAMPUNG</v>
          </cell>
          <cell r="E486" t="str">
            <v>KODE</v>
          </cell>
          <cell r="F486" t="str">
            <v xml:space="preserve">KOTA </v>
          </cell>
          <cell r="H486" t="str">
            <v>KODE</v>
          </cell>
          <cell r="I486" t="str">
            <v xml:space="preserve"> DISIAPKAN OLEH :</v>
          </cell>
          <cell r="K486" t="str">
            <v>TANGGAL</v>
          </cell>
        </row>
        <row r="487">
          <cell r="E487" t="str">
            <v>[071]</v>
          </cell>
          <cell r="F487" t="str">
            <v>BANDAR LAMPUNG</v>
          </cell>
          <cell r="H487" t="str">
            <v>[018]</v>
          </cell>
          <cell r="I487" t="str">
            <v>CV.PUTRA SILIWANGI JAYA</v>
          </cell>
          <cell r="K487" t="str">
            <v>05 Agustus 2005</v>
          </cell>
        </row>
        <row r="490">
          <cell r="A490" t="str">
            <v xml:space="preserve"> URAIAN</v>
          </cell>
          <cell r="F490" t="str">
            <v xml:space="preserve"> ANGGAPAN / ASUMSI</v>
          </cell>
        </row>
        <row r="491">
          <cell r="A491" t="str">
            <v xml:space="preserve"> 1.</v>
          </cell>
          <cell r="B491" t="str">
            <v>Tiang Pancang Telah tersedia dilokasi</v>
          </cell>
          <cell r="F491" t="str">
            <v xml:space="preserve"> 1. Pemancangan dilakukan secara mekenik</v>
          </cell>
        </row>
        <row r="492">
          <cell r="A492" t="str">
            <v>2.</v>
          </cell>
          <cell r="B492" t="str">
            <v xml:space="preserve">Lokasi telah siap untuk diadakan </v>
          </cell>
          <cell r="F492" t="str">
            <v xml:space="preserve"> 2. Mendirikan tiang dengan menggunakan crane</v>
          </cell>
        </row>
        <row r="493">
          <cell r="B493" t="str">
            <v>pemancangan</v>
          </cell>
          <cell r="F493" t="str">
            <v xml:space="preserve"> 3. Diameter tiang digunakan sesuai kebutuhan</v>
          </cell>
        </row>
        <row r="494">
          <cell r="A494" t="str">
            <v>3.</v>
          </cell>
          <cell r="B494" t="str">
            <v>Tiang pancang telah berada disekitar titik</v>
          </cell>
          <cell r="F494" t="str">
            <v xml:space="preserve"> 4. Pemancangan tiang menggunakan Pile Driver Hammer</v>
          </cell>
        </row>
        <row r="495">
          <cell r="B495" t="str">
            <v>pemancangan</v>
          </cell>
          <cell r="F495" t="str">
            <v xml:space="preserve"> 5. Penyambungan tiang menggunakan las titik</v>
          </cell>
        </row>
        <row r="496">
          <cell r="F496" t="str">
            <v xml:space="preserve"> 6. Kapasitas pemancangan = 10 m perhari</v>
          </cell>
        </row>
        <row r="503">
          <cell r="B503" t="str">
            <v>PEKERJA</v>
          </cell>
          <cell r="E503" t="str">
            <v>JUMLAH</v>
          </cell>
          <cell r="F503" t="str">
            <v>HARI</v>
          </cell>
          <cell r="G503" t="str">
            <v>KODE</v>
          </cell>
          <cell r="H503" t="str">
            <v>TOTAL VOL</v>
          </cell>
          <cell r="I503" t="str">
            <v>UPAH</v>
          </cell>
          <cell r="J503" t="str">
            <v>BIAYA</v>
          </cell>
          <cell r="K503" t="str">
            <v>SUB TOTAL</v>
          </cell>
        </row>
        <row r="504">
          <cell r="E504" t="str">
            <v>ORANG</v>
          </cell>
          <cell r="H504" t="str">
            <v>(Orang-hari)</v>
          </cell>
          <cell r="I504" t="str">
            <v>(Rp/Org/Hari)</v>
          </cell>
          <cell r="J504" t="str">
            <v>(Rp)</v>
          </cell>
          <cell r="K504" t="str">
            <v>(Rp)</v>
          </cell>
        </row>
        <row r="506">
          <cell r="A506" t="str">
            <v>P</v>
          </cell>
          <cell r="B506" t="str">
            <v xml:space="preserve"> Buruh tak terampil</v>
          </cell>
          <cell r="E506">
            <v>10</v>
          </cell>
          <cell r="F506">
            <v>1</v>
          </cell>
          <cell r="G506" t="str">
            <v>L 101</v>
          </cell>
          <cell r="H506">
            <v>10</v>
          </cell>
          <cell r="I506">
            <v>21800</v>
          </cell>
          <cell r="J506">
            <v>218000</v>
          </cell>
        </row>
        <row r="507">
          <cell r="A507" t="str">
            <v>E</v>
          </cell>
          <cell r="B507" t="str">
            <v xml:space="preserve"> Mandor</v>
          </cell>
          <cell r="E507">
            <v>1</v>
          </cell>
          <cell r="F507">
            <v>1</v>
          </cell>
          <cell r="G507" t="str">
            <v>L 061</v>
          </cell>
          <cell r="H507">
            <v>1</v>
          </cell>
          <cell r="I507">
            <v>34400</v>
          </cell>
          <cell r="J507">
            <v>34400</v>
          </cell>
        </row>
        <row r="508">
          <cell r="A508" t="str">
            <v>K</v>
          </cell>
          <cell r="B508" t="str">
            <v xml:space="preserve"> Kepala Tukang</v>
          </cell>
          <cell r="E508">
            <v>2</v>
          </cell>
          <cell r="F508">
            <v>1</v>
          </cell>
          <cell r="G508" t="str">
            <v>L 073</v>
          </cell>
          <cell r="H508">
            <v>2</v>
          </cell>
          <cell r="I508">
            <v>34400</v>
          </cell>
          <cell r="J508">
            <v>68800</v>
          </cell>
        </row>
        <row r="509">
          <cell r="A509" t="str">
            <v>E</v>
          </cell>
          <cell r="B509" t="str">
            <v xml:space="preserve"> Buruh terampil</v>
          </cell>
          <cell r="E509">
            <v>4</v>
          </cell>
          <cell r="F509">
            <v>1</v>
          </cell>
          <cell r="G509" t="str">
            <v>L 106</v>
          </cell>
          <cell r="H509">
            <v>4</v>
          </cell>
          <cell r="I509">
            <v>24800</v>
          </cell>
          <cell r="J509">
            <v>99200</v>
          </cell>
        </row>
        <row r="510">
          <cell r="A510" t="str">
            <v>R</v>
          </cell>
        </row>
        <row r="511">
          <cell r="A511" t="str">
            <v>J</v>
          </cell>
        </row>
        <row r="512">
          <cell r="A512" t="str">
            <v>A</v>
          </cell>
        </row>
        <row r="520">
          <cell r="D520" t="str">
            <v xml:space="preserve"> JUMLAH BIAYA UNTUK PEKERJA</v>
          </cell>
          <cell r="L520">
            <v>420400</v>
          </cell>
        </row>
        <row r="521">
          <cell r="B521" t="str">
            <v>MATERIAL</v>
          </cell>
          <cell r="F521" t="str">
            <v>SATUAN</v>
          </cell>
          <cell r="G521" t="str">
            <v>KODE</v>
          </cell>
          <cell r="H521" t="str">
            <v>TOTAL VOL</v>
          </cell>
          <cell r="I521" t="str">
            <v>HARGA SATUAN</v>
          </cell>
          <cell r="J521" t="str">
            <v>BIAYA</v>
          </cell>
          <cell r="K521" t="str">
            <v>SUB TOTAL</v>
          </cell>
        </row>
        <row r="522">
          <cell r="I522" t="str">
            <v>(Rp/Satuan)</v>
          </cell>
          <cell r="J522" t="str">
            <v>(Rp)</v>
          </cell>
          <cell r="K522" t="str">
            <v>(Rp)</v>
          </cell>
        </row>
        <row r="524">
          <cell r="A524" t="str">
            <v>M</v>
          </cell>
        </row>
        <row r="525">
          <cell r="A525" t="str">
            <v>A</v>
          </cell>
        </row>
        <row r="526">
          <cell r="A526" t="str">
            <v>T</v>
          </cell>
          <cell r="B526" t="str">
            <v>Alat bantu ( Set @ 3 alat )</v>
          </cell>
          <cell r="F526" t="str">
            <v>set</v>
          </cell>
          <cell r="G526" t="str">
            <v>M 170</v>
          </cell>
          <cell r="H526">
            <v>1</v>
          </cell>
          <cell r="I526">
            <v>49935</v>
          </cell>
          <cell r="J526">
            <v>49935</v>
          </cell>
        </row>
        <row r="527">
          <cell r="A527" t="str">
            <v>E</v>
          </cell>
        </row>
        <row r="528">
          <cell r="A528" t="str">
            <v>R</v>
          </cell>
        </row>
        <row r="529">
          <cell r="A529" t="str">
            <v>I</v>
          </cell>
        </row>
        <row r="530">
          <cell r="A530" t="str">
            <v>A</v>
          </cell>
        </row>
        <row r="531">
          <cell r="A531" t="str">
            <v>L</v>
          </cell>
        </row>
        <row r="533">
          <cell r="E533" t="str">
            <v/>
          </cell>
        </row>
        <row r="534">
          <cell r="E534" t="str">
            <v/>
          </cell>
        </row>
        <row r="535">
          <cell r="E535" t="str">
            <v/>
          </cell>
        </row>
        <row r="536">
          <cell r="E536" t="str">
            <v/>
          </cell>
        </row>
        <row r="538">
          <cell r="D538" t="str">
            <v xml:space="preserve"> JUMLAH BIAYA UNTUK MATERIAL</v>
          </cell>
          <cell r="L538">
            <v>49935</v>
          </cell>
        </row>
        <row r="539">
          <cell r="B539" t="str">
            <v>PERALATAN</v>
          </cell>
          <cell r="E539" t="str">
            <v>JUMLAH</v>
          </cell>
          <cell r="F539" t="str">
            <v xml:space="preserve">HARI </v>
          </cell>
          <cell r="G539" t="str">
            <v>KODE</v>
          </cell>
          <cell r="H539" t="str">
            <v>JAM KERJA</v>
          </cell>
          <cell r="I539" t="str">
            <v>HARGA</v>
          </cell>
          <cell r="J539" t="str">
            <v>BIAYA</v>
          </cell>
          <cell r="K539" t="str">
            <v>SUB TOTAL</v>
          </cell>
        </row>
        <row r="540">
          <cell r="E540" t="str">
            <v>ALAT</v>
          </cell>
          <cell r="F540" t="str">
            <v>KERJA</v>
          </cell>
          <cell r="I540" t="str">
            <v>(Rp/Jam)</v>
          </cell>
          <cell r="J540" t="str">
            <v>(Rp)</v>
          </cell>
          <cell r="K540" t="str">
            <v>(Rp)</v>
          </cell>
        </row>
        <row r="542">
          <cell r="A542" t="str">
            <v>P</v>
          </cell>
          <cell r="B542" t="str">
            <v xml:space="preserve"> Crane on truck</v>
          </cell>
          <cell r="E542">
            <v>1</v>
          </cell>
          <cell r="F542">
            <v>1</v>
          </cell>
          <cell r="G542" t="str">
            <v>E 042 a</v>
          </cell>
          <cell r="H542">
            <v>4.32</v>
          </cell>
          <cell r="I542">
            <v>249600</v>
          </cell>
          <cell r="J542">
            <v>1078272</v>
          </cell>
        </row>
        <row r="543">
          <cell r="A543" t="str">
            <v>E</v>
          </cell>
        </row>
        <row r="544">
          <cell r="A544" t="str">
            <v>R</v>
          </cell>
          <cell r="B544" t="str">
            <v xml:space="preserve"> Pile Driver Hammer</v>
          </cell>
          <cell r="E544">
            <v>1</v>
          </cell>
          <cell r="F544">
            <v>1</v>
          </cell>
          <cell r="G544" t="str">
            <v>E 042 b</v>
          </cell>
          <cell r="H544">
            <v>2.86</v>
          </cell>
          <cell r="I544">
            <v>149760</v>
          </cell>
          <cell r="J544">
            <v>428313.59999999998</v>
          </cell>
        </row>
        <row r="545">
          <cell r="A545" t="str">
            <v>A</v>
          </cell>
        </row>
        <row r="546">
          <cell r="A546" t="str">
            <v>L</v>
          </cell>
        </row>
        <row r="547">
          <cell r="A547" t="str">
            <v>A</v>
          </cell>
        </row>
        <row r="548">
          <cell r="A548" t="str">
            <v>T</v>
          </cell>
        </row>
        <row r="549">
          <cell r="A549" t="str">
            <v>A</v>
          </cell>
        </row>
        <row r="550">
          <cell r="A550" t="str">
            <v>N</v>
          </cell>
        </row>
        <row r="556">
          <cell r="D556" t="str">
            <v xml:space="preserve"> JUMLAH BIAYA UNTUK PERALATAN</v>
          </cell>
          <cell r="L556">
            <v>1506585.6000000001</v>
          </cell>
        </row>
        <row r="557">
          <cell r="J557" t="str">
            <v xml:space="preserve"> T O T A L (Rp)</v>
          </cell>
          <cell r="L557">
            <v>1976920.6</v>
          </cell>
        </row>
        <row r="559">
          <cell r="B559" t="str">
            <v>VOLUME  :</v>
          </cell>
          <cell r="C559">
            <v>10</v>
          </cell>
          <cell r="E559" t="str">
            <v>SATUAN  :</v>
          </cell>
          <cell r="F559" t="str">
            <v>M '</v>
          </cell>
          <cell r="H559" t="str">
            <v>HARGA SATUAN  :</v>
          </cell>
          <cell r="I559">
            <v>197692.06</v>
          </cell>
          <cell r="J559" t="str">
            <v xml:space="preserve">                  per</v>
          </cell>
          <cell r="K559" t="str">
            <v>M '</v>
          </cell>
        </row>
        <row r="562">
          <cell r="A562" t="str">
            <v>ANALISA HARGA SATUAN</v>
          </cell>
          <cell r="L562" t="str">
            <v>KODE</v>
          </cell>
        </row>
        <row r="563">
          <cell r="A563" t="str">
            <v>BETON STRUKTUR TAK BERTULANG : 1 : 3 : 6</v>
          </cell>
        </row>
        <row r="564">
          <cell r="A564" t="str">
            <v>(MENGGUNAKAN BURUH)</v>
          </cell>
          <cell r="L564" t="str">
            <v>G.44</v>
          </cell>
        </row>
        <row r="566">
          <cell r="A566" t="str">
            <v xml:space="preserve"> PROPINSI            :</v>
          </cell>
          <cell r="C566" t="str">
            <v>LAMPUNG</v>
          </cell>
          <cell r="E566" t="str">
            <v>KODE</v>
          </cell>
          <cell r="F566" t="str">
            <v xml:space="preserve">KOTA </v>
          </cell>
          <cell r="H566" t="str">
            <v>KODE</v>
          </cell>
          <cell r="I566" t="str">
            <v xml:space="preserve"> DISIAPKAN OLEH :</v>
          </cell>
          <cell r="K566" t="str">
            <v>TANGGAL</v>
          </cell>
        </row>
        <row r="567">
          <cell r="E567" t="str">
            <v>[071]</v>
          </cell>
          <cell r="F567" t="str">
            <v>BANDAR LAMPUNG</v>
          </cell>
          <cell r="H567" t="str">
            <v>[018]</v>
          </cell>
          <cell r="I567" t="str">
            <v>CV.PUTRA SILIWANGI JAYA</v>
          </cell>
          <cell r="K567" t="str">
            <v>05 Agustus 2005</v>
          </cell>
        </row>
        <row r="570">
          <cell r="A570" t="str">
            <v xml:space="preserve"> URAIAN</v>
          </cell>
          <cell r="F570" t="str">
            <v xml:space="preserve"> ANGGAPAN / ASUMSI</v>
          </cell>
        </row>
        <row r="571">
          <cell r="A571" t="str">
            <v xml:space="preserve"> 1.</v>
          </cell>
          <cell r="B571" t="str">
            <v xml:space="preserve">Pemasok mengirim material </v>
          </cell>
          <cell r="F571" t="str">
            <v xml:space="preserve"> 1. Bahan-bahan dasar dikirim ke lokasi pekerjaan oleh pemasok</v>
          </cell>
        </row>
        <row r="572">
          <cell r="A572" t="str">
            <v xml:space="preserve"> 2.</v>
          </cell>
          <cell r="B572" t="str">
            <v>Acuan dipasang</v>
          </cell>
          <cell r="F572" t="str">
            <v xml:space="preserve"> 2. Dipakai agregat pecah dan tersaring yang termurah</v>
          </cell>
        </row>
        <row r="573">
          <cell r="A573" t="str">
            <v xml:space="preserve"> 3.</v>
          </cell>
          <cell r="B573" t="str">
            <v>Beton diaduk di lokasi pekerjaan</v>
          </cell>
          <cell r="F573" t="str">
            <v xml:space="preserve"> 3. Dicor 6,0 m3/hari dengan 50 adukan /6 jam/hari</v>
          </cell>
        </row>
        <row r="574">
          <cell r="A574" t="str">
            <v xml:space="preserve"> 4.</v>
          </cell>
          <cell r="B574" t="str">
            <v>Beton dicor dan digetar sampai padat</v>
          </cell>
          <cell r="F574" t="str">
            <v xml:space="preserve"> 4. Adukan 1 Pc : 3 Ps : 6 Kr </v>
          </cell>
        </row>
        <row r="575">
          <cell r="F575" t="str">
            <v xml:space="preserve"> 5. Tidak termasuk acuan dan tulangan besi beton yang sudah dipasang</v>
          </cell>
        </row>
        <row r="576">
          <cell r="F576" t="str">
            <v xml:space="preserve"> 6. Untuk Pekerjaan 100 m3/hari</v>
          </cell>
        </row>
        <row r="584">
          <cell r="F584" t="str">
            <v/>
          </cell>
        </row>
        <row r="585">
          <cell r="B585" t="str">
            <v>PEKERJA</v>
          </cell>
          <cell r="E585" t="str">
            <v>JUMLAH</v>
          </cell>
          <cell r="F585" t="str">
            <v>HARI</v>
          </cell>
          <cell r="G585" t="str">
            <v>KODE</v>
          </cell>
          <cell r="H585" t="str">
            <v>TOTAL VOL</v>
          </cell>
          <cell r="I585" t="str">
            <v>UPAH</v>
          </cell>
          <cell r="J585" t="str">
            <v>BIAYA</v>
          </cell>
          <cell r="K585" t="str">
            <v>SUB TOTAL</v>
          </cell>
        </row>
        <row r="586">
          <cell r="E586" t="str">
            <v>ORANG</v>
          </cell>
          <cell r="H586" t="str">
            <v>(Orang-hari)</v>
          </cell>
          <cell r="I586" t="str">
            <v>(Rp/Org/Hari)</v>
          </cell>
          <cell r="J586" t="str">
            <v>(Rp)</v>
          </cell>
          <cell r="K586" t="str">
            <v>(Rp)</v>
          </cell>
        </row>
        <row r="589">
          <cell r="A589" t="str">
            <v>P</v>
          </cell>
          <cell r="B589" t="str">
            <v xml:space="preserve"> Buruh tak terampil</v>
          </cell>
          <cell r="E589">
            <v>600</v>
          </cell>
          <cell r="F589">
            <v>1</v>
          </cell>
          <cell r="G589" t="str">
            <v>L 101</v>
          </cell>
          <cell r="H589">
            <v>600</v>
          </cell>
          <cell r="I589">
            <v>21800</v>
          </cell>
          <cell r="J589">
            <v>13080000</v>
          </cell>
        </row>
        <row r="590">
          <cell r="A590" t="str">
            <v>E</v>
          </cell>
          <cell r="B590" t="str">
            <v xml:space="preserve"> Mandor</v>
          </cell>
          <cell r="E590">
            <v>30</v>
          </cell>
          <cell r="F590">
            <v>1</v>
          </cell>
          <cell r="G590" t="str">
            <v>L 061</v>
          </cell>
          <cell r="H590">
            <v>30</v>
          </cell>
          <cell r="I590">
            <v>34400</v>
          </cell>
          <cell r="J590">
            <v>1032000</v>
          </cell>
        </row>
        <row r="591">
          <cell r="A591" t="str">
            <v>K</v>
          </cell>
          <cell r="B591" t="str">
            <v xml:space="preserve"> Buruh terampil</v>
          </cell>
          <cell r="E591">
            <v>50</v>
          </cell>
          <cell r="F591">
            <v>1</v>
          </cell>
          <cell r="G591" t="str">
            <v>L 106</v>
          </cell>
          <cell r="H591">
            <v>50</v>
          </cell>
          <cell r="I591">
            <v>24800</v>
          </cell>
          <cell r="J591">
            <v>1240000</v>
          </cell>
        </row>
        <row r="592">
          <cell r="A592" t="str">
            <v>E</v>
          </cell>
          <cell r="B592" t="str">
            <v xml:space="preserve"> Kepala Tukang</v>
          </cell>
          <cell r="E592">
            <v>5</v>
          </cell>
          <cell r="F592">
            <v>1</v>
          </cell>
          <cell r="G592" t="str">
            <v>L 073</v>
          </cell>
          <cell r="H592">
            <v>5</v>
          </cell>
          <cell r="I592">
            <v>34400</v>
          </cell>
          <cell r="J592">
            <v>172000</v>
          </cell>
        </row>
        <row r="593">
          <cell r="A593" t="str">
            <v>R</v>
          </cell>
        </row>
        <row r="594">
          <cell r="A594" t="str">
            <v>J</v>
          </cell>
        </row>
        <row r="595">
          <cell r="A595" t="str">
            <v>A</v>
          </cell>
        </row>
        <row r="605">
          <cell r="D605" t="str">
            <v xml:space="preserve"> JUMLAH BIAYA UNTUK PEKERJA</v>
          </cell>
          <cell r="L605">
            <v>15524000</v>
          </cell>
        </row>
        <row r="606">
          <cell r="B606" t="str">
            <v>MATERIAL</v>
          </cell>
          <cell r="F606" t="str">
            <v>SATUAN</v>
          </cell>
          <cell r="G606" t="str">
            <v>KODE</v>
          </cell>
          <cell r="H606" t="str">
            <v>TOTAL VOL</v>
          </cell>
          <cell r="I606" t="str">
            <v>HARGA SATUAN</v>
          </cell>
          <cell r="J606" t="str">
            <v>BIAYA</v>
          </cell>
          <cell r="K606" t="str">
            <v>SUB TOTAL</v>
          </cell>
        </row>
        <row r="607">
          <cell r="I607" t="str">
            <v>(Rp)</v>
          </cell>
          <cell r="J607" t="str">
            <v>(Rp)</v>
          </cell>
          <cell r="K607" t="str">
            <v>(Rp)</v>
          </cell>
        </row>
        <row r="608">
          <cell r="A608" t="str">
            <v/>
          </cell>
        </row>
        <row r="609">
          <cell r="A609" t="str">
            <v>M</v>
          </cell>
          <cell r="B609" t="str">
            <v>Pasir ayak untuk beton</v>
          </cell>
          <cell r="F609" t="str">
            <v>m3</v>
          </cell>
          <cell r="G609" t="str">
            <v>M041</v>
          </cell>
          <cell r="H609">
            <v>50</v>
          </cell>
          <cell r="I609">
            <v>69210</v>
          </cell>
          <cell r="J609">
            <v>3460500</v>
          </cell>
        </row>
        <row r="610">
          <cell r="A610" t="str">
            <v>A</v>
          </cell>
          <cell r="B610" t="str">
            <v>Semen</v>
          </cell>
          <cell r="F610" t="str">
            <v>50 Kg</v>
          </cell>
          <cell r="G610" t="str">
            <v>M080</v>
          </cell>
          <cell r="H610">
            <v>423.64</v>
          </cell>
          <cell r="I610">
            <v>30960</v>
          </cell>
          <cell r="J610">
            <v>13115894.4</v>
          </cell>
        </row>
        <row r="611">
          <cell r="A611" t="str">
            <v>E</v>
          </cell>
          <cell r="B611" t="str">
            <v xml:space="preserve"> Batu Pecah</v>
          </cell>
          <cell r="E611" t="str">
            <v/>
          </cell>
          <cell r="F611" t="str">
            <v>m3</v>
          </cell>
          <cell r="G611" t="str">
            <v>M025</v>
          </cell>
          <cell r="H611">
            <v>100</v>
          </cell>
          <cell r="I611">
            <v>129800</v>
          </cell>
          <cell r="J611">
            <v>12980000</v>
          </cell>
        </row>
        <row r="612">
          <cell r="A612" t="str">
            <v>R</v>
          </cell>
        </row>
        <row r="613">
          <cell r="A613" t="str">
            <v>I</v>
          </cell>
        </row>
        <row r="614">
          <cell r="A614" t="str">
            <v>A</v>
          </cell>
        </row>
        <row r="615">
          <cell r="A615" t="str">
            <v>L</v>
          </cell>
        </row>
        <row r="618">
          <cell r="B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</row>
        <row r="619">
          <cell r="B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</row>
        <row r="620">
          <cell r="A620" t="str">
            <v/>
          </cell>
        </row>
        <row r="621">
          <cell r="D621" t="str">
            <v xml:space="preserve"> JUMLAH BIAYA UNTUK MATERIAL</v>
          </cell>
          <cell r="L621">
            <v>29556394.399999999</v>
          </cell>
        </row>
        <row r="622">
          <cell r="B622" t="str">
            <v>PERALATAN</v>
          </cell>
          <cell r="E622" t="str">
            <v>JUMLAH</v>
          </cell>
          <cell r="F622" t="str">
            <v xml:space="preserve">HARI </v>
          </cell>
          <cell r="G622" t="str">
            <v>KODE</v>
          </cell>
          <cell r="H622" t="str">
            <v>JAM KERJA</v>
          </cell>
          <cell r="I622" t="str">
            <v>HARGA</v>
          </cell>
          <cell r="J622" t="str">
            <v>BIAYA</v>
          </cell>
          <cell r="K622" t="str">
            <v>SUB TOTAL</v>
          </cell>
        </row>
        <row r="623">
          <cell r="E623" t="str">
            <v>ALAT</v>
          </cell>
          <cell r="F623" t="str">
            <v>KERJA</v>
          </cell>
          <cell r="I623" t="str">
            <v>(Rp/Jam)</v>
          </cell>
          <cell r="J623" t="str">
            <v>(Rp)</v>
          </cell>
          <cell r="K623" t="str">
            <v>(Rp)</v>
          </cell>
        </row>
        <row r="625">
          <cell r="A625" t="str">
            <v>P</v>
          </cell>
        </row>
        <row r="626">
          <cell r="A626" t="str">
            <v>E</v>
          </cell>
        </row>
        <row r="627">
          <cell r="A627" t="str">
            <v>R</v>
          </cell>
        </row>
        <row r="628">
          <cell r="A628" t="str">
            <v>A</v>
          </cell>
        </row>
        <row r="629">
          <cell r="A629" t="str">
            <v>L</v>
          </cell>
        </row>
        <row r="630">
          <cell r="A630" t="str">
            <v>A</v>
          </cell>
        </row>
        <row r="631">
          <cell r="A631" t="str">
            <v>T</v>
          </cell>
        </row>
        <row r="632">
          <cell r="A632" t="str">
            <v>A</v>
          </cell>
        </row>
        <row r="633">
          <cell r="A633" t="str">
            <v>N</v>
          </cell>
        </row>
        <row r="638">
          <cell r="D638" t="str">
            <v xml:space="preserve"> JUMLAH BIAYA UNTUK PERALATAN</v>
          </cell>
        </row>
        <row r="639">
          <cell r="J639" t="str">
            <v xml:space="preserve"> T O T A L (Rp)</v>
          </cell>
          <cell r="L639">
            <v>45080394</v>
          </cell>
        </row>
        <row r="641">
          <cell r="B641" t="str">
            <v>VOLUME  :</v>
          </cell>
          <cell r="C641">
            <v>100</v>
          </cell>
          <cell r="E641" t="str">
            <v>SATUAN  :</v>
          </cell>
          <cell r="F641" t="str">
            <v>M3</v>
          </cell>
          <cell r="H641" t="str">
            <v>HARGA SATUAN  :</v>
          </cell>
          <cell r="I641">
            <v>450803.94</v>
          </cell>
          <cell r="J641" t="str">
            <v xml:space="preserve">                  per</v>
          </cell>
          <cell r="K641" t="str">
            <v>M3</v>
          </cell>
        </row>
        <row r="644">
          <cell r="A644" t="str">
            <v>ANALISA HARGA SATUAN</v>
          </cell>
          <cell r="L644" t="str">
            <v>KODE</v>
          </cell>
        </row>
        <row r="645">
          <cell r="A645" t="str">
            <v xml:space="preserve">PEMBUATAN  CINCIN SUMURAN DIAMETER 300 Cm </v>
          </cell>
        </row>
        <row r="646">
          <cell r="A646" t="str">
            <v>(MENGGUNAKAN BURUH)</v>
          </cell>
          <cell r="L646" t="str">
            <v>Supl. VI</v>
          </cell>
        </row>
        <row r="648">
          <cell r="A648" t="str">
            <v xml:space="preserve"> PROPINSI            :</v>
          </cell>
          <cell r="C648" t="str">
            <v>LAMPUNG</v>
          </cell>
          <cell r="E648" t="str">
            <v>KODE</v>
          </cell>
          <cell r="F648" t="str">
            <v xml:space="preserve">KOTA </v>
          </cell>
          <cell r="H648" t="str">
            <v>KODE</v>
          </cell>
          <cell r="I648" t="str">
            <v xml:space="preserve"> DISIAPKAN OLEH :</v>
          </cell>
          <cell r="K648" t="str">
            <v>TANGGAL</v>
          </cell>
        </row>
        <row r="649">
          <cell r="E649" t="str">
            <v>[071]</v>
          </cell>
          <cell r="F649" t="str">
            <v>BANDAR LAMPUNG</v>
          </cell>
          <cell r="H649" t="str">
            <v>[018]</v>
          </cell>
          <cell r="I649" t="str">
            <v>CV.PUTRA SILIWANGI JAYA</v>
          </cell>
          <cell r="K649" t="str">
            <v>05 Agustus 2005</v>
          </cell>
        </row>
        <row r="652">
          <cell r="A652" t="str">
            <v xml:space="preserve"> URAIAN</v>
          </cell>
          <cell r="F652" t="str">
            <v xml:space="preserve"> ANGGAPAN / ASUMSI</v>
          </cell>
        </row>
        <row r="653">
          <cell r="A653" t="str">
            <v xml:space="preserve"> 1.</v>
          </cell>
          <cell r="B653" t="str">
            <v>Acuan dibersihkan dan dilapisi oli</v>
          </cell>
          <cell r="F653" t="str">
            <v xml:space="preserve"> 1. Beton K225 diaduk di lokasi pekerjaan (54 adukan perhari @ 114 liter peradukan)</v>
          </cell>
        </row>
        <row r="654">
          <cell r="A654" t="str">
            <v xml:space="preserve"> 2.</v>
          </cell>
          <cell r="B654" t="str">
            <v>Jaringan tulangan beton dibuat</v>
          </cell>
          <cell r="F654" t="str">
            <v xml:space="preserve"> 2. Dicor kira-kira 6 m3 perhari (Terbuang 3%)</v>
          </cell>
        </row>
        <row r="655">
          <cell r="A655" t="str">
            <v xml:space="preserve"> 3. </v>
          </cell>
          <cell r="B655" t="str">
            <v>Acuan dirakit melingkari jaringan tulang beton</v>
          </cell>
          <cell r="F655" t="str">
            <v xml:space="preserve"> 3. Diameter dalam pipa 240 cm, luar 300 cm, tebal 20 cm dan panjang 1 m</v>
          </cell>
        </row>
        <row r="656">
          <cell r="A656" t="str">
            <v xml:space="preserve"> 4. </v>
          </cell>
          <cell r="B656" t="str">
            <v>Adukan beton di cor kedalam acuan</v>
          </cell>
          <cell r="F656" t="str">
            <v xml:space="preserve"> 4. Tulangan berlapis dua : 192.8 Kg/meter, pipa 50 Kg/Orang/hari (terbuang 9 %)</v>
          </cell>
        </row>
        <row r="657">
          <cell r="B657" t="str">
            <v>dan digetar sampai padat</v>
          </cell>
          <cell r="F657" t="str">
            <v xml:space="preserve"> 5. Buka dan bersihkan acuan 11 m/kelompok/hari; 4 kelompok buruh masing-masing 2 orang</v>
          </cell>
        </row>
        <row r="658">
          <cell r="A658" t="str">
            <v xml:space="preserve"> 5. </v>
          </cell>
          <cell r="B658" t="str">
            <v>Membuka acuan setelah beton cukup kuat</v>
          </cell>
          <cell r="F658" t="str">
            <v xml:space="preserve"> 6. Berat pipa jadi yang masing-masing kira-kira 350 Kg</v>
          </cell>
        </row>
        <row r="659">
          <cell r="A659" t="str">
            <v xml:space="preserve"> 6.</v>
          </cell>
          <cell r="B659" t="str">
            <v>Cincin diturunkan dengan tenaga manusia</v>
          </cell>
          <cell r="F659" t="str">
            <v xml:space="preserve"> 7. Umur acuan dari baja; 3 Tahun atau 900 pemakaian masing-masing 165 Kg/acuan </v>
          </cell>
        </row>
        <row r="660">
          <cell r="F660" t="str">
            <v xml:space="preserve"> 8. Sesuai peraturan Beton bertulang Indonesia (PBI 1971 N.1.2.)</v>
          </cell>
        </row>
        <row r="663">
          <cell r="B663" t="str">
            <v>PEKERJA</v>
          </cell>
          <cell r="E663" t="str">
            <v>JUMLAH</v>
          </cell>
          <cell r="F663" t="str">
            <v>HARI</v>
          </cell>
          <cell r="G663" t="str">
            <v>KODE</v>
          </cell>
          <cell r="H663" t="str">
            <v>TOTAL VOL</v>
          </cell>
          <cell r="I663" t="str">
            <v>UPAH</v>
          </cell>
          <cell r="J663" t="str">
            <v>BIAYA</v>
          </cell>
          <cell r="K663" t="str">
            <v>SUB TOTAL</v>
          </cell>
        </row>
        <row r="664">
          <cell r="E664" t="str">
            <v>ORANG</v>
          </cell>
          <cell r="H664" t="str">
            <v>(Orang-hari)</v>
          </cell>
          <cell r="I664" t="str">
            <v>(Rp/Org/Hari)</v>
          </cell>
          <cell r="J664" t="str">
            <v>(Rp)</v>
          </cell>
          <cell r="K664" t="str">
            <v>(Rp)</v>
          </cell>
        </row>
        <row r="667">
          <cell r="A667" t="str">
            <v>P</v>
          </cell>
          <cell r="B667" t="str">
            <v xml:space="preserve"> Buruh tak terampil</v>
          </cell>
          <cell r="E667">
            <v>8</v>
          </cell>
          <cell r="F667">
            <v>1</v>
          </cell>
          <cell r="G667" t="str">
            <v>L 101</v>
          </cell>
          <cell r="H667">
            <v>8</v>
          </cell>
          <cell r="I667">
            <v>21800</v>
          </cell>
          <cell r="J667">
            <v>174400</v>
          </cell>
        </row>
        <row r="668">
          <cell r="A668" t="str">
            <v>E</v>
          </cell>
          <cell r="B668" t="str">
            <v xml:space="preserve"> Mandor</v>
          </cell>
          <cell r="E668">
            <v>1</v>
          </cell>
          <cell r="F668">
            <v>1</v>
          </cell>
          <cell r="G668" t="str">
            <v>L 061</v>
          </cell>
          <cell r="H668">
            <v>1</v>
          </cell>
          <cell r="I668">
            <v>34400</v>
          </cell>
          <cell r="J668">
            <v>34400</v>
          </cell>
        </row>
        <row r="669">
          <cell r="A669" t="str">
            <v>K</v>
          </cell>
          <cell r="B669" t="str">
            <v xml:space="preserve"> Operator terampil</v>
          </cell>
          <cell r="E669">
            <v>1</v>
          </cell>
          <cell r="F669">
            <v>1</v>
          </cell>
          <cell r="G669" t="str">
            <v>L 081</v>
          </cell>
          <cell r="H669">
            <v>1</v>
          </cell>
          <cell r="I669">
            <v>34400</v>
          </cell>
          <cell r="J669">
            <v>34400</v>
          </cell>
        </row>
        <row r="670">
          <cell r="A670" t="str">
            <v>E</v>
          </cell>
          <cell r="B670" t="str">
            <v xml:space="preserve"> Buruh terampil</v>
          </cell>
          <cell r="E670">
            <v>7</v>
          </cell>
          <cell r="F670">
            <v>1</v>
          </cell>
          <cell r="G670" t="str">
            <v>L 106</v>
          </cell>
          <cell r="H670">
            <v>7</v>
          </cell>
          <cell r="I670">
            <v>24800</v>
          </cell>
          <cell r="J670">
            <v>173600</v>
          </cell>
        </row>
        <row r="671">
          <cell r="A671" t="str">
            <v>R</v>
          </cell>
        </row>
        <row r="672">
          <cell r="A672" t="str">
            <v>J</v>
          </cell>
        </row>
        <row r="673">
          <cell r="A673" t="str">
            <v>A</v>
          </cell>
        </row>
        <row r="682">
          <cell r="D682" t="str">
            <v xml:space="preserve"> JUMLAH BIAYA UNTUK PEKERJA</v>
          </cell>
          <cell r="J682" t="str">
            <v>PEKERJA (I+II)</v>
          </cell>
          <cell r="L682">
            <v>416800</v>
          </cell>
        </row>
        <row r="683">
          <cell r="B683" t="str">
            <v>MATERIAL</v>
          </cell>
          <cell r="F683" t="str">
            <v>SATUAN</v>
          </cell>
          <cell r="G683" t="str">
            <v>KODE</v>
          </cell>
          <cell r="H683" t="str">
            <v>TOTAL VOL</v>
          </cell>
          <cell r="I683" t="str">
            <v>HARGA SATUAN</v>
          </cell>
          <cell r="J683" t="str">
            <v>BIAYA</v>
          </cell>
          <cell r="K683" t="str">
            <v>SUB TOTAL</v>
          </cell>
        </row>
        <row r="684">
          <cell r="I684" t="str">
            <v>(Rp)</v>
          </cell>
          <cell r="J684" t="str">
            <v>(Rp)</v>
          </cell>
          <cell r="K684" t="str">
            <v>(Rp)</v>
          </cell>
        </row>
        <row r="687">
          <cell r="A687" t="str">
            <v>M</v>
          </cell>
          <cell r="B687" t="str">
            <v>Acuan beton struktur</v>
          </cell>
          <cell r="F687" t="str">
            <v>M2</v>
          </cell>
          <cell r="G687" t="str">
            <v>K 710</v>
          </cell>
          <cell r="H687">
            <v>25.47</v>
          </cell>
          <cell r="I687">
            <v>49922.3</v>
          </cell>
          <cell r="J687">
            <v>1271520.98</v>
          </cell>
        </row>
        <row r="688">
          <cell r="A688" t="str">
            <v>A</v>
          </cell>
          <cell r="B688" t="str">
            <v xml:space="preserve">Tulangan besi beton </v>
          </cell>
          <cell r="F688" t="str">
            <v>Kg</v>
          </cell>
          <cell r="G688" t="str">
            <v>M 167</v>
          </cell>
          <cell r="H688">
            <v>215</v>
          </cell>
          <cell r="I688">
            <v>8860</v>
          </cell>
          <cell r="J688">
            <v>1904900</v>
          </cell>
        </row>
        <row r="689">
          <cell r="A689" t="str">
            <v>T</v>
          </cell>
          <cell r="B689" t="str">
            <v>Alat bantu ( set @ 3 alat )</v>
          </cell>
          <cell r="F689" t="str">
            <v>set</v>
          </cell>
          <cell r="G689" t="str">
            <v>M 170</v>
          </cell>
          <cell r="H689">
            <v>0.47</v>
          </cell>
          <cell r="I689">
            <v>49935</v>
          </cell>
          <cell r="J689">
            <v>23469.45</v>
          </cell>
        </row>
        <row r="690">
          <cell r="A690" t="str">
            <v>E</v>
          </cell>
          <cell r="B690" t="str">
            <v>Beton struktur K.225 (125 liter )</v>
          </cell>
          <cell r="F690" t="str">
            <v>M3</v>
          </cell>
          <cell r="G690" t="str">
            <v>K 722</v>
          </cell>
          <cell r="H690">
            <v>6.17</v>
          </cell>
          <cell r="I690">
            <v>527549.56000000006</v>
          </cell>
          <cell r="J690">
            <v>3254980.79</v>
          </cell>
        </row>
        <row r="691">
          <cell r="A691" t="str">
            <v>R</v>
          </cell>
        </row>
        <row r="692">
          <cell r="A692" t="str">
            <v>I</v>
          </cell>
        </row>
        <row r="693">
          <cell r="A693" t="str">
            <v>A</v>
          </cell>
        </row>
        <row r="694">
          <cell r="A694" t="str">
            <v>L</v>
          </cell>
        </row>
        <row r="700">
          <cell r="D700" t="str">
            <v xml:space="preserve"> JUMLAH BIAYA UNTUK MATERIAL</v>
          </cell>
          <cell r="J700" t="str">
            <v>MATERIAL (I+II)</v>
          </cell>
          <cell r="L700">
            <v>6454871</v>
          </cell>
        </row>
        <row r="701">
          <cell r="B701" t="str">
            <v>PERALATAN</v>
          </cell>
          <cell r="E701" t="str">
            <v>JUMLAH</v>
          </cell>
          <cell r="F701" t="str">
            <v xml:space="preserve">HARI </v>
          </cell>
          <cell r="G701" t="str">
            <v>KODE</v>
          </cell>
          <cell r="H701" t="str">
            <v>JAM KERJA</v>
          </cell>
          <cell r="I701" t="str">
            <v>HARGA</v>
          </cell>
          <cell r="J701" t="str">
            <v>BIAYA</v>
          </cell>
          <cell r="K701" t="str">
            <v>SUB TOTAL</v>
          </cell>
        </row>
        <row r="702">
          <cell r="E702" t="str">
            <v>ALAT</v>
          </cell>
          <cell r="F702" t="str">
            <v>KERJA</v>
          </cell>
          <cell r="I702" t="str">
            <v>(Rp/Jam)</v>
          </cell>
          <cell r="J702" t="str">
            <v>(Rp)</v>
          </cell>
          <cell r="K702" t="str">
            <v>(Rp)</v>
          </cell>
        </row>
        <row r="704">
          <cell r="A704" t="str">
            <v>P</v>
          </cell>
        </row>
        <row r="705">
          <cell r="A705" t="str">
            <v>E</v>
          </cell>
        </row>
        <row r="706">
          <cell r="A706" t="str">
            <v>R</v>
          </cell>
        </row>
        <row r="707">
          <cell r="A707" t="str">
            <v>A</v>
          </cell>
        </row>
        <row r="708">
          <cell r="A708" t="str">
            <v>L</v>
          </cell>
        </row>
        <row r="709">
          <cell r="A709" t="str">
            <v>A</v>
          </cell>
        </row>
        <row r="710">
          <cell r="A710" t="str">
            <v>T</v>
          </cell>
        </row>
        <row r="711">
          <cell r="A711" t="str">
            <v>A</v>
          </cell>
        </row>
        <row r="712">
          <cell r="A712" t="str">
            <v>N</v>
          </cell>
        </row>
        <row r="718">
          <cell r="D718" t="str">
            <v xml:space="preserve"> JUMLAH BIAYA UNTUK PERALATAN</v>
          </cell>
          <cell r="J718" t="str">
            <v>PERALATAN (I+II)</v>
          </cell>
          <cell r="L718">
            <v>0</v>
          </cell>
        </row>
        <row r="719">
          <cell r="J719" t="str">
            <v xml:space="preserve"> T O T A L (Rp)</v>
          </cell>
          <cell r="L719">
            <v>6871671</v>
          </cell>
        </row>
        <row r="721">
          <cell r="B721" t="str">
            <v>VOLUME  :</v>
          </cell>
          <cell r="C721">
            <v>3</v>
          </cell>
          <cell r="E721" t="str">
            <v>SATUAN  :</v>
          </cell>
          <cell r="F721" t="str">
            <v>M '</v>
          </cell>
          <cell r="H721" t="str">
            <v>HARGA SATUAN  :</v>
          </cell>
          <cell r="I721">
            <v>2290557</v>
          </cell>
          <cell r="J721" t="str">
            <v xml:space="preserve">                  per</v>
          </cell>
          <cell r="K721" t="str">
            <v>M '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Kusen 1 ESKALASI"/>
    </sheetNames>
    <sheetDataSet>
      <sheetData sheetId="0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Kusen 1 ESKALASI"/>
    </sheetNames>
    <sheetDataSet>
      <sheetData sheetId="0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4Test5"/>
    </sheetNames>
    <sheetDataSet>
      <sheetData sheetId="0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K"/>
      <sheetName val="Upah"/>
      <sheetName val="Bahan"/>
      <sheetName val="hit-bahan"/>
      <sheetName val="ListAlat"/>
      <sheetName val="ANalat"/>
      <sheetName val="BOW"/>
      <sheetName val="BOW 2"/>
      <sheetName val="3-DIV3"/>
    </sheetNames>
    <sheetDataSet>
      <sheetData sheetId="0" refreshError="1"/>
      <sheetData sheetId="1" refreshError="1">
        <row r="12">
          <cell r="G12">
            <v>28000</v>
          </cell>
        </row>
        <row r="13">
          <cell r="G13">
            <v>16000</v>
          </cell>
        </row>
        <row r="15">
          <cell r="G15">
            <v>28000</v>
          </cell>
        </row>
        <row r="16">
          <cell r="G16">
            <v>25000</v>
          </cell>
        </row>
        <row r="17">
          <cell r="G17">
            <v>25000</v>
          </cell>
        </row>
        <row r="19">
          <cell r="G19">
            <v>16000</v>
          </cell>
        </row>
        <row r="21">
          <cell r="G21">
            <v>17000</v>
          </cell>
        </row>
      </sheetData>
      <sheetData sheetId="2" refreshError="1">
        <row r="29">
          <cell r="G29">
            <v>4350</v>
          </cell>
        </row>
        <row r="31">
          <cell r="G31">
            <v>48500</v>
          </cell>
        </row>
        <row r="36">
          <cell r="G36">
            <v>85000</v>
          </cell>
        </row>
        <row r="49">
          <cell r="G49">
            <v>4500</v>
          </cell>
        </row>
        <row r="50">
          <cell r="G50">
            <v>250000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FINAL 30 %"/>
      <sheetName val="RAB FINAL 100 % "/>
      <sheetName val=" EE REKAP FINAL (2)"/>
      <sheetName val="Analisa K_2"/>
      <sheetName val="VOLUME PATI FINAL"/>
      <sheetName val="SNI"/>
      <sheetName val="HSPK-K-DANG'S B Q "/>
      <sheetName val="ANAL PTtttt"/>
      <sheetName val="G"/>
      <sheetName val="A"/>
      <sheetName val="B"/>
      <sheetName val="C"/>
      <sheetName val="D"/>
      <sheetName val="E"/>
      <sheetName val="F"/>
      <sheetName val="DIVI3"/>
      <sheetName val="A1"/>
      <sheetName val="A2"/>
      <sheetName val="galian"/>
      <sheetName val="urug biasa"/>
      <sheetName val="Box culvert"/>
      <sheetName val="talud BATU"/>
      <sheetName val="talud BETON"/>
      <sheetName val="Sal"/>
      <sheetName val="galian tanah biasa"/>
      <sheetName val="galian unt pasangan"/>
      <sheetName val="urug tanah biasa"/>
      <sheetName val="urug pilihan"/>
      <sheetName val="urugan pasir"/>
      <sheetName val="geotex"/>
      <sheetName val="vertikal drain"/>
      <sheetName val="sand drain"/>
      <sheetName val="AGG-B JALAN"/>
      <sheetName val="AGG-B bahu"/>
      <sheetName val="AGG-A JALAN"/>
      <sheetName val="LAPIS PENGIKAT"/>
      <sheetName val="AC-BASE"/>
      <sheetName val="LAPIS PEREKAT I"/>
      <sheetName val="AC-BC"/>
      <sheetName val="LAPIS PEREKAT 2"/>
      <sheetName val="AC-WC"/>
      <sheetName val="Median+Pulau"/>
      <sheetName val="pas batu talud"/>
      <sheetName val="Siaran"/>
      <sheetName val="pipa drain"/>
      <sheetName val="plesteran"/>
      <sheetName val="beton lantai"/>
      <sheetName val="beton retaining"/>
      <sheetName val="beton Box culvert"/>
      <sheetName val="lantai krj"/>
      <sheetName val="pond strouss"/>
      <sheetName val="marka+lampu dll"/>
      <sheetName val="BU gilis o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</sheetNames>
    <sheetDataSet>
      <sheetData sheetId="0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bobot"/>
      <sheetName val="analisa"/>
      <sheetName val="rab"/>
      <sheetName val="rekap"/>
      <sheetName val="3-DIV5"/>
    </sheetNames>
    <sheetDataSet>
      <sheetData sheetId="0">
        <row r="9">
          <cell r="D9">
            <v>30000</v>
          </cell>
        </row>
        <row r="10">
          <cell r="D10">
            <v>35000</v>
          </cell>
        </row>
        <row r="11">
          <cell r="D11">
            <v>25000</v>
          </cell>
        </row>
        <row r="12">
          <cell r="D12">
            <v>32500</v>
          </cell>
        </row>
        <row r="14">
          <cell r="D14">
            <v>2000</v>
          </cell>
        </row>
        <row r="15">
          <cell r="D15">
            <v>3000</v>
          </cell>
        </row>
        <row r="16">
          <cell r="D16">
            <v>300</v>
          </cell>
        </row>
        <row r="18">
          <cell r="D18">
            <v>5000</v>
          </cell>
        </row>
        <row r="19">
          <cell r="D19">
            <v>3600</v>
          </cell>
        </row>
        <row r="20">
          <cell r="D20">
            <v>15000</v>
          </cell>
        </row>
        <row r="21">
          <cell r="D21">
            <v>30000</v>
          </cell>
        </row>
        <row r="22">
          <cell r="D22">
            <v>5000</v>
          </cell>
        </row>
        <row r="23">
          <cell r="D23">
            <v>5500</v>
          </cell>
        </row>
        <row r="24">
          <cell r="D24">
            <v>3000</v>
          </cell>
        </row>
        <row r="26">
          <cell r="D26">
            <v>7800</v>
          </cell>
        </row>
        <row r="27">
          <cell r="D27">
            <v>4800</v>
          </cell>
        </row>
        <row r="28">
          <cell r="D28">
            <v>1200000</v>
          </cell>
        </row>
        <row r="30">
          <cell r="D30">
            <v>600000</v>
          </cell>
        </row>
        <row r="31">
          <cell r="D31">
            <v>2272.7272727272725</v>
          </cell>
        </row>
        <row r="32">
          <cell r="D32">
            <v>80000</v>
          </cell>
        </row>
        <row r="33">
          <cell r="D33">
            <v>3000</v>
          </cell>
        </row>
        <row r="34">
          <cell r="D34">
            <v>2000</v>
          </cell>
        </row>
        <row r="38">
          <cell r="D38">
            <v>7000</v>
          </cell>
        </row>
        <row r="39">
          <cell r="D39">
            <v>16750</v>
          </cell>
        </row>
        <row r="41">
          <cell r="D41">
            <v>43000</v>
          </cell>
        </row>
        <row r="42">
          <cell r="D42">
            <v>43000</v>
          </cell>
        </row>
        <row r="43">
          <cell r="D43">
            <v>408765</v>
          </cell>
        </row>
        <row r="46">
          <cell r="D46">
            <v>5000</v>
          </cell>
        </row>
        <row r="47">
          <cell r="D47">
            <v>4000</v>
          </cell>
        </row>
        <row r="49">
          <cell r="D49">
            <v>12152.777777777777</v>
          </cell>
        </row>
        <row r="51">
          <cell r="D51">
            <v>28000</v>
          </cell>
        </row>
        <row r="55">
          <cell r="D55">
            <v>24000</v>
          </cell>
        </row>
        <row r="58">
          <cell r="D58">
            <v>14000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RS"/>
    </sheetNames>
    <sheetDataSet>
      <sheetData sheetId="0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Harsat Bojonegoro 2012"/>
      <sheetName val="Kuda2"/>
      <sheetName val="Harsat"/>
      <sheetName val="Harsat Pakai"/>
      <sheetName val="Analisa SNI 2009"/>
      <sheetName val="RAB"/>
      <sheetName val=" HIT"/>
      <sheetName val="plat"/>
      <sheetName val="Sheet1"/>
      <sheetName val="BESI"/>
      <sheetName val="poer"/>
      <sheetName val="tabel baj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P5" t="str">
            <v>GRESIK TENGAH/KOTA ( PU 2011 Triwulan III) ( Terendah )</v>
          </cell>
          <cell r="S5" t="str">
            <v>GRESIK SELATAN ( PU 2011 Triwulan III) ( Terendah )</v>
          </cell>
          <cell r="V5" t="str">
            <v>GRESIK UTARA ( PU 2011 Triwulan III) ( Terendah )</v>
          </cell>
          <cell r="Y5" t="str">
            <v>BAWEAN ( PU 2011 Triwulan III) ( Terendah )</v>
          </cell>
          <cell r="AB5" t="str">
            <v>GRESIK TENGAH/KOTA ( PU 2012 Triwulan I) ( Terendah )</v>
          </cell>
          <cell r="AE5" t="str">
            <v>GRESIK SELATAN ( PU 2012 Triwulan I) ( Terendah )</v>
          </cell>
          <cell r="AH5" t="str">
            <v>GRESIK UTARA ( PU 2012 Triwulan I) ( Terendah )</v>
          </cell>
          <cell r="AK5" t="str">
            <v>BAWEAN ( PU 2012 Triwulan I) ( Terendah 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Bahan"/>
      <sheetName val="Analisa"/>
      <sheetName val="Rekap Analisa"/>
      <sheetName val="REKAPITULASI"/>
      <sheetName val="Sel Sampah "/>
      <sheetName val="IPL"/>
      <sheetName val="Rekap HSP"/>
      <sheetName val="1. Tanah"/>
      <sheetName val="2. Pasangan"/>
      <sheetName val="3. Beton"/>
      <sheetName val="4. Pemancangan"/>
      <sheetName val="5. Dewatering"/>
      <sheetName val="6. Pintu Air"/>
      <sheetName val="Pintu Air"/>
      <sheetName val="7.Air tanah"/>
      <sheetName val="8. Lain-Lain"/>
      <sheetName val="Perpipaan"/>
      <sheetName val="HSD "/>
      <sheetName val="3-DIV5"/>
    </sheetNames>
    <sheetDataSet>
      <sheetData sheetId="0" refreshError="1"/>
      <sheetData sheetId="1" refreshError="1"/>
      <sheetData sheetId="2" refreshError="1"/>
      <sheetData sheetId="3" refreshError="1">
        <row r="8">
          <cell r="B8" t="str">
            <v>SK 23</v>
          </cell>
          <cell r="C8" t="str">
            <v>Pengukuran dan Pasang Bouwplank</v>
          </cell>
          <cell r="D8" t="str">
            <v>m'</v>
          </cell>
          <cell r="E8">
            <v>65332.5</v>
          </cell>
        </row>
        <row r="9">
          <cell r="B9" t="str">
            <v>SK 05</v>
          </cell>
          <cell r="C9" t="str">
            <v>Galian Tanah Keras Sedalam 1 mtr</v>
          </cell>
          <cell r="D9" t="str">
            <v>m3</v>
          </cell>
          <cell r="E9">
            <v>33562.5</v>
          </cell>
        </row>
        <row r="10">
          <cell r="B10" t="str">
            <v>SK 05A</v>
          </cell>
          <cell r="C10" t="str">
            <v>Galian Tanah Dengan Excavator</v>
          </cell>
          <cell r="D10" t="str">
            <v>m3</v>
          </cell>
          <cell r="E10">
            <v>14872</v>
          </cell>
        </row>
        <row r="11">
          <cell r="B11" t="str">
            <v>SK 14</v>
          </cell>
          <cell r="C11" t="str">
            <v>Urugan sirtu dengan Pemadatan</v>
          </cell>
          <cell r="D11" t="str">
            <v>m3</v>
          </cell>
          <cell r="E11">
            <v>98875</v>
          </cell>
        </row>
        <row r="12">
          <cell r="B12" t="str">
            <v>SK 11</v>
          </cell>
          <cell r="C12" t="str">
            <v>Urugan Tanah Kembali</v>
          </cell>
          <cell r="D12" t="str">
            <v>m3</v>
          </cell>
          <cell r="E12">
            <v>10307.5</v>
          </cell>
        </row>
        <row r="13">
          <cell r="B13" t="str">
            <v>SK 15</v>
          </cell>
          <cell r="C13" t="str">
            <v>Urugan Pasir dengan Penyiraman</v>
          </cell>
          <cell r="D13" t="str">
            <v>m3</v>
          </cell>
          <cell r="E13">
            <v>176875</v>
          </cell>
        </row>
        <row r="14">
          <cell r="B14" t="str">
            <v>SK 16</v>
          </cell>
          <cell r="C14" t="str">
            <v>Urugan Padat Dari Tanah Galian (T0)</v>
          </cell>
          <cell r="D14" t="str">
            <v>m3</v>
          </cell>
          <cell r="E14">
            <v>35417</v>
          </cell>
        </row>
        <row r="15">
          <cell r="B15" t="str">
            <v>SK 16B</v>
          </cell>
          <cell r="C15" t="str">
            <v>Pemadatan Tanah Dasar Dengan Alat</v>
          </cell>
          <cell r="D15" t="str">
            <v>m2</v>
          </cell>
          <cell r="E15">
            <v>1271</v>
          </cell>
        </row>
        <row r="16">
          <cell r="B16" t="str">
            <v>SK17</v>
          </cell>
          <cell r="C16" t="str">
            <v>Layer drainase lindi, material gravel</v>
          </cell>
          <cell r="D16" t="str">
            <v>m3</v>
          </cell>
          <cell r="E16">
            <v>167363.01369863015</v>
          </cell>
        </row>
        <row r="17">
          <cell r="B17" t="str">
            <v>SK 31</v>
          </cell>
          <cell r="C17" t="str">
            <v>Pasang Batu Kosong</v>
          </cell>
          <cell r="D17" t="str">
            <v>m3</v>
          </cell>
          <cell r="E17">
            <v>211777.5</v>
          </cell>
        </row>
        <row r="18">
          <cell r="B18" t="str">
            <v>SK 27</v>
          </cell>
          <cell r="C18" t="str">
            <v>Pondasi Batu Gunung 1 : 4</v>
          </cell>
          <cell r="D18" t="str">
            <v>m3</v>
          </cell>
          <cell r="E18">
            <v>444737.5</v>
          </cell>
        </row>
        <row r="19">
          <cell r="B19" t="str">
            <v>SK 28</v>
          </cell>
          <cell r="C19" t="str">
            <v>Cerucuk Galam 8/10</v>
          </cell>
          <cell r="D19" t="str">
            <v>m'</v>
          </cell>
          <cell r="E19">
            <v>5814</v>
          </cell>
        </row>
        <row r="20">
          <cell r="B20" t="str">
            <v>SK 43</v>
          </cell>
          <cell r="C20" t="str">
            <v>Pasang 1/2 Batu Bata Merah 1 : 5</v>
          </cell>
          <cell r="D20" t="str">
            <v>m2</v>
          </cell>
          <cell r="E20">
            <v>76492.5</v>
          </cell>
        </row>
        <row r="21">
          <cell r="B21" t="str">
            <v>SK 68</v>
          </cell>
          <cell r="C21" t="str">
            <v>Pembesian</v>
          </cell>
          <cell r="D21" t="str">
            <v>kg</v>
          </cell>
          <cell r="E21">
            <v>13033.25</v>
          </cell>
        </row>
        <row r="22">
          <cell r="B22" t="str">
            <v>SK 62A</v>
          </cell>
          <cell r="C22" t="str">
            <v>Bekisting Untuk Pondasi</v>
          </cell>
          <cell r="D22" t="str">
            <v>m2</v>
          </cell>
          <cell r="E22">
            <v>153722.5</v>
          </cell>
        </row>
        <row r="23">
          <cell r="B23" t="str">
            <v>SK 62B</v>
          </cell>
          <cell r="C23" t="str">
            <v>Bekisting Untuk Balok</v>
          </cell>
          <cell r="D23" t="str">
            <v>m2</v>
          </cell>
          <cell r="E23">
            <v>218537</v>
          </cell>
        </row>
        <row r="24">
          <cell r="B24" t="str">
            <v>SK 62C</v>
          </cell>
          <cell r="C24" t="str">
            <v>Bekisting Untuk Sloof</v>
          </cell>
          <cell r="D24" t="str">
            <v>m2</v>
          </cell>
          <cell r="E24">
            <v>168722.5</v>
          </cell>
        </row>
        <row r="25">
          <cell r="B25" t="str">
            <v>SK 62D</v>
          </cell>
          <cell r="C25" t="str">
            <v>Bekisting Untuk Kolom</v>
          </cell>
          <cell r="D25" t="str">
            <v>m2</v>
          </cell>
          <cell r="E25">
            <v>212337</v>
          </cell>
        </row>
        <row r="26">
          <cell r="B26" t="str">
            <v>SK 62E</v>
          </cell>
          <cell r="C26" t="str">
            <v>Bekisting Untuk Plat Lantai</v>
          </cell>
          <cell r="D26" t="str">
            <v>m2</v>
          </cell>
          <cell r="E26">
            <v>238151</v>
          </cell>
        </row>
        <row r="27">
          <cell r="B27" t="str">
            <v>SK 59</v>
          </cell>
          <cell r="C27" t="str">
            <v>Beton Rabat 1 : 3 : 5</v>
          </cell>
          <cell r="D27" t="str">
            <v>m3</v>
          </cell>
          <cell r="E27">
            <v>526025</v>
          </cell>
        </row>
        <row r="28">
          <cell r="B28" t="str">
            <v xml:space="preserve"> SK 60</v>
          </cell>
          <cell r="C28" t="str">
            <v>Pekerjaan Acian</v>
          </cell>
          <cell r="D28" t="str">
            <v>m2</v>
          </cell>
          <cell r="E28">
            <v>9874</v>
          </cell>
        </row>
        <row r="29">
          <cell r="B29" t="str">
            <v>SK 57</v>
          </cell>
          <cell r="C29" t="str">
            <v>Benangan Tembok</v>
          </cell>
          <cell r="D29" t="str">
            <v>m'</v>
          </cell>
          <cell r="E29">
            <v>5825</v>
          </cell>
        </row>
        <row r="30">
          <cell r="B30" t="str">
            <v>SK 61A</v>
          </cell>
          <cell r="C30" t="str">
            <v>Beton dengan Pembesian 95 Kg/m3</v>
          </cell>
          <cell r="D30" t="str">
            <v>m3</v>
          </cell>
          <cell r="E30">
            <v>2182658.75</v>
          </cell>
        </row>
        <row r="31">
          <cell r="B31" t="str">
            <v>SK 61B</v>
          </cell>
          <cell r="C31" t="str">
            <v>Beton dengan Pembesian 115 Kg/m3</v>
          </cell>
          <cell r="D31" t="str">
            <v>m3</v>
          </cell>
          <cell r="E31">
            <v>2443323.75</v>
          </cell>
        </row>
        <row r="32">
          <cell r="B32" t="str">
            <v>SK 61C</v>
          </cell>
          <cell r="C32" t="str">
            <v>Beton dengan Pembesian 130 Kg/m3</v>
          </cell>
          <cell r="D32" t="str">
            <v>m3</v>
          </cell>
          <cell r="E32">
            <v>2638822.5</v>
          </cell>
        </row>
        <row r="33">
          <cell r="B33" t="str">
            <v>SK 61D</v>
          </cell>
          <cell r="C33" t="str">
            <v>Beton dengan Pembesian 135 Kg/m3</v>
          </cell>
          <cell r="D33" t="str">
            <v>m3</v>
          </cell>
          <cell r="E33">
            <v>2703988.75</v>
          </cell>
        </row>
        <row r="34">
          <cell r="B34" t="str">
            <v>SK 61E</v>
          </cell>
          <cell r="C34" t="str">
            <v>Beton dengan Pembesian 160 Kg/m3</v>
          </cell>
          <cell r="D34" t="str">
            <v>m3</v>
          </cell>
          <cell r="E34">
            <v>3029820</v>
          </cell>
        </row>
        <row r="35">
          <cell r="B35" t="str">
            <v>SK 61F</v>
          </cell>
          <cell r="C35" t="str">
            <v>Beton dengan Pembesian 165 Kg/m3</v>
          </cell>
          <cell r="D35" t="str">
            <v>m3</v>
          </cell>
          <cell r="E35">
            <v>3094986.25</v>
          </cell>
        </row>
        <row r="36">
          <cell r="B36" t="str">
            <v>SK 61G</v>
          </cell>
          <cell r="C36" t="str">
            <v>Beton dengan Pembesian 170 Kg/m3</v>
          </cell>
          <cell r="D36" t="str">
            <v>m3</v>
          </cell>
          <cell r="E36">
            <v>3160152.5</v>
          </cell>
        </row>
        <row r="37">
          <cell r="B37" t="str">
            <v>SK 61H</v>
          </cell>
          <cell r="C37" t="str">
            <v>Beton dengan Pembesian 175 Kg/m3</v>
          </cell>
          <cell r="D37" t="str">
            <v>m3</v>
          </cell>
          <cell r="E37">
            <v>3225318.75</v>
          </cell>
        </row>
        <row r="38">
          <cell r="B38" t="str">
            <v>SK 61I</v>
          </cell>
          <cell r="C38" t="str">
            <v>Beton dengan Pembesian 180 Kg/m3</v>
          </cell>
          <cell r="D38" t="str">
            <v>m3</v>
          </cell>
          <cell r="E38">
            <v>3290485</v>
          </cell>
        </row>
        <row r="39">
          <cell r="B39" t="str">
            <v>SK 61J</v>
          </cell>
          <cell r="C39" t="str">
            <v>Beton dengan Pembesian 190 Kg/m3</v>
          </cell>
          <cell r="D39" t="str">
            <v>m3</v>
          </cell>
          <cell r="E39">
            <v>3420817.5</v>
          </cell>
        </row>
        <row r="40">
          <cell r="B40" t="str">
            <v>SK 61K</v>
          </cell>
          <cell r="C40" t="str">
            <v>Beton dengan Pembesian 200 Kg/m3</v>
          </cell>
          <cell r="D40" t="str">
            <v>m3</v>
          </cell>
          <cell r="E40">
            <v>3551150</v>
          </cell>
        </row>
        <row r="41">
          <cell r="B41" t="str">
            <v>SK 61L</v>
          </cell>
          <cell r="C41" t="str">
            <v>Beton dengan Pembesian 210 Kg/m3</v>
          </cell>
          <cell r="D41" t="str">
            <v>m3</v>
          </cell>
          <cell r="E41">
            <v>3681482.5</v>
          </cell>
        </row>
        <row r="42">
          <cell r="B42" t="str">
            <v>SK 61M</v>
          </cell>
          <cell r="C42" t="str">
            <v>Beton dengan Pembesian 220 Kg/m3</v>
          </cell>
          <cell r="D42" t="str">
            <v>m3</v>
          </cell>
          <cell r="E42">
            <v>3811815</v>
          </cell>
        </row>
        <row r="43">
          <cell r="B43" t="str">
            <v>E 6.36</v>
          </cell>
          <cell r="C43" t="str">
            <v>Plesteran Waterproof</v>
          </cell>
          <cell r="D43" t="str">
            <v>m2</v>
          </cell>
          <cell r="E43">
            <v>98035</v>
          </cell>
        </row>
        <row r="44">
          <cell r="B44" t="str">
            <v>SNI</v>
          </cell>
          <cell r="C44" t="str">
            <v>Bak Kontrol Pas Batu Bata</v>
          </cell>
          <cell r="D44" t="str">
            <v>unit</v>
          </cell>
          <cell r="E44">
            <v>306395</v>
          </cell>
        </row>
        <row r="45">
          <cell r="B45" t="str">
            <v xml:space="preserve"> SK 66A</v>
          </cell>
          <cell r="C45" t="str">
            <v>Pasang Pipa PVC AW dim 4"</v>
          </cell>
          <cell r="D45" t="str">
            <v>m'</v>
          </cell>
          <cell r="E45">
            <v>73475</v>
          </cell>
        </row>
        <row r="46">
          <cell r="B46" t="str">
            <v xml:space="preserve"> SK 66B</v>
          </cell>
          <cell r="C46" t="str">
            <v>Pasang Pipa PVC AW dim 6" Perporated</v>
          </cell>
          <cell r="D46" t="str">
            <v>m'</v>
          </cell>
          <cell r="E46">
            <v>208787.49999999997</v>
          </cell>
        </row>
        <row r="47">
          <cell r="B47" t="str">
            <v xml:space="preserve"> SK 66C</v>
          </cell>
          <cell r="C47" t="str">
            <v>Pasang Pipa PVC AW dim 8" Perporated</v>
          </cell>
          <cell r="D47" t="str">
            <v>m'</v>
          </cell>
          <cell r="E47">
            <v>308287.5</v>
          </cell>
        </row>
        <row r="48">
          <cell r="B48" t="str">
            <v xml:space="preserve"> SK 66D</v>
          </cell>
          <cell r="C48" t="str">
            <v>Pasang Pipa PVC AW dim 10" Perporated</v>
          </cell>
          <cell r="D48" t="str">
            <v>m'</v>
          </cell>
          <cell r="E48">
            <v>458287.5</v>
          </cell>
        </row>
        <row r="49">
          <cell r="B49" t="str">
            <v xml:space="preserve"> SK 18</v>
          </cell>
          <cell r="C49" t="str">
            <v>Lapisan Geomembrane HD 1 mm</v>
          </cell>
          <cell r="D49" t="str">
            <v>m2</v>
          </cell>
          <cell r="E49">
            <v>79246.376894756555</v>
          </cell>
        </row>
        <row r="50">
          <cell r="B50" t="str">
            <v xml:space="preserve"> SK 19</v>
          </cell>
          <cell r="C50" t="str">
            <v>Lapisan Geotekstile Non Woven 250 gr/m2</v>
          </cell>
          <cell r="D50" t="str">
            <v>m2</v>
          </cell>
          <cell r="E50">
            <v>19382.499999999993</v>
          </cell>
        </row>
        <row r="54">
          <cell r="B54" t="str">
            <v>SK 01</v>
          </cell>
          <cell r="C54" t="str">
            <v>Galian Tanah Biasa Sedalam 1 mtr</v>
          </cell>
          <cell r="D54" t="str">
            <v>m3</v>
          </cell>
          <cell r="E54">
            <v>21500</v>
          </cell>
        </row>
        <row r="55">
          <cell r="B55" t="str">
            <v>SK 10</v>
          </cell>
          <cell r="C55" t="str">
            <v>Pembuangan tanah sejauh 150 mtr</v>
          </cell>
          <cell r="D55" t="str">
            <v>m3</v>
          </cell>
          <cell r="E55">
            <v>27635</v>
          </cell>
        </row>
        <row r="56">
          <cell r="B56" t="str">
            <v>SK 106a</v>
          </cell>
          <cell r="C56" t="str">
            <v>Pasang Genteng Kaca</v>
          </cell>
          <cell r="D56" t="str">
            <v>m2</v>
          </cell>
          <cell r="E56" t="e">
            <v>#REF!</v>
          </cell>
        </row>
        <row r="57">
          <cell r="B57" t="str">
            <v>SK 125A</v>
          </cell>
          <cell r="C57" t="str">
            <v>Pasang Rangka Plafond 60x60 &amp; Teakwood tebal 9 mm</v>
          </cell>
          <cell r="D57" t="str">
            <v>m2</v>
          </cell>
          <cell r="E57" t="e">
            <v>#REF!</v>
          </cell>
        </row>
        <row r="58">
          <cell r="B58" t="str">
            <v>SK 153</v>
          </cell>
          <cell r="C58" t="str">
            <v>Pengecatan Tembok Lama (1 lps cat dasar &amp; 2 lps cat penutup)</v>
          </cell>
          <cell r="D58" t="str">
            <v>m2</v>
          </cell>
          <cell r="E58" t="e">
            <v>#REF!</v>
          </cell>
        </row>
        <row r="59">
          <cell r="B59" t="str">
            <v>S K</v>
          </cell>
          <cell r="C59" t="str">
            <v>Pengecatan Plafond Lama</v>
          </cell>
          <cell r="D59" t="str">
            <v>m2</v>
          </cell>
          <cell r="E59" t="e">
            <v>#REF!</v>
          </cell>
        </row>
        <row r="60">
          <cell r="B60" t="str">
            <v>SK 148</v>
          </cell>
          <cell r="C60" t="str">
            <v xml:space="preserve">Lantai dari Paving Blok </v>
          </cell>
          <cell r="D60" t="str">
            <v>m2</v>
          </cell>
          <cell r="E60">
            <v>113000</v>
          </cell>
        </row>
        <row r="61">
          <cell r="B61" t="str">
            <v>S K</v>
          </cell>
          <cell r="C61" t="str">
            <v>Closed Duduk Monoblok</v>
          </cell>
          <cell r="D61" t="str">
            <v>bh</v>
          </cell>
          <cell r="E61" t="e">
            <v>#REF!</v>
          </cell>
        </row>
        <row r="62">
          <cell r="B62" t="str">
            <v>S K</v>
          </cell>
          <cell r="C62" t="str">
            <v>Wastafel</v>
          </cell>
          <cell r="D62" t="str">
            <v>bh</v>
          </cell>
          <cell r="E62" t="e">
            <v>#REF!</v>
          </cell>
        </row>
        <row r="63">
          <cell r="B63" t="str">
            <v>S K</v>
          </cell>
          <cell r="C63" t="str">
            <v>Pelaburan Bidang Kayu dengan Tear/Residu</v>
          </cell>
          <cell r="D63" t="str">
            <v>m2</v>
          </cell>
          <cell r="E63" t="e">
            <v>#REF!</v>
          </cell>
        </row>
        <row r="64">
          <cell r="B64" t="str">
            <v>S K</v>
          </cell>
          <cell r="C64" t="str">
            <v>Pasang Lampu TL 2x20 Watt</v>
          </cell>
          <cell r="D64" t="str">
            <v>bh</v>
          </cell>
          <cell r="E64" t="e">
            <v>#REF!</v>
          </cell>
        </row>
        <row r="65">
          <cell r="B65" t="str">
            <v>S K</v>
          </cell>
          <cell r="C65" t="str">
            <v>Pasang Lampu TL 20 Watt</v>
          </cell>
          <cell r="D65" t="str">
            <v>bh</v>
          </cell>
          <cell r="E65" t="e">
            <v>#REF!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ktrikal"/>
    </sheetNames>
    <sheetDataSet>
      <sheetData sheetId="0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AR PETAK"/>
      <sheetName val="REKAP RAB "/>
      <sheetName val="RAB KEGIATAN"/>
      <sheetName val="RAB PENGAWASAN"/>
      <sheetName val="RAB"/>
      <sheetName val="Volume ppn nama"/>
      <sheetName val="KM"/>
      <sheetName val="Bhn"/>
      <sheetName val="VOL."/>
      <sheetName val="1. Persiapan"/>
      <sheetName val="Kayu"/>
      <sheetName val="2. Pek. Tanah"/>
      <sheetName val="3. Pondasi"/>
      <sheetName val="4. Beton"/>
      <sheetName val="5. Beton Pracetak"/>
      <sheetName val="Besi &amp; Alumunium"/>
      <sheetName val="dinding"/>
      <sheetName val="Plesteran"/>
      <sheetName val="Keramik"/>
      <sheetName val="Plafond"/>
      <sheetName val="Atap"/>
      <sheetName val="Kunci, Grendel, Hak Angi &amp; Kaca"/>
      <sheetName val="Listrik"/>
      <sheetName val="Pengecatan"/>
      <sheetName val="Gantungan HOLLOW"/>
      <sheetName val="Sanitasi"/>
      <sheetName val="Pemasangan Pipa"/>
      <sheetName val="Pemotongan Pipa"/>
      <sheetName val="Aksesoris Pipa"/>
      <sheetName val="Penyambungan Pipa"/>
      <sheetName val="Pengetesan Pipa"/>
    </sheetNames>
    <sheetDataSet>
      <sheetData sheetId="0"/>
      <sheetData sheetId="1"/>
      <sheetData sheetId="2"/>
      <sheetData sheetId="3"/>
      <sheetData sheetId="4">
        <row r="26">
          <cell r="P26">
            <v>3325914311.9978743</v>
          </cell>
        </row>
      </sheetData>
      <sheetData sheetId="5"/>
      <sheetData sheetId="6"/>
      <sheetData sheetId="7"/>
      <sheetData sheetId="8"/>
      <sheetData sheetId="9">
        <row r="103">
          <cell r="G103">
            <v>51290</v>
          </cell>
        </row>
      </sheetData>
      <sheetData sheetId="10"/>
      <sheetData sheetId="11">
        <row r="18">
          <cell r="G18">
            <v>100625</v>
          </cell>
        </row>
        <row r="179">
          <cell r="G179">
            <v>71875</v>
          </cell>
        </row>
        <row r="219">
          <cell r="G219">
            <v>226550</v>
          </cell>
        </row>
        <row r="283">
          <cell r="G283">
            <v>173937.5</v>
          </cell>
        </row>
      </sheetData>
      <sheetData sheetId="12">
        <row r="47">
          <cell r="G47">
            <v>1353665</v>
          </cell>
        </row>
        <row r="217">
          <cell r="G217">
            <v>559935</v>
          </cell>
        </row>
      </sheetData>
      <sheetData sheetId="13">
        <row r="23">
          <cell r="G23">
            <v>1498599.9107142859</v>
          </cell>
        </row>
        <row r="100">
          <cell r="G100">
            <v>1076980.4761904762</v>
          </cell>
        </row>
        <row r="125">
          <cell r="G125">
            <v>1329985.267857143</v>
          </cell>
        </row>
        <row r="176">
          <cell r="G176">
            <v>1823230.125</v>
          </cell>
        </row>
        <row r="202">
          <cell r="G202">
            <v>1955656.4583333333</v>
          </cell>
        </row>
        <row r="497">
          <cell r="G497">
            <v>202745</v>
          </cell>
        </row>
        <row r="521">
          <cell r="G521">
            <v>209932.5</v>
          </cell>
        </row>
        <row r="548">
          <cell r="G548">
            <v>325478.75</v>
          </cell>
        </row>
        <row r="575">
          <cell r="G575">
            <v>330653.75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(3)"/>
      <sheetName val="Harga Bahan &amp; Upah"/>
      <sheetName val="analisa (2)"/>
      <sheetName val="RAB"/>
      <sheetName val="rekap"/>
      <sheetName val="pengerukan"/>
      <sheetName val="plengsengan"/>
      <sheetName val="Analisa"/>
      <sheetName val="Bahan "/>
      <sheetName val="UpahSewa"/>
    </sheetNames>
    <sheetDataSet>
      <sheetData sheetId="0"/>
      <sheetData sheetId="1">
        <row r="9">
          <cell r="I9">
            <v>69000</v>
          </cell>
        </row>
        <row r="315">
          <cell r="D315">
            <v>5000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 K"/>
      <sheetName val="5-ALAT(1)"/>
      <sheetName val="4-Basic Price"/>
      <sheetName val="T"/>
      <sheetName val="K"/>
      <sheetName val="BOX CULVERT"/>
      <sheetName val="LIS. AIR"/>
      <sheetName val="Analisa SNI"/>
      <sheetName val="REKAPAN HARGA SATUAN"/>
      <sheetName val="D2"/>
      <sheetName val="D3"/>
      <sheetName val="D5"/>
      <sheetName val="D6"/>
      <sheetName val="D7(1)"/>
      <sheetName val="D7(2)"/>
      <sheetName val="D7(3)-5.3"/>
      <sheetName val="D8(1)"/>
      <sheetName val="D8(2)"/>
      <sheetName val="RekapSat.Pek."/>
    </sheetNames>
    <sheetDataSet>
      <sheetData sheetId="0"/>
      <sheetData sheetId="1"/>
      <sheetData sheetId="2">
        <row r="86">
          <cell r="F86">
            <v>10046.4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RIIL kayu"/>
    </sheetNames>
    <sheetDataSet>
      <sheetData sheetId="0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"/>
    </sheetNames>
    <sheetDataSet>
      <sheetData sheetId="0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-lock"/>
      <sheetName val="cov"/>
      <sheetName val="pen"/>
      <sheetName val="pen (2)"/>
      <sheetName val="ALAT"/>
      <sheetName val="personil"/>
      <sheetName val="4"/>
      <sheetName val="3"/>
      <sheetName val="2"/>
      <sheetName val="1"/>
      <sheetName val="Schedule"/>
      <sheetName val="Network"/>
      <sheetName val="Sch-CHEK "/>
      <sheetName val="Jdw-bhn"/>
      <sheetName val="Jdw-alat"/>
      <sheetName val="Jdw-Tng"/>
      <sheetName val="Ana-ALAT"/>
      <sheetName val="Sheet1"/>
      <sheetName val="Metode"/>
      <sheetName val="XXXXXXXXX"/>
      <sheetName val="Rekap Biaya 20_80"/>
      <sheetName val="Kuantitas &amp; Harga"/>
      <sheetName val="Pekerjaan Utama"/>
      <sheetName val="%"/>
      <sheetName val="Rekap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Harga Bahan &amp; Upah"/>
      <sheetName val="D.Pek.subkontrak"/>
      <sheetName val="SCED"/>
      <sheetName val="methode (2)"/>
    </sheetNames>
    <sheetDataSet>
      <sheetData sheetId="0"/>
      <sheetData sheetId="1"/>
      <sheetData sheetId="2"/>
      <sheetData sheetId="3">
        <row r="38">
          <cell r="D38">
            <v>25000</v>
          </cell>
        </row>
      </sheetData>
      <sheetData sheetId="4"/>
      <sheetData sheetId="5"/>
      <sheetData sheetId="6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1"/>
    </sheetNames>
    <sheetDataSet>
      <sheetData sheetId="0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jan BUlanan"/>
    </sheetNames>
    <sheetDataSet>
      <sheetData sheetId="0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fisik"/>
    </sheetNames>
    <sheetDataSet>
      <sheetData sheetId="0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Volume Sampah"/>
      <sheetName val="Analisa Sampah"/>
      <sheetName val="rab Sampah"/>
      <sheetName val="HB "/>
    </sheetNames>
    <sheetDataSet>
      <sheetData sheetId="0" refreshError="1"/>
      <sheetData sheetId="1" refreshError="1"/>
      <sheetData sheetId="2"/>
      <sheetData sheetId="3" refreshError="1">
        <row r="91">
          <cell r="O91">
            <v>1</v>
          </cell>
        </row>
      </sheetData>
      <sheetData sheetId="4"/>
      <sheetData sheetId="5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"/>
    </sheetNames>
    <sheetDataSet>
      <sheetData sheetId="0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OQ (1)"/>
      <sheetName val="BOQ (2)"/>
      <sheetName val="DEUKER(1)"/>
      <sheetName val="DEUKER(2)"/>
      <sheetName val="JEMB 3 (3)"/>
      <sheetName val="JEMB 6 (4)"/>
      <sheetName val="JEMB 5 (5)"/>
      <sheetName val="JEMB 7 (6)"/>
      <sheetName val="JEMB 11 (7)"/>
      <sheetName val="BOW"/>
      <sheetName val="Harga Satuan"/>
      <sheetName val="Harga Jadi Pekerjaan"/>
      <sheetName val="Harga Jadi Alat"/>
      <sheetName val="Analisa E"/>
      <sheetName val="Analisa K"/>
      <sheetName val="Harga Alat + Spec"/>
      <sheetName val="schedulle"/>
      <sheetName val="Sampul"/>
      <sheetName val="Sampul (2)"/>
      <sheetName val="DFT SUB KONTRAK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6">
          <cell r="J16">
            <v>45000</v>
          </cell>
        </row>
        <row r="48">
          <cell r="J48">
            <v>650000</v>
          </cell>
        </row>
        <row r="55">
          <cell r="J55">
            <v>2100000</v>
          </cell>
        </row>
        <row r="56">
          <cell r="J56">
            <v>2750000</v>
          </cell>
        </row>
        <row r="57">
          <cell r="J57">
            <v>4500000</v>
          </cell>
        </row>
      </sheetData>
      <sheetData sheetId="12"/>
      <sheetData sheetId="13"/>
      <sheetData sheetId="14"/>
      <sheetData sheetId="15" refreshError="1">
        <row r="132">
          <cell r="O132">
            <v>73719.687333333335</v>
          </cell>
        </row>
        <row r="266">
          <cell r="O266">
            <v>326646.56559999997</v>
          </cell>
        </row>
        <row r="400">
          <cell r="O400">
            <v>22305.555555555555</v>
          </cell>
        </row>
        <row r="735">
          <cell r="O735">
            <v>87672.12000000001</v>
          </cell>
        </row>
        <row r="802">
          <cell r="O802">
            <v>7197.6333333333332</v>
          </cell>
        </row>
        <row r="869">
          <cell r="O869">
            <v>18813.67525</v>
          </cell>
        </row>
        <row r="1003">
          <cell r="O1003">
            <v>255.596115</v>
          </cell>
        </row>
        <row r="1405">
          <cell r="O1405">
            <v>25105.143749999999</v>
          </cell>
        </row>
        <row r="1941">
          <cell r="O1941">
            <v>22414.657314999997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Rab"/>
      <sheetName val="ANS. PERS."/>
      <sheetName val="bahan"/>
      <sheetName val="upah"/>
      <sheetName val="alat"/>
      <sheetName val="SNITop"/>
      <sheetName val="K.121Top"/>
      <sheetName val="K.210Top"/>
      <sheetName val="K. 220-320Top"/>
      <sheetName val="K.224Top"/>
      <sheetName val="K.225 - K310"/>
      <sheetName val="K.420Top"/>
      <sheetName val="K.424Top"/>
      <sheetName val="K.515Top"/>
      <sheetName val="K.516Top"/>
      <sheetName val="K.523Top"/>
      <sheetName val="K.528Top"/>
      <sheetName val="K.026Top"/>
      <sheetName val="K.612 Top"/>
      <sheetName val="K.616Top"/>
      <sheetName val="K.617Top"/>
      <sheetName val="K.017Top"/>
      <sheetName val="K.618-k.530Top"/>
      <sheetName val="K.636Top"/>
      <sheetName val="K.035Top"/>
      <sheetName val="K.641Top"/>
      <sheetName val="K.040Top"/>
      <sheetName val="K.705Top"/>
      <sheetName val="K.710Top"/>
      <sheetName val="K.715Top"/>
      <sheetName val="K.719Top"/>
      <sheetName val="K.720Top"/>
      <sheetName val="K.722Top"/>
      <sheetName val="AN. B 16aTop"/>
      <sheetName val="AN. B 16cTop"/>
      <sheetName val="EI-311Top"/>
      <sheetName val="EI-22"/>
      <sheetName val="SNI 6.73 (PALIMANAN)"/>
      <sheetName val="analisa AR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>
        <row r="75">
          <cell r="J75">
            <v>30825</v>
          </cell>
        </row>
      </sheetData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.224Top"/>
    </sheetNames>
    <sheetDataSet>
      <sheetData sheetId="0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awaran"/>
      <sheetName val="SCHDULE"/>
      <sheetName val="Sheet1"/>
      <sheetName val="add"/>
      <sheetName val="Rekap"/>
      <sheetName val="Rab"/>
      <sheetName val="dt. ktrak"/>
      <sheetName val="pgw ngri"/>
      <sheetName val="Harga Jadi Pekerjaan"/>
      <sheetName val="Harga Satuan"/>
      <sheetName val="Harga Jadi Alat"/>
      <sheetName val="Analisa E"/>
      <sheetName val="Analisa K"/>
      <sheetName val="mtod"/>
      <sheetName val="Harga Alat + Sp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03">
          <cell r="O1003">
            <v>75920</v>
          </cell>
        </row>
        <row r="1070">
          <cell r="O1070">
            <v>28940.82</v>
          </cell>
        </row>
      </sheetData>
      <sheetData sheetId="13"/>
      <sheetData sheetId="14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1"/>
      <sheetName val="E.341"/>
      <sheetName val="E.301"/>
      <sheetName val="E.252"/>
      <sheetName val="E.251"/>
      <sheetName val="E.221"/>
      <sheetName val="E.212"/>
      <sheetName val="E.211"/>
      <sheetName val="E.191"/>
      <sheetName val="E.182"/>
      <sheetName val="E.157"/>
      <sheetName val="E.155"/>
      <sheetName val="E.154"/>
      <sheetName val="E.153"/>
      <sheetName val="E.089"/>
      <sheetName val="E.088"/>
      <sheetName val="E.087"/>
      <sheetName val="E.084"/>
      <sheetName val="E.082"/>
      <sheetName val="E.081"/>
      <sheetName val="E.080"/>
      <sheetName val="E.053"/>
      <sheetName val="E.052"/>
      <sheetName val="E.040"/>
      <sheetName val="E.031"/>
      <sheetName val="E.010"/>
      <sheetName val="E.001"/>
      <sheetName val="K.855"/>
      <sheetName val="K.815"/>
      <sheetName val="K.810"/>
      <sheetName val="K.725"/>
      <sheetName val="K.724"/>
      <sheetName val="K.720"/>
      <sheetName val="K.715"/>
      <sheetName val="K.710"/>
      <sheetName val="K.705"/>
      <sheetName val="K.641"/>
      <sheetName val="K.636"/>
      <sheetName val="K.638"/>
      <sheetName val="K.618"/>
      <sheetName val="K.616"/>
      <sheetName val="K.615"/>
      <sheetName val="K.528"/>
      <sheetName val="K.522"/>
      <sheetName val="K.520"/>
      <sheetName val="K.516"/>
      <sheetName val="K.514"/>
      <sheetName val="K.512"/>
      <sheetName val="K.510"/>
      <sheetName val="K.424"/>
      <sheetName val="K.423"/>
      <sheetName val="K.422"/>
      <sheetName val="K.411"/>
      <sheetName val="K.410"/>
      <sheetName val="K.323"/>
      <sheetName val="K.311"/>
      <sheetName val="K.311.TP"/>
      <sheetName val="K.310"/>
      <sheetName val="K.225"/>
      <sheetName val="K.232"/>
      <sheetName val="K.231"/>
      <sheetName val="K.230"/>
      <sheetName val="K.224"/>
      <sheetName val="K.211"/>
      <sheetName val="K.210"/>
      <sheetName val="K.139"/>
      <sheetName val="K.128"/>
      <sheetName val="K.126"/>
      <sheetName val="K.124"/>
      <sheetName val="K.122"/>
      <sheetName val="K.121"/>
      <sheetName val="K.117"/>
      <sheetName val="K.116"/>
      <sheetName val="K.115"/>
      <sheetName val="K.112"/>
      <sheetName val="K.111"/>
      <sheetName val="K.110"/>
      <sheetName val="K.040"/>
      <sheetName val="K.035"/>
      <sheetName val="K.026"/>
      <sheetName val="K.020"/>
      <sheetName val="K.017"/>
      <sheetName val="K.016"/>
      <sheetName val="K.013"/>
      <sheetName val="K.012"/>
      <sheetName val="SIMBOL"/>
      <sheetName val="DAFTAR-K"/>
      <sheetName val="BOW"/>
      <sheetName val="DADH"/>
      <sheetName val="HSBU"/>
      <sheetName val="REKAP"/>
      <sheetName val="33"/>
      <sheetName val="34"/>
      <sheetName val="39"/>
      <sheetName val="42"/>
      <sheetName val="44"/>
      <sheetName val="49"/>
      <sheetName val="59"/>
      <sheetName val="61 "/>
      <sheetName val="66"/>
      <sheetName val="67"/>
      <sheetName val="71"/>
      <sheetName val="73"/>
      <sheetName val="74"/>
      <sheetName val="75"/>
      <sheetName val="79"/>
      <sheetName val="84"/>
      <sheetName val="95"/>
      <sheetName val="97"/>
      <sheetName val="118"/>
      <sheetName val="131"/>
      <sheetName val="PALIWA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>
        <row r="59">
          <cell r="I59">
            <v>5088.3900000000003</v>
          </cell>
        </row>
      </sheetData>
      <sheetData sheetId="55"/>
      <sheetData sheetId="56" refreshError="1">
        <row r="57">
          <cell r="I57">
            <v>42902.91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HSBU"/>
      <sheetName val="K 511"/>
      <sheetName val="K.618 M"/>
      <sheetName val="K.638"/>
      <sheetName val="K.020"/>
      <sheetName val="E.052"/>
      <sheetName val="E.080"/>
      <sheetName val="E.081"/>
      <sheetName val="E.084"/>
      <sheetName val="E.154"/>
      <sheetName val="E.155"/>
      <sheetName val="E.182"/>
      <sheetName val="E.212"/>
      <sheetName val="E.22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5">
          <cell r="I55">
            <v>26712.75</v>
          </cell>
        </row>
      </sheetData>
      <sheetData sheetId="5">
        <row r="54">
          <cell r="I54">
            <v>21616.5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rekap-ans"/>
      <sheetName val="ANALIS"/>
      <sheetName val="DAF-UPAH"/>
      <sheetName val="K.8"/>
      <sheetName val="K.9"/>
      <sheetName val="K.10"/>
      <sheetName val="Rek-UBA"/>
      <sheetName val="P-Alat (2)"/>
      <sheetName val="Perhit.Baha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"/>
      <sheetName val="Biaya 2"/>
      <sheetName val="Metode"/>
      <sheetName val="Renc SAVE"/>
      <sheetName val="HSD"/>
      <sheetName val="Harga Bahan &amp; Upah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_Str"/>
      <sheetName val="Koef"/>
    </sheetNames>
    <sheetDataSet>
      <sheetData sheetId="0" refreshError="1"/>
      <sheetData sheetId="1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REKAP"/>
      <sheetName val="RAB"/>
      <sheetName val="UNIT PRICE"/>
      <sheetName val="BASIC PRICE"/>
      <sheetName val="VOLUME"/>
      <sheetName val="back up VOLUME"/>
      <sheetName val="bahan"/>
      <sheetName val="analisa"/>
      <sheetName val="VOLUME 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REK ANA"/>
      <sheetName val="Analis"/>
      <sheetName val="Bahan"/>
      <sheetName val="COV RAB"/>
      <sheetName val="back-up"/>
      <sheetName val="RAB RIIL kayu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bahan"/>
      <sheetName val="VOLUME "/>
      <sheetName val="RAB"/>
      <sheetName val="VOLUME"/>
    </sheetNames>
    <sheetDataSet>
      <sheetData sheetId="0"/>
      <sheetData sheetId="1" refreshError="1">
        <row r="19">
          <cell r="D19">
            <v>7200</v>
          </cell>
        </row>
        <row r="23">
          <cell r="D23">
            <v>2972500</v>
          </cell>
        </row>
      </sheetData>
      <sheetData sheetId="2"/>
      <sheetData sheetId="3"/>
      <sheetData sheetId="4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</sheetNames>
    <sheetDataSet>
      <sheetData sheetId="0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ar-Jln (no !!)"/>
      <sheetName val="daftar harga dan upah"/>
      <sheetName val="an harga satuan"/>
      <sheetName val="rekap harga satuan"/>
      <sheetName val="intake ipa"/>
      <sheetName val="IPA 1 pompa"/>
      <sheetName val="IPA 3 pompa"/>
      <sheetName val="R.Genset"/>
      <sheetName val="R.Jaga"/>
      <sheetName val="Gdg+Lab"/>
      <sheetName val="R.Operator"/>
      <sheetName val="R.POMPA"/>
      <sheetName val="waduk ipa"/>
      <sheetName val="INSTRUMEN"/>
      <sheetName val="Rekap"/>
      <sheetName val="DAF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Perh-Bhn"/>
    </sheetNames>
    <sheetDataSet>
      <sheetData sheetId="0"/>
      <sheetData sheetId="1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yu Tangi II"/>
      <sheetName val="Kayu Tangi II."/>
      <sheetName val="Jl. Dahlia (pend. 2)"/>
      <sheetName val="Jl. Dahlia (pend. I)"/>
      <sheetName val="Jl. Arjuna Idsk"/>
      <sheetName val="Jl. Arjuna IIdsk"/>
      <sheetName val="Jl. ArjunaIIIdsk."/>
      <sheetName val="Jl. Arjuna VIIIdsk."/>
      <sheetName val="Jl. Dharma Sakti"/>
      <sheetName val="Jl. Komp. Bumi Ayu"/>
      <sheetName val="Jl. Garuda (3)"/>
      <sheetName val="Jl. Bumi Persada"/>
      <sheetName val="Jl. Dahlia Dalam"/>
      <sheetName val="Jl. Kayu Tangi II"/>
      <sheetName val="OE (2)"/>
      <sheetName val="Jl. Garuda (2)"/>
      <sheetName val="Jl. Garuda"/>
      <sheetName val="OE Suvervisi(Usulan Biaya)"/>
      <sheetName val="Daf. Upah &amp; Bah"/>
      <sheetName val="Alat1-10"/>
      <sheetName val="Alat11-20"/>
      <sheetName val="Alat21-31"/>
      <sheetName val="Sheet4"/>
      <sheetName val="Ana. hrg Sat. &amp; Hrg Bah "/>
      <sheetName val="EE"/>
      <sheetName val="OE"/>
      <sheetName val="Db. Jalan "/>
      <sheetName val="Db.Tit. Ulin(Jemb &amp; Jalan)"/>
      <sheetName val="RAB.Titian Ulin Jembatan"/>
      <sheetName val="Sheet2"/>
      <sheetName val="Sheet3"/>
      <sheetName val="Jl. Cempaka 14"/>
      <sheetName val="RAB fis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arga bahan"/>
      <sheetName val="upah"/>
      <sheetName val="analisa rev"/>
      <sheetName val="volume"/>
      <sheetName val="rab"/>
      <sheetName val="rekap"/>
      <sheetName val="formula1"/>
    </sheetNames>
    <sheetDataSet>
      <sheetData sheetId="0" refreshError="1"/>
      <sheetData sheetId="1">
        <row r="126">
          <cell r="L126">
            <v>1250</v>
          </cell>
        </row>
        <row r="127">
          <cell r="L127">
            <v>17500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G O R"/>
    </sheetNames>
    <sheetDataSet>
      <sheetData sheetId="0"/>
      <sheetData sheetId="1"/>
      <sheetData sheetId="2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n teknis"/>
    </sheetNames>
    <sheetDataSet>
      <sheetData sheetId="0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an Teknis"/>
    </sheetNames>
    <sheetDataSet>
      <sheetData sheetId="0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Bahan"/>
      <sheetName val="Analisa K"/>
      <sheetName val="ANALISA "/>
      <sheetName val="ANALISA  KUSEN KELAS"/>
      <sheetName val="ANALISA  KUSEN ASRAMA"/>
      <sheetName val="ANALISA  KUSEN GOR"/>
      <sheetName val="ANALISA  KUSEN MASJID"/>
      <sheetName val="SARANA &amp; P"/>
      <sheetName val="Penunjang- masjid"/>
      <sheetName val="MASJID"/>
      <sheetName val="LAP OUT DOOR"/>
      <sheetName val="GOR"/>
      <sheetName val="UNIT GOR"/>
      <sheetName val="Asrama"/>
      <sheetName val="UNIT ASRAMA"/>
      <sheetName val="Pendidikan"/>
      <sheetName val="UNIT KELAS"/>
      <sheetName val="REKAPITULASI"/>
    </sheetNames>
    <sheetDataSet>
      <sheetData sheetId="0" refreshError="1">
        <row r="5">
          <cell r="H5">
            <v>0.98</v>
          </cell>
        </row>
      </sheetData>
      <sheetData sheetId="1"/>
      <sheetData sheetId="2" refreshError="1">
        <row r="7">
          <cell r="K7">
            <v>0.96332098457657989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 PRICE"/>
    </sheetNames>
    <sheetDataSet>
      <sheetData sheetId="0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B. ME"/>
      <sheetName val="RAB SIPIL"/>
      <sheetName val="RAB ME"/>
      <sheetName val="PEK ME with Tandon"/>
      <sheetName val="PEK ME Tanpa tandon"/>
      <sheetName val="Uraian Teknis"/>
      <sheetName val="urain teknis"/>
      <sheetName val="Analisa"/>
      <sheetName val="Bahan"/>
      <sheetName val="HB"/>
      <sheetName val="RAB-PLB OFFICE"/>
      <sheetName val="REKAP TOTAL MEKANIKALPLUMBING"/>
      <sheetName val="Daf-Har-Pening"/>
      <sheetName val="HARGA SAT KAMAL OE"/>
      <sheetName val="bhn "/>
      <sheetName val="TS"/>
      <sheetName val="Anal"/>
      <sheetName val="UNIT PRICE"/>
      <sheetName val="harga bahan"/>
      <sheetName val="PERB__ME"/>
      <sheetName val="RAB_SIPIL"/>
      <sheetName val="RAB_ME"/>
      <sheetName val="PEK_ME_with_Tandon"/>
      <sheetName val="PEK_ME_Tanpa_tandon"/>
      <sheetName val="PERB__ME1"/>
      <sheetName val="RAB_SIPIL1"/>
      <sheetName val="RAB_ME1"/>
      <sheetName val="PEK_ME_with_Tandon1"/>
      <sheetName val="PEK_ME_Tanpa_tandon1"/>
      <sheetName val="Bill rekap"/>
      <sheetName val="HB "/>
      <sheetName val="rekap-ans"/>
      <sheetName val="KOEFISIEN TEKNIS"/>
      <sheetName val="BTL-Bau"/>
      <sheetName val="Kuantitas &amp; Harga"/>
      <sheetName val="ANALISA  KUSEN ASRAMA"/>
      <sheetName val="REKAP PER BUILDING"/>
      <sheetName val="DATA"/>
      <sheetName val="KOEF"/>
      <sheetName val="HARGA SAT"/>
      <sheetName val="RAB fisik"/>
      <sheetName val="harga bahan k"/>
      <sheetName val="B - Norelec"/>
      <sheetName val="Daf.Harga-Upah"/>
      <sheetName val="uraian analisa"/>
      <sheetName val="MASTER BAHAN ME"/>
      <sheetName val="Analis"/>
      <sheetName val="K.224Top"/>
      <sheetName val="KURVA_100%"/>
      <sheetName val="Analisa "/>
      <sheetName val="harsat"/>
      <sheetName val="LAP (3)"/>
      <sheetName val="Harsat Rek"/>
      <sheetName val="Upah"/>
      <sheetName val="BAB6"/>
      <sheetName val="BAB7"/>
      <sheetName val="BAB8"/>
      <sheetName val="boq"/>
      <sheetName val="TOWN"/>
      <sheetName val="Rekap"/>
      <sheetName val="Estimate"/>
      <sheetName val="NP (2)"/>
      <sheetName val="H.Satuan"/>
      <sheetName val="UR-TEKNIS"/>
      <sheetName val="41,9&amp;36,3"/>
      <sheetName val="SEX"/>
      <sheetName val="RAB"/>
      <sheetName val="INPUT"/>
      <sheetName val="#REF"/>
      <sheetName val="Daftar Harga"/>
      <sheetName val="Analis Upah"/>
      <sheetName val="AnSipil"/>
      <sheetName val="RAB Temiling "/>
      <sheetName val="time schedule"/>
      <sheetName val="Harga Bahan &amp; Upah"/>
      <sheetName val="daf-3(OK)"/>
      <sheetName val="daf-7(OK)"/>
      <sheetName val="BQ (by owner)"/>
      <sheetName val="rab me (fisik)"/>
      <sheetName val="anal_alat"/>
      <sheetName val="hsd"/>
      <sheetName val="HIDRO"/>
      <sheetName val="概総括1"/>
      <sheetName val="Fill this out first___"/>
      <sheetName val="Bill of Qty MEP"/>
      <sheetName val="AnalisaSIPIL RIIL"/>
      <sheetName val="PEMBESIAN BALOK tukang (2)"/>
      <sheetName val="DIVI6"/>
      <sheetName val="RAP"/>
      <sheetName val="ANALISA 2010"/>
      <sheetName val="K.311.TP"/>
      <sheetName val="K.323"/>
      <sheetName val="Elektrikal"/>
      <sheetName val="REKAP_ARSITEKTUR."/>
      <sheetName val="HARGA SATUAN"/>
      <sheetName val="HSA &amp; PAB"/>
      <sheetName val="basic price"/>
      <sheetName val="Harga Bahan _ Upah"/>
      <sheetName val="TPI"/>
      <sheetName val="DIVI3"/>
      <sheetName val="Isolasi Luar Dalam"/>
      <sheetName val="Isolasi Luar"/>
      <sheetName val="hrg-dsr"/>
      <sheetName val="HARGA ALAT"/>
      <sheetName val="HSP"/>
      <sheetName val="BASIC"/>
      <sheetName val="Sheet1"/>
      <sheetName val="sliprt"/>
      <sheetName val="Volume 1"/>
      <sheetName val="konci"/>
      <sheetName val="Plafond"/>
      <sheetName val="NP"/>
      <sheetName val="DB"/>
      <sheetName val="lam2c"/>
      <sheetName val="3-DIV4"/>
      <sheetName val="5-Peralatan"/>
      <sheetName val="Tanah"/>
      <sheetName val="BQ-SIPIL"/>
      <sheetName val="UPAH TENAGA KERJA"/>
      <sheetName val="RAPlenk"/>
      <sheetName val="JADWAL"/>
      <sheetName val="UPAH TNG"/>
      <sheetName val="Sheet2"/>
      <sheetName val="HARGA"/>
      <sheetName val="FINISHING"/>
      <sheetName val="ANALIS ALAT"/>
      <sheetName val="an.tulangan"/>
      <sheetName val="tabel baja"/>
      <sheetName val="Bahan Upah"/>
      <sheetName val="Analisa Lt I"/>
      <sheetName val="Rab Lt I"/>
      <sheetName val="Analisa Lt II"/>
      <sheetName val="Rab Lt II"/>
      <sheetName val="Analisa Lt III"/>
      <sheetName val="Rab Lt III"/>
      <sheetName val="Kur_v22"/>
      <sheetName val="StanE"/>
      <sheetName val="Basic P"/>
      <sheetName val="DAF-1"/>
      <sheetName val="Analis Kusen 1 ESKALASI"/>
      <sheetName val="CH"/>
      <sheetName val="Material"/>
      <sheetName val="AC"/>
      <sheetName val=" hrg bhn"/>
      <sheetName val="analis azaa"/>
      <sheetName val="AlatBerat"/>
      <sheetName val="INFO"/>
      <sheetName val="ANA.SAT"/>
      <sheetName val="Baru"/>
      <sheetName val="Upah,Bahan,Alat"/>
      <sheetName val="gvl"/>
      <sheetName val="Supl.X"/>
      <sheetName val="GRAND REKAP"/>
      <sheetName val="Analisa ME "/>
      <sheetName val="ANALIS-SNI"/>
      <sheetName val="HRG BH"/>
      <sheetName val="RAB I"/>
      <sheetName val="Div2"/>
      <sheetName val="RAB 1"/>
      <sheetName val="RAB2"/>
      <sheetName val="RKAP1"/>
      <sheetName val="RKAP2"/>
      <sheetName val="RAB 2"/>
      <sheetName val="RAB 3"/>
      <sheetName val="LAL - PASAR PAGI "/>
      <sheetName val="PL"/>
      <sheetName val="L_Mechanical"/>
      <sheetName val="Cash2"/>
      <sheetName val="DAF-9"/>
      <sheetName val="Pipe"/>
      <sheetName val="Ur.dev. 7"/>
      <sheetName val="Master 1.0"/>
      <sheetName val="VOL ARS"/>
      <sheetName val="Anl. Gedung "/>
      <sheetName val="bd"/>
      <sheetName val="hardas"/>
      <sheetName val="2"/>
      <sheetName val="Ana-ALAT"/>
      <sheetName val="4"/>
      <sheetName val="UPAH JALAN"/>
      <sheetName val="Kode Rekening Pdapatn Kab.kota"/>
      <sheetName val="DIV7-BM"/>
      <sheetName val="XLR_NoRangeSheet"/>
      <sheetName val="XL4Test5"/>
      <sheetName val="HS"/>
      <sheetName val="HARGA MATERIAL"/>
      <sheetName val="Rekap Direct Cost"/>
      <sheetName val="rab me (by owner) "/>
      <sheetName val="UNIT_PRICE"/>
      <sheetName val="Uraian_Teknis"/>
      <sheetName val="urain_teknis"/>
      <sheetName val="RAB-PLB_OFFICE"/>
      <sheetName val="REKAP_TOTAL_MEKANIKALPLUMBING"/>
      <sheetName val="RANGE BAHAN"/>
      <sheetName val="RAPA"/>
      <sheetName val="alat"/>
      <sheetName val="Satuan Upah &amp; Bahan"/>
      <sheetName val="hargaSatuan"/>
      <sheetName val="Bahan2007"/>
      <sheetName val="Koefisien Besi ( hit. bareng )"/>
      <sheetName val="Draft RAP Jalan Magelang"/>
      <sheetName val="Cover"/>
      <sheetName val="Embong-Malang"/>
      <sheetName val="Harga HSPK"/>
      <sheetName val="analis 2005"/>
      <sheetName val="Daft 2_1"/>
      <sheetName val="hrg sat"/>
      <sheetName val="BQ"/>
      <sheetName val="8.2(6) Perb. Bahu Jalan &amp; pek m"/>
      <sheetName val="Kode"/>
      <sheetName val="01A- RAB"/>
      <sheetName val="Daf-harga"/>
      <sheetName val="MASTER 1"/>
      <sheetName val="PERB__ME2"/>
      <sheetName val="RAB_SIPIL2"/>
      <sheetName val="RAB_ME2"/>
      <sheetName val="PEK_ME_with_Tandon2"/>
      <sheetName val="PEK_ME_Tanpa_tandon2"/>
      <sheetName val="harga_bahan"/>
      <sheetName val="HARGA_SAT_KAMAL_OE"/>
      <sheetName val="bhn_"/>
      <sheetName val="B_-_Norelec"/>
      <sheetName val="RAB_fisik"/>
      <sheetName val="harga_bahan_k"/>
      <sheetName val="HARGA_SAT"/>
      <sheetName val="Bill_rekap"/>
      <sheetName val="ANALISA__KUSEN_ASRAMA"/>
      <sheetName val="K_224Top"/>
      <sheetName val="KOEFISIEN_TEKNIS"/>
      <sheetName val="MASTER_BAHAN_ME"/>
      <sheetName val="NP_(2)"/>
      <sheetName val="H_Satuan"/>
      <sheetName val="REKAP_PER_BUILDING"/>
      <sheetName val="Biaya"/>
      <sheetName val="Pemindahan Penduduk "/>
      <sheetName val="K'9"/>
      <sheetName val="orip"/>
      <sheetName val="Rekap Anl"/>
      <sheetName val="vol"/>
      <sheetName val="DEWA"/>
      <sheetName val="Bill 1"/>
      <sheetName val="Bill 2"/>
      <sheetName val="Bill 3"/>
      <sheetName val="Bill 4"/>
      <sheetName val="Bill 5"/>
      <sheetName val="Bill 6"/>
      <sheetName val="Bill 7"/>
      <sheetName val="SUMMARY"/>
      <sheetName val="Ratio"/>
      <sheetName val="Rev.Rat"/>
      <sheetName val="PO-2"/>
      <sheetName val="DWTables"/>
      <sheetName val="2.E"/>
      <sheetName val="Pt"/>
      <sheetName val="RK"/>
      <sheetName val="HARGA DASAR"/>
      <sheetName val="ANLS"/>
      <sheetName val="H.BAHAN"/>
      <sheetName val="3.4"/>
      <sheetName val="DAF-7"/>
      <sheetName val="5-ALAT(1)"/>
      <sheetName val="Analisa Terpakai"/>
      <sheetName val="Hspk"/>
      <sheetName val="RANGE"/>
      <sheetName val="Bah-Ten-Al"/>
      <sheetName val="RAB SD.islam "/>
      <sheetName val="Anal_ Pancang"/>
      <sheetName val="bhn"/>
      <sheetName val="Harga Upah "/>
      <sheetName val="BA_ADD"/>
      <sheetName val="Hrg"/>
      <sheetName val="BHN1"/>
      <sheetName val="A. Harga Satuan"/>
      <sheetName val="PERB__ME3"/>
      <sheetName val="RAB_SIPIL3"/>
      <sheetName val="RAB_ME3"/>
      <sheetName val="PEK_ME_with_Tandon3"/>
      <sheetName val="PEK_ME_Tanpa_tandon3"/>
      <sheetName val="AN-KUSEN"/>
      <sheetName val="sheet"/>
      <sheetName val="REQDELTA"/>
      <sheetName val="REF.ONLY"/>
      <sheetName val="Markup"/>
      <sheetName val="ANALISA  besing"/>
      <sheetName val="Rek Anal"/>
      <sheetName val="Agregat Halus &amp; Kasar"/>
      <sheetName val="PEMBESIAN BALOK INDUK!"/>
      <sheetName val="DIV.9"/>
      <sheetName val="Har_mat"/>
      <sheetName val="KoefExc_Dump_Vibro"/>
      <sheetName val="Ana"/>
      <sheetName val="Rekap BQ-Pompong"/>
      <sheetName val="A"/>
      <sheetName val="B"/>
      <sheetName val="E"/>
      <sheetName val="D"/>
      <sheetName val="F"/>
      <sheetName val="C"/>
      <sheetName val="Hrg Bahan"/>
      <sheetName val="Daf.Harga"/>
      <sheetName val="bhn-ars"/>
      <sheetName val="analisa el"/>
      <sheetName val="Analisa HSP"/>
      <sheetName val="HARSAT-lain"/>
      <sheetName val="HARSAT-tanah"/>
      <sheetName val="HARSAT-lhn"/>
      <sheetName val="CODE"/>
      <sheetName val="UBA RAB"/>
      <sheetName val="Informasi Quary"/>
      <sheetName val="4-Basic Price"/>
      <sheetName val="A-11 Steel Str (2)"/>
      <sheetName val="Beban"/>
      <sheetName val="F1_41"/>
      <sheetName val="Daf_Biaya_sewa_alat1"/>
      <sheetName val="UNIT_PRICE1"/>
      <sheetName val="F1_4"/>
      <sheetName val="Daf_Biaya_sewa_alat"/>
      <sheetName val="F1.4"/>
      <sheetName val="Daf.Biaya sewa alat"/>
      <sheetName val="F1_42"/>
      <sheetName val="Daf_Biaya_sewa_alat2"/>
      <sheetName val="UNIT_PRICE2"/>
      <sheetName val="Daf_Harga-Upah"/>
      <sheetName val="Kuantitas_&amp;_Harga"/>
      <sheetName val="LAP_(3)"/>
      <sheetName val="HB_"/>
      <sheetName val="Analisa_"/>
      <sheetName val="uraian_analisa"/>
      <sheetName val="time_schedule"/>
      <sheetName val="Daf. Upah &amp; Bah"/>
      <sheetName val="60 kVA"/>
      <sheetName val="K"/>
      <sheetName val="Sat_uph"/>
      <sheetName val="backup mc_0"/>
      <sheetName val="Form AHS"/>
      <sheetName val="S_DAYA"/>
      <sheetName val="DAFT.SEWA ALT"/>
      <sheetName val="Analisa K"/>
      <sheetName val="ANALISA SNI"/>
      <sheetName val="U_B"/>
      <sheetName val="divII"/>
      <sheetName val="3-DIV2"/>
      <sheetName val="hitung"/>
      <sheetName val="3-DIV5"/>
      <sheetName val="K-2007"/>
      <sheetName val="KLITIK ok"/>
      <sheetName val="ANALISA GRS TENGAH"/>
      <sheetName val="PPC"/>
      <sheetName val="D-3 (M)"/>
      <sheetName val="I-KAMAR"/>
      <sheetName val="I_KAMAR"/>
      <sheetName val="Harga Satuan Dasar"/>
      <sheetName val="1.General "/>
      <sheetName val="HRG BHN"/>
      <sheetName val="upah bahan "/>
      <sheetName val="AHS Marka"/>
      <sheetName val="Basic Cost"/>
      <sheetName val="Daft.Sewa Alat"/>
      <sheetName val="D4"/>
      <sheetName val="D6"/>
      <sheetName val="D8"/>
      <sheetName val="M.Pekerjaan"/>
      <sheetName val="Urai_Galian Tanah"/>
    </sheetNames>
    <sheetDataSet>
      <sheetData sheetId="0">
        <row r="13">
          <cell r="L13">
            <v>1.1634900249056788</v>
          </cell>
        </row>
      </sheetData>
      <sheetData sheetId="1">
        <row r="13">
          <cell r="L13">
            <v>1.1634900249056788</v>
          </cell>
        </row>
      </sheetData>
      <sheetData sheetId="2" refreshError="1">
        <row r="13">
          <cell r="L13">
            <v>1.1634900249056788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Huruf"/>
      <sheetName val="REKAP"/>
      <sheetName val="BQ-SIPIL"/>
      <sheetName val="UNIT PRICE"/>
      <sheetName val="BASIC PRICE"/>
      <sheetName val="analisa volume"/>
      <sheetName val="back up VOLUME"/>
      <sheetName val="RAB"/>
      <sheetName val="VOLUME"/>
      <sheetName val="rekap BQ"/>
      <sheetName val="BoQ"/>
      <sheetName val="bahan"/>
      <sheetName val="ANAL"/>
      <sheetName val="SCH LAKSANA"/>
      <sheetName val="sch mat"/>
      <sheetName val="sch TNG"/>
      <sheetName val="analisa total 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nalisa"/>
      <sheetName val="bahan"/>
      <sheetName val="VOLUME"/>
      <sheetName val="RAB"/>
    </sheetNames>
    <sheetDataSet>
      <sheetData sheetId="0"/>
      <sheetData sheetId="1"/>
      <sheetData sheetId="2" refreshError="1">
        <row r="128">
          <cell r="D128">
            <v>35000</v>
          </cell>
        </row>
      </sheetData>
      <sheetData sheetId="3"/>
      <sheetData sheetId="4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D (2)"/>
      <sheetName val="Rekap"/>
      <sheetName val="RAB"/>
      <sheetName val="Analisa"/>
      <sheetName val="Harga Bahan &amp; Upah"/>
      <sheetName val="D.Pek.subkontrak"/>
    </sheetNames>
    <sheetDataSet>
      <sheetData sheetId="0" refreshError="1"/>
      <sheetData sheetId="1"/>
      <sheetData sheetId="2" refreshError="1"/>
      <sheetData sheetId="3"/>
      <sheetData sheetId="4">
        <row r="29">
          <cell r="D29">
            <v>65000</v>
          </cell>
        </row>
        <row r="30">
          <cell r="D30">
            <v>45000</v>
          </cell>
        </row>
        <row r="33">
          <cell r="D33">
            <v>53000</v>
          </cell>
        </row>
        <row r="38">
          <cell r="D38">
            <v>20000</v>
          </cell>
        </row>
        <row r="260">
          <cell r="D260">
            <v>32000</v>
          </cell>
        </row>
        <row r="265">
          <cell r="D265">
            <v>32000</v>
          </cell>
        </row>
        <row r="267">
          <cell r="D267">
            <v>30000</v>
          </cell>
        </row>
      </sheetData>
      <sheetData sheetId="5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APBN 2011L"/>
      <sheetName val="1. PERSIAPAN"/>
      <sheetName val="2. BLOK SEL I"/>
      <sheetName val="3. IPL"/>
      <sheetName val="ANALISA"/>
      <sheetName val="BAHAN"/>
      <sheetName val="UPAH"/>
      <sheetName val="HIT.VOL"/>
      <sheetName val="HIT.JLN,DRAIN DAN SELl"/>
      <sheetName val="hit, IPL"/>
    </sheetNames>
    <sheetDataSet>
      <sheetData sheetId="0" refreshError="1"/>
      <sheetData sheetId="1"/>
      <sheetData sheetId="2" refreshError="1"/>
      <sheetData sheetId="3"/>
      <sheetData sheetId="4"/>
      <sheetData sheetId="5" refreshError="1">
        <row r="37">
          <cell r="D37">
            <v>152000</v>
          </cell>
        </row>
      </sheetData>
      <sheetData sheetId="6" refreshError="1">
        <row r="8">
          <cell r="C8">
            <v>60000</v>
          </cell>
        </row>
        <row r="11">
          <cell r="C11">
            <v>60000</v>
          </cell>
        </row>
        <row r="13">
          <cell r="C13">
            <v>60000</v>
          </cell>
        </row>
        <row r="20">
          <cell r="C20">
            <v>47500</v>
          </cell>
        </row>
      </sheetData>
      <sheetData sheetId="7" refreshError="1"/>
      <sheetData sheetId="8"/>
      <sheetData sheetId="9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SUM"/>
      <sheetName val="SITE-UTL"/>
      <sheetName val="AIRBRSH&amp;PANAS"/>
      <sheetName val="AIR KOTOR"/>
      <sheetName val="AC&amp;EF"/>
      <sheetName val="HDR&amp;SPRKL-GAS-LIFT"/>
      <sheetName val="pldt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kelas"/>
      <sheetName val="RAPPlabsaiins"/>
      <sheetName val="rekapitulasi"/>
      <sheetName val="Bahan  BEP"/>
      <sheetName val="aibep"/>
      <sheetName val="Scedule"/>
      <sheetName val="RAB-aibep"/>
      <sheetName val="RAB-SNI"/>
      <sheetName val="Bhan"/>
      <sheetName val="Total"/>
      <sheetName val="Siap"/>
      <sheetName val="Tanah"/>
      <sheetName val="Ponds"/>
      <sheetName val="Betn"/>
      <sheetName val="Psang"/>
      <sheetName val="Plester"/>
      <sheetName val="unit kusen pintu"/>
      <sheetName val="Kyu"/>
      <sheetName val="Ataplavon"/>
      <sheetName val="BesiCat"/>
      <sheetName val="Lantai"/>
      <sheetName val="KunciKaca"/>
      <sheetName val="Sanitasi"/>
      <sheetName val="inf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A14" t="str">
            <v>A.</v>
          </cell>
          <cell r="C14" t="str">
            <v>BAHAN PASIR</v>
          </cell>
        </row>
        <row r="15">
          <cell r="B15">
            <v>1</v>
          </cell>
          <cell r="C15" t="str">
            <v>Pasir Urug / Tanah katel.</v>
          </cell>
          <cell r="D15" t="str">
            <v>M3</v>
          </cell>
          <cell r="E15" t="str">
            <v>Rp.</v>
          </cell>
          <cell r="F15">
            <v>55000</v>
          </cell>
        </row>
        <row r="16">
          <cell r="B16">
            <v>2</v>
          </cell>
          <cell r="C16" t="str">
            <v xml:space="preserve">Pasir Pasang </v>
          </cell>
          <cell r="D16" t="str">
            <v>M3</v>
          </cell>
          <cell r="E16" t="str">
            <v>Rp.</v>
          </cell>
          <cell r="F16">
            <v>60500</v>
          </cell>
        </row>
        <row r="17">
          <cell r="B17">
            <v>3</v>
          </cell>
          <cell r="C17" t="str">
            <v>Pasir Cor</v>
          </cell>
          <cell r="D17" t="str">
            <v>M3</v>
          </cell>
          <cell r="E17" t="str">
            <v>Rp.</v>
          </cell>
          <cell r="F17">
            <v>60500</v>
          </cell>
        </row>
        <row r="18">
          <cell r="B18">
            <v>4</v>
          </cell>
          <cell r="C18" t="str">
            <v>Sirtu urug</v>
          </cell>
          <cell r="D18" t="str">
            <v>M3</v>
          </cell>
          <cell r="E18" t="str">
            <v>Rp.</v>
          </cell>
          <cell r="F18">
            <v>70000</v>
          </cell>
        </row>
        <row r="19">
          <cell r="B19">
            <v>5</v>
          </cell>
          <cell r="C19" t="str">
            <v>Tanah Urug</v>
          </cell>
          <cell r="D19" t="str">
            <v>M3</v>
          </cell>
          <cell r="E19" t="str">
            <v>Rp.</v>
          </cell>
          <cell r="F19">
            <v>45000</v>
          </cell>
        </row>
        <row r="20">
          <cell r="B20">
            <v>6</v>
          </cell>
          <cell r="C20" t="str">
            <v>Tanah grosok</v>
          </cell>
          <cell r="D20" t="str">
            <v>M3</v>
          </cell>
          <cell r="E20" t="str">
            <v>Rp.</v>
          </cell>
          <cell r="F20">
            <v>80000</v>
          </cell>
        </row>
        <row r="21">
          <cell r="B21">
            <v>7</v>
          </cell>
          <cell r="C21" t="str">
            <v>Tanah taman</v>
          </cell>
          <cell r="D21" t="str">
            <v>M3</v>
          </cell>
          <cell r="E21" t="str">
            <v>Rp.</v>
          </cell>
          <cell r="F21">
            <v>98000</v>
          </cell>
        </row>
        <row r="22">
          <cell r="A22" t="str">
            <v>B.</v>
          </cell>
          <cell r="C22" t="str">
            <v>BAHAN BATU</v>
          </cell>
          <cell r="D22" t="str">
            <v/>
          </cell>
        </row>
        <row r="23">
          <cell r="B23">
            <v>1</v>
          </cell>
          <cell r="C23" t="str">
            <v>Batu Kali Pecah 15/20 ( tangan )</v>
          </cell>
          <cell r="D23" t="str">
            <v>M3</v>
          </cell>
          <cell r="E23" t="str">
            <v>Rp.</v>
          </cell>
          <cell r="F23">
            <v>85000</v>
          </cell>
        </row>
        <row r="24">
          <cell r="B24">
            <v>2</v>
          </cell>
          <cell r="C24" t="str">
            <v xml:space="preserve">Batu Kali </v>
          </cell>
          <cell r="D24" t="str">
            <v>M3</v>
          </cell>
          <cell r="E24" t="str">
            <v>Rp.</v>
          </cell>
          <cell r="F24">
            <v>65000</v>
          </cell>
        </row>
        <row r="25">
          <cell r="B25">
            <v>3</v>
          </cell>
          <cell r="C25" t="str">
            <v>Batu Kali Pecah 7/10 ( tangan )</v>
          </cell>
          <cell r="D25" t="str">
            <v>M3</v>
          </cell>
          <cell r="E25" t="str">
            <v>Rp.</v>
          </cell>
          <cell r="F25">
            <v>120000</v>
          </cell>
        </row>
        <row r="26">
          <cell r="B26">
            <v>4</v>
          </cell>
          <cell r="C26" t="str">
            <v>Batu Kali Pecah 5/7 ( tangan )</v>
          </cell>
          <cell r="D26" t="str">
            <v>M3</v>
          </cell>
          <cell r="E26" t="str">
            <v>Rp.</v>
          </cell>
          <cell r="F26">
            <v>145000</v>
          </cell>
        </row>
        <row r="27">
          <cell r="B27">
            <v>5</v>
          </cell>
          <cell r="C27" t="str">
            <v>Batu Kali Pecah 3/5 ( mesin )</v>
          </cell>
          <cell r="D27" t="str">
            <v>M3</v>
          </cell>
          <cell r="E27" t="str">
            <v>Rp.</v>
          </cell>
          <cell r="F27">
            <v>160000</v>
          </cell>
        </row>
        <row r="28">
          <cell r="B28">
            <v>6</v>
          </cell>
          <cell r="C28" t="str">
            <v>Batu Kali Pecah 2/3 ( mesin )</v>
          </cell>
          <cell r="D28" t="str">
            <v>M3</v>
          </cell>
          <cell r="E28" t="str">
            <v>Rp.</v>
          </cell>
          <cell r="F28">
            <v>180000</v>
          </cell>
        </row>
        <row r="29">
          <cell r="B29">
            <v>7</v>
          </cell>
          <cell r="C29" t="str">
            <v>Batu Kali Pecah 0.5 - 1 ( mesin )</v>
          </cell>
          <cell r="D29" t="str">
            <v>M3</v>
          </cell>
          <cell r="E29" t="str">
            <v>Rp.</v>
          </cell>
          <cell r="F29">
            <v>200000</v>
          </cell>
        </row>
        <row r="30">
          <cell r="B30">
            <v>8</v>
          </cell>
          <cell r="C30" t="str">
            <v>Batu Kali Pecah 1/2 ( mesin )</v>
          </cell>
          <cell r="D30" t="str">
            <v>M3</v>
          </cell>
          <cell r="E30" t="str">
            <v>Rp.</v>
          </cell>
          <cell r="F30">
            <v>210000</v>
          </cell>
        </row>
        <row r="31">
          <cell r="B31">
            <v>9</v>
          </cell>
          <cell r="C31" t="str">
            <v>Batu pecah tersaring untuk laston</v>
          </cell>
          <cell r="D31" t="str">
            <v>M3</v>
          </cell>
          <cell r="E31" t="str">
            <v>Rp.</v>
          </cell>
          <cell r="F31">
            <v>200000</v>
          </cell>
        </row>
        <row r="32">
          <cell r="B32">
            <v>10</v>
          </cell>
          <cell r="C32" t="str">
            <v>Batu pecah tersaring untuk LPA</v>
          </cell>
          <cell r="D32" t="str">
            <v>M3</v>
          </cell>
          <cell r="E32" t="str">
            <v>Rp.</v>
          </cell>
          <cell r="F32">
            <v>147500</v>
          </cell>
        </row>
        <row r="33">
          <cell r="B33">
            <v>11</v>
          </cell>
          <cell r="C33" t="str">
            <v>Batu pecah tersaring untuk LPB</v>
          </cell>
          <cell r="D33" t="str">
            <v>M3</v>
          </cell>
          <cell r="E33" t="str">
            <v>Rp.</v>
          </cell>
          <cell r="F33">
            <v>140000</v>
          </cell>
        </row>
        <row r="34">
          <cell r="B34">
            <v>12</v>
          </cell>
          <cell r="C34" t="str">
            <v>Koral Beton 1/2</v>
          </cell>
          <cell r="D34" t="str">
            <v>M3</v>
          </cell>
          <cell r="E34" t="str">
            <v>Rp.</v>
          </cell>
          <cell r="F34">
            <v>170000</v>
          </cell>
        </row>
        <row r="35">
          <cell r="B35">
            <v>13</v>
          </cell>
          <cell r="C35" t="str">
            <v>Koral Beton 2/3</v>
          </cell>
          <cell r="D35" t="str">
            <v>M3</v>
          </cell>
          <cell r="E35" t="str">
            <v>Rp.</v>
          </cell>
          <cell r="F35">
            <v>149000</v>
          </cell>
        </row>
        <row r="36">
          <cell r="B36">
            <v>15</v>
          </cell>
          <cell r="C36" t="str">
            <v>Batu kerikil Granito.</v>
          </cell>
          <cell r="D36" t="str">
            <v>M3</v>
          </cell>
          <cell r="E36" t="str">
            <v>Rp.</v>
          </cell>
          <cell r="F36">
            <v>420000</v>
          </cell>
        </row>
        <row r="37">
          <cell r="B37">
            <v>16</v>
          </cell>
          <cell r="C37" t="str">
            <v>Batu kerikil Traso.</v>
          </cell>
          <cell r="D37" t="str">
            <v>M3</v>
          </cell>
          <cell r="E37" t="str">
            <v>Rp.</v>
          </cell>
          <cell r="F37">
            <v>365000</v>
          </cell>
        </row>
        <row r="38">
          <cell r="B38">
            <v>17</v>
          </cell>
          <cell r="C38" t="str">
            <v>Batu tempel.</v>
          </cell>
          <cell r="D38" t="str">
            <v>M2</v>
          </cell>
          <cell r="E38" t="str">
            <v>Rp.</v>
          </cell>
          <cell r="F38">
            <v>80000</v>
          </cell>
        </row>
        <row r="39">
          <cell r="B39">
            <v>18</v>
          </cell>
          <cell r="C39" t="str">
            <v>Batu bata tebal 5,5 cm. Bakaran kayu</v>
          </cell>
          <cell r="D39" t="str">
            <v>Bh</v>
          </cell>
          <cell r="E39" t="str">
            <v>Rp.</v>
          </cell>
          <cell r="F39">
            <v>500</v>
          </cell>
        </row>
        <row r="40">
          <cell r="B40">
            <v>19</v>
          </cell>
          <cell r="C40" t="str">
            <v>Batu bata tebal 5,5 cm. Bakaran sekem.</v>
          </cell>
          <cell r="D40" t="str">
            <v>Bh</v>
          </cell>
          <cell r="E40" t="str">
            <v>Rp.</v>
          </cell>
          <cell r="F40">
            <v>450</v>
          </cell>
        </row>
        <row r="41">
          <cell r="A41" t="str">
            <v/>
          </cell>
          <cell r="B41">
            <v>20</v>
          </cell>
          <cell r="C41" t="str">
            <v>Batako.</v>
          </cell>
          <cell r="D41" t="str">
            <v>Bh</v>
          </cell>
          <cell r="E41" t="str">
            <v>Rp.</v>
          </cell>
          <cell r="F41">
            <v>2000</v>
          </cell>
        </row>
        <row r="42">
          <cell r="A42" t="str">
            <v>C</v>
          </cell>
          <cell r="C42" t="str">
            <v>BAHAN PAVING STONE.</v>
          </cell>
          <cell r="D42" t="str">
            <v/>
          </cell>
        </row>
        <row r="43">
          <cell r="B43">
            <v>1</v>
          </cell>
          <cell r="C43" t="str">
            <v>Paving stone abu-2 tb. 6 cm (3 berlian-DT1)</v>
          </cell>
          <cell r="D43" t="str">
            <v>Bj</v>
          </cell>
          <cell r="E43" t="str">
            <v>Rp.</v>
          </cell>
          <cell r="F43">
            <v>825</v>
          </cell>
        </row>
        <row r="44">
          <cell r="B44">
            <v>2</v>
          </cell>
          <cell r="C44" t="str">
            <v>Paving stone abu-2 tb. 6 cm (4 persegi pjng )</v>
          </cell>
          <cell r="D44" t="str">
            <v>Bj</v>
          </cell>
          <cell r="E44" t="str">
            <v>Rp.</v>
          </cell>
          <cell r="F44">
            <v>730</v>
          </cell>
        </row>
        <row r="45">
          <cell r="B45">
            <v>3</v>
          </cell>
          <cell r="C45" t="str">
            <v>Paving stone abu-2 tb. 6 cm (type-DT1 / S)</v>
          </cell>
          <cell r="D45" t="str">
            <v>Bj</v>
          </cell>
          <cell r="E45" t="str">
            <v>Rp.</v>
          </cell>
          <cell r="F45">
            <v>995</v>
          </cell>
        </row>
        <row r="46">
          <cell r="B46">
            <v>4</v>
          </cell>
          <cell r="C46" t="str">
            <v>Paving stone abu-2 tb. 6 cm (type-DT2)</v>
          </cell>
          <cell r="D46" t="str">
            <v>Bj</v>
          </cell>
          <cell r="E46" t="str">
            <v>Rp.</v>
          </cell>
          <cell r="F46">
            <v>925</v>
          </cell>
        </row>
        <row r="47">
          <cell r="B47">
            <v>5</v>
          </cell>
          <cell r="C47" t="str">
            <v>Paving stone abu-2 tb. 6 cm (type-DT7)</v>
          </cell>
          <cell r="D47" t="str">
            <v>Bj</v>
          </cell>
          <cell r="E47" t="str">
            <v>Rp.</v>
          </cell>
          <cell r="F47">
            <v>975</v>
          </cell>
        </row>
        <row r="48">
          <cell r="B48">
            <v>6</v>
          </cell>
          <cell r="C48" t="str">
            <v>Paving stone abu-2 tb. 8 cm (3 berlian-DT1)</v>
          </cell>
          <cell r="D48" t="str">
            <v>Bj</v>
          </cell>
          <cell r="E48" t="str">
            <v>Rp.</v>
          </cell>
          <cell r="F48">
            <v>1100</v>
          </cell>
        </row>
        <row r="49">
          <cell r="B49">
            <v>7</v>
          </cell>
          <cell r="C49" t="str">
            <v>Paving stone abu-2 tb. 8 cm (4 persegi pjng )</v>
          </cell>
          <cell r="D49" t="str">
            <v>Bj</v>
          </cell>
          <cell r="E49" t="str">
            <v>Rp.</v>
          </cell>
          <cell r="F49">
            <v>1150</v>
          </cell>
        </row>
        <row r="50">
          <cell r="B50">
            <v>8</v>
          </cell>
          <cell r="C50" t="str">
            <v>Paving stone abu-2 tb. 8 cm (type-DT1 / S)</v>
          </cell>
          <cell r="D50" t="str">
            <v>Bj</v>
          </cell>
          <cell r="E50" t="str">
            <v>Rp.</v>
          </cell>
          <cell r="F50">
            <v>1210</v>
          </cell>
        </row>
        <row r="51">
          <cell r="B51">
            <v>9</v>
          </cell>
          <cell r="C51" t="str">
            <v>Paving stone abu-2 tb. 8 cm (type-DT2)</v>
          </cell>
          <cell r="D51" t="str">
            <v>Bj</v>
          </cell>
          <cell r="E51" t="str">
            <v>Rp.</v>
          </cell>
          <cell r="F51">
            <v>1175</v>
          </cell>
        </row>
        <row r="52">
          <cell r="B52">
            <v>10</v>
          </cell>
          <cell r="C52" t="str">
            <v>Paving stone abu-2 tb. 8 cm (type-DT7)</v>
          </cell>
          <cell r="D52" t="str">
            <v>Bj</v>
          </cell>
          <cell r="E52" t="str">
            <v>Rp.</v>
          </cell>
          <cell r="F52">
            <v>1225</v>
          </cell>
        </row>
        <row r="53">
          <cell r="B53">
            <v>11</v>
          </cell>
          <cell r="C53" t="str">
            <v>Paving stone merah tb. 6 cm (3 berlian-DT1)</v>
          </cell>
          <cell r="D53" t="str">
            <v>Bj</v>
          </cell>
          <cell r="E53" t="str">
            <v>Rp.</v>
          </cell>
          <cell r="F53">
            <v>1075</v>
          </cell>
        </row>
        <row r="54">
          <cell r="B54">
            <v>12</v>
          </cell>
          <cell r="C54" t="str">
            <v>Paving stone merah tb. 6 cm (type-DT1 / S)</v>
          </cell>
          <cell r="D54" t="str">
            <v>Bj</v>
          </cell>
          <cell r="E54" t="str">
            <v>Rp.</v>
          </cell>
          <cell r="F54">
            <v>1075</v>
          </cell>
        </row>
        <row r="55">
          <cell r="B55">
            <v>13</v>
          </cell>
          <cell r="C55" t="str">
            <v>Paving stone merah tb. 6 cm (type-segi enam)</v>
          </cell>
          <cell r="D55" t="str">
            <v>Bj</v>
          </cell>
          <cell r="E55" t="str">
            <v>Rp.</v>
          </cell>
          <cell r="F55">
            <v>1350</v>
          </cell>
        </row>
        <row r="56">
          <cell r="B56">
            <v>14</v>
          </cell>
          <cell r="C56" t="str">
            <v>Paving stone merah tb. 8 cm (3 berlian-DT1)</v>
          </cell>
          <cell r="D56" t="str">
            <v>Bj</v>
          </cell>
          <cell r="E56" t="str">
            <v>Rp.</v>
          </cell>
          <cell r="F56">
            <v>1500</v>
          </cell>
        </row>
        <row r="57">
          <cell r="B57">
            <v>15</v>
          </cell>
          <cell r="C57" t="str">
            <v>Paving stone mrh tb. 8 cm (4 persegi pjng-)</v>
          </cell>
          <cell r="D57" t="str">
            <v>Bj</v>
          </cell>
          <cell r="E57" t="str">
            <v>Rp.</v>
          </cell>
          <cell r="F57">
            <v>1450</v>
          </cell>
        </row>
        <row r="58">
          <cell r="B58">
            <v>16</v>
          </cell>
          <cell r="C58" t="str">
            <v>Paving stone merah tb. 8 cm (type-DT1)</v>
          </cell>
          <cell r="D58" t="str">
            <v>Bj</v>
          </cell>
          <cell r="E58" t="str">
            <v>Rp.</v>
          </cell>
          <cell r="F58">
            <v>1275</v>
          </cell>
        </row>
        <row r="59">
          <cell r="B59">
            <v>17</v>
          </cell>
          <cell r="C59" t="str">
            <v>Paving stone merah tb. 8 cm (type-segi enam)</v>
          </cell>
          <cell r="D59" t="str">
            <v>Bj</v>
          </cell>
          <cell r="E59" t="str">
            <v>Rp.</v>
          </cell>
          <cell r="F59">
            <v>1530</v>
          </cell>
        </row>
        <row r="60">
          <cell r="A60" t="str">
            <v>D:\Budi\DataBudi\AnalisaSNI.wk4\2006.</v>
          </cell>
          <cell r="F60" t="str">
            <v>Halaman : 120</v>
          </cell>
        </row>
        <row r="61">
          <cell r="A61" t="str">
            <v>1</v>
          </cell>
          <cell r="B61" t="str">
            <v>2</v>
          </cell>
          <cell r="C61" t="str">
            <v>3</v>
          </cell>
          <cell r="D61">
            <v>4</v>
          </cell>
          <cell r="F61">
            <v>5</v>
          </cell>
        </row>
        <row r="62">
          <cell r="B62">
            <v>18</v>
          </cell>
          <cell r="C62" t="str">
            <v>Paving stone / beton blok kelas I</v>
          </cell>
          <cell r="D62" t="str">
            <v>M2</v>
          </cell>
          <cell r="E62" t="str">
            <v>Rp.</v>
          </cell>
          <cell r="F62">
            <v>52000</v>
          </cell>
        </row>
        <row r="63">
          <cell r="B63">
            <v>19</v>
          </cell>
          <cell r="C63" t="str">
            <v>Paving stone / beton blok kelas II</v>
          </cell>
          <cell r="D63" t="str">
            <v>M2</v>
          </cell>
          <cell r="E63" t="str">
            <v>Rp.</v>
          </cell>
          <cell r="F63">
            <v>46000</v>
          </cell>
        </row>
        <row r="64">
          <cell r="B64">
            <v>20</v>
          </cell>
          <cell r="C64" t="str">
            <v>Rooster beton</v>
          </cell>
          <cell r="D64" t="str">
            <v>bh</v>
          </cell>
          <cell r="E64" t="str">
            <v>Rp.</v>
          </cell>
          <cell r="F64">
            <v>6750</v>
          </cell>
        </row>
        <row r="65">
          <cell r="B65">
            <v>21</v>
          </cell>
          <cell r="C65" t="str">
            <v>Bata berongga</v>
          </cell>
          <cell r="D65" t="str">
            <v>bh</v>
          </cell>
          <cell r="E65" t="str">
            <v>Rp.</v>
          </cell>
          <cell r="F65">
            <v>5750</v>
          </cell>
        </row>
        <row r="66">
          <cell r="B66">
            <v>22</v>
          </cell>
          <cell r="C66" t="str">
            <v>Hollow block 10</v>
          </cell>
          <cell r="D66" t="str">
            <v>bh</v>
          </cell>
          <cell r="E66" t="str">
            <v>Rp.</v>
          </cell>
          <cell r="F66">
            <v>0</v>
          </cell>
        </row>
        <row r="67">
          <cell r="B67">
            <v>23</v>
          </cell>
          <cell r="C67" t="str">
            <v>Hollow block 15</v>
          </cell>
          <cell r="D67" t="str">
            <v>bh</v>
          </cell>
          <cell r="E67" t="str">
            <v>Rp.</v>
          </cell>
          <cell r="F67">
            <v>0</v>
          </cell>
        </row>
        <row r="68">
          <cell r="B68">
            <v>24</v>
          </cell>
          <cell r="C68" t="str">
            <v>Hollow block 20</v>
          </cell>
          <cell r="D68" t="str">
            <v>bh</v>
          </cell>
          <cell r="E68" t="str">
            <v>Rp.</v>
          </cell>
          <cell r="F68">
            <v>0</v>
          </cell>
        </row>
        <row r="69">
          <cell r="B69">
            <v>25</v>
          </cell>
          <cell r="C69" t="str">
            <v>Conblock 10</v>
          </cell>
          <cell r="D69" t="str">
            <v>bh</v>
          </cell>
          <cell r="E69" t="str">
            <v>Rp.</v>
          </cell>
          <cell r="F69">
            <v>0</v>
          </cell>
        </row>
        <row r="70">
          <cell r="B70">
            <v>26</v>
          </cell>
          <cell r="C70" t="str">
            <v>Conblock 15</v>
          </cell>
          <cell r="D70" t="str">
            <v>bh</v>
          </cell>
          <cell r="E70" t="str">
            <v>Rp.</v>
          </cell>
          <cell r="F70">
            <v>0</v>
          </cell>
        </row>
        <row r="71">
          <cell r="B71">
            <v>27</v>
          </cell>
          <cell r="C71" t="str">
            <v>Conblock 20</v>
          </cell>
          <cell r="D71" t="str">
            <v>bh</v>
          </cell>
          <cell r="E71" t="str">
            <v>Rp.</v>
          </cell>
          <cell r="F71">
            <v>5750</v>
          </cell>
        </row>
        <row r="72">
          <cell r="A72" t="str">
            <v>D</v>
          </cell>
          <cell r="C72" t="str">
            <v>BAHAN  SEMEN / P.C.</v>
          </cell>
        </row>
        <row r="73">
          <cell r="B73">
            <v>1</v>
          </cell>
          <cell r="C73" t="str">
            <v>Semen Gresik 50 kg</v>
          </cell>
          <cell r="D73" t="str">
            <v>zak</v>
          </cell>
          <cell r="E73" t="str">
            <v>Rp.</v>
          </cell>
          <cell r="F73">
            <v>50000</v>
          </cell>
        </row>
        <row r="74">
          <cell r="B74">
            <v>2</v>
          </cell>
          <cell r="C74" t="str">
            <v>Semen Gresik 1kg</v>
          </cell>
          <cell r="D74" t="str">
            <v xml:space="preserve"> 1Kg</v>
          </cell>
          <cell r="E74" t="str">
            <v>Rp.</v>
          </cell>
          <cell r="F74">
            <v>1000</v>
          </cell>
        </row>
        <row r="75">
          <cell r="B75">
            <v>3</v>
          </cell>
          <cell r="C75" t="str">
            <v>Semen warna</v>
          </cell>
          <cell r="D75" t="str">
            <v xml:space="preserve"> 1Kg</v>
          </cell>
          <cell r="E75" t="str">
            <v>Rp.</v>
          </cell>
          <cell r="F75">
            <v>9000</v>
          </cell>
        </row>
        <row r="76">
          <cell r="B76">
            <v>4</v>
          </cell>
          <cell r="C76" t="str">
            <v>Semen Tiga Roda 50 kg</v>
          </cell>
          <cell r="D76" t="str">
            <v>zak</v>
          </cell>
          <cell r="E76" t="str">
            <v>Rp.</v>
          </cell>
          <cell r="F76">
            <v>46500</v>
          </cell>
        </row>
        <row r="77">
          <cell r="B77">
            <v>5</v>
          </cell>
          <cell r="C77" t="str">
            <v>Semen putih ( Azano / Tiga Roda )</v>
          </cell>
          <cell r="D77" t="str">
            <v>zak</v>
          </cell>
          <cell r="E77" t="str">
            <v>Rp.</v>
          </cell>
          <cell r="F77">
            <v>65000</v>
          </cell>
        </row>
        <row r="78">
          <cell r="B78">
            <v>6</v>
          </cell>
          <cell r="C78" t="str">
            <v>Semen merah</v>
          </cell>
          <cell r="D78" t="str">
            <v>M3</v>
          </cell>
          <cell r="E78" t="str">
            <v>Rp.</v>
          </cell>
          <cell r="F78">
            <v>112500</v>
          </cell>
        </row>
        <row r="79">
          <cell r="A79" t="str">
            <v>E</v>
          </cell>
          <cell r="C79" t="str">
            <v>BAHAN  KAPUR.</v>
          </cell>
        </row>
        <row r="80">
          <cell r="B80">
            <v>1</v>
          </cell>
          <cell r="C80" t="str">
            <v>Kapur bubuk</v>
          </cell>
          <cell r="D80" t="str">
            <v>M3</v>
          </cell>
          <cell r="E80" t="str">
            <v>Rp.</v>
          </cell>
          <cell r="F80">
            <v>322500</v>
          </cell>
        </row>
        <row r="81">
          <cell r="B81">
            <v>2</v>
          </cell>
          <cell r="C81" t="str">
            <v>Kapur bubuk</v>
          </cell>
          <cell r="D81" t="str">
            <v xml:space="preserve"> 1Kg</v>
          </cell>
          <cell r="E81" t="str">
            <v>Rp.</v>
          </cell>
          <cell r="F81">
            <v>525</v>
          </cell>
        </row>
        <row r="82">
          <cell r="B82">
            <v>3</v>
          </cell>
          <cell r="C82" t="str">
            <v>Kapur bubuk 1 sak.</v>
          </cell>
          <cell r="D82" t="str">
            <v xml:space="preserve"> 1 Sak</v>
          </cell>
          <cell r="E82" t="str">
            <v>Rp.</v>
          </cell>
          <cell r="F82">
            <v>4500</v>
          </cell>
        </row>
        <row r="83">
          <cell r="B83">
            <v>4</v>
          </cell>
          <cell r="C83" t="str">
            <v>Kapur gamping</v>
          </cell>
          <cell r="D83" t="str">
            <v xml:space="preserve"> 1Kg</v>
          </cell>
          <cell r="E83" t="str">
            <v>Rp.</v>
          </cell>
          <cell r="F83">
            <v>2300</v>
          </cell>
        </row>
        <row r="84">
          <cell r="A84" t="str">
            <v>F</v>
          </cell>
          <cell r="C84" t="str">
            <v>BAHAN  LANTAI.</v>
          </cell>
        </row>
        <row r="85">
          <cell r="B85">
            <v>1</v>
          </cell>
          <cell r="C85" t="str">
            <v>Tegel ubin Warna 30 x 30 cm</v>
          </cell>
          <cell r="D85" t="str">
            <v>Bh</v>
          </cell>
          <cell r="E85" t="str">
            <v>Rp.</v>
          </cell>
          <cell r="F85">
            <v>2300</v>
          </cell>
        </row>
        <row r="86">
          <cell r="B86">
            <v>2</v>
          </cell>
          <cell r="C86" t="str">
            <v>Porselin putih 11 x 11</v>
          </cell>
          <cell r="D86" t="str">
            <v>Bh</v>
          </cell>
          <cell r="E86" t="str">
            <v>Rp.</v>
          </cell>
          <cell r="F86">
            <v>375</v>
          </cell>
        </row>
        <row r="87">
          <cell r="B87">
            <v>3</v>
          </cell>
          <cell r="C87" t="str">
            <v>Porselin warna 11 x 11</v>
          </cell>
          <cell r="D87" t="str">
            <v>Bh</v>
          </cell>
          <cell r="E87" t="str">
            <v>Rp.</v>
          </cell>
          <cell r="F87">
            <v>395</v>
          </cell>
        </row>
        <row r="88">
          <cell r="B88">
            <v>4</v>
          </cell>
          <cell r="C88" t="str">
            <v>Tegel Ubin Warna 40 x 40 cm</v>
          </cell>
          <cell r="D88" t="str">
            <v>Bh</v>
          </cell>
          <cell r="E88" t="str">
            <v>Rp.</v>
          </cell>
          <cell r="F88">
            <v>4760</v>
          </cell>
        </row>
        <row r="89">
          <cell r="B89">
            <v>5</v>
          </cell>
          <cell r="C89" t="str">
            <v>Tegel teraso 30 x 30 cm</v>
          </cell>
          <cell r="D89" t="str">
            <v>Bh</v>
          </cell>
          <cell r="E89" t="str">
            <v>Rp.</v>
          </cell>
          <cell r="F89">
            <v>2443</v>
          </cell>
        </row>
        <row r="90">
          <cell r="B90">
            <v>6</v>
          </cell>
          <cell r="C90" t="str">
            <v>Tegel teraso 40 x 40 cm</v>
          </cell>
          <cell r="D90" t="str">
            <v>Bh</v>
          </cell>
          <cell r="E90" t="str">
            <v>Rp.</v>
          </cell>
          <cell r="F90">
            <v>5280</v>
          </cell>
        </row>
        <row r="91">
          <cell r="B91">
            <v>7</v>
          </cell>
          <cell r="C91" t="str">
            <v>Tegel wafel / Badag 30 x 30 cm</v>
          </cell>
          <cell r="D91" t="str">
            <v>Bh</v>
          </cell>
          <cell r="E91" t="str">
            <v>Rp.</v>
          </cell>
          <cell r="F91">
            <v>4750</v>
          </cell>
        </row>
        <row r="92">
          <cell r="B92">
            <v>8</v>
          </cell>
          <cell r="C92" t="str">
            <v>Tegel keramik Granito 40 x 40 cm  ( KW I )</v>
          </cell>
          <cell r="D92" t="str">
            <v>M2</v>
          </cell>
          <cell r="E92" t="str">
            <v>Rp.</v>
          </cell>
          <cell r="F92">
            <v>117500</v>
          </cell>
        </row>
        <row r="93">
          <cell r="B93">
            <v>9</v>
          </cell>
          <cell r="C93" t="str">
            <v>Keramic Esensa  40 x 40 cm .</v>
          </cell>
          <cell r="D93" t="str">
            <v>M2</v>
          </cell>
          <cell r="E93" t="str">
            <v>Rp.</v>
          </cell>
          <cell r="F93">
            <v>135000</v>
          </cell>
        </row>
        <row r="94">
          <cell r="B94">
            <v>10</v>
          </cell>
          <cell r="C94" t="str">
            <v>Tegel keramik lis 7,5 x 25 cm  ( KW I )</v>
          </cell>
          <cell r="D94" t="str">
            <v>Bh</v>
          </cell>
          <cell r="E94" t="str">
            <v>Rp.</v>
          </cell>
          <cell r="F94">
            <v>10250</v>
          </cell>
        </row>
        <row r="95">
          <cell r="B95">
            <v>11</v>
          </cell>
          <cell r="C95" t="str">
            <v>Tegel keramik lis 5 x20 cm  ( KW I )</v>
          </cell>
          <cell r="D95" t="str">
            <v>Bh</v>
          </cell>
          <cell r="E95" t="str">
            <v>Rp.</v>
          </cell>
          <cell r="F95">
            <v>8250</v>
          </cell>
        </row>
        <row r="96">
          <cell r="B96">
            <v>12</v>
          </cell>
          <cell r="C96" t="str">
            <v>Tegel keramik 20x20 cm  ( KW I )</v>
          </cell>
          <cell r="D96" t="str">
            <v>M2</v>
          </cell>
          <cell r="E96" t="str">
            <v>Rp.</v>
          </cell>
          <cell r="F96">
            <v>35250</v>
          </cell>
        </row>
        <row r="97">
          <cell r="B97">
            <v>13</v>
          </cell>
          <cell r="C97" t="str">
            <v>Tegel keramik 25x35 cm  ( KW I )</v>
          </cell>
          <cell r="D97" t="str">
            <v>M2</v>
          </cell>
          <cell r="E97" t="str">
            <v>Rp.</v>
          </cell>
          <cell r="F97">
            <v>36500</v>
          </cell>
        </row>
        <row r="98">
          <cell r="B98">
            <v>14</v>
          </cell>
          <cell r="C98" t="str">
            <v>Tegel keramik 30x30 cm  ( KW I )</v>
          </cell>
          <cell r="D98" t="str">
            <v>M2</v>
          </cell>
          <cell r="E98" t="str">
            <v>Rp.</v>
          </cell>
          <cell r="F98">
            <v>36500</v>
          </cell>
        </row>
        <row r="99">
          <cell r="B99">
            <v>15</v>
          </cell>
          <cell r="C99" t="str">
            <v>Tegel keramik rock tile 30x30 cm  ( KW I )</v>
          </cell>
          <cell r="D99" t="str">
            <v>M2</v>
          </cell>
          <cell r="E99" t="str">
            <v>Rp.</v>
          </cell>
          <cell r="F99">
            <v>36500</v>
          </cell>
        </row>
        <row r="100">
          <cell r="B100">
            <v>16</v>
          </cell>
          <cell r="C100" t="str">
            <v>Tegel keramik 40x40 cm  ( KW I )</v>
          </cell>
          <cell r="D100" t="str">
            <v>M2</v>
          </cell>
          <cell r="E100" t="str">
            <v>Rp.</v>
          </cell>
          <cell r="F100">
            <v>41250</v>
          </cell>
        </row>
        <row r="101">
          <cell r="B101">
            <v>17</v>
          </cell>
          <cell r="C101" t="str">
            <v>Tegel keramik motif 30x30 cm</v>
          </cell>
          <cell r="D101" t="str">
            <v>M2</v>
          </cell>
          <cell r="E101" t="str">
            <v>Rp.</v>
          </cell>
          <cell r="F101">
            <v>38250</v>
          </cell>
        </row>
        <row r="102">
          <cell r="B102">
            <v>18</v>
          </cell>
          <cell r="C102" t="str">
            <v>Keramik dinding  20x25 cm  ( KW I )</v>
          </cell>
          <cell r="D102" t="str">
            <v>M2</v>
          </cell>
          <cell r="E102" t="str">
            <v>Rp.</v>
          </cell>
          <cell r="F102">
            <v>35250</v>
          </cell>
        </row>
        <row r="103">
          <cell r="B103">
            <v>19</v>
          </cell>
          <cell r="C103" t="str">
            <v>Keramik dinding  25x35 cm  ( KW I )</v>
          </cell>
          <cell r="D103" t="str">
            <v>M2</v>
          </cell>
          <cell r="E103" t="str">
            <v>Rp.</v>
          </cell>
          <cell r="F103">
            <v>36750</v>
          </cell>
        </row>
        <row r="104">
          <cell r="B104">
            <v>20</v>
          </cell>
          <cell r="C104" t="str">
            <v>Vinil Oscar / sintetis Kw1</v>
          </cell>
          <cell r="D104" t="str">
            <v>M2</v>
          </cell>
          <cell r="E104" t="str">
            <v>Rp.</v>
          </cell>
          <cell r="F104">
            <v>43900</v>
          </cell>
        </row>
        <row r="105">
          <cell r="B105">
            <v>21</v>
          </cell>
          <cell r="C105" t="str">
            <v>Vinil karet</v>
          </cell>
          <cell r="D105" t="str">
            <v>M2</v>
          </cell>
          <cell r="E105" t="str">
            <v>Rp.</v>
          </cell>
          <cell r="F105">
            <v>41000</v>
          </cell>
        </row>
        <row r="106">
          <cell r="B106">
            <v>22</v>
          </cell>
          <cell r="C106" t="str">
            <v>Vinil oscar / sintetis motif kembang.</v>
          </cell>
          <cell r="D106" t="str">
            <v>M2</v>
          </cell>
          <cell r="E106" t="str">
            <v>Rp.</v>
          </cell>
          <cell r="F106">
            <v>44500</v>
          </cell>
        </row>
        <row r="107">
          <cell r="B107">
            <v>23</v>
          </cell>
          <cell r="C107" t="str">
            <v>M a r m e r</v>
          </cell>
          <cell r="D107" t="str">
            <v>M2</v>
          </cell>
          <cell r="E107" t="str">
            <v>Rp.</v>
          </cell>
          <cell r="F107">
            <v>95000</v>
          </cell>
        </row>
        <row r="108">
          <cell r="B108">
            <v>24</v>
          </cell>
          <cell r="C108" t="str">
            <v>Mosaik</v>
          </cell>
          <cell r="D108" t="str">
            <v>M2</v>
          </cell>
          <cell r="E108" t="str">
            <v>Rp.</v>
          </cell>
          <cell r="F108">
            <v>42000</v>
          </cell>
        </row>
        <row r="109">
          <cell r="B109">
            <v>25</v>
          </cell>
          <cell r="C109" t="str">
            <v>Tera kota</v>
          </cell>
          <cell r="D109" t="str">
            <v>M2</v>
          </cell>
          <cell r="E109" t="str">
            <v>Rp.</v>
          </cell>
          <cell r="F109">
            <v>42500</v>
          </cell>
        </row>
        <row r="110">
          <cell r="A110" t="str">
            <v>G</v>
          </cell>
          <cell r="C110" t="str">
            <v>BAHAN  KAYU.</v>
          </cell>
        </row>
        <row r="111">
          <cell r="B111">
            <v>1</v>
          </cell>
          <cell r="C111" t="str">
            <v>Kayu jati balok 6,15, 8/12. panjang 3mtr.</v>
          </cell>
          <cell r="D111" t="str">
            <v>M3</v>
          </cell>
          <cell r="E111" t="str">
            <v>Rp.</v>
          </cell>
          <cell r="F111">
            <v>15750000</v>
          </cell>
        </row>
        <row r="112">
          <cell r="B112">
            <v>2</v>
          </cell>
          <cell r="C112" t="str">
            <v>Kayu reng jati 2/3, 3/5 panjang 2 mtr.</v>
          </cell>
          <cell r="D112" t="str">
            <v>M3</v>
          </cell>
          <cell r="E112" t="str">
            <v>Rp.</v>
          </cell>
          <cell r="F112">
            <v>8500000</v>
          </cell>
        </row>
        <row r="113">
          <cell r="B113">
            <v>3</v>
          </cell>
          <cell r="C113" t="str">
            <v>Kayu  jat usuk 4/6 ; 5/7 panjang 2 mtr.</v>
          </cell>
          <cell r="D113" t="str">
            <v>M3</v>
          </cell>
          <cell r="E113" t="str">
            <v>Rp.</v>
          </cell>
          <cell r="F113">
            <v>11750000</v>
          </cell>
        </row>
        <row r="114">
          <cell r="B114">
            <v>4</v>
          </cell>
          <cell r="C114" t="str">
            <v xml:space="preserve">Papan jati papan 2/20 ; 3/20 ; 3/30 panj.3mtr </v>
          </cell>
          <cell r="D114" t="str">
            <v>M3</v>
          </cell>
          <cell r="E114" t="str">
            <v>Rp.</v>
          </cell>
          <cell r="F114">
            <v>16750000</v>
          </cell>
        </row>
        <row r="115">
          <cell r="B115">
            <v>5</v>
          </cell>
          <cell r="C115" t="str">
            <v>Kayu Kamfer balok 8/12, 6/15</v>
          </cell>
          <cell r="D115" t="str">
            <v>M3</v>
          </cell>
          <cell r="E115" t="str">
            <v>Rp.</v>
          </cell>
          <cell r="F115">
            <v>4750000</v>
          </cell>
        </row>
        <row r="116">
          <cell r="B116">
            <v>6</v>
          </cell>
          <cell r="C116" t="str">
            <v>Kayu kamfer usuk 5/7</v>
          </cell>
          <cell r="D116" t="str">
            <v>M3</v>
          </cell>
          <cell r="E116" t="str">
            <v>Rp.</v>
          </cell>
          <cell r="F116">
            <v>4500000</v>
          </cell>
        </row>
        <row r="117">
          <cell r="B117">
            <v>7</v>
          </cell>
          <cell r="C117" t="str">
            <v>Kayu kamfer papan 2.5/20</v>
          </cell>
          <cell r="D117" t="str">
            <v>M3</v>
          </cell>
          <cell r="E117" t="str">
            <v>Rp.</v>
          </cell>
          <cell r="F117">
            <v>4950000</v>
          </cell>
        </row>
        <row r="118">
          <cell r="B118">
            <v>8</v>
          </cell>
          <cell r="C118" t="str">
            <v>Kayu Kamfer reng 2/3</v>
          </cell>
          <cell r="D118" t="str">
            <v>M3</v>
          </cell>
          <cell r="E118" t="str">
            <v>Rp.</v>
          </cell>
          <cell r="F118">
            <v>4250000</v>
          </cell>
        </row>
        <row r="119">
          <cell r="B119">
            <v>9</v>
          </cell>
          <cell r="C119" t="str">
            <v>Kayu kruing / bengkirai / kempas papan 2/20</v>
          </cell>
          <cell r="D119" t="str">
            <v>M3</v>
          </cell>
          <cell r="E119" t="str">
            <v>Rp.</v>
          </cell>
          <cell r="F119">
            <v>4100000</v>
          </cell>
        </row>
        <row r="120">
          <cell r="B120">
            <v>10</v>
          </cell>
          <cell r="C120" t="str">
            <v>Kayu kruing /bengkirai/kempas blk 8/12,6/15</v>
          </cell>
          <cell r="D120" t="str">
            <v>M3</v>
          </cell>
          <cell r="E120" t="str">
            <v>Rp.</v>
          </cell>
          <cell r="F120">
            <v>4250000</v>
          </cell>
        </row>
        <row r="121">
          <cell r="A121" t="str">
            <v>D:\Budi\DataBudi\AnalisaSNI.wk4\2006.</v>
          </cell>
          <cell r="F121" t="str">
            <v>Halaman : 121</v>
          </cell>
        </row>
        <row r="122">
          <cell r="A122" t="str">
            <v>1</v>
          </cell>
          <cell r="B122" t="str">
            <v>2</v>
          </cell>
          <cell r="C122" t="str">
            <v>3</v>
          </cell>
          <cell r="D122">
            <v>4</v>
          </cell>
          <cell r="F122">
            <v>5</v>
          </cell>
        </row>
        <row r="123">
          <cell r="B123">
            <v>11</v>
          </cell>
          <cell r="C123" t="str">
            <v>Kayu kruing / bengkirai/kempas usuk 5/7</v>
          </cell>
          <cell r="D123" t="str">
            <v>M3</v>
          </cell>
          <cell r="E123" t="str">
            <v>Rp.</v>
          </cell>
          <cell r="F123">
            <v>4200000</v>
          </cell>
        </row>
        <row r="124">
          <cell r="B124">
            <v>12</v>
          </cell>
          <cell r="C124" t="str">
            <v>Kayu kruing / bengkirai/kempas usuk 4/6</v>
          </cell>
          <cell r="D124" t="str">
            <v>M3</v>
          </cell>
          <cell r="E124" t="str">
            <v>Rp.</v>
          </cell>
          <cell r="F124">
            <v>4100000</v>
          </cell>
        </row>
        <row r="125">
          <cell r="B125">
            <v>13</v>
          </cell>
          <cell r="C125" t="str">
            <v>Kayu kruing reng 2/3</v>
          </cell>
          <cell r="D125" t="str">
            <v>M3</v>
          </cell>
          <cell r="E125" t="str">
            <v>Rp.</v>
          </cell>
          <cell r="F125">
            <v>4200000</v>
          </cell>
        </row>
        <row r="126">
          <cell r="B126">
            <v>14</v>
          </cell>
          <cell r="C126" t="str">
            <v>Kayu meranti balok 8/12, 6/15</v>
          </cell>
          <cell r="D126" t="str">
            <v>M3</v>
          </cell>
          <cell r="E126" t="str">
            <v>Rp.</v>
          </cell>
          <cell r="F126">
            <v>3100000</v>
          </cell>
        </row>
        <row r="127">
          <cell r="B127">
            <v>15</v>
          </cell>
          <cell r="C127" t="str">
            <v>Keyu meranti usuk 5/7</v>
          </cell>
          <cell r="D127" t="str">
            <v>M3</v>
          </cell>
          <cell r="E127" t="str">
            <v>Rp.</v>
          </cell>
          <cell r="F127">
            <v>3000000</v>
          </cell>
        </row>
        <row r="128">
          <cell r="B128">
            <v>16</v>
          </cell>
          <cell r="C128" t="str">
            <v>Kayu meranti papan 3/25/400</v>
          </cell>
          <cell r="D128" t="str">
            <v>M3</v>
          </cell>
          <cell r="E128" t="str">
            <v>Rp.</v>
          </cell>
          <cell r="F128">
            <v>3750000</v>
          </cell>
        </row>
        <row r="129">
          <cell r="B129">
            <v>17</v>
          </cell>
          <cell r="C129" t="str">
            <v>Kayu glugu usuk 5/7 4meter</v>
          </cell>
          <cell r="D129" t="str">
            <v>1 Btg</v>
          </cell>
          <cell r="E129" t="str">
            <v>Rp.</v>
          </cell>
          <cell r="F129">
            <v>60000</v>
          </cell>
        </row>
        <row r="130">
          <cell r="B130">
            <v>18</v>
          </cell>
          <cell r="C130" t="str">
            <v>Papan begesting (MC)</v>
          </cell>
          <cell r="D130" t="str">
            <v>M3</v>
          </cell>
          <cell r="E130" t="str">
            <v>Rp.</v>
          </cell>
          <cell r="F130">
            <v>1250000</v>
          </cell>
        </row>
        <row r="131">
          <cell r="B131">
            <v>19</v>
          </cell>
          <cell r="C131" t="str">
            <v>Rangka plavon kamper potongan</v>
          </cell>
          <cell r="D131" t="str">
            <v>M3</v>
          </cell>
          <cell r="E131" t="str">
            <v>Rp.</v>
          </cell>
          <cell r="F131">
            <v>2450000</v>
          </cell>
        </row>
        <row r="132">
          <cell r="B132">
            <v>20</v>
          </cell>
          <cell r="C132" t="str">
            <v>Rangka plavon meranti potongan</v>
          </cell>
          <cell r="D132" t="str">
            <v>M3</v>
          </cell>
          <cell r="E132" t="str">
            <v>Rp.</v>
          </cell>
          <cell r="F132">
            <v>2150000</v>
          </cell>
        </row>
        <row r="133">
          <cell r="B133">
            <v>21</v>
          </cell>
          <cell r="C133" t="str">
            <v>Kayu gelagar jembatan meranti.8/15 pj.4 mtr</v>
          </cell>
          <cell r="D133" t="str">
            <v>M3</v>
          </cell>
          <cell r="E133" t="str">
            <v>Rp.</v>
          </cell>
          <cell r="F133">
            <v>2450000</v>
          </cell>
        </row>
        <row r="134">
          <cell r="B134">
            <v>22</v>
          </cell>
          <cell r="C134" t="str">
            <v>Kayu dolken.</v>
          </cell>
          <cell r="D134" t="str">
            <v>Btg</v>
          </cell>
          <cell r="E134" t="str">
            <v>Rp.</v>
          </cell>
          <cell r="F134">
            <v>37500</v>
          </cell>
        </row>
        <row r="135">
          <cell r="B135">
            <v>23</v>
          </cell>
          <cell r="C135" t="str">
            <v>Kayu  Sirap</v>
          </cell>
          <cell r="D135" t="str">
            <v>M2</v>
          </cell>
          <cell r="E135" t="str">
            <v>Rp.</v>
          </cell>
          <cell r="F135">
            <v>67500</v>
          </cell>
        </row>
        <row r="136">
          <cell r="B136">
            <v>24</v>
          </cell>
          <cell r="C136" t="str">
            <v>Kayu  Sirap</v>
          </cell>
          <cell r="D136" t="str">
            <v>Lbr/ 1m'</v>
          </cell>
          <cell r="E136" t="str">
            <v>Rp.</v>
          </cell>
          <cell r="F136">
            <v>57000</v>
          </cell>
        </row>
        <row r="137">
          <cell r="B137">
            <v>25</v>
          </cell>
          <cell r="C137" t="str">
            <v>Kayu bakar.</v>
          </cell>
          <cell r="D137" t="str">
            <v>M3</v>
          </cell>
          <cell r="E137" t="str">
            <v>Rp.</v>
          </cell>
          <cell r="F137">
            <v>1250000</v>
          </cell>
        </row>
        <row r="138">
          <cell r="B138">
            <v>26</v>
          </cell>
          <cell r="C138" t="str">
            <v>I  j  u  k</v>
          </cell>
          <cell r="D138" t="str">
            <v>KG</v>
          </cell>
          <cell r="E138" t="str">
            <v>Rp.</v>
          </cell>
          <cell r="F138">
            <v>7500</v>
          </cell>
        </row>
        <row r="139">
          <cell r="B139">
            <v>26</v>
          </cell>
          <cell r="C139" t="str">
            <v>Gedek</v>
          </cell>
          <cell r="D139" t="str">
            <v>M2</v>
          </cell>
          <cell r="E139" t="str">
            <v>Rp.</v>
          </cell>
          <cell r="F139">
            <v>11500</v>
          </cell>
        </row>
        <row r="140">
          <cell r="A140" t="str">
            <v>H</v>
          </cell>
          <cell r="C140" t="str">
            <v>BAHAN  TRIPLEKS / KAYU LAPIS.</v>
          </cell>
        </row>
        <row r="141">
          <cell r="B141">
            <v>1</v>
          </cell>
          <cell r="C141" t="str">
            <v>Teakwood 90.210. x 4 mm</v>
          </cell>
          <cell r="D141" t="str">
            <v>lbr</v>
          </cell>
          <cell r="E141" t="str">
            <v>Rp.</v>
          </cell>
          <cell r="F141">
            <v>75000</v>
          </cell>
        </row>
        <row r="142">
          <cell r="B142">
            <v>2</v>
          </cell>
          <cell r="C142" t="str">
            <v>Teakwood 110.210. x 4 mm</v>
          </cell>
          <cell r="D142" t="str">
            <v>lbr</v>
          </cell>
          <cell r="E142" t="str">
            <v>Rp.</v>
          </cell>
          <cell r="F142">
            <v>80000</v>
          </cell>
        </row>
        <row r="143">
          <cell r="B143">
            <v>3</v>
          </cell>
          <cell r="C143" t="str">
            <v>Teakwood 122.244. x 4 mm</v>
          </cell>
          <cell r="D143" t="str">
            <v>lbr</v>
          </cell>
          <cell r="E143" t="str">
            <v>Rp.</v>
          </cell>
          <cell r="F143">
            <v>91000</v>
          </cell>
        </row>
        <row r="144">
          <cell r="B144">
            <v>4</v>
          </cell>
          <cell r="C144" t="str">
            <v>Triplek lapis aluminium</v>
          </cell>
          <cell r="D144" t="str">
            <v>lbr</v>
          </cell>
          <cell r="E144" t="str">
            <v>Rp.</v>
          </cell>
          <cell r="F144">
            <v>90000</v>
          </cell>
        </row>
        <row r="145">
          <cell r="B145">
            <v>5</v>
          </cell>
          <cell r="C145" t="str">
            <v>Triplek lapis formika</v>
          </cell>
          <cell r="D145" t="str">
            <v>lbr</v>
          </cell>
          <cell r="E145" t="str">
            <v>Rp.</v>
          </cell>
          <cell r="F145">
            <v>75000</v>
          </cell>
        </row>
        <row r="146">
          <cell r="B146">
            <v>6</v>
          </cell>
          <cell r="C146" t="str">
            <v>Triplek 90.210. x 3 mm</v>
          </cell>
          <cell r="D146" t="str">
            <v>lbr</v>
          </cell>
          <cell r="E146" t="str">
            <v>Rp.</v>
          </cell>
          <cell r="F146">
            <v>75000</v>
          </cell>
        </row>
        <row r="147">
          <cell r="B147">
            <v>7</v>
          </cell>
          <cell r="C147" t="str">
            <v xml:space="preserve">Triplek 90.210. x 4 mm  </v>
          </cell>
          <cell r="D147" t="str">
            <v>lbr</v>
          </cell>
          <cell r="E147" t="str">
            <v>Rp.</v>
          </cell>
          <cell r="F147">
            <v>46800</v>
          </cell>
        </row>
        <row r="148">
          <cell r="B148">
            <v>8</v>
          </cell>
          <cell r="C148" t="str">
            <v>Triplek 120.240. x 2 mm</v>
          </cell>
          <cell r="D148" t="str">
            <v>lbr</v>
          </cell>
          <cell r="E148" t="str">
            <v>Rp.</v>
          </cell>
          <cell r="F148">
            <v>33250</v>
          </cell>
        </row>
        <row r="149">
          <cell r="B149">
            <v>9</v>
          </cell>
          <cell r="C149" t="str">
            <v>Triplek 120.240. x 3 mm</v>
          </cell>
          <cell r="D149" t="str">
            <v>lbr</v>
          </cell>
          <cell r="E149" t="str">
            <v>Rp.</v>
          </cell>
          <cell r="F149">
            <v>41500</v>
          </cell>
        </row>
        <row r="150">
          <cell r="B150">
            <v>10</v>
          </cell>
          <cell r="C150" t="str">
            <v xml:space="preserve">Triplek 120.240. x 4 mm </v>
          </cell>
          <cell r="D150" t="str">
            <v>lbr</v>
          </cell>
          <cell r="E150" t="str">
            <v>Rp.</v>
          </cell>
          <cell r="F150">
            <v>75000</v>
          </cell>
        </row>
        <row r="151">
          <cell r="B151">
            <v>11</v>
          </cell>
          <cell r="C151" t="str">
            <v>Triplek 120.240. x 6 mm</v>
          </cell>
          <cell r="D151" t="str">
            <v>lbr</v>
          </cell>
          <cell r="E151" t="str">
            <v>Rp.</v>
          </cell>
          <cell r="F151">
            <v>105000</v>
          </cell>
        </row>
        <row r="152">
          <cell r="B152">
            <v>12</v>
          </cell>
          <cell r="C152" t="str">
            <v>Triplek 120.240. x 9 mm</v>
          </cell>
          <cell r="D152" t="str">
            <v>lbr</v>
          </cell>
          <cell r="E152" t="str">
            <v>Rp.</v>
          </cell>
          <cell r="F152">
            <v>120000</v>
          </cell>
        </row>
        <row r="153">
          <cell r="B153">
            <v>13</v>
          </cell>
          <cell r="C153" t="str">
            <v>Triplek 120.240. x 12 mm</v>
          </cell>
          <cell r="D153" t="str">
            <v>lbr</v>
          </cell>
          <cell r="E153" t="str">
            <v>Rp.</v>
          </cell>
          <cell r="F153">
            <v>140000</v>
          </cell>
        </row>
        <row r="154">
          <cell r="B154">
            <v>14</v>
          </cell>
          <cell r="C154" t="str">
            <v>List plafond 1,5/4 profil kayu kamper</v>
          </cell>
          <cell r="D154" t="str">
            <v>m'</v>
          </cell>
          <cell r="E154" t="str">
            <v>Rp.</v>
          </cell>
          <cell r="F154">
            <v>16000</v>
          </cell>
        </row>
        <row r="155">
          <cell r="B155">
            <v>15</v>
          </cell>
          <cell r="C155" t="str">
            <v>List plafond 1/5</v>
          </cell>
          <cell r="D155" t="str">
            <v>m'</v>
          </cell>
          <cell r="E155" t="str">
            <v>Rp.</v>
          </cell>
          <cell r="F155">
            <v>12000</v>
          </cell>
        </row>
        <row r="156">
          <cell r="A156" t="str">
            <v>I</v>
          </cell>
          <cell r="C156" t="str">
            <v>BAHAN  BESI..</v>
          </cell>
        </row>
        <row r="157">
          <cell r="B157">
            <v>1</v>
          </cell>
          <cell r="C157" t="str">
            <v xml:space="preserve"> Aluminium putih / silver 3"</v>
          </cell>
          <cell r="D157" t="str">
            <v>M1</v>
          </cell>
          <cell r="E157" t="str">
            <v>Rp.</v>
          </cell>
          <cell r="F157">
            <v>46500</v>
          </cell>
        </row>
        <row r="158">
          <cell r="B158">
            <v>2</v>
          </cell>
          <cell r="C158" t="str">
            <v xml:space="preserve"> Aluminium putih / silver 4"</v>
          </cell>
          <cell r="D158" t="str">
            <v>M1</v>
          </cell>
          <cell r="E158" t="str">
            <v>Rp.</v>
          </cell>
          <cell r="F158">
            <v>58000</v>
          </cell>
        </row>
        <row r="159">
          <cell r="B159">
            <v>3</v>
          </cell>
          <cell r="C159" t="str">
            <v xml:space="preserve"> Aluminium coklat / brown 3"</v>
          </cell>
          <cell r="D159" t="str">
            <v>M1</v>
          </cell>
          <cell r="E159" t="str">
            <v>Rp.</v>
          </cell>
          <cell r="F159">
            <v>49000</v>
          </cell>
        </row>
        <row r="160">
          <cell r="B160">
            <v>4</v>
          </cell>
          <cell r="C160" t="str">
            <v xml:space="preserve"> Aluminium coklat / brown. 4"</v>
          </cell>
          <cell r="D160" t="str">
            <v>M1</v>
          </cell>
          <cell r="E160" t="str">
            <v>Rp.</v>
          </cell>
          <cell r="F160">
            <v>61500</v>
          </cell>
        </row>
        <row r="161">
          <cell r="B161">
            <v>5</v>
          </cell>
          <cell r="C161" t="str">
            <v xml:space="preserve"> Aluminium slimar putih / silver 3"</v>
          </cell>
          <cell r="D161" t="str">
            <v>M1</v>
          </cell>
          <cell r="E161" t="str">
            <v>Rp.</v>
          </cell>
          <cell r="F161">
            <v>46500</v>
          </cell>
        </row>
        <row r="162">
          <cell r="B162">
            <v>6</v>
          </cell>
          <cell r="C162" t="str">
            <v xml:space="preserve"> Aluminium slimar coklat / brown 3"</v>
          </cell>
          <cell r="D162" t="str">
            <v>M1</v>
          </cell>
          <cell r="E162" t="str">
            <v>Rp.</v>
          </cell>
          <cell r="F162">
            <v>49000</v>
          </cell>
        </row>
        <row r="163">
          <cell r="B163">
            <v>7</v>
          </cell>
          <cell r="C163" t="str">
            <v xml:space="preserve"> Karet penjepit kaca / multipleks.</v>
          </cell>
          <cell r="D163" t="str">
            <v>M1</v>
          </cell>
          <cell r="E163" t="str">
            <v>Rp.</v>
          </cell>
          <cell r="F163">
            <v>2500</v>
          </cell>
        </row>
        <row r="164">
          <cell r="B164">
            <v>8</v>
          </cell>
          <cell r="C164" t="str">
            <v xml:space="preserve"> Hak window</v>
          </cell>
          <cell r="D164" t="str">
            <v>Bh</v>
          </cell>
          <cell r="E164" t="str">
            <v>Rp.</v>
          </cell>
          <cell r="F164">
            <v>12500</v>
          </cell>
        </row>
        <row r="165">
          <cell r="B165">
            <v>9</v>
          </cell>
          <cell r="C165" t="str">
            <v>Besi beton Polos  diameter  5 mm</v>
          </cell>
          <cell r="D165" t="str">
            <v>Lonjor</v>
          </cell>
          <cell r="E165" t="str">
            <v>Rp.</v>
          </cell>
          <cell r="F165">
            <v>27720</v>
          </cell>
        </row>
        <row r="166">
          <cell r="B166">
            <v>10</v>
          </cell>
          <cell r="C166" t="str">
            <v>Besi beton Polos  diameter  6 mm</v>
          </cell>
          <cell r="D166" t="str">
            <v>Lonjor</v>
          </cell>
          <cell r="E166" t="str">
            <v>Rp.</v>
          </cell>
          <cell r="F166">
            <v>39960</v>
          </cell>
        </row>
        <row r="167">
          <cell r="B167">
            <v>11</v>
          </cell>
          <cell r="C167" t="str">
            <v>Besi beton Polos  diameter  8 mm</v>
          </cell>
          <cell r="D167" t="str">
            <v>Lonjor</v>
          </cell>
          <cell r="E167" t="str">
            <v>Rp.</v>
          </cell>
          <cell r="F167">
            <v>71100</v>
          </cell>
        </row>
        <row r="168">
          <cell r="B168">
            <v>12</v>
          </cell>
          <cell r="C168" t="str">
            <v>Besi beton Polos  diameter  10 mm</v>
          </cell>
          <cell r="D168" t="str">
            <v>Lonjor</v>
          </cell>
          <cell r="E168" t="str">
            <v>Rp.</v>
          </cell>
          <cell r="F168">
            <v>111060</v>
          </cell>
        </row>
        <row r="169">
          <cell r="B169">
            <v>13</v>
          </cell>
          <cell r="C169" t="str">
            <v>Besi beton Polos  diameter  12 mm</v>
          </cell>
          <cell r="D169" t="str">
            <v>Lonjor</v>
          </cell>
          <cell r="E169" t="str">
            <v>Rp.</v>
          </cell>
          <cell r="F169">
            <v>159840</v>
          </cell>
        </row>
        <row r="170">
          <cell r="B170">
            <v>14</v>
          </cell>
          <cell r="C170" t="str">
            <v>Besi beton Polos  diameter  16 mm</v>
          </cell>
          <cell r="D170" t="str">
            <v>Lonjor</v>
          </cell>
          <cell r="E170" t="str">
            <v>Rp.</v>
          </cell>
          <cell r="F170">
            <v>333000</v>
          </cell>
        </row>
        <row r="171">
          <cell r="B171">
            <v>15</v>
          </cell>
          <cell r="C171" t="str">
            <v>Besi beton polos.</v>
          </cell>
          <cell r="D171" t="str">
            <v>Kg</v>
          </cell>
          <cell r="E171" t="str">
            <v>Rp.</v>
          </cell>
          <cell r="F171">
            <v>15000</v>
          </cell>
        </row>
        <row r="172">
          <cell r="B172">
            <v>16</v>
          </cell>
          <cell r="C172" t="str">
            <v>Besi beton Ulir.</v>
          </cell>
          <cell r="D172" t="str">
            <v>Kg</v>
          </cell>
          <cell r="E172" t="str">
            <v>Rp.</v>
          </cell>
          <cell r="F172">
            <v>15500</v>
          </cell>
        </row>
        <row r="173">
          <cell r="B173">
            <v>17</v>
          </cell>
          <cell r="C173" t="str">
            <v>Besi konstruksi ( WF ; H ; INP ; SIKU )</v>
          </cell>
          <cell r="D173" t="str">
            <v>Kg</v>
          </cell>
          <cell r="E173" t="str">
            <v>Rp.</v>
          </cell>
          <cell r="F173">
            <v>15000</v>
          </cell>
        </row>
        <row r="174">
          <cell r="B174">
            <v>18</v>
          </cell>
          <cell r="C174" t="str">
            <v>Besi  lempeng / bulat / strip (Beugel)</v>
          </cell>
          <cell r="D174" t="str">
            <v>Kg</v>
          </cell>
          <cell r="E174" t="str">
            <v>Rp.</v>
          </cell>
          <cell r="F174">
            <v>9600</v>
          </cell>
        </row>
        <row r="175">
          <cell r="B175">
            <v>19</v>
          </cell>
          <cell r="C175" t="str">
            <v>Kawat bendrat</v>
          </cell>
          <cell r="D175" t="str">
            <v>Kg</v>
          </cell>
          <cell r="E175" t="str">
            <v>Rp.</v>
          </cell>
          <cell r="F175">
            <v>12500</v>
          </cell>
        </row>
        <row r="176">
          <cell r="B176">
            <v>20</v>
          </cell>
          <cell r="C176" t="str">
            <v>Kawat duri</v>
          </cell>
          <cell r="D176" t="str">
            <v>M1</v>
          </cell>
          <cell r="E176" t="str">
            <v>Rp.</v>
          </cell>
          <cell r="F176">
            <v>9500</v>
          </cell>
        </row>
        <row r="177">
          <cell r="B177">
            <v>21</v>
          </cell>
          <cell r="C177" t="str">
            <v>Kawat bronjong</v>
          </cell>
          <cell r="D177" t="str">
            <v>Kg</v>
          </cell>
          <cell r="E177" t="str">
            <v>Rp.</v>
          </cell>
          <cell r="F177">
            <v>12290</v>
          </cell>
        </row>
        <row r="178">
          <cell r="B178">
            <v>22</v>
          </cell>
          <cell r="C178" t="str">
            <v>Kawat ikat</v>
          </cell>
          <cell r="D178" t="str">
            <v>Kg</v>
          </cell>
          <cell r="E178" t="str">
            <v>Rp.</v>
          </cell>
          <cell r="F178">
            <v>13650</v>
          </cell>
        </row>
        <row r="179">
          <cell r="B179">
            <v>23</v>
          </cell>
          <cell r="C179" t="str">
            <v>Kawat harmonika.</v>
          </cell>
          <cell r="D179" t="str">
            <v>M1</v>
          </cell>
          <cell r="E179" t="str">
            <v>Rp.</v>
          </cell>
          <cell r="F179">
            <v>16200</v>
          </cell>
        </row>
        <row r="180">
          <cell r="B180">
            <v>24</v>
          </cell>
          <cell r="C180" t="str">
            <v>Kawat nyamuk. besi</v>
          </cell>
          <cell r="D180" t="str">
            <v>M1</v>
          </cell>
          <cell r="E180" t="str">
            <v>Rp.</v>
          </cell>
          <cell r="F180">
            <v>17900</v>
          </cell>
        </row>
        <row r="181">
          <cell r="B181">
            <v>25</v>
          </cell>
          <cell r="C181" t="str">
            <v>Kawat KASA. / kawat burung.</v>
          </cell>
          <cell r="D181" t="str">
            <v>M1</v>
          </cell>
          <cell r="E181" t="str">
            <v>Rp.</v>
          </cell>
          <cell r="F181">
            <v>16500</v>
          </cell>
        </row>
        <row r="182">
          <cell r="B182">
            <v>26</v>
          </cell>
          <cell r="C182" t="str">
            <v>Paku reng</v>
          </cell>
          <cell r="D182" t="str">
            <v>KG</v>
          </cell>
          <cell r="E182" t="str">
            <v>Rp.</v>
          </cell>
          <cell r="F182">
            <v>15000</v>
          </cell>
        </row>
        <row r="183">
          <cell r="B183">
            <v>27</v>
          </cell>
          <cell r="C183" t="str">
            <v>Paku usuk</v>
          </cell>
          <cell r="D183" t="str">
            <v>KG</v>
          </cell>
          <cell r="E183" t="str">
            <v>Rp.</v>
          </cell>
          <cell r="F183">
            <v>15000</v>
          </cell>
        </row>
        <row r="184">
          <cell r="B184">
            <v>28</v>
          </cell>
          <cell r="C184" t="str">
            <v>Paku eternit</v>
          </cell>
          <cell r="D184" t="str">
            <v>KG</v>
          </cell>
          <cell r="E184" t="str">
            <v>Rp.</v>
          </cell>
          <cell r="F184">
            <v>17500</v>
          </cell>
        </row>
        <row r="185">
          <cell r="B185">
            <v>29</v>
          </cell>
          <cell r="C185" t="str">
            <v>Paku sekrup</v>
          </cell>
          <cell r="D185" t="str">
            <v>KG</v>
          </cell>
          <cell r="E185" t="str">
            <v>Rp.</v>
          </cell>
          <cell r="F185">
            <v>17500</v>
          </cell>
        </row>
        <row r="186">
          <cell r="B186">
            <v>30</v>
          </cell>
          <cell r="C186" t="str">
            <v>Mur baut kuda-kuda</v>
          </cell>
          <cell r="D186" t="str">
            <v>KG</v>
          </cell>
          <cell r="E186" t="str">
            <v>Rp.</v>
          </cell>
          <cell r="F186">
            <v>12925</v>
          </cell>
        </row>
        <row r="187">
          <cell r="B187">
            <v>31</v>
          </cell>
          <cell r="C187" t="str">
            <v>Mur baut kuda-kuda</v>
          </cell>
          <cell r="D187" t="str">
            <v>Bh</v>
          </cell>
          <cell r="E187" t="str">
            <v>Rp.</v>
          </cell>
          <cell r="F187">
            <v>10200</v>
          </cell>
        </row>
        <row r="188">
          <cell r="B188">
            <v>32</v>
          </cell>
          <cell r="C188" t="str">
            <v>Plat baut kuda-kuda</v>
          </cell>
          <cell r="D188" t="str">
            <v>Bh</v>
          </cell>
          <cell r="E188" t="str">
            <v>Rp.</v>
          </cell>
          <cell r="F188">
            <v>2875</v>
          </cell>
        </row>
        <row r="189">
          <cell r="B189">
            <v>33</v>
          </cell>
          <cell r="C189" t="str">
            <v>Mur baut gording</v>
          </cell>
          <cell r="D189" t="str">
            <v>Bh</v>
          </cell>
          <cell r="E189" t="str">
            <v>Rp.</v>
          </cell>
          <cell r="F189">
            <v>3250</v>
          </cell>
        </row>
        <row r="190">
          <cell r="A190" t="str">
            <v>D:\Budi\DataBudi\AnalisaSNI.wk4\2006.</v>
          </cell>
          <cell r="F190" t="str">
            <v>Halaman : 122</v>
          </cell>
        </row>
        <row r="191">
          <cell r="A191" t="str">
            <v>1</v>
          </cell>
          <cell r="B191" t="str">
            <v>2</v>
          </cell>
          <cell r="C191" t="str">
            <v>3</v>
          </cell>
          <cell r="D191">
            <v>4</v>
          </cell>
          <cell r="F191">
            <v>5</v>
          </cell>
        </row>
        <row r="192">
          <cell r="B192">
            <v>34</v>
          </cell>
          <cell r="C192" t="str">
            <v>Paku payung</v>
          </cell>
          <cell r="D192" t="str">
            <v>Bh</v>
          </cell>
          <cell r="E192" t="str">
            <v>Rp.</v>
          </cell>
          <cell r="F192">
            <v>30</v>
          </cell>
        </row>
        <row r="193">
          <cell r="B193">
            <v>35</v>
          </cell>
          <cell r="C193" t="str">
            <v>Ankur kusen</v>
          </cell>
          <cell r="D193" t="str">
            <v>Bh</v>
          </cell>
          <cell r="E193" t="str">
            <v>Rp.</v>
          </cell>
          <cell r="F193">
            <v>3500</v>
          </cell>
        </row>
        <row r="194">
          <cell r="B194">
            <v>36</v>
          </cell>
          <cell r="C194" t="str">
            <v>Pagar BRC 90.240 cm</v>
          </cell>
          <cell r="D194" t="str">
            <v>Unit</v>
          </cell>
          <cell r="E194" t="str">
            <v>Rp.</v>
          </cell>
          <cell r="F194">
            <v>162500</v>
          </cell>
        </row>
        <row r="195">
          <cell r="B195">
            <v>37</v>
          </cell>
          <cell r="C195" t="str">
            <v>Pagar BRC 120.240 cm</v>
          </cell>
          <cell r="D195" t="str">
            <v>Unit</v>
          </cell>
          <cell r="E195" t="str">
            <v>Rp.</v>
          </cell>
          <cell r="F195">
            <v>198000</v>
          </cell>
        </row>
        <row r="196">
          <cell r="B196">
            <v>38</v>
          </cell>
          <cell r="C196" t="str">
            <v>Besi siku 30x30x3 panjang 6 m</v>
          </cell>
          <cell r="D196" t="str">
            <v>Ljr</v>
          </cell>
          <cell r="E196" t="str">
            <v>Rp.</v>
          </cell>
          <cell r="F196">
            <v>70000</v>
          </cell>
        </row>
        <row r="197">
          <cell r="B197">
            <v>39</v>
          </cell>
          <cell r="C197" t="str">
            <v>Besi siku 40x40x3 panjang 6 m</v>
          </cell>
          <cell r="D197" t="str">
            <v>Ljr</v>
          </cell>
          <cell r="E197" t="str">
            <v>Rp.</v>
          </cell>
          <cell r="F197">
            <v>78000</v>
          </cell>
        </row>
        <row r="198">
          <cell r="B198">
            <v>40</v>
          </cell>
          <cell r="C198" t="str">
            <v>Besi siku 40x40x4 panjang 6 m</v>
          </cell>
          <cell r="D198" t="str">
            <v>Ljr</v>
          </cell>
          <cell r="E198" t="str">
            <v>Rp.</v>
          </cell>
          <cell r="F198">
            <v>80000</v>
          </cell>
        </row>
        <row r="199">
          <cell r="B199">
            <v>41</v>
          </cell>
          <cell r="C199" t="str">
            <v>Kawat berduri 50 m</v>
          </cell>
          <cell r="D199" t="str">
            <v>Rol</v>
          </cell>
          <cell r="E199" t="str">
            <v>Rp.</v>
          </cell>
          <cell r="F199">
            <v>270250</v>
          </cell>
        </row>
        <row r="200">
          <cell r="A200" t="str">
            <v>J</v>
          </cell>
          <cell r="C200" t="str">
            <v>BAHAN  PIPA BESI..</v>
          </cell>
        </row>
        <row r="201">
          <cell r="B201">
            <v>1</v>
          </cell>
          <cell r="C201" t="str">
            <v xml:space="preserve">Pipa air galvanis medium 1/2" </v>
          </cell>
          <cell r="D201" t="str">
            <v>Ljr</v>
          </cell>
          <cell r="E201" t="str">
            <v>Rp.</v>
          </cell>
          <cell r="F201">
            <v>61500</v>
          </cell>
        </row>
        <row r="202">
          <cell r="B202">
            <v>2</v>
          </cell>
          <cell r="C202" t="str">
            <v>Pipa air galvanis medium 3/4"</v>
          </cell>
          <cell r="D202" t="str">
            <v>Ljr</v>
          </cell>
          <cell r="E202" t="str">
            <v>Rp.</v>
          </cell>
          <cell r="F202">
            <v>86000</v>
          </cell>
        </row>
        <row r="203">
          <cell r="B203">
            <v>3</v>
          </cell>
          <cell r="C203" t="str">
            <v>Pipa air galvanis medium 1"</v>
          </cell>
          <cell r="D203" t="str">
            <v>Ljr</v>
          </cell>
          <cell r="E203" t="str">
            <v>Rp.</v>
          </cell>
          <cell r="F203">
            <v>98000</v>
          </cell>
        </row>
        <row r="204">
          <cell r="B204">
            <v>4</v>
          </cell>
          <cell r="C204" t="str">
            <v>Pipa air galvanis medium 1,25"</v>
          </cell>
          <cell r="D204" t="str">
            <v>Ljr</v>
          </cell>
          <cell r="E204" t="str">
            <v>Rp.</v>
          </cell>
          <cell r="F204">
            <v>282500</v>
          </cell>
        </row>
        <row r="205">
          <cell r="B205">
            <v>5</v>
          </cell>
          <cell r="C205" t="str">
            <v>Pipa air galvanis medium 2"</v>
          </cell>
          <cell r="D205" t="str">
            <v>Ljr</v>
          </cell>
          <cell r="E205" t="str">
            <v>Rp.</v>
          </cell>
          <cell r="F205">
            <v>380000</v>
          </cell>
        </row>
        <row r="206">
          <cell r="B206">
            <v>6</v>
          </cell>
          <cell r="C206" t="str">
            <v>Pipa air galvanis medium 3"</v>
          </cell>
          <cell r="D206" t="str">
            <v>Ljr</v>
          </cell>
          <cell r="E206" t="str">
            <v>Rp.</v>
          </cell>
          <cell r="F206">
            <v>525000</v>
          </cell>
        </row>
        <row r="207">
          <cell r="B207">
            <v>7</v>
          </cell>
          <cell r="C207" t="str">
            <v>Pipa air galvanis medium 4"</v>
          </cell>
          <cell r="D207" t="str">
            <v>Ljr</v>
          </cell>
          <cell r="E207" t="str">
            <v>Rp.</v>
          </cell>
          <cell r="F207">
            <v>750000</v>
          </cell>
        </row>
        <row r="208">
          <cell r="A208" t="str">
            <v>K</v>
          </cell>
          <cell r="C208" t="str">
            <v>BAHAN  PIPA P.V.C..</v>
          </cell>
        </row>
        <row r="209">
          <cell r="B209">
            <v>1</v>
          </cell>
          <cell r="C209" t="str">
            <v>Pipa PVC AW dia 1/2" 4 m</v>
          </cell>
          <cell r="D209" t="str">
            <v>Ljr</v>
          </cell>
          <cell r="E209" t="str">
            <v>Rp.</v>
          </cell>
          <cell r="F209">
            <v>22500</v>
          </cell>
        </row>
        <row r="210">
          <cell r="B210">
            <v>2</v>
          </cell>
          <cell r="C210" t="str">
            <v>Pipa PVC AW dia  3/4" 4m</v>
          </cell>
          <cell r="D210" t="str">
            <v>Ljr</v>
          </cell>
          <cell r="E210" t="str">
            <v>Rp.</v>
          </cell>
          <cell r="F210">
            <v>27500</v>
          </cell>
        </row>
        <row r="211">
          <cell r="B211">
            <v>3</v>
          </cell>
          <cell r="C211" t="str">
            <v>Pipa PVC AW dia  1".4m</v>
          </cell>
          <cell r="D211" t="str">
            <v>Ljr</v>
          </cell>
          <cell r="E211" t="str">
            <v>Rp.</v>
          </cell>
          <cell r="F211">
            <v>32500</v>
          </cell>
        </row>
        <row r="212">
          <cell r="B212">
            <v>4</v>
          </cell>
          <cell r="C212" t="str">
            <v>Pipa PVC D dia  2" 4 m</v>
          </cell>
          <cell r="D212" t="str">
            <v>Ljr</v>
          </cell>
          <cell r="E212" t="str">
            <v>Rp.</v>
          </cell>
          <cell r="F212">
            <v>45000</v>
          </cell>
        </row>
        <row r="213">
          <cell r="B213">
            <v>5</v>
          </cell>
          <cell r="C213" t="str">
            <v>Pipa PVC D dia  3" 4 m</v>
          </cell>
          <cell r="D213" t="str">
            <v>Ljr</v>
          </cell>
          <cell r="E213" t="str">
            <v>Rp.</v>
          </cell>
          <cell r="F213">
            <v>63500</v>
          </cell>
        </row>
        <row r="214">
          <cell r="B214">
            <v>6</v>
          </cell>
          <cell r="C214" t="str">
            <v>Pipa PVC D dia  4" 4m</v>
          </cell>
          <cell r="D214" t="str">
            <v>Ljr</v>
          </cell>
          <cell r="E214" t="str">
            <v>Rp.</v>
          </cell>
          <cell r="F214">
            <v>105000</v>
          </cell>
        </row>
        <row r="215">
          <cell r="B215">
            <v>7</v>
          </cell>
          <cell r="C215" t="str">
            <v>Talang " U " Maspion  4m</v>
          </cell>
          <cell r="D215" t="str">
            <v>Ljr</v>
          </cell>
          <cell r="E215" t="str">
            <v>Rp.</v>
          </cell>
          <cell r="F215">
            <v>85000</v>
          </cell>
        </row>
        <row r="216">
          <cell r="B216">
            <v>8</v>
          </cell>
          <cell r="C216" t="str">
            <v>Pengait talang PVC</v>
          </cell>
          <cell r="D216" t="str">
            <v>Bh</v>
          </cell>
          <cell r="E216" t="str">
            <v>Rp.</v>
          </cell>
          <cell r="F216">
            <v>7500</v>
          </cell>
        </row>
        <row r="217">
          <cell r="A217" t="str">
            <v>L</v>
          </cell>
          <cell r="C217" t="str">
            <v>BAHAN  BUIS BETON..</v>
          </cell>
        </row>
        <row r="218">
          <cell r="B218">
            <v>1</v>
          </cell>
          <cell r="C218" t="str">
            <v>Buis beton bulat dia  15 cm, 1 m'</v>
          </cell>
          <cell r="D218" t="str">
            <v>Mtr</v>
          </cell>
          <cell r="E218" t="str">
            <v>Rp.</v>
          </cell>
          <cell r="F218">
            <v>17500</v>
          </cell>
        </row>
        <row r="219">
          <cell r="B219">
            <v>2</v>
          </cell>
          <cell r="C219" t="str">
            <v>Buis beton bulat dia  20 cm, 1 m'</v>
          </cell>
          <cell r="D219" t="str">
            <v>Mtr</v>
          </cell>
          <cell r="E219" t="str">
            <v>Rp.</v>
          </cell>
          <cell r="F219">
            <v>25000</v>
          </cell>
        </row>
        <row r="220">
          <cell r="B220">
            <v>3</v>
          </cell>
          <cell r="C220" t="str">
            <v>Buis beton bulat dia  30 cm, 1 m'</v>
          </cell>
          <cell r="D220" t="str">
            <v>Mtr</v>
          </cell>
          <cell r="E220" t="str">
            <v>Rp.</v>
          </cell>
          <cell r="F220">
            <v>30000</v>
          </cell>
        </row>
        <row r="221">
          <cell r="B221">
            <v>4</v>
          </cell>
          <cell r="C221" t="str">
            <v>Buis beton bulat dia  40 cm, 1 m'</v>
          </cell>
          <cell r="D221" t="str">
            <v>Mtr</v>
          </cell>
          <cell r="E221" t="str">
            <v>Rp.</v>
          </cell>
          <cell r="F221">
            <v>35000</v>
          </cell>
        </row>
        <row r="222">
          <cell r="B222" t="str">
            <v>5</v>
          </cell>
          <cell r="C222" t="str">
            <v>Buis beton bulat dia  50 cm, 1 m'</v>
          </cell>
          <cell r="D222" t="str">
            <v>Mtr</v>
          </cell>
          <cell r="E222" t="str">
            <v>Rp.</v>
          </cell>
          <cell r="F222">
            <v>45000</v>
          </cell>
        </row>
        <row r="223">
          <cell r="B223" t="str">
            <v>6</v>
          </cell>
          <cell r="C223" t="str">
            <v>Buis beton bulat dia  60 cm, 1 m'</v>
          </cell>
          <cell r="D223" t="str">
            <v>Mtr</v>
          </cell>
          <cell r="E223" t="str">
            <v>Rp.</v>
          </cell>
          <cell r="F223">
            <v>52500</v>
          </cell>
        </row>
        <row r="224">
          <cell r="B224" t="str">
            <v>7</v>
          </cell>
          <cell r="C224" t="str">
            <v>Buis beton bulat dia  80 cm, 1 m'</v>
          </cell>
          <cell r="D224" t="str">
            <v>Mtr</v>
          </cell>
          <cell r="E224" t="str">
            <v>Rp.</v>
          </cell>
          <cell r="F224">
            <v>75000</v>
          </cell>
        </row>
        <row r="225">
          <cell r="B225">
            <v>8</v>
          </cell>
          <cell r="C225" t="str">
            <v>Buis beton bulat dia  100 cm, 1 m'</v>
          </cell>
          <cell r="D225" t="str">
            <v>Mtr</v>
          </cell>
          <cell r="E225" t="str">
            <v>Rp.</v>
          </cell>
          <cell r="F225">
            <v>95000</v>
          </cell>
        </row>
        <row r="226">
          <cell r="B226">
            <v>9</v>
          </cell>
          <cell r="C226" t="str">
            <v>Buis beton  U  - 20cm , m'</v>
          </cell>
          <cell r="D226" t="str">
            <v>Mtr</v>
          </cell>
          <cell r="E226" t="str">
            <v>Rp.</v>
          </cell>
          <cell r="F226">
            <v>13250</v>
          </cell>
        </row>
        <row r="227">
          <cell r="B227">
            <v>10</v>
          </cell>
          <cell r="C227" t="str">
            <v>Buis beton  U  - 30cm , m'</v>
          </cell>
          <cell r="D227" t="str">
            <v>Mtr</v>
          </cell>
          <cell r="E227" t="str">
            <v>Rp.</v>
          </cell>
          <cell r="F227">
            <v>14400</v>
          </cell>
        </row>
        <row r="228">
          <cell r="A228" t="str">
            <v>M</v>
          </cell>
          <cell r="C228" t="str">
            <v>BAHAN  PENUTUP ATAP.</v>
          </cell>
        </row>
        <row r="229">
          <cell r="B229">
            <v>1</v>
          </cell>
          <cell r="C229" t="str">
            <v>Genteng lokal ex Mojokembamg</v>
          </cell>
          <cell r="D229" t="str">
            <v>Bh</v>
          </cell>
          <cell r="E229" t="str">
            <v>Rp.</v>
          </cell>
          <cell r="F229">
            <v>900</v>
          </cell>
        </row>
        <row r="230">
          <cell r="B230">
            <v>2</v>
          </cell>
          <cell r="C230" t="str">
            <v>Genteng Nglayur</v>
          </cell>
          <cell r="D230" t="str">
            <v>Bh</v>
          </cell>
          <cell r="E230" t="str">
            <v>Rp.</v>
          </cell>
          <cell r="F230">
            <v>1250</v>
          </cell>
        </row>
        <row r="231">
          <cell r="B231">
            <v>3</v>
          </cell>
          <cell r="C231" t="str">
            <v>Genteng bubungan Nglayur</v>
          </cell>
          <cell r="D231" t="str">
            <v>Bh</v>
          </cell>
          <cell r="E231" t="str">
            <v>Rp.</v>
          </cell>
          <cell r="F231">
            <v>2250</v>
          </cell>
        </row>
        <row r="232">
          <cell r="B232">
            <v>4</v>
          </cell>
          <cell r="C232" t="str">
            <v>Genteng beton</v>
          </cell>
          <cell r="D232" t="str">
            <v>Bh</v>
          </cell>
          <cell r="E232" t="str">
            <v>Rp.</v>
          </cell>
          <cell r="F232">
            <v>4200</v>
          </cell>
        </row>
        <row r="233">
          <cell r="B233">
            <v>5</v>
          </cell>
          <cell r="C233" t="str">
            <v>Genteng flam pres lokal</v>
          </cell>
          <cell r="D233" t="str">
            <v>Bh</v>
          </cell>
          <cell r="E233" t="str">
            <v>Rp.</v>
          </cell>
          <cell r="F233">
            <v>3850</v>
          </cell>
        </row>
        <row r="234">
          <cell r="B234">
            <v>6</v>
          </cell>
          <cell r="C234" t="str">
            <v>Genteng kaca</v>
          </cell>
          <cell r="D234" t="str">
            <v>Bh</v>
          </cell>
          <cell r="E234" t="str">
            <v>Rp.</v>
          </cell>
          <cell r="F234">
            <v>940</v>
          </cell>
        </row>
        <row r="235">
          <cell r="B235">
            <v>7</v>
          </cell>
          <cell r="C235" t="str">
            <v>Genteng keramik</v>
          </cell>
          <cell r="D235" t="str">
            <v>Bh</v>
          </cell>
          <cell r="E235" t="str">
            <v>Rp.</v>
          </cell>
          <cell r="F235">
            <v>7500</v>
          </cell>
        </row>
        <row r="236">
          <cell r="B236">
            <v>8</v>
          </cell>
          <cell r="C236" t="str">
            <v>Genteng kodok model karang pilang</v>
          </cell>
          <cell r="D236" t="str">
            <v>Bh</v>
          </cell>
          <cell r="E236" t="str">
            <v>Rp.</v>
          </cell>
          <cell r="F236">
            <v>2100</v>
          </cell>
        </row>
        <row r="237">
          <cell r="B237">
            <v>9</v>
          </cell>
          <cell r="C237" t="str">
            <v>Genteng kodok  karang pilang ( bambe)</v>
          </cell>
          <cell r="D237" t="str">
            <v>Bh</v>
          </cell>
          <cell r="E237" t="str">
            <v>Rp.</v>
          </cell>
          <cell r="F237">
            <v>3150</v>
          </cell>
        </row>
        <row r="238">
          <cell r="B238">
            <v>10</v>
          </cell>
          <cell r="C238" t="str">
            <v>Bubungan genteng bambe.</v>
          </cell>
          <cell r="D238" t="str">
            <v>Bh</v>
          </cell>
          <cell r="E238" t="str">
            <v>Rp.</v>
          </cell>
          <cell r="F238">
            <v>4000</v>
          </cell>
        </row>
        <row r="239">
          <cell r="B239">
            <v>11</v>
          </cell>
          <cell r="C239" t="str">
            <v>Bubungan glazur Kanmuri / KIA.enteng bambe.</v>
          </cell>
          <cell r="D239" t="str">
            <v>Bh</v>
          </cell>
          <cell r="E239" t="str">
            <v>Rp.</v>
          </cell>
          <cell r="F239">
            <v>6500</v>
          </cell>
        </row>
        <row r="240">
          <cell r="B240">
            <v>12</v>
          </cell>
          <cell r="C240" t="str">
            <v>Eternit  1x1m tebal 6 mm</v>
          </cell>
          <cell r="D240" t="str">
            <v>Bh</v>
          </cell>
          <cell r="E240" t="str">
            <v>Rp.</v>
          </cell>
          <cell r="F240">
            <v>9000</v>
          </cell>
        </row>
        <row r="241">
          <cell r="B241">
            <v>13</v>
          </cell>
          <cell r="C241" t="str">
            <v>Eternit  1x1m tebal 5 mm</v>
          </cell>
          <cell r="D241" t="str">
            <v>Bh</v>
          </cell>
          <cell r="E241" t="str">
            <v>Rp.</v>
          </cell>
          <cell r="F241">
            <v>8000</v>
          </cell>
        </row>
        <row r="242">
          <cell r="B242">
            <v>14</v>
          </cell>
          <cell r="C242" t="str">
            <v>Acustik ukuran 30 x 60 Cm.</v>
          </cell>
          <cell r="D242" t="str">
            <v>Bh</v>
          </cell>
          <cell r="E242" t="str">
            <v>Rp.</v>
          </cell>
          <cell r="F242">
            <v>17500</v>
          </cell>
        </row>
        <row r="243">
          <cell r="B243">
            <v>15</v>
          </cell>
          <cell r="C243" t="str">
            <v>Acustik ukuran 60 x 120 Cm.</v>
          </cell>
          <cell r="D243" t="str">
            <v>Bh</v>
          </cell>
          <cell r="E243" t="str">
            <v>Rp.</v>
          </cell>
          <cell r="F243">
            <v>35000</v>
          </cell>
        </row>
        <row r="244">
          <cell r="B244">
            <v>16</v>
          </cell>
          <cell r="C244" t="str">
            <v>Calsiboardt  1x1m Calsibort 5 mm</v>
          </cell>
          <cell r="D244" t="str">
            <v>Bh</v>
          </cell>
          <cell r="E244" t="str">
            <v>Rp.</v>
          </cell>
          <cell r="F244">
            <v>11500</v>
          </cell>
        </row>
        <row r="245">
          <cell r="B245">
            <v>17</v>
          </cell>
          <cell r="C245" t="str">
            <v>Asbes datar tebal 4 mm</v>
          </cell>
          <cell r="D245" t="str">
            <v>Bh</v>
          </cell>
          <cell r="E245" t="str">
            <v>Rp.</v>
          </cell>
          <cell r="F245">
            <v>11500</v>
          </cell>
        </row>
        <row r="246">
          <cell r="B246">
            <v>18</v>
          </cell>
          <cell r="C246" t="str">
            <v>Asbes datar tebal 3,5 mm</v>
          </cell>
          <cell r="D246" t="str">
            <v>Bh</v>
          </cell>
          <cell r="E246" t="str">
            <v>Rp.</v>
          </cell>
          <cell r="F246">
            <v>10750</v>
          </cell>
        </row>
        <row r="247">
          <cell r="B247">
            <v>19</v>
          </cell>
          <cell r="C247" t="str">
            <v>Asbes gelombang besar 225 x 110</v>
          </cell>
          <cell r="D247" t="str">
            <v>Lbr</v>
          </cell>
          <cell r="E247" t="str">
            <v>Rp.</v>
          </cell>
          <cell r="F247">
            <v>74250</v>
          </cell>
        </row>
        <row r="248">
          <cell r="B248">
            <v>20</v>
          </cell>
          <cell r="C248" t="str">
            <v>Asbes gelombang besar Per M2</v>
          </cell>
          <cell r="D248" t="str">
            <v>M2</v>
          </cell>
          <cell r="E248" t="str">
            <v>Rp.</v>
          </cell>
          <cell r="F248">
            <v>29500</v>
          </cell>
        </row>
        <row r="249">
          <cell r="B249">
            <v>21</v>
          </cell>
          <cell r="C249" t="str">
            <v>Asbes gelombang kecil  225 x 105</v>
          </cell>
          <cell r="D249" t="str">
            <v>Lbr</v>
          </cell>
          <cell r="E249" t="str">
            <v>Rp.</v>
          </cell>
          <cell r="F249">
            <v>55350</v>
          </cell>
        </row>
        <row r="250">
          <cell r="B250">
            <v>22</v>
          </cell>
          <cell r="C250" t="str">
            <v>Asbes gelombang kecil  Per M2.</v>
          </cell>
          <cell r="D250" t="str">
            <v>M2</v>
          </cell>
          <cell r="E250" t="str">
            <v>Rp.</v>
          </cell>
          <cell r="F250">
            <v>20000</v>
          </cell>
        </row>
        <row r="251">
          <cell r="A251" t="str">
            <v>D:\Budi\DataBudi\AnalisaSNI.wk4\2006.</v>
          </cell>
          <cell r="F251" t="str">
            <v>Halaman : 123</v>
          </cell>
        </row>
        <row r="252">
          <cell r="A252" t="str">
            <v>1</v>
          </cell>
          <cell r="B252" t="str">
            <v>2</v>
          </cell>
          <cell r="C252" t="str">
            <v>3</v>
          </cell>
          <cell r="D252">
            <v>4</v>
          </cell>
          <cell r="F252">
            <v>5</v>
          </cell>
        </row>
        <row r="253">
          <cell r="B253">
            <v>23</v>
          </cell>
          <cell r="C253" t="str">
            <v>Bubungan Asbes Gelombang besar</v>
          </cell>
          <cell r="D253" t="str">
            <v>Bh</v>
          </cell>
          <cell r="E253" t="str">
            <v>Rp.</v>
          </cell>
          <cell r="F253">
            <v>68580</v>
          </cell>
        </row>
        <row r="254">
          <cell r="B254">
            <v>24</v>
          </cell>
          <cell r="C254" t="str">
            <v>Bubungan Asbes Gelombang kecil</v>
          </cell>
          <cell r="D254" t="str">
            <v>Bh</v>
          </cell>
          <cell r="E254" t="str">
            <v>Rp.</v>
          </cell>
          <cell r="F254">
            <v>52650</v>
          </cell>
        </row>
        <row r="255">
          <cell r="B255">
            <v>25</v>
          </cell>
          <cell r="C255" t="str">
            <v>Seng plat BJLS 30.80.300 cm</v>
          </cell>
          <cell r="D255" t="str">
            <v>Lbr</v>
          </cell>
          <cell r="E255" t="str">
            <v>Rp.</v>
          </cell>
          <cell r="F255">
            <v>35000</v>
          </cell>
        </row>
        <row r="256">
          <cell r="B256">
            <v>26</v>
          </cell>
          <cell r="C256" t="str">
            <v>Seng gelombang  BJLS  28</v>
          </cell>
          <cell r="D256" t="str">
            <v>Lbr</v>
          </cell>
          <cell r="E256" t="str">
            <v>Rp.</v>
          </cell>
          <cell r="F256">
            <v>14000</v>
          </cell>
        </row>
        <row r="257">
          <cell r="B257">
            <v>27</v>
          </cell>
          <cell r="C257" t="str">
            <v>Seng gelombang  BJLS  30</v>
          </cell>
          <cell r="D257" t="str">
            <v>Lbr</v>
          </cell>
          <cell r="E257" t="str">
            <v>Rp.</v>
          </cell>
          <cell r="F257">
            <v>60000</v>
          </cell>
        </row>
        <row r="258">
          <cell r="B258">
            <v>28</v>
          </cell>
          <cell r="C258" t="str">
            <v>Seng plat BJLS   28</v>
          </cell>
          <cell r="D258" t="str">
            <v>Lbr</v>
          </cell>
          <cell r="E258" t="str">
            <v>Rp.</v>
          </cell>
          <cell r="F258">
            <v>65625</v>
          </cell>
        </row>
        <row r="259">
          <cell r="B259">
            <v>29</v>
          </cell>
          <cell r="C259" t="str">
            <v>Seng plat BJLS   30</v>
          </cell>
          <cell r="D259" t="str">
            <v>Lbr</v>
          </cell>
          <cell r="E259" t="str">
            <v>Rp.</v>
          </cell>
          <cell r="F259">
            <v>33750</v>
          </cell>
        </row>
        <row r="260">
          <cell r="B260">
            <v>30</v>
          </cell>
          <cell r="C260" t="str">
            <v>Seng Galvalum DJLS  45 warna lebar efektif 73</v>
          </cell>
          <cell r="D260" t="str">
            <v>M1</v>
          </cell>
          <cell r="E260" t="str">
            <v>Rp.</v>
          </cell>
          <cell r="F260">
            <v>37500</v>
          </cell>
        </row>
        <row r="261">
          <cell r="B261">
            <v>31</v>
          </cell>
          <cell r="C261" t="str">
            <v>Seng Galvalum DJLS  45 polos lbr efektif 73 Cm</v>
          </cell>
          <cell r="D261" t="str">
            <v>M1</v>
          </cell>
          <cell r="E261" t="str">
            <v>Rp.</v>
          </cell>
          <cell r="F261">
            <v>87500</v>
          </cell>
        </row>
        <row r="262">
          <cell r="A262" t="str">
            <v>N</v>
          </cell>
          <cell r="C262" t="str">
            <v>BAHAN  PENGECATAN + POLITUR..</v>
          </cell>
        </row>
        <row r="263">
          <cell r="B263">
            <v>1</v>
          </cell>
          <cell r="C263" t="str">
            <v>Kertas gosok</v>
          </cell>
          <cell r="D263" t="str">
            <v>lbr</v>
          </cell>
          <cell r="E263" t="str">
            <v>Rp.</v>
          </cell>
          <cell r="F263">
            <v>4150</v>
          </cell>
        </row>
        <row r="264">
          <cell r="B264">
            <v>2</v>
          </cell>
          <cell r="C264" t="str">
            <v>Plamur tembok</v>
          </cell>
          <cell r="D264" t="str">
            <v>Kg</v>
          </cell>
          <cell r="E264" t="str">
            <v>Rp.</v>
          </cell>
          <cell r="F264">
            <v>10000</v>
          </cell>
        </row>
        <row r="265">
          <cell r="B265">
            <v>3</v>
          </cell>
          <cell r="C265" t="str">
            <v>Plamur kayu " PEDANG "</v>
          </cell>
          <cell r="D265" t="str">
            <v>Kg</v>
          </cell>
          <cell r="E265" t="str">
            <v>Rp.</v>
          </cell>
          <cell r="F265">
            <v>9000</v>
          </cell>
        </row>
        <row r="266">
          <cell r="B266">
            <v>4</v>
          </cell>
          <cell r="C266" t="str">
            <v>Cat kayu / besi EMCO/setara</v>
          </cell>
          <cell r="D266" t="str">
            <v>Kg</v>
          </cell>
          <cell r="E266" t="str">
            <v>Rp.</v>
          </cell>
          <cell r="F266">
            <v>45000</v>
          </cell>
        </row>
        <row r="267">
          <cell r="B267">
            <v>5</v>
          </cell>
          <cell r="C267" t="str">
            <v>Cat tembok "wathershilt" merk Duluk ; Jotun.</v>
          </cell>
          <cell r="D267" t="str">
            <v>Kg</v>
          </cell>
          <cell r="E267" t="str">
            <v>Rp.</v>
          </cell>
          <cell r="F267">
            <v>56000</v>
          </cell>
        </row>
        <row r="268">
          <cell r="B268">
            <v>6</v>
          </cell>
          <cell r="C268" t="str">
            <v>Cat tembok "DECOLITH"</v>
          </cell>
          <cell r="D268" t="str">
            <v>Kg</v>
          </cell>
          <cell r="E268" t="str">
            <v>Rp.</v>
          </cell>
          <cell r="F268">
            <v>15000</v>
          </cell>
        </row>
        <row r="269">
          <cell r="B269">
            <v>7</v>
          </cell>
          <cell r="C269" t="str">
            <v>Cat tembok "PARAGON"</v>
          </cell>
          <cell r="D269" t="str">
            <v>Kg</v>
          </cell>
          <cell r="E269" t="str">
            <v>Rp.</v>
          </cell>
          <cell r="F269">
            <v>14500</v>
          </cell>
        </row>
        <row r="270">
          <cell r="B270">
            <v>8</v>
          </cell>
          <cell r="C270" t="str">
            <v>Cat kayu dasar</v>
          </cell>
          <cell r="D270" t="str">
            <v>Kg</v>
          </cell>
          <cell r="E270" t="str">
            <v>Rp.</v>
          </cell>
          <cell r="F270">
            <v>20500</v>
          </cell>
        </row>
        <row r="271">
          <cell r="B271">
            <v>9</v>
          </cell>
          <cell r="C271" t="str">
            <v>Cat tembok "ICI Catilac"</v>
          </cell>
          <cell r="D271" t="str">
            <v>Kg</v>
          </cell>
          <cell r="E271" t="str">
            <v>Rp.</v>
          </cell>
          <cell r="F271">
            <v>26450</v>
          </cell>
        </row>
        <row r="272">
          <cell r="B272">
            <v>10</v>
          </cell>
          <cell r="C272" t="str">
            <v>Cat meni "PEDANG"</v>
          </cell>
          <cell r="D272" t="str">
            <v>Kg</v>
          </cell>
          <cell r="E272" t="str">
            <v>Rp.</v>
          </cell>
          <cell r="F272">
            <v>18500</v>
          </cell>
        </row>
        <row r="273">
          <cell r="B273">
            <v>11</v>
          </cell>
          <cell r="C273" t="str">
            <v>Dempul kayu</v>
          </cell>
          <cell r="D273" t="str">
            <v>Kg</v>
          </cell>
          <cell r="E273" t="str">
            <v>Rp.</v>
          </cell>
          <cell r="F273">
            <v>17500</v>
          </cell>
        </row>
        <row r="274">
          <cell r="B274">
            <v>12</v>
          </cell>
          <cell r="C274" t="str">
            <v>Minyak cat / thiner B</v>
          </cell>
          <cell r="D274" t="str">
            <v>Ltr</v>
          </cell>
          <cell r="E274" t="str">
            <v>Rp.</v>
          </cell>
          <cell r="F274">
            <v>7500</v>
          </cell>
        </row>
        <row r="275">
          <cell r="B275">
            <v>13</v>
          </cell>
          <cell r="C275" t="str">
            <v>Tinner A</v>
          </cell>
          <cell r="D275" t="str">
            <v>Ltr</v>
          </cell>
          <cell r="E275" t="str">
            <v>Rp.</v>
          </cell>
          <cell r="F275">
            <v>5000</v>
          </cell>
        </row>
        <row r="276">
          <cell r="B276">
            <v>14</v>
          </cell>
          <cell r="C276" t="str">
            <v>Spiritus</v>
          </cell>
          <cell r="D276" t="str">
            <v>Ltr</v>
          </cell>
          <cell r="E276" t="str">
            <v>Rp.</v>
          </cell>
          <cell r="F276">
            <v>15000</v>
          </cell>
        </row>
        <row r="277">
          <cell r="B277">
            <v>15</v>
          </cell>
          <cell r="C277" t="str">
            <v>Plitur jadi</v>
          </cell>
          <cell r="D277" t="str">
            <v>Ltr</v>
          </cell>
          <cell r="E277" t="str">
            <v>Rp.</v>
          </cell>
          <cell r="F277">
            <v>28600</v>
          </cell>
        </row>
        <row r="278">
          <cell r="B278">
            <v>16</v>
          </cell>
          <cell r="C278" t="str">
            <v>Vernis</v>
          </cell>
          <cell r="D278" t="str">
            <v>Ltr</v>
          </cell>
          <cell r="E278" t="str">
            <v>Rp.</v>
          </cell>
          <cell r="F278">
            <v>45000</v>
          </cell>
        </row>
        <row r="279">
          <cell r="B279">
            <v>17</v>
          </cell>
          <cell r="C279" t="str">
            <v>Lem putih " RAJAWALI "</v>
          </cell>
          <cell r="D279" t="str">
            <v>Kg</v>
          </cell>
          <cell r="E279" t="str">
            <v>Rp.</v>
          </cell>
          <cell r="F279">
            <v>9500</v>
          </cell>
        </row>
        <row r="280">
          <cell r="B280">
            <v>18</v>
          </cell>
          <cell r="C280" t="str">
            <v xml:space="preserve">Lem kayu aica aibon </v>
          </cell>
          <cell r="D280" t="str">
            <v>Kg</v>
          </cell>
          <cell r="E280" t="str">
            <v>Rp.</v>
          </cell>
          <cell r="F280">
            <v>17500</v>
          </cell>
        </row>
        <row r="281">
          <cell r="B281">
            <v>19</v>
          </cell>
          <cell r="C281" t="str">
            <v>Teer</v>
          </cell>
          <cell r="D281" t="str">
            <v>Kg</v>
          </cell>
          <cell r="E281" t="str">
            <v>Rp.</v>
          </cell>
          <cell r="F281">
            <v>12500</v>
          </cell>
        </row>
        <row r="282">
          <cell r="B282">
            <v>20</v>
          </cell>
          <cell r="C282" t="str">
            <v>Cherlag</v>
          </cell>
          <cell r="D282" t="str">
            <v>Kg</v>
          </cell>
          <cell r="E282" t="str">
            <v>Rp.</v>
          </cell>
          <cell r="F282">
            <v>20000</v>
          </cell>
        </row>
        <row r="283">
          <cell r="A283" t="str">
            <v>O</v>
          </cell>
          <cell r="C283" t="str">
            <v>BAHAN  KACA.</v>
          </cell>
        </row>
        <row r="284">
          <cell r="B284">
            <v>1</v>
          </cell>
          <cell r="C284" t="str">
            <v>Kaca bening 3 mm</v>
          </cell>
          <cell r="D284" t="str">
            <v>m2</v>
          </cell>
          <cell r="E284" t="str">
            <v>Rp.</v>
          </cell>
          <cell r="F284">
            <v>35000</v>
          </cell>
        </row>
        <row r="285">
          <cell r="B285">
            <v>2</v>
          </cell>
          <cell r="C285" t="str">
            <v>Kaca bening 5 mm</v>
          </cell>
          <cell r="D285" t="str">
            <v>m2</v>
          </cell>
          <cell r="E285" t="str">
            <v>Rp.</v>
          </cell>
          <cell r="F285">
            <v>57500</v>
          </cell>
        </row>
        <row r="286">
          <cell r="B286">
            <v>3</v>
          </cell>
          <cell r="C286" t="str">
            <v>Kaca raybend 5 mm</v>
          </cell>
          <cell r="D286" t="str">
            <v>m2</v>
          </cell>
          <cell r="E286" t="str">
            <v>Rp.</v>
          </cell>
          <cell r="F286">
            <v>65000</v>
          </cell>
        </row>
        <row r="287">
          <cell r="B287">
            <v>4</v>
          </cell>
          <cell r="C287" t="str">
            <v>Kaca buram 5 mm</v>
          </cell>
          <cell r="D287" t="str">
            <v>m2</v>
          </cell>
          <cell r="E287" t="str">
            <v>Rp.</v>
          </cell>
          <cell r="F287">
            <v>60000</v>
          </cell>
        </row>
        <row r="288">
          <cell r="B288">
            <v>5</v>
          </cell>
          <cell r="C288" t="str">
            <v>Kaca cermin 5 mm</v>
          </cell>
          <cell r="D288" t="str">
            <v>m2</v>
          </cell>
          <cell r="E288" t="str">
            <v>Rp.</v>
          </cell>
          <cell r="F288">
            <v>120000</v>
          </cell>
        </row>
        <row r="289">
          <cell r="B289">
            <v>6</v>
          </cell>
          <cell r="C289" t="str">
            <v>Kaca cermin 6 mm</v>
          </cell>
          <cell r="D289" t="str">
            <v>m2</v>
          </cell>
          <cell r="E289" t="str">
            <v>Rp.</v>
          </cell>
          <cell r="F289">
            <v>200000</v>
          </cell>
        </row>
        <row r="290">
          <cell r="B290">
            <v>7</v>
          </cell>
          <cell r="C290" t="str">
            <v>Kaca patri  warna 5 mm</v>
          </cell>
          <cell r="D290" t="str">
            <v>m2</v>
          </cell>
          <cell r="E290" t="str">
            <v>Rp.</v>
          </cell>
          <cell r="F290">
            <v>325000</v>
          </cell>
        </row>
        <row r="291">
          <cell r="B291">
            <v>8</v>
          </cell>
          <cell r="C291" t="str">
            <v>Kaca painting  5 mm</v>
          </cell>
          <cell r="D291" t="str">
            <v>m2</v>
          </cell>
          <cell r="E291" t="str">
            <v>Rp.</v>
          </cell>
          <cell r="F291">
            <v>190000</v>
          </cell>
        </row>
        <row r="292">
          <cell r="B292">
            <v>9</v>
          </cell>
          <cell r="C292" t="str">
            <v>Kaca nako + rangka "NIKY"</v>
          </cell>
          <cell r="D292" t="str">
            <v>Dn</v>
          </cell>
          <cell r="E292" t="str">
            <v>Rp.</v>
          </cell>
          <cell r="F292">
            <v>15250</v>
          </cell>
        </row>
        <row r="293">
          <cell r="A293" t="str">
            <v>P</v>
          </cell>
          <cell r="C293" t="str">
            <v>BAHAN  PENGANTUNG + KUNCI.</v>
          </cell>
        </row>
        <row r="294">
          <cell r="B294">
            <v>1</v>
          </cell>
          <cell r="C294" t="str">
            <v>Kunci  "ALPHA Bulat" 1 x putar</v>
          </cell>
          <cell r="D294" t="str">
            <v>Bh</v>
          </cell>
          <cell r="E294" t="str">
            <v>Rp.</v>
          </cell>
          <cell r="F294">
            <v>60000</v>
          </cell>
        </row>
        <row r="295">
          <cell r="B295">
            <v>2</v>
          </cell>
          <cell r="C295" t="str">
            <v>Kunci  "SILINDER" 1 x putar</v>
          </cell>
          <cell r="D295" t="str">
            <v>Bh</v>
          </cell>
          <cell r="E295" t="str">
            <v>Rp.</v>
          </cell>
          <cell r="F295">
            <v>51750</v>
          </cell>
        </row>
        <row r="296">
          <cell r="B296">
            <v>3</v>
          </cell>
          <cell r="C296" t="str">
            <v>Kunci  "ANCHOR" / UNION / Yale 2 x tanam</v>
          </cell>
          <cell r="D296" t="str">
            <v>Bh</v>
          </cell>
          <cell r="E296" t="str">
            <v>Rp.</v>
          </cell>
          <cell r="F296">
            <v>150000</v>
          </cell>
        </row>
        <row r="297">
          <cell r="B297">
            <v>4</v>
          </cell>
          <cell r="C297" t="str">
            <v>Kunci  "KUDA TERBANG" 2 x putar</v>
          </cell>
          <cell r="D297" t="str">
            <v>Bh</v>
          </cell>
          <cell r="E297" t="str">
            <v>Rp.</v>
          </cell>
          <cell r="F297">
            <v>95000</v>
          </cell>
        </row>
        <row r="298">
          <cell r="B298">
            <v>5</v>
          </cell>
          <cell r="C298" t="str">
            <v>Kunci tanam  "ANTIK" 2 x putar</v>
          </cell>
          <cell r="D298" t="str">
            <v>Bh</v>
          </cell>
          <cell r="E298" t="str">
            <v>Rp.</v>
          </cell>
          <cell r="F298">
            <v>120000</v>
          </cell>
        </row>
        <row r="299">
          <cell r="B299">
            <v>6</v>
          </cell>
          <cell r="C299" t="str">
            <v xml:space="preserve"> Kunci selot kuningngan panjang 25 Cm</v>
          </cell>
          <cell r="D299" t="str">
            <v>Bh</v>
          </cell>
          <cell r="E299" t="str">
            <v>Rp.</v>
          </cell>
          <cell r="F299">
            <v>109250</v>
          </cell>
        </row>
        <row r="300">
          <cell r="B300">
            <v>7</v>
          </cell>
          <cell r="C300" t="str">
            <v xml:space="preserve"> Kunci selot kuningngan panjang 15 Cm</v>
          </cell>
          <cell r="D300" t="str">
            <v>Bh</v>
          </cell>
          <cell r="E300" t="str">
            <v>Rp.</v>
          </cell>
          <cell r="F300">
            <v>37375</v>
          </cell>
        </row>
        <row r="301">
          <cell r="B301">
            <v>8</v>
          </cell>
          <cell r="C301" t="str">
            <v xml:space="preserve"> Kunci selot hitam panjang 25 Cm</v>
          </cell>
          <cell r="D301" t="str">
            <v>Bh</v>
          </cell>
          <cell r="E301" t="str">
            <v>Rp.</v>
          </cell>
          <cell r="F301">
            <v>17250</v>
          </cell>
        </row>
        <row r="302">
          <cell r="B302">
            <v>9</v>
          </cell>
          <cell r="C302" t="str">
            <v xml:space="preserve"> Kunci selot hitam panjang 15 Cm</v>
          </cell>
          <cell r="D302" t="str">
            <v>Bh</v>
          </cell>
          <cell r="E302" t="str">
            <v>Rp.</v>
          </cell>
          <cell r="F302">
            <v>14500</v>
          </cell>
        </row>
        <row r="303">
          <cell r="B303">
            <v>10</v>
          </cell>
          <cell r="C303" t="str">
            <v xml:space="preserve"> Kunci lemari 808.</v>
          </cell>
          <cell r="D303" t="str">
            <v>Bh</v>
          </cell>
          <cell r="E303" t="str">
            <v>Rp.</v>
          </cell>
          <cell r="F303">
            <v>12360</v>
          </cell>
        </row>
        <row r="304">
          <cell r="B304">
            <v>11</v>
          </cell>
          <cell r="C304" t="str">
            <v>Door holder / pegangan pintu antik / baik.</v>
          </cell>
          <cell r="D304" t="str">
            <v>Unit</v>
          </cell>
          <cell r="E304" t="str">
            <v>Rp.</v>
          </cell>
          <cell r="F304">
            <v>50000</v>
          </cell>
        </row>
        <row r="305">
          <cell r="B305">
            <v>12</v>
          </cell>
          <cell r="C305" t="str">
            <v>Rel pintu dorong</v>
          </cell>
          <cell r="D305" t="str">
            <v>Unit</v>
          </cell>
          <cell r="E305" t="str">
            <v>Rp.</v>
          </cell>
          <cell r="F305">
            <v>149500</v>
          </cell>
        </row>
        <row r="306">
          <cell r="B306">
            <v>13</v>
          </cell>
          <cell r="C306" t="str">
            <v>Engsel Nylon "ARCH" asli pintu</v>
          </cell>
          <cell r="D306" t="str">
            <v>Bh</v>
          </cell>
          <cell r="E306" t="str">
            <v>Rp.</v>
          </cell>
          <cell r="F306">
            <v>17500</v>
          </cell>
        </row>
        <row r="307">
          <cell r="B307">
            <v>14</v>
          </cell>
          <cell r="C307" t="str">
            <v>Engsel jendela</v>
          </cell>
          <cell r="D307" t="str">
            <v>Bh</v>
          </cell>
          <cell r="E307" t="str">
            <v>Rp.</v>
          </cell>
          <cell r="F307">
            <v>12500</v>
          </cell>
        </row>
        <row r="308">
          <cell r="B308">
            <v>15</v>
          </cell>
          <cell r="C308" t="str">
            <v>Grendel injak</v>
          </cell>
          <cell r="D308" t="str">
            <v>Bh</v>
          </cell>
          <cell r="E308" t="str">
            <v>Rp.</v>
          </cell>
          <cell r="F308">
            <v>14250</v>
          </cell>
        </row>
        <row r="309">
          <cell r="B309">
            <v>16</v>
          </cell>
          <cell r="C309" t="str">
            <v>Grendel tanam pintu</v>
          </cell>
          <cell r="D309" t="str">
            <v>Bh</v>
          </cell>
          <cell r="E309" t="str">
            <v>Rp.</v>
          </cell>
          <cell r="F309">
            <v>72500</v>
          </cell>
        </row>
        <row r="310">
          <cell r="B310">
            <v>17</v>
          </cell>
          <cell r="C310" t="str">
            <v>Grendel jendela</v>
          </cell>
          <cell r="D310" t="str">
            <v>Bh</v>
          </cell>
          <cell r="E310" t="str">
            <v>Rp.</v>
          </cell>
          <cell r="F310">
            <v>9000</v>
          </cell>
        </row>
        <row r="311">
          <cell r="B311">
            <v>18</v>
          </cell>
          <cell r="C311" t="str">
            <v>Door closer</v>
          </cell>
          <cell r="D311" t="str">
            <v>Bh</v>
          </cell>
          <cell r="E311" t="str">
            <v>Rp.</v>
          </cell>
          <cell r="F311">
            <v>180000</v>
          </cell>
        </row>
        <row r="312">
          <cell r="A312" t="str">
            <v>D:\Budi\DataBudi\AnalisaSNI.wk4\2006.</v>
          </cell>
          <cell r="F312" t="str">
            <v>Halaman : 124</v>
          </cell>
        </row>
        <row r="314">
          <cell r="A314" t="str">
            <v>1</v>
          </cell>
          <cell r="B314" t="str">
            <v>2</v>
          </cell>
          <cell r="C314" t="str">
            <v>3</v>
          </cell>
          <cell r="D314">
            <v>4</v>
          </cell>
          <cell r="F314">
            <v>5</v>
          </cell>
        </row>
        <row r="315">
          <cell r="B315">
            <v>19</v>
          </cell>
          <cell r="C315" t="str">
            <v>Door STOP</v>
          </cell>
          <cell r="D315" t="str">
            <v>Bh</v>
          </cell>
          <cell r="E315" t="str">
            <v>Rp.</v>
          </cell>
          <cell r="F315">
            <v>15250</v>
          </cell>
        </row>
        <row r="316">
          <cell r="B316">
            <v>20</v>
          </cell>
          <cell r="C316" t="str">
            <v>Kait angin sikutan yang baik.</v>
          </cell>
          <cell r="D316" t="str">
            <v>Psg</v>
          </cell>
          <cell r="E316" t="str">
            <v>Rp.</v>
          </cell>
          <cell r="F316">
            <v>16000</v>
          </cell>
        </row>
        <row r="317">
          <cell r="B317">
            <v>21</v>
          </cell>
          <cell r="C317" t="str">
            <v>Hak angin</v>
          </cell>
          <cell r="D317" t="str">
            <v>Psg</v>
          </cell>
          <cell r="E317" t="str">
            <v>Rp.</v>
          </cell>
          <cell r="F317">
            <v>8500</v>
          </cell>
        </row>
        <row r="318">
          <cell r="A318" t="str">
            <v>Q</v>
          </cell>
          <cell r="C318" t="str">
            <v>BAHAN  SANITAIR.</v>
          </cell>
        </row>
        <row r="319">
          <cell r="B319">
            <v>1</v>
          </cell>
          <cell r="C319" t="str">
            <v>Kran air "SAN EI"</v>
          </cell>
          <cell r="D319" t="str">
            <v>Bh</v>
          </cell>
          <cell r="E319" t="str">
            <v>Rp.</v>
          </cell>
          <cell r="F319">
            <v>24000</v>
          </cell>
        </row>
        <row r="320">
          <cell r="B320">
            <v>2</v>
          </cell>
          <cell r="C320" t="str">
            <v>Kran air "AMICO 1/2"</v>
          </cell>
          <cell r="D320" t="str">
            <v>Bh</v>
          </cell>
          <cell r="E320" t="str">
            <v>Rp.</v>
          </cell>
          <cell r="F320">
            <v>27500</v>
          </cell>
        </row>
        <row r="321">
          <cell r="B321">
            <v>3</v>
          </cell>
          <cell r="C321" t="str">
            <v>Kran air "AMICO 3/4"</v>
          </cell>
          <cell r="D321" t="str">
            <v>Bh</v>
          </cell>
          <cell r="E321" t="str">
            <v>Rp.</v>
          </cell>
          <cell r="F321">
            <v>32500</v>
          </cell>
        </row>
        <row r="322">
          <cell r="B322">
            <v>4</v>
          </cell>
          <cell r="C322" t="str">
            <v>Pompa air "GOLD STAR"</v>
          </cell>
          <cell r="D322" t="str">
            <v>Bh</v>
          </cell>
          <cell r="E322" t="str">
            <v>Rp.</v>
          </cell>
          <cell r="F322">
            <v>350000</v>
          </cell>
        </row>
        <row r="323">
          <cell r="B323">
            <v>5</v>
          </cell>
          <cell r="C323" t="str">
            <v>Pompa air "NASIONAL"</v>
          </cell>
          <cell r="D323" t="str">
            <v>Bh</v>
          </cell>
          <cell r="E323" t="str">
            <v>Rp.</v>
          </cell>
          <cell r="F323">
            <v>285000</v>
          </cell>
        </row>
        <row r="324">
          <cell r="B324">
            <v>6</v>
          </cell>
          <cell r="C324" t="str">
            <v>Floor drains / plastik.</v>
          </cell>
          <cell r="D324" t="str">
            <v>Bh</v>
          </cell>
          <cell r="E324" t="str">
            <v>Rp.</v>
          </cell>
          <cell r="F324">
            <v>15000</v>
          </cell>
        </row>
        <row r="325">
          <cell r="B325">
            <v>7</v>
          </cell>
          <cell r="C325" t="str">
            <v>Closed Jongkok trasso</v>
          </cell>
          <cell r="D325" t="str">
            <v>Bh</v>
          </cell>
          <cell r="E325" t="str">
            <v>Rp.</v>
          </cell>
          <cell r="F325">
            <v>75000</v>
          </cell>
        </row>
        <row r="326">
          <cell r="B326">
            <v>8</v>
          </cell>
          <cell r="C326" t="str">
            <v>Closed Jongkok keramic INA warna</v>
          </cell>
          <cell r="D326" t="str">
            <v>Bh</v>
          </cell>
          <cell r="E326" t="str">
            <v>Rp.</v>
          </cell>
          <cell r="F326">
            <v>105000</v>
          </cell>
        </row>
        <row r="327">
          <cell r="B327">
            <v>9</v>
          </cell>
          <cell r="C327" t="str">
            <v>Closed duduk monoblock.</v>
          </cell>
          <cell r="D327" t="str">
            <v>Bh</v>
          </cell>
          <cell r="E327" t="str">
            <v>Rp.</v>
          </cell>
          <cell r="F327">
            <v>850000</v>
          </cell>
        </row>
        <row r="328">
          <cell r="B328">
            <v>10</v>
          </cell>
          <cell r="C328" t="str">
            <v>Tutup bak mandi</v>
          </cell>
          <cell r="D328" t="str">
            <v>Bh</v>
          </cell>
          <cell r="E328" t="str">
            <v>Rp.</v>
          </cell>
          <cell r="F328">
            <v>12500</v>
          </cell>
        </row>
        <row r="329">
          <cell r="B329">
            <v>11</v>
          </cell>
          <cell r="C329" t="str">
            <v>Lem paralon</v>
          </cell>
          <cell r="D329" t="str">
            <v>Bh</v>
          </cell>
          <cell r="E329" t="str">
            <v>Rp.</v>
          </cell>
          <cell r="F329">
            <v>6250</v>
          </cell>
        </row>
        <row r="330">
          <cell r="B330">
            <v>12</v>
          </cell>
          <cell r="C330" t="str">
            <v>Westafel</v>
          </cell>
          <cell r="D330" t="str">
            <v>Bh</v>
          </cell>
          <cell r="E330" t="str">
            <v>Rp.</v>
          </cell>
          <cell r="F330">
            <v>375000</v>
          </cell>
        </row>
        <row r="331">
          <cell r="B331">
            <v>13</v>
          </cell>
          <cell r="C331" t="str">
            <v>Urinoir keramic.</v>
          </cell>
          <cell r="D331" t="str">
            <v>Bh</v>
          </cell>
          <cell r="E331" t="str">
            <v>Rp.</v>
          </cell>
          <cell r="F331">
            <v>180250</v>
          </cell>
        </row>
        <row r="332">
          <cell r="B332">
            <v>14</v>
          </cell>
          <cell r="C332" t="str">
            <v>Sumur + pompatangan  dragon terpasang</v>
          </cell>
          <cell r="D332" t="str">
            <v>Unit</v>
          </cell>
          <cell r="E332" t="str">
            <v>Rp.</v>
          </cell>
          <cell r="F332">
            <v>1101600</v>
          </cell>
        </row>
        <row r="333">
          <cell r="B333">
            <v>15</v>
          </cell>
          <cell r="C333" t="str">
            <v>Septiktank + resapan komplit 1 M3</v>
          </cell>
          <cell r="D333" t="str">
            <v>Unit</v>
          </cell>
          <cell r="E333" t="str">
            <v>Rp.</v>
          </cell>
          <cell r="F333">
            <v>1539000</v>
          </cell>
        </row>
        <row r="334">
          <cell r="B334">
            <v>16</v>
          </cell>
          <cell r="C334" t="str">
            <v>Septiktank + resapan komplit 2 M3</v>
          </cell>
          <cell r="D334" t="str">
            <v>Unit</v>
          </cell>
          <cell r="E334" t="str">
            <v>Rp.</v>
          </cell>
          <cell r="F334">
            <v>2349000</v>
          </cell>
        </row>
        <row r="335">
          <cell r="B335">
            <v>17</v>
          </cell>
          <cell r="C335" t="str">
            <v>Septiktank + resapan komplit 5 M3</v>
          </cell>
          <cell r="D335" t="str">
            <v>Unit</v>
          </cell>
          <cell r="E335" t="str">
            <v>Rp.</v>
          </cell>
          <cell r="F335">
            <v>3510000</v>
          </cell>
        </row>
        <row r="336">
          <cell r="B336">
            <v>18</v>
          </cell>
          <cell r="C336" t="str">
            <v>Septiktank + resapan komplit 8 M3</v>
          </cell>
          <cell r="D336" t="str">
            <v>Unit</v>
          </cell>
          <cell r="E336" t="str">
            <v>Rp.</v>
          </cell>
          <cell r="F336">
            <v>5722500</v>
          </cell>
        </row>
        <row r="337">
          <cell r="A337" t="str">
            <v>R</v>
          </cell>
          <cell r="C337" t="str">
            <v>BAHAN  ELEKTRIKAL.</v>
          </cell>
        </row>
        <row r="338">
          <cell r="B338">
            <v>1</v>
          </cell>
          <cell r="C338" t="str">
            <v>Pasang  listrik /Wirring.</v>
          </cell>
          <cell r="D338" t="str">
            <v>Ttk</v>
          </cell>
          <cell r="E338" t="str">
            <v>Rp.</v>
          </cell>
          <cell r="F338">
            <v>60000</v>
          </cell>
        </row>
        <row r="339">
          <cell r="B339">
            <v>2</v>
          </cell>
          <cell r="C339" t="str">
            <v>Lampu TL 1 x 10 w PHILIPS</v>
          </cell>
          <cell r="D339" t="str">
            <v>Bh</v>
          </cell>
          <cell r="E339" t="str">
            <v>Rp.</v>
          </cell>
          <cell r="F339">
            <v>39600</v>
          </cell>
        </row>
        <row r="340">
          <cell r="B340">
            <v>3</v>
          </cell>
          <cell r="C340" t="str">
            <v>Lampu TL 1 x 20 w PHILIPS</v>
          </cell>
          <cell r="D340" t="str">
            <v>Bh</v>
          </cell>
          <cell r="E340" t="str">
            <v>Rp.</v>
          </cell>
          <cell r="F340">
            <v>61600</v>
          </cell>
        </row>
        <row r="341">
          <cell r="B341">
            <v>4</v>
          </cell>
          <cell r="C341" t="str">
            <v>Lampu TL 1 x 40 w PHILIPS</v>
          </cell>
          <cell r="D341" t="str">
            <v>Bh</v>
          </cell>
          <cell r="E341" t="str">
            <v>Rp.</v>
          </cell>
          <cell r="F341">
            <v>75000</v>
          </cell>
        </row>
        <row r="342">
          <cell r="B342">
            <v>5</v>
          </cell>
          <cell r="C342" t="str">
            <v>Lampu pijar 40 - 100 w PHILIPS</v>
          </cell>
          <cell r="D342" t="str">
            <v>Bh</v>
          </cell>
          <cell r="E342" t="str">
            <v>Rp.</v>
          </cell>
          <cell r="F342">
            <v>12000</v>
          </cell>
        </row>
        <row r="343">
          <cell r="B343">
            <v>6</v>
          </cell>
          <cell r="C343" t="str">
            <v>Isolator</v>
          </cell>
          <cell r="D343" t="str">
            <v>Bh</v>
          </cell>
          <cell r="E343" t="str">
            <v>Rp.</v>
          </cell>
          <cell r="F343">
            <v>6000</v>
          </cell>
        </row>
        <row r="344">
          <cell r="B344">
            <v>7</v>
          </cell>
          <cell r="C344" t="str">
            <v>Las Doof</v>
          </cell>
          <cell r="D344" t="str">
            <v>Bh</v>
          </cell>
          <cell r="E344" t="str">
            <v>Rp.</v>
          </cell>
          <cell r="F344">
            <v>2400</v>
          </cell>
        </row>
        <row r="345">
          <cell r="B345">
            <v>8</v>
          </cell>
          <cell r="C345" t="str">
            <v>Fiting Plafoond</v>
          </cell>
          <cell r="D345" t="str">
            <v>Bh</v>
          </cell>
          <cell r="E345" t="str">
            <v>Rp.</v>
          </cell>
          <cell r="F345">
            <v>10500</v>
          </cell>
        </row>
        <row r="346">
          <cell r="B346">
            <v>9</v>
          </cell>
          <cell r="C346" t="str">
            <v>T dos PVC</v>
          </cell>
          <cell r="D346" t="str">
            <v>Bh</v>
          </cell>
          <cell r="E346" t="str">
            <v>Rp.</v>
          </cell>
          <cell r="F346">
            <v>1750</v>
          </cell>
        </row>
        <row r="347">
          <cell r="B347">
            <v>10</v>
          </cell>
          <cell r="C347" t="str">
            <v>Stop Kontak "BROCO"</v>
          </cell>
          <cell r="D347" t="str">
            <v>Bh</v>
          </cell>
          <cell r="E347" t="str">
            <v>Rp.</v>
          </cell>
          <cell r="F347">
            <v>22500</v>
          </cell>
        </row>
        <row r="348">
          <cell r="B348">
            <v>11</v>
          </cell>
          <cell r="C348" t="str">
            <v>Saklar tunggal "BROCO"</v>
          </cell>
          <cell r="D348" t="str">
            <v>Bh</v>
          </cell>
          <cell r="E348" t="str">
            <v>Rp.</v>
          </cell>
          <cell r="F348">
            <v>22500</v>
          </cell>
        </row>
        <row r="349">
          <cell r="B349">
            <v>12</v>
          </cell>
          <cell r="C349" t="str">
            <v>Sakla ganda " BROCO "</v>
          </cell>
          <cell r="D349" t="str">
            <v>Bh</v>
          </cell>
          <cell r="E349" t="str">
            <v>Rp.</v>
          </cell>
          <cell r="F349">
            <v>30000</v>
          </cell>
        </row>
        <row r="350">
          <cell r="B350">
            <v>13</v>
          </cell>
          <cell r="C350" t="str">
            <v>Kabel NYA 1000 Volt 1,5 mm</v>
          </cell>
          <cell r="D350" t="str">
            <v>M1</v>
          </cell>
          <cell r="E350" t="str">
            <v>Rp.</v>
          </cell>
          <cell r="F350">
            <v>2800</v>
          </cell>
        </row>
        <row r="351">
          <cell r="B351">
            <v>14</v>
          </cell>
          <cell r="C351" t="str">
            <v>Kabel NYA 1000 Volt 2,5 mm</v>
          </cell>
          <cell r="D351" t="str">
            <v>M1</v>
          </cell>
          <cell r="E351" t="str">
            <v>Rp.</v>
          </cell>
          <cell r="F351">
            <v>3750</v>
          </cell>
        </row>
        <row r="352">
          <cell r="B352">
            <v>15</v>
          </cell>
          <cell r="C352" t="str">
            <v>Kabel NYA 1000 Volt  4 mm</v>
          </cell>
          <cell r="D352" t="str">
            <v>M1</v>
          </cell>
          <cell r="E352" t="str">
            <v>Rp.</v>
          </cell>
          <cell r="F352">
            <v>5000</v>
          </cell>
        </row>
        <row r="353">
          <cell r="B353">
            <v>16</v>
          </cell>
          <cell r="C353" t="str">
            <v>Sekrering Tunggal "LN" biasa</v>
          </cell>
          <cell r="D353" t="str">
            <v>Bh</v>
          </cell>
          <cell r="E353" t="str">
            <v>Rp.</v>
          </cell>
          <cell r="F353">
            <v>55000</v>
          </cell>
        </row>
        <row r="354">
          <cell r="B354">
            <v>17</v>
          </cell>
          <cell r="C354" t="str">
            <v>Sekering ganda "LN" biasa</v>
          </cell>
          <cell r="D354" t="str">
            <v>Bh</v>
          </cell>
          <cell r="E354" t="str">
            <v>Rp.</v>
          </cell>
          <cell r="F354">
            <v>60150</v>
          </cell>
        </row>
        <row r="355">
          <cell r="B355">
            <v>18</v>
          </cell>
          <cell r="C355" t="str">
            <v>Sekering  1 group + MCB</v>
          </cell>
          <cell r="D355" t="str">
            <v>Unit</v>
          </cell>
          <cell r="E355" t="str">
            <v>Rp.</v>
          </cell>
          <cell r="F355">
            <v>79800</v>
          </cell>
        </row>
        <row r="356">
          <cell r="B356">
            <v>19</v>
          </cell>
          <cell r="C356" t="str">
            <v>Sekering  2 group + MCB</v>
          </cell>
          <cell r="D356" t="str">
            <v>Unit</v>
          </cell>
          <cell r="E356" t="str">
            <v>Rp.</v>
          </cell>
          <cell r="F356">
            <v>114000</v>
          </cell>
        </row>
        <row r="357">
          <cell r="B357">
            <v>20</v>
          </cell>
          <cell r="C357" t="str">
            <v>Sekering  3 group + MCB</v>
          </cell>
          <cell r="D357" t="str">
            <v>Unit</v>
          </cell>
          <cell r="E357" t="str">
            <v>Rp.</v>
          </cell>
          <cell r="F357">
            <v>162000</v>
          </cell>
        </row>
        <row r="374">
          <cell r="A374" t="str">
            <v>D:\Budi\DataBudi\AnalisaSNI.wk4\2006.</v>
          </cell>
          <cell r="F374" t="str">
            <v>Halaman : 125</v>
          </cell>
        </row>
        <row r="375">
          <cell r="B375" t="str">
            <v>DAFTAR  HARGA  TERTINGGI  UPAH KERJA ORANG per HARI</v>
          </cell>
        </row>
        <row r="379">
          <cell r="B379" t="str">
            <v>NO.</v>
          </cell>
          <cell r="C379" t="str">
            <v>URAIAN TENAGA</v>
          </cell>
          <cell r="D379" t="str">
            <v>SATUAN</v>
          </cell>
          <cell r="E379" t="str">
            <v>UPAH PERHARI</v>
          </cell>
        </row>
        <row r="381">
          <cell r="B381" t="str">
            <v>1</v>
          </cell>
          <cell r="C381" t="str">
            <v>2</v>
          </cell>
          <cell r="D381" t="str">
            <v>3</v>
          </cell>
          <cell r="F381" t="str">
            <v>4</v>
          </cell>
        </row>
        <row r="383">
          <cell r="B383">
            <v>1</v>
          </cell>
          <cell r="C383" t="str">
            <v xml:space="preserve">  MANDOR</v>
          </cell>
          <cell r="D383" t="str">
            <v>Org / hr</v>
          </cell>
          <cell r="E383" t="str">
            <v>Rp.</v>
          </cell>
          <cell r="F383">
            <v>55000</v>
          </cell>
        </row>
        <row r="384">
          <cell r="B384">
            <v>2</v>
          </cell>
          <cell r="C384" t="str">
            <v xml:space="preserve">  KEPALA TUKANG GALI TANAH</v>
          </cell>
          <cell r="D384" t="str">
            <v>Org / hr</v>
          </cell>
          <cell r="E384" t="str">
            <v>Rp.</v>
          </cell>
          <cell r="F384">
            <v>45000</v>
          </cell>
        </row>
        <row r="385">
          <cell r="B385">
            <v>3</v>
          </cell>
          <cell r="C385" t="str">
            <v xml:space="preserve">  KEPALA TUKANG BATU</v>
          </cell>
          <cell r="D385" t="str">
            <v>Org / hr</v>
          </cell>
          <cell r="E385" t="str">
            <v>Rp.</v>
          </cell>
          <cell r="F385">
            <v>45000</v>
          </cell>
        </row>
        <row r="386">
          <cell r="B386">
            <v>4</v>
          </cell>
          <cell r="C386" t="str">
            <v xml:space="preserve">  KEPALA TUKANG KAYU</v>
          </cell>
          <cell r="D386" t="str">
            <v>Org / hr</v>
          </cell>
          <cell r="E386" t="str">
            <v>Rp.</v>
          </cell>
          <cell r="F386">
            <v>45000</v>
          </cell>
        </row>
        <row r="387">
          <cell r="B387">
            <v>5</v>
          </cell>
          <cell r="C387" t="str">
            <v xml:space="preserve">  KEPALA TUKANG BESI</v>
          </cell>
          <cell r="D387" t="str">
            <v>Org / hr</v>
          </cell>
          <cell r="E387" t="str">
            <v>Rp.</v>
          </cell>
          <cell r="F387">
            <v>45000</v>
          </cell>
        </row>
        <row r="388">
          <cell r="B388">
            <v>6</v>
          </cell>
          <cell r="C388" t="str">
            <v xml:space="preserve">  KEPALA TUKANG CAT </v>
          </cell>
          <cell r="D388" t="str">
            <v>Org / hr</v>
          </cell>
          <cell r="E388" t="str">
            <v>Rp.</v>
          </cell>
          <cell r="F388">
            <v>45000</v>
          </cell>
        </row>
        <row r="389">
          <cell r="B389">
            <v>7</v>
          </cell>
          <cell r="C389" t="str">
            <v xml:space="preserve">  KEPALA TUKANG LISTRIK</v>
          </cell>
          <cell r="D389" t="str">
            <v>Org / hr</v>
          </cell>
          <cell r="E389" t="str">
            <v>Rp.</v>
          </cell>
          <cell r="F389">
            <v>45000</v>
          </cell>
        </row>
        <row r="390">
          <cell r="B390">
            <v>8</v>
          </cell>
          <cell r="C390" t="str">
            <v xml:space="preserve">  TUKANG  GALI TANAH</v>
          </cell>
          <cell r="D390" t="str">
            <v>Org / hr</v>
          </cell>
          <cell r="E390" t="str">
            <v>Rp.</v>
          </cell>
          <cell r="F390">
            <v>40000</v>
          </cell>
        </row>
        <row r="391">
          <cell r="B391">
            <v>9</v>
          </cell>
          <cell r="C391" t="str">
            <v xml:space="preserve">  TUKANG  BATU</v>
          </cell>
          <cell r="D391" t="str">
            <v>Org / hr</v>
          </cell>
          <cell r="E391" t="str">
            <v>Rp.</v>
          </cell>
          <cell r="F391">
            <v>44900</v>
          </cell>
        </row>
        <row r="392">
          <cell r="B392">
            <v>10</v>
          </cell>
          <cell r="C392" t="str">
            <v xml:space="preserve">  TUKANG  KAYU</v>
          </cell>
          <cell r="D392" t="str">
            <v>Org / hr</v>
          </cell>
          <cell r="E392" t="str">
            <v>Rp.</v>
          </cell>
          <cell r="F392">
            <v>45000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K"/>
      <sheetName val="Upah"/>
      <sheetName val="Bahan"/>
      <sheetName val="hit-bahan"/>
      <sheetName val="ListAlat"/>
      <sheetName val="ANalat"/>
      <sheetName val="BOW Martapura"/>
      <sheetName val="Rekap"/>
    </sheetNames>
    <sheetDataSet>
      <sheetData sheetId="0"/>
      <sheetData sheetId="1" refreshError="1">
        <row r="15">
          <cell r="G15">
            <v>15000</v>
          </cell>
        </row>
      </sheetData>
      <sheetData sheetId="2" refreshError="1">
        <row r="8">
          <cell r="G8">
            <v>106520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&amp;BAHAN"/>
    </sheetNames>
    <sheetDataSet>
      <sheetData sheetId="0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apan"/>
      <sheetName val="tanah"/>
      <sheetName val="dinding"/>
      <sheetName val="pondasi"/>
      <sheetName val="kayu"/>
      <sheetName val="atap"/>
      <sheetName val="plesteran"/>
      <sheetName val="plafond"/>
      <sheetName val="sanitasi"/>
      <sheetName val="besi"/>
      <sheetName val="kunci&amp;kaca"/>
      <sheetName val="beton"/>
      <sheetName val="lantai"/>
      <sheetName val="cat"/>
      <sheetName val="bahan+upah"/>
      <sheetName val="anl"/>
      <sheetName val="rekapitulasi"/>
      <sheetName val="singosari I"/>
      <sheetName val="singosari II"/>
      <sheetName val="Sheet2"/>
      <sheetName val="Sheet1"/>
      <sheetName val="rab septickt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95">
          <cell r="K295">
            <v>4500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Har-Pening"/>
      <sheetName val="DaftarHargaPemel"/>
      <sheetName val="An-Mansur"/>
      <sheetName val="Analisa"/>
      <sheetName val="Kb-jepun"/>
      <sheetName val="Rekap"/>
      <sheetName val="Rincian"/>
      <sheetName val="Umum"/>
      <sheetName val="Sosial"/>
      <sheetName val="U M"/>
    </sheetNames>
    <sheetDataSet>
      <sheetData sheetId="0" refreshError="1">
        <row r="17">
          <cell r="H17">
            <v>30000</v>
          </cell>
        </row>
        <row r="58">
          <cell r="H58">
            <v>4650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I6"/>
    </sheetNames>
    <sheetDataSet>
      <sheetData sheetId="0" refreshError="1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MM2"/>
      <sheetName val="BASC"/>
      <sheetName val="HSPK DINAS"/>
      <sheetName val="Summary"/>
      <sheetName val="BOQ"/>
      <sheetName val="HRG ALT PU"/>
      <sheetName val="ANLS PU "/>
      <sheetName val="ALT"/>
      <sheetName val="DIVI1"/>
      <sheetName val="DIVI2"/>
      <sheetName val="DIVI3"/>
      <sheetName val="DIVI4"/>
      <sheetName val="DIVI5"/>
      <sheetName val="DIVI6"/>
      <sheetName val="DIVI7"/>
      <sheetName val="DIVI8"/>
      <sheetName val="DIVI9"/>
      <sheetName val="DIVI10"/>
      <sheetName val="AG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 sAN"/>
      <sheetName val="VoL SAM"/>
      <sheetName val="S.A.M"/>
      <sheetName val="DH"/>
      <sheetName val="Toko"/>
      <sheetName val="HU&amp;B"/>
      <sheetName val="Analisa"/>
      <sheetName val="survey harga"/>
      <sheetName val="Schedule"/>
      <sheetName val="REKAPREKAPAN (2)"/>
      <sheetName val="RKM 1&amp; 2"/>
      <sheetName val="RKM 1"/>
      <sheetName val="REKAPAN"/>
      <sheetName val="AN. BAHAN"/>
      <sheetName val="Isi"/>
      <sheetName val="AN. HOK"/>
      <sheetName val="HIT SLING JB PIPA"/>
      <sheetName val="REKAPAN sanit"/>
      <sheetName val="Analisa sanit"/>
      <sheetName val="Bahan"/>
      <sheetName val="H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0">
          <cell r="N40">
            <v>15520</v>
          </cell>
          <cell r="O40">
            <v>55566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"/>
      <sheetName val="S2"/>
      <sheetName val="S2A"/>
      <sheetName val="S3B1"/>
      <sheetName val="S3B11"/>
      <sheetName val="S3B11L"/>
      <sheetName val="S3B1A"/>
      <sheetName val="S3C"/>
      <sheetName val="S3A"/>
      <sheetName val="S3B3"/>
      <sheetName val="S3B2"/>
      <sheetName val="S3B4"/>
      <sheetName val="S3B"/>
      <sheetName val="S3"/>
      <sheetName val="Rincian"/>
      <sheetName val="DASKPenerimaan"/>
      <sheetName val="DASKPengeluaranR"/>
      <sheetName val="DASKPenerimaanR"/>
      <sheetName val="DASKPengeluaran"/>
      <sheetName val="DASKPendapatan"/>
      <sheetName val="DASKBeras"/>
      <sheetName val="DASKGolongan"/>
      <sheetName val="DASKGaji"/>
      <sheetName val="DASKBAUB"/>
      <sheetName val="DASKBAU"/>
      <sheetName val="DASKPendapatanR"/>
      <sheetName val="S3R"/>
      <sheetName val="S3AR"/>
      <sheetName val="S3BR"/>
      <sheetName val="S3B11R"/>
      <sheetName val="S3B1R"/>
      <sheetName val="S3B11LR"/>
      <sheetName val="S3B2R"/>
      <sheetName val="S3B3R"/>
      <sheetName val="S3B4R"/>
      <sheetName val="S3CR"/>
      <sheetName val="RincianR"/>
      <sheetName val="DASKBTT"/>
      <sheetName val="DASKBHBKR"/>
      <sheetName val="DASKBTTR"/>
      <sheetName val="DASKBOBM"/>
      <sheetName val="DASKBHBK"/>
      <sheetName val="DASKPENJABARANR"/>
      <sheetName val="DASKBOBMR"/>
      <sheetName val="DASKPENJABARAN"/>
      <sheetName val="AKB"/>
      <sheetName val="XLR_NoRangeSheet"/>
      <sheetName val="B-01(contoh)"/>
      <sheetName val="B-02(Contoh)"/>
      <sheetName val="B-03(contoh)"/>
      <sheetName val="B-11(Contoh)"/>
      <sheetName val="B-12(Contoh)"/>
      <sheetName val="B-14(Contoh)"/>
      <sheetName val="resume"/>
      <sheetName val="anaUTama"/>
      <sheetName val="BAHAN~"/>
      <sheetName val="H S D"/>
      <sheetName val="Bahan"/>
      <sheetName val="bahan+upah"/>
      <sheetName val="DASAR BAHAN"/>
      <sheetName val="Price List"/>
      <sheetName val="honorarium"/>
      <sheetName val="KOEFISIEN TEKNIS"/>
      <sheetName val="Lembar 1"/>
      <sheetName val="Harga Satuan"/>
      <sheetName val="RAB ME"/>
      <sheetName val="Analis"/>
      <sheetName val="1. h.sat-bbm"/>
      <sheetName val="Daf-harga"/>
      <sheetName val="Kuantitas &amp; Harga"/>
      <sheetName val="[RAPBD1_x0000__x0000_3B1"/>
      <sheetName val="COVER"/>
      <sheetName val="_RAPBD1"/>
      <sheetName val="Rekap Biaya"/>
      <sheetName val="D7(1A)"/>
      <sheetName val="lam2c"/>
      <sheetName val="UNIT PRICE"/>
      <sheetName val="FORMRFK"/>
      <sheetName val="ANALISA"/>
      <sheetName val="KURVA_100%"/>
      <sheetName val="HARGA MATERIAL"/>
      <sheetName val="SUB"/>
      <sheetName val="TS"/>
      <sheetName val="DIVI6"/>
      <sheetName val="BASIC PRICE "/>
      <sheetName val="B-Price"/>
      <sheetName val="URTEK"/>
      <sheetName val="[RAPBD1_x005f_x0000__x005f_x0000_3B1"/>
      <sheetName val="AN-KONST.2010"/>
      <sheetName val="beton"/>
      <sheetName val="urugan"/>
      <sheetName val="_RAPBD1_x005f_x0000__x005f_x0000_3B1"/>
      <sheetName val="[RAPBD1"/>
      <sheetName val="DRUP (ASLI)"/>
      <sheetName val="Sheet1"/>
      <sheetName val="Daf-Har-Pening"/>
      <sheetName val="Labor"/>
      <sheetName val="NP"/>
      <sheetName val="Notes"/>
      <sheetName val="Rincian Bah&amp;Ten"/>
      <sheetName val="Plan vs Real"/>
      <sheetName val="Rinci Progres"/>
      <sheetName val="ANA.ALAT"/>
      <sheetName val="ANALISA 2010"/>
      <sheetName val="DATA_TOL UKUR_6"/>
      <sheetName val="GH Quantity"/>
      <sheetName val="Harga Bahan &amp; Upah"/>
      <sheetName val="BASIC"/>
      <sheetName val="Material"/>
      <sheetName val="Upah"/>
      <sheetName val="BOQ"/>
      <sheetName val="4-Basic Price"/>
      <sheetName val="Rekap"/>
      <sheetName val="DASAR"/>
      <sheetName val="supplier"/>
      <sheetName val="HM.MEK."/>
      <sheetName val="Factor"/>
      <sheetName val="3-DIV2"/>
      <sheetName val="HARGA SAT"/>
      <sheetName val="REKAP_AN"/>
      <sheetName val="LAP-1"/>
      <sheetName val="LAP-2"/>
      <sheetName val="LAP-3"/>
      <sheetName val="LAP-4"/>
      <sheetName val="LAP-5"/>
      <sheetName val="LAP-6"/>
      <sheetName val="R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6">
          <cell r="B6">
            <v>2004</v>
          </cell>
          <cell r="C6" t="str">
            <v>01</v>
          </cell>
          <cell r="D6" t="str">
            <v>Bidang Administrasi Umum Pemerintahan</v>
          </cell>
          <cell r="G6" t="str">
            <v>0343</v>
          </cell>
          <cell r="H6" t="str">
            <v>Biro Keuangan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laroux"/>
      <sheetName val="pertriwulan"/>
      <sheetName val="PO 2008 (2)"/>
      <sheetName val="Aspal"/>
      <sheetName val="SCURVE 07"/>
      <sheetName val="REN DASK 2007 -PDT"/>
      <sheetName val="analis Swa 2008 PDT"/>
      <sheetName val="analis Swa 2008"/>
      <sheetName val="analis Kons"/>
      <sheetName val="Sheet1"/>
      <sheetName val="PO 2008"/>
      <sheetName val="XLR_NoRangeSheet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A5" t="str">
            <v>4.5, Professional  (build 125-ActiveX)</v>
          </cell>
          <cell r="B5" t="e">
            <v>#NAME?</v>
          </cell>
        </row>
        <row r="6">
          <cell r="B6">
            <v>2005</v>
          </cell>
          <cell r="C6" t="str">
            <v>15</v>
          </cell>
          <cell r="D6" t="str">
            <v>Bidang Pekerjaan Umum</v>
          </cell>
          <cell r="E6" t="str">
            <v>150100</v>
          </cell>
          <cell r="F6">
            <v>1</v>
          </cell>
          <cell r="G6" t="str">
            <v>0100</v>
          </cell>
          <cell r="H6" t="str">
            <v>Dinas Pekerjaan Umum Bina Marga Propinsi Jawa Timur</v>
          </cell>
        </row>
        <row r="7">
          <cell r="B7" t="str">
            <v>Surabaya</v>
          </cell>
          <cell r="C7" t="str">
            <v>24 Sep 2004</v>
          </cell>
          <cell r="D7" t="str">
            <v>Ir. MZA. DJALAL, MSi</v>
          </cell>
          <cell r="E7" t="str">
            <v>KEPALA DINAS PEKERJAAN UMUM BINA MARGA PROPINSI JAWA TIMUR</v>
          </cell>
          <cell r="F7" t="str">
            <v>010 156 474</v>
          </cell>
        </row>
        <row r="8">
          <cell r="B8">
            <v>0</v>
          </cell>
          <cell r="C8" t="str">
            <v>S3B1.1L</v>
          </cell>
          <cell r="D8" t="str">
            <v>24 Oct 2004</v>
          </cell>
          <cell r="E8" t="str">
            <v>24 Oct 2004</v>
          </cell>
          <cell r="F8" t="str">
            <v>( 02 ) REHABILITASI, PEMELIHARAAN, PENINGKATAN JALAN DAN JEMBATAN PROPINSI.</v>
          </cell>
          <cell r="G8" t="str">
            <v>008</v>
          </cell>
          <cell r="H8" t="str">
            <v>( 008 ) REHABILITASI / PEMELIHARAAN JALAN DAN JEMBATAN BPJ TULUNGAGUNG</v>
          </cell>
          <cell r="I8" t="str">
            <v>Kabupaten Pacitan</v>
          </cell>
          <cell r="J8">
            <v>1020000000</v>
          </cell>
          <cell r="K8">
            <v>0</v>
          </cell>
          <cell r="L8">
            <v>1020000000</v>
          </cell>
          <cell r="M8" t="str">
            <v>2005</v>
          </cell>
          <cell r="N8">
            <v>0</v>
          </cell>
        </row>
        <row r="9">
          <cell r="B9" t="str">
            <v>( 008 ) REHABILITASI / PEMELIHARAAN JALAN DAN JEMBATAN BPJ TULUNGAGUNG</v>
          </cell>
          <cell r="C9" t="str">
            <v>( 02 ) REHABILITASI, PEMELIHARAAN, PENINGKATAN JALAN DAN JEMBATAN PROPINSI.</v>
          </cell>
          <cell r="D9">
            <v>2005</v>
          </cell>
          <cell r="E9" t="str">
            <v>15010002008</v>
          </cell>
          <cell r="F9">
            <v>1</v>
          </cell>
          <cell r="G9" t="str">
            <v>150100</v>
          </cell>
          <cell r="H9" t="str">
            <v>02</v>
          </cell>
          <cell r="K9" t="str">
            <v>Kabupaten Pacitan</v>
          </cell>
          <cell r="L9" t="str">
            <v>Publik</v>
          </cell>
          <cell r="M9" t="b">
            <v>1</v>
          </cell>
          <cell r="N9" t="str">
            <v>Pembangunan</v>
          </cell>
          <cell r="O9">
            <v>0</v>
          </cell>
          <cell r="P9">
            <v>38284.531377314815</v>
          </cell>
          <cell r="Q9">
            <v>38284.531377314815</v>
          </cell>
          <cell r="R9" t="str">
            <v>Ir. I MADE SUKARTHA, CES</v>
          </cell>
          <cell r="S9" t="str">
            <v>510 111 109</v>
          </cell>
          <cell r="T9" t="str">
            <v>KEPALA BALAI PEMELIHARAAN JALAN TULUNGAGUNG</v>
          </cell>
          <cell r="U9">
            <v>200300000</v>
          </cell>
          <cell r="V9">
            <v>369400000</v>
          </cell>
          <cell r="W9">
            <v>299700000</v>
          </cell>
          <cell r="X9">
            <v>150600000</v>
          </cell>
          <cell r="Y9">
            <v>1020000000</v>
          </cell>
          <cell r="Z9">
            <v>0</v>
          </cell>
          <cell r="AA9">
            <v>1020000000</v>
          </cell>
          <cell r="AB9">
            <v>0</v>
          </cell>
          <cell r="AC9">
            <v>1020000000</v>
          </cell>
          <cell r="AD9">
            <v>0</v>
          </cell>
          <cell r="AE9" t="str">
            <v>S3B1.1L</v>
          </cell>
          <cell r="AF9" t="str">
            <v>24 Oct 2004</v>
          </cell>
          <cell r="AG9" t="str">
            <v>24 Oct 2004</v>
          </cell>
          <cell r="AH9">
            <v>200300000</v>
          </cell>
          <cell r="AI9">
            <v>369400000</v>
          </cell>
          <cell r="AJ9">
            <v>299700000</v>
          </cell>
          <cell r="AK9">
            <v>150600000</v>
          </cell>
          <cell r="AL9">
            <v>1020000000</v>
          </cell>
          <cell r="AM9" t="str">
            <v>REHABILITASI, PEMELIHARAAN, PENINGKATAN JALAN DAN JEMBATAN PROPINSI.</v>
          </cell>
          <cell r="AN9" t="str">
            <v>008</v>
          </cell>
          <cell r="AO9" t="str">
            <v>REHABILITASI / PEMELIHARAAN JALAN DAN JEMBATAN BPJ TULUNGAGUNG</v>
          </cell>
          <cell r="AP9" t="str">
            <v>Kabupaten Pacitan</v>
          </cell>
        </row>
        <row r="10">
          <cell r="B10">
            <v>1020000000</v>
          </cell>
        </row>
      </sheetData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BANK-T&gt;16"/>
      <sheetName val="sumupembank"/>
      <sheetName val="TECH-ANAL"/>
      <sheetName val="BASIC PRICE"/>
      <sheetName val="EMBANK-A0"/>
      <sheetName val="EMBANK-T2"/>
      <sheetName val="EMBANK-T4"/>
      <sheetName val="EMBANK-T6"/>
      <sheetName val="EMBANK-T8"/>
      <sheetName val="EMBANK-T10"/>
      <sheetName val="EMBANK-T12"/>
      <sheetName val="EMBANK-T14"/>
      <sheetName val="EMBANK-T15"/>
      <sheetName val="EMBANK-Tlb16"/>
      <sheetName val="UNIT PRICE"/>
    </sheetNames>
    <sheetDataSet>
      <sheetData sheetId="0" refreshError="1"/>
      <sheetData sheetId="1" refreshError="1"/>
      <sheetData sheetId="2"/>
      <sheetData sheetId="3">
        <row r="12">
          <cell r="B12" t="str">
            <v>LABOUR</v>
          </cell>
        </row>
        <row r="14">
          <cell r="B14" t="str">
            <v>CL</v>
          </cell>
          <cell r="C14" t="str">
            <v>Pekerja</v>
          </cell>
          <cell r="D14" t="str">
            <v>O.H</v>
          </cell>
          <cell r="E14">
            <v>72000</v>
          </cell>
        </row>
        <row r="15">
          <cell r="B15" t="str">
            <v>CW</v>
          </cell>
          <cell r="C15" t="str">
            <v>Tukang batu / beton</v>
          </cell>
          <cell r="D15" t="str">
            <v>O.H</v>
          </cell>
          <cell r="E15">
            <v>75600</v>
          </cell>
        </row>
        <row r="16">
          <cell r="B16" t="str">
            <v>MS</v>
          </cell>
          <cell r="C16" t="str">
            <v>Tukang batu</v>
          </cell>
          <cell r="D16" t="str">
            <v>O.H</v>
          </cell>
          <cell r="E16">
            <v>75600</v>
          </cell>
        </row>
        <row r="17">
          <cell r="B17" t="str">
            <v>CP</v>
          </cell>
          <cell r="C17" t="str">
            <v>Tukang kayu</v>
          </cell>
          <cell r="D17" t="str">
            <v>O.H</v>
          </cell>
          <cell r="E17">
            <v>75600</v>
          </cell>
        </row>
        <row r="18">
          <cell r="B18" t="str">
            <v>SW</v>
          </cell>
          <cell r="C18" t="str">
            <v>Tukang besi</v>
          </cell>
          <cell r="D18" t="str">
            <v>O.H</v>
          </cell>
          <cell r="E18">
            <v>75600</v>
          </cell>
        </row>
        <row r="19">
          <cell r="B19" t="str">
            <v>FR</v>
          </cell>
          <cell r="C19" t="str">
            <v>Mandor</v>
          </cell>
          <cell r="D19" t="str">
            <v>O.H</v>
          </cell>
          <cell r="E19">
            <v>93600</v>
          </cell>
        </row>
        <row r="20">
          <cell r="B20" t="str">
            <v>MC</v>
          </cell>
          <cell r="C20" t="str">
            <v>Mekanik</v>
          </cell>
          <cell r="D20" t="str">
            <v>O.H</v>
          </cell>
          <cell r="E20">
            <v>198000</v>
          </cell>
        </row>
        <row r="21">
          <cell r="B21" t="str">
            <v>OP</v>
          </cell>
          <cell r="C21" t="str">
            <v>Operator</v>
          </cell>
          <cell r="D21" t="str">
            <v>O.H</v>
          </cell>
          <cell r="E21">
            <v>198000</v>
          </cell>
        </row>
        <row r="22">
          <cell r="B22" t="str">
            <v>OPHE</v>
          </cell>
          <cell r="C22" t="str">
            <v>Operator alat berat</v>
          </cell>
          <cell r="D22" t="str">
            <v>O.H</v>
          </cell>
          <cell r="E22">
            <v>198000</v>
          </cell>
        </row>
        <row r="23">
          <cell r="B23" t="str">
            <v>OAHE</v>
          </cell>
          <cell r="C23" t="str">
            <v>Pembantu Op. Alat berat</v>
          </cell>
          <cell r="D23" t="str">
            <v>O.H</v>
          </cell>
          <cell r="E23">
            <v>102000</v>
          </cell>
        </row>
        <row r="24">
          <cell r="B24" t="str">
            <v>DTD</v>
          </cell>
          <cell r="C24" t="str">
            <v>Pengemudi DT</v>
          </cell>
          <cell r="D24" t="str">
            <v>O.H</v>
          </cell>
          <cell r="E24">
            <v>198000</v>
          </cell>
        </row>
        <row r="25">
          <cell r="B25" t="str">
            <v>DA</v>
          </cell>
          <cell r="C25" t="str">
            <v>Pembantu pengemudi DT</v>
          </cell>
          <cell r="D25" t="str">
            <v>O.H</v>
          </cell>
          <cell r="E25">
            <v>150000</v>
          </cell>
        </row>
        <row r="28">
          <cell r="B28" t="str">
            <v>MATERIAL</v>
          </cell>
        </row>
        <row r="30">
          <cell r="B30" t="str">
            <v>FD</v>
          </cell>
          <cell r="C30" t="str">
            <v>Solar</v>
          </cell>
          <cell r="D30" t="str">
            <v>ltr</v>
          </cell>
          <cell r="E30">
            <v>11790</v>
          </cell>
        </row>
        <row r="31">
          <cell r="B31" t="str">
            <v>CPC</v>
          </cell>
          <cell r="C31" t="str">
            <v>Semen</v>
          </cell>
          <cell r="D31" t="str">
            <v>ton</v>
          </cell>
          <cell r="E31">
            <v>540</v>
          </cell>
        </row>
        <row r="32">
          <cell r="B32" t="str">
            <v>ASCAF</v>
          </cell>
          <cell r="C32" t="str">
            <v>Agregat halus</v>
          </cell>
          <cell r="D32" t="str">
            <v>m3</v>
          </cell>
          <cell r="E32">
            <v>36000</v>
          </cell>
        </row>
        <row r="33">
          <cell r="B33" t="str">
            <v>ASCAC</v>
          </cell>
          <cell r="C33" t="str">
            <v>Agregat kasar</v>
          </cell>
          <cell r="D33" t="str">
            <v>m3</v>
          </cell>
          <cell r="E33">
            <v>64800</v>
          </cell>
        </row>
        <row r="34">
          <cell r="B34" t="str">
            <v>CWR</v>
          </cell>
          <cell r="C34" t="str">
            <v>Water reducing agent</v>
          </cell>
          <cell r="D34" t="str">
            <v>Kg</v>
          </cell>
          <cell r="E34">
            <v>460</v>
          </cell>
        </row>
        <row r="35">
          <cell r="B35" t="str">
            <v>CAE</v>
          </cell>
          <cell r="C35" t="str">
            <v>Air entraining agent</v>
          </cell>
          <cell r="D35" t="str">
            <v>Kg</v>
          </cell>
          <cell r="E35">
            <v>490</v>
          </cell>
        </row>
        <row r="36">
          <cell r="B36" t="str">
            <v>ASS</v>
          </cell>
          <cell r="C36" t="str">
            <v>Pasir</v>
          </cell>
          <cell r="D36" t="str">
            <v>m3</v>
          </cell>
          <cell r="E36">
            <v>36000</v>
          </cell>
        </row>
        <row r="37">
          <cell r="B37" t="str">
            <v>ASCS</v>
          </cell>
          <cell r="C37" t="str">
            <v>Batu pecah/kali</v>
          </cell>
          <cell r="D37" t="str">
            <v>m3</v>
          </cell>
          <cell r="E37">
            <v>48000</v>
          </cell>
        </row>
        <row r="38">
          <cell r="B38" t="str">
            <v>SMN</v>
          </cell>
          <cell r="C38" t="str">
            <v>Paku</v>
          </cell>
          <cell r="D38" t="str">
            <v>kg</v>
          </cell>
          <cell r="E38">
            <v>4800</v>
          </cell>
        </row>
        <row r="39">
          <cell r="B39" t="str">
            <v>TMB</v>
          </cell>
          <cell r="C39" t="str">
            <v>Kayu</v>
          </cell>
          <cell r="D39" t="str">
            <v>m3</v>
          </cell>
          <cell r="E39">
            <v>400000</v>
          </cell>
        </row>
        <row r="40">
          <cell r="B40" t="str">
            <v>SMRR</v>
          </cell>
          <cell r="C40" t="str">
            <v>Baja tulangan polos</v>
          </cell>
          <cell r="D40" t="str">
            <v>kg</v>
          </cell>
          <cell r="E40">
            <v>4800</v>
          </cell>
        </row>
        <row r="41">
          <cell r="B41" t="str">
            <v>SMRD</v>
          </cell>
          <cell r="C41" t="str">
            <v>Baja tulangan ulir</v>
          </cell>
          <cell r="D41" t="str">
            <v>kg</v>
          </cell>
          <cell r="E41">
            <v>5500</v>
          </cell>
        </row>
        <row r="42">
          <cell r="B42" t="str">
            <v>SMAIW</v>
          </cell>
          <cell r="C42" t="str">
            <v>Kawat baja</v>
          </cell>
          <cell r="D42" t="str">
            <v>kg</v>
          </cell>
          <cell r="E42">
            <v>6600</v>
          </cell>
        </row>
        <row r="43">
          <cell r="B43" t="str">
            <v>OMEMB</v>
          </cell>
          <cell r="C43" t="str">
            <v>Gebalan rumput</v>
          </cell>
          <cell r="D43" t="str">
            <v>m2</v>
          </cell>
          <cell r="E43">
            <v>5000</v>
          </cell>
        </row>
        <row r="46">
          <cell r="B46" t="str">
            <v>EQUIPMENT</v>
          </cell>
        </row>
        <row r="48">
          <cell r="B48" t="str">
            <v>EDZ12</v>
          </cell>
          <cell r="C48" t="str">
            <v>Backhoe 0.8 m3</v>
          </cell>
          <cell r="D48" t="str">
            <v>jam</v>
          </cell>
          <cell r="E48">
            <v>780000</v>
          </cell>
        </row>
        <row r="49">
          <cell r="B49" t="str">
            <v>EVR</v>
          </cell>
          <cell r="C49" t="str">
            <v>Dumptruck 6 ton</v>
          </cell>
          <cell r="D49" t="str">
            <v>jam</v>
          </cell>
          <cell r="E49">
            <v>393000</v>
          </cell>
        </row>
        <row r="50">
          <cell r="B50" t="str">
            <v>EEX08</v>
          </cell>
          <cell r="C50" t="str">
            <v>Water Tanker</v>
          </cell>
          <cell r="D50" t="str">
            <v>jam</v>
          </cell>
          <cell r="E50">
            <v>393000</v>
          </cell>
        </row>
        <row r="51">
          <cell r="B51" t="str">
            <v>EDT6</v>
          </cell>
          <cell r="C51" t="str">
            <v>Bulldozer 12 ton</v>
          </cell>
          <cell r="D51" t="str">
            <v>jam</v>
          </cell>
          <cell r="E51">
            <v>998000</v>
          </cell>
        </row>
        <row r="52">
          <cell r="B52" t="str">
            <v>CPCM05</v>
          </cell>
          <cell r="C52" t="str">
            <v>Bambu</v>
          </cell>
          <cell r="D52" t="str">
            <v>nos</v>
          </cell>
          <cell r="E52">
            <v>22750</v>
          </cell>
        </row>
        <row r="53">
          <cell r="B53" t="str">
            <v>CCV</v>
          </cell>
          <cell r="C53" t="str">
            <v>Gerobak dorong</v>
          </cell>
          <cell r="D53" t="str">
            <v>nos</v>
          </cell>
          <cell r="E53">
            <v>10750</v>
          </cell>
        </row>
        <row r="54">
          <cell r="B54" t="str">
            <v>OWT4</v>
          </cell>
          <cell r="C54" t="str">
            <v>Keranjang</v>
          </cell>
          <cell r="D54" t="str">
            <v>nos</v>
          </cell>
          <cell r="E54">
            <v>35000</v>
          </cell>
        </row>
        <row r="55">
          <cell r="B55" t="str">
            <v>OTS</v>
          </cell>
          <cell r="C55" t="str">
            <v>Gergaji kayu</v>
          </cell>
          <cell r="D55" t="str">
            <v>nos</v>
          </cell>
          <cell r="E55">
            <v>13500</v>
          </cell>
        </row>
        <row r="56">
          <cell r="B56" t="str">
            <v>BSC</v>
          </cell>
          <cell r="C56" t="str">
            <v>Alat potong baja</v>
          </cell>
          <cell r="D56" t="str">
            <v>nos</v>
          </cell>
          <cell r="E56">
            <v>20000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of work"/>
      <sheetName val="Rekap"/>
      <sheetName val="BQ interior"/>
      <sheetName val="BQ ME"/>
      <sheetName val="BQ R&amp;S"/>
      <sheetName val="lampiran 1"/>
      <sheetName val="Lampiran 2"/>
      <sheetName val="Prelim"/>
      <sheetName val="Anal. baja"/>
      <sheetName val="M'trl Baja"/>
      <sheetName val="HARGA MATERIAL"/>
      <sheetName val="UPAH KERJA"/>
      <sheetName val="FINISHING"/>
      <sheetName val="STRUKTUR"/>
      <sheetName val="EXTERNAL"/>
      <sheetName val="Paint"/>
      <sheetName val="Door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2">
          <cell r="H32" t="str">
            <v>m³</v>
          </cell>
          <cell r="I32">
            <v>195000</v>
          </cell>
          <cell r="L32">
            <v>195000</v>
          </cell>
          <cell r="M32">
            <v>0</v>
          </cell>
          <cell r="O32">
            <v>195000</v>
          </cell>
          <cell r="P32">
            <v>0</v>
          </cell>
          <cell r="Q32">
            <v>36481</v>
          </cell>
          <cell r="S32" t="str">
            <v>PT Jaya Readymix</v>
          </cell>
        </row>
        <row r="33">
          <cell r="H33" t="str">
            <v>m³</v>
          </cell>
          <cell r="I33">
            <v>205000</v>
          </cell>
          <cell r="L33">
            <v>205000</v>
          </cell>
          <cell r="M33">
            <v>0</v>
          </cell>
          <cell r="O33">
            <v>205000</v>
          </cell>
          <cell r="P33">
            <v>0</v>
          </cell>
          <cell r="Q33">
            <v>36481</v>
          </cell>
          <cell r="S33" t="str">
            <v>PT Jaya Readymix</v>
          </cell>
        </row>
        <row r="34">
          <cell r="H34" t="str">
            <v>m³</v>
          </cell>
          <cell r="I34">
            <v>174000</v>
          </cell>
          <cell r="L34">
            <v>174000</v>
          </cell>
          <cell r="M34">
            <v>0</v>
          </cell>
          <cell r="O34">
            <v>174000</v>
          </cell>
          <cell r="P34">
            <v>0</v>
          </cell>
          <cell r="Q34">
            <v>36479</v>
          </cell>
          <cell r="S34" t="str">
            <v>PT Jaya Readymix</v>
          </cell>
        </row>
        <row r="35">
          <cell r="H35" t="str">
            <v>m³</v>
          </cell>
          <cell r="I35">
            <v>230000</v>
          </cell>
          <cell r="L35">
            <v>230000</v>
          </cell>
          <cell r="M35">
            <v>0</v>
          </cell>
          <cell r="O35">
            <v>230000</v>
          </cell>
          <cell r="P35">
            <v>0</v>
          </cell>
          <cell r="Q35">
            <v>36873</v>
          </cell>
          <cell r="S35" t="str">
            <v>PT Jaya Readymix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10-G"/>
      <sheetName val="E.003"/>
      <sheetName val="E.001"/>
      <sheetName val="E.001-G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8 M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1 M"/>
      <sheetName val="K.520"/>
      <sheetName val="K.516"/>
      <sheetName val="K.516 md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"/>
      <sheetName val="K.410 TP"/>
      <sheetName val="K.410"/>
      <sheetName val="K.342"/>
      <sheetName val="K.341"/>
      <sheetName val="K.326"/>
      <sheetName val="K.321"/>
      <sheetName val="K.321 G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5 tm"/>
      <sheetName val="K.224"/>
      <sheetName val="K.221"/>
      <sheetName val="K.220"/>
      <sheetName val="K.211"/>
      <sheetName val="K.211-G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BOW"/>
      <sheetName val="HSBU"/>
      <sheetName val="SIMBOL"/>
      <sheetName val="DADH"/>
      <sheetName val="ANALIS-GALIAN MEKANIS"/>
      <sheetName val="ANALIS-GALIAN MEKANIS (2)"/>
      <sheetName val="ANALIS-GALIAN MEKANIS (3)"/>
      <sheetName val="HARGA ANALIS E"/>
      <sheetName val="HARGA ANALIS K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>
        <row r="12">
          <cell r="F12">
            <v>165000</v>
          </cell>
        </row>
        <row r="44">
          <cell r="F44">
            <v>14161.903125000001</v>
          </cell>
        </row>
        <row r="67">
          <cell r="F67">
            <v>7000</v>
          </cell>
        </row>
      </sheetData>
      <sheetData sheetId="176"/>
      <sheetData sheetId="177"/>
      <sheetData sheetId="178"/>
      <sheetData sheetId="179"/>
      <sheetData sheetId="180"/>
      <sheetData sheetId="181"/>
      <sheetData sheetId="182"/>
    </sheetDataSet>
  </externalBook>
</externalLink>
</file>

<file path=xl/externalLinks/externalLink3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25">
          <cell r="E25">
            <v>190575</v>
          </cell>
        </row>
        <row r="50">
          <cell r="E50">
            <v>646250</v>
          </cell>
        </row>
      </sheetData>
      <sheetData sheetId="169" refreshError="1"/>
      <sheetData sheetId="170" refreshError="1"/>
      <sheetData sheetId="171" refreshError="1"/>
      <sheetData sheetId="172"/>
    </sheetDataSet>
  </externalBook>
</externalLink>
</file>

<file path=xl/externalLinks/externalLink3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GALIAN MEKANIS"/>
      <sheetName val="E.341"/>
      <sheetName val="E.252"/>
      <sheetName val="E.089"/>
      <sheetName val="K.810"/>
      <sheetName val="K.224"/>
      <sheetName val="K.123"/>
      <sheetName val="RAB"/>
      <sheetName val="BAHAN"/>
      <sheetName val="harga nego"/>
      <sheetName val="nego "/>
      <sheetName val="DAFTAR-ALAT"/>
      <sheetName val="hsbu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6">
          <cell r="F56">
            <v>10000</v>
          </cell>
        </row>
        <row r="57">
          <cell r="F57">
            <v>7500</v>
          </cell>
        </row>
      </sheetData>
      <sheetData sheetId="13"/>
    </sheetDataSet>
  </externalBook>
</externalLink>
</file>

<file path=xl/externalLinks/externalLink3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.224 (2)"/>
      <sheetName val="K.311TPcco"/>
      <sheetName val="RAB cco"/>
      <sheetName val="K.311TPperubahan"/>
      <sheetName val="RAB-P. perubahan"/>
      <sheetName val="E.341"/>
      <sheetName val="E.221"/>
      <sheetName val="E.212"/>
      <sheetName val="E.182"/>
      <sheetName val="E.088"/>
      <sheetName val="E.084"/>
      <sheetName val="E.082"/>
      <sheetName val="E.080"/>
      <sheetName val="E.052"/>
      <sheetName val="E.010"/>
      <sheetName val="E.001"/>
      <sheetName val="K.810"/>
      <sheetName val="K.515"/>
      <sheetName val="K.515 M"/>
      <sheetName val="K.514"/>
      <sheetName val="K.311TP"/>
      <sheetName val="K.310 TP"/>
      <sheetName val="K.224"/>
      <sheetName val="K.013"/>
      <sheetName val="K.012"/>
      <sheetName val="BOW"/>
      <sheetName val="HSBU"/>
      <sheetName val="SIMBOL"/>
      <sheetName val="DADH"/>
      <sheetName val="RAB-Paminggi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2">
          <cell r="F62">
            <v>2030000</v>
          </cell>
        </row>
        <row r="63">
          <cell r="F63">
            <v>2250000</v>
          </cell>
        </row>
        <row r="66">
          <cell r="F66">
            <v>2250000</v>
          </cell>
        </row>
      </sheetData>
      <sheetData sheetId="27">
        <row r="11">
          <cell r="D11" t="str">
            <v>CV. SEKAWAN</v>
          </cell>
        </row>
      </sheetData>
      <sheetData sheetId="28"/>
      <sheetData sheetId="29"/>
      <sheetData sheetId="30"/>
    </sheetDataSet>
  </externalBook>
</externalLink>
</file>

<file path=xl/externalLinks/externalLink3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 _2_"/>
      <sheetName val="analisa _2_"/>
      <sheetName val="BAHAN  lap"/>
      <sheetName val="TAMBAH KURANG BARU"/>
      <sheetName val="cek list (2)"/>
      <sheetName val="master schedule3 bln"/>
      <sheetName val="ming1"/>
      <sheetName val="schedule mg 1"/>
      <sheetName val="ming2"/>
      <sheetName val="schedule mg 2"/>
      <sheetName val="ming3"/>
      <sheetName val="schedule mg 3"/>
      <sheetName val="ming4"/>
      <sheetName val="schedule mg 4"/>
      <sheetName val="rab"/>
      <sheetName val="REKAP"/>
      <sheetName val="SCHEDULE _2_"/>
    </sheetNames>
    <sheetDataSet>
      <sheetData sheetId="0"/>
      <sheetData sheetId="1"/>
      <sheetData sheetId="2">
        <row r="12">
          <cell r="C12" t="str">
            <v>PEKERJAAN PENDAHULUAN</v>
          </cell>
        </row>
        <row r="13">
          <cell r="C13" t="str">
            <v>Persiapan</v>
          </cell>
          <cell r="D13">
            <v>1</v>
          </cell>
          <cell r="E13" t="str">
            <v>Ls</v>
          </cell>
        </row>
        <row r="14">
          <cell r="C14" t="str">
            <v>Pasang bouwplank</v>
          </cell>
          <cell r="D14">
            <v>27</v>
          </cell>
          <cell r="E14" t="str">
            <v>m1</v>
          </cell>
        </row>
        <row r="15">
          <cell r="C15">
            <v>0</v>
          </cell>
          <cell r="D15">
            <v>0</v>
          </cell>
          <cell r="E15">
            <v>0</v>
          </cell>
        </row>
        <row r="16">
          <cell r="C16" t="str">
            <v>PEKERJAAN TANAH</v>
          </cell>
          <cell r="D16">
            <v>0</v>
          </cell>
          <cell r="E16">
            <v>0</v>
          </cell>
        </row>
        <row r="17">
          <cell r="C17" t="str">
            <v>Galian tanah untuk pondasi</v>
          </cell>
          <cell r="D17">
            <v>14.1</v>
          </cell>
          <cell r="E17" t="str">
            <v>m3</v>
          </cell>
        </row>
        <row r="18">
          <cell r="C18" t="str">
            <v>Pekerjaan urugan pasir padat bawah pondasi</v>
          </cell>
          <cell r="D18">
            <v>4.8</v>
          </cell>
          <cell r="E18" t="str">
            <v>m3</v>
          </cell>
          <cell r="G18">
            <v>5.76</v>
          </cell>
        </row>
        <row r="19">
          <cell r="C19">
            <v>0</v>
          </cell>
          <cell r="D19">
            <v>0</v>
          </cell>
          <cell r="E19">
            <v>0</v>
          </cell>
          <cell r="F19" t="str">
            <v/>
          </cell>
        </row>
        <row r="20">
          <cell r="C20" t="str">
            <v>PEKERJAAN PONDASI</v>
          </cell>
          <cell r="D20">
            <v>0</v>
          </cell>
          <cell r="E20">
            <v>0</v>
          </cell>
        </row>
        <row r="21">
          <cell r="C21" t="str">
            <v>Aanstamping</v>
          </cell>
          <cell r="D21">
            <v>4.8</v>
          </cell>
          <cell r="E21" t="str">
            <v>m3</v>
          </cell>
          <cell r="L21">
            <v>5.76</v>
          </cell>
        </row>
        <row r="22">
          <cell r="C22" t="str">
            <v>Pondasi batukali 1 PC : 3 Psr</v>
          </cell>
          <cell r="D22">
            <v>7.2</v>
          </cell>
          <cell r="E22" t="str">
            <v>m3</v>
          </cell>
          <cell r="G22">
            <v>3.7454399999999999</v>
          </cell>
          <cell r="H22">
            <v>20.600640000000002</v>
          </cell>
          <cell r="L22">
            <v>7.9200000000000008</v>
          </cell>
        </row>
        <row r="23">
          <cell r="C23">
            <v>0</v>
          </cell>
          <cell r="D23">
            <v>0</v>
          </cell>
          <cell r="E23">
            <v>0</v>
          </cell>
        </row>
        <row r="24">
          <cell r="C24" t="str">
            <v>PEKERJAAN BETON STRUKTUR</v>
          </cell>
          <cell r="D24">
            <v>0</v>
          </cell>
          <cell r="E24">
            <v>0</v>
          </cell>
          <cell r="G24">
            <v>0.54500000000000004</v>
          </cell>
        </row>
        <row r="25">
          <cell r="C25" t="str">
            <v>Kolom 20/20</v>
          </cell>
          <cell r="D25">
            <v>1.6</v>
          </cell>
          <cell r="E25" t="str">
            <v>m3</v>
          </cell>
          <cell r="G25">
            <v>0.87200000000000011</v>
          </cell>
        </row>
        <row r="26">
          <cell r="C26" t="str">
            <v>Sloop 15/20</v>
          </cell>
          <cell r="D26">
            <v>0.9</v>
          </cell>
          <cell r="E26" t="str">
            <v>m3</v>
          </cell>
          <cell r="G26">
            <v>0.49050000000000005</v>
          </cell>
        </row>
        <row r="27">
          <cell r="C27" t="str">
            <v>Balok latai 12/20</v>
          </cell>
          <cell r="D27">
            <v>0.2</v>
          </cell>
          <cell r="E27" t="str">
            <v>m3</v>
          </cell>
          <cell r="G27">
            <v>0.10900000000000001</v>
          </cell>
        </row>
        <row r="28">
          <cell r="C28" t="str">
            <v>Ring Balok 12/15 cm</v>
          </cell>
          <cell r="D28">
            <v>0.54</v>
          </cell>
          <cell r="E28" t="str">
            <v>m3</v>
          </cell>
          <cell r="G28">
            <v>0.29430000000000006</v>
          </cell>
        </row>
        <row r="29">
          <cell r="C29" t="str">
            <v>Ring Gewel 12/15 cm</v>
          </cell>
          <cell r="D29">
            <v>0.53</v>
          </cell>
          <cell r="E29" t="str">
            <v>m3</v>
          </cell>
          <cell r="G29">
            <v>0.28885000000000005</v>
          </cell>
        </row>
        <row r="30">
          <cell r="C30">
            <v>0</v>
          </cell>
          <cell r="H30">
            <v>0</v>
          </cell>
          <cell r="I30">
            <v>0</v>
          </cell>
        </row>
        <row r="31">
          <cell r="C31" t="str">
            <v>PEKERJAAN PASANGAN</v>
          </cell>
        </row>
        <row r="32">
          <cell r="C32" t="str">
            <v>Pasang Batu Merah 1 Pc : 4 Ps</v>
          </cell>
          <cell r="D32">
            <v>13.2</v>
          </cell>
          <cell r="E32" t="str">
            <v>m3</v>
          </cell>
          <cell r="G32">
            <v>5.3407200000000001</v>
          </cell>
          <cell r="H32">
            <v>29.37528</v>
          </cell>
          <cell r="K32">
            <v>6468</v>
          </cell>
        </row>
        <row r="33">
          <cell r="C33" t="str">
            <v>Plesteran 1 Pc : 4 Ps</v>
          </cell>
          <cell r="D33">
            <v>208.83</v>
          </cell>
          <cell r="E33" t="str">
            <v>m2</v>
          </cell>
          <cell r="G33">
            <v>3.5501100000000005</v>
          </cell>
          <cell r="H33">
            <v>23.911035000000002</v>
          </cell>
        </row>
        <row r="34">
          <cell r="C34" t="str">
            <v>Benangan</v>
          </cell>
          <cell r="D34">
            <v>74</v>
          </cell>
          <cell r="E34" t="str">
            <v>m1</v>
          </cell>
          <cell r="G34">
            <v>0.66599999999999993</v>
          </cell>
          <cell r="H34">
            <v>0.222</v>
          </cell>
        </row>
        <row r="35">
          <cell r="C35" t="str">
            <v>Tali air diatas keramik dinding</v>
          </cell>
          <cell r="D35">
            <v>28.9</v>
          </cell>
          <cell r="E35" t="str">
            <v>m1</v>
          </cell>
          <cell r="G35">
            <v>0.26009999999999994</v>
          </cell>
          <cell r="H35">
            <v>8.6699999999999999E-2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 t="str">
            <v>PEKERJAAN KAYU</v>
          </cell>
          <cell r="D37">
            <v>0</v>
          </cell>
          <cell r="E37">
            <v>0</v>
          </cell>
        </row>
        <row r="38">
          <cell r="C38" t="str">
            <v>Kusen pintu/jendela ky kamper 6/15</v>
          </cell>
          <cell r="D38">
            <v>0.39999999999999997</v>
          </cell>
          <cell r="E38" t="str">
            <v>m3</v>
          </cell>
          <cell r="M38">
            <v>0.44</v>
          </cell>
        </row>
        <row r="39">
          <cell r="C39" t="str">
            <v>Daun Pintu Panil Kamper tebal 3.5 cm</v>
          </cell>
          <cell r="D39">
            <v>1.72</v>
          </cell>
          <cell r="E39" t="str">
            <v>m2</v>
          </cell>
          <cell r="N39">
            <v>1.72</v>
          </cell>
        </row>
        <row r="40">
          <cell r="C40" t="str">
            <v>Pasang kaca mati</v>
          </cell>
          <cell r="D40">
            <v>1.74</v>
          </cell>
          <cell r="E40" t="str">
            <v>m2</v>
          </cell>
          <cell r="N40">
            <v>1.74</v>
          </cell>
        </row>
        <row r="41">
          <cell r="C41" t="str">
            <v>Pasang kaca nako dan rangka besi</v>
          </cell>
          <cell r="D41">
            <v>2.4500000000000002</v>
          </cell>
          <cell r="E41" t="str">
            <v>m2</v>
          </cell>
          <cell r="N41">
            <v>2.4500000000000002</v>
          </cell>
        </row>
        <row r="42">
          <cell r="C42" t="str">
            <v>Bouvenlist</v>
          </cell>
          <cell r="D42">
            <v>3</v>
          </cell>
          <cell r="E42" t="str">
            <v>buah</v>
          </cell>
          <cell r="N42">
            <v>3</v>
          </cell>
        </row>
        <row r="43">
          <cell r="C43" t="str">
            <v>Pas. Kunci Tanam besar 2 x putar</v>
          </cell>
          <cell r="D43">
            <v>1</v>
          </cell>
          <cell r="E43" t="str">
            <v>buah</v>
          </cell>
          <cell r="N43">
            <v>1</v>
          </cell>
        </row>
        <row r="44">
          <cell r="C44" t="str">
            <v>Pas. Engsel Kuningan Untuk Pintu</v>
          </cell>
          <cell r="D44">
            <v>1.5</v>
          </cell>
          <cell r="E44" t="str">
            <v>stell</v>
          </cell>
          <cell r="N44">
            <v>1.5</v>
          </cell>
        </row>
        <row r="45">
          <cell r="C45" t="str">
            <v>Pasang Jalusi Kamper 2/15 cm</v>
          </cell>
          <cell r="D45">
            <v>5</v>
          </cell>
          <cell r="E45" t="str">
            <v>m1</v>
          </cell>
          <cell r="N45">
            <v>5</v>
          </cell>
        </row>
        <row r="46">
          <cell r="C46">
            <v>0</v>
          </cell>
          <cell r="D46">
            <v>0</v>
          </cell>
          <cell r="E46">
            <v>0</v>
          </cell>
        </row>
        <row r="47">
          <cell r="C47" t="str">
            <v>PEKERJAAN ATAP</v>
          </cell>
          <cell r="D47">
            <v>0</v>
          </cell>
          <cell r="E47">
            <v>0</v>
          </cell>
        </row>
        <row r="48">
          <cell r="C48" t="str">
            <v>Genteng Type Kr. Pilang setara Wisma /good year/bambe</v>
          </cell>
          <cell r="D48">
            <v>129</v>
          </cell>
          <cell r="E48" t="str">
            <v>m2</v>
          </cell>
          <cell r="O48">
            <v>3225</v>
          </cell>
        </row>
        <row r="49">
          <cell r="C49" t="str">
            <v>Wuwung type Kr. Pilang setara Wisma/Good year/Bambe</v>
          </cell>
          <cell r="D49">
            <v>10</v>
          </cell>
          <cell r="E49" t="str">
            <v>m1</v>
          </cell>
          <cell r="P49">
            <v>30</v>
          </cell>
        </row>
        <row r="50">
          <cell r="C50" t="str">
            <v>Pas. Kuda - Kuda Ky.Kamper 8/12</v>
          </cell>
          <cell r="D50">
            <v>0</v>
          </cell>
          <cell r="E50" t="str">
            <v>m3</v>
          </cell>
          <cell r="Q50">
            <v>0</v>
          </cell>
        </row>
        <row r="51">
          <cell r="C51" t="str">
            <v>Pas. Gording Kayu Kamper 8/12</v>
          </cell>
          <cell r="D51">
            <v>1.06</v>
          </cell>
          <cell r="E51" t="str">
            <v>m3</v>
          </cell>
          <cell r="Q51">
            <v>1.1660000000000001</v>
          </cell>
        </row>
        <row r="52">
          <cell r="C52" t="str">
            <v>Pas. Konsol Ky.Kamper 6/12</v>
          </cell>
          <cell r="D52">
            <v>0.08</v>
          </cell>
          <cell r="E52" t="str">
            <v>m3</v>
          </cell>
          <cell r="R52">
            <v>8.8000000000000009E-2</v>
          </cell>
        </row>
        <row r="53">
          <cell r="C53" t="str">
            <v>Pas. Reng kamper / usuk meranti</v>
          </cell>
          <cell r="D53">
            <v>129</v>
          </cell>
          <cell r="E53" t="str">
            <v>m2</v>
          </cell>
        </row>
        <row r="54">
          <cell r="C54" t="str">
            <v>Pas. Listplank kamper 3/30</v>
          </cell>
          <cell r="D54">
            <v>39.4</v>
          </cell>
          <cell r="E54" t="str">
            <v>m1</v>
          </cell>
          <cell r="U54">
            <v>10.368421052631579</v>
          </cell>
        </row>
        <row r="55">
          <cell r="C55" t="str">
            <v>Pas. Moer Baut untuk Kuda - Kuda</v>
          </cell>
          <cell r="D55">
            <v>1</v>
          </cell>
          <cell r="E55" t="str">
            <v>Ls</v>
          </cell>
        </row>
        <row r="56">
          <cell r="C56">
            <v>0</v>
          </cell>
          <cell r="D56">
            <v>0</v>
          </cell>
          <cell r="E56">
            <v>0</v>
          </cell>
        </row>
        <row r="57">
          <cell r="C57" t="str">
            <v>PEKERJAAN PENGGANTUNG</v>
          </cell>
          <cell r="D57">
            <v>0</v>
          </cell>
          <cell r="E57">
            <v>0</v>
          </cell>
        </row>
        <row r="58">
          <cell r="C58" t="str">
            <v>Pas. Plafond Eternit rangka kayu meranti 5/7</v>
          </cell>
          <cell r="D58">
            <v>91.690000000000012</v>
          </cell>
          <cell r="E58" t="str">
            <v>m2</v>
          </cell>
          <cell r="V58">
            <v>94</v>
          </cell>
        </row>
        <row r="59">
          <cell r="C59" t="str">
            <v>Pas. Balok Induk plafond</v>
          </cell>
          <cell r="D59">
            <v>0.39</v>
          </cell>
          <cell r="E59" t="str">
            <v>m3</v>
          </cell>
        </row>
        <row r="60">
          <cell r="C60" t="str">
            <v>Pas. List Plafond 1/5 cm kayu kamper</v>
          </cell>
          <cell r="D60">
            <v>62.6</v>
          </cell>
          <cell r="E60" t="str">
            <v>m1</v>
          </cell>
          <cell r="W60">
            <v>62.6</v>
          </cell>
        </row>
        <row r="61">
          <cell r="C61">
            <v>0</v>
          </cell>
          <cell r="D61">
            <v>0</v>
          </cell>
          <cell r="E61">
            <v>0</v>
          </cell>
        </row>
        <row r="62">
          <cell r="C62" t="str">
            <v>PEKERJAAN LANTAI / KERAMIK</v>
          </cell>
          <cell r="D62">
            <v>0</v>
          </cell>
          <cell r="E62">
            <v>0</v>
          </cell>
        </row>
        <row r="63">
          <cell r="C63" t="str">
            <v>Pasang keramik lantai 30x30 polos putih</v>
          </cell>
          <cell r="D63">
            <v>65.599999999999994</v>
          </cell>
          <cell r="E63" t="str">
            <v>m2</v>
          </cell>
          <cell r="X63">
            <v>65.599999999999994</v>
          </cell>
        </row>
        <row r="64">
          <cell r="C64" t="str">
            <v>Pasang keramik dinding 20x25 cm</v>
          </cell>
          <cell r="D64">
            <v>54.54</v>
          </cell>
          <cell r="E64" t="str">
            <v>m2</v>
          </cell>
          <cell r="Y64">
            <v>54.54</v>
          </cell>
        </row>
        <row r="65">
          <cell r="C65" t="str">
            <v>Pek. Rabatan beton 1 PC: 2 Krl : 3 Psr t= 5cm</v>
          </cell>
          <cell r="D65">
            <v>3.28</v>
          </cell>
          <cell r="E65" t="str">
            <v>m3</v>
          </cell>
        </row>
        <row r="66">
          <cell r="C66">
            <v>0</v>
          </cell>
          <cell r="D66">
            <v>0</v>
          </cell>
          <cell r="E66">
            <v>0</v>
          </cell>
        </row>
        <row r="67">
          <cell r="C67" t="str">
            <v>PEKERJAAN PENGECATAN</v>
          </cell>
          <cell r="D67">
            <v>0</v>
          </cell>
          <cell r="E67">
            <v>0</v>
          </cell>
        </row>
        <row r="68">
          <cell r="C68" t="str">
            <v>Pengecatan Plafond</v>
          </cell>
          <cell r="D68">
            <v>91.690000000000012</v>
          </cell>
          <cell r="E68" t="str">
            <v>m2</v>
          </cell>
        </row>
        <row r="69">
          <cell r="C69" t="str">
            <v>Pengecatan Dinding</v>
          </cell>
          <cell r="D69">
            <v>258.83000000000004</v>
          </cell>
          <cell r="E69" t="str">
            <v>m2</v>
          </cell>
        </row>
        <row r="70">
          <cell r="C70" t="str">
            <v>Pengecatan Kusen / Lisplank</v>
          </cell>
          <cell r="D70">
            <v>40.700000000000003</v>
          </cell>
          <cell r="E70" t="str">
            <v>m2</v>
          </cell>
        </row>
        <row r="71">
          <cell r="C71" t="str">
            <v>Pengecatan Dasar meni</v>
          </cell>
          <cell r="D71">
            <v>40.700000000000003</v>
          </cell>
          <cell r="E71" t="str">
            <v>m2</v>
          </cell>
        </row>
        <row r="72">
          <cell r="C72">
            <v>0</v>
          </cell>
          <cell r="D72">
            <v>0</v>
          </cell>
          <cell r="E72">
            <v>0</v>
          </cell>
        </row>
        <row r="73">
          <cell r="C73" t="str">
            <v>PEKERJAAN LISTRIK</v>
          </cell>
          <cell r="D73">
            <v>0</v>
          </cell>
          <cell r="E73">
            <v>0</v>
          </cell>
        </row>
        <row r="74">
          <cell r="C74" t="str">
            <v>Pas. Titik Lampu</v>
          </cell>
          <cell r="D74">
            <v>5</v>
          </cell>
          <cell r="E74" t="str">
            <v>titik</v>
          </cell>
        </row>
        <row r="75">
          <cell r="C75" t="str">
            <v>Pas. TL 20 Watt</v>
          </cell>
          <cell r="D75">
            <v>5</v>
          </cell>
          <cell r="E75" t="str">
            <v>buah</v>
          </cell>
        </row>
        <row r="76">
          <cell r="C76" t="str">
            <v>Pas. Stop Kontak</v>
          </cell>
          <cell r="D76">
            <v>1</v>
          </cell>
          <cell r="E76" t="str">
            <v>buah</v>
          </cell>
        </row>
        <row r="77">
          <cell r="C77" t="str">
            <v>Pas. Saklar tunggal</v>
          </cell>
          <cell r="D77">
            <v>1</v>
          </cell>
          <cell r="E77" t="str">
            <v>buah</v>
          </cell>
        </row>
        <row r="78">
          <cell r="C78" t="str">
            <v>Pas. Saklar Ganda</v>
          </cell>
          <cell r="D78">
            <v>1</v>
          </cell>
          <cell r="E78" t="str">
            <v>buah</v>
          </cell>
        </row>
        <row r="79">
          <cell r="C79" t="str">
            <v>Penyambungan kabel dengan instalasi lama</v>
          </cell>
          <cell r="D79">
            <v>1</v>
          </cell>
          <cell r="E79" t="str">
            <v>ls</v>
          </cell>
        </row>
        <row r="80">
          <cell r="C80">
            <v>0</v>
          </cell>
          <cell r="D80">
            <v>0</v>
          </cell>
          <cell r="E80">
            <v>0</v>
          </cell>
        </row>
        <row r="81">
          <cell r="C81" t="str">
            <v>PEKERJAAN LAIN - LAIN</v>
          </cell>
          <cell r="D81">
            <v>0</v>
          </cell>
          <cell r="E81">
            <v>0</v>
          </cell>
        </row>
        <row r="82">
          <cell r="C82" t="str">
            <v>Air Kerja</v>
          </cell>
          <cell r="D82">
            <v>1</v>
          </cell>
          <cell r="E82" t="str">
            <v>Ls</v>
          </cell>
        </row>
        <row r="83">
          <cell r="C83" t="str">
            <v>Pembersian Akhir</v>
          </cell>
          <cell r="D83">
            <v>1</v>
          </cell>
          <cell r="E83" t="str">
            <v>Ls</v>
          </cell>
        </row>
        <row r="84">
          <cell r="C84">
            <v>0</v>
          </cell>
          <cell r="D84">
            <v>0</v>
          </cell>
          <cell r="E84">
            <v>0</v>
          </cell>
        </row>
        <row r="85">
          <cell r="C85" t="str">
            <v>PEKERJAAN TAMBAH / KURANG</v>
          </cell>
          <cell r="D85">
            <v>0</v>
          </cell>
          <cell r="E85">
            <v>0</v>
          </cell>
        </row>
        <row r="86">
          <cell r="C86" t="str">
            <v>Talang seng</v>
          </cell>
          <cell r="D86">
            <v>10</v>
          </cell>
          <cell r="E86" t="str">
            <v>m'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</row>
        <row r="88">
          <cell r="C88" t="str">
            <v>Urugan sirtu untuk peninggian lantai</v>
          </cell>
          <cell r="D88">
            <v>9.8399999999999981</v>
          </cell>
          <cell r="E88" t="str">
            <v>m3</v>
          </cell>
        </row>
        <row r="89">
          <cell r="C89" t="str">
            <v>Pas. Batu bata saluran</v>
          </cell>
          <cell r="D89">
            <v>0.86249999999999993</v>
          </cell>
          <cell r="E89" t="str">
            <v>m3</v>
          </cell>
        </row>
        <row r="90">
          <cell r="C90" t="str">
            <v>Pas. Plesteran saluran</v>
          </cell>
          <cell r="D90">
            <v>3.7374999999999998</v>
          </cell>
          <cell r="E90" t="str">
            <v>m2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dayu-pandak"/>
      <sheetName val="BIAYA 2"/>
      <sheetName val="HSD"/>
      <sheetName val="ANAL"/>
      <sheetName val="SEWA ALAT"/>
      <sheetName val="met"/>
      <sheetName val="metode sentolo"/>
      <sheetName val="metode piyungan"/>
      <sheetName val="RUT"/>
      <sheetName val="PRUTIN"/>
      <sheetName val="rek.PUS oe"/>
    </sheetNames>
    <sheetDataSet>
      <sheetData sheetId="0" refreshError="1"/>
      <sheetData sheetId="1" refreshError="1"/>
      <sheetData sheetId="2" refreshError="1">
        <row r="45">
          <cell r="H45">
            <v>15000</v>
          </cell>
        </row>
        <row r="46">
          <cell r="H46">
            <v>3571.4285714285716</v>
          </cell>
        </row>
        <row r="47">
          <cell r="H47">
            <v>2857.1428571428573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Harga Bahan &amp; Upah"/>
      <sheetName val="D.Pek.subkontrak"/>
      <sheetName val="SCED"/>
      <sheetName val="methode (2)"/>
    </sheetNames>
    <sheetDataSet>
      <sheetData sheetId="0"/>
      <sheetData sheetId="1"/>
      <sheetData sheetId="2"/>
      <sheetData sheetId="3">
        <row r="38">
          <cell r="D38">
            <v>25000</v>
          </cell>
        </row>
      </sheetData>
      <sheetData sheetId="4"/>
      <sheetData sheetId="5"/>
      <sheetData sheetId="6"/>
    </sheetDataSet>
  </externalBook>
</externalLink>
</file>

<file path=xl/externalLinks/externalLink3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P_ MINGG"/>
    </sheetNames>
    <sheetDataSet>
      <sheetData sheetId="0" refreshError="1"/>
    </sheetDataSet>
  </externalBook>
</externalLink>
</file>

<file path=xl/externalLinks/externalLink3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3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 refreshError="1"/>
    </sheetDataSet>
  </externalBook>
</externalLink>
</file>

<file path=xl/externalLinks/externalLink3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3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</sheetNames>
    <sheetDataSet>
      <sheetData sheetId="0" refreshError="1"/>
    </sheetDataSet>
  </externalBook>
</externalLink>
</file>

<file path=xl/externalLinks/externalLink3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3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ferensi"/>
      <sheetName val="GEDUNG"/>
      <sheetName val="SANITASI."/>
      <sheetName val="Rab 1"/>
      <sheetName val="Rab 2"/>
      <sheetName val="Rab 3"/>
      <sheetName val="Rab 4"/>
      <sheetName val="sUB Rekap"/>
      <sheetName val="REKAP"/>
      <sheetName val="analisa"/>
      <sheetName val="bahan"/>
      <sheetName val="Schedule"/>
      <sheetName val="upah"/>
      <sheetName val="CUACA"/>
      <sheetName val="divII"/>
      <sheetName val="HSD"/>
      <sheetName val="Rekap Direct Cost"/>
      <sheetName val="Analisa -Baku"/>
      <sheetName val="Basic"/>
      <sheetName val="D985"/>
      <sheetName val="PO-2"/>
      <sheetName val="BL (1)"/>
      <sheetName val="Daftar Harga"/>
      <sheetName val="SCH"/>
      <sheetName val="Cek list"/>
      <sheetName val="RAB RIIL kayu"/>
      <sheetName val="EK-JAN-2010"/>
      <sheetName val="Ana"/>
      <sheetName val="INPUT"/>
      <sheetName val="HB"/>
      <sheetName val="KEDUNG GOONG"/>
    </sheetNames>
    <sheetDataSet>
      <sheetData sheetId="0">
        <row r="210">
          <cell r="G210">
            <v>35000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10">
          <cell r="G210">
            <v>35000</v>
          </cell>
        </row>
      </sheetData>
      <sheetData sheetId="11">
        <row r="210">
          <cell r="G210">
            <v>35000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ERIAL"/>
    </sheetNames>
    <sheetDataSet>
      <sheetData sheetId="0" refreshError="1"/>
    </sheetDataSet>
  </externalBook>
</externalLink>
</file>

<file path=xl/externalLinks/externalLink3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p.BAMBANG"/>
      <sheetName val="Harga HSPK"/>
      <sheetName val="SNI FIX"/>
      <sheetName val="Rekap "/>
      <sheetName val="Pipa "/>
      <sheetName val="Pipa"/>
      <sheetName val="Accs"/>
      <sheetName val="PS-26"/>
      <sheetName val="PS-32"/>
      <sheetName val="AN PIPA"/>
    </sheetNames>
    <sheetDataSet>
      <sheetData sheetId="0" refreshError="1"/>
      <sheetData sheetId="1">
        <row r="39">
          <cell r="H39">
            <v>120.71428571428571</v>
          </cell>
        </row>
        <row r="40">
          <cell r="H40">
            <v>95000</v>
          </cell>
        </row>
        <row r="51">
          <cell r="H51">
            <v>71000</v>
          </cell>
        </row>
        <row r="996">
          <cell r="H996">
            <v>42500</v>
          </cell>
        </row>
        <row r="999">
          <cell r="H999">
            <v>40000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1"/>
    </sheetNames>
    <sheetDataSet>
      <sheetData sheetId="0" refreshError="1"/>
    </sheetDataSet>
  </externalBook>
</externalLink>
</file>

<file path=xl/externalLinks/externalLink3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_ARSITEKTUR."/>
      <sheetName val="REKAP_ASRAMA"/>
      <sheetName val="RAB.ADMINISTRASI PUSAT (1)"/>
      <sheetName val="RAB_KELAS (2)"/>
      <sheetName val="RAB.LABORATURIUM (3)"/>
      <sheetName val="RAB.PERPUSTAKAAN (4)"/>
      <sheetName val="RAB.AULA UTAMA (5)"/>
      <sheetName val="RAB.AULA SEDANG(6)"/>
      <sheetName val="RAB_ASRAMA (7)"/>
      <sheetName val="RAB_R. MAKAN (8)"/>
      <sheetName val="RAB.GUEST HOUSE (9)"/>
      <sheetName val="RAB.BANG.M&amp;E (10)"/>
      <sheetName val="RAB.RMH JABATAN T.54 (11)"/>
      <sheetName val="RAB.RMH JABATAN T.70 (12)"/>
      <sheetName val="RAB.SPORT CLUB (14)"/>
      <sheetName val="RAB_MASJID (15)"/>
      <sheetName val="RAB.LOUNDRY (16)"/>
      <sheetName val="RAB_KANTIN (17)"/>
      <sheetName val="RAB. R.PENJAGA (18)"/>
      <sheetName val="RAB_POS JAGA BESAR (19.A)"/>
      <sheetName val="RAB_POS JAGA KECIL (19.B)"/>
      <sheetName val="RAB.GARASI (20)"/>
      <sheetName val="RAB.POLIKLINIK(21)"/>
      <sheetName val="RAB_PEK LOUVRE ALUMUNIUM"/>
      <sheetName val="ANALISA PEK. LOUVRE ALM."/>
      <sheetName val="DFT. HRG. SAT. PEK."/>
      <sheetName val="ANALISA STR &amp; ARS"/>
      <sheetName val="DFT. HRG BHN &amp; UPAH"/>
      <sheetName val="HSBU"/>
      <sheetName val="bahan"/>
    </sheetNames>
    <sheetDataSet>
      <sheetData sheetId="0" refreshError="1">
        <row r="11">
          <cell r="B11" t="str">
            <v>PEKERJAAN ARSITEKTUR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3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&amp; Upah "/>
    </sheetNames>
    <sheetDataSet>
      <sheetData sheetId="0" refreshError="1"/>
    </sheetDataSet>
  </externalBook>
</externalLink>
</file>

<file path=xl/externalLinks/externalLink3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iran"/>
    </sheetNames>
    <sheetDataSet>
      <sheetData sheetId="0" refreshError="1"/>
    </sheetDataSet>
  </externalBook>
</externalLink>
</file>

<file path=xl/externalLinks/externalLink3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ji Kuning "/>
      <sheetName val="Aji Kuning"/>
      <sheetName val="Div 1"/>
      <sheetName val="Lampiran 2a-2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Asbuton"/>
      <sheetName val="Satuan Dasar"/>
      <sheetName val="Metode Pelaksanaan"/>
      <sheetName val="Schedulle"/>
      <sheetName val="alat operas"/>
      <sheetName val="MP Utama"/>
      <sheetName val="M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an"/>
    </sheetNames>
    <sheetDataSet>
      <sheetData sheetId="0" refreshError="1"/>
    </sheetDataSet>
  </externalBook>
</externalLink>
</file>

<file path=xl/externalLinks/externalLink3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. Upah &amp; Bah"/>
      <sheetName val="Ana. hrg Sat. &amp; Hrg Bah "/>
      <sheetName val="RAB"/>
      <sheetName val="Alat1-10"/>
      <sheetName val="Alat11-20"/>
      <sheetName val="Alat21-31"/>
      <sheetName val="rekap-alat"/>
      <sheetName val="HSBU-2004"/>
    </sheetNames>
    <sheetDataSet>
      <sheetData sheetId="0" refreshError="1">
        <row r="16">
          <cell r="E16">
            <v>4100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"/>
      <sheetName val="Additional"/>
      <sheetName val="Gal_Cold Milling"/>
      <sheetName val="Gal_Jack Hammer"/>
    </sheetNames>
    <sheetDataSet>
      <sheetData sheetId="0" refreshError="1">
        <row r="841">
          <cell r="T841" t="str">
            <v>Analisa EI-322</v>
          </cell>
        </row>
        <row r="843">
          <cell r="L843" t="str">
            <v>FORMULIR STANDAR UNTUK</v>
          </cell>
        </row>
        <row r="844">
          <cell r="L844" t="str">
            <v>PEREKAMAN ANALISA MASING-MASING HARGA SATUAN</v>
          </cell>
        </row>
        <row r="845">
          <cell r="L845" t="str">
            <v/>
          </cell>
        </row>
        <row r="848">
          <cell r="L848" t="str">
            <v>PROYEK</v>
          </cell>
          <cell r="O848" t="str">
            <v>: Proyek Pembangunan Jalan Pantai Utara  Jawa Barat</v>
          </cell>
        </row>
        <row r="849">
          <cell r="L849" t="str">
            <v>No. PAKET KONTRAK</v>
          </cell>
          <cell r="O849" t="str">
            <v xml:space="preserve">: </v>
          </cell>
        </row>
        <row r="850">
          <cell r="L850" t="str">
            <v>NAMA PAKET</v>
          </cell>
          <cell r="O850" t="str">
            <v>:  Flyover  Pamanukan</v>
          </cell>
        </row>
        <row r="851">
          <cell r="L851" t="str">
            <v>PROP / KAB / KODYA</v>
          </cell>
          <cell r="O851" t="str">
            <v>: Jawa Barat</v>
          </cell>
        </row>
        <row r="852">
          <cell r="L852" t="str">
            <v>ITEM PEMBAYARAN NO.</v>
          </cell>
          <cell r="O852" t="str">
            <v>:  3.2 (2)</v>
          </cell>
          <cell r="R852" t="str">
            <v>PERKIRAAN VOL. PEK.</v>
          </cell>
          <cell r="T852" t="str">
            <v>:</v>
          </cell>
          <cell r="U852">
            <v>6571.2013500000003</v>
          </cell>
        </row>
        <row r="853">
          <cell r="L853" t="str">
            <v>JENIS PEKERJAAN</v>
          </cell>
          <cell r="O853" t="str">
            <v>:  Timbunan Pilihan</v>
          </cell>
          <cell r="R853" t="str">
            <v>TOTAL HARGA (Rp.)</v>
          </cell>
          <cell r="T853" t="str">
            <v>:</v>
          </cell>
          <cell r="U853">
            <v>359628773.19481355</v>
          </cell>
        </row>
        <row r="854">
          <cell r="L854" t="str">
            <v>SATUAN PEMBAYARAN</v>
          </cell>
          <cell r="O854" t="str">
            <v>:  M3</v>
          </cell>
          <cell r="R854" t="str">
            <v>% THD. BIAYA PROYEK</v>
          </cell>
          <cell r="T854" t="str">
            <v>:</v>
          </cell>
          <cell r="U854">
            <v>0.70465720727372594</v>
          </cell>
        </row>
        <row r="857">
          <cell r="Q857" t="str">
            <v>PERKIRAAN</v>
          </cell>
          <cell r="R857" t="str">
            <v>HARGA</v>
          </cell>
          <cell r="S857" t="str">
            <v>JUMLAH</v>
          </cell>
        </row>
        <row r="858">
          <cell r="L858" t="str">
            <v>NO.</v>
          </cell>
          <cell r="N858" t="str">
            <v>KOMPONEN</v>
          </cell>
          <cell r="P858" t="str">
            <v>SATUAN</v>
          </cell>
          <cell r="Q858" t="str">
            <v>KUANTITAS</v>
          </cell>
          <cell r="R858" t="str">
            <v>SATUAN</v>
          </cell>
          <cell r="S858" t="str">
            <v>HARGA</v>
          </cell>
        </row>
        <row r="859">
          <cell r="R859" t="str">
            <v>(Rp.)</v>
          </cell>
          <cell r="S859" t="str">
            <v>(Rp.)</v>
          </cell>
        </row>
        <row r="862">
          <cell r="L862" t="str">
            <v>A.</v>
          </cell>
          <cell r="N862" t="str">
            <v>TENAGA</v>
          </cell>
        </row>
        <row r="864">
          <cell r="L864" t="str">
            <v>1.</v>
          </cell>
          <cell r="N864" t="str">
            <v>Pekerja</v>
          </cell>
          <cell r="O864" t="str">
            <v>(L01)</v>
          </cell>
          <cell r="P864" t="str">
            <v>Jam</v>
          </cell>
          <cell r="Q864">
            <v>7.1396697902721989E-2</v>
          </cell>
          <cell r="R864">
            <v>2750</v>
          </cell>
          <cell r="U864">
            <v>196.34091923248548</v>
          </cell>
        </row>
        <row r="865">
          <cell r="L865" t="str">
            <v>2.</v>
          </cell>
          <cell r="N865" t="str">
            <v>Mandor</v>
          </cell>
          <cell r="O865" t="str">
            <v>(L03)</v>
          </cell>
          <cell r="P865" t="str">
            <v>Jam</v>
          </cell>
          <cell r="Q865">
            <v>1.7849174475680497E-2</v>
          </cell>
          <cell r="R865">
            <v>4000</v>
          </cell>
          <cell r="U865">
            <v>71.396697902721996</v>
          </cell>
        </row>
        <row r="868">
          <cell r="Q868" t="str">
            <v xml:space="preserve">JUMLAH HARGA TENAGA   </v>
          </cell>
          <cell r="U868">
            <v>267.73761713520747</v>
          </cell>
        </row>
        <row r="870">
          <cell r="L870" t="str">
            <v>B.</v>
          </cell>
          <cell r="N870" t="str">
            <v>BAHAN</v>
          </cell>
        </row>
        <row r="872">
          <cell r="L872" t="str">
            <v>1.</v>
          </cell>
          <cell r="N872" t="str">
            <v>Bahan pilihan   (M09)</v>
          </cell>
          <cell r="O872" t="str">
            <v>(M09)</v>
          </cell>
          <cell r="P872" t="str">
            <v>M3</v>
          </cell>
          <cell r="Q872">
            <v>1.2</v>
          </cell>
          <cell r="R872">
            <v>21000</v>
          </cell>
          <cell r="U872">
            <v>25200</v>
          </cell>
        </row>
        <row r="878">
          <cell r="Q878" t="str">
            <v xml:space="preserve">JUMLAH HARGA BAHAN   </v>
          </cell>
          <cell r="U878">
            <v>25200</v>
          </cell>
        </row>
        <row r="880">
          <cell r="L880" t="str">
            <v>C.</v>
          </cell>
          <cell r="N880" t="str">
            <v>PERALATAN</v>
          </cell>
        </row>
        <row r="881">
          <cell r="L881" t="str">
            <v>1.</v>
          </cell>
          <cell r="N881" t="str">
            <v>Wheel  Loader</v>
          </cell>
          <cell r="O881" t="str">
            <v>(E15)</v>
          </cell>
          <cell r="P881" t="str">
            <v>Jam</v>
          </cell>
          <cell r="Q881">
            <v>1.7849174475680497E-2</v>
          </cell>
          <cell r="R881">
            <v>181182.97084330328</v>
          </cell>
          <cell r="U881">
            <v>3233.9664586042527</v>
          </cell>
        </row>
        <row r="882">
          <cell r="L882" t="str">
            <v>2.</v>
          </cell>
          <cell r="N882" t="str">
            <v>Dump Truck</v>
          </cell>
          <cell r="O882" t="str">
            <v>(E08)</v>
          </cell>
          <cell r="P882" t="str">
            <v>Jam</v>
          </cell>
          <cell r="Q882">
            <v>0.16265060240963855</v>
          </cell>
          <cell r="R882">
            <v>90902.327191025077</v>
          </cell>
          <cell r="U882">
            <v>14785.318278058296</v>
          </cell>
        </row>
        <row r="883">
          <cell r="L883" t="str">
            <v>3.</v>
          </cell>
          <cell r="N883" t="str">
            <v>Motor Grader</v>
          </cell>
          <cell r="O883" t="str">
            <v>(E13)</v>
          </cell>
          <cell r="P883" t="str">
            <v>Jam</v>
          </cell>
          <cell r="Q883">
            <v>1.5618027666220438E-2</v>
          </cell>
          <cell r="R883">
            <v>249349.23784774702</v>
          </cell>
          <cell r="U883">
            <v>3894.3432952570934</v>
          </cell>
        </row>
        <row r="884">
          <cell r="L884" t="str">
            <v>3.</v>
          </cell>
          <cell r="N884" t="str">
            <v>Vibro Roller</v>
          </cell>
          <cell r="O884" t="str">
            <v>(E19)</v>
          </cell>
          <cell r="P884" t="str">
            <v>Jam</v>
          </cell>
          <cell r="Q884">
            <v>1.6064257028112448E-2</v>
          </cell>
          <cell r="R884">
            <v>105030.97519263501</v>
          </cell>
          <cell r="U884">
            <v>1687.2445814077912</v>
          </cell>
        </row>
        <row r="885">
          <cell r="L885" t="str">
            <v>4.</v>
          </cell>
          <cell r="N885" t="str">
            <v>Water Tanker</v>
          </cell>
          <cell r="O885" t="str">
            <v>(E23)</v>
          </cell>
          <cell r="P885" t="str">
            <v>Jam</v>
          </cell>
          <cell r="Q885">
            <v>7.0281124497991983E-3</v>
          </cell>
          <cell r="R885">
            <v>85958.879632794691</v>
          </cell>
          <cell r="U885">
            <v>604.12867211803507</v>
          </cell>
        </row>
        <row r="886">
          <cell r="L886" t="str">
            <v>5.</v>
          </cell>
          <cell r="N886" t="str">
            <v>Alat  Bantu</v>
          </cell>
          <cell r="P886" t="str">
            <v>Ls</v>
          </cell>
          <cell r="Q886">
            <v>1</v>
          </cell>
          <cell r="R886">
            <v>80</v>
          </cell>
          <cell r="U886">
            <v>80</v>
          </cell>
        </row>
        <row r="890">
          <cell r="Q890" t="str">
            <v xml:space="preserve">JUMLAH HARGA PERALATAN   </v>
          </cell>
          <cell r="U890">
            <v>24285.001285445473</v>
          </cell>
        </row>
        <row r="892">
          <cell r="L892" t="str">
            <v>D.</v>
          </cell>
          <cell r="N892" t="str">
            <v>JUMLAH HARGA TENAGA, BAHAN DAN PERALATAN  ( A + B + C )</v>
          </cell>
          <cell r="U892">
            <v>49752.738902580677</v>
          </cell>
        </row>
        <row r="893">
          <cell r="L893" t="str">
            <v>E.</v>
          </cell>
          <cell r="N893" t="str">
            <v>OVERHEAD &amp; PROFIT</v>
          </cell>
          <cell r="P893">
            <v>10</v>
          </cell>
          <cell r="Q893" t="str">
            <v>%  x  D</v>
          </cell>
          <cell r="U893">
            <v>4975.2738902580677</v>
          </cell>
        </row>
        <row r="894">
          <cell r="L894" t="str">
            <v>F.</v>
          </cell>
          <cell r="N894" t="str">
            <v>HARGA SATUAN PEKERJAAN  ( D + E )</v>
          </cell>
          <cell r="U894">
            <v>54728.012792838745</v>
          </cell>
        </row>
        <row r="895">
          <cell r="L895" t="str">
            <v>Note: 1</v>
          </cell>
          <cell r="N895" t="str">
            <v>SATUAN dapat berdasarkan atas jam operasi untuk Tenaga Kerja dan Peralatan, volume dan/atau ukuran</v>
          </cell>
        </row>
        <row r="896">
          <cell r="N896" t="str">
            <v>berat untuk bahan-bahan.</v>
          </cell>
        </row>
        <row r="897">
          <cell r="L897">
            <v>2</v>
          </cell>
          <cell r="N897" t="str">
            <v>Kuantitas satuan adalah kuantitas setiap komponen untuk menyelesaikan satu satuan pekerjaan dari nomor</v>
          </cell>
        </row>
        <row r="898">
          <cell r="N898" t="str">
            <v>mata pembayaran.</v>
          </cell>
        </row>
        <row r="899">
          <cell r="L899">
            <v>3</v>
          </cell>
          <cell r="N899" t="str">
            <v>Biaya satuan untuk peralatan sudah termasuk bahan bakar, bahan habis dipakai dan operator.</v>
          </cell>
        </row>
        <row r="900">
          <cell r="L900">
            <v>4</v>
          </cell>
          <cell r="N900" t="str">
            <v>Biaya satuan sudah termasuk pengeluaran untuk seluruh pajak yang berkaitan (tetapi tidak termasuk PPN</v>
          </cell>
        </row>
        <row r="901">
          <cell r="N901" t="str">
            <v>yang dibayar dari kontrak) dan biaya-biaya lainnya.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-221"/>
      <sheetName val="Pgmn PENUNJUKAN"/>
      <sheetName val="Pgmn PEMILIHAN"/>
      <sheetName val="Pgmn LELANG"/>
      <sheetName val="Sheet1"/>
      <sheetName val="INPUT"/>
      <sheetName val="Cover"/>
      <sheetName val="fakta"/>
      <sheetName val="ringkasan"/>
      <sheetName val="undangan"/>
      <sheetName val="Sheet1 (3)"/>
      <sheetName val="Sheet1 (5)"/>
      <sheetName val="sanggah"/>
      <sheetName val="bapp"/>
      <sheetName val="pemb pnwr"/>
      <sheetName val="pengumuman"/>
      <sheetName val="SP_3 fix"/>
      <sheetName val="penetapan"/>
      <sheetName val="usulan"/>
      <sheetName val="urutan"/>
      <sheetName val="Sheet1 (4)"/>
      <sheetName val="brt aanwizjing"/>
      <sheetName val="EVAL-1 BARU"/>
      <sheetName val="BAHP"/>
      <sheetName val="nego"/>
      <sheetName val="jadwal"/>
      <sheetName val="sampul"/>
      <sheetName val="LAMP-BUKA"/>
      <sheetName val="aritmatik (2)"/>
      <sheetName val="SP_3"/>
      <sheetName val="milih"/>
      <sheetName val="ambil"/>
      <sheetName val="CV"/>
      <sheetName val="duit"/>
      <sheetName val="duit (9)"/>
      <sheetName val="aritmatik"/>
      <sheetName val="pemili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kemajuan baru"/>
      <sheetName val="KURVA (2)"/>
      <sheetName val="Lap harian"/>
      <sheetName val="analisis"/>
      <sheetName val="BAHAN"/>
      <sheetName val="kontrol"/>
      <sheetName val="uitzet"/>
      <sheetName val="timb"/>
      <sheetName val="gal"/>
      <sheetName val="pas"/>
      <sheetName val="RKP VOL ming"/>
      <sheetName val="volume harian"/>
      <sheetName val="volume br"/>
    </sheetNames>
    <sheetDataSet>
      <sheetData sheetId="0"/>
      <sheetData sheetId="1"/>
      <sheetData sheetId="2"/>
      <sheetData sheetId="3">
        <row r="19">
          <cell r="BJ19" t="str">
            <v>PASANG PROFIL SEBELUM MELAKSANAKAN GALIAN DAN PASANGAN</v>
          </cell>
        </row>
        <row r="20">
          <cell r="BJ20" t="str">
            <v>DIMENSI GALIAN, PASANGAN, TIMBUNAN SESUAIKAN DENGAN GAMBAR</v>
          </cell>
        </row>
        <row r="21">
          <cell r="BJ21" t="str">
            <v>GALIAN HARUS BEBAS AIR</v>
          </cell>
        </row>
        <row r="22">
          <cell r="BJ22" t="str">
            <v>PASANGAN ANTAR BATU RAIN BERJARAK 3 S/D 2 CM</v>
          </cell>
        </row>
        <row r="23">
          <cell r="BJ23" t="str">
            <v>PILIH UKURAN BATU RAIN YANG SERAGAM</v>
          </cell>
        </row>
        <row r="24">
          <cell r="BJ24" t="str">
            <v>BATU RAIN HARUS BERWARNA HITAM - ABU2</v>
          </cell>
        </row>
        <row r="25">
          <cell r="BJ25" t="str">
            <v>CAMPURAN PASANGAN BATU SESUAIKAN DENGAN SPEKSIFIKASI</v>
          </cell>
        </row>
        <row r="26">
          <cell r="BJ26" t="str">
            <v>GUNAKAN MOLEN UNTUK MEMBUAT SPESI</v>
          </cell>
        </row>
        <row r="27">
          <cell r="BJ27" t="str">
            <v>BILA SAWAH DI ATAS PASANGAN PASANGAN PIPA DRAIN</v>
          </cell>
        </row>
        <row r="28">
          <cell r="BJ28" t="str">
            <v>UNTUK LANTAI GUNAKAN BATU POLOS</v>
          </cell>
        </row>
        <row r="29">
          <cell r="BJ29" t="str">
            <v>UNTUK KREN DAM GUNAKAN BATU POLOS</v>
          </cell>
        </row>
        <row r="30">
          <cell r="BJ30" t="str">
            <v>SIARAN HARUS BENAR-BENAR MENUTUP RONGGA PASANGAN BATU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_Realisasi"/>
      <sheetName val="TS_Rencana"/>
      <sheetName val="rekapMC0"/>
      <sheetName val="mc0"/>
      <sheetName val="backup mc_0"/>
      <sheetName val="RAB Add 1"/>
      <sheetName val="Rekap Add 1"/>
      <sheetName val="Rekap BA Peneliti"/>
      <sheetName val="Rincian RAB BA Peneliti"/>
      <sheetName val="Rekap"/>
      <sheetName val="Rekap_2"/>
      <sheetName val="Rincian"/>
      <sheetName val="backup 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3">
          <cell r="R63">
            <v>1488.92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</sheetDataSet>
  </externalBook>
</externalLink>
</file>

<file path=xl/externalLinks/externalLink3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-HARGA"/>
      <sheetName val="RINC-SURHARG"/>
      <sheetName val="Sheet3"/>
      <sheetName val="Daf-Har-Pening"/>
      <sheetName val="DaftarHargaPemel"/>
      <sheetName val="An-Mansur"/>
      <sheetName val="Analisa"/>
      <sheetName val="Darmo"/>
      <sheetName val="Urip-S"/>
      <sheetName val="Bas-Rakh"/>
      <sheetName val="Embong-Malang"/>
      <sheetName val="Blauran"/>
      <sheetName val="Praban"/>
      <sheetName val="Tunjungan"/>
      <sheetName val="Gub-Sur"/>
      <sheetName val="Pang-Sud"/>
      <sheetName val="Bubutan"/>
      <sheetName val="Keb-Rojo"/>
      <sheetName val="Pahlawan"/>
      <sheetName val="Gemblongan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ERIAL"/>
    </sheetNames>
    <sheetDataSet>
      <sheetData sheetId="0" refreshError="1"/>
    </sheetDataSet>
  </externalBook>
</externalLink>
</file>

<file path=xl/externalLinks/externalLink3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rekap A"/>
      <sheetName val="rekap b"/>
      <sheetName val="grand sum"/>
      <sheetName val="sampul"/>
      <sheetName val="pEMBATAS"/>
      <sheetName val="BQ ARS"/>
      <sheetName val="HARGA MATERIAL"/>
      <sheetName val="AHSbj"/>
      <sheetName val="rekap_A"/>
      <sheetName val="rekap_b"/>
      <sheetName val="grand_sum"/>
      <sheetName val="HARGA_MATERIAL"/>
      <sheetName val="H.Satuan"/>
      <sheetName val="data"/>
      <sheetName val="A-11 Steel Str"/>
      <sheetName val="A-03 Pile"/>
      <sheetName val="Rab"/>
      <sheetName val="REKAP_VOLUME"/>
      <sheetName val="SNI-17-3-09"/>
      <sheetName val="RKP.ANL"/>
      <sheetName val="PAD-F"/>
      <sheetName val="Sheet"/>
      <sheetName val="REKAP_ARSITEKTUR."/>
      <sheetName val="AC-C"/>
      <sheetName val="bahan"/>
      <sheetName val="HarSat"/>
      <sheetName val="BQ (by owner)"/>
      <sheetName val="rab me (fisik)"/>
      <sheetName val="rab me (by owner) "/>
      <sheetName val="pintu jendela"/>
      <sheetName val="01A- RAB"/>
      <sheetName val="Paint Type B"/>
      <sheetName val="AnBayarUtama"/>
      <sheetName val="ELEMENT SUM"/>
      <sheetName val="Rekap"/>
      <sheetName val="rekap_A1"/>
      <sheetName val="rekap_b1"/>
      <sheetName val="grand_sum1"/>
      <sheetName val="HARGA_MATERIAL1"/>
      <sheetName val="BQ_ARS"/>
      <sheetName val="H_Satuan"/>
      <sheetName val="A-11_Steel_Str"/>
      <sheetName val="A-03_Pile"/>
      <sheetName val="LK-gate"/>
      <sheetName val="DRAFT KONSUMEN"/>
      <sheetName val="Estimate"/>
      <sheetName val="str-Rab"/>
      <sheetName val="NP"/>
      <sheetName val="Analisa Tend"/>
      <sheetName val="PERSIAPAN"/>
      <sheetName val="UTILITAS"/>
      <sheetName val="UPAH"/>
      <sheetName val="DAF-1"/>
      <sheetName val="analisa"/>
      <sheetName val="Spec ME"/>
      <sheetName val="PERSIAP"/>
      <sheetName val="Harga Satuan"/>
      <sheetName val="Analisa Upah &amp; Bahan Plum"/>
      <sheetName val="Material"/>
      <sheetName val="SEX"/>
      <sheetName val="LOADDAT"/>
      <sheetName val="AC"/>
      <sheetName val="Hargamaterial"/>
      <sheetName val="Rekap Direct Cost"/>
      <sheetName val="har-sat"/>
      <sheetName val="9.2~PK"/>
      <sheetName val="D4"/>
      <sheetName val="D6"/>
      <sheetName val="D7"/>
      <sheetName val="D8"/>
      <sheetName val="villa"/>
      <sheetName val="PileCap"/>
      <sheetName val="Pekerjaan "/>
      <sheetName val="Traf&amp;Genst"/>
      <sheetName val="Area Tabulation1"/>
      <sheetName val="Proj Data"/>
      <sheetName val="351BQMCN"/>
      <sheetName val="Daf. No. - 4.2"/>
      <sheetName val="BQ-Str"/>
      <sheetName val="Balok L.1"/>
      <sheetName val="BQ-1A"/>
      <sheetName val="G_SUMMARY"/>
      <sheetName val="ARSITEKTUR"/>
      <sheetName val="Analisa 2"/>
      <sheetName val="Sal"/>
      <sheetName val="Embong-Malang"/>
      <sheetName val="Currency Rate"/>
      <sheetName val="ahas-ins"/>
      <sheetName val="sai"/>
      <sheetName val="hsd"/>
      <sheetName val="LATIH1"/>
      <sheetName val="CF-hot"/>
      <sheetName val="Ana"/>
      <sheetName val="D-1"/>
      <sheetName val="SUM TIANG PC"/>
      <sheetName val="Weight Bridge"/>
      <sheetName val="BOQ"/>
      <sheetName val="HB "/>
      <sheetName val="326BQSTC"/>
      <sheetName val="ESCON"/>
      <sheetName val="Master 1.0"/>
      <sheetName val="I-KAMAR"/>
      <sheetName val="Analisa -Baku"/>
      <sheetName val="Rekap Prelim"/>
      <sheetName val="Balok L_1"/>
      <sheetName val="COST-PERSON-J.O."/>
      <sheetName val="RENTAL1"/>
      <sheetName val="data bahan"/>
      <sheetName val="Sub.kon"/>
      <sheetName val="Analisa Teknik"/>
      <sheetName val="Material "/>
      <sheetName val="Upah borong"/>
      <sheetName val="Volume"/>
      <sheetName val="Analisa alat berat..."/>
      <sheetName val="Alat Berat"/>
      <sheetName val="Instal precast"/>
      <sheetName val="4-Basic Price"/>
      <sheetName val="Harga"/>
      <sheetName val="CH"/>
      <sheetName val="CATU DAYA LISTRIK PK"/>
      <sheetName val="PERALATAN &amp; KATUP2 PK"/>
      <sheetName val="PERALATAN UTAMA PK"/>
      <sheetName val="CATU DAYA LISTRIK PLB"/>
      <sheetName val="PERALATAN &amp; KATUP2 PLB"/>
      <sheetName val="PERALATAN UTAMA PLB"/>
      <sheetName val="PEMIPAAN PK"/>
      <sheetName val="PEMIPAAN PLB"/>
      <sheetName val="Koefisien"/>
      <sheetName val="Tie Beam"/>
      <sheetName val="Blk Lt1-Lt. 3"/>
      <sheetName val="PRINT OUT"/>
      <sheetName val="Por"/>
      <sheetName val="Perm. Test"/>
      <sheetName val="PileCap "/>
      <sheetName val="Blk B1"/>
      <sheetName val="Hargamat"/>
      <sheetName val="An Struktur"/>
      <sheetName val="Unit Rate _2_"/>
      <sheetName val="ALAT"/>
      <sheetName val="an. struktur"/>
      <sheetName val="mek"/>
      <sheetName val="HS Bhn"/>
      <sheetName val="16-AC-27JULI"/>
      <sheetName val="16_AC_27JULI"/>
      <sheetName val="TOTAL Summary"/>
      <sheetName val="bill 5"/>
      <sheetName val="SUR-HARGA"/>
      <sheetName val="A_ars"/>
      <sheetName val="DAF-2"/>
      <sheetName val="D2.2"/>
      <sheetName val="EL(HT)"/>
      <sheetName val="PL(HT)"/>
      <sheetName val="An str"/>
      <sheetName val="HDS"/>
      <sheetName val="D &amp; W sizes"/>
      <sheetName val="Anls"/>
      <sheetName val="Daf-harga"/>
      <sheetName val="PJ"/>
      <sheetName val="Bhn"/>
      <sheetName val="S_Suramadu"/>
      <sheetName val="GRAND TOTAL"/>
      <sheetName val="OUT"/>
      <sheetName val="BM"/>
      <sheetName val="TOTAL"/>
      <sheetName val="Plumbing"/>
      <sheetName val="POL"/>
      <sheetName val="LIST"/>
      <sheetName val="Direct Cost Thp 2"/>
      <sheetName val="4"/>
      <sheetName val="Clm"/>
      <sheetName val="Pile"/>
      <sheetName val="Ring Balok"/>
      <sheetName val="Analisa Upah _ Bahan Plum"/>
      <sheetName val="Piping"/>
      <sheetName val="Pipe"/>
      <sheetName val="BASEMENT"/>
      <sheetName val="SELL-SUMM-COST"/>
      <sheetName val="struktur"/>
      <sheetName val="ASPAL (14)"/>
      <sheetName val="Anal-SNI"/>
      <sheetName val="DAFTAR HARGA"/>
      <sheetName val="struktur tdk dipakai"/>
      <sheetName val="harga "/>
      <sheetName val="UPAH + ALAT"/>
      <sheetName val="AN_TDR"/>
      <sheetName val="An-Pre "/>
      <sheetName val="Faktor"/>
      <sheetName val="A-12"/>
      <sheetName val="Bill_1"/>
      <sheetName val="TB"/>
      <sheetName val="Slab"/>
      <sheetName val="       BoQ        "/>
      <sheetName val="STR(CANCEL)"/>
      <sheetName val="Satuan Dasar"/>
      <sheetName val="B - Norelec"/>
      <sheetName val="Rekap DBAK"/>
      <sheetName val="ME UMY"/>
      <sheetName val="HB"/>
      <sheetName val="Management"/>
      <sheetName val="AHS"/>
      <sheetName val="RAP"/>
      <sheetName val="Harsat_El"/>
      <sheetName val="Price"/>
      <sheetName val="AN-ME"/>
      <sheetName val="analis"/>
      <sheetName val="BREAKER"/>
      <sheetName val="ANAL KOEF"/>
      <sheetName val="BILL"/>
      <sheetName val="dt"/>
      <sheetName val="Sumber Daya"/>
      <sheetName val="Anal"/>
      <sheetName val="RAB-NEGO"/>
      <sheetName val="main summary"/>
      <sheetName val="Daftar Harga 1"/>
      <sheetName val="BQ-TB-PKB"/>
      <sheetName val="Reff"/>
      <sheetName val="Kolom UT"/>
      <sheetName val="An.Ars"/>
      <sheetName val="an mek"/>
      <sheetName val="Scedule(S-Curve)"/>
      <sheetName val="Dftr Barang"/>
      <sheetName val="BQ"/>
      <sheetName val="IPL_SCHEDULE"/>
      <sheetName val="Agregat Halus &amp; Kasar"/>
      <sheetName val="Faktor Markup"/>
      <sheetName val="Data Markup"/>
      <sheetName val="M.Pekerjaan"/>
      <sheetName val="Sheet2"/>
      <sheetName val="UPH"/>
      <sheetName val="SITE-E"/>
      <sheetName val="2.10"/>
      <sheetName val="VOLUME BAJA"/>
      <sheetName val="Bill-3Cut"/>
      <sheetName val="AWAL"/>
      <sheetName val="PAD_F"/>
      <sheetName val="daf_3_OK_"/>
      <sheetName val="daf-3(OK)"/>
      <sheetName val="daf-7(OK)"/>
      <sheetName val="daf_7_OK_"/>
      <sheetName val="Analisa STR"/>
      <sheetName val="SBDY"/>
      <sheetName val="DAPRO"/>
      <sheetName val="Hrg.Sat"/>
      <sheetName val="FINISHING"/>
      <sheetName val="analysis2"/>
      <sheetName val="basic price"/>
      <sheetName val="Analisa-Ars"/>
      <sheetName val="M.AR-KUAT"/>
      <sheetName val="Merak_Sum-FIX"/>
      <sheetName val="Combine_Sum-FIX"/>
      <sheetName val="Material Master"/>
      <sheetName val="SAP"/>
      <sheetName val="Analisa &amp; Upah"/>
      <sheetName val="Quantity"/>
      <sheetName val="I-ME"/>
      <sheetName val="gvl"/>
      <sheetName val="Cover"/>
      <sheetName val="UPAH&amp;BHN"/>
      <sheetName val="ISIAN"/>
      <sheetName val="BQ STR"/>
      <sheetName val="CV"/>
      <sheetName val="MUTASI"/>
      <sheetName val="bahan+Upah"/>
      <sheetName val="12. Analisa"/>
      <sheetName val="analisa_gedung"/>
      <sheetName val="anls space frame"/>
      <sheetName val="Man Power"/>
      <sheetName val="name"/>
      <sheetName val="MAP"/>
      <sheetName val="rekap_A2"/>
      <sheetName val="rekap_b2"/>
      <sheetName val="grand_sum2"/>
      <sheetName val="HARGA_MATERIAL2"/>
      <sheetName val="BQ_ARS1"/>
      <sheetName val="H_Satuan1"/>
      <sheetName val="RKP_ANL"/>
      <sheetName val="A-11_Steel_Str1"/>
      <sheetName val="A-03_Pile1"/>
      <sheetName val="Paint_Type_B"/>
      <sheetName val="9_2~PK"/>
      <sheetName val="Balok_L_1"/>
      <sheetName val="REKAP_ARSITEKTUR_"/>
      <sheetName val="Spec_ME"/>
      <sheetName val="BQ_(by_owner)"/>
      <sheetName val="rab_me_(fisik)"/>
      <sheetName val="rab_me_(by_owner)_"/>
      <sheetName val="ELEMENT_SUM"/>
      <sheetName val="pintu_jendela"/>
      <sheetName val="Daf__No__-_4_2"/>
      <sheetName val="data_bahan"/>
      <sheetName val="Sub_kon"/>
      <sheetName val="Analisa_Teknik"/>
      <sheetName val="Material_"/>
      <sheetName val="Upah_borong"/>
      <sheetName val="Analisa_alat_berat___"/>
      <sheetName val="Alat_Berat"/>
      <sheetName val="Instal_precast"/>
      <sheetName val="Rekap_Direct_Cost"/>
      <sheetName val="Harga_Satuan"/>
      <sheetName val="Analisa_Upah_&amp;_Bahan_Plum"/>
      <sheetName val="01A-_RAB"/>
      <sheetName val="Analisa_Tend"/>
      <sheetName val="ASPAL_(14)"/>
      <sheetName val="DAFTAR_HARGA"/>
      <sheetName val="Area_Tabulation1"/>
      <sheetName val="Proj_Data"/>
      <sheetName val="Pekerjaan_"/>
      <sheetName val="Dftr_Barang"/>
      <sheetName val="SUM_TIANG_PC"/>
      <sheetName val="Currency_Rate"/>
      <sheetName val="Analisa_2"/>
      <sheetName val="HB_"/>
      <sheetName val="Weight_Bridge"/>
      <sheetName val="Tie_Beam"/>
      <sheetName val="Blk_Lt1-Lt__3"/>
      <sheetName val="DRAFT_KONSUMEN"/>
      <sheetName val="PileCap_"/>
      <sheetName val="Blk_B1"/>
      <sheetName val="Master_1_0"/>
      <sheetName val="Balok_L_11"/>
      <sheetName val="An_Struktur"/>
      <sheetName val="Unit_Rate__2_"/>
      <sheetName val="CATU_DAYA_LISTRIK_PK"/>
      <sheetName val="PERALATAN_&amp;_KATUP2_PK"/>
      <sheetName val="PERALATAN_UTAMA_PK"/>
      <sheetName val="CATU_DAYA_LISTRIK_PLB"/>
      <sheetName val="PERALATAN_&amp;_KATUP2_PLB"/>
      <sheetName val="PERALATAN_UTAMA_PLB"/>
      <sheetName val="PEMIPAAN_PK"/>
      <sheetName val="PEMIPAAN_PLB"/>
      <sheetName val="Analisa_-Baku"/>
      <sheetName val="Rekap_Prelim"/>
      <sheetName val="ANAL_KOEF"/>
      <sheetName val="An_str"/>
      <sheetName val="4-Basic_Price"/>
      <sheetName val="Sumber_Daya"/>
      <sheetName val="Agregat_Halus_&amp;_Kasar"/>
      <sheetName val="Direct_Cost_Thp_2"/>
      <sheetName val="Faktor_Markup"/>
      <sheetName val="Data_Markup"/>
      <sheetName val="M_Pekerjaan"/>
      <sheetName val="COST-PERSON-J_O_"/>
      <sheetName val="D2_2"/>
      <sheetName val="Satuan_Dasar"/>
      <sheetName val="GRAND_TOTAL"/>
      <sheetName val="HS_Bhn"/>
      <sheetName val="TOTAL_Summary"/>
      <sheetName val="bill_5"/>
      <sheetName val="2_10"/>
      <sheetName val="VOLUME_BAJA"/>
      <sheetName val="an__struktur"/>
      <sheetName val="Analisa_Upah___Bahan_Plum"/>
      <sheetName val="harga_"/>
      <sheetName val="UPAH_+_ALAT"/>
      <sheetName val="struktur_tdk_dipakai"/>
      <sheetName val="Analisa_STR"/>
      <sheetName val="main_summary"/>
      <sheetName val="Daftar_Harga_1"/>
      <sheetName val="Kolom_UT"/>
      <sheetName val="Resume-Analisa"/>
      <sheetName val="Satuan"/>
      <sheetName val="SCHEDULE"/>
      <sheetName val="Upah &amp; Bahan"/>
      <sheetName val="ANAL-"/>
      <sheetName val="PRD 01-3"/>
      <sheetName val="A+-"/>
      <sheetName val="Mobilisasi"/>
      <sheetName val="DATABASE"/>
      <sheetName val="FORM01"/>
      <sheetName val="laroux"/>
      <sheetName val="ASat"/>
      <sheetName val="An H.Sat Pek.Ut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s harga"/>
      <sheetName val="BPPT"/>
      <sheetName val="Plafond"/>
      <sheetName val="RAB AR&amp;STR"/>
      <sheetName val="pivot1"/>
      <sheetName val="Eva. Progres"/>
      <sheetName val="NPK_Gresik"/>
      <sheetName val="POS 1234"/>
      <sheetName val="Unit Price"/>
      <sheetName val="Sales"/>
      <sheetName val="영업소실적"/>
      <sheetName val="T-BEAM"/>
      <sheetName val="DHSUB"/>
      <sheetName val="Uph&amp;bhn"/>
      <sheetName val="banding hrg"/>
      <sheetName val="AMD I"/>
      <sheetName val="Bahan Upah Alat"/>
      <sheetName val="HRG BHN"/>
      <sheetName val="SPEK"/>
      <sheetName val="HSBU"/>
      <sheetName val="Tie Beam GN"/>
      <sheetName val="Steel-Twr"/>
      <sheetName val="tifico"/>
      <sheetName val="Schedule Rev"/>
      <sheetName val="W-17"/>
      <sheetName val="W-16"/>
      <sheetName val="W-18"/>
      <sheetName val="R-17"/>
      <sheetName val="HB ARSITEKTUR"/>
      <sheetName val="HB STRUKTUR"/>
      <sheetName val="Price Biaya Cadangan"/>
      <sheetName val="BQ.Rekapitulasi  Akhir"/>
      <sheetName val="RKP PLUMBING"/>
      <sheetName val="Sheet1"/>
      <sheetName val="ANALISA PEK.UMUM"/>
      <sheetName val="analisa PUBM"/>
      <sheetName val="h-013211-2"/>
      <sheetName val="SEMANAN"/>
      <sheetName val="BKPM"/>
      <sheetName val="D3.1"/>
      <sheetName val="Mall"/>
      <sheetName val="COST"/>
      <sheetName val="HSBU ANA"/>
      <sheetName val="Bahan "/>
      <sheetName val="IBASE"/>
      <sheetName val="List Doc"/>
      <sheetName val="RAB 1"/>
      <sheetName val="DAF-4"/>
      <sheetName val="Har Sat"/>
      <sheetName val="data_kui"/>
      <sheetName val="RAB_Tot"/>
      <sheetName val="Project"/>
      <sheetName val="Analisa BOW 07"/>
      <sheetName val="AHSP'05"/>
      <sheetName val="DAF_2"/>
      <sheetName val="Elektrikal"/>
      <sheetName val="An Arsitektur"/>
      <sheetName val="An-Pre_"/>
      <sheetName val="Bill No 2.1 "/>
      <sheetName val="Bill of Qty MEP"/>
      <sheetName val="Daf 1"/>
      <sheetName val="Mekanikal"/>
      <sheetName val="BQ-IABK"/>
      <sheetName val="Rate"/>
      <sheetName val="LISTRIK"/>
      <sheetName val="F ALARM"/>
      <sheetName val="Balok_1"/>
      <sheetName val="Hospital_Head"/>
      <sheetName val="Indirects"/>
      <sheetName val="Norms"/>
      <sheetName val="EE-PROP"/>
      <sheetName val="산근"/>
      <sheetName val="L-Mechanical"/>
      <sheetName val="Terbilang"/>
      <sheetName val="CPP"/>
      <sheetName val="Pengalaman Per"/>
      <sheetName val="REKAPITULASI"/>
      <sheetName val="surfacing &amp; point..."/>
      <sheetName val="stone mas ARE"/>
      <sheetName val="Master Edit"/>
      <sheetName val="Prog korp"/>
      <sheetName val="pivotscd"/>
      <sheetName val="NM"/>
      <sheetName val="2-Genset print"/>
      <sheetName val="112-885"/>
      <sheetName val="EK-JAN-07"/>
      <sheetName val="Panel,feeder,elek"/>
      <sheetName val="PONDASI"/>
      <sheetName val="ANALISA SNI'07rootsREV"/>
      <sheetName val="Kolom"/>
      <sheetName val="ALL SUM"/>
      <sheetName val="+45,200 &amp; +45,700 (Salah)"/>
      <sheetName val="Metod TWR"/>
      <sheetName val="BAHAN_STR"/>
      <sheetName val="D2.2.1"/>
      <sheetName val="AHS-3"/>
      <sheetName val="PNT"/>
      <sheetName val="ANALISA ME"/>
      <sheetName val="대비표"/>
      <sheetName val="4_MVAC"/>
      <sheetName val="DAF_3"/>
      <sheetName val="DAF_4"/>
      <sheetName val="Genset"/>
      <sheetName val="L. Hr"/>
      <sheetName val="Kolom B.3a &amp; 3b"/>
      <sheetName val="Rasio Plat"/>
      <sheetName val="Keb. besi &amp; Beton"/>
      <sheetName val="Raff Foundation Ok"/>
      <sheetName val="Pile Cape Ok"/>
      <sheetName val="Caping Beam"/>
      <sheetName val="Sumpit"/>
      <sheetName val="DDG. STP"/>
      <sheetName val="DDG. GWT"/>
      <sheetName val="Ret. Wall"/>
      <sheetName val="Plat"/>
      <sheetName val="Balok Bsm 3B-1B"/>
      <sheetName val="Balok GF"/>
      <sheetName val="Balok P1-P2"/>
      <sheetName val="Balok P3"/>
      <sheetName val="Balok 5-6-7"/>
      <sheetName val="Balok 8-9-10"/>
      <sheetName val="Balok 11-12-15"/>
      <sheetName val="Balok 16-17-18"/>
      <sheetName val="Balok 19-20-21"/>
      <sheetName val="Balok 22-23-25"/>
      <sheetName val="Balok 26-27-28"/>
      <sheetName val="Balok 29-30-31"/>
      <sheetName val="Balok 32-33-35"/>
      <sheetName val="Balok 36-37-38-39"/>
      <sheetName val="Balok Atap"/>
      <sheetName val="Kolom B.2a &amp; 2b"/>
      <sheetName val="Kolom B.1a &amp; 1b"/>
      <sheetName val="Kolom GF A &amp; B"/>
      <sheetName val="Kolom Mezzanine"/>
      <sheetName val="Kolom P1A &amp; P1B"/>
      <sheetName val="Kolom P2A &amp; P2B"/>
      <sheetName val="Kolom P3"/>
      <sheetName val="Kolom 5,6"/>
      <sheetName val="Kolom 7,8,9,10,11,12,15,16,17"/>
      <sheetName val="Kolom 18,19,20,21,22,23,25"/>
      <sheetName val="Kolom 26 s.d 33, 35 s.d atap"/>
      <sheetName val="SW. 1"/>
      <sheetName val="SW. 2"/>
      <sheetName val="SW. 3"/>
      <sheetName val="SW. 4"/>
      <sheetName val="SW. 5"/>
      <sheetName val="SW. 6"/>
      <sheetName val="SW. 7"/>
      <sheetName val="SW. 8"/>
      <sheetName val="SW. 9"/>
      <sheetName val="Tangga Utama"/>
      <sheetName val="Tangga Unit"/>
      <sheetName val="Parapet"/>
      <sheetName val="Planter Box"/>
      <sheetName val="BQ.3.2 STRUKTUR -BAWAH "/>
      <sheetName val="Balok Ramp"/>
      <sheetName val="BREAKDOWN"/>
      <sheetName val="Tubing &amp; fitting"/>
      <sheetName val="COA"/>
      <sheetName val="analys"/>
      <sheetName val="Daf-1 Persiapan"/>
      <sheetName val="Daf-III.1.1. Dinding PARKIR"/>
      <sheetName val="DAf-III.8. Facade"/>
      <sheetName val="Daf-III.2.2. Pintu TOWER"/>
      <sheetName val="JUMLAHAN TOTAL "/>
      <sheetName val="Daf-III.1.2. Dinding TOWER"/>
      <sheetName val="Rencana S curve"/>
      <sheetName val="Cash flow detail breakdown"/>
      <sheetName val="List H.Bahan&amp;Upah"/>
      <sheetName val="?????"/>
      <sheetName val="Harsat Bahan"/>
      <sheetName val="Harsat Upah"/>
      <sheetName val="UP"/>
      <sheetName val="Meto"/>
      <sheetName val="SUMMARY"/>
      <sheetName val="DIV1"/>
      <sheetName val="RmSeg"/>
      <sheetName val="Analisa PL"/>
      <sheetName val="ANAL1"/>
      <sheetName val="ANAL2"/>
      <sheetName val="dil"/>
      <sheetName val="dti"/>
      <sheetName val="BILL 4"/>
      <sheetName val="AHS Marka"/>
      <sheetName val="List Plafound Gypsum"/>
      <sheetName val="List Plafound WR"/>
      <sheetName val="betn"/>
      <sheetName val="Screning Ac"/>
      <sheetName val="Harga bahan"/>
      <sheetName val="61004"/>
      <sheetName val="61005"/>
      <sheetName val="61006"/>
      <sheetName val="61007"/>
      <sheetName val="61008"/>
      <sheetName val="DAFT_ALAT,UPAH &amp; MAT"/>
      <sheetName val="Guidewaybeam"/>
      <sheetName val="B.2(LANJUTAN)"/>
      <sheetName val="DAF-5"/>
      <sheetName val="iTEM hARSAT"/>
      <sheetName val="4.2.1"/>
      <sheetName val="Cash Flow bulanan"/>
      <sheetName val="HSA &amp; PAB"/>
      <sheetName val="Harga Upah "/>
      <sheetName val="mat"/>
      <sheetName val="subcon"/>
      <sheetName val="DAF-4-PL-APARTEMENT"/>
      <sheetName val="DF-7 (2)"/>
      <sheetName val="DF-7"/>
      <sheetName val="PERALATAN UTAMA AC"/>
      <sheetName val="SCAFOLDING"/>
      <sheetName val="D1. Plint"/>
      <sheetName val="Text"/>
      <sheetName val="Evaluasi ( 1 )"/>
      <sheetName val="Galian"/>
      <sheetName val="Cold Miling"/>
      <sheetName val="AC-WC"/>
      <sheetName val="Beton"/>
      <sheetName val="Price List"/>
      <sheetName val="Isolasi Luar Dalam"/>
      <sheetName val="Isolasi Luar"/>
      <sheetName val="Menu"/>
      <sheetName val="6PILE  (돌출)"/>
      <sheetName val="MT"/>
      <sheetName val="EPB "/>
      <sheetName val="Pintu-TH"/>
      <sheetName val="Kell.Plint-TH"/>
      <sheetName val="Kel. Dind-TH"/>
      <sheetName val="Kontrak"/>
      <sheetName val="DTMx"/>
      <sheetName val="J"/>
      <sheetName val="Detail BUL"/>
      <sheetName val="Input_Data"/>
      <sheetName val="Daf_Anl"/>
      <sheetName val="A-11 Steel Str (2)"/>
      <sheetName val="GRAND REKAP"/>
      <sheetName val="HSP swk"/>
      <sheetName val="RAB fisik"/>
      <sheetName val="Dashboard"/>
      <sheetName val="NP (2)"/>
      <sheetName val="Analisa Tambahan"/>
      <sheetName val="Hrg_Sat"/>
      <sheetName val="Upah_Bahan"/>
      <sheetName val="Kabel"/>
      <sheetName val="Sum EL"/>
      <sheetName val="SATUAN "/>
      <sheetName val="ANALISA SNI'08(ubh bgsting)"/>
      <sheetName val="REKAP ANALISA"/>
      <sheetName val="KBL"/>
      <sheetName val="TOEVOER"/>
      <sheetName val="INPUT AGST"/>
      <sheetName val="KODE UPAH"/>
      <sheetName val="BASIC"/>
      <sheetName val="pro ra op"/>
      <sheetName val="Gal_Jack Hammer"/>
      <sheetName val="5-ALAT(1)"/>
      <sheetName val="inves alat"/>
      <sheetName val="dashboard VERSI BATUBARA"/>
      <sheetName val="H_Dasar"/>
      <sheetName val="Div2"/>
      <sheetName val="Vibro_Roller"/>
      <sheetName val="REKAP.VOLUME"/>
      <sheetName val="htg"/>
      <sheetName val="IN"/>
      <sheetName val="UPH BHN"/>
      <sheetName val="PENDAHULUAN"/>
      <sheetName val="Pek.Luar"/>
      <sheetName val="SUM"/>
      <sheetName val="Extention"/>
      <sheetName val="Unit Cost"/>
      <sheetName val="Fill this out first___"/>
      <sheetName val="Markup"/>
      <sheetName val="REKAP "/>
      <sheetName val="UNIT FAN"/>
      <sheetName val="Bill 2.3"/>
      <sheetName val="Bill 2.5B"/>
      <sheetName val="Bill 2.1"/>
      <sheetName val="Harga Dasar"/>
      <sheetName val="INPUT"/>
      <sheetName val="B&amp;U"/>
      <sheetName val="Harga Bahan &amp; Upah "/>
      <sheetName val="DAF_2_5"/>
      <sheetName val="Anls Bow"/>
      <sheetName val="Sat Bow"/>
      <sheetName val="An_Konstruksi"/>
      <sheetName val="ANALISA GEDUNG"/>
      <sheetName val="FMU"/>
      <sheetName val="Analisa Sipil"/>
      <sheetName val="rekap_A3"/>
      <sheetName val="rekap_b3"/>
      <sheetName val="grand_sum3"/>
      <sheetName val="HARGA_MATERIA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 refreshError="1"/>
      <sheetData sheetId="682" refreshError="1"/>
    </sheetDataSet>
  </externalBook>
</externalLink>
</file>

<file path=xl/externalLinks/externalLink3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"/>
    </sheetNames>
    <sheetDataSet>
      <sheetData sheetId="0" refreshError="1"/>
    </sheetDataSet>
  </externalBook>
</externalLink>
</file>

<file path=xl/externalLinks/externalLink3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B.72"/>
      <sheetName val="JW"/>
      <sheetName val="JA"/>
      <sheetName val="JB"/>
      <sheetName val="010-111"/>
      <sheetName val="112-885"/>
      <sheetName val="Anl.+"/>
      <sheetName val="Anl.BOW"/>
      <sheetName val="P"/>
      <sheetName val="L"/>
      <sheetName val="M"/>
      <sheetName val="E"/>
      <sheetName val="REKAN"/>
      <sheetName val="PB"/>
      <sheetName val="K.8"/>
      <sheetName val="K.9"/>
      <sheetName val="JU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722">
          <cell r="A722" t="str">
            <v>ANALISA HARGA SATUAN</v>
          </cell>
          <cell r="L722" t="str">
            <v>KODE</v>
          </cell>
        </row>
        <row r="723">
          <cell r="A723" t="str">
            <v>PENGURUGAN TANAH</v>
          </cell>
        </row>
        <row r="724">
          <cell r="A724" t="str">
            <v>(MENGGUNAKAN BURUH)</v>
          </cell>
          <cell r="L724" t="str">
            <v>K. 220</v>
          </cell>
        </row>
        <row r="726">
          <cell r="A726" t="str">
            <v xml:space="preserve"> PROPINSI            :</v>
          </cell>
          <cell r="C726" t="str">
            <v>LAMPUNG</v>
          </cell>
          <cell r="E726" t="str">
            <v>KODE</v>
          </cell>
          <cell r="F726" t="str">
            <v xml:space="preserve">KOTA </v>
          </cell>
          <cell r="H726" t="str">
            <v>KODE</v>
          </cell>
          <cell r="I726" t="str">
            <v xml:space="preserve"> DISIAPKAN OLEH :</v>
          </cell>
          <cell r="K726" t="str">
            <v>TANGGAL</v>
          </cell>
        </row>
        <row r="727">
          <cell r="E727" t="str">
            <v>[071]</v>
          </cell>
          <cell r="F727" t="str">
            <v>BANDAR LAMPUNG</v>
          </cell>
          <cell r="H727" t="str">
            <v>[018]</v>
          </cell>
          <cell r="I727" t="str">
            <v>CV.PUTERA LAMPALA</v>
          </cell>
          <cell r="K727" t="str">
            <v>09 Agustus 2005</v>
          </cell>
        </row>
        <row r="730">
          <cell r="A730" t="str">
            <v xml:space="preserve"> URAIAN</v>
          </cell>
          <cell r="F730" t="str">
            <v xml:space="preserve"> ANGGAPAN / ASUMSI</v>
          </cell>
        </row>
        <row r="731">
          <cell r="A731" t="str">
            <v xml:space="preserve"> 1.</v>
          </cell>
          <cell r="B731" t="str">
            <v>Penggalian dan pemuatan ke truk</v>
          </cell>
          <cell r="F731" t="str">
            <v xml:space="preserve"> 1. Menggunakan Tenaga Manusia (60 m3/hari)</v>
          </cell>
        </row>
        <row r="732">
          <cell r="B732" t="str">
            <v>dengan tenaga manusia</v>
          </cell>
          <cell r="F732" t="str">
            <v xml:space="preserve"> 2. Dipakai material dari penggalian di daerah jalan/lokasi lain yang diizinkan</v>
          </cell>
        </row>
        <row r="733">
          <cell r="A733" t="str">
            <v xml:space="preserve"> 2.</v>
          </cell>
          <cell r="B733" t="str">
            <v>Pengiriman ke lokasi pekerjaan dengan truk</v>
          </cell>
          <cell r="F733" t="str">
            <v xml:space="preserve"> 3. Jarak angkut pp &lt; 4 Km ( 1 trip/jam/truk )</v>
          </cell>
        </row>
        <row r="734">
          <cell r="A734" t="str">
            <v xml:space="preserve"> 3.</v>
          </cell>
          <cell r="B734" t="str">
            <v>Membongkar dan meratakan dengan</v>
          </cell>
          <cell r="F734" t="str">
            <v xml:space="preserve"> 4. Lima truk dimuati perjam ( 3m3/0rang/hari )</v>
          </cell>
        </row>
        <row r="735">
          <cell r="B735" t="str">
            <v>tenaga manusia</v>
          </cell>
          <cell r="F735" t="str">
            <v xml:space="preserve"> 5. Waktu muat 12 menit/10 orang/truk; waktu bongkar5 menit/5 orang/ truk</v>
          </cell>
        </row>
        <row r="736">
          <cell r="A736" t="str">
            <v xml:space="preserve"> 4.</v>
          </cell>
          <cell r="B736" t="str">
            <v>Meratakan dan memadatkan lapis demi lapis</v>
          </cell>
          <cell r="F736" t="str">
            <v xml:space="preserve"> 6. Pemadatan menggunakan mesin gilas Tandem</v>
          </cell>
        </row>
        <row r="737">
          <cell r="B737" t="str">
            <v>tebal tiap lapis 10 cm</v>
          </cell>
          <cell r="F737" t="str">
            <v xml:space="preserve"> 7. Kapasitas pemadatan 60 m3 per hari</v>
          </cell>
        </row>
        <row r="738">
          <cell r="F738" t="str">
            <v xml:space="preserve"> 8. Tidak termasuk penyiapan tanah dasar jalan</v>
          </cell>
        </row>
        <row r="739">
          <cell r="F739" t="str">
            <v xml:space="preserve"> 9. Umur alat bantu rata-rata 1 bulan/orang/set @ 3 alat</v>
          </cell>
        </row>
        <row r="743">
          <cell r="B743" t="str">
            <v>PEKERJA</v>
          </cell>
          <cell r="E743" t="str">
            <v>JUMLAH</v>
          </cell>
          <cell r="F743" t="str">
            <v>HARI</v>
          </cell>
          <cell r="G743" t="str">
            <v>KODE</v>
          </cell>
          <cell r="H743" t="str">
            <v>TOTAL VOL</v>
          </cell>
          <cell r="I743" t="str">
            <v>UPAH</v>
          </cell>
          <cell r="J743" t="str">
            <v>BIAYA</v>
          </cell>
          <cell r="K743" t="str">
            <v>SUB TOTAL</v>
          </cell>
        </row>
        <row r="744">
          <cell r="E744" t="str">
            <v>ORANG</v>
          </cell>
          <cell r="H744" t="str">
            <v>(Orang-hari)</v>
          </cell>
          <cell r="I744" t="str">
            <v>(Rp/Org/Hari)</v>
          </cell>
          <cell r="J744" t="str">
            <v>(Rp)</v>
          </cell>
          <cell r="K744" t="str">
            <v>(Rp)</v>
          </cell>
        </row>
        <row r="746">
          <cell r="A746" t="str">
            <v>P</v>
          </cell>
          <cell r="B746" t="str">
            <v>Buruh tak terampil</v>
          </cell>
          <cell r="E746">
            <v>60</v>
          </cell>
          <cell r="F746">
            <v>1</v>
          </cell>
          <cell r="G746" t="str">
            <v>L 101</v>
          </cell>
          <cell r="H746">
            <v>60</v>
          </cell>
          <cell r="I746">
            <v>21900</v>
          </cell>
          <cell r="J746">
            <v>1314000</v>
          </cell>
        </row>
        <row r="747">
          <cell r="A747" t="str">
            <v>E</v>
          </cell>
          <cell r="B747" t="str">
            <v>Mandor</v>
          </cell>
          <cell r="E747">
            <v>2</v>
          </cell>
          <cell r="F747">
            <v>1</v>
          </cell>
          <cell r="G747" t="str">
            <v>L 061</v>
          </cell>
          <cell r="H747">
            <v>2</v>
          </cell>
          <cell r="I747">
            <v>34900</v>
          </cell>
          <cell r="J747">
            <v>69800</v>
          </cell>
        </row>
        <row r="748">
          <cell r="A748" t="str">
            <v>K</v>
          </cell>
          <cell r="B748" t="str">
            <v>Operator terampil</v>
          </cell>
          <cell r="E748">
            <v>1</v>
          </cell>
          <cell r="F748">
            <v>1</v>
          </cell>
          <cell r="G748" t="str">
            <v>L 081</v>
          </cell>
          <cell r="H748">
            <v>1</v>
          </cell>
          <cell r="I748">
            <v>34900</v>
          </cell>
          <cell r="J748">
            <v>34900</v>
          </cell>
        </row>
        <row r="749">
          <cell r="A749" t="str">
            <v>E</v>
          </cell>
          <cell r="B749" t="str">
            <v>Pembantu operator</v>
          </cell>
          <cell r="E749">
            <v>1</v>
          </cell>
          <cell r="F749">
            <v>1</v>
          </cell>
          <cell r="G749" t="str">
            <v>L 083</v>
          </cell>
          <cell r="H749">
            <v>1</v>
          </cell>
          <cell r="I749">
            <v>21900</v>
          </cell>
          <cell r="J749">
            <v>21900</v>
          </cell>
        </row>
        <row r="750">
          <cell r="A750" t="str">
            <v>R</v>
          </cell>
          <cell r="B750" t="str">
            <v xml:space="preserve">Sopir </v>
          </cell>
          <cell r="E750">
            <v>6</v>
          </cell>
          <cell r="F750">
            <v>1</v>
          </cell>
          <cell r="G750" t="str">
            <v>L 091</v>
          </cell>
          <cell r="H750">
            <v>6</v>
          </cell>
          <cell r="I750">
            <v>30000</v>
          </cell>
          <cell r="J750">
            <v>180000</v>
          </cell>
        </row>
        <row r="751">
          <cell r="A751" t="str">
            <v>J</v>
          </cell>
          <cell r="B751" t="str">
            <v>Pembantu sopir</v>
          </cell>
          <cell r="E751">
            <v>6</v>
          </cell>
          <cell r="F751">
            <v>1</v>
          </cell>
          <cell r="G751" t="str">
            <v>L 099</v>
          </cell>
          <cell r="H751">
            <v>6</v>
          </cell>
          <cell r="I751">
            <v>21900</v>
          </cell>
          <cell r="J751">
            <v>131400</v>
          </cell>
        </row>
        <row r="752">
          <cell r="A752" t="str">
            <v>A</v>
          </cell>
        </row>
        <row r="760">
          <cell r="D760" t="str">
            <v xml:space="preserve"> JUMLAH BIAYA UNTUK PEKERJA</v>
          </cell>
          <cell r="L760">
            <v>1752000</v>
          </cell>
        </row>
        <row r="761">
          <cell r="B761" t="str">
            <v>MATERIAL</v>
          </cell>
          <cell r="F761" t="str">
            <v>SATUAN</v>
          </cell>
          <cell r="G761" t="str">
            <v>KODE</v>
          </cell>
          <cell r="H761" t="str">
            <v>TOTAL VOL</v>
          </cell>
          <cell r="I761" t="str">
            <v>HARGA SATUAN</v>
          </cell>
          <cell r="J761" t="str">
            <v>BIAYA</v>
          </cell>
          <cell r="K761" t="str">
            <v>SUB TOTAL</v>
          </cell>
        </row>
        <row r="762">
          <cell r="I762" t="str">
            <v>(Rp/Satuan)</v>
          </cell>
          <cell r="J762" t="str">
            <v>(Rp)</v>
          </cell>
          <cell r="K762" t="str">
            <v>(Rp)</v>
          </cell>
        </row>
        <row r="764">
          <cell r="A764" t="str">
            <v>M</v>
          </cell>
          <cell r="B764" t="str">
            <v>Alat bantu @ 3 alat</v>
          </cell>
          <cell r="F764" t="str">
            <v>set</v>
          </cell>
          <cell r="G764" t="str">
            <v>M 170</v>
          </cell>
          <cell r="H764">
            <v>2.4</v>
          </cell>
          <cell r="I764">
            <v>49890</v>
          </cell>
          <cell r="J764">
            <v>119736</v>
          </cell>
        </row>
        <row r="765">
          <cell r="A765" t="str">
            <v>A</v>
          </cell>
        </row>
        <row r="766">
          <cell r="A766" t="str">
            <v>T</v>
          </cell>
        </row>
        <row r="767">
          <cell r="A767" t="str">
            <v>E</v>
          </cell>
        </row>
        <row r="768">
          <cell r="A768" t="str">
            <v>R</v>
          </cell>
        </row>
        <row r="769">
          <cell r="A769" t="str">
            <v>I</v>
          </cell>
        </row>
        <row r="770">
          <cell r="A770" t="str">
            <v>A</v>
          </cell>
        </row>
        <row r="771">
          <cell r="A771" t="str">
            <v>L</v>
          </cell>
        </row>
        <row r="773">
          <cell r="E773" t="str">
            <v/>
          </cell>
        </row>
        <row r="774">
          <cell r="E774" t="str">
            <v/>
          </cell>
        </row>
        <row r="775">
          <cell r="E775" t="str">
            <v/>
          </cell>
        </row>
        <row r="776">
          <cell r="E776" t="str">
            <v/>
          </cell>
        </row>
        <row r="778">
          <cell r="D778" t="str">
            <v xml:space="preserve"> JUMLAH BIAYA UNTUK MATERIAL</v>
          </cell>
          <cell r="L778">
            <v>119736</v>
          </cell>
        </row>
        <row r="779">
          <cell r="B779" t="str">
            <v>PERALATAN</v>
          </cell>
          <cell r="E779" t="str">
            <v>JUMLAH</v>
          </cell>
          <cell r="F779" t="str">
            <v xml:space="preserve">HARI </v>
          </cell>
          <cell r="G779" t="str">
            <v>KODE</v>
          </cell>
          <cell r="H779" t="str">
            <v>JAM KERJA</v>
          </cell>
          <cell r="I779" t="str">
            <v>HARGA</v>
          </cell>
          <cell r="J779" t="str">
            <v>BIAYA</v>
          </cell>
          <cell r="K779" t="str">
            <v>SUB TOTAL</v>
          </cell>
        </row>
        <row r="780">
          <cell r="E780" t="str">
            <v>ALAT</v>
          </cell>
          <cell r="F780" t="str">
            <v>KERJA</v>
          </cell>
          <cell r="I780" t="str">
            <v>(Rp/Jam)</v>
          </cell>
          <cell r="J780" t="str">
            <v>(Rp)</v>
          </cell>
          <cell r="K780" t="str">
            <v>(Rp)</v>
          </cell>
        </row>
        <row r="782">
          <cell r="A782" t="str">
            <v>P</v>
          </cell>
          <cell r="B782" t="str">
            <v>Mesin Gilas Tandem 6 - 10 tonne</v>
          </cell>
          <cell r="E782">
            <v>1</v>
          </cell>
          <cell r="F782">
            <v>1</v>
          </cell>
          <cell r="G782" t="str">
            <v>E 081</v>
          </cell>
          <cell r="H782">
            <v>5</v>
          </cell>
          <cell r="I782">
            <v>99680</v>
          </cell>
          <cell r="J782">
            <v>498400</v>
          </cell>
        </row>
        <row r="783">
          <cell r="A783" t="str">
            <v>E</v>
          </cell>
          <cell r="B783" t="str">
            <v>Truk Tangki Air 115 HP</v>
          </cell>
          <cell r="E783">
            <v>1</v>
          </cell>
          <cell r="F783">
            <v>1</v>
          </cell>
          <cell r="G783" t="str">
            <v>E 182</v>
          </cell>
          <cell r="H783">
            <v>5</v>
          </cell>
          <cell r="I783">
            <v>64790</v>
          </cell>
          <cell r="J783">
            <v>323950</v>
          </cell>
        </row>
        <row r="784">
          <cell r="A784" t="str">
            <v>R</v>
          </cell>
          <cell r="B784" t="str">
            <v>Truk bak terbuka (3,5 ton)/115 HP</v>
          </cell>
          <cell r="E784">
            <v>5</v>
          </cell>
          <cell r="F784">
            <v>1</v>
          </cell>
          <cell r="G784" t="str">
            <v>E 221</v>
          </cell>
          <cell r="H784">
            <v>30</v>
          </cell>
          <cell r="I784">
            <v>54790</v>
          </cell>
          <cell r="J784">
            <v>1643700</v>
          </cell>
        </row>
        <row r="785">
          <cell r="A785" t="str">
            <v>A</v>
          </cell>
        </row>
        <row r="786">
          <cell r="A786" t="str">
            <v>L</v>
          </cell>
        </row>
        <row r="787">
          <cell r="A787" t="str">
            <v>A</v>
          </cell>
        </row>
        <row r="788">
          <cell r="A788" t="str">
            <v>T</v>
          </cell>
        </row>
        <row r="789">
          <cell r="A789" t="str">
            <v>A</v>
          </cell>
        </row>
        <row r="790">
          <cell r="A790" t="str">
            <v>N</v>
          </cell>
        </row>
        <row r="796">
          <cell r="D796" t="str">
            <v xml:space="preserve"> JUMLAH BIAYA UNTUK PERALATAN</v>
          </cell>
          <cell r="L796">
            <v>2466050</v>
          </cell>
        </row>
        <row r="797">
          <cell r="J797" t="str">
            <v xml:space="preserve"> T O T A L (Rp)</v>
          </cell>
          <cell r="L797">
            <v>4337786</v>
          </cell>
        </row>
        <row r="799">
          <cell r="B799" t="str">
            <v>VOLUME  :</v>
          </cell>
          <cell r="C799">
            <v>60</v>
          </cell>
          <cell r="E799" t="str">
            <v>SATUAN  :</v>
          </cell>
          <cell r="F799" t="str">
            <v>M 3</v>
          </cell>
          <cell r="H799" t="str">
            <v>HARGA SATUAN  :</v>
          </cell>
          <cell r="I799">
            <v>72296.429999999993</v>
          </cell>
          <cell r="J799" t="str">
            <v xml:space="preserve">                  per</v>
          </cell>
          <cell r="K799" t="str">
            <v>M 3</v>
          </cell>
        </row>
        <row r="882">
          <cell r="A882" t="str">
            <v>ANALISA HARGA SATUAN</v>
          </cell>
          <cell r="L882" t="str">
            <v>KODE</v>
          </cell>
        </row>
        <row r="883">
          <cell r="A883" t="str">
            <v>GALIAN TANAH UNTUK KONSTRUKSI</v>
          </cell>
        </row>
        <row r="884">
          <cell r="A884" t="str">
            <v>(MENGGUNAKAN BURUH)</v>
          </cell>
          <cell r="L884" t="str">
            <v>K. 224</v>
          </cell>
        </row>
        <row r="886">
          <cell r="A886" t="str">
            <v xml:space="preserve"> PROPINSI            :</v>
          </cell>
          <cell r="C886" t="str">
            <v>LAMPUNG</v>
          </cell>
          <cell r="E886" t="str">
            <v>KODE</v>
          </cell>
          <cell r="F886" t="str">
            <v xml:space="preserve">KOTA </v>
          </cell>
          <cell r="H886" t="str">
            <v>KODE</v>
          </cell>
          <cell r="I886" t="str">
            <v xml:space="preserve"> DISIAPKAN OLEH :</v>
          </cell>
          <cell r="K886" t="str">
            <v>TANGGAL</v>
          </cell>
        </row>
        <row r="887">
          <cell r="E887" t="str">
            <v>[071]</v>
          </cell>
          <cell r="F887" t="str">
            <v>BANDAR LAMPUNG</v>
          </cell>
          <cell r="H887" t="str">
            <v>[018]</v>
          </cell>
          <cell r="I887" t="str">
            <v>CV.PUTERA LAMPALA</v>
          </cell>
          <cell r="K887" t="str">
            <v>09 Agustus 2005</v>
          </cell>
        </row>
        <row r="890">
          <cell r="A890" t="str">
            <v xml:space="preserve"> URAIAN</v>
          </cell>
          <cell r="F890" t="str">
            <v xml:space="preserve"> ANGGAPAN / ASUMSI</v>
          </cell>
        </row>
        <row r="891">
          <cell r="A891" t="str">
            <v xml:space="preserve"> 1.</v>
          </cell>
          <cell r="B891" t="str">
            <v>Penggalian Tanah dengan Tenaga Manusia (50</v>
          </cell>
          <cell r="F891" t="str">
            <v xml:space="preserve"> 1. Menggunakan Tenaga Manusia</v>
          </cell>
        </row>
        <row r="892">
          <cell r="B892" t="str">
            <v>m3/hari)</v>
          </cell>
          <cell r="F892" t="str">
            <v xml:space="preserve"> 2. Kapasitas Kerja kelompok 50 m3/hari</v>
          </cell>
        </row>
        <row r="893">
          <cell r="A893" t="str">
            <v xml:space="preserve"> 2.</v>
          </cell>
          <cell r="B893" t="str">
            <v>Tanah galian disingkirkan sejauh minimal 30 m</v>
          </cell>
          <cell r="F893" t="str">
            <v xml:space="preserve"> 3. Kedalaman rata-rata galian sampai dengan 3,00 meter</v>
          </cell>
        </row>
        <row r="894">
          <cell r="B894" t="str">
            <v>darri lubanggalian</v>
          </cell>
          <cell r="F894" t="str">
            <v xml:space="preserve"> 4. Untuk jenis tanah berbatu, harga satuan pekerjaan K224 dikalikan dengan faktor 1,5</v>
          </cell>
        </row>
        <row r="903">
          <cell r="B903" t="str">
            <v>PEKERJA</v>
          </cell>
          <cell r="E903" t="str">
            <v>JUMLAH</v>
          </cell>
          <cell r="F903" t="str">
            <v>HARI</v>
          </cell>
          <cell r="G903" t="str">
            <v>KODE</v>
          </cell>
          <cell r="H903" t="str">
            <v>TOTAL VOL</v>
          </cell>
          <cell r="I903" t="str">
            <v>UPAH</v>
          </cell>
          <cell r="J903" t="str">
            <v>BIAYA</v>
          </cell>
          <cell r="K903" t="str">
            <v>SUB TOTAL</v>
          </cell>
        </row>
        <row r="904">
          <cell r="E904" t="str">
            <v>ORANG</v>
          </cell>
          <cell r="H904" t="str">
            <v>(Orang hari)</v>
          </cell>
          <cell r="I904" t="str">
            <v>(Rp/Org/Hari)</v>
          </cell>
          <cell r="J904" t="str">
            <v>(Rp)</v>
          </cell>
          <cell r="K904" t="str">
            <v>(Rp)</v>
          </cell>
        </row>
        <row r="906">
          <cell r="A906" t="str">
            <v>P</v>
          </cell>
          <cell r="B906" t="str">
            <v>Buruh tak terampil</v>
          </cell>
          <cell r="E906">
            <v>30</v>
          </cell>
          <cell r="F906">
            <v>1</v>
          </cell>
          <cell r="G906" t="str">
            <v>L 101</v>
          </cell>
          <cell r="H906">
            <v>30</v>
          </cell>
          <cell r="I906">
            <v>21900</v>
          </cell>
          <cell r="J906">
            <v>657000</v>
          </cell>
        </row>
        <row r="907">
          <cell r="A907" t="str">
            <v>E</v>
          </cell>
          <cell r="B907" t="str">
            <v>Mandor</v>
          </cell>
          <cell r="E907">
            <v>1</v>
          </cell>
          <cell r="F907">
            <v>1</v>
          </cell>
          <cell r="G907" t="str">
            <v>L 061</v>
          </cell>
          <cell r="H907">
            <v>1</v>
          </cell>
          <cell r="I907">
            <v>34900</v>
          </cell>
          <cell r="J907">
            <v>34900</v>
          </cell>
        </row>
        <row r="908">
          <cell r="A908" t="str">
            <v>K</v>
          </cell>
        </row>
        <row r="909">
          <cell r="A909" t="str">
            <v>E</v>
          </cell>
        </row>
        <row r="910">
          <cell r="A910" t="str">
            <v>R</v>
          </cell>
        </row>
        <row r="911">
          <cell r="A911" t="str">
            <v>J</v>
          </cell>
        </row>
        <row r="912">
          <cell r="A912" t="str">
            <v>A</v>
          </cell>
        </row>
        <row r="920">
          <cell r="D920" t="str">
            <v xml:space="preserve"> JUMLAH BIAYA UNTUK PEKERJA</v>
          </cell>
          <cell r="L920">
            <v>691900</v>
          </cell>
        </row>
        <row r="921">
          <cell r="B921" t="str">
            <v>MATERIAL</v>
          </cell>
          <cell r="F921" t="str">
            <v>SATUAN</v>
          </cell>
          <cell r="G921" t="str">
            <v>KODE</v>
          </cell>
          <cell r="H921" t="str">
            <v>TOTAL VOL</v>
          </cell>
          <cell r="I921" t="str">
            <v>HARGA SATUAN</v>
          </cell>
          <cell r="J921" t="str">
            <v>BIAYA</v>
          </cell>
          <cell r="K921" t="str">
            <v>SUB TOTAL</v>
          </cell>
        </row>
        <row r="922">
          <cell r="H922" t="str">
            <v>(Orang hari)</v>
          </cell>
          <cell r="I922" t="str">
            <v>(Rp.)</v>
          </cell>
          <cell r="J922" t="str">
            <v>(Rp)</v>
          </cell>
          <cell r="K922" t="str">
            <v>(Rp)</v>
          </cell>
        </row>
        <row r="924">
          <cell r="A924" t="str">
            <v>M</v>
          </cell>
          <cell r="B924" t="str">
            <v>Alat bantu ( set @ 3 alat )</v>
          </cell>
          <cell r="F924" t="str">
            <v>Set</v>
          </cell>
          <cell r="G924" t="str">
            <v>M 170</v>
          </cell>
          <cell r="H924">
            <v>1.2</v>
          </cell>
          <cell r="I924">
            <v>49890</v>
          </cell>
          <cell r="J924">
            <v>59868</v>
          </cell>
        </row>
        <row r="925">
          <cell r="A925" t="str">
            <v>A</v>
          </cell>
        </row>
        <row r="926">
          <cell r="A926" t="str">
            <v>T</v>
          </cell>
        </row>
        <row r="927">
          <cell r="A927" t="str">
            <v>E</v>
          </cell>
        </row>
        <row r="928">
          <cell r="A928" t="str">
            <v>R</v>
          </cell>
        </row>
        <row r="929">
          <cell r="A929" t="str">
            <v>I</v>
          </cell>
        </row>
        <row r="930">
          <cell r="A930" t="str">
            <v>A</v>
          </cell>
        </row>
        <row r="931">
          <cell r="A931" t="str">
            <v>L</v>
          </cell>
        </row>
        <row r="933">
          <cell r="E933" t="str">
            <v/>
          </cell>
        </row>
        <row r="934">
          <cell r="E934" t="str">
            <v/>
          </cell>
        </row>
        <row r="935">
          <cell r="E935" t="str">
            <v/>
          </cell>
        </row>
        <row r="936">
          <cell r="E936" t="str">
            <v/>
          </cell>
        </row>
        <row r="938">
          <cell r="D938" t="str">
            <v xml:space="preserve"> JUMLAH BIAYA UNTUK MATERIAL</v>
          </cell>
          <cell r="L938">
            <v>59868</v>
          </cell>
        </row>
        <row r="939">
          <cell r="B939" t="str">
            <v>PERALATAN</v>
          </cell>
          <cell r="E939" t="str">
            <v>JUMLAH</v>
          </cell>
          <cell r="F939" t="str">
            <v xml:space="preserve">HARI </v>
          </cell>
          <cell r="G939" t="str">
            <v>KODE</v>
          </cell>
          <cell r="H939" t="str">
            <v>JAM KERJA</v>
          </cell>
          <cell r="I939" t="str">
            <v>HARGA</v>
          </cell>
          <cell r="J939" t="str">
            <v>BIAYA</v>
          </cell>
          <cell r="K939" t="str">
            <v>SUB TOTAL</v>
          </cell>
        </row>
        <row r="940">
          <cell r="E940" t="str">
            <v>ALAT</v>
          </cell>
          <cell r="F940" t="str">
            <v>KERJA</v>
          </cell>
          <cell r="I940" t="str">
            <v>(Rp/Jam)</v>
          </cell>
          <cell r="J940" t="str">
            <v>(Rp)</v>
          </cell>
          <cell r="K940" t="str">
            <v>(Rp)</v>
          </cell>
        </row>
        <row r="942">
          <cell r="A942" t="str">
            <v>P</v>
          </cell>
        </row>
        <row r="943">
          <cell r="A943" t="str">
            <v>E</v>
          </cell>
        </row>
        <row r="944">
          <cell r="A944" t="str">
            <v>R</v>
          </cell>
        </row>
        <row r="945">
          <cell r="A945" t="str">
            <v>A</v>
          </cell>
        </row>
        <row r="946">
          <cell r="A946" t="str">
            <v>L</v>
          </cell>
        </row>
        <row r="947">
          <cell r="A947" t="str">
            <v>A</v>
          </cell>
        </row>
        <row r="948">
          <cell r="A948" t="str">
            <v>T</v>
          </cell>
        </row>
        <row r="949">
          <cell r="A949" t="str">
            <v>A</v>
          </cell>
        </row>
        <row r="950">
          <cell r="A950" t="str">
            <v>N</v>
          </cell>
        </row>
        <row r="956">
          <cell r="D956" t="str">
            <v xml:space="preserve"> JUMLAH BIAYA UNTUK PERALATAN</v>
          </cell>
          <cell r="L956">
            <v>0</v>
          </cell>
        </row>
        <row r="957">
          <cell r="J957" t="str">
            <v xml:space="preserve"> T O T A L (Rp)</v>
          </cell>
          <cell r="L957">
            <v>751768</v>
          </cell>
        </row>
        <row r="959">
          <cell r="B959" t="str">
            <v>VOLUME  :</v>
          </cell>
          <cell r="C959">
            <v>40</v>
          </cell>
          <cell r="E959" t="str">
            <v>SATUAN  :</v>
          </cell>
          <cell r="F959" t="str">
            <v>M 3</v>
          </cell>
          <cell r="H959" t="str">
            <v>HARGA SATUAN  :</v>
          </cell>
          <cell r="I959">
            <v>18794.2</v>
          </cell>
          <cell r="J959" t="str">
            <v xml:space="preserve">                  per</v>
          </cell>
          <cell r="K959" t="str">
            <v>M 3</v>
          </cell>
        </row>
        <row r="1042">
          <cell r="A1042" t="str">
            <v>ANALISA HARGA SATUAN</v>
          </cell>
          <cell r="L1042" t="str">
            <v>KODE</v>
          </cell>
        </row>
        <row r="1043">
          <cell r="A1043" t="str">
            <v>PENIMBUNAN BADAN JALAN</v>
          </cell>
        </row>
        <row r="1044">
          <cell r="A1044" t="str">
            <v>(MENGGUNAKAN BURUH)</v>
          </cell>
          <cell r="L1044" t="str">
            <v>K. 310</v>
          </cell>
        </row>
        <row r="1046">
          <cell r="A1046" t="str">
            <v xml:space="preserve"> PROPINSI            :</v>
          </cell>
          <cell r="C1046" t="str">
            <v>LAMPUNG</v>
          </cell>
          <cell r="E1046" t="str">
            <v>KODE</v>
          </cell>
          <cell r="F1046" t="str">
            <v xml:space="preserve">KOTA </v>
          </cell>
          <cell r="H1046" t="str">
            <v>KODE</v>
          </cell>
          <cell r="I1046" t="str">
            <v xml:space="preserve"> DISIAPKAN OLEH :</v>
          </cell>
          <cell r="K1046" t="str">
            <v>TANGGAL</v>
          </cell>
        </row>
        <row r="1047">
          <cell r="E1047" t="str">
            <v>[071]</v>
          </cell>
          <cell r="F1047" t="str">
            <v>BANDAR LAMPUNG</v>
          </cell>
          <cell r="H1047" t="str">
            <v>[018]</v>
          </cell>
          <cell r="I1047" t="str">
            <v>CV.PUTERA LAMPALA</v>
          </cell>
          <cell r="K1047" t="str">
            <v>09 Agustus 2005</v>
          </cell>
        </row>
        <row r="1050">
          <cell r="A1050" t="str">
            <v xml:space="preserve"> URAIAN</v>
          </cell>
          <cell r="F1050" t="str">
            <v xml:space="preserve"> ANGGAPAN / ASUMSI</v>
          </cell>
        </row>
        <row r="1051">
          <cell r="A1051" t="str">
            <v xml:space="preserve"> 1.</v>
          </cell>
          <cell r="B1051" t="str">
            <v>Material dihampar maksimum</v>
          </cell>
          <cell r="F1051" t="str">
            <v xml:space="preserve"> 1. Menggunakan tenaga manusia ( 60 M3/hari )</v>
          </cell>
        </row>
        <row r="1052">
          <cell r="B1052" t="str">
            <v>tebal setiap lapis 20 cm.</v>
          </cell>
          <cell r="F1052" t="str">
            <v xml:space="preserve"> 2. Harga Material tergantung harga di lokasi pekerjaan.</v>
          </cell>
        </row>
        <row r="1053">
          <cell r="A1053" t="str">
            <v xml:space="preserve"> 2. </v>
          </cell>
          <cell r="B1053" t="str">
            <v xml:space="preserve">Setiap lapis dipadatkan minimum 4 kali </v>
          </cell>
          <cell r="F1053" t="str">
            <v xml:space="preserve"> 3. Umur alat bantu rata-rata 1 bulan/orang/set @ 3 alat</v>
          </cell>
        </row>
        <row r="1054">
          <cell r="B1054" t="str">
            <v>lintasan dengan mesin gilas roda karet.</v>
          </cell>
        </row>
        <row r="1063">
          <cell r="B1063" t="str">
            <v>PEKERJA</v>
          </cell>
          <cell r="E1063" t="str">
            <v>JUMLAH</v>
          </cell>
          <cell r="F1063" t="str">
            <v>HARI</v>
          </cell>
          <cell r="G1063" t="str">
            <v>KODE</v>
          </cell>
          <cell r="H1063" t="str">
            <v>TOTAL VOL</v>
          </cell>
          <cell r="I1063" t="str">
            <v>UPAH</v>
          </cell>
          <cell r="J1063" t="str">
            <v>BIAYA</v>
          </cell>
          <cell r="K1063" t="str">
            <v>SUB TOTAL</v>
          </cell>
        </row>
        <row r="1064">
          <cell r="E1064" t="str">
            <v>ORANG</v>
          </cell>
          <cell r="H1064" t="str">
            <v>(Orang-hari)</v>
          </cell>
          <cell r="I1064" t="str">
            <v>(Rp/Org/Hari)</v>
          </cell>
          <cell r="J1064" t="str">
            <v>(Rp)</v>
          </cell>
          <cell r="K1064" t="str">
            <v>(Rp)</v>
          </cell>
        </row>
        <row r="1066">
          <cell r="A1066" t="str">
            <v>P</v>
          </cell>
          <cell r="B1066" t="str">
            <v>Buruh tak terampil</v>
          </cell>
          <cell r="E1066">
            <v>60</v>
          </cell>
          <cell r="F1066">
            <v>1</v>
          </cell>
          <cell r="G1066" t="str">
            <v>L 101</v>
          </cell>
          <cell r="H1066">
            <v>60</v>
          </cell>
          <cell r="I1066">
            <v>21900</v>
          </cell>
          <cell r="J1066">
            <v>1314000</v>
          </cell>
        </row>
        <row r="1067">
          <cell r="A1067" t="str">
            <v>E</v>
          </cell>
          <cell r="B1067" t="str">
            <v>Mandor</v>
          </cell>
          <cell r="E1067">
            <v>2</v>
          </cell>
          <cell r="F1067">
            <v>1</v>
          </cell>
          <cell r="G1067" t="str">
            <v>L 061</v>
          </cell>
          <cell r="H1067">
            <v>2</v>
          </cell>
          <cell r="I1067">
            <v>34900</v>
          </cell>
          <cell r="J1067">
            <v>69800</v>
          </cell>
        </row>
        <row r="1068">
          <cell r="A1068" t="str">
            <v>K</v>
          </cell>
          <cell r="B1068" t="str">
            <v>Operator terampil</v>
          </cell>
          <cell r="E1068">
            <v>1</v>
          </cell>
          <cell r="F1068">
            <v>1</v>
          </cell>
          <cell r="G1068" t="str">
            <v>L 081</v>
          </cell>
          <cell r="H1068">
            <v>1</v>
          </cell>
          <cell r="I1068">
            <v>34900</v>
          </cell>
          <cell r="J1068">
            <v>34900</v>
          </cell>
        </row>
        <row r="1069">
          <cell r="A1069" t="str">
            <v>E</v>
          </cell>
          <cell r="B1069" t="str">
            <v>Pembantu operator</v>
          </cell>
          <cell r="E1069">
            <v>1</v>
          </cell>
          <cell r="F1069">
            <v>1</v>
          </cell>
          <cell r="G1069" t="str">
            <v>L 083</v>
          </cell>
          <cell r="H1069">
            <v>1</v>
          </cell>
          <cell r="I1069">
            <v>21900</v>
          </cell>
          <cell r="J1069">
            <v>21900</v>
          </cell>
        </row>
        <row r="1070">
          <cell r="A1070" t="str">
            <v>R</v>
          </cell>
          <cell r="B1070" t="str">
            <v>Sopir terampil</v>
          </cell>
          <cell r="E1070">
            <v>1</v>
          </cell>
          <cell r="F1070">
            <v>1</v>
          </cell>
          <cell r="G1070" t="str">
            <v>L 091</v>
          </cell>
          <cell r="H1070">
            <v>1</v>
          </cell>
          <cell r="I1070">
            <v>30000</v>
          </cell>
          <cell r="J1070">
            <v>30000</v>
          </cell>
        </row>
        <row r="1071">
          <cell r="A1071" t="str">
            <v>J</v>
          </cell>
          <cell r="B1071" t="str">
            <v>Pembantu Sopir</v>
          </cell>
          <cell r="E1071">
            <v>1</v>
          </cell>
          <cell r="F1071">
            <v>1</v>
          </cell>
          <cell r="G1071" t="str">
            <v>L 099</v>
          </cell>
          <cell r="H1071">
            <v>1</v>
          </cell>
          <cell r="I1071">
            <v>21900</v>
          </cell>
          <cell r="J1071">
            <v>21900</v>
          </cell>
        </row>
        <row r="1072">
          <cell r="A1072" t="str">
            <v>A</v>
          </cell>
        </row>
        <row r="1080">
          <cell r="D1080" t="str">
            <v xml:space="preserve"> JUMLAH BIAYA UNTUK PEKERJA</v>
          </cell>
          <cell r="L1080">
            <v>1492500</v>
          </cell>
        </row>
        <row r="1081">
          <cell r="B1081" t="str">
            <v>MATERIAL</v>
          </cell>
          <cell r="F1081" t="str">
            <v>SATUAN</v>
          </cell>
          <cell r="G1081" t="str">
            <v>KODE</v>
          </cell>
          <cell r="H1081" t="str">
            <v>TOTAL VOL</v>
          </cell>
          <cell r="I1081" t="str">
            <v>HARGA SATUAN</v>
          </cell>
          <cell r="J1081" t="str">
            <v>BIAYA</v>
          </cell>
          <cell r="K1081" t="str">
            <v>SUB TOTAL</v>
          </cell>
        </row>
        <row r="1082">
          <cell r="I1082" t="str">
            <v>(Rp/Satuan)</v>
          </cell>
          <cell r="J1082" t="str">
            <v>(Rp)</v>
          </cell>
          <cell r="K1082" t="str">
            <v>(Rp)</v>
          </cell>
        </row>
        <row r="1084">
          <cell r="A1084" t="str">
            <v>M</v>
          </cell>
          <cell r="B1084" t="str">
            <v>Timbunan Pilihan</v>
          </cell>
          <cell r="F1084" t="str">
            <v>m3</v>
          </cell>
          <cell r="G1084" t="str">
            <v>M 050</v>
          </cell>
          <cell r="H1084">
            <v>72</v>
          </cell>
          <cell r="I1084">
            <v>73757</v>
          </cell>
          <cell r="J1084">
            <v>5310504</v>
          </cell>
        </row>
        <row r="1085">
          <cell r="A1085" t="str">
            <v>A</v>
          </cell>
          <cell r="B1085" t="str">
            <v xml:space="preserve">Alat bantu (set @ 3 alat) </v>
          </cell>
          <cell r="F1085" t="str">
            <v>set</v>
          </cell>
          <cell r="G1085" t="str">
            <v>M 170</v>
          </cell>
          <cell r="H1085">
            <v>2.4</v>
          </cell>
          <cell r="I1085">
            <v>49890</v>
          </cell>
          <cell r="J1085">
            <v>119736</v>
          </cell>
        </row>
        <row r="1086">
          <cell r="A1086" t="str">
            <v>T</v>
          </cell>
        </row>
        <row r="1087">
          <cell r="A1087" t="str">
            <v>E</v>
          </cell>
        </row>
        <row r="1088">
          <cell r="A1088" t="str">
            <v>R</v>
          </cell>
        </row>
        <row r="1089">
          <cell r="A1089" t="str">
            <v>I</v>
          </cell>
        </row>
        <row r="1090">
          <cell r="A1090" t="str">
            <v>A</v>
          </cell>
        </row>
        <row r="1091">
          <cell r="A1091" t="str">
            <v>L</v>
          </cell>
        </row>
        <row r="1093">
          <cell r="E1093" t="str">
            <v/>
          </cell>
        </row>
        <row r="1094">
          <cell r="E1094" t="str">
            <v/>
          </cell>
        </row>
        <row r="1095">
          <cell r="E1095" t="str">
            <v/>
          </cell>
        </row>
        <row r="1096">
          <cell r="E1096" t="str">
            <v/>
          </cell>
        </row>
        <row r="1098">
          <cell r="D1098" t="str">
            <v xml:space="preserve"> JUMLAH BIAYA UNTUK MATERIAL</v>
          </cell>
          <cell r="L1098">
            <v>5430240</v>
          </cell>
        </row>
        <row r="1099">
          <cell r="B1099" t="str">
            <v>PERALATAN</v>
          </cell>
          <cell r="E1099" t="str">
            <v>JUMLAH</v>
          </cell>
          <cell r="F1099" t="str">
            <v xml:space="preserve">HARI </v>
          </cell>
          <cell r="G1099" t="str">
            <v>KODE</v>
          </cell>
          <cell r="H1099" t="str">
            <v>JAM KERJA</v>
          </cell>
          <cell r="I1099" t="str">
            <v>HARGA</v>
          </cell>
          <cell r="J1099" t="str">
            <v>BIAYA</v>
          </cell>
          <cell r="K1099" t="str">
            <v>SUB TOTAL</v>
          </cell>
        </row>
        <row r="1100">
          <cell r="E1100" t="str">
            <v>ALAT</v>
          </cell>
          <cell r="F1100" t="str">
            <v>KERJA</v>
          </cell>
          <cell r="I1100" t="str">
            <v>(Rp/Jam)</v>
          </cell>
          <cell r="J1100" t="str">
            <v>(Rp)</v>
          </cell>
          <cell r="K1100" t="str">
            <v>(Rp)</v>
          </cell>
        </row>
        <row r="1102">
          <cell r="A1102" t="str">
            <v>P</v>
          </cell>
          <cell r="B1102" t="str">
            <v>Mesin Gilas Roda karet 8 - 15 T</v>
          </cell>
          <cell r="E1102">
            <v>1</v>
          </cell>
          <cell r="F1102">
            <v>1</v>
          </cell>
          <cell r="G1102" t="str">
            <v>E 084</v>
          </cell>
          <cell r="H1102">
            <v>5</v>
          </cell>
          <cell r="I1102">
            <v>149520</v>
          </cell>
          <cell r="J1102">
            <v>747600</v>
          </cell>
        </row>
        <row r="1103">
          <cell r="A1103" t="str">
            <v>E</v>
          </cell>
          <cell r="B1103" t="str">
            <v>Truk tangki air 115 HP</v>
          </cell>
          <cell r="E1103">
            <v>1</v>
          </cell>
          <cell r="F1103">
            <v>1</v>
          </cell>
          <cell r="G1103" t="str">
            <v>E 182</v>
          </cell>
          <cell r="H1103">
            <v>5</v>
          </cell>
          <cell r="I1103">
            <v>64790</v>
          </cell>
          <cell r="J1103">
            <v>323950</v>
          </cell>
        </row>
        <row r="1104">
          <cell r="A1104" t="str">
            <v>R</v>
          </cell>
        </row>
        <row r="1105">
          <cell r="A1105" t="str">
            <v>A</v>
          </cell>
        </row>
        <row r="1106">
          <cell r="A1106" t="str">
            <v>L</v>
          </cell>
        </row>
        <row r="1107">
          <cell r="A1107" t="str">
            <v>A</v>
          </cell>
        </row>
        <row r="1108">
          <cell r="A1108" t="str">
            <v>T</v>
          </cell>
        </row>
        <row r="1109">
          <cell r="A1109" t="str">
            <v>A</v>
          </cell>
        </row>
        <row r="1110">
          <cell r="A1110" t="str">
            <v>N</v>
          </cell>
        </row>
        <row r="1116">
          <cell r="D1116" t="str">
            <v xml:space="preserve"> JUMLAH BIAYA UNTUK PERALATAN</v>
          </cell>
          <cell r="L1116">
            <v>1071550</v>
          </cell>
        </row>
        <row r="1117">
          <cell r="J1117" t="str">
            <v xml:space="preserve"> T O T A L (Rp)</v>
          </cell>
          <cell r="L1117">
            <v>7994290</v>
          </cell>
        </row>
        <row r="1119">
          <cell r="B1119" t="str">
            <v>VOLUME  :</v>
          </cell>
          <cell r="C1119">
            <v>60</v>
          </cell>
          <cell r="E1119" t="str">
            <v>SATUAN  :</v>
          </cell>
          <cell r="F1119" t="str">
            <v>M3</v>
          </cell>
          <cell r="H1119" t="str">
            <v>HARGA SATUAN  :</v>
          </cell>
          <cell r="I1119">
            <v>133238.17000000001</v>
          </cell>
          <cell r="J1119" t="str">
            <v xml:space="preserve">                  per</v>
          </cell>
          <cell r="K1119" t="str">
            <v>M3</v>
          </cell>
        </row>
        <row r="1202">
          <cell r="A1202" t="str">
            <v>ANALISA HARGA SATUAN</v>
          </cell>
          <cell r="L1202" t="str">
            <v>KODE</v>
          </cell>
        </row>
        <row r="1203">
          <cell r="A1203" t="str">
            <v>GALIAN TANAH DAN PEMBUANGAN</v>
          </cell>
        </row>
        <row r="1204">
          <cell r="A1204" t="str">
            <v>(MENGGUNAKAN BURUH)</v>
          </cell>
          <cell r="L1204" t="str">
            <v>K 320</v>
          </cell>
        </row>
        <row r="1206">
          <cell r="A1206" t="str">
            <v xml:space="preserve"> PROPINSI            :</v>
          </cell>
          <cell r="C1206" t="str">
            <v>LAMPUNG</v>
          </cell>
          <cell r="E1206" t="str">
            <v>KODE</v>
          </cell>
          <cell r="F1206" t="str">
            <v xml:space="preserve">KOTA </v>
          </cell>
          <cell r="H1206" t="str">
            <v>KODE</v>
          </cell>
          <cell r="I1206" t="str">
            <v xml:space="preserve"> DISIAPKAN OLEH :</v>
          </cell>
          <cell r="K1206" t="str">
            <v>TANGGAL</v>
          </cell>
        </row>
        <row r="1207">
          <cell r="E1207" t="str">
            <v>[071]</v>
          </cell>
          <cell r="F1207" t="str">
            <v>BANDAR LAMPUNG</v>
          </cell>
          <cell r="H1207" t="str">
            <v>[018]</v>
          </cell>
          <cell r="I1207" t="str">
            <v>CV.PUTERA LAMPALA</v>
          </cell>
          <cell r="K1207" t="str">
            <v>09 Agustus 2005</v>
          </cell>
        </row>
        <row r="1210">
          <cell r="A1210" t="str">
            <v xml:space="preserve"> URAIAN</v>
          </cell>
          <cell r="F1210" t="str">
            <v xml:space="preserve"> ANGGAPAN / ASUMSI</v>
          </cell>
        </row>
        <row r="1211">
          <cell r="A1211" t="str">
            <v xml:space="preserve"> 1.</v>
          </cell>
          <cell r="B1211" t="str">
            <v>Digali dengan tenaga manusia</v>
          </cell>
          <cell r="F1211" t="str">
            <v xml:space="preserve"> 1.  Menggunakan tenaga manusia (32 m3/hari)  </v>
          </cell>
        </row>
        <row r="1212">
          <cell r="A1212" t="str">
            <v xml:space="preserve"> 2.</v>
          </cell>
          <cell r="B1212" t="str">
            <v xml:space="preserve">Permukaan  tanah dibentuk dan diratakan </v>
          </cell>
          <cell r="F1212" t="str">
            <v xml:space="preserve"> 2.  20 %  dibuang di lokasi tanpa diangkut dengan truk</v>
          </cell>
        </row>
        <row r="1213">
          <cell r="B1213" t="str">
            <v>dengan tenaga manusia</v>
          </cell>
          <cell r="F1213" t="str">
            <v xml:space="preserve"> 3.  80 %  dibuang dan diangkut dengan truk</v>
          </cell>
        </row>
        <row r="1214">
          <cell r="A1214" t="str">
            <v xml:space="preserve"> 3.</v>
          </cell>
          <cell r="B1214" t="str">
            <v>Dimuat ke truk dengan tenaga manusia</v>
          </cell>
          <cell r="F1214" t="str">
            <v xml:space="preserve"> 4.  Jarak 1 rit PP &lt; 2km</v>
          </cell>
        </row>
        <row r="1215">
          <cell r="A1215" t="str">
            <v xml:space="preserve"> 4.</v>
          </cell>
          <cell r="B1215" t="str">
            <v>Membuang tanah menggunakan truk 3,50 ton</v>
          </cell>
          <cell r="F1215" t="str">
            <v xml:space="preserve"> 5.  1,6 rit pp/jam/truk</v>
          </cell>
        </row>
        <row r="1216">
          <cell r="F1216" t="str">
            <v xml:space="preserve"> 6.  Umur alat bantu rata-rata 1 bulan/orang/set @3 alat</v>
          </cell>
        </row>
        <row r="1222">
          <cell r="F1222" t="str">
            <v/>
          </cell>
        </row>
        <row r="1223">
          <cell r="B1223" t="str">
            <v>PEKERJA</v>
          </cell>
          <cell r="E1223" t="str">
            <v>JUMLAH</v>
          </cell>
          <cell r="F1223" t="str">
            <v>HARI</v>
          </cell>
          <cell r="G1223" t="str">
            <v>KODE</v>
          </cell>
          <cell r="H1223" t="str">
            <v>TOTAL VOL</v>
          </cell>
          <cell r="I1223" t="str">
            <v>UPAH</v>
          </cell>
          <cell r="J1223" t="str">
            <v>BIAYA</v>
          </cell>
          <cell r="K1223" t="str">
            <v>SUB TOTAL</v>
          </cell>
        </row>
        <row r="1224">
          <cell r="E1224" t="str">
            <v>ORANG</v>
          </cell>
          <cell r="H1224" t="str">
            <v>(Orang-hari)</v>
          </cell>
          <cell r="I1224" t="str">
            <v>(Rp/Org/Hari)</v>
          </cell>
          <cell r="J1224" t="str">
            <v>(Rp)</v>
          </cell>
          <cell r="K1224" t="str">
            <v>(Rp)</v>
          </cell>
        </row>
        <row r="1226">
          <cell r="A1226" t="str">
            <v>P</v>
          </cell>
          <cell r="B1226" t="str">
            <v xml:space="preserve"> Buruh tak terampil</v>
          </cell>
          <cell r="E1226">
            <v>36</v>
          </cell>
          <cell r="F1226">
            <v>1</v>
          </cell>
          <cell r="G1226" t="str">
            <v>L 101</v>
          </cell>
          <cell r="H1226">
            <v>36</v>
          </cell>
          <cell r="I1226">
            <v>21900</v>
          </cell>
          <cell r="J1226">
            <v>788400</v>
          </cell>
        </row>
        <row r="1227">
          <cell r="A1227" t="str">
            <v>E</v>
          </cell>
          <cell r="B1227" t="str">
            <v xml:space="preserve"> Mandor</v>
          </cell>
          <cell r="E1227">
            <v>1</v>
          </cell>
          <cell r="F1227">
            <v>1</v>
          </cell>
          <cell r="G1227" t="str">
            <v>L 061</v>
          </cell>
          <cell r="H1227">
            <v>1</v>
          </cell>
          <cell r="I1227">
            <v>34900</v>
          </cell>
          <cell r="J1227">
            <v>34900</v>
          </cell>
        </row>
        <row r="1228">
          <cell r="A1228" t="str">
            <v>K</v>
          </cell>
          <cell r="B1228" t="str">
            <v xml:space="preserve"> Sopir terampil</v>
          </cell>
          <cell r="E1228">
            <v>2</v>
          </cell>
          <cell r="F1228">
            <v>1</v>
          </cell>
          <cell r="G1228" t="str">
            <v>L 091</v>
          </cell>
          <cell r="H1228">
            <v>2</v>
          </cell>
          <cell r="I1228">
            <v>30000</v>
          </cell>
          <cell r="J1228">
            <v>60000</v>
          </cell>
        </row>
        <row r="1229">
          <cell r="A1229" t="str">
            <v>E</v>
          </cell>
          <cell r="B1229" t="str">
            <v xml:space="preserve"> Pembantu sopir</v>
          </cell>
          <cell r="E1229">
            <v>2</v>
          </cell>
          <cell r="F1229">
            <v>1</v>
          </cell>
          <cell r="G1229" t="str">
            <v>L 099</v>
          </cell>
          <cell r="H1229">
            <v>2</v>
          </cell>
          <cell r="I1229">
            <v>21900</v>
          </cell>
          <cell r="J1229">
            <v>43800</v>
          </cell>
        </row>
        <row r="1230">
          <cell r="A1230" t="str">
            <v>R</v>
          </cell>
        </row>
        <row r="1231">
          <cell r="A1231" t="str">
            <v>J</v>
          </cell>
        </row>
        <row r="1232">
          <cell r="A1232" t="str">
            <v>A</v>
          </cell>
        </row>
        <row r="1240">
          <cell r="D1240" t="str">
            <v xml:space="preserve"> JUMLAH BIAYA UNTUK PEKERJA</v>
          </cell>
          <cell r="L1240">
            <v>927100</v>
          </cell>
        </row>
        <row r="1241">
          <cell r="B1241" t="str">
            <v>MATERIAL</v>
          </cell>
          <cell r="F1241" t="str">
            <v>SATUAN</v>
          </cell>
          <cell r="G1241" t="str">
            <v>KODE</v>
          </cell>
          <cell r="H1241" t="str">
            <v>TOTAL VOL</v>
          </cell>
          <cell r="I1241" t="str">
            <v>HARGA SATUAN</v>
          </cell>
          <cell r="J1241" t="str">
            <v>BIAYA</v>
          </cell>
          <cell r="K1241" t="str">
            <v>SUB TOTAL</v>
          </cell>
        </row>
        <row r="1242">
          <cell r="I1242" t="str">
            <v>(Rp/Satuan)</v>
          </cell>
          <cell r="J1242" t="str">
            <v>(Rp)</v>
          </cell>
          <cell r="K1242" t="str">
            <v>(Rp)</v>
          </cell>
        </row>
        <row r="1244">
          <cell r="A1244" t="str">
            <v>M</v>
          </cell>
          <cell r="B1244" t="str">
            <v xml:space="preserve"> Alat bantu ( set @ 3 alat )</v>
          </cell>
          <cell r="F1244" t="str">
            <v>set</v>
          </cell>
          <cell r="G1244" t="str">
            <v>M 170</v>
          </cell>
          <cell r="H1244">
            <v>1.44</v>
          </cell>
          <cell r="I1244">
            <v>49890</v>
          </cell>
          <cell r="J1244">
            <v>71841.600000000006</v>
          </cell>
        </row>
        <row r="1245">
          <cell r="A1245" t="str">
            <v>A</v>
          </cell>
        </row>
        <row r="1246">
          <cell r="A1246" t="str">
            <v xml:space="preserve">T </v>
          </cell>
        </row>
        <row r="1247">
          <cell r="A1247" t="str">
            <v>E</v>
          </cell>
        </row>
        <row r="1248">
          <cell r="A1248" t="str">
            <v>R</v>
          </cell>
        </row>
        <row r="1249">
          <cell r="A1249" t="str">
            <v>I</v>
          </cell>
        </row>
        <row r="1250">
          <cell r="A1250" t="str">
            <v>A</v>
          </cell>
        </row>
        <row r="1251">
          <cell r="A1251" t="str">
            <v>L</v>
          </cell>
        </row>
        <row r="1253">
          <cell r="E1253" t="str">
            <v/>
          </cell>
        </row>
        <row r="1254">
          <cell r="E1254" t="str">
            <v/>
          </cell>
        </row>
        <row r="1255">
          <cell r="B1255" t="str">
            <v/>
          </cell>
          <cell r="E1255" t="str">
            <v/>
          </cell>
          <cell r="F1255" t="str">
            <v/>
          </cell>
          <cell r="G1255" t="str">
            <v/>
          </cell>
          <cell r="H1255" t="str">
            <v/>
          </cell>
          <cell r="I1255" t="str">
            <v/>
          </cell>
        </row>
        <row r="1256">
          <cell r="B1256" t="str">
            <v/>
          </cell>
          <cell r="E1256" t="str">
            <v/>
          </cell>
          <cell r="F1256" t="str">
            <v/>
          </cell>
          <cell r="G1256" t="str">
            <v/>
          </cell>
          <cell r="H1256" t="str">
            <v/>
          </cell>
          <cell r="I1256" t="str">
            <v/>
          </cell>
        </row>
        <row r="1257">
          <cell r="A1257" t="str">
            <v/>
          </cell>
        </row>
        <row r="1258">
          <cell r="D1258" t="str">
            <v xml:space="preserve"> JUMLAH BIAYA UNTUK MATERIAL</v>
          </cell>
          <cell r="L1258">
            <v>71841.600000000006</v>
          </cell>
        </row>
        <row r="1259">
          <cell r="B1259" t="str">
            <v>PERALATAN</v>
          </cell>
          <cell r="E1259" t="str">
            <v>JUMLAH</v>
          </cell>
          <cell r="F1259" t="str">
            <v xml:space="preserve">HARI </v>
          </cell>
          <cell r="G1259" t="str">
            <v>KODE</v>
          </cell>
          <cell r="H1259" t="str">
            <v>JAM KERJA</v>
          </cell>
          <cell r="I1259" t="str">
            <v>HARGA</v>
          </cell>
          <cell r="J1259" t="str">
            <v>BIAYA</v>
          </cell>
          <cell r="K1259" t="str">
            <v>SUB TOTAL</v>
          </cell>
        </row>
        <row r="1260">
          <cell r="E1260" t="str">
            <v>ALAT</v>
          </cell>
          <cell r="F1260" t="str">
            <v>KERJA</v>
          </cell>
          <cell r="I1260" t="str">
            <v>(Rp/Jam)</v>
          </cell>
          <cell r="J1260" t="str">
            <v>(Rp)</v>
          </cell>
          <cell r="K1260" t="str">
            <v>(Rp)</v>
          </cell>
        </row>
        <row r="1262">
          <cell r="A1262" t="str">
            <v>P</v>
          </cell>
          <cell r="B1262" t="str">
            <v xml:space="preserve"> Truk bak terbuka 3,5 ton / 115 HP</v>
          </cell>
          <cell r="E1262">
            <v>2</v>
          </cell>
          <cell r="F1262">
            <v>1</v>
          </cell>
          <cell r="G1262" t="str">
            <v>E 221</v>
          </cell>
          <cell r="H1262">
            <v>10</v>
          </cell>
          <cell r="I1262">
            <v>54790</v>
          </cell>
          <cell r="J1262">
            <v>547900</v>
          </cell>
        </row>
        <row r="1263">
          <cell r="A1263" t="str">
            <v>E</v>
          </cell>
        </row>
        <row r="1264">
          <cell r="A1264" t="str">
            <v>R</v>
          </cell>
        </row>
        <row r="1265">
          <cell r="A1265" t="str">
            <v>A</v>
          </cell>
        </row>
        <row r="1266">
          <cell r="A1266" t="str">
            <v>L</v>
          </cell>
        </row>
        <row r="1267">
          <cell r="A1267" t="str">
            <v>A</v>
          </cell>
        </row>
        <row r="1268">
          <cell r="A1268" t="str">
            <v>T</v>
          </cell>
        </row>
        <row r="1269">
          <cell r="A1269" t="str">
            <v>A</v>
          </cell>
        </row>
        <row r="1270">
          <cell r="A1270" t="str">
            <v>N</v>
          </cell>
        </row>
        <row r="1276">
          <cell r="D1276" t="str">
            <v xml:space="preserve"> JUMLAH BIAYA UNTUK PERALATAN</v>
          </cell>
          <cell r="L1276">
            <v>547900</v>
          </cell>
        </row>
        <row r="1277">
          <cell r="J1277" t="str">
            <v xml:space="preserve"> T O T A L (Rp)</v>
          </cell>
          <cell r="L1277">
            <v>1546841.6</v>
          </cell>
        </row>
        <row r="1279">
          <cell r="B1279" t="str">
            <v>VOLUME  :</v>
          </cell>
          <cell r="C1279">
            <v>32</v>
          </cell>
          <cell r="E1279" t="str">
            <v>SATUAN  :</v>
          </cell>
          <cell r="F1279" t="str">
            <v>M3</v>
          </cell>
          <cell r="H1279" t="str">
            <v>HARGA SATUAN  :</v>
          </cell>
          <cell r="I1279">
            <v>48338.8</v>
          </cell>
          <cell r="J1279" t="str">
            <v xml:space="preserve">                  per</v>
          </cell>
          <cell r="K1279" t="str">
            <v>M3</v>
          </cell>
        </row>
        <row r="1362">
          <cell r="A1362" t="str">
            <v>ANALISA HARGA SATUAN</v>
          </cell>
          <cell r="L1362" t="str">
            <v>KODE</v>
          </cell>
        </row>
        <row r="1363">
          <cell r="A1363" t="str">
            <v>PENYIAPAN TANAH DASAR</v>
          </cell>
        </row>
        <row r="1364">
          <cell r="A1364" t="str">
            <v>(MENGGUNAKAN BURUH)</v>
          </cell>
          <cell r="L1364" t="str">
            <v>K. 341</v>
          </cell>
        </row>
        <row r="1366">
          <cell r="A1366" t="str">
            <v xml:space="preserve"> PROPINSI            :</v>
          </cell>
          <cell r="C1366" t="str">
            <v>LAMPUNG</v>
          </cell>
          <cell r="E1366" t="str">
            <v>KODE</v>
          </cell>
          <cell r="F1366" t="str">
            <v xml:space="preserve">KOTA </v>
          </cell>
          <cell r="H1366" t="str">
            <v>KODE</v>
          </cell>
          <cell r="I1366" t="str">
            <v xml:space="preserve"> DISIAPKAN OLEH :</v>
          </cell>
          <cell r="K1366" t="str">
            <v>TANGGAL</v>
          </cell>
        </row>
        <row r="1367">
          <cell r="E1367" t="str">
            <v>[071]</v>
          </cell>
          <cell r="F1367" t="str">
            <v>BANDAR LAMPUNG</v>
          </cell>
          <cell r="H1367" t="str">
            <v>[018]</v>
          </cell>
          <cell r="I1367" t="str">
            <v>CV.PUTERA LAMPALA</v>
          </cell>
          <cell r="K1367" t="str">
            <v>09 Agustus 2005</v>
          </cell>
        </row>
        <row r="1370">
          <cell r="A1370" t="str">
            <v xml:space="preserve"> URAIAN</v>
          </cell>
          <cell r="F1370" t="str">
            <v xml:space="preserve"> ANGGAPAN / ASUMSI</v>
          </cell>
        </row>
        <row r="1371">
          <cell r="A1371" t="str">
            <v xml:space="preserve"> 1.</v>
          </cell>
          <cell r="B1371" t="str">
            <v>Pembentukan tanah dasar dengan tenaga manusia</v>
          </cell>
          <cell r="F1371" t="str">
            <v xml:space="preserve"> 1. Menggunakan tenaga orang (8m x 400m/hari)</v>
          </cell>
        </row>
        <row r="1372">
          <cell r="A1372" t="str">
            <v xml:space="preserve"> 2.</v>
          </cell>
          <cell r="B1372" t="str">
            <v>Dipadatkan dengan mesin gilas 3 roda sampai 100 %</v>
          </cell>
          <cell r="F1372" t="str">
            <v xml:space="preserve"> 2. Damija dibersihkan dari semak dll</v>
          </cell>
        </row>
        <row r="1373">
          <cell r="B1373" t="str">
            <v>MDD (AASSHTO T 99)</v>
          </cell>
          <cell r="F1373" t="str">
            <v xml:space="preserve"> 3. Lebar dasar jalan 8 m</v>
          </cell>
        </row>
        <row r="1374">
          <cell r="F1374" t="str">
            <v xml:space="preserve"> 4. Hasil kerja menyiapkan dasar jalan 400m/hari</v>
          </cell>
        </row>
        <row r="1375">
          <cell r="F1375" t="str">
            <v xml:space="preserve"> 5. Kapasitas kerja 40 m2/orang-hari</v>
          </cell>
        </row>
        <row r="1376">
          <cell r="F1376" t="str">
            <v xml:space="preserve"> 6. Umur alat bantu rata-rata 1 bulan/orang/set @ 3 alat</v>
          </cell>
        </row>
        <row r="1383">
          <cell r="B1383" t="str">
            <v>PEKERJA</v>
          </cell>
          <cell r="E1383" t="str">
            <v>JUMLAH</v>
          </cell>
          <cell r="F1383" t="str">
            <v>HARI</v>
          </cell>
          <cell r="G1383" t="str">
            <v>KODE</v>
          </cell>
          <cell r="H1383" t="str">
            <v>TOTAL VOL</v>
          </cell>
          <cell r="I1383" t="str">
            <v>UPAH</v>
          </cell>
          <cell r="J1383" t="str">
            <v>BIAYA</v>
          </cell>
          <cell r="K1383" t="str">
            <v>SUB TOTAL</v>
          </cell>
        </row>
        <row r="1384">
          <cell r="E1384" t="str">
            <v>ORANG</v>
          </cell>
          <cell r="H1384" t="str">
            <v>(Orang hari)</v>
          </cell>
          <cell r="I1384" t="str">
            <v>(Rp/Org/Hari)</v>
          </cell>
          <cell r="J1384" t="str">
            <v>(Rp)</v>
          </cell>
          <cell r="K1384" t="str">
            <v>(Rp)</v>
          </cell>
        </row>
        <row r="1386">
          <cell r="A1386" t="str">
            <v>P</v>
          </cell>
          <cell r="B1386" t="str">
            <v>Buruh tak terampil</v>
          </cell>
          <cell r="E1386">
            <v>80</v>
          </cell>
          <cell r="F1386">
            <v>1</v>
          </cell>
          <cell r="G1386" t="str">
            <v>L 101</v>
          </cell>
          <cell r="H1386">
            <v>80</v>
          </cell>
          <cell r="I1386">
            <v>21900</v>
          </cell>
          <cell r="J1386">
            <v>1752000</v>
          </cell>
        </row>
        <row r="1387">
          <cell r="A1387" t="str">
            <v>E</v>
          </cell>
          <cell r="B1387" t="str">
            <v>Mandor</v>
          </cell>
          <cell r="E1387">
            <v>1</v>
          </cell>
          <cell r="F1387">
            <v>1</v>
          </cell>
          <cell r="G1387" t="str">
            <v>L 061</v>
          </cell>
          <cell r="H1387">
            <v>1</v>
          </cell>
          <cell r="I1387">
            <v>34900</v>
          </cell>
          <cell r="J1387">
            <v>34900</v>
          </cell>
        </row>
        <row r="1388">
          <cell r="A1388" t="str">
            <v>K</v>
          </cell>
          <cell r="B1388" t="str">
            <v>Operator Terampil</v>
          </cell>
          <cell r="E1388">
            <v>1</v>
          </cell>
          <cell r="F1388">
            <v>1</v>
          </cell>
          <cell r="G1388" t="str">
            <v>L 081</v>
          </cell>
          <cell r="H1388">
            <v>1</v>
          </cell>
          <cell r="I1388">
            <v>34900</v>
          </cell>
          <cell r="J1388">
            <v>34900</v>
          </cell>
        </row>
        <row r="1389">
          <cell r="A1389" t="str">
            <v>E</v>
          </cell>
          <cell r="B1389" t="str">
            <v>Pembantu Operator</v>
          </cell>
          <cell r="E1389">
            <v>1</v>
          </cell>
          <cell r="F1389">
            <v>1</v>
          </cell>
          <cell r="G1389" t="str">
            <v>L 083</v>
          </cell>
          <cell r="H1389">
            <v>1</v>
          </cell>
          <cell r="I1389">
            <v>21900</v>
          </cell>
          <cell r="J1389">
            <v>21900</v>
          </cell>
        </row>
        <row r="1390">
          <cell r="A1390" t="str">
            <v>R</v>
          </cell>
        </row>
        <row r="1391">
          <cell r="A1391" t="str">
            <v>J</v>
          </cell>
        </row>
        <row r="1392">
          <cell r="A1392" t="str">
            <v>A</v>
          </cell>
        </row>
        <row r="1400">
          <cell r="D1400" t="str">
            <v xml:space="preserve"> JUMLAH BIAYA UNTUK PEKERJA</v>
          </cell>
          <cell r="L1400">
            <v>1843700</v>
          </cell>
        </row>
        <row r="1401">
          <cell r="B1401" t="str">
            <v>MATERIAL</v>
          </cell>
          <cell r="F1401" t="str">
            <v>SATUAN</v>
          </cell>
          <cell r="G1401" t="str">
            <v>KODE</v>
          </cell>
          <cell r="H1401" t="str">
            <v>TOTAL VOL</v>
          </cell>
          <cell r="I1401" t="str">
            <v>HARGA SATUAN</v>
          </cell>
          <cell r="J1401" t="str">
            <v>BIAYA</v>
          </cell>
          <cell r="K1401" t="str">
            <v>SUB TOTAL</v>
          </cell>
        </row>
        <row r="1402">
          <cell r="H1402" t="str">
            <v>(Orang hari)</v>
          </cell>
          <cell r="I1402" t="str">
            <v>(Rp.)</v>
          </cell>
          <cell r="J1402" t="str">
            <v>(Rp)</v>
          </cell>
          <cell r="K1402" t="str">
            <v>(Rp)</v>
          </cell>
        </row>
        <row r="1404">
          <cell r="A1404" t="str">
            <v>M</v>
          </cell>
          <cell r="B1404" t="str">
            <v>Alat bantu (set @ 3 alat)</v>
          </cell>
          <cell r="F1404" t="str">
            <v>Set</v>
          </cell>
          <cell r="G1404" t="str">
            <v>M 170</v>
          </cell>
          <cell r="H1404">
            <v>3.2</v>
          </cell>
          <cell r="I1404">
            <v>49890</v>
          </cell>
          <cell r="J1404">
            <v>159648</v>
          </cell>
        </row>
        <row r="1405">
          <cell r="A1405" t="str">
            <v>A</v>
          </cell>
        </row>
        <row r="1406">
          <cell r="A1406" t="str">
            <v>T</v>
          </cell>
        </row>
        <row r="1407">
          <cell r="A1407" t="str">
            <v>E</v>
          </cell>
        </row>
        <row r="1408">
          <cell r="A1408" t="str">
            <v>R</v>
          </cell>
        </row>
        <row r="1409">
          <cell r="A1409" t="str">
            <v>I</v>
          </cell>
        </row>
        <row r="1410">
          <cell r="A1410" t="str">
            <v>A</v>
          </cell>
        </row>
        <row r="1411">
          <cell r="A1411" t="str">
            <v>L</v>
          </cell>
        </row>
        <row r="1413">
          <cell r="E1413" t="str">
            <v/>
          </cell>
        </row>
        <row r="1414">
          <cell r="E1414" t="str">
            <v/>
          </cell>
        </row>
        <row r="1415">
          <cell r="E1415" t="str">
            <v/>
          </cell>
        </row>
        <row r="1416">
          <cell r="E1416" t="str">
            <v/>
          </cell>
        </row>
        <row r="1418">
          <cell r="D1418" t="str">
            <v xml:space="preserve"> JUMLAH BIAYA UNTUK MATERIAL</v>
          </cell>
          <cell r="L1418">
            <v>159648</v>
          </cell>
        </row>
        <row r="1419">
          <cell r="B1419" t="str">
            <v>PERALATAN</v>
          </cell>
          <cell r="E1419" t="str">
            <v>JUMLAH</v>
          </cell>
          <cell r="F1419" t="str">
            <v xml:space="preserve">HARI </v>
          </cell>
          <cell r="G1419" t="str">
            <v>KODE</v>
          </cell>
          <cell r="H1419" t="str">
            <v>JAM KERJA</v>
          </cell>
          <cell r="I1419" t="str">
            <v>HARGA</v>
          </cell>
          <cell r="J1419" t="str">
            <v>BIAYA</v>
          </cell>
          <cell r="K1419" t="str">
            <v>SUB TOTAL</v>
          </cell>
        </row>
        <row r="1420">
          <cell r="E1420" t="str">
            <v>ALAT</v>
          </cell>
          <cell r="F1420" t="str">
            <v>KERJA</v>
          </cell>
          <cell r="I1420" t="str">
            <v>(Rp/Jam)</v>
          </cell>
          <cell r="J1420" t="str">
            <v>(Rp)</v>
          </cell>
          <cell r="K1420" t="str">
            <v>(Rp)</v>
          </cell>
        </row>
        <row r="1422">
          <cell r="A1422" t="str">
            <v>P</v>
          </cell>
          <cell r="B1422" t="str">
            <v>Mesin Gilas 3 Roda 8 - 10 ton</v>
          </cell>
          <cell r="E1422">
            <v>1</v>
          </cell>
          <cell r="F1422">
            <v>1</v>
          </cell>
          <cell r="G1422" t="str">
            <v>E 080</v>
          </cell>
          <cell r="H1422">
            <v>5</v>
          </cell>
          <cell r="I1422">
            <v>99680</v>
          </cell>
          <cell r="J1422">
            <v>498400</v>
          </cell>
        </row>
        <row r="1423">
          <cell r="A1423" t="str">
            <v>E</v>
          </cell>
        </row>
        <row r="1424">
          <cell r="A1424" t="str">
            <v>R</v>
          </cell>
        </row>
        <row r="1425">
          <cell r="A1425" t="str">
            <v>A</v>
          </cell>
        </row>
        <row r="1426">
          <cell r="A1426" t="str">
            <v>L</v>
          </cell>
        </row>
        <row r="1427">
          <cell r="A1427" t="str">
            <v>A</v>
          </cell>
        </row>
        <row r="1428">
          <cell r="A1428" t="str">
            <v>T</v>
          </cell>
        </row>
        <row r="1429">
          <cell r="A1429" t="str">
            <v>A</v>
          </cell>
        </row>
        <row r="1430">
          <cell r="A1430" t="str">
            <v>N</v>
          </cell>
        </row>
        <row r="1436">
          <cell r="D1436" t="str">
            <v xml:space="preserve"> JUMLAH BIAYA UNTUK PERALATAN</v>
          </cell>
          <cell r="L1436">
            <v>498400</v>
          </cell>
        </row>
        <row r="1437">
          <cell r="J1437" t="str">
            <v xml:space="preserve"> T O T A L (Rp)</v>
          </cell>
          <cell r="L1437">
            <v>2501748</v>
          </cell>
        </row>
        <row r="1439">
          <cell r="B1439" t="str">
            <v>VOLUME  :</v>
          </cell>
          <cell r="C1439">
            <v>32</v>
          </cell>
          <cell r="E1439" t="str">
            <v>SATUAN  :</v>
          </cell>
          <cell r="F1439" t="str">
            <v>Are</v>
          </cell>
          <cell r="H1439" t="str">
            <v>HARGA SATUAN  :</v>
          </cell>
          <cell r="I1439">
            <v>78179.63</v>
          </cell>
          <cell r="J1439" t="str">
            <v xml:space="preserve">                  per</v>
          </cell>
          <cell r="K1439" t="str">
            <v>Are</v>
          </cell>
        </row>
        <row r="1842">
          <cell r="A1842" t="str">
            <v>ANALISA HARGA SATUAN</v>
          </cell>
          <cell r="L1842" t="str">
            <v>KODE</v>
          </cell>
        </row>
        <row r="1843">
          <cell r="A1843" t="str">
            <v>MEMBERSIHKAN SEMAK DLL PADA BAHU JALAN</v>
          </cell>
        </row>
        <row r="1844">
          <cell r="A1844" t="str">
            <v>(MENGGUNAKAN BURUH)</v>
          </cell>
          <cell r="L1844" t="str">
            <v>K. 422</v>
          </cell>
        </row>
        <row r="1846">
          <cell r="A1846" t="str">
            <v xml:space="preserve"> PROPINSI            :</v>
          </cell>
          <cell r="C1846" t="str">
            <v>LAMPUNG</v>
          </cell>
          <cell r="E1846" t="str">
            <v>KODE</v>
          </cell>
          <cell r="F1846" t="str">
            <v xml:space="preserve">KOTA </v>
          </cell>
          <cell r="H1846" t="str">
            <v>KODE</v>
          </cell>
          <cell r="I1846" t="str">
            <v xml:space="preserve"> DISIAPKAN OLEH :</v>
          </cell>
          <cell r="K1846" t="str">
            <v>TANGGAL</v>
          </cell>
        </row>
        <row r="1847">
          <cell r="E1847" t="str">
            <v>[071]</v>
          </cell>
          <cell r="F1847" t="str">
            <v>BANDAR LAMPUNG</v>
          </cell>
          <cell r="H1847" t="str">
            <v>[018]</v>
          </cell>
          <cell r="I1847" t="str">
            <v>CV.PUTERA LAMPALA</v>
          </cell>
          <cell r="K1847" t="str">
            <v>09 Agustus 2005</v>
          </cell>
        </row>
        <row r="1850">
          <cell r="A1850" t="str">
            <v xml:space="preserve"> URAIAN</v>
          </cell>
          <cell r="F1850" t="str">
            <v xml:space="preserve"> ANGGAPAN / ASUMSI</v>
          </cell>
        </row>
        <row r="1851">
          <cell r="A1851" t="str">
            <v xml:space="preserve"> 1.</v>
          </cell>
          <cell r="B1851" t="str">
            <v>Potong semak belukar yang tumbuh pada</v>
          </cell>
          <cell r="F1851" t="str">
            <v xml:space="preserve"> 1. Menggunakan tenaga manusia ( 2 x1,5 x 500 m/hari )</v>
          </cell>
        </row>
        <row r="1852">
          <cell r="A1852" t="str">
            <v/>
          </cell>
          <cell r="B1852" t="str">
            <v>bahu jalan</v>
          </cell>
          <cell r="F1852" t="str">
            <v xml:space="preserve"> 2. Dengan lebar 1,5 m dari tepi jalan rata-rata luas yang dibersihkan 1500 m2/Km </v>
          </cell>
        </row>
        <row r="1853">
          <cell r="A1853" t="str">
            <v xml:space="preserve"> 2.</v>
          </cell>
          <cell r="B1853" t="str">
            <v xml:space="preserve">Bersihkan rumput/semak dari bahu jalan dan </v>
          </cell>
          <cell r="F1853" t="str">
            <v xml:space="preserve">     satu sisi</v>
          </cell>
        </row>
        <row r="1854">
          <cell r="A1854" t="str">
            <v/>
          </cell>
          <cell r="B1854" t="str">
            <v>aspal</v>
          </cell>
          <cell r="F1854" t="str">
            <v xml:space="preserve"> 3. Hasil kerja 60 m2/orang-hari</v>
          </cell>
        </row>
        <row r="1855">
          <cell r="F1855" t="str">
            <v xml:space="preserve"> 4. Sampah/reruntuhan dibuang sejauh 1 km</v>
          </cell>
        </row>
        <row r="1856">
          <cell r="F1856" t="str">
            <v xml:space="preserve"> 5. Umur alat bantu 1 bulan/orang/set @ 3 alat</v>
          </cell>
        </row>
        <row r="1862">
          <cell r="F1862" t="str">
            <v/>
          </cell>
        </row>
        <row r="1863">
          <cell r="B1863" t="str">
            <v>PEKERJA</v>
          </cell>
          <cell r="E1863" t="str">
            <v>JUMLAH</v>
          </cell>
          <cell r="F1863" t="str">
            <v>HARI</v>
          </cell>
          <cell r="G1863" t="str">
            <v>KODE</v>
          </cell>
          <cell r="H1863" t="str">
            <v>TOTAL VOL</v>
          </cell>
          <cell r="I1863" t="str">
            <v>UPAH</v>
          </cell>
          <cell r="J1863" t="str">
            <v>BIAYA</v>
          </cell>
          <cell r="K1863" t="str">
            <v>SUB TOTAL</v>
          </cell>
        </row>
        <row r="1864">
          <cell r="E1864" t="str">
            <v>ORANG</v>
          </cell>
          <cell r="H1864" t="str">
            <v>(Orang-hari)</v>
          </cell>
          <cell r="I1864" t="str">
            <v>(Rp/Org/Hari)</v>
          </cell>
          <cell r="J1864" t="str">
            <v>(Rp)</v>
          </cell>
          <cell r="K1864" t="str">
            <v>(Rp)</v>
          </cell>
        </row>
        <row r="1866">
          <cell r="A1866" t="str">
            <v>P</v>
          </cell>
          <cell r="B1866" t="str">
            <v xml:space="preserve"> Buruh tak terampil</v>
          </cell>
          <cell r="E1866">
            <v>25</v>
          </cell>
          <cell r="F1866">
            <v>1</v>
          </cell>
          <cell r="G1866" t="str">
            <v>L 101</v>
          </cell>
          <cell r="H1866">
            <v>25</v>
          </cell>
          <cell r="I1866">
            <v>21900</v>
          </cell>
          <cell r="J1866">
            <v>547500</v>
          </cell>
        </row>
        <row r="1867">
          <cell r="A1867" t="str">
            <v>E</v>
          </cell>
          <cell r="B1867" t="str">
            <v xml:space="preserve"> Mandor</v>
          </cell>
          <cell r="E1867">
            <v>1</v>
          </cell>
          <cell r="F1867">
            <v>1</v>
          </cell>
          <cell r="G1867" t="str">
            <v>L 061</v>
          </cell>
          <cell r="H1867">
            <v>1</v>
          </cell>
          <cell r="I1867">
            <v>34900</v>
          </cell>
          <cell r="J1867">
            <v>34900</v>
          </cell>
        </row>
        <row r="1868">
          <cell r="A1868" t="str">
            <v>K</v>
          </cell>
        </row>
        <row r="1869">
          <cell r="A1869" t="str">
            <v>E</v>
          </cell>
        </row>
        <row r="1870">
          <cell r="A1870" t="str">
            <v>R</v>
          </cell>
        </row>
        <row r="1871">
          <cell r="A1871" t="str">
            <v>J</v>
          </cell>
        </row>
        <row r="1872">
          <cell r="A1872" t="str">
            <v>A</v>
          </cell>
        </row>
        <row r="1880">
          <cell r="D1880" t="str">
            <v xml:space="preserve"> JUMLAH BIAYA UNTUK PEKERJA</v>
          </cell>
          <cell r="L1880">
            <v>582400</v>
          </cell>
        </row>
        <row r="1881">
          <cell r="B1881" t="str">
            <v>MATERIAL</v>
          </cell>
          <cell r="F1881" t="str">
            <v>SATUAN</v>
          </cell>
          <cell r="G1881" t="str">
            <v>KODE</v>
          </cell>
          <cell r="H1881" t="str">
            <v>TOTAL VOL</v>
          </cell>
          <cell r="I1881" t="str">
            <v>HARGA SATUAN</v>
          </cell>
          <cell r="J1881" t="str">
            <v>BIAYA</v>
          </cell>
          <cell r="K1881" t="str">
            <v>SUB TOTAL</v>
          </cell>
        </row>
        <row r="1882">
          <cell r="I1882" t="str">
            <v>(Rp/Satuan)</v>
          </cell>
          <cell r="J1882" t="str">
            <v>(Rp)</v>
          </cell>
          <cell r="K1882" t="str">
            <v>(Rp)</v>
          </cell>
        </row>
        <row r="1883">
          <cell r="A1883" t="str">
            <v/>
          </cell>
        </row>
        <row r="1884">
          <cell r="A1884" t="str">
            <v>M</v>
          </cell>
          <cell r="B1884" t="str">
            <v>Alat bantu ( set @ 3 alat )</v>
          </cell>
          <cell r="F1884" t="str">
            <v>set</v>
          </cell>
          <cell r="G1884" t="str">
            <v>M 170</v>
          </cell>
          <cell r="H1884">
            <v>1</v>
          </cell>
          <cell r="I1884">
            <v>49890</v>
          </cell>
          <cell r="J1884">
            <v>49890</v>
          </cell>
        </row>
        <row r="1885">
          <cell r="A1885" t="str">
            <v>A</v>
          </cell>
        </row>
        <row r="1886">
          <cell r="A1886" t="str">
            <v>T</v>
          </cell>
        </row>
        <row r="1887">
          <cell r="A1887" t="str">
            <v>E</v>
          </cell>
        </row>
        <row r="1888">
          <cell r="A1888" t="str">
            <v>R</v>
          </cell>
        </row>
        <row r="1889">
          <cell r="A1889" t="str">
            <v>I</v>
          </cell>
        </row>
        <row r="1890">
          <cell r="A1890" t="str">
            <v>A</v>
          </cell>
        </row>
        <row r="1891">
          <cell r="A1891" t="str">
            <v>L</v>
          </cell>
        </row>
        <row r="1893">
          <cell r="B1893" t="str">
            <v/>
          </cell>
          <cell r="E1893" t="str">
            <v/>
          </cell>
          <cell r="F1893" t="str">
            <v/>
          </cell>
          <cell r="G1893" t="str">
            <v/>
          </cell>
          <cell r="H1893" t="str">
            <v/>
          </cell>
          <cell r="I1893" t="str">
            <v/>
          </cell>
        </row>
        <row r="1894">
          <cell r="B1894" t="str">
            <v/>
          </cell>
          <cell r="E1894" t="str">
            <v/>
          </cell>
          <cell r="F1894" t="str">
            <v/>
          </cell>
          <cell r="G1894" t="str">
            <v/>
          </cell>
          <cell r="H1894" t="str">
            <v/>
          </cell>
          <cell r="I1894" t="str">
            <v/>
          </cell>
        </row>
        <row r="1895">
          <cell r="B1895" t="str">
            <v/>
          </cell>
          <cell r="E1895" t="str">
            <v/>
          </cell>
          <cell r="F1895" t="str">
            <v/>
          </cell>
          <cell r="G1895" t="str">
            <v/>
          </cell>
          <cell r="H1895" t="str">
            <v/>
          </cell>
          <cell r="I1895" t="str">
            <v/>
          </cell>
        </row>
        <row r="1896">
          <cell r="B1896" t="str">
            <v/>
          </cell>
          <cell r="E1896" t="str">
            <v/>
          </cell>
          <cell r="F1896" t="str">
            <v/>
          </cell>
          <cell r="G1896" t="str">
            <v/>
          </cell>
          <cell r="H1896" t="str">
            <v/>
          </cell>
          <cell r="I1896" t="str">
            <v/>
          </cell>
        </row>
        <row r="1898">
          <cell r="D1898" t="str">
            <v xml:space="preserve"> JUMLAH BIAYA UNTUK MATERIAL</v>
          </cell>
          <cell r="L1898">
            <v>49890</v>
          </cell>
        </row>
        <row r="1899">
          <cell r="B1899" t="str">
            <v>PERALATAN</v>
          </cell>
          <cell r="E1899" t="str">
            <v>JUMLAH</v>
          </cell>
          <cell r="F1899" t="str">
            <v xml:space="preserve">HARI </v>
          </cell>
          <cell r="G1899" t="str">
            <v>KODE</v>
          </cell>
          <cell r="H1899" t="str">
            <v>JAM KERJA</v>
          </cell>
          <cell r="I1899" t="str">
            <v>HARGA</v>
          </cell>
          <cell r="J1899" t="str">
            <v>BIAYA</v>
          </cell>
          <cell r="K1899" t="str">
            <v>SUB TOTAL</v>
          </cell>
        </row>
        <row r="1900">
          <cell r="E1900" t="str">
            <v>ALAT</v>
          </cell>
          <cell r="F1900" t="str">
            <v>KERJA</v>
          </cell>
          <cell r="I1900" t="str">
            <v>(Rp/Jam)</v>
          </cell>
          <cell r="J1900" t="str">
            <v>(Rp)</v>
          </cell>
          <cell r="K1900" t="str">
            <v>(Rp)</v>
          </cell>
        </row>
        <row r="1902">
          <cell r="A1902" t="str">
            <v>P</v>
          </cell>
        </row>
        <row r="1903">
          <cell r="A1903" t="str">
            <v>E</v>
          </cell>
        </row>
        <row r="1904">
          <cell r="A1904" t="str">
            <v>R</v>
          </cell>
        </row>
        <row r="1905">
          <cell r="A1905" t="str">
            <v>A</v>
          </cell>
        </row>
        <row r="1906">
          <cell r="A1906" t="str">
            <v>L</v>
          </cell>
        </row>
        <row r="1907">
          <cell r="A1907" t="str">
            <v>A</v>
          </cell>
        </row>
        <row r="1908">
          <cell r="A1908" t="str">
            <v>T</v>
          </cell>
        </row>
        <row r="1909">
          <cell r="A1909" t="str">
            <v>A</v>
          </cell>
        </row>
        <row r="1910">
          <cell r="A1910" t="str">
            <v>N</v>
          </cell>
        </row>
        <row r="1916">
          <cell r="D1916" t="str">
            <v xml:space="preserve"> JUMLAH BIAYA UNTUK PERALATAN</v>
          </cell>
          <cell r="L1916">
            <v>0</v>
          </cell>
        </row>
        <row r="1917">
          <cell r="J1917" t="str">
            <v xml:space="preserve"> T O T A L (Rp)</v>
          </cell>
          <cell r="L1917">
            <v>632290</v>
          </cell>
        </row>
        <row r="1919">
          <cell r="B1919" t="str">
            <v>VOLUME  :</v>
          </cell>
          <cell r="C1919">
            <v>15</v>
          </cell>
          <cell r="E1919" t="str">
            <v>SATUAN  :</v>
          </cell>
          <cell r="F1919" t="str">
            <v>Are</v>
          </cell>
          <cell r="H1919" t="str">
            <v>HARGA SATUAN  :</v>
          </cell>
          <cell r="I1919">
            <v>42152.67</v>
          </cell>
          <cell r="J1919" t="str">
            <v xml:space="preserve">                  per</v>
          </cell>
          <cell r="K1919" t="str">
            <v>Are</v>
          </cell>
        </row>
        <row r="2002">
          <cell r="A2002" t="str">
            <v>ANALISA HARGA SATUAN</v>
          </cell>
          <cell r="L2002" t="str">
            <v>KODE</v>
          </cell>
        </row>
        <row r="2003">
          <cell r="A2003" t="str">
            <v>MEMBERSIHKAN PARIT SAMPING</v>
          </cell>
        </row>
        <row r="2004">
          <cell r="A2004" t="str">
            <v>(MENGGUNAKAN BURUH)</v>
          </cell>
          <cell r="L2004" t="str">
            <v>K. 424</v>
          </cell>
        </row>
        <row r="2006">
          <cell r="A2006" t="str">
            <v xml:space="preserve"> PROPINSI            :</v>
          </cell>
          <cell r="C2006" t="str">
            <v>LAMPUNG</v>
          </cell>
          <cell r="E2006" t="str">
            <v>KODE</v>
          </cell>
          <cell r="F2006" t="str">
            <v xml:space="preserve">KOTA </v>
          </cell>
          <cell r="H2006" t="str">
            <v>KODE</v>
          </cell>
          <cell r="I2006" t="str">
            <v xml:space="preserve"> DISIAPKAN OLEH :</v>
          </cell>
          <cell r="K2006" t="str">
            <v>TANGGAL</v>
          </cell>
        </row>
        <row r="2007">
          <cell r="E2007" t="str">
            <v>[071]</v>
          </cell>
          <cell r="F2007" t="str">
            <v>BANDAR LAMPUNG</v>
          </cell>
          <cell r="H2007" t="str">
            <v>[018]</v>
          </cell>
          <cell r="I2007" t="str">
            <v>CV.PUTERA LAMPALA</v>
          </cell>
          <cell r="K2007" t="str">
            <v>09 Agustus 2005</v>
          </cell>
        </row>
        <row r="2010">
          <cell r="A2010" t="str">
            <v xml:space="preserve"> URAIAN</v>
          </cell>
          <cell r="F2010" t="str">
            <v xml:space="preserve"> ANGGAPAN / ASUMSI</v>
          </cell>
        </row>
        <row r="2011">
          <cell r="A2011" t="str">
            <v xml:space="preserve"> 1.</v>
          </cell>
          <cell r="B2011" t="str">
            <v>Bersihkan saluran samping dan gorong-gorong dari</v>
          </cell>
          <cell r="F2011" t="str">
            <v xml:space="preserve"> 1. Menggunakan Tenaga Manusia 500 m perhari</v>
          </cell>
        </row>
        <row r="2012">
          <cell r="B2012" t="str">
            <v>kotoran/sampah dan tumbuh-tumbuhan</v>
          </cell>
          <cell r="F2012" t="str">
            <v xml:space="preserve"> 2. Membersihkan sampah, kotoran yang menyumbat, tumbuh-tumbuhan dari parit</v>
          </cell>
        </row>
        <row r="2013">
          <cell r="A2013" t="str">
            <v xml:space="preserve"> 2. </v>
          </cell>
          <cell r="B2013" t="str">
            <v>Buang sampah/kotoran tersebut dengan</v>
          </cell>
          <cell r="F2013" t="str">
            <v xml:space="preserve">     dan gorong-gorong.</v>
          </cell>
        </row>
        <row r="2014">
          <cell r="B2014" t="str">
            <v>menggunakan truck, dimuat oleh tenaga orang</v>
          </cell>
          <cell r="F2014" t="str">
            <v xml:space="preserve"> 3. Pembuangan reruntuhan sejauh 1,00 km (10 m3/100m)</v>
          </cell>
        </row>
        <row r="2015">
          <cell r="F2015" t="str">
            <v xml:space="preserve"> 4. Kapasitas 1,6 rit PP/jam/truck</v>
          </cell>
        </row>
        <row r="2016">
          <cell r="F2016" t="str">
            <v xml:space="preserve"> 5. Penggunaan alat bantu 1 bulan/orang/set @ 3 alat.</v>
          </cell>
        </row>
        <row r="2023">
          <cell r="B2023" t="str">
            <v>PEKERJA</v>
          </cell>
          <cell r="E2023" t="str">
            <v>JUMLAH</v>
          </cell>
          <cell r="F2023" t="str">
            <v>HARI</v>
          </cell>
          <cell r="G2023" t="str">
            <v>KODE</v>
          </cell>
          <cell r="H2023" t="str">
            <v>TOTAL VOL</v>
          </cell>
          <cell r="I2023" t="str">
            <v>UPAH</v>
          </cell>
          <cell r="J2023" t="str">
            <v>BIAYA</v>
          </cell>
          <cell r="K2023" t="str">
            <v>SUB TOTAL</v>
          </cell>
        </row>
        <row r="2024">
          <cell r="E2024" t="str">
            <v>ORANG</v>
          </cell>
          <cell r="H2024" t="str">
            <v>(Orang hari)</v>
          </cell>
          <cell r="I2024" t="str">
            <v>(Rp/Org/Hari)</v>
          </cell>
          <cell r="J2024" t="str">
            <v>(Rp)</v>
          </cell>
          <cell r="K2024" t="str">
            <v>(Rp)</v>
          </cell>
        </row>
        <row r="2026">
          <cell r="A2026" t="str">
            <v>P</v>
          </cell>
          <cell r="B2026" t="str">
            <v>Buruh tak terampil</v>
          </cell>
          <cell r="E2026">
            <v>36</v>
          </cell>
          <cell r="F2026">
            <v>1</v>
          </cell>
          <cell r="G2026" t="str">
            <v>L 101</v>
          </cell>
          <cell r="H2026">
            <v>36</v>
          </cell>
          <cell r="I2026">
            <v>21900</v>
          </cell>
          <cell r="J2026">
            <v>788400</v>
          </cell>
        </row>
        <row r="2027">
          <cell r="A2027" t="str">
            <v>E</v>
          </cell>
          <cell r="B2027" t="str">
            <v>Mandor</v>
          </cell>
          <cell r="E2027">
            <v>1</v>
          </cell>
          <cell r="F2027">
            <v>1</v>
          </cell>
          <cell r="G2027" t="str">
            <v>L 061</v>
          </cell>
          <cell r="H2027">
            <v>1</v>
          </cell>
          <cell r="I2027">
            <v>34900</v>
          </cell>
          <cell r="J2027">
            <v>34900</v>
          </cell>
        </row>
        <row r="2028">
          <cell r="A2028" t="str">
            <v>K</v>
          </cell>
          <cell r="B2028" t="str">
            <v>Sopir Terampil</v>
          </cell>
          <cell r="E2028">
            <v>2</v>
          </cell>
          <cell r="F2028">
            <v>1</v>
          </cell>
          <cell r="G2028" t="str">
            <v>L 091</v>
          </cell>
          <cell r="H2028">
            <v>2</v>
          </cell>
          <cell r="I2028">
            <v>30000</v>
          </cell>
          <cell r="J2028">
            <v>60000</v>
          </cell>
        </row>
        <row r="2029">
          <cell r="A2029" t="str">
            <v>E</v>
          </cell>
          <cell r="B2029" t="str">
            <v>Pembantu Sopir</v>
          </cell>
          <cell r="E2029">
            <v>2</v>
          </cell>
          <cell r="F2029">
            <v>1</v>
          </cell>
          <cell r="G2029" t="str">
            <v>L 099</v>
          </cell>
          <cell r="H2029">
            <v>2</v>
          </cell>
          <cell r="I2029">
            <v>21900</v>
          </cell>
          <cell r="J2029">
            <v>43800</v>
          </cell>
        </row>
        <row r="2030">
          <cell r="A2030" t="str">
            <v>R</v>
          </cell>
        </row>
        <row r="2031">
          <cell r="A2031" t="str">
            <v>J</v>
          </cell>
        </row>
        <row r="2032">
          <cell r="A2032" t="str">
            <v>A</v>
          </cell>
        </row>
        <row r="2040">
          <cell r="D2040" t="str">
            <v xml:space="preserve"> JUMLAH BIAYA UNTUK PEKERJA</v>
          </cell>
          <cell r="L2040">
            <v>927100</v>
          </cell>
        </row>
        <row r="2041">
          <cell r="B2041" t="str">
            <v>MATERIAL</v>
          </cell>
          <cell r="F2041" t="str">
            <v>SATUAN</v>
          </cell>
          <cell r="G2041" t="str">
            <v>KODE</v>
          </cell>
          <cell r="H2041" t="str">
            <v>TOTAL VOL</v>
          </cell>
          <cell r="I2041" t="str">
            <v>HARGA SATUAN</v>
          </cell>
          <cell r="J2041" t="str">
            <v>BIAYA</v>
          </cell>
          <cell r="K2041" t="str">
            <v>SUB TOTAL</v>
          </cell>
        </row>
        <row r="2042">
          <cell r="H2042" t="str">
            <v>(Orang hari)</v>
          </cell>
          <cell r="I2042" t="str">
            <v>(Rp.)</v>
          </cell>
          <cell r="J2042" t="str">
            <v>(Rp)</v>
          </cell>
          <cell r="K2042" t="str">
            <v>(Rp)</v>
          </cell>
        </row>
        <row r="2044">
          <cell r="A2044" t="str">
            <v>M</v>
          </cell>
          <cell r="B2044" t="str">
            <v>Alat Bantu (set @ 3 alat)</v>
          </cell>
          <cell r="F2044" t="str">
            <v xml:space="preserve">set </v>
          </cell>
          <cell r="G2044" t="str">
            <v>M 170</v>
          </cell>
          <cell r="H2044">
            <v>1.44</v>
          </cell>
          <cell r="I2044">
            <v>49890</v>
          </cell>
          <cell r="J2044">
            <v>71841.600000000006</v>
          </cell>
        </row>
        <row r="2045">
          <cell r="A2045" t="str">
            <v>A</v>
          </cell>
        </row>
        <row r="2046">
          <cell r="A2046" t="str">
            <v>T</v>
          </cell>
        </row>
        <row r="2047">
          <cell r="A2047" t="str">
            <v>E</v>
          </cell>
        </row>
        <row r="2048">
          <cell r="A2048" t="str">
            <v>R</v>
          </cell>
        </row>
        <row r="2049">
          <cell r="A2049" t="str">
            <v>I</v>
          </cell>
        </row>
        <row r="2050">
          <cell r="A2050" t="str">
            <v>A</v>
          </cell>
        </row>
        <row r="2051">
          <cell r="A2051" t="str">
            <v>L</v>
          </cell>
        </row>
        <row r="2053">
          <cell r="E2053" t="str">
            <v/>
          </cell>
        </row>
        <row r="2054">
          <cell r="E2054" t="str">
            <v/>
          </cell>
        </row>
        <row r="2055">
          <cell r="E2055" t="str">
            <v/>
          </cell>
        </row>
        <row r="2056">
          <cell r="E2056" t="str">
            <v/>
          </cell>
        </row>
        <row r="2058">
          <cell r="D2058" t="str">
            <v xml:space="preserve"> JUMLAH BIAYA UNTUK MATERIAL</v>
          </cell>
          <cell r="L2058">
            <v>71841.600000000006</v>
          </cell>
        </row>
        <row r="2059">
          <cell r="B2059" t="str">
            <v>PERALATAN</v>
          </cell>
          <cell r="E2059" t="str">
            <v>JUMLAH</v>
          </cell>
          <cell r="F2059" t="str">
            <v xml:space="preserve">HARI </v>
          </cell>
          <cell r="G2059" t="str">
            <v>KODE</v>
          </cell>
          <cell r="H2059" t="str">
            <v>JAM KERJA</v>
          </cell>
          <cell r="I2059" t="str">
            <v>HARGA</v>
          </cell>
          <cell r="J2059" t="str">
            <v>BIAYA</v>
          </cell>
          <cell r="K2059" t="str">
            <v>SUB TOTAL</v>
          </cell>
        </row>
        <row r="2060">
          <cell r="E2060" t="str">
            <v>ALAT</v>
          </cell>
          <cell r="F2060" t="str">
            <v>KERJA</v>
          </cell>
          <cell r="I2060" t="str">
            <v>(Rp/Jam)</v>
          </cell>
          <cell r="J2060" t="str">
            <v>(Rp)</v>
          </cell>
          <cell r="K2060" t="str">
            <v>(Rp)</v>
          </cell>
        </row>
        <row r="2062">
          <cell r="A2062" t="str">
            <v>P</v>
          </cell>
          <cell r="B2062" t="str">
            <v>Truck Bak Terbuka 3,50 ton115 Hp</v>
          </cell>
          <cell r="E2062">
            <v>2</v>
          </cell>
          <cell r="F2062">
            <v>1</v>
          </cell>
          <cell r="G2062" t="str">
            <v>E 221</v>
          </cell>
          <cell r="H2062">
            <v>10</v>
          </cell>
          <cell r="I2062">
            <v>54790</v>
          </cell>
          <cell r="J2062">
            <v>547900</v>
          </cell>
        </row>
        <row r="2063">
          <cell r="A2063" t="str">
            <v>E</v>
          </cell>
        </row>
        <row r="2064">
          <cell r="A2064" t="str">
            <v>R</v>
          </cell>
        </row>
        <row r="2065">
          <cell r="A2065" t="str">
            <v>A</v>
          </cell>
        </row>
        <row r="2066">
          <cell r="A2066" t="str">
            <v>L</v>
          </cell>
        </row>
        <row r="2067">
          <cell r="A2067" t="str">
            <v>A</v>
          </cell>
        </row>
        <row r="2068">
          <cell r="A2068" t="str">
            <v>T</v>
          </cell>
        </row>
        <row r="2069">
          <cell r="A2069" t="str">
            <v>A</v>
          </cell>
        </row>
        <row r="2070">
          <cell r="A2070" t="str">
            <v>N</v>
          </cell>
        </row>
        <row r="2076">
          <cell r="D2076" t="str">
            <v xml:space="preserve"> JUMLAH BIAYA UNTUK PERALATAN</v>
          </cell>
          <cell r="L2076">
            <v>547900</v>
          </cell>
        </row>
        <row r="2077">
          <cell r="J2077" t="str">
            <v xml:space="preserve"> T O T A L (Rp)</v>
          </cell>
          <cell r="L2077">
            <v>1546841.6</v>
          </cell>
        </row>
        <row r="2079">
          <cell r="B2079" t="str">
            <v>VOLUME  :</v>
          </cell>
          <cell r="C2079">
            <v>500</v>
          </cell>
          <cell r="E2079" t="str">
            <v>SATUAN  :</v>
          </cell>
          <cell r="F2079" t="str">
            <v>M '</v>
          </cell>
          <cell r="H2079" t="str">
            <v>HARGA SATUAN  :</v>
          </cell>
          <cell r="I2079">
            <v>3093.68</v>
          </cell>
          <cell r="J2079" t="str">
            <v xml:space="preserve">                  per</v>
          </cell>
          <cell r="K2079" t="str">
            <v>M '</v>
          </cell>
        </row>
        <row r="2562">
          <cell r="A2562" t="str">
            <v>ANALISA HARGA SATUAN</v>
          </cell>
          <cell r="L2562" t="str">
            <v>KODE</v>
          </cell>
        </row>
        <row r="2563">
          <cell r="A2563" t="str">
            <v xml:space="preserve">  LAPIS PONDASI BAWAH(LPB)/KONSTRUKSI TELFORD</v>
          </cell>
        </row>
        <row r="2564">
          <cell r="A2564" t="str">
            <v>(MENGGUNAKAN BURUH)</v>
          </cell>
          <cell r="L2564" t="str">
            <v>K 516</v>
          </cell>
        </row>
        <row r="2566">
          <cell r="A2566" t="str">
            <v xml:space="preserve"> PROPINSI            :</v>
          </cell>
          <cell r="C2566" t="str">
            <v>LAMPUNG</v>
          </cell>
          <cell r="E2566" t="str">
            <v>KODE</v>
          </cell>
          <cell r="F2566" t="str">
            <v xml:space="preserve">KOTA </v>
          </cell>
          <cell r="H2566" t="str">
            <v>KODE</v>
          </cell>
          <cell r="I2566" t="str">
            <v xml:space="preserve"> DISIAPKAN OLEH :</v>
          </cell>
          <cell r="K2566" t="str">
            <v>TANGGAL</v>
          </cell>
        </row>
        <row r="2567">
          <cell r="E2567" t="str">
            <v>[071]</v>
          </cell>
          <cell r="F2567" t="str">
            <v>BANDAR LAMPUNG</v>
          </cell>
          <cell r="H2567" t="str">
            <v>[018]</v>
          </cell>
          <cell r="I2567" t="str">
            <v>CV.PUTERA LAMPALA</v>
          </cell>
          <cell r="K2567" t="str">
            <v>09 Agustus 2005</v>
          </cell>
        </row>
        <row r="2570">
          <cell r="A2570" t="str">
            <v xml:space="preserve"> URAIAN</v>
          </cell>
          <cell r="F2570" t="str">
            <v xml:space="preserve"> ANGGAPAN / ASUMSI</v>
          </cell>
        </row>
        <row r="2571">
          <cell r="A2571" t="str">
            <v xml:space="preserve"> 1.</v>
          </cell>
          <cell r="B2571" t="str">
            <v>Material disiapkan di lokasi pekerjaan</v>
          </cell>
          <cell r="F2571" t="str">
            <v xml:space="preserve"> 1. Menggunakan Tenaga Manusia 400 m2/hari</v>
          </cell>
        </row>
        <row r="2572">
          <cell r="A2572" t="str">
            <v xml:space="preserve"> 2.</v>
          </cell>
          <cell r="B2572" t="str">
            <v xml:space="preserve">Batu Pecah berukuran besar 5 - 7 cm </v>
          </cell>
          <cell r="F2572" t="str">
            <v xml:space="preserve"> 2. Pasir disiapkan dilokasi pekerjaan oleh leveransir</v>
          </cell>
        </row>
        <row r="2573">
          <cell r="B2573" t="str">
            <v>dihampar pada perkerasan yang rusak</v>
          </cell>
          <cell r="F2573" t="str">
            <v xml:space="preserve"> 3. Batu sudah dipecah</v>
          </cell>
        </row>
        <row r="2574">
          <cell r="A2574" t="str">
            <v xml:space="preserve"> 3.</v>
          </cell>
          <cell r="B2574" t="str">
            <v>Batu Pecah berukuran yang lebih kecil</v>
          </cell>
          <cell r="F2574" t="str">
            <v xml:space="preserve"> 4. Tanah dasar sudah disiapkan</v>
          </cell>
        </row>
        <row r="2575">
          <cell r="B2575" t="str">
            <v>mengisi rongga diatasnya sehingga rata</v>
          </cell>
          <cell r="F2575" t="str">
            <v xml:space="preserve"> 5. Dipadatkan sampai tebal 20 cm</v>
          </cell>
        </row>
        <row r="2576">
          <cell r="B2576" t="str">
            <v xml:space="preserve">kemudian dipadatkan dan digilas dengan </v>
          </cell>
          <cell r="F2576" t="str">
            <v xml:space="preserve"> 6. Koefisien Kepdatan = 1.2</v>
          </cell>
        </row>
        <row r="2577">
          <cell r="B2577" t="str">
            <v>mesin gilas</v>
          </cell>
          <cell r="F2577" t="str">
            <v xml:space="preserve"> 7. Umur alat bantu rata-rata 1 orang/bulan/set @ 3 alat</v>
          </cell>
        </row>
        <row r="2583">
          <cell r="B2583" t="str">
            <v>PEKERJA</v>
          </cell>
          <cell r="E2583" t="str">
            <v>JUMLAH</v>
          </cell>
          <cell r="F2583" t="str">
            <v>HARI</v>
          </cell>
          <cell r="G2583" t="str">
            <v>KODE</v>
          </cell>
          <cell r="H2583" t="str">
            <v>TOTAL VOL</v>
          </cell>
          <cell r="I2583" t="str">
            <v>HARGA SATUAN</v>
          </cell>
          <cell r="J2583" t="str">
            <v>BIAYA</v>
          </cell>
          <cell r="K2583" t="str">
            <v>SUB TOTAL</v>
          </cell>
        </row>
        <row r="2584">
          <cell r="E2584" t="str">
            <v>ORANG</v>
          </cell>
          <cell r="H2584" t="str">
            <v>(Orang hari)</v>
          </cell>
          <cell r="I2584" t="str">
            <v>(Rp/Org/Hari)</v>
          </cell>
          <cell r="J2584" t="str">
            <v>(Rp)</v>
          </cell>
          <cell r="K2584" t="str">
            <v>(Rp)</v>
          </cell>
        </row>
        <row r="2586">
          <cell r="A2586" t="str">
            <v>P</v>
          </cell>
          <cell r="B2586" t="str">
            <v>Buruh tak terampil</v>
          </cell>
          <cell r="E2586">
            <v>99</v>
          </cell>
          <cell r="F2586">
            <v>1</v>
          </cell>
          <cell r="G2586" t="str">
            <v>L 101</v>
          </cell>
          <cell r="H2586">
            <v>99</v>
          </cell>
          <cell r="I2586">
            <v>21900</v>
          </cell>
          <cell r="J2586">
            <v>2168100</v>
          </cell>
        </row>
        <row r="2587">
          <cell r="A2587" t="str">
            <v>E</v>
          </cell>
          <cell r="B2587" t="str">
            <v>Operator terampil</v>
          </cell>
          <cell r="E2587">
            <v>1</v>
          </cell>
          <cell r="F2587">
            <v>1</v>
          </cell>
          <cell r="G2587" t="str">
            <v>L 081</v>
          </cell>
          <cell r="H2587">
            <v>1</v>
          </cell>
          <cell r="I2587">
            <v>34900</v>
          </cell>
          <cell r="J2587">
            <v>34900</v>
          </cell>
        </row>
        <row r="2588">
          <cell r="A2588" t="str">
            <v>K</v>
          </cell>
          <cell r="B2588" t="str">
            <v>Mandor</v>
          </cell>
          <cell r="E2588">
            <v>3</v>
          </cell>
          <cell r="F2588">
            <v>1</v>
          </cell>
          <cell r="G2588" t="str">
            <v>L 061</v>
          </cell>
          <cell r="H2588">
            <v>3</v>
          </cell>
          <cell r="I2588">
            <v>34900</v>
          </cell>
          <cell r="J2588">
            <v>104700</v>
          </cell>
        </row>
        <row r="2589">
          <cell r="A2589" t="str">
            <v>E</v>
          </cell>
        </row>
        <row r="2590">
          <cell r="A2590" t="str">
            <v>R</v>
          </cell>
        </row>
        <row r="2591">
          <cell r="A2591" t="str">
            <v>J</v>
          </cell>
        </row>
        <row r="2592">
          <cell r="A2592" t="str">
            <v>A</v>
          </cell>
        </row>
        <row r="2600">
          <cell r="D2600" t="str">
            <v xml:space="preserve"> JUMLAH BIAYA UNTUK PEKERJA</v>
          </cell>
          <cell r="L2600">
            <v>2307700</v>
          </cell>
        </row>
        <row r="2601">
          <cell r="B2601" t="str">
            <v>MATERIAL</v>
          </cell>
          <cell r="F2601" t="str">
            <v>SATUAN</v>
          </cell>
          <cell r="G2601" t="str">
            <v>KODE</v>
          </cell>
          <cell r="H2601" t="str">
            <v>TOTAL VOL</v>
          </cell>
          <cell r="I2601" t="str">
            <v>HARGA SATUAN</v>
          </cell>
          <cell r="J2601" t="str">
            <v>BIAYA</v>
          </cell>
          <cell r="K2601" t="str">
            <v>SUB TOTAL</v>
          </cell>
        </row>
        <row r="2602">
          <cell r="H2602" t="str">
            <v>(Orang hari)</v>
          </cell>
          <cell r="I2602" t="str">
            <v>(Rp.)</v>
          </cell>
          <cell r="J2602" t="str">
            <v>(Rp)</v>
          </cell>
          <cell r="K2602" t="str">
            <v>(Rp)</v>
          </cell>
        </row>
        <row r="2604">
          <cell r="A2604" t="str">
            <v>M</v>
          </cell>
          <cell r="B2604" t="str">
            <v>Pasir Urug</v>
          </cell>
          <cell r="F2604" t="str">
            <v>M3</v>
          </cell>
          <cell r="G2604" t="str">
            <v>M 040</v>
          </cell>
          <cell r="H2604">
            <v>30</v>
          </cell>
          <cell r="I2604">
            <v>69148</v>
          </cell>
          <cell r="J2604">
            <v>2074440</v>
          </cell>
        </row>
        <row r="2605">
          <cell r="A2605" t="str">
            <v>A</v>
          </cell>
          <cell r="B2605" t="str">
            <v>Batu pecah 15/20</v>
          </cell>
          <cell r="F2605" t="str">
            <v>M3</v>
          </cell>
          <cell r="G2605" t="str">
            <v>M 020</v>
          </cell>
          <cell r="H2605">
            <v>50</v>
          </cell>
          <cell r="I2605">
            <v>106603</v>
          </cell>
          <cell r="J2605">
            <v>5330150</v>
          </cell>
        </row>
        <row r="2606">
          <cell r="A2606" t="str">
            <v>T</v>
          </cell>
          <cell r="B2606" t="str">
            <v>Batu pecah 5/7</v>
          </cell>
          <cell r="F2606" t="str">
            <v>M3</v>
          </cell>
          <cell r="G2606" t="str">
            <v>M 022</v>
          </cell>
          <cell r="H2606">
            <v>20</v>
          </cell>
          <cell r="I2606">
            <v>100841</v>
          </cell>
          <cell r="J2606">
            <v>2016820</v>
          </cell>
        </row>
        <row r="2607">
          <cell r="A2607" t="str">
            <v>E</v>
          </cell>
          <cell r="B2607" t="str">
            <v>Alat Bantu</v>
          </cell>
          <cell r="F2607" t="str">
            <v>Kg</v>
          </cell>
          <cell r="G2607" t="str">
            <v>M 170</v>
          </cell>
          <cell r="H2607">
            <v>4</v>
          </cell>
          <cell r="I2607">
            <v>49890</v>
          </cell>
          <cell r="J2607">
            <v>199560</v>
          </cell>
        </row>
        <row r="2608">
          <cell r="A2608" t="str">
            <v>R</v>
          </cell>
        </row>
        <row r="2609">
          <cell r="A2609" t="str">
            <v>I</v>
          </cell>
        </row>
        <row r="2610">
          <cell r="A2610" t="str">
            <v>A</v>
          </cell>
        </row>
        <row r="2611">
          <cell r="A2611" t="str">
            <v>L</v>
          </cell>
        </row>
        <row r="2613">
          <cell r="E2613" t="str">
            <v/>
          </cell>
        </row>
        <row r="2614">
          <cell r="E2614" t="str">
            <v/>
          </cell>
        </row>
        <row r="2615">
          <cell r="E2615" t="str">
            <v/>
          </cell>
        </row>
        <row r="2616">
          <cell r="E2616" t="str">
            <v/>
          </cell>
        </row>
        <row r="2618">
          <cell r="D2618" t="str">
            <v xml:space="preserve"> JUMLAH BIAYA UNTUK MATERIAL</v>
          </cell>
          <cell r="L2618">
            <v>9620970</v>
          </cell>
        </row>
        <row r="2619">
          <cell r="B2619" t="str">
            <v>PERALATAN</v>
          </cell>
          <cell r="E2619" t="str">
            <v>JUMLAH</v>
          </cell>
          <cell r="F2619" t="str">
            <v xml:space="preserve">HARI </v>
          </cell>
          <cell r="G2619" t="str">
            <v>KODE</v>
          </cell>
          <cell r="H2619" t="str">
            <v>JAM KERJA</v>
          </cell>
          <cell r="I2619" t="str">
            <v>HARGA</v>
          </cell>
          <cell r="J2619" t="str">
            <v>BIAYA</v>
          </cell>
          <cell r="K2619" t="str">
            <v>SUB TOTAL</v>
          </cell>
        </row>
        <row r="2620">
          <cell r="E2620" t="str">
            <v>ALAT</v>
          </cell>
          <cell r="F2620" t="str">
            <v>KERJA</v>
          </cell>
          <cell r="I2620" t="str">
            <v>(Rp/Jam)</v>
          </cell>
          <cell r="J2620" t="str">
            <v>(Rp)</v>
          </cell>
          <cell r="K2620" t="str">
            <v>(Rp)</v>
          </cell>
        </row>
        <row r="2622">
          <cell r="A2622" t="str">
            <v>P</v>
          </cell>
          <cell r="B2622" t="str">
            <v>Mesin Gilas tiga roda 8 - 10 t</v>
          </cell>
          <cell r="E2622">
            <v>1</v>
          </cell>
          <cell r="F2622">
            <v>1</v>
          </cell>
          <cell r="G2622" t="str">
            <v>E 080</v>
          </cell>
          <cell r="H2622">
            <v>5</v>
          </cell>
          <cell r="I2622">
            <v>99680</v>
          </cell>
          <cell r="J2622">
            <v>498400</v>
          </cell>
        </row>
        <row r="2623">
          <cell r="A2623" t="str">
            <v>E</v>
          </cell>
        </row>
        <row r="2624">
          <cell r="A2624" t="str">
            <v>R</v>
          </cell>
        </row>
        <row r="2625">
          <cell r="A2625" t="str">
            <v>A</v>
          </cell>
        </row>
        <row r="2626">
          <cell r="A2626" t="str">
            <v>L</v>
          </cell>
        </row>
        <row r="2627">
          <cell r="A2627" t="str">
            <v>A</v>
          </cell>
        </row>
        <row r="2628">
          <cell r="A2628" t="str">
            <v>T</v>
          </cell>
        </row>
        <row r="2629">
          <cell r="A2629" t="str">
            <v>A</v>
          </cell>
        </row>
        <row r="2630">
          <cell r="A2630" t="str">
            <v>N</v>
          </cell>
        </row>
        <row r="2636">
          <cell r="D2636" t="str">
            <v xml:space="preserve"> JUMLAH BIAYA UNTUK PERALATAN</v>
          </cell>
          <cell r="L2636">
            <v>498400</v>
          </cell>
        </row>
        <row r="2637">
          <cell r="J2637" t="str">
            <v xml:space="preserve"> T O T A L (Rp)</v>
          </cell>
          <cell r="L2637">
            <v>12427070</v>
          </cell>
        </row>
        <row r="2639">
          <cell r="B2639" t="str">
            <v>VOLUME  :</v>
          </cell>
          <cell r="C2639">
            <v>60</v>
          </cell>
          <cell r="E2639" t="str">
            <v>SATUAN  :</v>
          </cell>
          <cell r="F2639" t="str">
            <v>M 3</v>
          </cell>
          <cell r="H2639" t="str">
            <v>HARGA SATUAN  :</v>
          </cell>
          <cell r="I2639">
            <v>207117.83</v>
          </cell>
          <cell r="J2639" t="str">
            <v xml:space="preserve">                  per</v>
          </cell>
          <cell r="K2639" t="str">
            <v>M 3</v>
          </cell>
        </row>
        <row r="3282">
          <cell r="A3282" t="str">
            <v>ANALISA HARGA SATUAN</v>
          </cell>
          <cell r="L3282" t="str">
            <v>KODE</v>
          </cell>
        </row>
        <row r="3283">
          <cell r="A3283" t="str">
            <v>LAPIS PENETRASI PERMUKAAN MACADAM 5Cm (LAPEN)</v>
          </cell>
        </row>
        <row r="3284">
          <cell r="A3284" t="str">
            <v>(MENGGUNAKAN BURUH)</v>
          </cell>
          <cell r="L3284" t="str">
            <v>K. 618</v>
          </cell>
        </row>
        <row r="3286">
          <cell r="A3286" t="str">
            <v xml:space="preserve"> PROPINSI            :</v>
          </cell>
          <cell r="C3286" t="str">
            <v>LAMPUNG</v>
          </cell>
          <cell r="E3286" t="str">
            <v>KODE</v>
          </cell>
          <cell r="F3286" t="str">
            <v xml:space="preserve">KOTA </v>
          </cell>
          <cell r="H3286" t="str">
            <v>KODE</v>
          </cell>
          <cell r="I3286" t="str">
            <v xml:space="preserve"> DISIAPKAN OLEH :</v>
          </cell>
          <cell r="K3286" t="str">
            <v>TANGGAL</v>
          </cell>
        </row>
        <row r="3287">
          <cell r="E3287" t="str">
            <v>[071]</v>
          </cell>
          <cell r="F3287" t="str">
            <v>BANDAR LAMPUNG</v>
          </cell>
          <cell r="H3287" t="str">
            <v>[018]</v>
          </cell>
          <cell r="I3287" t="str">
            <v>CV.PUTERA LAMPALA</v>
          </cell>
          <cell r="K3287" t="str">
            <v>09 Agustus 2005</v>
          </cell>
        </row>
        <row r="3290">
          <cell r="A3290" t="str">
            <v xml:space="preserve"> URAIAN</v>
          </cell>
          <cell r="F3290" t="str">
            <v xml:space="preserve"> ANGGAPAN / ASUMSI</v>
          </cell>
        </row>
        <row r="3291">
          <cell r="A3291" t="str">
            <v xml:space="preserve"> 1.</v>
          </cell>
          <cell r="B3291" t="str">
            <v>Semprotkan Aspal Prime Coat 0,50 Ltr/m2</v>
          </cell>
          <cell r="F3291" t="str">
            <v xml:space="preserve"> 1. Menggunakan Tenaga Manusia</v>
          </cell>
        </row>
        <row r="3292">
          <cell r="A3292" t="str">
            <v xml:space="preserve"> 2.</v>
          </cell>
          <cell r="B3292" t="str">
            <v>Hampar Batu Pecah 3/5 cm, 20 m2/m3</v>
          </cell>
          <cell r="F3292" t="str">
            <v xml:space="preserve"> 2. Material dikirim ke lokasi pekerjaan oleh Pemasok</v>
          </cell>
        </row>
        <row r="3293">
          <cell r="A3293" t="str">
            <v xml:space="preserve"> 3. </v>
          </cell>
          <cell r="B3293" t="str">
            <v>Hampar Batu Pecah 2/3 cm, 45 m2/m3</v>
          </cell>
          <cell r="F3293" t="str">
            <v xml:space="preserve"> 3. Tebal Total Perkerasan 5 cm</v>
          </cell>
        </row>
        <row r="3294">
          <cell r="A3294" t="str">
            <v xml:space="preserve"> 4.</v>
          </cell>
          <cell r="B3294" t="str">
            <v>Setiap Lapis Batu Dipadatkan</v>
          </cell>
          <cell r="F3294" t="str">
            <v xml:space="preserve"> 4. Kapasitas Penghamparan 2800 m2 perminggu (atau 6 hari)</v>
          </cell>
        </row>
        <row r="3295">
          <cell r="A3295" t="str">
            <v xml:space="preserve"> 5.</v>
          </cell>
          <cell r="B3295" t="str">
            <v>Semprotkan aspal 4,80 ltr / m2</v>
          </cell>
          <cell r="F3295" t="str">
            <v xml:space="preserve"> 5. Agregat dimuat ke truk dengan tenaga manusia</v>
          </cell>
        </row>
        <row r="3296">
          <cell r="A3296" t="str">
            <v xml:space="preserve"> 6.</v>
          </cell>
          <cell r="B3296" t="str">
            <v>Hampar Batu Pecah 1/2 cm, 64  m2/m3</v>
          </cell>
          <cell r="F3296" t="str">
            <v xml:space="preserve"> 6. Rujukan sesuai dengan spesifikasi BM maret 98 buku 3 </v>
          </cell>
        </row>
        <row r="3297">
          <cell r="A3297" t="str">
            <v xml:space="preserve"> 7.</v>
          </cell>
          <cell r="B3297" t="str">
            <v>Semprotkan aspal 1,50 ltr / m2</v>
          </cell>
        </row>
        <row r="3298">
          <cell r="A3298" t="str">
            <v xml:space="preserve"> 8.</v>
          </cell>
          <cell r="B3298" t="str">
            <v>Hampar Pasir (Blinder) 400 m2/m3</v>
          </cell>
        </row>
        <row r="3303">
          <cell r="B3303" t="str">
            <v>PEKERJA</v>
          </cell>
          <cell r="E3303" t="str">
            <v>JUMLAH</v>
          </cell>
          <cell r="F3303" t="str">
            <v>HARI</v>
          </cell>
          <cell r="G3303" t="str">
            <v>KODE</v>
          </cell>
          <cell r="H3303" t="str">
            <v>TOTAL VOL</v>
          </cell>
          <cell r="I3303" t="str">
            <v>UPAH</v>
          </cell>
          <cell r="J3303" t="str">
            <v>BIAYA</v>
          </cell>
          <cell r="K3303" t="str">
            <v>SUB TOTAL</v>
          </cell>
        </row>
        <row r="3304">
          <cell r="E3304" t="str">
            <v>ORANG</v>
          </cell>
          <cell r="H3304" t="str">
            <v>(Orang hari)</v>
          </cell>
          <cell r="I3304" t="str">
            <v>(Rp/Org/Hari)</v>
          </cell>
          <cell r="J3304" t="str">
            <v>(Rp)</v>
          </cell>
          <cell r="K3304" t="str">
            <v>(Rp)</v>
          </cell>
        </row>
        <row r="3306">
          <cell r="A3306" t="str">
            <v>P</v>
          </cell>
          <cell r="B3306" t="str">
            <v>Buruh tak terampil</v>
          </cell>
          <cell r="E3306">
            <v>66</v>
          </cell>
          <cell r="F3306">
            <v>3</v>
          </cell>
          <cell r="G3306" t="str">
            <v>L 101</v>
          </cell>
          <cell r="H3306">
            <v>198</v>
          </cell>
          <cell r="I3306">
            <v>21900</v>
          </cell>
          <cell r="J3306">
            <v>4336200</v>
          </cell>
        </row>
        <row r="3307">
          <cell r="A3307" t="str">
            <v>E</v>
          </cell>
          <cell r="B3307" t="str">
            <v>Mandor</v>
          </cell>
          <cell r="E3307">
            <v>2</v>
          </cell>
          <cell r="F3307">
            <v>3</v>
          </cell>
          <cell r="G3307" t="str">
            <v>L 061</v>
          </cell>
          <cell r="H3307">
            <v>6</v>
          </cell>
          <cell r="I3307">
            <v>34900</v>
          </cell>
          <cell r="J3307">
            <v>209400</v>
          </cell>
        </row>
        <row r="3308">
          <cell r="A3308" t="str">
            <v>K</v>
          </cell>
          <cell r="B3308" t="str">
            <v>Operator Terampil</v>
          </cell>
          <cell r="E3308">
            <v>2</v>
          </cell>
          <cell r="F3308">
            <v>3</v>
          </cell>
          <cell r="G3308" t="str">
            <v>L 081</v>
          </cell>
          <cell r="H3308">
            <v>6</v>
          </cell>
          <cell r="I3308">
            <v>34900</v>
          </cell>
          <cell r="J3308">
            <v>209400</v>
          </cell>
        </row>
        <row r="3309">
          <cell r="A3309" t="str">
            <v>E</v>
          </cell>
          <cell r="B3309" t="str">
            <v>Pembantu Operator</v>
          </cell>
          <cell r="E3309">
            <v>2</v>
          </cell>
          <cell r="F3309">
            <v>3</v>
          </cell>
          <cell r="G3309" t="str">
            <v>L 083</v>
          </cell>
          <cell r="H3309">
            <v>6</v>
          </cell>
          <cell r="I3309">
            <v>21900</v>
          </cell>
          <cell r="J3309">
            <v>131400</v>
          </cell>
        </row>
        <row r="3310">
          <cell r="A3310" t="str">
            <v>R</v>
          </cell>
          <cell r="B3310" t="str">
            <v>SopirTerampil</v>
          </cell>
          <cell r="E3310">
            <v>1</v>
          </cell>
          <cell r="F3310">
            <v>3</v>
          </cell>
          <cell r="G3310" t="str">
            <v>L 091</v>
          </cell>
          <cell r="H3310">
            <v>3</v>
          </cell>
          <cell r="I3310">
            <v>30000</v>
          </cell>
          <cell r="J3310">
            <v>90000</v>
          </cell>
        </row>
        <row r="3311">
          <cell r="A3311" t="str">
            <v>J</v>
          </cell>
          <cell r="B3311" t="str">
            <v>Pembantu Sopir</v>
          </cell>
          <cell r="E3311">
            <v>1</v>
          </cell>
          <cell r="F3311">
            <v>3</v>
          </cell>
          <cell r="G3311" t="str">
            <v>L 099</v>
          </cell>
          <cell r="H3311">
            <v>3</v>
          </cell>
          <cell r="I3311">
            <v>21900</v>
          </cell>
          <cell r="J3311">
            <v>65700</v>
          </cell>
        </row>
        <row r="3312">
          <cell r="A3312" t="str">
            <v>A</v>
          </cell>
          <cell r="B3312" t="str">
            <v>Buruh Terampil</v>
          </cell>
          <cell r="E3312">
            <v>2</v>
          </cell>
          <cell r="F3312">
            <v>3</v>
          </cell>
          <cell r="G3312" t="str">
            <v>L 106</v>
          </cell>
          <cell r="H3312">
            <v>6</v>
          </cell>
          <cell r="I3312">
            <v>24900</v>
          </cell>
          <cell r="J3312">
            <v>149400</v>
          </cell>
        </row>
        <row r="3320">
          <cell r="D3320" t="str">
            <v xml:space="preserve"> JUMLAH BIAYA UNTUK PEKERJA</v>
          </cell>
          <cell r="L3320">
            <v>5191500</v>
          </cell>
        </row>
        <row r="3321">
          <cell r="B3321" t="str">
            <v>MATERIAL</v>
          </cell>
          <cell r="F3321" t="str">
            <v>SATUAN</v>
          </cell>
          <cell r="G3321" t="str">
            <v>KODE</v>
          </cell>
          <cell r="H3321" t="str">
            <v>TOTAL VOL</v>
          </cell>
          <cell r="I3321" t="str">
            <v>HARGA SATUAN</v>
          </cell>
          <cell r="J3321" t="str">
            <v>BIAYA</v>
          </cell>
          <cell r="K3321" t="str">
            <v>SUB TOTAL</v>
          </cell>
        </row>
        <row r="3322">
          <cell r="H3322" t="str">
            <v>(Orang hari)</v>
          </cell>
          <cell r="I3322" t="str">
            <v>(Rp.)</v>
          </cell>
          <cell r="J3322" t="str">
            <v>(Rp)</v>
          </cell>
          <cell r="K3322" t="str">
            <v>(Rp)</v>
          </cell>
        </row>
        <row r="3324">
          <cell r="A3324" t="str">
            <v>M</v>
          </cell>
          <cell r="B3324" t="str">
            <v>Alat bantu (set @ 3 alat)</v>
          </cell>
          <cell r="F3324" t="str">
            <v>Kg</v>
          </cell>
          <cell r="G3324" t="str">
            <v>M 170</v>
          </cell>
          <cell r="H3324">
            <v>8.16</v>
          </cell>
          <cell r="I3324">
            <v>49890</v>
          </cell>
          <cell r="J3324">
            <v>407102.4</v>
          </cell>
        </row>
        <row r="3325">
          <cell r="A3325" t="str">
            <v>A</v>
          </cell>
          <cell r="B3325" t="str">
            <v>Minyak bakar</v>
          </cell>
          <cell r="F3325" t="str">
            <v>Liter</v>
          </cell>
          <cell r="G3325" t="str">
            <v>M 065</v>
          </cell>
          <cell r="H3325">
            <v>450</v>
          </cell>
          <cell r="I3325">
            <v>1383</v>
          </cell>
          <cell r="J3325">
            <v>622350</v>
          </cell>
        </row>
        <row r="3326">
          <cell r="A3326" t="str">
            <v>T</v>
          </cell>
          <cell r="B3326" t="str">
            <v>Batu pecah 3-5 cm</v>
          </cell>
          <cell r="F3326" t="str">
            <v>M3</v>
          </cell>
          <cell r="G3326" t="str">
            <v>M 023</v>
          </cell>
          <cell r="H3326">
            <v>56</v>
          </cell>
          <cell r="I3326">
            <v>100841</v>
          </cell>
          <cell r="J3326">
            <v>5647096</v>
          </cell>
        </row>
        <row r="3327">
          <cell r="A3327" t="str">
            <v>E</v>
          </cell>
          <cell r="B3327" t="str">
            <v>Batu pecah 2-3 cm</v>
          </cell>
          <cell r="F3327" t="str">
            <v>M3</v>
          </cell>
          <cell r="G3327" t="str">
            <v>M 024</v>
          </cell>
          <cell r="H3327">
            <v>31.11</v>
          </cell>
          <cell r="I3327">
            <v>123890</v>
          </cell>
          <cell r="J3327">
            <v>3854217.9</v>
          </cell>
        </row>
        <row r="3328">
          <cell r="A3328" t="str">
            <v>R</v>
          </cell>
          <cell r="B3328" t="str">
            <v>Batu pacah 1-2 cm</v>
          </cell>
          <cell r="F3328" t="str">
            <v>M3</v>
          </cell>
          <cell r="G3328" t="str">
            <v>M 025</v>
          </cell>
          <cell r="H3328">
            <v>15.55</v>
          </cell>
          <cell r="I3328">
            <v>129652</v>
          </cell>
          <cell r="J3328">
            <v>2016088.6</v>
          </cell>
        </row>
        <row r="3329">
          <cell r="A3329" t="str">
            <v>I</v>
          </cell>
          <cell r="B3329" t="str">
            <v>Pasir ayak untuk beton</v>
          </cell>
          <cell r="F3329" t="str">
            <v>M3</v>
          </cell>
          <cell r="G3329" t="str">
            <v>M 041</v>
          </cell>
          <cell r="H3329">
            <v>3.5</v>
          </cell>
          <cell r="I3329">
            <v>69148</v>
          </cell>
          <cell r="J3329">
            <v>242018</v>
          </cell>
        </row>
        <row r="3330">
          <cell r="A3330" t="str">
            <v>A</v>
          </cell>
          <cell r="B3330" t="str">
            <v>Aspal</v>
          </cell>
          <cell r="F3330" t="str">
            <v>Kg</v>
          </cell>
          <cell r="G3330" t="str">
            <v>M 061</v>
          </cell>
          <cell r="H3330">
            <v>6720</v>
          </cell>
          <cell r="I3330">
            <v>4699</v>
          </cell>
          <cell r="J3330">
            <v>31577280</v>
          </cell>
        </row>
        <row r="3331">
          <cell r="A3331" t="str">
            <v>L</v>
          </cell>
        </row>
        <row r="3333">
          <cell r="E3333" t="str">
            <v/>
          </cell>
        </row>
        <row r="3334">
          <cell r="E3334" t="str">
            <v/>
          </cell>
        </row>
        <row r="3335">
          <cell r="E3335" t="str">
            <v/>
          </cell>
        </row>
        <row r="3336">
          <cell r="E3336" t="str">
            <v/>
          </cell>
        </row>
        <row r="3338">
          <cell r="D3338" t="str">
            <v xml:space="preserve"> JUMLAH BIAYA UNTUK MATERIAL</v>
          </cell>
          <cell r="L3338">
            <v>44366152.899999999</v>
          </cell>
        </row>
        <row r="3339">
          <cell r="B3339" t="str">
            <v>PERALATAN</v>
          </cell>
          <cell r="E3339" t="str">
            <v>JUMLAH</v>
          </cell>
          <cell r="F3339" t="str">
            <v xml:space="preserve">HARI </v>
          </cell>
          <cell r="G3339" t="str">
            <v>KODE</v>
          </cell>
          <cell r="H3339" t="str">
            <v>JAM KERJA</v>
          </cell>
          <cell r="I3339" t="str">
            <v>HARGA</v>
          </cell>
          <cell r="J3339" t="str">
            <v>BIAYA</v>
          </cell>
          <cell r="K3339" t="str">
            <v>SUB TOTAL</v>
          </cell>
        </row>
        <row r="3340">
          <cell r="E3340" t="str">
            <v>ALAT</v>
          </cell>
          <cell r="F3340" t="str">
            <v>KERJA</v>
          </cell>
          <cell r="I3340" t="str">
            <v>(Rp/Jam)</v>
          </cell>
          <cell r="J3340" t="str">
            <v>(Rp)</v>
          </cell>
          <cell r="K3340" t="str">
            <v>(Rp)</v>
          </cell>
        </row>
        <row r="3342">
          <cell r="A3342" t="str">
            <v>P</v>
          </cell>
          <cell r="B3342" t="str">
            <v>Mesin Gilas 3 Roda 6 -8 ton</v>
          </cell>
          <cell r="E3342">
            <v>1</v>
          </cell>
          <cell r="F3342">
            <v>3</v>
          </cell>
          <cell r="G3342" t="str">
            <v>E 080</v>
          </cell>
          <cell r="H3342">
            <v>15</v>
          </cell>
          <cell r="I3342">
            <v>99680</v>
          </cell>
          <cell r="J3342">
            <v>1495200</v>
          </cell>
        </row>
        <row r="3343">
          <cell r="A3343" t="str">
            <v>E</v>
          </cell>
          <cell r="B3343" t="str">
            <v>Mesin Penyemprot Aspal 1000 liter</v>
          </cell>
          <cell r="E3343">
            <v>1</v>
          </cell>
          <cell r="F3343">
            <v>3</v>
          </cell>
          <cell r="G3343" t="str">
            <v>E 153</v>
          </cell>
          <cell r="H3343">
            <v>15</v>
          </cell>
          <cell r="I3343">
            <v>94700</v>
          </cell>
          <cell r="J3343">
            <v>1420500</v>
          </cell>
        </row>
        <row r="3344">
          <cell r="A3344" t="str">
            <v>R</v>
          </cell>
          <cell r="B3344" t="str">
            <v>Truck Bak terbuka  3,50 ton / 115 Hp</v>
          </cell>
          <cell r="E3344">
            <v>1</v>
          </cell>
          <cell r="F3344">
            <v>3</v>
          </cell>
          <cell r="G3344" t="str">
            <v>E 221</v>
          </cell>
          <cell r="H3344">
            <v>15</v>
          </cell>
          <cell r="I3344">
            <v>54790</v>
          </cell>
          <cell r="J3344">
            <v>821850</v>
          </cell>
        </row>
        <row r="3345">
          <cell r="A3345" t="str">
            <v>A</v>
          </cell>
        </row>
        <row r="3346">
          <cell r="A3346" t="str">
            <v>L</v>
          </cell>
        </row>
        <row r="3347">
          <cell r="A3347" t="str">
            <v>A</v>
          </cell>
        </row>
        <row r="3348">
          <cell r="A3348" t="str">
            <v>T</v>
          </cell>
        </row>
        <row r="3349">
          <cell r="A3349" t="str">
            <v>A</v>
          </cell>
        </row>
        <row r="3350">
          <cell r="A3350" t="str">
            <v>N</v>
          </cell>
        </row>
        <row r="3356">
          <cell r="D3356" t="str">
            <v xml:space="preserve"> JUMLAH BIAYA UNTUK PERALATAN</v>
          </cell>
          <cell r="L3356">
            <v>3737550</v>
          </cell>
        </row>
        <row r="3357">
          <cell r="J3357" t="str">
            <v xml:space="preserve"> T O T A L (Rp)</v>
          </cell>
          <cell r="L3357">
            <v>53295202.899999999</v>
          </cell>
        </row>
        <row r="3359">
          <cell r="B3359" t="str">
            <v>VOLUME  :</v>
          </cell>
          <cell r="C3359">
            <v>1400</v>
          </cell>
          <cell r="E3359" t="str">
            <v>SATUAN  :</v>
          </cell>
          <cell r="F3359" t="str">
            <v>M 2</v>
          </cell>
          <cell r="H3359" t="str">
            <v>HARGA SATUAN  :</v>
          </cell>
          <cell r="I3359">
            <v>38068</v>
          </cell>
          <cell r="J3359" t="str">
            <v xml:space="preserve">                  per</v>
          </cell>
          <cell r="K3359" t="str">
            <v>M 2</v>
          </cell>
        </row>
        <row r="3522">
          <cell r="A3522" t="str">
            <v>ANALISA HARGA SATUAN</v>
          </cell>
          <cell r="L3522" t="str">
            <v>KODE</v>
          </cell>
        </row>
        <row r="3523">
          <cell r="A3523" t="str">
            <v>PENGHAMPARAN LAPIS TIPIS ASPAL PASIR 2 Cm (LATASIR)</v>
          </cell>
        </row>
        <row r="3524">
          <cell r="A3524" t="str">
            <v>(MENGGUNAKAN BURUH)</v>
          </cell>
          <cell r="L3524" t="str">
            <v>K. 638</v>
          </cell>
        </row>
        <row r="3526">
          <cell r="A3526" t="str">
            <v xml:space="preserve"> PROPINSI            :</v>
          </cell>
          <cell r="C3526" t="str">
            <v>LAMPUNG</v>
          </cell>
          <cell r="E3526" t="str">
            <v>KODE</v>
          </cell>
          <cell r="F3526" t="str">
            <v xml:space="preserve">KOTA </v>
          </cell>
          <cell r="H3526" t="str">
            <v>KODE</v>
          </cell>
          <cell r="I3526" t="str">
            <v xml:space="preserve"> DISIAPKAN OLEH :</v>
          </cell>
          <cell r="K3526" t="str">
            <v>TANGGAL</v>
          </cell>
        </row>
        <row r="3527">
          <cell r="E3527" t="str">
            <v>[071]</v>
          </cell>
          <cell r="F3527" t="str">
            <v>BANDAR LAMPUNG</v>
          </cell>
          <cell r="H3527" t="str">
            <v>[018]</v>
          </cell>
          <cell r="I3527" t="str">
            <v>CV.PUTERA LAMPALA</v>
          </cell>
          <cell r="K3527" t="str">
            <v>09 Agustus 2005</v>
          </cell>
        </row>
        <row r="3530">
          <cell r="A3530" t="str">
            <v xml:space="preserve"> URAIAN</v>
          </cell>
          <cell r="F3530" t="str">
            <v xml:space="preserve"> ANGGAPAN / ASUMSI</v>
          </cell>
        </row>
        <row r="3531">
          <cell r="A3531" t="str">
            <v xml:space="preserve"> 1.</v>
          </cell>
          <cell r="B3531" t="str">
            <v>Membersihkan permukaan aspal lama</v>
          </cell>
          <cell r="F3531" t="str">
            <v xml:space="preserve"> 1. Menggunakan Tenaga Manusia (1600 m2/hari)</v>
          </cell>
        </row>
        <row r="3532">
          <cell r="B3532" t="str">
            <v>dengan menggunakan tenaga manusia</v>
          </cell>
          <cell r="F3532" t="str">
            <v xml:space="preserve"> 2. Pasir aspal dikirim ke lokasi oleh pemasok dari AMP</v>
          </cell>
        </row>
        <row r="3533">
          <cell r="A3533" t="str">
            <v xml:space="preserve"> 2.</v>
          </cell>
          <cell r="B3533" t="str">
            <v>Dilapis dengan lapis tack/pengikat</v>
          </cell>
          <cell r="F3533" t="str">
            <v xml:space="preserve"> 3. BJ padat 1.9 ton/m3</v>
          </cell>
        </row>
        <row r="3534">
          <cell r="A3534" t="str">
            <v xml:space="preserve"> 3.</v>
          </cell>
          <cell r="B3534" t="str">
            <v>Hamparkan pasir aspal dengan tenaga</v>
          </cell>
          <cell r="F3534" t="str">
            <v xml:space="preserve"> 4. Tebal padat rata-rata 2 cm</v>
          </cell>
        </row>
        <row r="3535">
          <cell r="B3535" t="str">
            <v>manusia</v>
          </cell>
          <cell r="F3535" t="str">
            <v xml:space="preserve"> 5. Lapis tack/pengikat aspal cutback dihampar @ 0,5 lt/m2</v>
          </cell>
        </row>
        <row r="3536">
          <cell r="A3536" t="str">
            <v xml:space="preserve"> 4. </v>
          </cell>
          <cell r="B3536" t="str">
            <v xml:space="preserve">Digilas sampai padat </v>
          </cell>
          <cell r="F3536" t="str">
            <v xml:space="preserve"> 6. Sesuai Spesifikasi B.M. No. 02/PT/B/1983</v>
          </cell>
        </row>
        <row r="3543">
          <cell r="B3543" t="str">
            <v>PEKERJA</v>
          </cell>
          <cell r="E3543" t="str">
            <v>JUMLAH</v>
          </cell>
          <cell r="F3543" t="str">
            <v>HARI</v>
          </cell>
          <cell r="G3543" t="str">
            <v>KODE</v>
          </cell>
          <cell r="H3543" t="str">
            <v>TOTAL VOL</v>
          </cell>
          <cell r="I3543" t="str">
            <v>UPAH</v>
          </cell>
          <cell r="J3543" t="str">
            <v>BIAYA</v>
          </cell>
          <cell r="K3543" t="str">
            <v>SUB TOTAL</v>
          </cell>
        </row>
        <row r="3544">
          <cell r="E3544" t="str">
            <v>ORANG</v>
          </cell>
          <cell r="H3544" t="str">
            <v>(Orang-hari)</v>
          </cell>
          <cell r="I3544" t="str">
            <v>(Rp/Org/Hari)</v>
          </cell>
          <cell r="J3544" t="str">
            <v>(Rp)</v>
          </cell>
          <cell r="K3544" t="str">
            <v>(Rp)</v>
          </cell>
        </row>
        <row r="3546">
          <cell r="A3546" t="str">
            <v>P</v>
          </cell>
          <cell r="B3546" t="str">
            <v>Buruh tak terampil</v>
          </cell>
          <cell r="E3546">
            <v>12</v>
          </cell>
          <cell r="F3546">
            <v>1</v>
          </cell>
          <cell r="G3546" t="str">
            <v>L 101</v>
          </cell>
          <cell r="H3546">
            <v>12</v>
          </cell>
          <cell r="I3546">
            <v>21900</v>
          </cell>
          <cell r="J3546">
            <v>262800</v>
          </cell>
        </row>
        <row r="3547">
          <cell r="A3547" t="str">
            <v>E</v>
          </cell>
          <cell r="B3547" t="str">
            <v>Mandor</v>
          </cell>
          <cell r="E3547">
            <v>1</v>
          </cell>
          <cell r="F3547">
            <v>1</v>
          </cell>
          <cell r="G3547" t="str">
            <v>L 061</v>
          </cell>
          <cell r="H3547">
            <v>1</v>
          </cell>
          <cell r="I3547">
            <v>34900</v>
          </cell>
          <cell r="J3547">
            <v>34900</v>
          </cell>
        </row>
        <row r="3548">
          <cell r="A3548" t="str">
            <v>K</v>
          </cell>
          <cell r="B3548" t="str">
            <v>Operator terampil</v>
          </cell>
          <cell r="E3548">
            <v>3</v>
          </cell>
          <cell r="F3548">
            <v>1</v>
          </cell>
          <cell r="G3548" t="str">
            <v>L 081</v>
          </cell>
          <cell r="H3548">
            <v>3</v>
          </cell>
          <cell r="I3548">
            <v>34900</v>
          </cell>
          <cell r="J3548">
            <v>104700</v>
          </cell>
        </row>
        <row r="3549">
          <cell r="A3549" t="str">
            <v>E</v>
          </cell>
          <cell r="B3549" t="str">
            <v>Pembantu Operator</v>
          </cell>
          <cell r="E3549">
            <v>1</v>
          </cell>
          <cell r="F3549">
            <v>1</v>
          </cell>
          <cell r="G3549" t="str">
            <v>L 091</v>
          </cell>
          <cell r="H3549">
            <v>1</v>
          </cell>
          <cell r="I3549">
            <v>30000</v>
          </cell>
          <cell r="J3549">
            <v>30000</v>
          </cell>
        </row>
        <row r="3550">
          <cell r="A3550" t="str">
            <v>R</v>
          </cell>
          <cell r="B3550" t="str">
            <v>Sopir terampil</v>
          </cell>
          <cell r="E3550">
            <v>3</v>
          </cell>
          <cell r="F3550">
            <v>1</v>
          </cell>
          <cell r="G3550" t="str">
            <v>L 083</v>
          </cell>
          <cell r="H3550">
            <v>3</v>
          </cell>
          <cell r="I3550">
            <v>21900</v>
          </cell>
          <cell r="J3550">
            <v>65700</v>
          </cell>
        </row>
        <row r="3551">
          <cell r="A3551" t="str">
            <v>J</v>
          </cell>
          <cell r="B3551" t="str">
            <v>Pembantu Sopir</v>
          </cell>
          <cell r="E3551">
            <v>1</v>
          </cell>
          <cell r="F3551">
            <v>1</v>
          </cell>
          <cell r="G3551" t="str">
            <v>L 099</v>
          </cell>
          <cell r="H3551">
            <v>1</v>
          </cell>
          <cell r="I3551">
            <v>21900</v>
          </cell>
          <cell r="J3551">
            <v>21900</v>
          </cell>
        </row>
        <row r="3552">
          <cell r="A3552" t="str">
            <v>A</v>
          </cell>
          <cell r="B3552" t="str">
            <v>Buruh terampil</v>
          </cell>
          <cell r="E3552">
            <v>2</v>
          </cell>
          <cell r="F3552">
            <v>1</v>
          </cell>
          <cell r="G3552" t="str">
            <v>L 106</v>
          </cell>
          <cell r="H3552">
            <v>2</v>
          </cell>
          <cell r="I3552">
            <v>24900</v>
          </cell>
          <cell r="J3552">
            <v>49800</v>
          </cell>
        </row>
        <row r="3560">
          <cell r="D3560" t="str">
            <v xml:space="preserve"> JUMLAH BIAYA UNTUK PEKERJA</v>
          </cell>
          <cell r="L3560">
            <v>569800</v>
          </cell>
        </row>
        <row r="3561">
          <cell r="B3561" t="str">
            <v>MATERIAL</v>
          </cell>
          <cell r="F3561" t="str">
            <v>SATUAN</v>
          </cell>
          <cell r="G3561" t="str">
            <v>KODE</v>
          </cell>
          <cell r="H3561" t="str">
            <v>TOTAL VOL</v>
          </cell>
          <cell r="I3561" t="str">
            <v>H A R G A</v>
          </cell>
          <cell r="J3561" t="str">
            <v>BIAYA</v>
          </cell>
          <cell r="K3561" t="str">
            <v>SUB TOTAL</v>
          </cell>
        </row>
        <row r="3562">
          <cell r="I3562" t="str">
            <v>(Rp/Satuan)</v>
          </cell>
          <cell r="J3562" t="str">
            <v>(Rp)</v>
          </cell>
          <cell r="K3562" t="str">
            <v>(Rp)</v>
          </cell>
        </row>
        <row r="3564">
          <cell r="A3564" t="str">
            <v>M</v>
          </cell>
          <cell r="B3564" t="str">
            <v>Campuran panas LATASIR</v>
          </cell>
          <cell r="F3564" t="str">
            <v>Ton</v>
          </cell>
          <cell r="G3564" t="str">
            <v>K 020</v>
          </cell>
          <cell r="H3564">
            <v>60</v>
          </cell>
          <cell r="I3564">
            <v>740485.7</v>
          </cell>
          <cell r="J3564">
            <v>44429142</v>
          </cell>
        </row>
        <row r="3565">
          <cell r="A3565" t="str">
            <v>A</v>
          </cell>
          <cell r="B3565" t="str">
            <v>Aspal curah</v>
          </cell>
          <cell r="F3565" t="str">
            <v>Kg</v>
          </cell>
          <cell r="G3565" t="str">
            <v>M 061</v>
          </cell>
          <cell r="H3565">
            <v>640</v>
          </cell>
          <cell r="I3565">
            <v>4699</v>
          </cell>
          <cell r="J3565">
            <v>3007360</v>
          </cell>
        </row>
        <row r="3566">
          <cell r="A3566" t="str">
            <v>T</v>
          </cell>
          <cell r="B3566" t="str">
            <v>Minyak bakar</v>
          </cell>
          <cell r="F3566" t="str">
            <v>Lt</v>
          </cell>
          <cell r="G3566" t="str">
            <v>M 065</v>
          </cell>
          <cell r="H3566">
            <v>160</v>
          </cell>
          <cell r="I3566">
            <v>1383</v>
          </cell>
          <cell r="J3566">
            <v>221280</v>
          </cell>
        </row>
        <row r="3567">
          <cell r="A3567" t="str">
            <v>E</v>
          </cell>
          <cell r="B3567" t="str">
            <v>Alat bantu ( set @ 3 alat )</v>
          </cell>
          <cell r="F3567" t="str">
            <v>set</v>
          </cell>
          <cell r="G3567" t="str">
            <v>M 170</v>
          </cell>
          <cell r="H3567">
            <v>0.48</v>
          </cell>
          <cell r="I3567">
            <v>49890</v>
          </cell>
          <cell r="J3567">
            <v>23947.200000000001</v>
          </cell>
        </row>
        <row r="3568">
          <cell r="A3568" t="str">
            <v>R</v>
          </cell>
        </row>
        <row r="3569">
          <cell r="A3569" t="str">
            <v>I</v>
          </cell>
        </row>
        <row r="3570">
          <cell r="A3570" t="str">
            <v>A</v>
          </cell>
        </row>
        <row r="3571">
          <cell r="A3571" t="str">
            <v>L</v>
          </cell>
        </row>
        <row r="3573">
          <cell r="E3573" t="str">
            <v/>
          </cell>
        </row>
        <row r="3574">
          <cell r="E3574" t="str">
            <v/>
          </cell>
        </row>
        <row r="3575">
          <cell r="E3575" t="str">
            <v/>
          </cell>
        </row>
        <row r="3576">
          <cell r="E3576" t="str">
            <v/>
          </cell>
        </row>
        <row r="3578">
          <cell r="D3578" t="str">
            <v xml:space="preserve"> JUMLAH BIAYA UNTUK MATERIAL</v>
          </cell>
          <cell r="L3578">
            <v>47681729.200000003</v>
          </cell>
        </row>
        <row r="3579">
          <cell r="B3579" t="str">
            <v>PERALATAN</v>
          </cell>
          <cell r="E3579" t="str">
            <v>JUMLAH</v>
          </cell>
          <cell r="F3579" t="str">
            <v xml:space="preserve">HARI </v>
          </cell>
          <cell r="G3579" t="str">
            <v>KODE</v>
          </cell>
          <cell r="H3579" t="str">
            <v>JAM KERJA</v>
          </cell>
          <cell r="I3579" t="str">
            <v>HARGA</v>
          </cell>
          <cell r="J3579" t="str">
            <v>BIAYA</v>
          </cell>
          <cell r="K3579" t="str">
            <v>SUB TOTAL</v>
          </cell>
        </row>
        <row r="3580">
          <cell r="E3580" t="str">
            <v>ALAT</v>
          </cell>
          <cell r="F3580" t="str">
            <v>KERJA</v>
          </cell>
          <cell r="I3580" t="str">
            <v>(Rp/Jam)</v>
          </cell>
          <cell r="J3580" t="str">
            <v>(Rp)</v>
          </cell>
          <cell r="K3580" t="str">
            <v>(Rp)</v>
          </cell>
        </row>
        <row r="3582">
          <cell r="A3582" t="str">
            <v>P</v>
          </cell>
          <cell r="B3582" t="str">
            <v>Mesin gilas tandem 6-10 ton</v>
          </cell>
          <cell r="E3582">
            <v>1</v>
          </cell>
          <cell r="F3582">
            <v>1</v>
          </cell>
          <cell r="G3582" t="str">
            <v>E 081</v>
          </cell>
          <cell r="H3582">
            <v>5</v>
          </cell>
          <cell r="I3582">
            <v>99680</v>
          </cell>
          <cell r="J3582">
            <v>498400</v>
          </cell>
        </row>
        <row r="3583">
          <cell r="A3583" t="str">
            <v>E</v>
          </cell>
          <cell r="B3583" t="str">
            <v>Mesin gilas roda karet 8-15 ton</v>
          </cell>
          <cell r="E3583">
            <v>1</v>
          </cell>
          <cell r="F3583">
            <v>1</v>
          </cell>
          <cell r="G3583" t="str">
            <v>E 084</v>
          </cell>
          <cell r="H3583">
            <v>5</v>
          </cell>
          <cell r="I3583">
            <v>149520</v>
          </cell>
          <cell r="J3583">
            <v>747600</v>
          </cell>
        </row>
        <row r="3584">
          <cell r="A3584" t="str">
            <v>R</v>
          </cell>
          <cell r="B3584" t="str">
            <v>Mesin penyemprot aspal</v>
          </cell>
          <cell r="E3584">
            <v>1</v>
          </cell>
          <cell r="F3584">
            <v>1</v>
          </cell>
          <cell r="G3584" t="str">
            <v>E 153</v>
          </cell>
          <cell r="H3584">
            <v>5</v>
          </cell>
          <cell r="I3584">
            <v>94700</v>
          </cell>
          <cell r="J3584">
            <v>473500</v>
          </cell>
        </row>
        <row r="3585">
          <cell r="A3585" t="str">
            <v>A</v>
          </cell>
          <cell r="B3585" t="str">
            <v>Truk back terbuka 3,5 ton /115 HP</v>
          </cell>
          <cell r="E3585">
            <v>1</v>
          </cell>
          <cell r="F3585">
            <v>1</v>
          </cell>
          <cell r="G3585" t="str">
            <v>E 221</v>
          </cell>
          <cell r="H3585">
            <v>5</v>
          </cell>
          <cell r="I3585">
            <v>54790</v>
          </cell>
          <cell r="J3585">
            <v>273950</v>
          </cell>
        </row>
        <row r="3586">
          <cell r="A3586" t="str">
            <v>L</v>
          </cell>
        </row>
        <row r="3587">
          <cell r="A3587" t="str">
            <v>A</v>
          </cell>
        </row>
        <row r="3588">
          <cell r="A3588" t="str">
            <v>T</v>
          </cell>
        </row>
        <row r="3589">
          <cell r="A3589" t="str">
            <v>A</v>
          </cell>
        </row>
        <row r="3590">
          <cell r="A3590" t="str">
            <v>N</v>
          </cell>
        </row>
        <row r="3596">
          <cell r="D3596" t="str">
            <v xml:space="preserve"> JUMLAH BIAYA UNTUK PERALATAN</v>
          </cell>
          <cell r="L3596">
            <v>1993450</v>
          </cell>
        </row>
        <row r="3597">
          <cell r="J3597" t="str">
            <v xml:space="preserve"> T O T A L (Rp)</v>
          </cell>
          <cell r="L3597">
            <v>50244979.200000003</v>
          </cell>
        </row>
        <row r="3599">
          <cell r="B3599" t="str">
            <v>VOLUME  :</v>
          </cell>
          <cell r="C3599">
            <v>1600</v>
          </cell>
          <cell r="E3599" t="str">
            <v>SATUAN  :</v>
          </cell>
          <cell r="F3599" t="str">
            <v>M2</v>
          </cell>
          <cell r="H3599" t="str">
            <v>HARGA SATUAN  :</v>
          </cell>
          <cell r="I3599">
            <v>31403.11</v>
          </cell>
          <cell r="J3599" t="str">
            <v xml:space="preserve">                  per</v>
          </cell>
          <cell r="K3599" t="str">
            <v>M2</v>
          </cell>
        </row>
        <row r="3762">
          <cell r="A3762" t="str">
            <v>ANALISA HARGA SATUAN</v>
          </cell>
          <cell r="L3762" t="str">
            <v>KODE</v>
          </cell>
        </row>
        <row r="3763">
          <cell r="A3763" t="str">
            <v>KONSTRUKSI PASANGAN BATU HITAM</v>
          </cell>
        </row>
        <row r="3764">
          <cell r="A3764" t="str">
            <v>(MENGGUNAKAN BURUH)</v>
          </cell>
          <cell r="L3764" t="str">
            <v>K. 705</v>
          </cell>
        </row>
        <row r="3766">
          <cell r="A3766" t="str">
            <v xml:space="preserve"> PROPINSI            :</v>
          </cell>
          <cell r="C3766" t="str">
            <v>LAMPUNG</v>
          </cell>
          <cell r="E3766" t="str">
            <v>KODE</v>
          </cell>
          <cell r="F3766" t="str">
            <v xml:space="preserve">KOTA </v>
          </cell>
          <cell r="H3766" t="str">
            <v>KODE</v>
          </cell>
          <cell r="I3766" t="str">
            <v xml:space="preserve"> DISIAPKAN OLEH :</v>
          </cell>
          <cell r="K3766" t="str">
            <v>TANGGAL</v>
          </cell>
        </row>
        <row r="3767">
          <cell r="E3767" t="str">
            <v>[071]</v>
          </cell>
          <cell r="F3767" t="str">
            <v>BANDAR LAMPUNG</v>
          </cell>
          <cell r="H3767" t="str">
            <v>[018]</v>
          </cell>
          <cell r="I3767" t="str">
            <v>CV.PUTERA LAMPALA</v>
          </cell>
          <cell r="K3767" t="str">
            <v>09 Agustus 2005</v>
          </cell>
        </row>
        <row r="3770">
          <cell r="A3770" t="str">
            <v xml:space="preserve"> URAIAN</v>
          </cell>
          <cell r="F3770" t="str">
            <v xml:space="preserve"> ANGGAPAN / ASUMSI</v>
          </cell>
        </row>
        <row r="3771">
          <cell r="A3771" t="str">
            <v xml:space="preserve"> 1.</v>
          </cell>
          <cell r="B3771" t="str">
            <v>Material disiapkan ke lokasi oleh leveransir</v>
          </cell>
          <cell r="F3771" t="str">
            <v xml:space="preserve"> 1. Dilakukan untuk pekerjaan gorong-gorong, jembatan, dinding penahan tanah</v>
          </cell>
        </row>
        <row r="3772">
          <cell r="A3772" t="str">
            <v xml:space="preserve"> 2.</v>
          </cell>
          <cell r="B3772" t="str">
            <v xml:space="preserve">Pekerja membawa batu belah ketempat </v>
          </cell>
          <cell r="F3772" t="str">
            <v xml:space="preserve">     dan struktur lainnya, yang menggunakan konstruksi pasangan batu</v>
          </cell>
        </row>
        <row r="3773">
          <cell r="B3773" t="str">
            <v>tukang batu bekerja</v>
          </cell>
          <cell r="F3773" t="str">
            <v xml:space="preserve"> 2. Material-material dikirim ketempat pekerjaan oleh leveransir</v>
          </cell>
        </row>
        <row r="3774">
          <cell r="A3774" t="str">
            <v xml:space="preserve"> 3.</v>
          </cell>
          <cell r="B3774" t="str">
            <v xml:space="preserve">Tukang batu memasang batu belah dengan </v>
          </cell>
          <cell r="F3774" t="str">
            <v xml:space="preserve"> 3. Tidak termasuk galian/Timbunan</v>
          </cell>
        </row>
        <row r="3775">
          <cell r="B3775" t="str">
            <v>adukan pasir dan semen.</v>
          </cell>
          <cell r="F3775" t="str">
            <v xml:space="preserve"> 4. Bagian M 170 diperbolehkan pakai bambu</v>
          </cell>
        </row>
        <row r="3783">
          <cell r="B3783" t="str">
            <v>PEKERJA</v>
          </cell>
          <cell r="E3783" t="str">
            <v>JUMLAH</v>
          </cell>
          <cell r="F3783" t="str">
            <v>HARI</v>
          </cell>
          <cell r="G3783" t="str">
            <v>KODE</v>
          </cell>
          <cell r="H3783" t="str">
            <v>TOTAL VOL</v>
          </cell>
          <cell r="I3783" t="str">
            <v>UPAH</v>
          </cell>
          <cell r="J3783" t="str">
            <v>BIAYA</v>
          </cell>
          <cell r="K3783" t="str">
            <v>SUB TOTAL</v>
          </cell>
        </row>
        <row r="3784">
          <cell r="E3784" t="str">
            <v>ORANG</v>
          </cell>
          <cell r="H3784" t="str">
            <v>(Orang hari)</v>
          </cell>
          <cell r="I3784" t="str">
            <v>(Rp/Org/Hari)</v>
          </cell>
          <cell r="J3784" t="str">
            <v>(Rp)</v>
          </cell>
          <cell r="K3784" t="str">
            <v>(Rp)</v>
          </cell>
        </row>
        <row r="3786">
          <cell r="A3786" t="str">
            <v>P</v>
          </cell>
          <cell r="B3786" t="str">
            <v>Buruh tak terampil</v>
          </cell>
          <cell r="E3786">
            <v>12</v>
          </cell>
          <cell r="F3786">
            <v>1</v>
          </cell>
          <cell r="G3786" t="str">
            <v>L 101</v>
          </cell>
          <cell r="H3786">
            <v>12</v>
          </cell>
          <cell r="I3786">
            <v>21900</v>
          </cell>
          <cell r="J3786">
            <v>262800</v>
          </cell>
        </row>
        <row r="3787">
          <cell r="A3787" t="str">
            <v>E</v>
          </cell>
          <cell r="B3787" t="str">
            <v>Kepala Tukang</v>
          </cell>
          <cell r="E3787">
            <v>1</v>
          </cell>
          <cell r="F3787">
            <v>1</v>
          </cell>
          <cell r="G3787" t="str">
            <v>L 073</v>
          </cell>
          <cell r="H3787">
            <v>1</v>
          </cell>
          <cell r="I3787">
            <v>34900</v>
          </cell>
          <cell r="J3787">
            <v>34900</v>
          </cell>
        </row>
        <row r="3788">
          <cell r="A3788" t="str">
            <v>K</v>
          </cell>
          <cell r="B3788" t="str">
            <v>Tukang Batu</v>
          </cell>
          <cell r="E3788">
            <v>4</v>
          </cell>
          <cell r="F3788">
            <v>1</v>
          </cell>
          <cell r="G3788" t="str">
            <v>L 079</v>
          </cell>
          <cell r="H3788">
            <v>4</v>
          </cell>
          <cell r="I3788">
            <v>32000</v>
          </cell>
          <cell r="J3788">
            <v>128000</v>
          </cell>
        </row>
        <row r="3789">
          <cell r="A3789" t="str">
            <v>E</v>
          </cell>
        </row>
        <row r="3790">
          <cell r="A3790" t="str">
            <v>R</v>
          </cell>
        </row>
        <row r="3791">
          <cell r="A3791" t="str">
            <v>J</v>
          </cell>
        </row>
        <row r="3792">
          <cell r="A3792" t="str">
            <v>A</v>
          </cell>
        </row>
        <row r="3800">
          <cell r="D3800" t="str">
            <v xml:space="preserve"> JUMLAH BIAYA UNTUK PEKERJA</v>
          </cell>
          <cell r="L3800">
            <v>425700</v>
          </cell>
        </row>
        <row r="3801">
          <cell r="B3801" t="str">
            <v>MATERIAL</v>
          </cell>
          <cell r="F3801" t="str">
            <v>SATUAN</v>
          </cell>
          <cell r="G3801" t="str">
            <v>KODE</v>
          </cell>
          <cell r="H3801" t="str">
            <v>TOTAL VOL</v>
          </cell>
          <cell r="I3801" t="str">
            <v>HARGA SATUAN</v>
          </cell>
          <cell r="J3801" t="str">
            <v>BIAYA</v>
          </cell>
          <cell r="K3801" t="str">
            <v>SUB TOTAL</v>
          </cell>
        </row>
        <row r="3802">
          <cell r="H3802" t="str">
            <v>(Orang hari)</v>
          </cell>
          <cell r="I3802" t="str">
            <v>(Rp.)</v>
          </cell>
          <cell r="J3802" t="str">
            <v>(Rp)</v>
          </cell>
          <cell r="K3802" t="str">
            <v>(Rp)</v>
          </cell>
        </row>
        <row r="3804">
          <cell r="A3804" t="str">
            <v>M</v>
          </cell>
          <cell r="B3804" t="str">
            <v>Batu Belah Hitam</v>
          </cell>
          <cell r="F3804" t="str">
            <v>M3</v>
          </cell>
          <cell r="G3804" t="str">
            <v>B 001a</v>
          </cell>
          <cell r="H3804">
            <v>5</v>
          </cell>
          <cell r="I3804">
            <v>97884</v>
          </cell>
          <cell r="J3804">
            <v>489420</v>
          </cell>
        </row>
        <row r="3805">
          <cell r="A3805" t="str">
            <v>A</v>
          </cell>
          <cell r="B3805" t="str">
            <v>Pasir Ayak Untuk Beton</v>
          </cell>
          <cell r="F3805" t="str">
            <v>M3</v>
          </cell>
          <cell r="G3805" t="str">
            <v>M 041</v>
          </cell>
          <cell r="H3805">
            <v>1.25</v>
          </cell>
          <cell r="I3805">
            <v>69148</v>
          </cell>
          <cell r="J3805">
            <v>86435</v>
          </cell>
        </row>
        <row r="3806">
          <cell r="A3806" t="str">
            <v>T</v>
          </cell>
          <cell r="B3806" t="str">
            <v>Semen</v>
          </cell>
          <cell r="F3806" t="str">
            <v>50 kg</v>
          </cell>
          <cell r="G3806" t="str">
            <v>M 080</v>
          </cell>
          <cell r="H3806">
            <v>15.200000000000001</v>
          </cell>
          <cell r="I3806">
            <v>30926</v>
          </cell>
          <cell r="J3806">
            <v>470075.2</v>
          </cell>
        </row>
        <row r="3807">
          <cell r="A3807" t="str">
            <v>E</v>
          </cell>
          <cell r="B3807" t="str">
            <v>Alat Bantu</v>
          </cell>
          <cell r="F3807" t="str">
            <v>Set</v>
          </cell>
          <cell r="G3807" t="str">
            <v>M 170</v>
          </cell>
          <cell r="H3807">
            <v>0.75</v>
          </cell>
          <cell r="I3807">
            <v>49890</v>
          </cell>
          <cell r="J3807">
            <v>37417.5</v>
          </cell>
        </row>
        <row r="3808">
          <cell r="A3808" t="str">
            <v>R</v>
          </cell>
        </row>
        <row r="3809">
          <cell r="A3809" t="str">
            <v>I</v>
          </cell>
        </row>
        <row r="3810">
          <cell r="A3810" t="str">
            <v>A</v>
          </cell>
        </row>
        <row r="3811">
          <cell r="A3811" t="str">
            <v>L</v>
          </cell>
        </row>
        <row r="3813">
          <cell r="E3813" t="str">
            <v/>
          </cell>
        </row>
        <row r="3814">
          <cell r="E3814" t="str">
            <v/>
          </cell>
        </row>
        <row r="3815">
          <cell r="E3815" t="str">
            <v/>
          </cell>
        </row>
        <row r="3816">
          <cell r="E3816" t="str">
            <v/>
          </cell>
        </row>
        <row r="3818">
          <cell r="D3818" t="str">
            <v xml:space="preserve"> JUMLAH BIAYA UNTUK MATERIAL</v>
          </cell>
          <cell r="L3818">
            <v>1083347.7</v>
          </cell>
        </row>
        <row r="3819">
          <cell r="B3819" t="str">
            <v>PERALATAN</v>
          </cell>
          <cell r="E3819" t="str">
            <v>JUMLAH</v>
          </cell>
          <cell r="F3819" t="str">
            <v xml:space="preserve">HARI </v>
          </cell>
          <cell r="G3819" t="str">
            <v>KODE</v>
          </cell>
          <cell r="H3819" t="str">
            <v>JAM KERJA</v>
          </cell>
          <cell r="I3819" t="str">
            <v>HARGA</v>
          </cell>
          <cell r="J3819" t="str">
            <v>BIAYA</v>
          </cell>
          <cell r="K3819" t="str">
            <v>SUB TOTAL</v>
          </cell>
        </row>
        <row r="3820">
          <cell r="E3820" t="str">
            <v>ALAT</v>
          </cell>
          <cell r="F3820" t="str">
            <v>KERJA</v>
          </cell>
          <cell r="I3820" t="str">
            <v>(Rp/Jam)</v>
          </cell>
          <cell r="J3820" t="str">
            <v>(Rp)</v>
          </cell>
          <cell r="K3820" t="str">
            <v>(Rp)</v>
          </cell>
        </row>
        <row r="3822">
          <cell r="A3822" t="str">
            <v>P</v>
          </cell>
          <cell r="B3822" t="str">
            <v xml:space="preserve"> Pompa air diameter 5 cm/ 30 m3 perjam</v>
          </cell>
          <cell r="E3822">
            <v>1</v>
          </cell>
          <cell r="F3822">
            <v>1</v>
          </cell>
          <cell r="G3822" t="str">
            <v>E 341</v>
          </cell>
          <cell r="H3822">
            <v>2</v>
          </cell>
          <cell r="I3822">
            <v>17430</v>
          </cell>
          <cell r="J3822">
            <v>34860</v>
          </cell>
        </row>
        <row r="3823">
          <cell r="A3823" t="str">
            <v>E</v>
          </cell>
        </row>
        <row r="3824">
          <cell r="A3824" t="str">
            <v>R</v>
          </cell>
        </row>
        <row r="3825">
          <cell r="A3825" t="str">
            <v>A</v>
          </cell>
        </row>
        <row r="3826">
          <cell r="A3826" t="str">
            <v>L</v>
          </cell>
        </row>
        <row r="3827">
          <cell r="A3827" t="str">
            <v>A</v>
          </cell>
        </row>
        <row r="3828">
          <cell r="A3828" t="str">
            <v>T</v>
          </cell>
        </row>
        <row r="3829">
          <cell r="A3829" t="str">
            <v>A</v>
          </cell>
        </row>
        <row r="3830">
          <cell r="A3830" t="str">
            <v>N</v>
          </cell>
        </row>
        <row r="3836">
          <cell r="D3836" t="str">
            <v xml:space="preserve"> JUMLAH BIAYA UNTUK PERALATAN</v>
          </cell>
          <cell r="L3836">
            <v>34860</v>
          </cell>
        </row>
        <row r="3837">
          <cell r="J3837" t="str">
            <v xml:space="preserve"> T O T A L (Rp)</v>
          </cell>
          <cell r="L3837">
            <v>1543907.7</v>
          </cell>
        </row>
        <row r="3839">
          <cell r="B3839" t="str">
            <v>VOLUME  :</v>
          </cell>
          <cell r="C3839">
            <v>5</v>
          </cell>
          <cell r="E3839" t="str">
            <v>SATUAN  :</v>
          </cell>
          <cell r="F3839" t="str">
            <v>M 3</v>
          </cell>
          <cell r="H3839" t="str">
            <v>HARGA SATUAN  :</v>
          </cell>
          <cell r="I3839">
            <v>308781.53999999998</v>
          </cell>
          <cell r="J3839" t="str">
            <v xml:space="preserve">                  per</v>
          </cell>
          <cell r="K3839" t="str">
            <v>M 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300000"/>
      <sheetName val="MOS"/>
      <sheetName val="Estimasi bahan"/>
      <sheetName val="Klarifikasi"/>
      <sheetName val="Rencana RAB"/>
      <sheetName val="Schedule"/>
      <sheetName val="analisa harga"/>
      <sheetName val="Harga bahan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RENCANA ANGGARAN BIAYA MTs-SA PONPES A' ADHAMI</v>
          </cell>
        </row>
        <row r="2">
          <cell r="A2" t="str">
            <v>KABUPATEN SUMENEP PROPINSI JAWA TIMUR</v>
          </cell>
        </row>
        <row r="4">
          <cell r="A4" t="str">
            <v>I.</v>
          </cell>
          <cell r="B4" t="str">
            <v>BIAYA KONSTRUKSI</v>
          </cell>
        </row>
        <row r="6">
          <cell r="A6" t="str">
            <v>A.</v>
          </cell>
          <cell r="B6" t="str">
            <v>PEKERJAAN PERSIAPAN</v>
          </cell>
        </row>
        <row r="9">
          <cell r="H9" t="str">
            <v>HARGA</v>
          </cell>
        </row>
        <row r="10">
          <cell r="A10" t="str">
            <v>NO.</v>
          </cell>
          <cell r="C10" t="str">
            <v>ITEM  PEKERJAAN</v>
          </cell>
          <cell r="F10" t="str">
            <v>SAT.</v>
          </cell>
          <cell r="G10" t="str">
            <v>VOL.</v>
          </cell>
          <cell r="H10" t="str">
            <v xml:space="preserve">SATUAN </v>
          </cell>
          <cell r="I10" t="str">
            <v>Alat</v>
          </cell>
          <cell r="J10" t="str">
            <v>Upah</v>
          </cell>
          <cell r="K10" t="str">
            <v>Bahan</v>
          </cell>
          <cell r="L10" t="str">
            <v>JUMLAH</v>
          </cell>
        </row>
        <row r="11">
          <cell r="H11" t="str">
            <v>(Rp)</v>
          </cell>
          <cell r="I11" t="str">
            <v>(Rp)</v>
          </cell>
          <cell r="J11" t="str">
            <v>(Rp)</v>
          </cell>
          <cell r="K11" t="str">
            <v>(Rp)</v>
          </cell>
          <cell r="L11" t="str">
            <v>(Rp)</v>
          </cell>
        </row>
        <row r="14">
          <cell r="A14">
            <v>1</v>
          </cell>
          <cell r="C14" t="str">
            <v>Direksi Keet + Gudang</v>
          </cell>
          <cell r="F14" t="str">
            <v>M2</v>
          </cell>
          <cell r="G14">
            <v>40</v>
          </cell>
          <cell r="H14">
            <v>175000</v>
          </cell>
          <cell r="I14">
            <v>0</v>
          </cell>
          <cell r="J14">
            <v>0</v>
          </cell>
          <cell r="K14">
            <v>0</v>
          </cell>
          <cell r="L14">
            <v>7000000</v>
          </cell>
        </row>
        <row r="15">
          <cell r="A15">
            <v>2</v>
          </cell>
          <cell r="C15" t="str">
            <v>Listrik Kerja</v>
          </cell>
          <cell r="F15" t="str">
            <v>bln</v>
          </cell>
          <cell r="G15">
            <v>6</v>
          </cell>
          <cell r="H15">
            <v>250000</v>
          </cell>
          <cell r="I15">
            <v>0</v>
          </cell>
          <cell r="J15">
            <v>0</v>
          </cell>
          <cell r="K15">
            <v>0</v>
          </cell>
          <cell r="L15">
            <v>1500000</v>
          </cell>
        </row>
        <row r="16">
          <cell r="A16">
            <v>3</v>
          </cell>
          <cell r="C16" t="str">
            <v>Papan Proyek</v>
          </cell>
          <cell r="F16" t="str">
            <v>ls</v>
          </cell>
          <cell r="G16">
            <v>1</v>
          </cell>
          <cell r="H16">
            <v>250000</v>
          </cell>
          <cell r="I16">
            <v>0</v>
          </cell>
          <cell r="J16">
            <v>0</v>
          </cell>
          <cell r="K16">
            <v>0</v>
          </cell>
          <cell r="L16">
            <v>250000</v>
          </cell>
        </row>
        <row r="17">
          <cell r="A17">
            <v>4</v>
          </cell>
          <cell r="C17" t="str">
            <v>Papan informasi</v>
          </cell>
          <cell r="F17" t="str">
            <v>ls</v>
          </cell>
          <cell r="G17">
            <v>1</v>
          </cell>
          <cell r="H17">
            <v>200000</v>
          </cell>
          <cell r="I17">
            <v>0</v>
          </cell>
          <cell r="J17">
            <v>0</v>
          </cell>
          <cell r="K17">
            <v>0</v>
          </cell>
          <cell r="L17">
            <v>200000</v>
          </cell>
        </row>
        <row r="18">
          <cell r="A18">
            <v>5</v>
          </cell>
          <cell r="C18" t="str">
            <v>Biaya Pemasangan Listrik 1300 w</v>
          </cell>
          <cell r="F18" t="str">
            <v>Unit</v>
          </cell>
          <cell r="G18">
            <v>1</v>
          </cell>
          <cell r="H18">
            <v>2000000</v>
          </cell>
          <cell r="I18">
            <v>0</v>
          </cell>
          <cell r="J18">
            <v>0</v>
          </cell>
          <cell r="K18">
            <v>0</v>
          </cell>
          <cell r="L18">
            <v>2000000</v>
          </cell>
        </row>
        <row r="19">
          <cell r="A19">
            <v>6</v>
          </cell>
          <cell r="C19" t="str">
            <v>Biaya Astek</v>
          </cell>
          <cell r="F19" t="str">
            <v>Orang</v>
          </cell>
          <cell r="G19">
            <v>30</v>
          </cell>
          <cell r="H19">
            <v>75000</v>
          </cell>
          <cell r="I19">
            <v>0</v>
          </cell>
          <cell r="J19">
            <v>0</v>
          </cell>
          <cell r="K19">
            <v>0</v>
          </cell>
          <cell r="L19">
            <v>2250000</v>
          </cell>
        </row>
        <row r="20">
          <cell r="A20">
            <v>7</v>
          </cell>
          <cell r="C20" t="str">
            <v>Biaya Instalasi Kabel Listrik</v>
          </cell>
          <cell r="F20" t="str">
            <v>ls</v>
          </cell>
          <cell r="G20">
            <v>1</v>
          </cell>
          <cell r="H20">
            <v>3000000</v>
          </cell>
          <cell r="I20">
            <v>0</v>
          </cell>
          <cell r="J20">
            <v>0</v>
          </cell>
          <cell r="K20">
            <v>0</v>
          </cell>
          <cell r="L20">
            <v>3000000</v>
          </cell>
        </row>
        <row r="21">
          <cell r="A21">
            <v>8</v>
          </cell>
          <cell r="C21" t="str">
            <v>Pengadaan Air Kerja</v>
          </cell>
          <cell r="F21" t="str">
            <v>ls</v>
          </cell>
          <cell r="G21">
            <v>1</v>
          </cell>
          <cell r="H21">
            <v>1500000</v>
          </cell>
          <cell r="I21">
            <v>0</v>
          </cell>
          <cell r="J21">
            <v>0</v>
          </cell>
          <cell r="K21">
            <v>0</v>
          </cell>
          <cell r="L21">
            <v>1500000</v>
          </cell>
        </row>
        <row r="22">
          <cell r="A22">
            <v>9</v>
          </cell>
          <cell r="C22" t="str">
            <v>Tenaga Sipil/arsitek</v>
          </cell>
          <cell r="F22" t="str">
            <v>bln</v>
          </cell>
          <cell r="G22">
            <v>5</v>
          </cell>
          <cell r="H22">
            <v>750000</v>
          </cell>
          <cell r="I22">
            <v>0</v>
          </cell>
          <cell r="J22">
            <v>0</v>
          </cell>
          <cell r="K22">
            <v>0</v>
          </cell>
          <cell r="L22">
            <v>3750000</v>
          </cell>
        </row>
        <row r="23">
          <cell r="A23">
            <v>10</v>
          </cell>
          <cell r="C23" t="str">
            <v>Tenaga Logistik</v>
          </cell>
          <cell r="F23" t="str">
            <v>bln</v>
          </cell>
          <cell r="G23">
            <v>5</v>
          </cell>
          <cell r="H23">
            <v>750000</v>
          </cell>
          <cell r="I23">
            <v>0</v>
          </cell>
          <cell r="J23">
            <v>0</v>
          </cell>
          <cell r="K23">
            <v>0</v>
          </cell>
          <cell r="L23">
            <v>3750000</v>
          </cell>
        </row>
        <row r="24">
          <cell r="A24">
            <v>11</v>
          </cell>
          <cell r="C24" t="str">
            <v>Tenaga Mekanikal / elektrikal</v>
          </cell>
          <cell r="F24" t="str">
            <v>bln</v>
          </cell>
          <cell r="G24">
            <v>2</v>
          </cell>
          <cell r="H24">
            <v>750000</v>
          </cell>
          <cell r="I24">
            <v>0</v>
          </cell>
          <cell r="J24">
            <v>0</v>
          </cell>
          <cell r="K24">
            <v>0</v>
          </cell>
          <cell r="L24">
            <v>1500000</v>
          </cell>
        </row>
        <row r="26">
          <cell r="C26" t="str">
            <v>TOTAL  PEK. PERSIAPAN</v>
          </cell>
          <cell r="I26">
            <v>0</v>
          </cell>
          <cell r="J26">
            <v>0</v>
          </cell>
          <cell r="K26">
            <v>0</v>
          </cell>
          <cell r="L26">
            <v>26700000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112-885"/>
      <sheetName val="H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"/>
      <sheetName val="SNI FIX"/>
      <sheetName val="Rekap"/>
      <sheetName val="AN PIPA"/>
      <sheetName val="R. Jaga"/>
      <sheetName val="Genset"/>
      <sheetName val="Acc"/>
      <sheetName val="IPA"/>
      <sheetName val="Perlint Jln"/>
      <sheetName val="Perlint Non Konst"/>
      <sheetName val="Intake"/>
      <sheetName val="Pagar"/>
      <sheetName val="Ground"/>
      <sheetName val="Prased"/>
      <sheetName val="SDB"/>
      <sheetName val="R. Opr"/>
      <sheetName val="PRV"/>
      <sheetName val="Watermtr"/>
      <sheetName val="Sheet3"/>
    </sheetNames>
    <sheetDataSet>
      <sheetData sheetId="0"/>
      <sheetData sheetId="1">
        <row r="550">
          <cell r="I550">
            <v>13530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PRICE "/>
      <sheetName val="rumus untuk unit"/>
      <sheetName val="UNIT PRICE dari rumus"/>
      <sheetName val="UNIT PRICE dari Daerah"/>
    </sheetNames>
    <sheetDataSet>
      <sheetData sheetId="0" refreshError="1">
        <row r="94">
          <cell r="K94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(2)"/>
      <sheetName val="schedule  (3)"/>
      <sheetName val="schedule  (2)"/>
      <sheetName val="REKAP"/>
      <sheetName val="RAB"/>
      <sheetName val="analisa"/>
      <sheetName val="bahan"/>
      <sheetName val="PRICE BONTANG - MATERIAL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C7" t="str">
            <v>MATERIAL</v>
          </cell>
        </row>
        <row r="137">
          <cell r="G137">
            <v>22500</v>
          </cell>
        </row>
        <row r="138">
          <cell r="G138">
            <v>25000</v>
          </cell>
        </row>
        <row r="139">
          <cell r="G139">
            <v>22500</v>
          </cell>
        </row>
        <row r="140">
          <cell r="G140">
            <v>22500</v>
          </cell>
        </row>
      </sheetData>
      <sheetData sheetId="7"/>
    </sheetDataSet>
  </externalBook>
</externalLink>
</file>

<file path=xl/externalLinks/externalLink3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efisien Cs dan G"/>
      <sheetName val="Hujan tahunan"/>
      <sheetName val="Hujan Bul"/>
      <sheetName val="Hujan BUlanan"/>
      <sheetName val="Hujan 10 Harian"/>
      <sheetName val="ch-harian maks th"/>
      <sheetName val="ch-max"/>
      <sheetName val="Pilih distrib"/>
      <sheetName val="1974"/>
      <sheetName val="1975"/>
      <sheetName val="1976"/>
      <sheetName val="1977"/>
      <sheetName val="1978"/>
      <sheetName val="1979"/>
      <sheetName val="1980"/>
      <sheetName val="1981"/>
      <sheetName val="1982"/>
      <sheetName val="1983"/>
      <sheetName val="1984"/>
      <sheetName val="1985"/>
      <sheetName val="1986"/>
      <sheetName val="1987"/>
      <sheetName val="1988"/>
      <sheetName val="1989"/>
      <sheetName val="1990"/>
      <sheetName val="1991"/>
      <sheetName val="1992"/>
      <sheetName val="1993"/>
      <sheetName val="1994-long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CH-RANC"/>
      <sheetName val="Rasio"/>
      <sheetName val="d-ch-sumberbendo"/>
      <sheetName val="#REF"/>
      <sheetName val="T. Cs Log P III"/>
      <sheetName val="EVAPO"/>
    </sheetNames>
    <sheetDataSet>
      <sheetData sheetId="0" refreshError="1"/>
      <sheetData sheetId="1" refreshError="1"/>
      <sheetData sheetId="2" refreshError="1"/>
      <sheetData sheetId="3" refreshError="1">
        <row r="19">
          <cell r="L19">
            <v>0</v>
          </cell>
          <cell r="Q19">
            <v>120.16666666666667</v>
          </cell>
        </row>
        <row r="20">
          <cell r="L20">
            <v>0</v>
          </cell>
          <cell r="Q20">
            <v>117.25</v>
          </cell>
        </row>
        <row r="21">
          <cell r="L21">
            <v>0</v>
          </cell>
          <cell r="Q21">
            <v>340.16666666666669</v>
          </cell>
        </row>
        <row r="22">
          <cell r="L22">
            <v>0</v>
          </cell>
          <cell r="Q22">
            <v>253.91666666666666</v>
          </cell>
        </row>
        <row r="23">
          <cell r="L23">
            <v>0</v>
          </cell>
          <cell r="Q23">
            <v>131.08333333333334</v>
          </cell>
        </row>
        <row r="24">
          <cell r="L24">
            <v>35</v>
          </cell>
          <cell r="Q24">
            <v>180.41666666666666</v>
          </cell>
        </row>
        <row r="25">
          <cell r="L25">
            <v>0</v>
          </cell>
          <cell r="Q25">
            <v>122.5</v>
          </cell>
        </row>
        <row r="26">
          <cell r="L26">
            <v>0</v>
          </cell>
          <cell r="Q26">
            <v>125.80901374020267</v>
          </cell>
        </row>
        <row r="27">
          <cell r="L27">
            <v>0</v>
          </cell>
          <cell r="Q27">
            <v>185.26340120204182</v>
          </cell>
        </row>
        <row r="28">
          <cell r="L28">
            <v>0</v>
          </cell>
          <cell r="Q28">
            <v>130.7702096592491</v>
          </cell>
        </row>
        <row r="29">
          <cell r="L29">
            <v>0</v>
          </cell>
          <cell r="Q29">
            <v>94.158723919686281</v>
          </cell>
        </row>
        <row r="30">
          <cell r="L30">
            <v>197.91341256366724</v>
          </cell>
          <cell r="Q30">
            <v>235.80493020099797</v>
          </cell>
        </row>
        <row r="31">
          <cell r="L31">
            <v>0</v>
          </cell>
          <cell r="Q31">
            <v>140.80875911288794</v>
          </cell>
        </row>
        <row r="32">
          <cell r="L32">
            <v>0</v>
          </cell>
          <cell r="Q32">
            <v>133.82414683857846</v>
          </cell>
        </row>
        <row r="33">
          <cell r="L33">
            <v>23.42170562883636</v>
          </cell>
          <cell r="Q33">
            <v>159.66150683988525</v>
          </cell>
        </row>
        <row r="34">
          <cell r="L34">
            <v>0</v>
          </cell>
          <cell r="Q34">
            <v>139.21959701967418</v>
          </cell>
        </row>
        <row r="35">
          <cell r="L35">
            <v>0</v>
          </cell>
          <cell r="Q35">
            <v>156.91825129608267</v>
          </cell>
        </row>
        <row r="37">
          <cell r="L37">
            <v>25.90683470462757</v>
          </cell>
          <cell r="Q37">
            <v>149.90208155928204</v>
          </cell>
        </row>
        <row r="39">
          <cell r="L39">
            <v>25.308943312964402</v>
          </cell>
        </row>
        <row r="41">
          <cell r="L41">
            <v>1.3188283115936785</v>
          </cell>
        </row>
        <row r="42">
          <cell r="L42">
            <v>1.171085281441818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Analys"/>
      <sheetName val="Harsat Upah"/>
      <sheetName val="Harsat Bahan"/>
      <sheetName val="GSG"/>
      <sheetName val="rekap2"/>
      <sheetName val="Analisa"/>
      <sheetName val="Harsat Pekerjaan"/>
      <sheetName val="RAB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A8" t="str">
            <v>KODE</v>
          </cell>
          <cell r="D8" t="str">
            <v>SAT</v>
          </cell>
          <cell r="E8" t="str">
            <v>HARGA SAT.</v>
          </cell>
        </row>
        <row r="9">
          <cell r="E9" t="str">
            <v>Rp.</v>
          </cell>
        </row>
        <row r="10">
          <cell r="B10" t="str">
            <v>1</v>
          </cell>
          <cell r="C10" t="str">
            <v>2</v>
          </cell>
          <cell r="D10" t="str">
            <v>3</v>
          </cell>
          <cell r="E10" t="str">
            <v>4</v>
          </cell>
        </row>
        <row r="12">
          <cell r="B12" t="str">
            <v>A</v>
          </cell>
          <cell r="C12" t="str">
            <v>AGREGAT KASAR, BAHAN PEREKAT &amp; BAHAN JADINYA</v>
          </cell>
        </row>
        <row r="13">
          <cell r="A13" t="str">
            <v>BA01</v>
          </cell>
          <cell r="B13">
            <v>1</v>
          </cell>
          <cell r="C13" t="str">
            <v xml:space="preserve">Pasir Urug </v>
          </cell>
          <cell r="D13" t="str">
            <v>m³</v>
          </cell>
          <cell r="E13">
            <v>50000</v>
          </cell>
        </row>
        <row r="14">
          <cell r="A14" t="str">
            <v>BA02</v>
          </cell>
          <cell r="B14">
            <v>2</v>
          </cell>
          <cell r="C14" t="str">
            <v xml:space="preserve">Sirtu  </v>
          </cell>
          <cell r="D14" t="str">
            <v>m³</v>
          </cell>
          <cell r="E14">
            <v>81000</v>
          </cell>
        </row>
        <row r="15">
          <cell r="A15" t="str">
            <v>BA03</v>
          </cell>
          <cell r="B15">
            <v>3</v>
          </cell>
          <cell r="C15" t="str">
            <v>Pasir Teras</v>
          </cell>
          <cell r="D15" t="str">
            <v>m³</v>
          </cell>
          <cell r="E15">
            <v>70000</v>
          </cell>
        </row>
        <row r="16">
          <cell r="A16" t="str">
            <v>BA04</v>
          </cell>
          <cell r="B16">
            <v>2</v>
          </cell>
          <cell r="C16" t="str">
            <v xml:space="preserve">Pasir Pasang Kali </v>
          </cell>
          <cell r="D16" t="str">
            <v>m³</v>
          </cell>
          <cell r="E16">
            <v>60000</v>
          </cell>
        </row>
        <row r="17">
          <cell r="A17" t="str">
            <v>BA05</v>
          </cell>
          <cell r="B17">
            <v>3</v>
          </cell>
          <cell r="C17" t="str">
            <v xml:space="preserve">Pasir Beton  </v>
          </cell>
          <cell r="D17" t="str">
            <v>m³</v>
          </cell>
          <cell r="E17">
            <v>75000</v>
          </cell>
        </row>
        <row r="18">
          <cell r="A18" t="str">
            <v>BA06</v>
          </cell>
          <cell r="B18">
            <v>4</v>
          </cell>
          <cell r="C18" t="str">
            <v xml:space="preserve">Abu Batu / Secren </v>
          </cell>
          <cell r="D18" t="str">
            <v>m³</v>
          </cell>
          <cell r="E18">
            <v>85000</v>
          </cell>
        </row>
        <row r="19">
          <cell r="A19" t="str">
            <v>BA07</v>
          </cell>
          <cell r="B19">
            <v>5</v>
          </cell>
          <cell r="C19" t="str">
            <v>Batu Gosok ( Apung )</v>
          </cell>
          <cell r="D19" t="str">
            <v>kg</v>
          </cell>
          <cell r="E19">
            <v>9750</v>
          </cell>
        </row>
        <row r="20">
          <cell r="B20">
            <v>6</v>
          </cell>
          <cell r="C20" t="str">
            <v>Screen</v>
          </cell>
          <cell r="D20" t="str">
            <v>m³</v>
          </cell>
          <cell r="E20">
            <v>120000</v>
          </cell>
        </row>
        <row r="21">
          <cell r="A21" t="str">
            <v>BA08</v>
          </cell>
          <cell r="B21">
            <v>7</v>
          </cell>
          <cell r="C21" t="str">
            <v xml:space="preserve">Batu Pecah Mesin  1/2  </v>
          </cell>
          <cell r="D21" t="str">
            <v>m³</v>
          </cell>
          <cell r="E21">
            <v>155000</v>
          </cell>
        </row>
        <row r="22">
          <cell r="A22" t="str">
            <v>BA09</v>
          </cell>
          <cell r="B22">
            <v>8</v>
          </cell>
          <cell r="C22" t="str">
            <v xml:space="preserve">Batu Pecah Mesin  2/3  </v>
          </cell>
          <cell r="D22" t="str">
            <v>m³</v>
          </cell>
          <cell r="E22">
            <v>140000</v>
          </cell>
        </row>
        <row r="23">
          <cell r="A23" t="str">
            <v>BA10</v>
          </cell>
          <cell r="B23">
            <v>11</v>
          </cell>
          <cell r="C23" t="str">
            <v xml:space="preserve">Batu Pecah Mesin  3/5  </v>
          </cell>
          <cell r="D23" t="str">
            <v>m³</v>
          </cell>
          <cell r="E23">
            <v>125000</v>
          </cell>
        </row>
        <row r="24">
          <cell r="A24" t="str">
            <v>BA11</v>
          </cell>
          <cell r="B24">
            <v>12</v>
          </cell>
          <cell r="C24" t="str">
            <v xml:space="preserve">Batu Pecah Mesin  5/7 </v>
          </cell>
          <cell r="D24" t="str">
            <v>m³</v>
          </cell>
          <cell r="E24">
            <v>110000</v>
          </cell>
        </row>
        <row r="25">
          <cell r="B25">
            <v>13</v>
          </cell>
          <cell r="C25" t="str">
            <v xml:space="preserve">Batu Pecah Mesin  7/10  </v>
          </cell>
          <cell r="D25" t="str">
            <v>m³</v>
          </cell>
          <cell r="E25">
            <v>105000</v>
          </cell>
        </row>
        <row r="26">
          <cell r="B26">
            <v>14</v>
          </cell>
          <cell r="C26" t="str">
            <v xml:space="preserve">Batu Pecah Mesin  10/15 </v>
          </cell>
          <cell r="D26" t="str">
            <v>m³</v>
          </cell>
          <cell r="E26">
            <v>90000</v>
          </cell>
        </row>
        <row r="27">
          <cell r="A27" t="str">
            <v>BA12</v>
          </cell>
          <cell r="B27">
            <v>9</v>
          </cell>
          <cell r="C27" t="str">
            <v>Batu Belah Pondasi 15/20</v>
          </cell>
          <cell r="D27" t="str">
            <v>m³</v>
          </cell>
          <cell r="E27">
            <v>80000</v>
          </cell>
        </row>
        <row r="28">
          <cell r="A28" t="str">
            <v>BA13</v>
          </cell>
          <cell r="B28">
            <v>16</v>
          </cell>
          <cell r="C28" t="str">
            <v>Batu Bronjol ( Untuk Bronjong )</v>
          </cell>
          <cell r="D28" t="str">
            <v>m³</v>
          </cell>
          <cell r="E28">
            <v>70000</v>
          </cell>
        </row>
        <row r="29">
          <cell r="A29" t="str">
            <v>BA14</v>
          </cell>
          <cell r="B29">
            <v>17</v>
          </cell>
          <cell r="C29" t="str">
            <v>Batu Koral Beton Kali</v>
          </cell>
          <cell r="D29" t="str">
            <v>m³</v>
          </cell>
          <cell r="E29">
            <v>126000</v>
          </cell>
        </row>
        <row r="30">
          <cell r="A30" t="str">
            <v>BA15</v>
          </cell>
          <cell r="B30">
            <v>18</v>
          </cell>
          <cell r="C30" t="str">
            <v xml:space="preserve">Batu Tempel Hitam </v>
          </cell>
          <cell r="D30" t="str">
            <v>m²</v>
          </cell>
          <cell r="E30">
            <v>80000</v>
          </cell>
        </row>
        <row r="31">
          <cell r="A31" t="str">
            <v>BA16</v>
          </cell>
          <cell r="B31">
            <v>19</v>
          </cell>
          <cell r="C31" t="str">
            <v>Batu Pinggir Beton 10 x 20 x 35</v>
          </cell>
          <cell r="D31" t="str">
            <v>bh</v>
          </cell>
          <cell r="E31">
            <v>12000</v>
          </cell>
        </row>
        <row r="32">
          <cell r="A32" t="str">
            <v>BA17</v>
          </cell>
          <cell r="B32">
            <v>20</v>
          </cell>
          <cell r="C32" t="str">
            <v>Batu Pinggir Beton 15 x 35 x 50 ( K -225 )</v>
          </cell>
          <cell r="D32" t="str">
            <v>bh</v>
          </cell>
          <cell r="E32">
            <v>24500</v>
          </cell>
        </row>
        <row r="33">
          <cell r="A33" t="str">
            <v>BA18</v>
          </cell>
          <cell r="B33">
            <v>21</v>
          </cell>
          <cell r="C33" t="str">
            <v>Batu Telor</v>
          </cell>
          <cell r="D33" t="str">
            <v>m³</v>
          </cell>
          <cell r="E33">
            <v>82000</v>
          </cell>
        </row>
        <row r="34">
          <cell r="A34" t="str">
            <v>BA19</v>
          </cell>
          <cell r="B34">
            <v>22</v>
          </cell>
          <cell r="C34" t="str">
            <v>Batako kecil 8 x 10 x 20</v>
          </cell>
          <cell r="D34" t="str">
            <v>bh</v>
          </cell>
          <cell r="E34">
            <v>950</v>
          </cell>
        </row>
        <row r="35">
          <cell r="A35" t="str">
            <v>BA20</v>
          </cell>
          <cell r="B35">
            <v>23</v>
          </cell>
          <cell r="C35" t="str">
            <v>Batako Besar 8 x 20 x 30</v>
          </cell>
          <cell r="D35" t="str">
            <v>bh</v>
          </cell>
          <cell r="E35">
            <v>2500</v>
          </cell>
        </row>
        <row r="36">
          <cell r="A36" t="str">
            <v>BA21</v>
          </cell>
          <cell r="B36">
            <v>24</v>
          </cell>
          <cell r="C36" t="str">
            <v>Con Blok 8 x 20 x 40</v>
          </cell>
          <cell r="D36" t="str">
            <v>bh</v>
          </cell>
          <cell r="E36">
            <v>2350</v>
          </cell>
        </row>
        <row r="37">
          <cell r="A37" t="str">
            <v>BA22</v>
          </cell>
          <cell r="B37">
            <v>25</v>
          </cell>
          <cell r="C37" t="str">
            <v>Bata Merah Bakar Kelas I</v>
          </cell>
          <cell r="D37" t="str">
            <v>bh</v>
          </cell>
          <cell r="E37">
            <v>350</v>
          </cell>
        </row>
        <row r="38">
          <cell r="A38" t="str">
            <v>BA23</v>
          </cell>
          <cell r="B38">
            <v>10</v>
          </cell>
          <cell r="C38" t="str">
            <v>Bata Merah Bakar Kelas II</v>
          </cell>
          <cell r="D38" t="str">
            <v>bh</v>
          </cell>
          <cell r="E38">
            <v>270</v>
          </cell>
        </row>
        <row r="39">
          <cell r="A39" t="str">
            <v>BA24</v>
          </cell>
          <cell r="B39">
            <v>27</v>
          </cell>
          <cell r="C39" t="str">
            <v xml:space="preserve">Bata Merah Oven </v>
          </cell>
          <cell r="D39" t="str">
            <v>bh</v>
          </cell>
          <cell r="E39">
            <v>2000</v>
          </cell>
        </row>
        <row r="40">
          <cell r="A40" t="str">
            <v>BA25</v>
          </cell>
          <cell r="B40">
            <v>28</v>
          </cell>
          <cell r="C40" t="str">
            <v>Roster Beton 20 x 20</v>
          </cell>
          <cell r="D40" t="str">
            <v>bh</v>
          </cell>
          <cell r="E40">
            <v>3200</v>
          </cell>
        </row>
        <row r="41">
          <cell r="A41" t="str">
            <v>BA26</v>
          </cell>
          <cell r="B41">
            <v>29</v>
          </cell>
          <cell r="C41" t="str">
            <v>Roster Beton 30 x 30</v>
          </cell>
          <cell r="D41" t="str">
            <v>bh</v>
          </cell>
          <cell r="E41">
            <v>4700</v>
          </cell>
        </row>
        <row r="42">
          <cell r="A42" t="str">
            <v>BA27</v>
          </cell>
          <cell r="B42">
            <v>30</v>
          </cell>
          <cell r="C42" t="str">
            <v>Grass Blok 20 x 20</v>
          </cell>
          <cell r="D42" t="str">
            <v>bh</v>
          </cell>
          <cell r="E42">
            <v>14500</v>
          </cell>
        </row>
        <row r="43">
          <cell r="A43" t="str">
            <v>BA28</v>
          </cell>
          <cell r="B43">
            <v>31</v>
          </cell>
          <cell r="C43" t="str">
            <v>Grass Blok 30 x 30</v>
          </cell>
          <cell r="D43" t="str">
            <v>bh</v>
          </cell>
          <cell r="E43">
            <v>17500</v>
          </cell>
        </row>
        <row r="44">
          <cell r="A44" t="str">
            <v>BA29</v>
          </cell>
          <cell r="B44">
            <v>32</v>
          </cell>
          <cell r="C44" t="str">
            <v xml:space="preserve">Paving Blok Natural </v>
          </cell>
          <cell r="D44" t="str">
            <v>bh</v>
          </cell>
          <cell r="E44">
            <v>750</v>
          </cell>
        </row>
        <row r="45">
          <cell r="A45" t="str">
            <v>BA30</v>
          </cell>
          <cell r="B45">
            <v>33</v>
          </cell>
          <cell r="C45" t="str">
            <v xml:space="preserve">Paving Blok Warna </v>
          </cell>
          <cell r="D45" t="str">
            <v>bh</v>
          </cell>
          <cell r="E45">
            <v>1000</v>
          </cell>
        </row>
        <row r="46">
          <cell r="A46" t="str">
            <v>BA31</v>
          </cell>
          <cell r="B46">
            <v>34</v>
          </cell>
          <cell r="C46" t="str">
            <v>Paving Blok Natural 6 cm</v>
          </cell>
          <cell r="D46" t="str">
            <v>m²</v>
          </cell>
          <cell r="E46">
            <v>22000</v>
          </cell>
        </row>
        <row r="47">
          <cell r="A47" t="str">
            <v>BA32</v>
          </cell>
          <cell r="B47">
            <v>35</v>
          </cell>
          <cell r="C47" t="str">
            <v>Paving Blok Warna 6 cm</v>
          </cell>
          <cell r="D47" t="str">
            <v>m²</v>
          </cell>
          <cell r="E47">
            <v>25000</v>
          </cell>
        </row>
        <row r="48">
          <cell r="B48">
            <v>36</v>
          </cell>
          <cell r="C48" t="str">
            <v>Paving Blok Natural 8 cm</v>
          </cell>
          <cell r="D48" t="str">
            <v>m²</v>
          </cell>
          <cell r="E48">
            <v>27000</v>
          </cell>
        </row>
        <row r="49">
          <cell r="B49">
            <v>37</v>
          </cell>
          <cell r="C49" t="str">
            <v>Paving Blok Warna 8 cm</v>
          </cell>
          <cell r="D49" t="str">
            <v>m²</v>
          </cell>
          <cell r="E49">
            <v>30000</v>
          </cell>
        </row>
        <row r="50">
          <cell r="A50" t="str">
            <v>BA32'</v>
          </cell>
          <cell r="B50">
            <v>38</v>
          </cell>
          <cell r="C50" t="str">
            <v>Paving Blok Biasa</v>
          </cell>
          <cell r="D50" t="str">
            <v>bh</v>
          </cell>
          <cell r="E50">
            <v>750</v>
          </cell>
        </row>
        <row r="51">
          <cell r="A51" t="str">
            <v>BA33</v>
          </cell>
          <cell r="B51">
            <v>11</v>
          </cell>
          <cell r="C51" t="str">
            <v>Kanstin Paving Blok</v>
          </cell>
          <cell r="D51" t="str">
            <v>m1</v>
          </cell>
          <cell r="E51">
            <v>25000</v>
          </cell>
        </row>
        <row r="52">
          <cell r="A52" t="str">
            <v>BA34</v>
          </cell>
          <cell r="B52">
            <v>12</v>
          </cell>
          <cell r="C52" t="str">
            <v>Semen PC Tiga Roda / 50 kg *M080</v>
          </cell>
          <cell r="D52" t="str">
            <v>zak</v>
          </cell>
          <cell r="E52">
            <v>43000</v>
          </cell>
        </row>
        <row r="53">
          <cell r="A53" t="str">
            <v>BA34'</v>
          </cell>
          <cell r="B53">
            <v>13</v>
          </cell>
          <cell r="C53" t="str">
            <v xml:space="preserve">Semen PC Tiga Roda </v>
          </cell>
          <cell r="D53" t="str">
            <v>Kg</v>
          </cell>
          <cell r="E53">
            <v>860</v>
          </cell>
        </row>
        <row r="54">
          <cell r="A54" t="str">
            <v>BA35</v>
          </cell>
          <cell r="B54">
            <v>42</v>
          </cell>
          <cell r="C54" t="str">
            <v>Semen Putih</v>
          </cell>
          <cell r="D54" t="str">
            <v>zak</v>
          </cell>
          <cell r="E54">
            <v>62000</v>
          </cell>
        </row>
        <row r="55">
          <cell r="A55" t="str">
            <v>BA36</v>
          </cell>
          <cell r="B55">
            <v>14</v>
          </cell>
          <cell r="C55" t="str">
            <v>Kanstin Jalan ukuran Besar ( bina Marga ) 1 bh = 60 cm</v>
          </cell>
          <cell r="D55" t="str">
            <v>m³</v>
          </cell>
          <cell r="E55">
            <v>25000</v>
          </cell>
        </row>
        <row r="56">
          <cell r="A56" t="str">
            <v>BA37</v>
          </cell>
          <cell r="B56">
            <v>44</v>
          </cell>
          <cell r="C56" t="str">
            <v>Readymix Beton K 300, tanpa pompa ( selang )</v>
          </cell>
          <cell r="D56" t="str">
            <v>m³</v>
          </cell>
          <cell r="E56">
            <v>600000</v>
          </cell>
        </row>
        <row r="57">
          <cell r="A57" t="str">
            <v>BA38</v>
          </cell>
          <cell r="B57">
            <v>45</v>
          </cell>
          <cell r="C57" t="str">
            <v>Readymix Beton K 225, tanpa pompa ( selang )</v>
          </cell>
          <cell r="D57" t="str">
            <v>m³</v>
          </cell>
          <cell r="E57">
            <v>550000</v>
          </cell>
        </row>
        <row r="58">
          <cell r="A58" t="str">
            <v>BA39</v>
          </cell>
          <cell r="B58">
            <v>46</v>
          </cell>
          <cell r="C58" t="str">
            <v>Readymix Beton K 175, tanpa pompa ( selang )</v>
          </cell>
          <cell r="D58" t="str">
            <v>m³</v>
          </cell>
          <cell r="E58">
            <v>500000</v>
          </cell>
        </row>
        <row r="59">
          <cell r="A59" t="str">
            <v>BA40</v>
          </cell>
          <cell r="B59">
            <v>47</v>
          </cell>
          <cell r="C59" t="str">
            <v>Kapur Pasang/ kapur tembok</v>
          </cell>
          <cell r="D59" t="str">
            <v>m³</v>
          </cell>
          <cell r="E59">
            <v>80000</v>
          </cell>
        </row>
        <row r="60">
          <cell r="A60" t="str">
            <v>BA41</v>
          </cell>
          <cell r="B60">
            <v>48</v>
          </cell>
          <cell r="C60" t="str">
            <v>Kapur Sirih</v>
          </cell>
          <cell r="D60" t="str">
            <v>kg</v>
          </cell>
          <cell r="E60">
            <v>750</v>
          </cell>
        </row>
        <row r="61">
          <cell r="A61" t="str">
            <v>BA42</v>
          </cell>
          <cell r="B61">
            <v>15</v>
          </cell>
          <cell r="C61" t="str">
            <v>Semen Warna</v>
          </cell>
          <cell r="D61" t="str">
            <v>kg</v>
          </cell>
          <cell r="E61">
            <v>3000</v>
          </cell>
        </row>
        <row r="62">
          <cell r="A62" t="str">
            <v>BA43</v>
          </cell>
          <cell r="B62">
            <v>50</v>
          </cell>
          <cell r="C62" t="str">
            <v>Tanah Liat</v>
          </cell>
          <cell r="D62" t="str">
            <v>m³</v>
          </cell>
          <cell r="E62">
            <v>17000</v>
          </cell>
        </row>
        <row r="63">
          <cell r="B63">
            <v>16</v>
          </cell>
          <cell r="C63" t="str">
            <v>Tanah Urug (dilokasi)</v>
          </cell>
          <cell r="D63" t="str">
            <v>m³</v>
          </cell>
          <cell r="E63">
            <v>20000</v>
          </cell>
        </row>
        <row r="64">
          <cell r="B64">
            <v>17</v>
          </cell>
          <cell r="C64" t="str">
            <v xml:space="preserve">Rumput </v>
          </cell>
          <cell r="D64" t="str">
            <v>m²</v>
          </cell>
          <cell r="E64">
            <v>6899.9999999999991</v>
          </cell>
        </row>
        <row r="66">
          <cell r="B66" t="str">
            <v>B</v>
          </cell>
          <cell r="C66" t="str">
            <v xml:space="preserve">BAHAN FINISHING  : </v>
          </cell>
        </row>
        <row r="67">
          <cell r="C67" t="str">
            <v xml:space="preserve"> LABURAN, PENGISI DAN ALATNYA</v>
          </cell>
        </row>
        <row r="68">
          <cell r="A68" t="str">
            <v>BD01</v>
          </cell>
          <cell r="B68">
            <v>1</v>
          </cell>
          <cell r="C68" t="str">
            <v>Plamir Tembok</v>
          </cell>
          <cell r="D68" t="str">
            <v>kg</v>
          </cell>
          <cell r="E68">
            <v>9500</v>
          </cell>
        </row>
        <row r="69">
          <cell r="A69" t="str">
            <v>BD02</v>
          </cell>
          <cell r="B69">
            <v>54</v>
          </cell>
          <cell r="C69" t="str">
            <v>Cat Tembok ICI Eksterior ( BETON )</v>
          </cell>
          <cell r="D69" t="str">
            <v>kg</v>
          </cell>
          <cell r="E69">
            <v>27300</v>
          </cell>
        </row>
        <row r="70">
          <cell r="A70" t="str">
            <v>BD02'</v>
          </cell>
          <cell r="B70">
            <v>55</v>
          </cell>
          <cell r="C70" t="str">
            <v>Cat Tembok Kelas II</v>
          </cell>
          <cell r="D70" t="str">
            <v>Kg</v>
          </cell>
          <cell r="E70">
            <v>13000</v>
          </cell>
        </row>
        <row r="71">
          <cell r="A71" t="str">
            <v>BD03</v>
          </cell>
          <cell r="B71">
            <v>56</v>
          </cell>
          <cell r="C71" t="str">
            <v>Cat Tembok ICI Interior ( PLAFOND DAN DINDING )</v>
          </cell>
          <cell r="D71" t="str">
            <v>lt</v>
          </cell>
          <cell r="E71">
            <v>20000</v>
          </cell>
        </row>
        <row r="72">
          <cell r="A72" t="str">
            <v>BD04</v>
          </cell>
          <cell r="B72">
            <v>2</v>
          </cell>
          <cell r="C72" t="str">
            <v>Cat Tembok Vinilex</v>
          </cell>
          <cell r="D72" t="str">
            <v>kg</v>
          </cell>
          <cell r="E72">
            <v>14000</v>
          </cell>
        </row>
        <row r="73">
          <cell r="A73" t="str">
            <v>BD05</v>
          </cell>
          <cell r="B73">
            <v>58</v>
          </cell>
          <cell r="C73" t="str">
            <v>Cat Dasar ICI untuk Interior ( 2 Pelapis )</v>
          </cell>
          <cell r="D73" t="str">
            <v>lt</v>
          </cell>
          <cell r="E73">
            <v>66300</v>
          </cell>
        </row>
        <row r="74">
          <cell r="A74" t="str">
            <v>BD06</v>
          </cell>
          <cell r="B74">
            <v>3</v>
          </cell>
          <cell r="C74" t="str">
            <v>Cat Tembok Sanlex</v>
          </cell>
          <cell r="D74" t="str">
            <v>kg</v>
          </cell>
          <cell r="E74">
            <v>9000</v>
          </cell>
        </row>
        <row r="75">
          <cell r="A75" t="str">
            <v>BD07</v>
          </cell>
          <cell r="B75">
            <v>60</v>
          </cell>
          <cell r="C75" t="str">
            <v>Cat Tahan Asam</v>
          </cell>
          <cell r="D75" t="str">
            <v>kg</v>
          </cell>
          <cell r="E75">
            <v>30000</v>
          </cell>
        </row>
        <row r="76">
          <cell r="A76" t="str">
            <v>BD07'</v>
          </cell>
          <cell r="B76">
            <v>4</v>
          </cell>
          <cell r="C76" t="str">
            <v>Cat Berkilat/Cat kayu</v>
          </cell>
          <cell r="D76" t="str">
            <v>kg</v>
          </cell>
          <cell r="E76">
            <v>33000</v>
          </cell>
        </row>
        <row r="77">
          <cell r="B77">
            <v>62</v>
          </cell>
          <cell r="C77" t="str">
            <v>Cat Jembatan *M090</v>
          </cell>
          <cell r="D77" t="str">
            <v>kg</v>
          </cell>
          <cell r="E77">
            <v>40000</v>
          </cell>
        </row>
        <row r="78">
          <cell r="A78" t="str">
            <v>BD07"</v>
          </cell>
          <cell r="B78">
            <v>5</v>
          </cell>
          <cell r="C78" t="str">
            <v>Plamir Kayu</v>
          </cell>
          <cell r="D78" t="str">
            <v>kg</v>
          </cell>
          <cell r="E78">
            <v>11000</v>
          </cell>
        </row>
        <row r="79">
          <cell r="A79" t="str">
            <v>BD08</v>
          </cell>
          <cell r="B79">
            <v>64</v>
          </cell>
          <cell r="C79" t="str">
            <v>Pelapis Alkali ICI ( Cat Dasar Beton Ekterior )</v>
          </cell>
          <cell r="D79" t="str">
            <v>lt</v>
          </cell>
          <cell r="E79">
            <v>35000</v>
          </cell>
        </row>
        <row r="80">
          <cell r="A80" t="str">
            <v>BD09</v>
          </cell>
          <cell r="B80">
            <v>65</v>
          </cell>
          <cell r="C80" t="str">
            <v>Cat Marka / Spotlight</v>
          </cell>
          <cell r="D80" t="str">
            <v>kg</v>
          </cell>
          <cell r="E80">
            <v>75000</v>
          </cell>
        </row>
        <row r="81">
          <cell r="A81" t="str">
            <v>BD10</v>
          </cell>
          <cell r="B81">
            <v>66</v>
          </cell>
          <cell r="C81" t="str">
            <v>Water Profing Emulsion</v>
          </cell>
          <cell r="D81" t="str">
            <v>kg</v>
          </cell>
          <cell r="E81">
            <v>65000</v>
          </cell>
        </row>
        <row r="82">
          <cell r="A82" t="str">
            <v>BD11</v>
          </cell>
          <cell r="B82">
            <v>67</v>
          </cell>
          <cell r="C82" t="str">
            <v>Water Profing Membrance</v>
          </cell>
          <cell r="D82" t="str">
            <v>ml</v>
          </cell>
          <cell r="E82">
            <v>50000</v>
          </cell>
        </row>
        <row r="83">
          <cell r="A83" t="str">
            <v>BD12</v>
          </cell>
          <cell r="B83">
            <v>6</v>
          </cell>
          <cell r="C83" t="str">
            <v>Rool Cat Tembok</v>
          </cell>
          <cell r="D83" t="str">
            <v>bh</v>
          </cell>
          <cell r="E83">
            <v>17500</v>
          </cell>
        </row>
        <row r="84">
          <cell r="A84" t="str">
            <v>BD13</v>
          </cell>
          <cell r="B84">
            <v>7</v>
          </cell>
          <cell r="C84" t="str">
            <v>Kape Tembok</v>
          </cell>
          <cell r="D84" t="str">
            <v>bh</v>
          </cell>
          <cell r="E84">
            <v>6500</v>
          </cell>
        </row>
        <row r="85">
          <cell r="A85" t="str">
            <v>BD14</v>
          </cell>
          <cell r="B85">
            <v>8</v>
          </cell>
          <cell r="C85" t="str">
            <v>Kape Kayu</v>
          </cell>
          <cell r="D85" t="str">
            <v>bh</v>
          </cell>
          <cell r="E85">
            <v>5000</v>
          </cell>
        </row>
        <row r="86">
          <cell r="A86" t="str">
            <v>BD15</v>
          </cell>
          <cell r="B86">
            <v>9</v>
          </cell>
          <cell r="C86" t="str">
            <v>Soligneum 1 blek</v>
          </cell>
          <cell r="D86" t="str">
            <v>5 lt</v>
          </cell>
          <cell r="E86">
            <v>43000</v>
          </cell>
        </row>
        <row r="87">
          <cell r="A87" t="str">
            <v>BD16</v>
          </cell>
          <cell r="B87">
            <v>72</v>
          </cell>
          <cell r="C87" t="str">
            <v>Plincote</v>
          </cell>
          <cell r="D87" t="str">
            <v>kg</v>
          </cell>
          <cell r="E87">
            <v>20000</v>
          </cell>
        </row>
        <row r="88">
          <cell r="A88" t="str">
            <v>BD17</v>
          </cell>
          <cell r="B88">
            <v>73</v>
          </cell>
          <cell r="C88" t="str">
            <v>Pengawetan Kayu</v>
          </cell>
          <cell r="D88" t="str">
            <v>m³</v>
          </cell>
          <cell r="E88">
            <v>35000</v>
          </cell>
        </row>
        <row r="89">
          <cell r="A89" t="str">
            <v>BD18</v>
          </cell>
          <cell r="B89">
            <v>74</v>
          </cell>
          <cell r="C89" t="str">
            <v>Pengopenan Kayu</v>
          </cell>
          <cell r="D89" t="str">
            <v>m³</v>
          </cell>
          <cell r="E89">
            <v>450000</v>
          </cell>
        </row>
        <row r="90">
          <cell r="A90" t="str">
            <v>BD19</v>
          </cell>
          <cell r="B90">
            <v>10</v>
          </cell>
          <cell r="C90" t="str">
            <v>Kwas 3"</v>
          </cell>
          <cell r="D90" t="str">
            <v>bh</v>
          </cell>
          <cell r="E90">
            <v>7500</v>
          </cell>
        </row>
        <row r="91">
          <cell r="A91" t="str">
            <v>BD19'</v>
          </cell>
          <cell r="B91">
            <v>76</v>
          </cell>
          <cell r="C91" t="str">
            <v>Kwas 2'</v>
          </cell>
          <cell r="D91" t="str">
            <v>bh</v>
          </cell>
          <cell r="E91">
            <v>5000</v>
          </cell>
        </row>
        <row r="92">
          <cell r="A92" t="str">
            <v>BD20</v>
          </cell>
          <cell r="B92">
            <v>11</v>
          </cell>
          <cell r="C92" t="str">
            <v>Oker</v>
          </cell>
          <cell r="D92" t="str">
            <v>kg</v>
          </cell>
          <cell r="E92">
            <v>29000</v>
          </cell>
        </row>
        <row r="93">
          <cell r="A93" t="str">
            <v>BD21</v>
          </cell>
          <cell r="B93">
            <v>12</v>
          </cell>
          <cell r="C93" t="str">
            <v>Oyan</v>
          </cell>
          <cell r="D93" t="str">
            <v>bks</v>
          </cell>
          <cell r="E93">
            <v>2500</v>
          </cell>
        </row>
        <row r="94">
          <cell r="A94" t="str">
            <v>BD22</v>
          </cell>
          <cell r="B94">
            <v>13</v>
          </cell>
          <cell r="C94" t="str">
            <v>Oten (Pewarna Plitur )</v>
          </cell>
          <cell r="D94" t="str">
            <v>bks</v>
          </cell>
          <cell r="E94">
            <v>2500</v>
          </cell>
        </row>
        <row r="95">
          <cell r="A95" t="str">
            <v>BD23</v>
          </cell>
          <cell r="B95">
            <v>14</v>
          </cell>
          <cell r="C95" t="str">
            <v>Spirtus</v>
          </cell>
          <cell r="D95" t="str">
            <v>lt</v>
          </cell>
          <cell r="E95">
            <v>7800</v>
          </cell>
        </row>
        <row r="96">
          <cell r="A96" t="str">
            <v>BD24</v>
          </cell>
          <cell r="B96">
            <v>15</v>
          </cell>
          <cell r="C96" t="str">
            <v>Bahan Plitur Kripik ( Sirlak India )</v>
          </cell>
          <cell r="D96" t="str">
            <v>kg</v>
          </cell>
          <cell r="E96">
            <v>80000</v>
          </cell>
        </row>
        <row r="97">
          <cell r="A97" t="str">
            <v>BD25</v>
          </cell>
          <cell r="B97">
            <v>82</v>
          </cell>
          <cell r="C97" t="str">
            <v>Dempul Lilin</v>
          </cell>
          <cell r="D97" t="str">
            <v>kg</v>
          </cell>
          <cell r="E97">
            <v>17500</v>
          </cell>
        </row>
        <row r="98">
          <cell r="A98" t="str">
            <v>BD26</v>
          </cell>
          <cell r="B98">
            <v>16</v>
          </cell>
          <cell r="C98" t="str">
            <v>Dempul Plitur</v>
          </cell>
          <cell r="D98" t="str">
            <v>kg</v>
          </cell>
          <cell r="E98">
            <v>2500</v>
          </cell>
        </row>
        <row r="99">
          <cell r="A99" t="str">
            <v>BD27</v>
          </cell>
          <cell r="B99">
            <v>17</v>
          </cell>
          <cell r="C99" t="str">
            <v>Dempul Halus / Imfra ( Wood Filler )</v>
          </cell>
          <cell r="D99" t="str">
            <v>kg</v>
          </cell>
          <cell r="E99">
            <v>25000</v>
          </cell>
        </row>
        <row r="100">
          <cell r="A100" t="str">
            <v>BD28</v>
          </cell>
          <cell r="B100">
            <v>18</v>
          </cell>
          <cell r="C100" t="str">
            <v>Terpentin</v>
          </cell>
          <cell r="D100" t="str">
            <v>lt</v>
          </cell>
          <cell r="E100">
            <v>3500</v>
          </cell>
        </row>
        <row r="101">
          <cell r="A101" t="str">
            <v>BD29</v>
          </cell>
          <cell r="B101">
            <v>19</v>
          </cell>
          <cell r="C101" t="str">
            <v>Tiner A</v>
          </cell>
          <cell r="D101" t="str">
            <v>lt</v>
          </cell>
          <cell r="E101">
            <v>10000</v>
          </cell>
        </row>
        <row r="102">
          <cell r="A102" t="str">
            <v>BD30</v>
          </cell>
          <cell r="B102">
            <v>20</v>
          </cell>
          <cell r="C102" t="str">
            <v>Tiner B</v>
          </cell>
          <cell r="D102" t="str">
            <v>lt</v>
          </cell>
          <cell r="E102">
            <v>12500</v>
          </cell>
        </row>
        <row r="103">
          <cell r="A103" t="str">
            <v>BD31</v>
          </cell>
          <cell r="B103">
            <v>88</v>
          </cell>
          <cell r="C103" t="str">
            <v>Kumpon</v>
          </cell>
          <cell r="D103" t="str">
            <v>kg</v>
          </cell>
          <cell r="E103">
            <v>15000</v>
          </cell>
        </row>
        <row r="104">
          <cell r="A104" t="str">
            <v>BD32</v>
          </cell>
          <cell r="B104">
            <v>89</v>
          </cell>
          <cell r="C104" t="str">
            <v>Melamik</v>
          </cell>
          <cell r="D104" t="str">
            <v>kg</v>
          </cell>
          <cell r="E104">
            <v>33000</v>
          </cell>
        </row>
        <row r="105">
          <cell r="A105" t="str">
            <v>BD32'</v>
          </cell>
          <cell r="B105">
            <v>21</v>
          </cell>
          <cell r="C105" t="str">
            <v>Impra</v>
          </cell>
          <cell r="D105" t="str">
            <v>kg</v>
          </cell>
          <cell r="E105">
            <v>27500</v>
          </cell>
        </row>
        <row r="106">
          <cell r="A106" t="str">
            <v>BD33</v>
          </cell>
          <cell r="B106">
            <v>91</v>
          </cell>
          <cell r="C106" t="str">
            <v>Dempul Plastik</v>
          </cell>
          <cell r="D106" t="str">
            <v>kg</v>
          </cell>
          <cell r="E106">
            <v>25000</v>
          </cell>
        </row>
        <row r="107">
          <cell r="A107" t="str">
            <v>BD34</v>
          </cell>
          <cell r="B107">
            <v>92</v>
          </cell>
          <cell r="C107" t="str">
            <v>Dempul Duco</v>
          </cell>
          <cell r="D107" t="str">
            <v>kg</v>
          </cell>
          <cell r="E107">
            <v>24000</v>
          </cell>
        </row>
        <row r="108">
          <cell r="A108" t="str">
            <v>BD35</v>
          </cell>
          <cell r="B108">
            <v>22</v>
          </cell>
          <cell r="C108" t="str">
            <v>Ampelas</v>
          </cell>
          <cell r="D108" t="str">
            <v>lbr</v>
          </cell>
          <cell r="E108">
            <v>2000</v>
          </cell>
        </row>
        <row r="109">
          <cell r="A109" t="str">
            <v>BD36</v>
          </cell>
          <cell r="B109">
            <v>23</v>
          </cell>
          <cell r="C109" t="str">
            <v>Dempul Kayu Cap Kucing</v>
          </cell>
          <cell r="D109" t="str">
            <v>kg</v>
          </cell>
          <cell r="E109">
            <v>18500</v>
          </cell>
        </row>
        <row r="110">
          <cell r="A110" t="str">
            <v>BD37</v>
          </cell>
          <cell r="B110">
            <v>24</v>
          </cell>
          <cell r="C110" t="str">
            <v>Meni Kayu / Besi</v>
          </cell>
          <cell r="D110" t="str">
            <v>kg</v>
          </cell>
          <cell r="E110">
            <v>12000</v>
          </cell>
        </row>
        <row r="111">
          <cell r="A111" t="str">
            <v>BD38</v>
          </cell>
          <cell r="B111">
            <v>96</v>
          </cell>
          <cell r="C111" t="str">
            <v>Meni Sincromat</v>
          </cell>
          <cell r="D111" t="str">
            <v>kg</v>
          </cell>
          <cell r="E111">
            <v>20000</v>
          </cell>
        </row>
        <row r="112">
          <cell r="A112" t="str">
            <v>BD39</v>
          </cell>
          <cell r="B112">
            <v>25</v>
          </cell>
          <cell r="C112" t="str">
            <v>Cat Kayu Sieve</v>
          </cell>
          <cell r="D112" t="str">
            <v>kg</v>
          </cell>
          <cell r="E112">
            <v>44000</v>
          </cell>
        </row>
        <row r="113">
          <cell r="A113" t="str">
            <v>BD40</v>
          </cell>
          <cell r="B113">
            <v>26</v>
          </cell>
          <cell r="C113" t="str">
            <v>Cat Besi Sieve</v>
          </cell>
          <cell r="D113" t="str">
            <v>kg</v>
          </cell>
          <cell r="E113">
            <v>42000</v>
          </cell>
        </row>
        <row r="114">
          <cell r="A114" t="str">
            <v>BD41</v>
          </cell>
          <cell r="B114">
            <v>99</v>
          </cell>
          <cell r="C114" t="str">
            <v>Cat Besi Duco Danaglos/ICI</v>
          </cell>
          <cell r="D114" t="str">
            <v>kg</v>
          </cell>
          <cell r="E114">
            <v>44000</v>
          </cell>
        </row>
        <row r="115">
          <cell r="A115" t="str">
            <v>BD42</v>
          </cell>
          <cell r="B115">
            <v>100</v>
          </cell>
          <cell r="C115" t="str">
            <v>Cat Bron</v>
          </cell>
          <cell r="D115" t="str">
            <v>kg</v>
          </cell>
          <cell r="E115">
            <v>33000</v>
          </cell>
        </row>
        <row r="116">
          <cell r="A116" t="str">
            <v>BD42'</v>
          </cell>
          <cell r="B116">
            <v>27</v>
          </cell>
          <cell r="C116" t="str">
            <v>Sirlak</v>
          </cell>
          <cell r="D116" t="str">
            <v>kg</v>
          </cell>
          <cell r="E116">
            <v>50000</v>
          </cell>
        </row>
        <row r="118">
          <cell r="B118" t="str">
            <v>C</v>
          </cell>
          <cell r="C118" t="str">
            <v>BAHAN KAYU BERIKUT BAHAN JADINYA</v>
          </cell>
        </row>
        <row r="119">
          <cell r="A119" t="str">
            <v>BF01'</v>
          </cell>
          <cell r="B119">
            <v>1</v>
          </cell>
          <cell r="C119" t="str">
            <v>Bambu Biasa</v>
          </cell>
          <cell r="D119" t="str">
            <v>bt</v>
          </cell>
          <cell r="E119">
            <v>4000</v>
          </cell>
        </row>
        <row r="120">
          <cell r="A120" t="str">
            <v>BF01</v>
          </cell>
          <cell r="B120">
            <v>103</v>
          </cell>
          <cell r="C120" t="str">
            <v>Bambu Ø 5 s.d 7</v>
          </cell>
          <cell r="D120" t="str">
            <v>bt</v>
          </cell>
          <cell r="E120">
            <v>5000</v>
          </cell>
        </row>
        <row r="121">
          <cell r="A121" t="str">
            <v>BF02</v>
          </cell>
          <cell r="B121">
            <v>104</v>
          </cell>
          <cell r="C121" t="str">
            <v>Bambu Ø 7 s.d 10</v>
          </cell>
          <cell r="D121" t="str">
            <v>bt</v>
          </cell>
          <cell r="E121">
            <v>6000</v>
          </cell>
        </row>
        <row r="122">
          <cell r="A122" t="str">
            <v>BF03</v>
          </cell>
          <cell r="B122">
            <v>105</v>
          </cell>
          <cell r="C122" t="str">
            <v>Bambu Gombong</v>
          </cell>
          <cell r="D122" t="str">
            <v>bt</v>
          </cell>
          <cell r="E122">
            <v>15000</v>
          </cell>
        </row>
        <row r="123">
          <cell r="A123" t="str">
            <v>BF03'</v>
          </cell>
          <cell r="B123">
            <v>106</v>
          </cell>
          <cell r="C123" t="str">
            <v>Papan Terentang</v>
          </cell>
          <cell r="D123" t="str">
            <v>m³</v>
          </cell>
          <cell r="E123">
            <v>950000</v>
          </cell>
        </row>
        <row r="124">
          <cell r="A124" t="str">
            <v>BF04</v>
          </cell>
          <cell r="B124">
            <v>107</v>
          </cell>
          <cell r="C124" t="str">
            <v>Kayu Kamper Singkil / Kapur (K. Samarinda Klas II)</v>
          </cell>
          <cell r="D124" t="str">
            <v>m³</v>
          </cell>
          <cell r="E124">
            <v>4500000</v>
          </cell>
        </row>
        <row r="125">
          <cell r="A125" t="str">
            <v>BF04'</v>
          </cell>
          <cell r="B125">
            <v>2</v>
          </cell>
          <cell r="C125" t="str">
            <v>Kayu Lokal Kelas II</v>
          </cell>
          <cell r="D125" t="str">
            <v>m³</v>
          </cell>
          <cell r="E125">
            <v>1750000</v>
          </cell>
        </row>
        <row r="126">
          <cell r="A126" t="str">
            <v>BF04"</v>
          </cell>
          <cell r="B126">
            <v>3</v>
          </cell>
          <cell r="C126" t="str">
            <v>Kayu Papan Lokal Kelas II</v>
          </cell>
          <cell r="D126" t="str">
            <v>m³</v>
          </cell>
          <cell r="E126">
            <v>1900000</v>
          </cell>
        </row>
        <row r="127">
          <cell r="A127" t="str">
            <v>BF05</v>
          </cell>
          <cell r="B127">
            <v>110</v>
          </cell>
          <cell r="C127" t="str">
            <v>Kayu Balok Borneo Super</v>
          </cell>
          <cell r="D127" t="str">
            <v>m³</v>
          </cell>
          <cell r="E127">
            <v>3000000</v>
          </cell>
        </row>
        <row r="128">
          <cell r="A128" t="str">
            <v>BF06</v>
          </cell>
          <cell r="B128">
            <v>111</v>
          </cell>
          <cell r="C128" t="str">
            <v>Kayu Papan Borneo Super</v>
          </cell>
          <cell r="D128" t="str">
            <v>m³</v>
          </cell>
          <cell r="E128">
            <v>3150000</v>
          </cell>
        </row>
        <row r="129">
          <cell r="A129" t="str">
            <v>BF07</v>
          </cell>
          <cell r="B129">
            <v>112</v>
          </cell>
          <cell r="C129" t="str">
            <v xml:space="preserve">Kayu Balok Kamper </v>
          </cell>
          <cell r="D129" t="str">
            <v>m³</v>
          </cell>
          <cell r="E129">
            <v>3500000</v>
          </cell>
        </row>
        <row r="130">
          <cell r="A130" t="str">
            <v>BF07'</v>
          </cell>
          <cell r="B130">
            <v>113</v>
          </cell>
          <cell r="C130" t="str">
            <v>Kayu Balok Kruing</v>
          </cell>
          <cell r="D130" t="str">
            <v>m³</v>
          </cell>
          <cell r="E130">
            <v>2500000</v>
          </cell>
        </row>
        <row r="131">
          <cell r="B131">
            <v>4</v>
          </cell>
          <cell r="C131" t="str">
            <v>Kayu Balok Kamper Medan</v>
          </cell>
          <cell r="D131" t="str">
            <v>m³</v>
          </cell>
          <cell r="E131">
            <v>4200000</v>
          </cell>
        </row>
        <row r="132">
          <cell r="A132" t="str">
            <v>BF08</v>
          </cell>
          <cell r="B132">
            <v>5</v>
          </cell>
          <cell r="C132" t="str">
            <v>Kayu Papan Kamper Medan</v>
          </cell>
          <cell r="D132" t="str">
            <v>m³</v>
          </cell>
          <cell r="E132">
            <v>4450000</v>
          </cell>
        </row>
        <row r="133">
          <cell r="A133" t="str">
            <v>BF09</v>
          </cell>
          <cell r="B133">
            <v>6</v>
          </cell>
          <cell r="C133" t="str">
            <v>Kayu Balok Kamper Banjar</v>
          </cell>
          <cell r="D133" t="str">
            <v>m³</v>
          </cell>
          <cell r="E133">
            <v>3500000</v>
          </cell>
        </row>
        <row r="134">
          <cell r="A134" t="str">
            <v>BF10</v>
          </cell>
          <cell r="B134">
            <v>7</v>
          </cell>
          <cell r="C134" t="str">
            <v>Kayu Papan Kamper Banjar</v>
          </cell>
          <cell r="D134" t="str">
            <v>m³</v>
          </cell>
          <cell r="E134">
            <v>3700000</v>
          </cell>
        </row>
        <row r="135">
          <cell r="A135" t="str">
            <v>BF11</v>
          </cell>
          <cell r="B135">
            <v>8</v>
          </cell>
          <cell r="C135" t="str">
            <v>Kayu Balok Kamper Samarinda</v>
          </cell>
          <cell r="D135" t="str">
            <v>m³</v>
          </cell>
          <cell r="E135">
            <v>4900000</v>
          </cell>
        </row>
        <row r="136">
          <cell r="A136" t="str">
            <v>BF12</v>
          </cell>
          <cell r="B136">
            <v>9</v>
          </cell>
          <cell r="C136" t="str">
            <v>Kayu Papan Kamper Samarinda</v>
          </cell>
          <cell r="D136" t="str">
            <v>m³</v>
          </cell>
          <cell r="E136">
            <v>5050000</v>
          </cell>
        </row>
        <row r="137">
          <cell r="A137" t="str">
            <v>BF13</v>
          </cell>
          <cell r="B137">
            <v>120</v>
          </cell>
          <cell r="C137" t="str">
            <v>Kayu Balok Rasamala</v>
          </cell>
          <cell r="D137" t="str">
            <v>m³</v>
          </cell>
          <cell r="E137">
            <v>3200000</v>
          </cell>
        </row>
        <row r="138">
          <cell r="A138" t="str">
            <v>BF14'</v>
          </cell>
          <cell r="B138">
            <v>121</v>
          </cell>
          <cell r="C138" t="str">
            <v>Kayu Balok jati</v>
          </cell>
          <cell r="D138" t="str">
            <v>m³</v>
          </cell>
          <cell r="E138">
            <v>5750000</v>
          </cell>
        </row>
        <row r="139">
          <cell r="A139" t="str">
            <v>BF14"</v>
          </cell>
          <cell r="B139">
            <v>122</v>
          </cell>
          <cell r="C139" t="str">
            <v xml:space="preserve">Kayu Papan Jati </v>
          </cell>
          <cell r="D139" t="str">
            <v>m³</v>
          </cell>
          <cell r="E139">
            <v>6500000</v>
          </cell>
        </row>
        <row r="140">
          <cell r="A140" t="str">
            <v>BF14</v>
          </cell>
          <cell r="B140">
            <v>123</v>
          </cell>
          <cell r="C140" t="str">
            <v xml:space="preserve">Kayu Jati Jatim Tua dia. 40 cm </v>
          </cell>
          <cell r="D140" t="str">
            <v>m³</v>
          </cell>
          <cell r="E140">
            <v>9000000</v>
          </cell>
        </row>
        <row r="141">
          <cell r="A141" t="str">
            <v>BF15</v>
          </cell>
          <cell r="B141">
            <v>124</v>
          </cell>
          <cell r="C141" t="str">
            <v>Kayu Jati Jateng Tua dia. 40 cm</v>
          </cell>
          <cell r="D141" t="str">
            <v>m³</v>
          </cell>
          <cell r="E141">
            <v>9000000</v>
          </cell>
        </row>
        <row r="142">
          <cell r="A142" t="str">
            <v>BF16</v>
          </cell>
          <cell r="B142">
            <v>125</v>
          </cell>
          <cell r="C142" t="str">
            <v>Kayu Jati Jabar Tua  dia. 40 cm</v>
          </cell>
          <cell r="D142" t="str">
            <v>m³</v>
          </cell>
          <cell r="E142">
            <v>6000000</v>
          </cell>
        </row>
        <row r="143">
          <cell r="A143" t="str">
            <v>BF17</v>
          </cell>
          <cell r="B143">
            <v>126</v>
          </cell>
          <cell r="C143" t="str">
            <v xml:space="preserve">Kayu Jati Jabar dia. 40 cm kebawah </v>
          </cell>
          <cell r="D143" t="str">
            <v>m³</v>
          </cell>
          <cell r="E143">
            <v>4900000</v>
          </cell>
        </row>
        <row r="144">
          <cell r="A144" t="str">
            <v>BF18</v>
          </cell>
          <cell r="B144">
            <v>127</v>
          </cell>
          <cell r="C144" t="str">
            <v xml:space="preserve">Kayu Hutan Kelas I ( Segeng, Mahoni, Laban ) </v>
          </cell>
          <cell r="D144" t="str">
            <v>m³</v>
          </cell>
          <cell r="E144">
            <v>1850000</v>
          </cell>
        </row>
        <row r="145">
          <cell r="B145">
            <v>10</v>
          </cell>
          <cell r="C145" t="str">
            <v>Kayu Balok Albasiah</v>
          </cell>
          <cell r="D145" t="str">
            <v>m³</v>
          </cell>
          <cell r="E145">
            <v>900000</v>
          </cell>
        </row>
        <row r="146">
          <cell r="A146" t="str">
            <v>BF19</v>
          </cell>
          <cell r="B146">
            <v>11</v>
          </cell>
          <cell r="C146" t="str">
            <v>Kayu Papan Albasia</v>
          </cell>
          <cell r="D146" t="str">
            <v>m³</v>
          </cell>
          <cell r="E146">
            <v>950000</v>
          </cell>
        </row>
        <row r="147">
          <cell r="A147" t="str">
            <v>BF19'</v>
          </cell>
          <cell r="B147">
            <v>130</v>
          </cell>
          <cell r="C147" t="str">
            <v>Kayu Kruing</v>
          </cell>
          <cell r="D147" t="str">
            <v>m³</v>
          </cell>
          <cell r="E147">
            <v>2500000</v>
          </cell>
        </row>
        <row r="148">
          <cell r="A148" t="str">
            <v>BF19"</v>
          </cell>
          <cell r="B148">
            <v>131</v>
          </cell>
          <cell r="C148" t="str">
            <v>Kayu Papan Borneo</v>
          </cell>
          <cell r="D148" t="str">
            <v>m³</v>
          </cell>
          <cell r="E148">
            <v>2500000</v>
          </cell>
        </row>
        <row r="149">
          <cell r="A149" t="str">
            <v>BF20</v>
          </cell>
          <cell r="B149">
            <v>132</v>
          </cell>
          <cell r="C149" t="str">
            <v>Dolken 8 s/d 10 uk.4m'</v>
          </cell>
          <cell r="D149" t="str">
            <v>bt</v>
          </cell>
          <cell r="E149">
            <v>58000</v>
          </cell>
        </row>
        <row r="150">
          <cell r="A150" t="str">
            <v>BF21</v>
          </cell>
          <cell r="B150">
            <v>133</v>
          </cell>
          <cell r="C150" t="str">
            <v>Dolken 7 s/d 10</v>
          </cell>
          <cell r="D150" t="str">
            <v>bt</v>
          </cell>
          <cell r="E150">
            <v>20000</v>
          </cell>
        </row>
        <row r="151">
          <cell r="A151" t="str">
            <v>BF22</v>
          </cell>
          <cell r="B151">
            <v>134</v>
          </cell>
          <cell r="C151" t="str">
            <v>List profil kamper 1 cm</v>
          </cell>
          <cell r="D151" t="str">
            <v>m1</v>
          </cell>
          <cell r="E151">
            <v>1750</v>
          </cell>
        </row>
        <row r="152">
          <cell r="A152" t="str">
            <v>BF23</v>
          </cell>
          <cell r="B152">
            <v>135</v>
          </cell>
          <cell r="C152" t="str">
            <v>List profil kamper 2 cm</v>
          </cell>
          <cell r="D152" t="str">
            <v>m1</v>
          </cell>
          <cell r="E152">
            <v>2000</v>
          </cell>
        </row>
        <row r="153">
          <cell r="A153" t="str">
            <v>BF24</v>
          </cell>
          <cell r="B153">
            <v>136</v>
          </cell>
          <cell r="C153" t="str">
            <v>List profil kamper 4 cm</v>
          </cell>
          <cell r="D153" t="str">
            <v>m1</v>
          </cell>
          <cell r="E153">
            <v>2250</v>
          </cell>
        </row>
        <row r="154">
          <cell r="A154" t="str">
            <v>BF25</v>
          </cell>
          <cell r="B154">
            <v>137</v>
          </cell>
          <cell r="C154" t="str">
            <v>List profil kamper 5 cm</v>
          </cell>
          <cell r="D154" t="str">
            <v>m1</v>
          </cell>
          <cell r="E154">
            <v>3500</v>
          </cell>
        </row>
        <row r="155">
          <cell r="A155" t="str">
            <v>BF26</v>
          </cell>
          <cell r="B155">
            <v>138</v>
          </cell>
          <cell r="C155" t="str">
            <v>List profil kamper 10 cm</v>
          </cell>
          <cell r="D155" t="str">
            <v>m1</v>
          </cell>
          <cell r="E155">
            <v>25000</v>
          </cell>
        </row>
        <row r="156">
          <cell r="A156" t="str">
            <v>BF27</v>
          </cell>
          <cell r="B156">
            <v>139</v>
          </cell>
          <cell r="C156" t="str">
            <v>Pegangan Tangga profil Jati</v>
          </cell>
          <cell r="D156" t="str">
            <v>m1</v>
          </cell>
          <cell r="E156">
            <v>200000</v>
          </cell>
        </row>
        <row r="157">
          <cell r="A157" t="str">
            <v>BF28</v>
          </cell>
          <cell r="B157">
            <v>140</v>
          </cell>
          <cell r="C157" t="str">
            <v>Pegangan Tangga profil Kamper</v>
          </cell>
          <cell r="D157" t="str">
            <v>m1</v>
          </cell>
          <cell r="E157">
            <v>75000</v>
          </cell>
        </row>
        <row r="158">
          <cell r="A158" t="str">
            <v>BF29</v>
          </cell>
          <cell r="B158">
            <v>141</v>
          </cell>
          <cell r="C158" t="str">
            <v>Kayu Reng 2/3 Borneo</v>
          </cell>
          <cell r="D158" t="str">
            <v>m1</v>
          </cell>
          <cell r="E158">
            <v>1150</v>
          </cell>
        </row>
        <row r="159">
          <cell r="A159" t="str">
            <v>BF30</v>
          </cell>
          <cell r="B159">
            <v>142</v>
          </cell>
          <cell r="C159" t="str">
            <v>Kayu Reng 2/3 Kamper Banjar</v>
          </cell>
          <cell r="D159" t="str">
            <v>m1</v>
          </cell>
          <cell r="E159">
            <v>1750</v>
          </cell>
        </row>
        <row r="160">
          <cell r="A160" t="str">
            <v>BF31</v>
          </cell>
          <cell r="B160">
            <v>143</v>
          </cell>
          <cell r="C160" t="str">
            <v>Kayu Reng 3/4 Kamper Banjar</v>
          </cell>
          <cell r="D160" t="str">
            <v>m1</v>
          </cell>
          <cell r="E160">
            <v>2500</v>
          </cell>
        </row>
        <row r="161">
          <cell r="B161">
            <v>12</v>
          </cell>
          <cell r="C161" t="str">
            <v>Reng Kayu Kls II</v>
          </cell>
          <cell r="D161" t="str">
            <v>m1</v>
          </cell>
          <cell r="E161">
            <v>750</v>
          </cell>
        </row>
        <row r="163">
          <cell r="B163" t="str">
            <v>D</v>
          </cell>
          <cell r="C163" t="str">
            <v>BAHAN PENUTUP RANGKA PLAFOND</v>
          </cell>
        </row>
        <row r="164">
          <cell r="A164" t="str">
            <v>BH01</v>
          </cell>
          <cell r="B164">
            <v>1</v>
          </cell>
          <cell r="C164" t="str">
            <v>Bahan plafond Enternit 4 mm</v>
          </cell>
          <cell r="D164" t="str">
            <v>m²</v>
          </cell>
          <cell r="E164">
            <v>7500</v>
          </cell>
        </row>
        <row r="165">
          <cell r="A165" t="str">
            <v>BH02</v>
          </cell>
          <cell r="B165">
            <v>146</v>
          </cell>
          <cell r="C165" t="str">
            <v>Bahan plafond hardpleks 5 mm 120 x 240</v>
          </cell>
          <cell r="D165" t="str">
            <v>lbr</v>
          </cell>
          <cell r="E165">
            <v>82000</v>
          </cell>
        </row>
        <row r="166">
          <cell r="A166" t="str">
            <v>BH03</v>
          </cell>
          <cell r="B166">
            <v>147</v>
          </cell>
          <cell r="C166" t="str">
            <v>Bahan plafond Asbes Semen 5 mm</v>
          </cell>
          <cell r="D166" t="str">
            <v>m²</v>
          </cell>
          <cell r="E166">
            <v>6500</v>
          </cell>
        </row>
        <row r="167">
          <cell r="A167" t="str">
            <v>BH04</v>
          </cell>
          <cell r="B167">
            <v>148</v>
          </cell>
          <cell r="C167" t="str">
            <v>Gypsum 120 x 240  t = 9 mm ex DN</v>
          </cell>
          <cell r="D167" t="str">
            <v>lbr</v>
          </cell>
          <cell r="E167">
            <v>57500</v>
          </cell>
        </row>
        <row r="168">
          <cell r="A168" t="str">
            <v>BH05</v>
          </cell>
          <cell r="B168">
            <v>149</v>
          </cell>
          <cell r="C168" t="str">
            <v>Gypsum 120 x 240  t = 9 mm ex Luar</v>
          </cell>
          <cell r="D168" t="str">
            <v>lbr</v>
          </cell>
          <cell r="E168">
            <v>62000</v>
          </cell>
        </row>
        <row r="169">
          <cell r="A169" t="str">
            <v>BH06</v>
          </cell>
          <cell r="B169">
            <v>150</v>
          </cell>
          <cell r="C169" t="str">
            <v xml:space="preserve">Acustik Amstrong 60 x 120 </v>
          </cell>
          <cell r="D169" t="str">
            <v>lbr</v>
          </cell>
          <cell r="E169">
            <v>95000</v>
          </cell>
        </row>
        <row r="170">
          <cell r="B170">
            <v>151</v>
          </cell>
          <cell r="C170" t="str">
            <v>GRC 120 x 240</v>
          </cell>
          <cell r="D170" t="str">
            <v>lbr</v>
          </cell>
          <cell r="E170">
            <v>55000</v>
          </cell>
        </row>
        <row r="172">
          <cell r="B172" t="str">
            <v>E</v>
          </cell>
          <cell r="C172" t="str">
            <v>BAHAN KAYU LAPIS</v>
          </cell>
        </row>
        <row r="173">
          <cell r="A173" t="str">
            <v>BJ01</v>
          </cell>
          <cell r="B173">
            <v>1</v>
          </cell>
          <cell r="C173" t="str">
            <v>Triplek 3 mm 120 x 240</v>
          </cell>
          <cell r="D173" t="str">
            <v>lbr</v>
          </cell>
          <cell r="E173">
            <v>45000</v>
          </cell>
        </row>
        <row r="174">
          <cell r="A174" t="str">
            <v>BJ02</v>
          </cell>
          <cell r="B174">
            <v>153</v>
          </cell>
          <cell r="C174" t="str">
            <v>Triplek 4 mm 120 x 240</v>
          </cell>
          <cell r="D174" t="str">
            <v>lbr</v>
          </cell>
          <cell r="E174">
            <v>52500</v>
          </cell>
        </row>
        <row r="175">
          <cell r="A175" t="str">
            <v>BJ03</v>
          </cell>
          <cell r="B175">
            <v>154</v>
          </cell>
          <cell r="C175" t="str">
            <v>Triplek 4 mm Ukuran Pintu</v>
          </cell>
          <cell r="D175" t="str">
            <v>lbr</v>
          </cell>
          <cell r="E175">
            <v>31500</v>
          </cell>
        </row>
        <row r="176">
          <cell r="A176" t="str">
            <v>BJ04</v>
          </cell>
          <cell r="B176">
            <v>155</v>
          </cell>
          <cell r="C176" t="str">
            <v>Triplek 6 mm 120 x 240</v>
          </cell>
          <cell r="D176" t="str">
            <v>lbr</v>
          </cell>
          <cell r="E176">
            <v>62500</v>
          </cell>
        </row>
        <row r="177">
          <cell r="A177" t="str">
            <v>BJ06</v>
          </cell>
          <cell r="B177">
            <v>156</v>
          </cell>
          <cell r="C177" t="str">
            <v>Jabar Wood 4 mm</v>
          </cell>
          <cell r="D177" t="str">
            <v>lbr</v>
          </cell>
          <cell r="E177">
            <v>60000</v>
          </cell>
        </row>
        <row r="178">
          <cell r="B178">
            <v>157</v>
          </cell>
          <cell r="C178" t="str">
            <v>Plywood 18 mm 120 x 240</v>
          </cell>
          <cell r="D178" t="str">
            <v>lbr</v>
          </cell>
          <cell r="E178">
            <v>232000</v>
          </cell>
        </row>
        <row r="179">
          <cell r="B179">
            <v>158</v>
          </cell>
          <cell r="C179" t="str">
            <v>Plywood 4 mm 120 x 240</v>
          </cell>
          <cell r="D179" t="str">
            <v>lbr</v>
          </cell>
          <cell r="E179">
            <v>85000</v>
          </cell>
        </row>
        <row r="180">
          <cell r="B180">
            <v>159</v>
          </cell>
          <cell r="C180" t="str">
            <v>Plywood 3 mm 120 x 240</v>
          </cell>
          <cell r="D180" t="str">
            <v>lbr</v>
          </cell>
          <cell r="E180">
            <v>50000</v>
          </cell>
        </row>
        <row r="181">
          <cell r="B181">
            <v>160</v>
          </cell>
          <cell r="C181" t="str">
            <v>Plywood 3 mm ukuran Pintu</v>
          </cell>
          <cell r="D181" t="str">
            <v>lbr</v>
          </cell>
          <cell r="E181">
            <v>95000</v>
          </cell>
        </row>
        <row r="182">
          <cell r="B182">
            <v>161</v>
          </cell>
          <cell r="C182" t="str">
            <v>Plywood 4 mm ukuran Pintu</v>
          </cell>
          <cell r="D182" t="str">
            <v>lbr</v>
          </cell>
          <cell r="E182">
            <v>105000</v>
          </cell>
        </row>
        <row r="183">
          <cell r="A183" t="str">
            <v>BJ07</v>
          </cell>
          <cell r="B183">
            <v>162</v>
          </cell>
          <cell r="C183" t="str">
            <v>Bilik Bambu ( tanpa kulit )</v>
          </cell>
          <cell r="D183" t="str">
            <v>m²</v>
          </cell>
          <cell r="E183">
            <v>4500</v>
          </cell>
        </row>
        <row r="184">
          <cell r="A184" t="str">
            <v>BJ08</v>
          </cell>
          <cell r="B184">
            <v>163</v>
          </cell>
          <cell r="C184" t="str">
            <v>Bilik Bambu ( dengan kulit )</v>
          </cell>
          <cell r="D184" t="str">
            <v>m²</v>
          </cell>
          <cell r="E184">
            <v>10000</v>
          </cell>
        </row>
        <row r="185">
          <cell r="A185" t="str">
            <v>BJ09</v>
          </cell>
          <cell r="B185">
            <v>164</v>
          </cell>
          <cell r="C185" t="str">
            <v>Bilik Bambu Hitam Variasi</v>
          </cell>
          <cell r="D185" t="str">
            <v>m²</v>
          </cell>
          <cell r="E185">
            <v>14500</v>
          </cell>
        </row>
        <row r="186">
          <cell r="A186" t="str">
            <v>BJ10</v>
          </cell>
          <cell r="B186">
            <v>165</v>
          </cell>
          <cell r="C186" t="str">
            <v>Wall Paper ( kls menengah )</v>
          </cell>
          <cell r="D186" t="str">
            <v>m²</v>
          </cell>
          <cell r="E186">
            <v>35000</v>
          </cell>
        </row>
        <row r="187">
          <cell r="A187" t="str">
            <v>BJ11</v>
          </cell>
          <cell r="B187">
            <v>166</v>
          </cell>
          <cell r="C187" t="str">
            <v>Multiplek 9 mm 120 x 240</v>
          </cell>
          <cell r="D187" t="str">
            <v>lbr</v>
          </cell>
          <cell r="E187">
            <v>105000</v>
          </cell>
        </row>
        <row r="188">
          <cell r="A188" t="str">
            <v>BJ12</v>
          </cell>
          <cell r="B188">
            <v>167</v>
          </cell>
          <cell r="C188" t="str">
            <v>Multiplek 12 mm 120 x 240</v>
          </cell>
          <cell r="D188" t="str">
            <v>lbr</v>
          </cell>
          <cell r="E188">
            <v>140000</v>
          </cell>
        </row>
        <row r="189">
          <cell r="A189" t="str">
            <v>BJ13</v>
          </cell>
          <cell r="B189">
            <v>168</v>
          </cell>
          <cell r="C189" t="str">
            <v>Multiplek 18 mm 120 x 240</v>
          </cell>
          <cell r="D189" t="str">
            <v>lbr</v>
          </cell>
          <cell r="E189">
            <v>162500</v>
          </cell>
        </row>
        <row r="190">
          <cell r="A190" t="str">
            <v>BJ14</v>
          </cell>
          <cell r="B190">
            <v>169</v>
          </cell>
          <cell r="C190" t="str">
            <v>Play Wood 18 mm 120 x 240</v>
          </cell>
          <cell r="D190" t="str">
            <v>lbr</v>
          </cell>
          <cell r="E190">
            <v>205000</v>
          </cell>
        </row>
        <row r="191">
          <cell r="A191" t="str">
            <v>BJ15</v>
          </cell>
          <cell r="B191">
            <v>170</v>
          </cell>
          <cell r="C191" t="str">
            <v>Teak Wood 3 mm 120 x 240</v>
          </cell>
          <cell r="D191" t="str">
            <v>lbr</v>
          </cell>
          <cell r="E191">
            <v>76000</v>
          </cell>
        </row>
        <row r="192">
          <cell r="A192" t="str">
            <v>BJ16</v>
          </cell>
          <cell r="B192">
            <v>171</v>
          </cell>
          <cell r="C192" t="str">
            <v>Teak Wood 4 mm 120 x 240</v>
          </cell>
          <cell r="D192" t="str">
            <v>lbr</v>
          </cell>
          <cell r="E192">
            <v>83500</v>
          </cell>
        </row>
        <row r="193">
          <cell r="A193" t="str">
            <v>BJ17</v>
          </cell>
          <cell r="B193">
            <v>172</v>
          </cell>
          <cell r="C193" t="str">
            <v xml:space="preserve">Teak Wood 3 mm 120 x 240 Ukuran Pintu </v>
          </cell>
          <cell r="D193" t="str">
            <v>lbr</v>
          </cell>
          <cell r="E193">
            <v>52000</v>
          </cell>
        </row>
        <row r="194">
          <cell r="A194" t="str">
            <v>BJ18</v>
          </cell>
          <cell r="B194">
            <v>173</v>
          </cell>
          <cell r="C194" t="str">
            <v>Teak Wood ukuran Pintu 4 mm</v>
          </cell>
          <cell r="D194" t="str">
            <v>lbr</v>
          </cell>
          <cell r="E194">
            <v>77700</v>
          </cell>
        </row>
        <row r="195">
          <cell r="A195" t="str">
            <v>BJ19</v>
          </cell>
          <cell r="B195">
            <v>174</v>
          </cell>
          <cell r="C195" t="str">
            <v>Tacon ( tahan bakar )</v>
          </cell>
          <cell r="D195" t="str">
            <v>m²</v>
          </cell>
          <cell r="E195">
            <v>80000</v>
          </cell>
        </row>
        <row r="196">
          <cell r="A196" t="str">
            <v>BJ20</v>
          </cell>
          <cell r="B196">
            <v>175</v>
          </cell>
          <cell r="C196" t="str">
            <v>Supercon</v>
          </cell>
          <cell r="D196" t="str">
            <v>m²</v>
          </cell>
          <cell r="E196">
            <v>42500</v>
          </cell>
        </row>
        <row r="197">
          <cell r="A197" t="str">
            <v>BJ21</v>
          </cell>
          <cell r="B197">
            <v>176</v>
          </cell>
          <cell r="C197" t="str">
            <v xml:space="preserve">Melamin 4 mm 120 x 240 </v>
          </cell>
          <cell r="D197" t="str">
            <v>lbr</v>
          </cell>
          <cell r="E197">
            <v>55000</v>
          </cell>
        </row>
        <row r="198">
          <cell r="A198" t="str">
            <v>BJ22</v>
          </cell>
          <cell r="B198">
            <v>177</v>
          </cell>
          <cell r="C198" t="str">
            <v xml:space="preserve">Melamin TIK 4 mm </v>
          </cell>
          <cell r="D198" t="str">
            <v>lbr</v>
          </cell>
          <cell r="E198">
            <v>145000</v>
          </cell>
        </row>
        <row r="199">
          <cell r="A199" t="str">
            <v>BJ23</v>
          </cell>
          <cell r="B199">
            <v>178</v>
          </cell>
          <cell r="C199" t="str">
            <v xml:space="preserve">Formika 120 x 240 </v>
          </cell>
          <cell r="D199" t="str">
            <v>lbr</v>
          </cell>
          <cell r="E199">
            <v>140000</v>
          </cell>
        </row>
        <row r="200">
          <cell r="A200" t="str">
            <v>BJ24</v>
          </cell>
          <cell r="B200">
            <v>179</v>
          </cell>
          <cell r="C200" t="str">
            <v>Formika Ukuran Pintu</v>
          </cell>
          <cell r="D200" t="str">
            <v>lbr</v>
          </cell>
          <cell r="E200">
            <v>82500</v>
          </cell>
        </row>
        <row r="202">
          <cell r="B202" t="str">
            <v>F</v>
          </cell>
          <cell r="C202" t="str">
            <v>BAHAN LANTAI DAN PELAPIS DINDING</v>
          </cell>
        </row>
        <row r="203">
          <cell r="A203" t="str">
            <v>BL01</v>
          </cell>
          <cell r="B203">
            <v>180</v>
          </cell>
          <cell r="C203" t="str">
            <v>Tegel PC 20 x 20</v>
          </cell>
          <cell r="D203" t="str">
            <v>bh</v>
          </cell>
          <cell r="E203">
            <v>750</v>
          </cell>
        </row>
        <row r="204">
          <cell r="A204" t="str">
            <v>BL02</v>
          </cell>
          <cell r="B204">
            <v>181</v>
          </cell>
          <cell r="C204" t="str">
            <v>Plin Tegel PC 10 x 20</v>
          </cell>
          <cell r="D204" t="str">
            <v>bh</v>
          </cell>
          <cell r="E204">
            <v>1000</v>
          </cell>
        </row>
        <row r="205">
          <cell r="A205" t="str">
            <v>BL03</v>
          </cell>
          <cell r="B205">
            <v>182</v>
          </cell>
          <cell r="C205" t="str">
            <v>Tegel PC 30 x 30</v>
          </cell>
          <cell r="D205" t="str">
            <v>bh</v>
          </cell>
          <cell r="E205">
            <v>2300</v>
          </cell>
        </row>
        <row r="206">
          <cell r="A206" t="str">
            <v>BL04</v>
          </cell>
          <cell r="B206">
            <v>183</v>
          </cell>
          <cell r="C206" t="str">
            <v>Plin Tegel PC 15 x 30</v>
          </cell>
          <cell r="D206" t="str">
            <v>bh</v>
          </cell>
          <cell r="E206">
            <v>1000</v>
          </cell>
        </row>
        <row r="207">
          <cell r="A207" t="str">
            <v>BL05</v>
          </cell>
          <cell r="B207">
            <v>184</v>
          </cell>
          <cell r="C207" t="str">
            <v>Tegel Warna 20 x 20</v>
          </cell>
          <cell r="D207" t="str">
            <v>bh</v>
          </cell>
          <cell r="E207">
            <v>900</v>
          </cell>
        </row>
        <row r="208">
          <cell r="A208" t="str">
            <v>BL06</v>
          </cell>
          <cell r="B208">
            <v>185</v>
          </cell>
          <cell r="C208" t="str">
            <v>Plin Tegel Warna 10 x 20</v>
          </cell>
          <cell r="D208" t="str">
            <v>bh</v>
          </cell>
          <cell r="E208">
            <v>2000</v>
          </cell>
        </row>
        <row r="209">
          <cell r="A209" t="str">
            <v>BL07</v>
          </cell>
          <cell r="B209">
            <v>186</v>
          </cell>
          <cell r="C209" t="str">
            <v>Tegel Warna 30 x 30</v>
          </cell>
          <cell r="D209" t="str">
            <v>bh</v>
          </cell>
          <cell r="E209">
            <v>2500</v>
          </cell>
        </row>
        <row r="210">
          <cell r="A210" t="str">
            <v>BL07'</v>
          </cell>
          <cell r="B210">
            <v>187</v>
          </cell>
          <cell r="C210" t="str">
            <v>Ubin Keramik 30 x 30 cm KW 1</v>
          </cell>
          <cell r="D210" t="str">
            <v>dus</v>
          </cell>
          <cell r="E210">
            <v>32500</v>
          </cell>
        </row>
        <row r="211">
          <cell r="A211" t="str">
            <v>BL07"</v>
          </cell>
          <cell r="B211">
            <v>188</v>
          </cell>
          <cell r="C211" t="str">
            <v>Ubin Keramik 20 x 20 cm KW 1</v>
          </cell>
          <cell r="D211" t="str">
            <v>dus</v>
          </cell>
          <cell r="E211">
            <v>33000</v>
          </cell>
        </row>
        <row r="212">
          <cell r="A212" t="str">
            <v>BL08</v>
          </cell>
          <cell r="B212">
            <v>189</v>
          </cell>
          <cell r="C212" t="str">
            <v>Plin Tegel Warna 15 x 30</v>
          </cell>
          <cell r="D212" t="str">
            <v>bh</v>
          </cell>
          <cell r="E212">
            <v>3000</v>
          </cell>
        </row>
        <row r="213">
          <cell r="A213" t="str">
            <v>BL09</v>
          </cell>
          <cell r="B213">
            <v>190</v>
          </cell>
          <cell r="C213" t="str">
            <v>Tegel Wafel PC 20 x 20</v>
          </cell>
          <cell r="D213" t="str">
            <v>bh</v>
          </cell>
          <cell r="E213">
            <v>700</v>
          </cell>
        </row>
        <row r="214">
          <cell r="A214" t="str">
            <v>BL10</v>
          </cell>
          <cell r="B214">
            <v>191</v>
          </cell>
          <cell r="C214" t="str">
            <v>Tegel Wafel Warna 20 x 20</v>
          </cell>
          <cell r="D214" t="str">
            <v>bh</v>
          </cell>
          <cell r="E214">
            <v>850</v>
          </cell>
        </row>
        <row r="215">
          <cell r="A215" t="str">
            <v>BL11</v>
          </cell>
          <cell r="B215">
            <v>192</v>
          </cell>
          <cell r="C215" t="str">
            <v>Tegel Badak PC 30 x 30</v>
          </cell>
          <cell r="D215" t="str">
            <v>bh</v>
          </cell>
          <cell r="E215">
            <v>2100</v>
          </cell>
        </row>
        <row r="216">
          <cell r="A216" t="str">
            <v>BL12</v>
          </cell>
          <cell r="B216">
            <v>193</v>
          </cell>
          <cell r="C216" t="str">
            <v>Poslin 11 x 11 Warna Standar DN</v>
          </cell>
          <cell r="D216" t="str">
            <v>m²</v>
          </cell>
          <cell r="E216">
            <v>33500</v>
          </cell>
        </row>
        <row r="217">
          <cell r="A217" t="str">
            <v>BL13</v>
          </cell>
          <cell r="B217">
            <v>194</v>
          </cell>
          <cell r="C217" t="str">
            <v>Poslin 11 x 11 Warna Khusus DN</v>
          </cell>
          <cell r="D217" t="str">
            <v>m²</v>
          </cell>
          <cell r="E217">
            <v>35000</v>
          </cell>
        </row>
        <row r="218">
          <cell r="A218" t="str">
            <v>BL14</v>
          </cell>
          <cell r="B218">
            <v>195</v>
          </cell>
          <cell r="C218" t="str">
            <v>Keramik 10 x 20 dan 20 x 20 KW I DN Putih  / Polos</v>
          </cell>
          <cell r="D218" t="str">
            <v>m²</v>
          </cell>
          <cell r="E218">
            <v>35000</v>
          </cell>
        </row>
        <row r="219">
          <cell r="A219" t="str">
            <v>BL15</v>
          </cell>
          <cell r="B219">
            <v>196</v>
          </cell>
          <cell r="C219" t="str">
            <v>Keramik 10 x 20 KW I DN Corak / Warna / Anti Slip</v>
          </cell>
          <cell r="D219" t="str">
            <v>m²</v>
          </cell>
          <cell r="E219">
            <v>35000</v>
          </cell>
        </row>
        <row r="220">
          <cell r="A220" t="str">
            <v>BL16</v>
          </cell>
          <cell r="B220">
            <v>197</v>
          </cell>
          <cell r="C220" t="str">
            <v>Keramik 20 x 20 (KM) KW I DN Corak / Warna / Anti Slip</v>
          </cell>
          <cell r="D220" t="str">
            <v>m²</v>
          </cell>
          <cell r="E220">
            <v>35000</v>
          </cell>
        </row>
        <row r="221">
          <cell r="A221" t="str">
            <v>BL17</v>
          </cell>
          <cell r="B221">
            <v>198</v>
          </cell>
          <cell r="C221" t="str">
            <v xml:space="preserve">Keramik 20 x 20 (KM) KWI DN Putih Polos </v>
          </cell>
          <cell r="D221" t="str">
            <v>m²</v>
          </cell>
          <cell r="E221">
            <v>35000</v>
          </cell>
        </row>
        <row r="222">
          <cell r="A222" t="str">
            <v>BL18</v>
          </cell>
          <cell r="B222">
            <v>199</v>
          </cell>
          <cell r="C222" t="str">
            <v xml:space="preserve">Keramik 20 x 25 Dinding KM KWI DN Corak </v>
          </cell>
          <cell r="D222" t="str">
            <v>m²</v>
          </cell>
          <cell r="E222">
            <v>40000</v>
          </cell>
        </row>
        <row r="223">
          <cell r="A223" t="str">
            <v>BL19</v>
          </cell>
          <cell r="B223">
            <v>200</v>
          </cell>
          <cell r="C223" t="str">
            <v>Keramik 30 x 30 KW I DN putih polos</v>
          </cell>
          <cell r="D223" t="str">
            <v>m²</v>
          </cell>
          <cell r="E223">
            <v>32500</v>
          </cell>
        </row>
        <row r="224">
          <cell r="A224" t="str">
            <v>BL20</v>
          </cell>
          <cell r="B224">
            <v>1</v>
          </cell>
          <cell r="C224" t="str">
            <v xml:space="preserve">Keramik 30 x 30 KW I DN Warna/Corak </v>
          </cell>
          <cell r="D224" t="str">
            <v>m²</v>
          </cell>
          <cell r="E224">
            <v>40000</v>
          </cell>
        </row>
        <row r="225">
          <cell r="B225">
            <v>202</v>
          </cell>
          <cell r="C225" t="str">
            <v>Granito Tile Esenssza 40 x 40 polis</v>
          </cell>
          <cell r="D225" t="str">
            <v>m²</v>
          </cell>
          <cell r="E225">
            <v>250000</v>
          </cell>
        </row>
        <row r="226">
          <cell r="B226">
            <v>203</v>
          </cell>
          <cell r="C226" t="str">
            <v>Granito Tile Esenssza 40 x 40 un polis</v>
          </cell>
          <cell r="D226" t="str">
            <v>m²</v>
          </cell>
          <cell r="E226">
            <v>185000</v>
          </cell>
        </row>
        <row r="227">
          <cell r="B227">
            <v>204</v>
          </cell>
          <cell r="C227" t="str">
            <v>Granito Tile Esenssza 60 x 60 polis</v>
          </cell>
          <cell r="D227" t="str">
            <v>m²</v>
          </cell>
          <cell r="E227">
            <v>275000</v>
          </cell>
        </row>
        <row r="228">
          <cell r="B228">
            <v>205</v>
          </cell>
          <cell r="C228" t="str">
            <v>Granito Tile Esenssza 60 x 60 un polis</v>
          </cell>
          <cell r="D228" t="str">
            <v>m²</v>
          </cell>
          <cell r="E228">
            <v>200000</v>
          </cell>
        </row>
        <row r="229">
          <cell r="B229">
            <v>206</v>
          </cell>
          <cell r="C229" t="str">
            <v xml:space="preserve">Keramik 40 x 40 cm </v>
          </cell>
          <cell r="D229" t="str">
            <v>dus</v>
          </cell>
          <cell r="E229">
            <v>46000</v>
          </cell>
        </row>
        <row r="230">
          <cell r="B230">
            <v>2</v>
          </cell>
          <cell r="C230" t="str">
            <v>Keramik 40 x 40 cm Bercorak/Warna</v>
          </cell>
          <cell r="D230" t="str">
            <v>m²</v>
          </cell>
          <cell r="E230">
            <v>55000.000000000007</v>
          </cell>
        </row>
        <row r="231">
          <cell r="B231">
            <v>207</v>
          </cell>
          <cell r="C231" t="str">
            <v>Keramik Mozaik 30 x 30 cm</v>
          </cell>
          <cell r="D231" t="str">
            <v>dus</v>
          </cell>
          <cell r="E231">
            <v>55000</v>
          </cell>
        </row>
        <row r="232">
          <cell r="A232" t="str">
            <v>BL21</v>
          </cell>
          <cell r="B232">
            <v>208</v>
          </cell>
          <cell r="C232" t="str">
            <v>Vinyl Lantai standar</v>
          </cell>
          <cell r="D232" t="str">
            <v>m²</v>
          </cell>
          <cell r="E232">
            <v>21000</v>
          </cell>
        </row>
        <row r="233">
          <cell r="A233" t="str">
            <v>BL22</v>
          </cell>
          <cell r="B233">
            <v>209</v>
          </cell>
          <cell r="C233" t="str">
            <v>Karpet Kelas Baik LN</v>
          </cell>
          <cell r="D233" t="str">
            <v>m²</v>
          </cell>
          <cell r="E233">
            <v>500000</v>
          </cell>
        </row>
        <row r="234">
          <cell r="A234" t="str">
            <v>BL23</v>
          </cell>
          <cell r="B234">
            <v>210</v>
          </cell>
          <cell r="C234" t="str">
            <v>Karpet Kelas Sedang LN</v>
          </cell>
          <cell r="D234" t="str">
            <v>m²</v>
          </cell>
          <cell r="E234">
            <v>200000</v>
          </cell>
        </row>
        <row r="235">
          <cell r="A235" t="str">
            <v>BL24</v>
          </cell>
          <cell r="B235">
            <v>211</v>
          </cell>
          <cell r="C235" t="str">
            <v>Stairnosing keramik 10/20</v>
          </cell>
          <cell r="D235" t="str">
            <v>bh</v>
          </cell>
          <cell r="E235">
            <v>8000</v>
          </cell>
        </row>
        <row r="236">
          <cell r="A236" t="str">
            <v>BL25</v>
          </cell>
          <cell r="B236">
            <v>212</v>
          </cell>
          <cell r="C236" t="str">
            <v>Stairnosing fiber</v>
          </cell>
          <cell r="D236" t="str">
            <v>m'</v>
          </cell>
          <cell r="E236">
            <v>14500</v>
          </cell>
        </row>
        <row r="237">
          <cell r="A237" t="str">
            <v>BL26</v>
          </cell>
          <cell r="B237">
            <v>213</v>
          </cell>
          <cell r="C237" t="str">
            <v>Taraso Kerang 30 x 30</v>
          </cell>
          <cell r="D237" t="str">
            <v>m²</v>
          </cell>
          <cell r="E237">
            <v>20000</v>
          </cell>
        </row>
        <row r="238">
          <cell r="A238" t="str">
            <v>BL27</v>
          </cell>
          <cell r="B238">
            <v>214</v>
          </cell>
          <cell r="C238" t="str">
            <v>Plin Taraso 10 x 30</v>
          </cell>
          <cell r="D238" t="str">
            <v>bh</v>
          </cell>
          <cell r="E238">
            <v>4500</v>
          </cell>
        </row>
        <row r="239">
          <cell r="A239" t="str">
            <v>BL28</v>
          </cell>
          <cell r="B239">
            <v>215</v>
          </cell>
          <cell r="C239" t="str">
            <v xml:space="preserve">Granit Alam LN Ukuran Besar </v>
          </cell>
          <cell r="D239" t="str">
            <v>m²</v>
          </cell>
          <cell r="E239">
            <v>1250000</v>
          </cell>
        </row>
        <row r="240">
          <cell r="A240" t="str">
            <v>BL29</v>
          </cell>
          <cell r="B240">
            <v>216</v>
          </cell>
          <cell r="C240" t="str">
            <v xml:space="preserve">Granit Alam LN Ukuran Kecil </v>
          </cell>
          <cell r="D240" t="str">
            <v>m²</v>
          </cell>
          <cell r="E240">
            <v>1100000</v>
          </cell>
        </row>
        <row r="241">
          <cell r="A241" t="str">
            <v>BL30</v>
          </cell>
          <cell r="B241">
            <v>217</v>
          </cell>
          <cell r="C241" t="str">
            <v xml:space="preserve">Granit Alam DN Ukuran Besar </v>
          </cell>
          <cell r="D241" t="str">
            <v>m²</v>
          </cell>
          <cell r="E241">
            <v>950000</v>
          </cell>
        </row>
        <row r="242">
          <cell r="A242" t="str">
            <v>BL31</v>
          </cell>
          <cell r="B242">
            <v>218</v>
          </cell>
          <cell r="C242" t="str">
            <v>Granit Alam DN Ukuran Kecil</v>
          </cell>
          <cell r="D242" t="str">
            <v>m²</v>
          </cell>
          <cell r="E242">
            <v>850000</v>
          </cell>
        </row>
        <row r="243">
          <cell r="A243" t="str">
            <v>BL32</v>
          </cell>
          <cell r="B243">
            <v>219</v>
          </cell>
          <cell r="C243" t="str">
            <v xml:space="preserve">Marmer Alam  Lampung Ukuran Besar </v>
          </cell>
          <cell r="D243" t="str">
            <v>m²</v>
          </cell>
          <cell r="E243">
            <v>160000</v>
          </cell>
        </row>
        <row r="244">
          <cell r="A244" t="str">
            <v>BL33</v>
          </cell>
          <cell r="B244">
            <v>220</v>
          </cell>
          <cell r="C244" t="str">
            <v>Marmer Alam  Lampung Ukuran Kecil</v>
          </cell>
          <cell r="D244" t="str">
            <v>m²</v>
          </cell>
          <cell r="E244">
            <v>110000</v>
          </cell>
        </row>
        <row r="245">
          <cell r="A245" t="str">
            <v>BL34</v>
          </cell>
          <cell r="B245">
            <v>221</v>
          </cell>
          <cell r="C245" t="str">
            <v xml:space="preserve">Marmer Alam Citatah Ukuran Besar </v>
          </cell>
          <cell r="D245" t="str">
            <v>m²</v>
          </cell>
          <cell r="E245">
            <v>430000</v>
          </cell>
        </row>
        <row r="246">
          <cell r="A246" t="str">
            <v>BL35</v>
          </cell>
          <cell r="B246">
            <v>222</v>
          </cell>
          <cell r="C246" t="str">
            <v>Marmer Alam Citatah Ukuran Kecil</v>
          </cell>
          <cell r="D246" t="str">
            <v>m²</v>
          </cell>
          <cell r="E246">
            <v>250000</v>
          </cell>
        </row>
        <row r="247">
          <cell r="A247" t="str">
            <v>BL36</v>
          </cell>
          <cell r="B247">
            <v>223</v>
          </cell>
          <cell r="C247" t="str">
            <v>Marmer Sintetis</v>
          </cell>
          <cell r="D247" t="str">
            <v>m²</v>
          </cell>
          <cell r="E247">
            <v>245700</v>
          </cell>
        </row>
        <row r="248">
          <cell r="A248" t="str">
            <v>BL37</v>
          </cell>
          <cell r="B248">
            <v>224</v>
          </cell>
          <cell r="C248" t="str">
            <v xml:space="preserve">Bata Karawang </v>
          </cell>
          <cell r="D248" t="str">
            <v>bh</v>
          </cell>
          <cell r="E248">
            <v>2200</v>
          </cell>
        </row>
        <row r="249">
          <cell r="A249" t="str">
            <v>BL41</v>
          </cell>
          <cell r="B249">
            <v>225</v>
          </cell>
          <cell r="C249" t="str">
            <v xml:space="preserve">Bata Karawang </v>
          </cell>
          <cell r="D249" t="str">
            <v>bh</v>
          </cell>
          <cell r="E249">
            <v>2200</v>
          </cell>
        </row>
        <row r="250">
          <cell r="A250" t="str">
            <v>BL42</v>
          </cell>
          <cell r="B250">
            <v>226</v>
          </cell>
          <cell r="C250" t="str">
            <v>Campuran untuk Kedap Air (AM)</v>
          </cell>
          <cell r="D250" t="str">
            <v>ltr</v>
          </cell>
          <cell r="E250">
            <v>22000</v>
          </cell>
        </row>
        <row r="251">
          <cell r="B251">
            <v>3</v>
          </cell>
          <cell r="C251" t="str">
            <v>Lantai Parket</v>
          </cell>
          <cell r="D251" t="str">
            <v>m²</v>
          </cell>
          <cell r="E251">
            <v>320000</v>
          </cell>
        </row>
        <row r="252">
          <cell r="B252">
            <v>4</v>
          </cell>
          <cell r="C252" t="str">
            <v>Stepnozing</v>
          </cell>
          <cell r="D252" t="str">
            <v>m'</v>
          </cell>
          <cell r="E252">
            <v>14400</v>
          </cell>
        </row>
        <row r="254">
          <cell r="B254" t="str">
            <v>G</v>
          </cell>
          <cell r="C254" t="str">
            <v>BAHAN SALURAN AIR KOTOR / BERSIH</v>
          </cell>
        </row>
        <row r="255">
          <cell r="A255" t="str">
            <v>BN01</v>
          </cell>
          <cell r="B255">
            <v>229</v>
          </cell>
          <cell r="C255" t="str">
            <v>Grafel 1/2 d.20 cm</v>
          </cell>
          <cell r="D255" t="str">
            <v>m1</v>
          </cell>
          <cell r="E255">
            <v>20000</v>
          </cell>
        </row>
        <row r="256">
          <cell r="A256" t="str">
            <v>BN02</v>
          </cell>
          <cell r="B256">
            <v>1</v>
          </cell>
          <cell r="C256" t="str">
            <v>Grafel 1/2 d.30 cm</v>
          </cell>
          <cell r="D256" t="str">
            <v>m1</v>
          </cell>
          <cell r="E256">
            <v>30000</v>
          </cell>
        </row>
        <row r="257">
          <cell r="A257" t="str">
            <v>BN03</v>
          </cell>
          <cell r="B257">
            <v>231</v>
          </cell>
          <cell r="C257" t="str">
            <v>Grafel 1/2 d.40 cm</v>
          </cell>
          <cell r="D257" t="str">
            <v>m1</v>
          </cell>
          <cell r="E257">
            <v>40000</v>
          </cell>
        </row>
        <row r="258">
          <cell r="A258" t="str">
            <v>BN04</v>
          </cell>
          <cell r="B258">
            <v>232</v>
          </cell>
          <cell r="C258" t="str">
            <v>Buis Beton Ø 20 cm ( 1 m' )</v>
          </cell>
          <cell r="D258" t="str">
            <v>m1</v>
          </cell>
          <cell r="E258">
            <v>30000</v>
          </cell>
        </row>
        <row r="259">
          <cell r="A259" t="str">
            <v>BN05</v>
          </cell>
          <cell r="B259">
            <v>233</v>
          </cell>
          <cell r="C259" t="str">
            <v>Buis Beton Ø 30 cm ( 1 m' )</v>
          </cell>
          <cell r="D259" t="str">
            <v>bh</v>
          </cell>
          <cell r="E259">
            <v>45000</v>
          </cell>
        </row>
        <row r="260">
          <cell r="A260" t="str">
            <v>BN06</v>
          </cell>
          <cell r="B260">
            <v>234</v>
          </cell>
          <cell r="C260" t="str">
            <v>Buis Beton Ø 40 cm ( 1 m' )</v>
          </cell>
          <cell r="D260" t="str">
            <v>bh</v>
          </cell>
          <cell r="E260">
            <v>60000</v>
          </cell>
        </row>
        <row r="261">
          <cell r="A261" t="str">
            <v>BN07</v>
          </cell>
          <cell r="B261">
            <v>235</v>
          </cell>
          <cell r="C261" t="str">
            <v>Buis Beton Ø 50 cm ( 1 m' )</v>
          </cell>
          <cell r="D261" t="str">
            <v>bh</v>
          </cell>
          <cell r="E261">
            <v>75000</v>
          </cell>
        </row>
        <row r="262">
          <cell r="A262" t="str">
            <v>BN08</v>
          </cell>
          <cell r="B262">
            <v>236</v>
          </cell>
          <cell r="C262" t="str">
            <v>Buis Beton Ø 60 cm ( 1 m' ) *M031</v>
          </cell>
          <cell r="D262" t="str">
            <v>bh</v>
          </cell>
          <cell r="E262">
            <v>90000</v>
          </cell>
        </row>
        <row r="263">
          <cell r="A263" t="str">
            <v>BN09</v>
          </cell>
          <cell r="B263">
            <v>237</v>
          </cell>
          <cell r="C263" t="str">
            <v>Buis Beton Ø 100 cm ( 0.50 m ) *M035</v>
          </cell>
          <cell r="D263" t="str">
            <v>bh</v>
          </cell>
          <cell r="E263">
            <v>120000</v>
          </cell>
        </row>
        <row r="264">
          <cell r="A264" t="str">
            <v>BN10</v>
          </cell>
          <cell r="B264">
            <v>238</v>
          </cell>
          <cell r="C264" t="str">
            <v>Buis Beton Ø 80 cm ( 0.50 m ) *M033</v>
          </cell>
          <cell r="D264" t="str">
            <v>bh</v>
          </cell>
          <cell r="E264">
            <v>100000</v>
          </cell>
        </row>
        <row r="265">
          <cell r="A265" t="str">
            <v>BN11</v>
          </cell>
          <cell r="B265">
            <v>239</v>
          </cell>
          <cell r="C265" t="str">
            <v>Buis Tanah Ø 10 cm ( 0.50 m )</v>
          </cell>
          <cell r="D265" t="str">
            <v>bh</v>
          </cell>
          <cell r="E265">
            <v>7000</v>
          </cell>
        </row>
        <row r="266">
          <cell r="A266" t="str">
            <v>BN12</v>
          </cell>
          <cell r="B266">
            <v>240</v>
          </cell>
          <cell r="C266" t="str">
            <v>Buis Tanah Ø 15 cm ( 0.50 m )</v>
          </cell>
          <cell r="D266" t="str">
            <v>bh</v>
          </cell>
          <cell r="E266">
            <v>10350</v>
          </cell>
        </row>
        <row r="267">
          <cell r="A267" t="str">
            <v>BN13</v>
          </cell>
          <cell r="B267">
            <v>241</v>
          </cell>
          <cell r="C267" t="str">
            <v>Buis Tanah Ø 20 cm ( 0.50 m )</v>
          </cell>
          <cell r="D267" t="str">
            <v>bh</v>
          </cell>
          <cell r="E267">
            <v>15000</v>
          </cell>
        </row>
        <row r="268">
          <cell r="A268" t="str">
            <v>BN14</v>
          </cell>
          <cell r="B268">
            <v>242</v>
          </cell>
          <cell r="C268" t="str">
            <v>Buis Tanah Ø 25 cm ( 0.50 m )</v>
          </cell>
          <cell r="D268" t="str">
            <v>bh</v>
          </cell>
          <cell r="E268">
            <v>11000</v>
          </cell>
        </row>
        <row r="269">
          <cell r="A269" t="str">
            <v>BN15</v>
          </cell>
          <cell r="B269">
            <v>243</v>
          </cell>
          <cell r="C269" t="str">
            <v xml:space="preserve"> Injuk</v>
          </cell>
          <cell r="D269" t="str">
            <v>kg</v>
          </cell>
          <cell r="E269">
            <v>12000</v>
          </cell>
        </row>
        <row r="271">
          <cell r="B271" t="str">
            <v>H</v>
          </cell>
          <cell r="C271" t="str">
            <v>BAHAN LOGAM DAN BAHAN JADINYA</v>
          </cell>
        </row>
        <row r="272">
          <cell r="A272" t="str">
            <v>BP01</v>
          </cell>
          <cell r="B272">
            <v>1</v>
          </cell>
          <cell r="C272" t="str">
            <v>Besi Beton U-24 Rata - Rata *M167'</v>
          </cell>
          <cell r="D272" t="str">
            <v>kg</v>
          </cell>
          <cell r="E272">
            <v>8000</v>
          </cell>
        </row>
        <row r="273">
          <cell r="A273" t="str">
            <v>BP02</v>
          </cell>
          <cell r="B273">
            <v>245</v>
          </cell>
          <cell r="C273" t="str">
            <v>Besi Beton U-39 / U-32 Rata - Rata *M167</v>
          </cell>
          <cell r="D273" t="str">
            <v>kg</v>
          </cell>
          <cell r="E273">
            <v>8100</v>
          </cell>
        </row>
        <row r="274">
          <cell r="A274" t="str">
            <v>BP03</v>
          </cell>
          <cell r="B274">
            <v>246</v>
          </cell>
          <cell r="C274" t="str">
            <v>Pagar BRC Lengkap Tiang ( Tanpa Pondasi )</v>
          </cell>
          <cell r="D274" t="str">
            <v>m²</v>
          </cell>
          <cell r="E274">
            <v>75000</v>
          </cell>
        </row>
        <row r="275">
          <cell r="A275" t="str">
            <v>BP04</v>
          </cell>
          <cell r="B275">
            <v>247</v>
          </cell>
          <cell r="C275" t="str">
            <v>Bondek</v>
          </cell>
          <cell r="D275" t="str">
            <v>m²</v>
          </cell>
          <cell r="E275">
            <v>95000</v>
          </cell>
        </row>
        <row r="276">
          <cell r="A276" t="str">
            <v>BP05</v>
          </cell>
          <cell r="B276">
            <v>248</v>
          </cell>
          <cell r="C276" t="str">
            <v>Ongkos Galfanis Besi</v>
          </cell>
          <cell r="D276" t="str">
            <v>kg</v>
          </cell>
          <cell r="E276">
            <v>5500</v>
          </cell>
        </row>
        <row r="277">
          <cell r="A277" t="str">
            <v>BP07</v>
          </cell>
          <cell r="B277">
            <v>249</v>
          </cell>
          <cell r="C277" t="str">
            <v>Kawat Duri</v>
          </cell>
          <cell r="D277" t="str">
            <v>m1</v>
          </cell>
          <cell r="E277">
            <v>2340</v>
          </cell>
        </row>
        <row r="278">
          <cell r="A278" t="str">
            <v>BP08</v>
          </cell>
          <cell r="B278">
            <v>250</v>
          </cell>
          <cell r="C278" t="str">
            <v xml:space="preserve">Kawat Pengikat </v>
          </cell>
          <cell r="D278" t="str">
            <v>m1</v>
          </cell>
          <cell r="E278">
            <v>5200</v>
          </cell>
        </row>
        <row r="279">
          <cell r="A279" t="str">
            <v>BP09</v>
          </cell>
          <cell r="B279">
            <v>251</v>
          </cell>
          <cell r="C279" t="str">
            <v>Kawat Bronjong 4 mm</v>
          </cell>
          <cell r="D279" t="str">
            <v>kg</v>
          </cell>
          <cell r="E279">
            <v>6500</v>
          </cell>
        </row>
        <row r="280">
          <cell r="A280" t="str">
            <v>BP10</v>
          </cell>
          <cell r="B280">
            <v>252</v>
          </cell>
          <cell r="C280" t="str">
            <v>Kawat Tembaga</v>
          </cell>
          <cell r="D280" t="str">
            <v>kg</v>
          </cell>
          <cell r="E280">
            <v>4500</v>
          </cell>
        </row>
        <row r="281">
          <cell r="A281" t="str">
            <v>BP10,</v>
          </cell>
          <cell r="B281">
            <v>253</v>
          </cell>
          <cell r="C281" t="str">
            <v>Baja Siku/Profil DN</v>
          </cell>
          <cell r="D281" t="str">
            <v>kg</v>
          </cell>
          <cell r="E281">
            <v>8500</v>
          </cell>
        </row>
        <row r="282">
          <cell r="A282" t="str">
            <v>BP10'</v>
          </cell>
          <cell r="B282">
            <v>254</v>
          </cell>
          <cell r="C282" t="str">
            <v>Baja IWF DN SII</v>
          </cell>
          <cell r="D282" t="str">
            <v>kg</v>
          </cell>
          <cell r="E282">
            <v>8500</v>
          </cell>
        </row>
        <row r="283">
          <cell r="A283" t="str">
            <v>BP10"</v>
          </cell>
          <cell r="B283">
            <v>255</v>
          </cell>
          <cell r="C283" t="str">
            <v>Baja IWF Jepang</v>
          </cell>
          <cell r="D283" t="str">
            <v>kg</v>
          </cell>
          <cell r="E283">
            <v>10000</v>
          </cell>
        </row>
        <row r="284">
          <cell r="B284">
            <v>256</v>
          </cell>
          <cell r="C284" t="str">
            <v>Baja Kontruksi Jembatan *M165</v>
          </cell>
          <cell r="D284" t="str">
            <v>kg</v>
          </cell>
          <cell r="E284">
            <v>24570</v>
          </cell>
        </row>
        <row r="285">
          <cell r="A285" t="str">
            <v>BP11</v>
          </cell>
          <cell r="B285">
            <v>2</v>
          </cell>
          <cell r="C285" t="str">
            <v>Kawat Beton *M168</v>
          </cell>
          <cell r="D285" t="str">
            <v>kg</v>
          </cell>
          <cell r="E285">
            <v>7500</v>
          </cell>
        </row>
        <row r="286">
          <cell r="A286" t="str">
            <v>BP14</v>
          </cell>
          <cell r="B286">
            <v>258</v>
          </cell>
          <cell r="C286" t="str">
            <v>Kawat Bronjong 4 mm *M162</v>
          </cell>
          <cell r="D286" t="str">
            <v>kg</v>
          </cell>
          <cell r="E286">
            <v>6500</v>
          </cell>
        </row>
        <row r="287">
          <cell r="A287" t="str">
            <v>BP15</v>
          </cell>
          <cell r="B287">
            <v>259</v>
          </cell>
          <cell r="C287" t="str">
            <v>Kawat Tembaga</v>
          </cell>
          <cell r="D287" t="str">
            <v>kg</v>
          </cell>
          <cell r="E287">
            <v>4500</v>
          </cell>
        </row>
        <row r="288">
          <cell r="B288">
            <v>260</v>
          </cell>
          <cell r="C288" t="str">
            <v>Baut Baja  *M163</v>
          </cell>
          <cell r="D288" t="str">
            <v>kg</v>
          </cell>
          <cell r="E288">
            <v>18000</v>
          </cell>
        </row>
        <row r="289">
          <cell r="B289">
            <v>261</v>
          </cell>
          <cell r="C289" t="str">
            <v>Besi Galvanisir  * M164</v>
          </cell>
          <cell r="D289" t="str">
            <v>kg</v>
          </cell>
          <cell r="E289">
            <v>30500</v>
          </cell>
        </row>
        <row r="290">
          <cell r="B290">
            <v>262</v>
          </cell>
          <cell r="C290" t="str">
            <v>Baja Tralis   *M161</v>
          </cell>
          <cell r="D290" t="str">
            <v>kg</v>
          </cell>
          <cell r="E290">
            <v>12500</v>
          </cell>
        </row>
        <row r="291">
          <cell r="A291" t="str">
            <v>BP16</v>
          </cell>
          <cell r="B291">
            <v>263</v>
          </cell>
          <cell r="C291" t="str">
            <v>Ram Nyamuk Hijau</v>
          </cell>
          <cell r="D291" t="str">
            <v>m²</v>
          </cell>
          <cell r="E291">
            <v>8500</v>
          </cell>
        </row>
        <row r="292">
          <cell r="A292" t="str">
            <v>BP17</v>
          </cell>
          <cell r="B292">
            <v>264</v>
          </cell>
          <cell r="C292" t="str">
            <v>Ram Kawat 1 x 1 cm</v>
          </cell>
          <cell r="D292" t="str">
            <v>m²</v>
          </cell>
          <cell r="E292">
            <v>8500</v>
          </cell>
        </row>
        <row r="293">
          <cell r="A293" t="str">
            <v>BP18</v>
          </cell>
          <cell r="B293">
            <v>265</v>
          </cell>
          <cell r="C293" t="str">
            <v>Ram Ayam</v>
          </cell>
          <cell r="D293" t="str">
            <v>m²</v>
          </cell>
          <cell r="E293">
            <v>9000</v>
          </cell>
        </row>
        <row r="294">
          <cell r="A294" t="str">
            <v>BP19</v>
          </cell>
          <cell r="B294">
            <v>266</v>
          </cell>
          <cell r="C294" t="str">
            <v xml:space="preserve">Kawat Kasa 1 x 1 cm ( Putih ) </v>
          </cell>
          <cell r="D294" t="str">
            <v>m²</v>
          </cell>
          <cell r="E294">
            <v>15000</v>
          </cell>
        </row>
        <row r="295">
          <cell r="A295" t="str">
            <v>BP20</v>
          </cell>
          <cell r="B295">
            <v>267</v>
          </cell>
          <cell r="C295" t="str">
            <v>Kawat Harmonika 4 cm</v>
          </cell>
          <cell r="D295" t="str">
            <v>m²</v>
          </cell>
          <cell r="E295">
            <v>19250</v>
          </cell>
        </row>
        <row r="296">
          <cell r="A296" t="str">
            <v>BP21</v>
          </cell>
          <cell r="B296">
            <v>268</v>
          </cell>
          <cell r="C296" t="str">
            <v>Kawat Harmonika 2 cm</v>
          </cell>
          <cell r="D296" t="str">
            <v>m²</v>
          </cell>
          <cell r="E296">
            <v>23400</v>
          </cell>
        </row>
        <row r="297">
          <cell r="A297" t="str">
            <v>BP22</v>
          </cell>
          <cell r="B297">
            <v>269</v>
          </cell>
          <cell r="C297" t="str">
            <v>Kawat Las Listrik</v>
          </cell>
          <cell r="D297" t="str">
            <v>kg</v>
          </cell>
          <cell r="E297">
            <v>18250</v>
          </cell>
        </row>
        <row r="298">
          <cell r="A298" t="str">
            <v>BP23</v>
          </cell>
          <cell r="B298">
            <v>270</v>
          </cell>
          <cell r="C298" t="str">
            <v>Wiremesh M8</v>
          </cell>
          <cell r="D298" t="str">
            <v>m²</v>
          </cell>
          <cell r="E298">
            <v>28000</v>
          </cell>
        </row>
        <row r="299">
          <cell r="A299" t="str">
            <v>BP24</v>
          </cell>
          <cell r="B299">
            <v>271</v>
          </cell>
          <cell r="C299" t="str">
            <v>Wiremesh M6</v>
          </cell>
          <cell r="D299" t="str">
            <v>m²</v>
          </cell>
          <cell r="E299">
            <v>23000</v>
          </cell>
        </row>
        <row r="300">
          <cell r="A300" t="str">
            <v>BP25</v>
          </cell>
          <cell r="B300">
            <v>272</v>
          </cell>
          <cell r="C300" t="str">
            <v>Timah</v>
          </cell>
          <cell r="D300" t="str">
            <v>kg</v>
          </cell>
          <cell r="E300">
            <v>28500</v>
          </cell>
        </row>
        <row r="301">
          <cell r="A301" t="str">
            <v>BP26</v>
          </cell>
          <cell r="B301">
            <v>273</v>
          </cell>
          <cell r="C301" t="str">
            <v>Timah Hitam</v>
          </cell>
          <cell r="D301" t="str">
            <v>kg</v>
          </cell>
          <cell r="E301">
            <v>18250</v>
          </cell>
        </row>
        <row r="302">
          <cell r="A302" t="str">
            <v>BP27</v>
          </cell>
          <cell r="B302">
            <v>274</v>
          </cell>
          <cell r="C302" t="str">
            <v>Ram Nyamuk Aluminium</v>
          </cell>
          <cell r="D302" t="str">
            <v>m²</v>
          </cell>
          <cell r="E302">
            <v>9800</v>
          </cell>
        </row>
        <row r="303">
          <cell r="A303" t="str">
            <v>BP28</v>
          </cell>
          <cell r="B303">
            <v>275</v>
          </cell>
          <cell r="C303" t="str">
            <v xml:space="preserve">Plat Srip Ø 2 x 30 mm ( 6 m1) </v>
          </cell>
          <cell r="D303" t="str">
            <v>bt</v>
          </cell>
          <cell r="E303">
            <v>18300</v>
          </cell>
        </row>
        <row r="304">
          <cell r="A304" t="str">
            <v>BP29</v>
          </cell>
          <cell r="B304">
            <v>276</v>
          </cell>
          <cell r="C304" t="str">
            <v xml:space="preserve">Plat Srip Ø 3 x 30 mm ( 6 m1) </v>
          </cell>
          <cell r="D304" t="str">
            <v>bt</v>
          </cell>
          <cell r="E304">
            <v>23800</v>
          </cell>
        </row>
        <row r="305">
          <cell r="A305" t="str">
            <v>BP30</v>
          </cell>
          <cell r="B305">
            <v>277</v>
          </cell>
          <cell r="C305" t="str">
            <v>Plat Alumunium 0.2 mm</v>
          </cell>
          <cell r="D305" t="str">
            <v>m²</v>
          </cell>
          <cell r="E305">
            <v>55900</v>
          </cell>
        </row>
        <row r="306">
          <cell r="A306" t="str">
            <v>BP31</v>
          </cell>
          <cell r="B306">
            <v>278</v>
          </cell>
          <cell r="C306" t="str">
            <v>Plat Alumunium 0.3 mm</v>
          </cell>
          <cell r="D306" t="str">
            <v>m²</v>
          </cell>
          <cell r="E306">
            <v>72500</v>
          </cell>
        </row>
        <row r="307">
          <cell r="A307" t="str">
            <v>BP32</v>
          </cell>
          <cell r="B307">
            <v>279</v>
          </cell>
          <cell r="C307" t="str">
            <v>Plat Alumunium 0.4 mm</v>
          </cell>
          <cell r="D307" t="str">
            <v>m²</v>
          </cell>
          <cell r="E307">
            <v>87000</v>
          </cell>
        </row>
        <row r="308">
          <cell r="A308" t="str">
            <v>BP33</v>
          </cell>
          <cell r="B308">
            <v>280</v>
          </cell>
          <cell r="C308" t="str">
            <v>Plat Alumunium 0.5 mm</v>
          </cell>
          <cell r="D308" t="str">
            <v>m²</v>
          </cell>
          <cell r="E308">
            <v>98000</v>
          </cell>
        </row>
        <row r="309">
          <cell r="A309" t="str">
            <v>BP34</v>
          </cell>
          <cell r="B309">
            <v>281</v>
          </cell>
          <cell r="C309" t="str">
            <v>Plat Alumunium 0.6 mm</v>
          </cell>
          <cell r="D309" t="str">
            <v>m²</v>
          </cell>
          <cell r="E309">
            <v>113500</v>
          </cell>
        </row>
        <row r="310">
          <cell r="A310" t="str">
            <v>BP35</v>
          </cell>
          <cell r="B310">
            <v>282</v>
          </cell>
          <cell r="C310" t="str">
            <v>Plat Alumunium 0.1 mm</v>
          </cell>
          <cell r="D310" t="str">
            <v>m²</v>
          </cell>
          <cell r="E310">
            <v>30150</v>
          </cell>
        </row>
        <row r="311">
          <cell r="A311" t="str">
            <v>BP36</v>
          </cell>
          <cell r="B311">
            <v>283</v>
          </cell>
          <cell r="C311" t="str">
            <v>Kusen Alumunium Natural 1.3 mm  t=1,3 mm ( 4 " )</v>
          </cell>
          <cell r="D311" t="str">
            <v>m1</v>
          </cell>
          <cell r="E311">
            <v>36850</v>
          </cell>
        </row>
        <row r="312">
          <cell r="A312" t="str">
            <v>BP37</v>
          </cell>
          <cell r="B312">
            <v>284</v>
          </cell>
          <cell r="C312" t="str">
            <v>Kusen Alumunium Warna 1.3 mm t=1,3 mm ( 4 " )</v>
          </cell>
          <cell r="D312" t="str">
            <v>m1</v>
          </cell>
          <cell r="E312">
            <v>58200</v>
          </cell>
        </row>
        <row r="313">
          <cell r="A313" t="str">
            <v>BP38</v>
          </cell>
          <cell r="B313">
            <v>285</v>
          </cell>
          <cell r="C313" t="str">
            <v xml:space="preserve">Daun Jendela Alumunium Natural ( Tanpa Kaca dan accessories ) </v>
          </cell>
          <cell r="D313" t="str">
            <v>m²</v>
          </cell>
          <cell r="E313">
            <v>14500</v>
          </cell>
        </row>
        <row r="314">
          <cell r="A314" t="str">
            <v>BP39</v>
          </cell>
          <cell r="B314">
            <v>286</v>
          </cell>
          <cell r="C314" t="str">
            <v>Daun Jendela Alumunium Warna ( Tanpa Kaca dan accessories )</v>
          </cell>
          <cell r="D314" t="str">
            <v>m²</v>
          </cell>
          <cell r="E314">
            <v>19250</v>
          </cell>
        </row>
        <row r="315">
          <cell r="A315" t="str">
            <v>BP40</v>
          </cell>
          <cell r="B315">
            <v>287</v>
          </cell>
          <cell r="C315" t="str">
            <v>Daun Pintu Alumunium Natural ( tanpa kaca dan accessories )</v>
          </cell>
          <cell r="D315" t="str">
            <v>m²</v>
          </cell>
          <cell r="E315">
            <v>47500</v>
          </cell>
        </row>
        <row r="316">
          <cell r="A316" t="str">
            <v>BP41</v>
          </cell>
          <cell r="B316">
            <v>288</v>
          </cell>
          <cell r="C316" t="str">
            <v>Daun Pintu Alumunium Warna ( tanpa kaca dan accessories )</v>
          </cell>
          <cell r="D316" t="str">
            <v>m²</v>
          </cell>
          <cell r="E316">
            <v>63500</v>
          </cell>
        </row>
        <row r="317">
          <cell r="A317" t="str">
            <v>BP42</v>
          </cell>
          <cell r="B317">
            <v>289</v>
          </cell>
          <cell r="C317" t="str">
            <v xml:space="preserve">Handle Alumunium ( Tarikan Pintu Alumunium ) </v>
          </cell>
          <cell r="D317" t="str">
            <v>bh</v>
          </cell>
          <cell r="E317">
            <v>61500</v>
          </cell>
        </row>
        <row r="318">
          <cell r="A318" t="str">
            <v>BP43</v>
          </cell>
          <cell r="B318">
            <v>290</v>
          </cell>
          <cell r="C318" t="str">
            <v xml:space="preserve">Kait Angin alumunium </v>
          </cell>
          <cell r="D318" t="str">
            <v>ps</v>
          </cell>
          <cell r="E318">
            <v>75000</v>
          </cell>
        </row>
        <row r="319">
          <cell r="A319" t="str">
            <v>BP44</v>
          </cell>
          <cell r="B319">
            <v>291</v>
          </cell>
          <cell r="C319" t="str">
            <v xml:space="preserve">Karet Asisoris Kusen / Pintu Alumunium </v>
          </cell>
          <cell r="D319" t="str">
            <v>m1</v>
          </cell>
          <cell r="E319">
            <v>3600</v>
          </cell>
        </row>
        <row r="320">
          <cell r="A320" t="str">
            <v>BP45</v>
          </cell>
          <cell r="B320">
            <v>292</v>
          </cell>
          <cell r="C320" t="str">
            <v>Seng Plat BJLS 30 dia. 60 cm  ( 100 m1 )</v>
          </cell>
          <cell r="D320" t="str">
            <v>m1</v>
          </cell>
          <cell r="E320">
            <v>21840</v>
          </cell>
        </row>
        <row r="321">
          <cell r="A321" t="str">
            <v>BP46</v>
          </cell>
          <cell r="B321">
            <v>293</v>
          </cell>
          <cell r="C321" t="str">
            <v>Seng Plat BJLS 30 dia. 90 cm ( 100 m1 )</v>
          </cell>
          <cell r="D321" t="str">
            <v>m1</v>
          </cell>
          <cell r="E321">
            <v>27300</v>
          </cell>
        </row>
        <row r="322">
          <cell r="A322" t="str">
            <v>BP47</v>
          </cell>
          <cell r="B322">
            <v>294</v>
          </cell>
          <cell r="C322" t="str">
            <v>Plat Besi Tipis 1 mm</v>
          </cell>
          <cell r="D322" t="str">
            <v>kg</v>
          </cell>
          <cell r="E322">
            <v>8500</v>
          </cell>
        </row>
        <row r="323">
          <cell r="A323" t="str">
            <v>BP48</v>
          </cell>
          <cell r="B323">
            <v>295</v>
          </cell>
          <cell r="C323" t="str">
            <v>Plat Besi Tipis 0.5 mm</v>
          </cell>
          <cell r="D323" t="str">
            <v>kg</v>
          </cell>
          <cell r="E323">
            <v>9000</v>
          </cell>
        </row>
        <row r="324">
          <cell r="A324" t="str">
            <v>BP49</v>
          </cell>
          <cell r="B324">
            <v>296</v>
          </cell>
          <cell r="C324" t="str">
            <v xml:space="preserve">Plat Besi 2 mm s/d 5 mm </v>
          </cell>
          <cell r="D324" t="str">
            <v>kg</v>
          </cell>
          <cell r="E324">
            <v>7300</v>
          </cell>
        </row>
        <row r="325">
          <cell r="A325" t="str">
            <v>BP50</v>
          </cell>
          <cell r="B325">
            <v>297</v>
          </cell>
          <cell r="C325" t="str">
            <v xml:space="preserve">Plat Besi 6 mm s/d 10 mm </v>
          </cell>
          <cell r="D325" t="str">
            <v>kg</v>
          </cell>
          <cell r="E325">
            <v>7300</v>
          </cell>
        </row>
        <row r="326">
          <cell r="A326" t="str">
            <v>BP51</v>
          </cell>
          <cell r="B326">
            <v>298</v>
          </cell>
          <cell r="C326" t="str">
            <v>Plat Besi 10 mm Ke atas</v>
          </cell>
          <cell r="D326" t="str">
            <v>kg</v>
          </cell>
          <cell r="E326">
            <v>7300</v>
          </cell>
        </row>
        <row r="327">
          <cell r="A327" t="str">
            <v>BP52</v>
          </cell>
          <cell r="B327">
            <v>299</v>
          </cell>
          <cell r="C327" t="str">
            <v>Lem Kuning (aibond)</v>
          </cell>
          <cell r="D327" t="str">
            <v>kg</v>
          </cell>
          <cell r="E327">
            <v>33000</v>
          </cell>
        </row>
        <row r="328">
          <cell r="A328" t="str">
            <v>BP53</v>
          </cell>
          <cell r="B328">
            <v>3</v>
          </cell>
          <cell r="C328" t="str">
            <v>Lem Fox</v>
          </cell>
          <cell r="D328" t="str">
            <v>kg</v>
          </cell>
          <cell r="E328">
            <v>10000</v>
          </cell>
        </row>
        <row r="330">
          <cell r="B330" t="str">
            <v>I</v>
          </cell>
          <cell r="C330" t="str">
            <v>BAHAN  KACA</v>
          </cell>
        </row>
        <row r="331">
          <cell r="A331" t="str">
            <v>BR01</v>
          </cell>
          <cell r="B331">
            <v>301</v>
          </cell>
          <cell r="C331" t="str">
            <v xml:space="preserve">Kaca Polos 2 mm </v>
          </cell>
          <cell r="D331" t="str">
            <v>m²</v>
          </cell>
          <cell r="E331">
            <v>32000</v>
          </cell>
        </row>
        <row r="332">
          <cell r="A332" t="str">
            <v>BR02</v>
          </cell>
          <cell r="B332">
            <v>302</v>
          </cell>
          <cell r="C332" t="str">
            <v xml:space="preserve">Kaca Polos 3 mm </v>
          </cell>
          <cell r="D332" t="str">
            <v>m²</v>
          </cell>
          <cell r="E332">
            <v>32500</v>
          </cell>
        </row>
        <row r="333">
          <cell r="A333" t="str">
            <v>BR03</v>
          </cell>
          <cell r="B333">
            <v>1</v>
          </cell>
          <cell r="C333" t="str">
            <v xml:space="preserve">Kaca Polos 5 mm </v>
          </cell>
          <cell r="D333" t="str">
            <v>m²</v>
          </cell>
          <cell r="E333">
            <v>34250</v>
          </cell>
        </row>
        <row r="334">
          <cell r="B334">
            <v>304</v>
          </cell>
          <cell r="C334" t="str">
            <v>Kaca Polos Tebal 8 mm</v>
          </cell>
          <cell r="D334" t="str">
            <v>m²</v>
          </cell>
          <cell r="E334">
            <v>36000</v>
          </cell>
        </row>
        <row r="335">
          <cell r="B335">
            <v>305</v>
          </cell>
          <cell r="C335" t="str">
            <v>Kaca Polos Tebal 12 mm</v>
          </cell>
          <cell r="D335" t="str">
            <v>m²</v>
          </cell>
          <cell r="E335">
            <v>50000</v>
          </cell>
        </row>
        <row r="336">
          <cell r="A336" t="str">
            <v>BR04</v>
          </cell>
          <cell r="B336">
            <v>306</v>
          </cell>
          <cell r="C336" t="str">
            <v>Kaca Rayband 5 mm ( ASAHI )</v>
          </cell>
          <cell r="D336" t="str">
            <v>m²</v>
          </cell>
          <cell r="E336">
            <v>55250</v>
          </cell>
        </row>
        <row r="337">
          <cell r="A337" t="str">
            <v>BR05</v>
          </cell>
          <cell r="B337">
            <v>307</v>
          </cell>
          <cell r="C337" t="str">
            <v>Kaca Rayband 8 mm ( ASAHI )</v>
          </cell>
          <cell r="D337" t="str">
            <v>m²</v>
          </cell>
          <cell r="E337">
            <v>245500</v>
          </cell>
        </row>
        <row r="338">
          <cell r="A338" t="str">
            <v>BR06</v>
          </cell>
          <cell r="B338">
            <v>308</v>
          </cell>
          <cell r="C338" t="str">
            <v>Kaca Rayband 12 mm ( ASAHI )</v>
          </cell>
          <cell r="D338" t="str">
            <v>m²</v>
          </cell>
          <cell r="E338">
            <v>390000</v>
          </cell>
        </row>
        <row r="339">
          <cell r="A339" t="str">
            <v>BR07</v>
          </cell>
          <cell r="B339">
            <v>309</v>
          </cell>
          <cell r="C339" t="str">
            <v>Kaca Patri Lokal Terpasang ( ASAHI )</v>
          </cell>
          <cell r="D339" t="str">
            <v>m²</v>
          </cell>
          <cell r="E339">
            <v>645000</v>
          </cell>
        </row>
        <row r="340">
          <cell r="A340" t="str">
            <v>BR08</v>
          </cell>
          <cell r="B340">
            <v>310</v>
          </cell>
          <cell r="C340" t="str">
            <v xml:space="preserve">Kaca Patri EX Luar negeri  terpasang </v>
          </cell>
          <cell r="D340" t="str">
            <v>m²</v>
          </cell>
          <cell r="E340">
            <v>2600000</v>
          </cell>
        </row>
        <row r="341">
          <cell r="A341" t="str">
            <v>BR09</v>
          </cell>
          <cell r="B341">
            <v>311</v>
          </cell>
          <cell r="C341" t="str">
            <v xml:space="preserve">Kaca 6 mm Gravver </v>
          </cell>
          <cell r="D341" t="str">
            <v>m²</v>
          </cell>
          <cell r="E341">
            <v>1130000</v>
          </cell>
        </row>
        <row r="342">
          <cell r="A342" t="str">
            <v>BR10</v>
          </cell>
          <cell r="B342">
            <v>312</v>
          </cell>
          <cell r="C342" t="str">
            <v xml:space="preserve">Glass Block  DN  20 x 20 </v>
          </cell>
          <cell r="D342" t="str">
            <v>bh</v>
          </cell>
          <cell r="E342">
            <v>20000</v>
          </cell>
        </row>
        <row r="343">
          <cell r="A343" t="str">
            <v>BR11</v>
          </cell>
          <cell r="B343">
            <v>313</v>
          </cell>
          <cell r="C343" t="str">
            <v>Glass Block  20 x 20 Ex LN</v>
          </cell>
          <cell r="D343" t="str">
            <v>bh</v>
          </cell>
          <cell r="E343">
            <v>60000</v>
          </cell>
        </row>
        <row r="345">
          <cell r="B345" t="str">
            <v>J</v>
          </cell>
          <cell r="C345" t="str">
            <v>BAHAN PAKU DAN MUR BAUT</v>
          </cell>
        </row>
        <row r="346">
          <cell r="A346" t="str">
            <v>BS01</v>
          </cell>
          <cell r="B346">
            <v>1</v>
          </cell>
          <cell r="C346" t="str">
            <v>Paku 3 cm</v>
          </cell>
          <cell r="D346" t="str">
            <v>kg</v>
          </cell>
          <cell r="E346">
            <v>7500</v>
          </cell>
        </row>
        <row r="347">
          <cell r="A347" t="str">
            <v>BS02</v>
          </cell>
          <cell r="B347">
            <v>2</v>
          </cell>
          <cell r="C347" t="str">
            <v>Paku 5 cm s/d 7 cm / Paku Reng - Usuk</v>
          </cell>
          <cell r="D347" t="str">
            <v>kg</v>
          </cell>
          <cell r="E347">
            <v>7500</v>
          </cell>
        </row>
        <row r="348">
          <cell r="A348" t="str">
            <v>BS03</v>
          </cell>
          <cell r="B348">
            <v>316</v>
          </cell>
          <cell r="C348" t="str">
            <v>Paku 8 cm s/d 12 cm</v>
          </cell>
          <cell r="D348" t="str">
            <v>kg</v>
          </cell>
          <cell r="E348">
            <v>7500</v>
          </cell>
        </row>
        <row r="349">
          <cell r="B349">
            <v>317</v>
          </cell>
          <cell r="C349" t="str">
            <v>Paku 2 cm s/d 4 cm /Paku Tripleks - Bilik</v>
          </cell>
          <cell r="D349" t="str">
            <v>kg</v>
          </cell>
          <cell r="E349">
            <v>7500</v>
          </cell>
        </row>
        <row r="350">
          <cell r="B350">
            <v>318</v>
          </cell>
          <cell r="C350" t="str">
            <v>Paku 1/2 cm s/d 1 cm /Paku seng-Plat Poil</v>
          </cell>
          <cell r="D350" t="str">
            <v>kg</v>
          </cell>
          <cell r="E350">
            <v>7500</v>
          </cell>
        </row>
        <row r="351">
          <cell r="B351">
            <v>319</v>
          </cell>
          <cell r="C351" t="str">
            <v>Paku Baja Jembatan *M166</v>
          </cell>
          <cell r="D351" t="str">
            <v>kg</v>
          </cell>
          <cell r="E351">
            <v>12500</v>
          </cell>
        </row>
        <row r="352">
          <cell r="A352" t="str">
            <v>BS04</v>
          </cell>
          <cell r="B352">
            <v>320</v>
          </cell>
          <cell r="C352" t="str">
            <v>Paku Beton 2 cm s/d 5 cm</v>
          </cell>
          <cell r="D352" t="str">
            <v>kg</v>
          </cell>
          <cell r="E352">
            <v>25000</v>
          </cell>
        </row>
        <row r="353">
          <cell r="A353" t="str">
            <v>BS05</v>
          </cell>
          <cell r="B353">
            <v>321</v>
          </cell>
          <cell r="C353" t="str">
            <v>Paku Kait Lengkap</v>
          </cell>
          <cell r="D353" t="str">
            <v>bh</v>
          </cell>
          <cell r="E353">
            <v>600</v>
          </cell>
        </row>
        <row r="354">
          <cell r="A354" t="str">
            <v>BS06</v>
          </cell>
          <cell r="B354">
            <v>322</v>
          </cell>
          <cell r="C354" t="str">
            <v>Paku Cacing</v>
          </cell>
          <cell r="D354" t="str">
            <v>kg</v>
          </cell>
          <cell r="E354">
            <v>15000</v>
          </cell>
        </row>
        <row r="355">
          <cell r="B355">
            <v>3</v>
          </cell>
          <cell r="C355" t="str">
            <v>Paku Seng Glb. / Paku Asbes Glb.</v>
          </cell>
          <cell r="D355" t="str">
            <v>kg</v>
          </cell>
          <cell r="E355">
            <v>20000</v>
          </cell>
        </row>
        <row r="356">
          <cell r="B356">
            <v>324</v>
          </cell>
          <cell r="C356" t="str">
            <v>Paku Skrup</v>
          </cell>
          <cell r="D356" t="str">
            <v>kg</v>
          </cell>
          <cell r="E356">
            <v>6000</v>
          </cell>
        </row>
        <row r="357">
          <cell r="A357" t="str">
            <v>BS07</v>
          </cell>
          <cell r="B357">
            <v>4</v>
          </cell>
          <cell r="C357" t="str">
            <v>Besi Beugel kuda - kuda</v>
          </cell>
          <cell r="D357" t="str">
            <v>kg</v>
          </cell>
          <cell r="E357">
            <v>12250</v>
          </cell>
        </row>
        <row r="358">
          <cell r="A358" t="str">
            <v>BS08</v>
          </cell>
          <cell r="B358">
            <v>326</v>
          </cell>
          <cell r="C358" t="str">
            <v>Duk Angker</v>
          </cell>
          <cell r="D358" t="str">
            <v>kg</v>
          </cell>
          <cell r="E358">
            <v>9500</v>
          </cell>
        </row>
        <row r="359">
          <cell r="A359" t="str">
            <v>BS09</v>
          </cell>
          <cell r="B359">
            <v>327</v>
          </cell>
          <cell r="C359" t="str">
            <v>Angker Mur Baut dia.19 / panjang 60 cm</v>
          </cell>
          <cell r="D359" t="str">
            <v>bh</v>
          </cell>
          <cell r="E359">
            <v>24500</v>
          </cell>
        </row>
        <row r="360">
          <cell r="A360" t="str">
            <v>BS10</v>
          </cell>
          <cell r="B360">
            <v>328</v>
          </cell>
          <cell r="C360" t="str">
            <v>Mur Baut HTB dia. 19 s/d 16 (5 cm)</v>
          </cell>
          <cell r="D360" t="str">
            <v>bh</v>
          </cell>
          <cell r="E360">
            <v>4250</v>
          </cell>
        </row>
        <row r="361">
          <cell r="A361" t="str">
            <v>BS11</v>
          </cell>
          <cell r="B361">
            <v>329</v>
          </cell>
          <cell r="C361" t="str">
            <v>Mur Baut Biasa dia.19 s/d 16 (5 cm)</v>
          </cell>
          <cell r="D361" t="str">
            <v>bh</v>
          </cell>
          <cell r="E361">
            <v>3600</v>
          </cell>
        </row>
        <row r="362">
          <cell r="A362" t="str">
            <v>BS12</v>
          </cell>
          <cell r="B362">
            <v>330</v>
          </cell>
          <cell r="C362" t="str">
            <v>Piser dia. 12 s/d 20 cm</v>
          </cell>
          <cell r="D362" t="str">
            <v>bh</v>
          </cell>
          <cell r="E362">
            <v>3000</v>
          </cell>
        </row>
        <row r="364">
          <cell r="B364" t="str">
            <v>K</v>
          </cell>
          <cell r="C364" t="str">
            <v>BAHAN PERPIPAAN</v>
          </cell>
          <cell r="D364" t="str">
            <v>1.²</v>
          </cell>
        </row>
        <row r="365">
          <cell r="A365" t="str">
            <v>BT01</v>
          </cell>
          <cell r="B365">
            <v>331</v>
          </cell>
          <cell r="C365" t="str">
            <v>Besi Pipa untuk Hydrant BSP Ø  1"</v>
          </cell>
          <cell r="D365" t="str">
            <v>bt</v>
          </cell>
          <cell r="E365">
            <v>83000</v>
          </cell>
        </row>
        <row r="366">
          <cell r="A366" t="str">
            <v>BT02</v>
          </cell>
          <cell r="B366">
            <v>332</v>
          </cell>
          <cell r="C366" t="str">
            <v>Besi Pipa untuk Hydrant BSP Ø  1,25"</v>
          </cell>
          <cell r="D366" t="str">
            <v>bt</v>
          </cell>
          <cell r="E366">
            <v>88000</v>
          </cell>
        </row>
        <row r="367">
          <cell r="A367" t="str">
            <v>BT03</v>
          </cell>
          <cell r="B367">
            <v>333</v>
          </cell>
          <cell r="C367" t="str">
            <v>Besi Pipa untuk Hydrant BSP Ø  1,5"</v>
          </cell>
          <cell r="D367" t="str">
            <v>bt</v>
          </cell>
          <cell r="E367">
            <v>95500</v>
          </cell>
        </row>
        <row r="368">
          <cell r="A368" t="str">
            <v>BT04</v>
          </cell>
          <cell r="B368">
            <v>334</v>
          </cell>
          <cell r="C368" t="str">
            <v>Besi Pipa untuk Hydrant BSP Ø 2"</v>
          </cell>
          <cell r="D368" t="str">
            <v>bt</v>
          </cell>
          <cell r="E368">
            <v>111000</v>
          </cell>
        </row>
        <row r="369">
          <cell r="A369" t="str">
            <v>BT05</v>
          </cell>
          <cell r="B369">
            <v>335</v>
          </cell>
          <cell r="C369" t="str">
            <v>Besi Pipa untuk Hydrant BSP Ø 2,5"</v>
          </cell>
          <cell r="D369" t="str">
            <v>bt</v>
          </cell>
          <cell r="E369">
            <v>341250</v>
          </cell>
        </row>
        <row r="370">
          <cell r="A370" t="str">
            <v>BT06</v>
          </cell>
          <cell r="B370">
            <v>336</v>
          </cell>
          <cell r="C370" t="str">
            <v>Besi Pipa untuk Hydrant BSP Ø  3"</v>
          </cell>
          <cell r="D370" t="str">
            <v>bt</v>
          </cell>
          <cell r="E370">
            <v>471000</v>
          </cell>
        </row>
        <row r="371">
          <cell r="A371" t="str">
            <v>BT07</v>
          </cell>
          <cell r="B371">
            <v>337</v>
          </cell>
          <cell r="C371" t="str">
            <v>Besi Pipa untuk Hydrant BSP Ø  4"</v>
          </cell>
          <cell r="D371" t="str">
            <v>bt</v>
          </cell>
          <cell r="E371">
            <v>668000</v>
          </cell>
        </row>
        <row r="372">
          <cell r="A372" t="str">
            <v>BT08</v>
          </cell>
          <cell r="B372">
            <v>338</v>
          </cell>
          <cell r="C372" t="str">
            <v>Besi Pipa untuk Hydrant BSP Ø  6"</v>
          </cell>
          <cell r="D372" t="str">
            <v>bt</v>
          </cell>
          <cell r="E372">
            <v>1100000</v>
          </cell>
        </row>
        <row r="373">
          <cell r="A373" t="str">
            <v>BT08'</v>
          </cell>
          <cell r="B373">
            <v>339</v>
          </cell>
          <cell r="C373" t="str">
            <v xml:space="preserve">Hydrant </v>
          </cell>
          <cell r="D373" t="str">
            <v>bh</v>
          </cell>
          <cell r="E373">
            <v>210000</v>
          </cell>
        </row>
        <row r="374">
          <cell r="A374" t="str">
            <v>BT09</v>
          </cell>
          <cell r="B374">
            <v>340</v>
          </cell>
          <cell r="C374" t="str">
            <v xml:space="preserve">Besi Pipa Hitam Ø 1" t=2 mm </v>
          </cell>
          <cell r="D374" t="str">
            <v>bt</v>
          </cell>
          <cell r="E374">
            <v>74000</v>
          </cell>
        </row>
        <row r="375">
          <cell r="A375" t="str">
            <v>BT10</v>
          </cell>
          <cell r="B375">
            <v>341</v>
          </cell>
          <cell r="C375" t="str">
            <v xml:space="preserve">Besi Pipa Hitam Ø 2" t=2 mm   </v>
          </cell>
          <cell r="D375" t="str">
            <v>bt</v>
          </cell>
          <cell r="E375">
            <v>133000</v>
          </cell>
        </row>
        <row r="376">
          <cell r="A376" t="str">
            <v>BT11</v>
          </cell>
          <cell r="B376">
            <v>342</v>
          </cell>
          <cell r="C376" t="str">
            <v xml:space="preserve">Besi Pipa Hitam Ø 3" t=2 mm </v>
          </cell>
          <cell r="D376" t="str">
            <v>bt</v>
          </cell>
          <cell r="E376">
            <v>238500</v>
          </cell>
        </row>
        <row r="377">
          <cell r="A377" t="str">
            <v>BT12</v>
          </cell>
          <cell r="B377">
            <v>343</v>
          </cell>
          <cell r="C377" t="str">
            <v xml:space="preserve">Besi Pipa Hitam Ø 4" t=2 mm  </v>
          </cell>
          <cell r="D377" t="str">
            <v>bt</v>
          </cell>
          <cell r="E377">
            <v>307000</v>
          </cell>
        </row>
        <row r="378">
          <cell r="A378" t="str">
            <v>BT13</v>
          </cell>
          <cell r="B378">
            <v>344</v>
          </cell>
          <cell r="C378" t="str">
            <v>Besi Pipa Hitam Ø 6" t=2 mm</v>
          </cell>
          <cell r="D378" t="str">
            <v>bt</v>
          </cell>
          <cell r="E378">
            <v>409000</v>
          </cell>
        </row>
        <row r="379">
          <cell r="A379" t="str">
            <v>BT14</v>
          </cell>
          <cell r="B379">
            <v>345</v>
          </cell>
          <cell r="C379" t="str">
            <v>Pipa GIP Medium A Ø 1/2"  ( 6 m1 )</v>
          </cell>
          <cell r="D379" t="str">
            <v>bt</v>
          </cell>
          <cell r="E379">
            <v>70000</v>
          </cell>
        </row>
        <row r="380">
          <cell r="A380" t="str">
            <v>BT15</v>
          </cell>
          <cell r="B380">
            <v>346</v>
          </cell>
          <cell r="C380" t="str">
            <v>Pipa GIP Medium A Ø 3/4"  ( 6 m1 )</v>
          </cell>
          <cell r="D380" t="str">
            <v>bt</v>
          </cell>
          <cell r="E380">
            <v>85000</v>
          </cell>
        </row>
        <row r="381">
          <cell r="A381" t="str">
            <v>BT16</v>
          </cell>
          <cell r="B381">
            <v>347</v>
          </cell>
          <cell r="C381" t="str">
            <v>Pipa GIP Medium A Ø 1"   ( 6 m1 )</v>
          </cell>
          <cell r="D381" t="str">
            <v>bt</v>
          </cell>
          <cell r="E381">
            <v>126500</v>
          </cell>
        </row>
        <row r="382">
          <cell r="A382" t="str">
            <v>BT17</v>
          </cell>
          <cell r="B382">
            <v>348</v>
          </cell>
          <cell r="C382" t="str">
            <v>Pipa GIP Medium A Ø 1 1/4"  ( 6 m1 )</v>
          </cell>
          <cell r="D382" t="str">
            <v>bt</v>
          </cell>
          <cell r="E382">
            <v>164500</v>
          </cell>
        </row>
        <row r="383">
          <cell r="A383" t="str">
            <v>BT18</v>
          </cell>
          <cell r="B383">
            <v>349</v>
          </cell>
          <cell r="C383" t="str">
            <v>Pipa GIP Medium A Ø 1 1/2" ( 6 m1 )</v>
          </cell>
          <cell r="D383" t="str">
            <v>bt</v>
          </cell>
          <cell r="E383">
            <v>196000</v>
          </cell>
        </row>
        <row r="384">
          <cell r="A384" t="str">
            <v>BT19</v>
          </cell>
          <cell r="B384">
            <v>350</v>
          </cell>
          <cell r="C384" t="str">
            <v>Pipa GIP Medium A Ø 1 3/4"( 6 m1 )</v>
          </cell>
          <cell r="D384" t="str">
            <v>bt</v>
          </cell>
          <cell r="E384">
            <v>232000</v>
          </cell>
        </row>
        <row r="385">
          <cell r="A385" t="str">
            <v>BT20</v>
          </cell>
          <cell r="B385">
            <v>351</v>
          </cell>
          <cell r="C385" t="str">
            <v>Pipa GIP Medium A Ø 2"  ( 6 m1 )</v>
          </cell>
          <cell r="D385" t="str">
            <v>bt</v>
          </cell>
          <cell r="E385">
            <v>286500</v>
          </cell>
        </row>
        <row r="386">
          <cell r="A386" t="str">
            <v>BT21</v>
          </cell>
          <cell r="B386">
            <v>352</v>
          </cell>
          <cell r="C386" t="str">
            <v>Pipa GIP Medium A Ø 2 1/2" ( 6 m1 )</v>
          </cell>
          <cell r="D386" t="str">
            <v>bt</v>
          </cell>
          <cell r="E386">
            <v>381000</v>
          </cell>
        </row>
        <row r="387">
          <cell r="A387" t="str">
            <v>BT22</v>
          </cell>
          <cell r="B387">
            <v>353</v>
          </cell>
          <cell r="C387" t="str">
            <v>Pipa GIP Medium A Ø 3"  ( 6 m1 )</v>
          </cell>
          <cell r="D387" t="str">
            <v>bt</v>
          </cell>
          <cell r="E387">
            <v>464000</v>
          </cell>
        </row>
        <row r="388">
          <cell r="A388" t="str">
            <v>BT23</v>
          </cell>
          <cell r="B388">
            <v>354</v>
          </cell>
          <cell r="C388" t="str">
            <v>Pipa GIP Medium A Ø 4"  ( 6 m1 )</v>
          </cell>
          <cell r="D388" t="str">
            <v>bt</v>
          </cell>
          <cell r="E388">
            <v>611000</v>
          </cell>
        </row>
        <row r="389">
          <cell r="A389" t="str">
            <v>BT24</v>
          </cell>
          <cell r="B389">
            <v>355</v>
          </cell>
          <cell r="C389" t="str">
            <v>Macam2 Sambungan GIP Ø 1/2"</v>
          </cell>
          <cell r="D389" t="str">
            <v>bh</v>
          </cell>
          <cell r="E389">
            <v>4000</v>
          </cell>
        </row>
        <row r="390">
          <cell r="A390" t="str">
            <v>BT25</v>
          </cell>
          <cell r="B390">
            <v>356</v>
          </cell>
          <cell r="C390" t="str">
            <v>Macam2 Sambungan GIP Ø 3/4"</v>
          </cell>
          <cell r="D390" t="str">
            <v>bh</v>
          </cell>
          <cell r="E390">
            <v>5200</v>
          </cell>
        </row>
        <row r="391">
          <cell r="A391" t="str">
            <v>BT26</v>
          </cell>
          <cell r="B391">
            <v>357</v>
          </cell>
          <cell r="C391" t="str">
            <v>Macam2 Sambungan GIP Ø 1"</v>
          </cell>
          <cell r="D391" t="str">
            <v>bh</v>
          </cell>
          <cell r="E391">
            <v>8150</v>
          </cell>
        </row>
        <row r="392">
          <cell r="A392" t="str">
            <v>BT27</v>
          </cell>
          <cell r="B392">
            <v>358</v>
          </cell>
          <cell r="C392" t="str">
            <v>Macam2 Sambungan GIP Ø 1 1/4"</v>
          </cell>
          <cell r="D392" t="str">
            <v>bh</v>
          </cell>
          <cell r="E392">
            <v>10100</v>
          </cell>
        </row>
        <row r="393">
          <cell r="A393" t="str">
            <v>BT28</v>
          </cell>
          <cell r="B393">
            <v>359</v>
          </cell>
          <cell r="C393" t="str">
            <v>Macam2 Sambungan GIP Ø 11/2"</v>
          </cell>
          <cell r="D393" t="str">
            <v>bh</v>
          </cell>
          <cell r="E393">
            <v>11500</v>
          </cell>
        </row>
        <row r="394">
          <cell r="A394" t="str">
            <v>BT29</v>
          </cell>
          <cell r="B394">
            <v>360</v>
          </cell>
          <cell r="C394" t="str">
            <v>Macam2 Sambungan GIP Ø 13/4"</v>
          </cell>
          <cell r="D394" t="str">
            <v>bh</v>
          </cell>
          <cell r="E394">
            <v>17150</v>
          </cell>
        </row>
        <row r="395">
          <cell r="A395" t="str">
            <v>BT30</v>
          </cell>
          <cell r="B395">
            <v>361</v>
          </cell>
          <cell r="C395" t="str">
            <v>Macam2 Sambungan GIP Ø 2"</v>
          </cell>
          <cell r="D395" t="str">
            <v>bh</v>
          </cell>
          <cell r="E395">
            <v>23750</v>
          </cell>
        </row>
        <row r="396">
          <cell r="A396" t="str">
            <v>BT31</v>
          </cell>
          <cell r="B396">
            <v>362</v>
          </cell>
          <cell r="C396" t="str">
            <v>Macam2 Sambungan GIP Ø 2 1/2"</v>
          </cell>
          <cell r="D396" t="str">
            <v>bh</v>
          </cell>
          <cell r="E396">
            <v>34000</v>
          </cell>
        </row>
        <row r="397">
          <cell r="A397" t="str">
            <v>BT32</v>
          </cell>
          <cell r="B397">
            <v>363</v>
          </cell>
          <cell r="C397" t="str">
            <v>Macam2 Sambungan GIP Ø 3"</v>
          </cell>
          <cell r="D397" t="str">
            <v>bh</v>
          </cell>
          <cell r="E397">
            <v>40500</v>
          </cell>
        </row>
        <row r="398">
          <cell r="A398" t="str">
            <v>BT33</v>
          </cell>
          <cell r="B398">
            <v>364</v>
          </cell>
          <cell r="C398" t="str">
            <v>Macam2 Sambungan GIP Ø 4"</v>
          </cell>
          <cell r="D398" t="str">
            <v>bh</v>
          </cell>
          <cell r="E398">
            <v>47700</v>
          </cell>
        </row>
        <row r="399">
          <cell r="A399" t="str">
            <v>BT34</v>
          </cell>
          <cell r="B399">
            <v>365</v>
          </cell>
          <cell r="C399" t="str">
            <v xml:space="preserve">Pipa PVC RUCIKA type AW  Ø 1/2" </v>
          </cell>
          <cell r="D399" t="str">
            <v>bt</v>
          </cell>
          <cell r="E399">
            <v>21500</v>
          </cell>
        </row>
        <row r="400">
          <cell r="A400" t="str">
            <v>BT35</v>
          </cell>
          <cell r="B400">
            <v>366</v>
          </cell>
          <cell r="C400" t="str">
            <v xml:space="preserve">Pipa PVC RUCIKA type AW    Ø 3/4" </v>
          </cell>
          <cell r="D400" t="str">
            <v>bt</v>
          </cell>
          <cell r="E400">
            <v>30500</v>
          </cell>
        </row>
        <row r="401">
          <cell r="A401" t="str">
            <v>BT36</v>
          </cell>
          <cell r="B401">
            <v>367</v>
          </cell>
          <cell r="C401" t="str">
            <v xml:space="preserve">Pipa PVC RUCIKA type AW    Ø 1" </v>
          </cell>
          <cell r="D401" t="str">
            <v>bt</v>
          </cell>
          <cell r="E401">
            <v>38000</v>
          </cell>
        </row>
        <row r="402">
          <cell r="A402" t="str">
            <v>BT37</v>
          </cell>
          <cell r="B402">
            <v>368</v>
          </cell>
          <cell r="C402" t="str">
            <v xml:space="preserve">Pipa PVC RUCIKA type AW    Ø 1 1/4" </v>
          </cell>
          <cell r="D402" t="str">
            <v>bt</v>
          </cell>
          <cell r="E402">
            <v>53000</v>
          </cell>
        </row>
        <row r="403">
          <cell r="A403" t="str">
            <v>BT38</v>
          </cell>
          <cell r="B403">
            <v>369</v>
          </cell>
          <cell r="C403" t="str">
            <v xml:space="preserve">Pipa PVC RUCIKA type AW    Ø 1 1/2" </v>
          </cell>
          <cell r="D403" t="str">
            <v>bt</v>
          </cell>
          <cell r="E403">
            <v>66500</v>
          </cell>
        </row>
        <row r="404">
          <cell r="A404" t="str">
            <v>BT39</v>
          </cell>
          <cell r="B404">
            <v>370</v>
          </cell>
          <cell r="C404" t="str">
            <v xml:space="preserve">Pipa PVC RUCIKA type AW    Ø 2" </v>
          </cell>
          <cell r="D404" t="str">
            <v>bt</v>
          </cell>
          <cell r="E404">
            <v>94000</v>
          </cell>
        </row>
        <row r="405">
          <cell r="A405" t="str">
            <v>BT40</v>
          </cell>
          <cell r="B405">
            <v>371</v>
          </cell>
          <cell r="C405" t="str">
            <v xml:space="preserve">Pipa PVC RUCIKA type AW    Ø 2 1/2" </v>
          </cell>
          <cell r="D405" t="str">
            <v>bt</v>
          </cell>
          <cell r="E405">
            <v>120000</v>
          </cell>
        </row>
        <row r="406">
          <cell r="A406" t="str">
            <v>BT41</v>
          </cell>
          <cell r="B406">
            <v>372</v>
          </cell>
          <cell r="C406" t="str">
            <v xml:space="preserve">Pipa PVC RUCIKA type AW    Ø 3" </v>
          </cell>
          <cell r="D406" t="str">
            <v>bt</v>
          </cell>
          <cell r="E406">
            <v>180000</v>
          </cell>
        </row>
        <row r="407">
          <cell r="A407" t="str">
            <v>BT42</v>
          </cell>
          <cell r="B407">
            <v>373</v>
          </cell>
          <cell r="C407" t="str">
            <v xml:space="preserve">Pipa PVC RUCIKA type AW    Ø 4" </v>
          </cell>
          <cell r="D407" t="str">
            <v>bt</v>
          </cell>
          <cell r="E407">
            <v>279500</v>
          </cell>
        </row>
        <row r="408">
          <cell r="A408" t="str">
            <v>BT43</v>
          </cell>
          <cell r="B408">
            <v>374</v>
          </cell>
          <cell r="C408" t="str">
            <v xml:space="preserve">Pipa PVC RUCIKA type AW    Ø 6" </v>
          </cell>
          <cell r="D408" t="str">
            <v>bt</v>
          </cell>
          <cell r="E408">
            <v>539000</v>
          </cell>
        </row>
        <row r="409">
          <cell r="A409" t="str">
            <v>BT44</v>
          </cell>
          <cell r="B409">
            <v>375</v>
          </cell>
          <cell r="C409" t="str">
            <v xml:space="preserve">Pipa PVC RUCIKA type AW    Ø 8" </v>
          </cell>
          <cell r="D409" t="str">
            <v>bt</v>
          </cell>
          <cell r="E409">
            <v>784500</v>
          </cell>
        </row>
        <row r="410">
          <cell r="A410" t="str">
            <v>BT45</v>
          </cell>
          <cell r="B410">
            <v>376</v>
          </cell>
          <cell r="C410" t="str">
            <v>Pipa PVC  MASPION ABU Ø 1/2" (AW)</v>
          </cell>
          <cell r="D410" t="str">
            <v>bt</v>
          </cell>
          <cell r="E410">
            <v>12500</v>
          </cell>
        </row>
        <row r="411">
          <cell r="A411" t="str">
            <v>BT46</v>
          </cell>
          <cell r="B411">
            <v>377</v>
          </cell>
          <cell r="C411" t="str">
            <v>Pipa PVC  MASPION ABU Ø 3/4" (AW)</v>
          </cell>
          <cell r="D411" t="str">
            <v>bt</v>
          </cell>
          <cell r="E411">
            <v>16500</v>
          </cell>
        </row>
        <row r="412">
          <cell r="A412" t="str">
            <v>BT47</v>
          </cell>
          <cell r="B412">
            <v>378</v>
          </cell>
          <cell r="C412" t="str">
            <v>Pipa PVC  MASPION ABU Ø 1" (AW)</v>
          </cell>
          <cell r="D412" t="str">
            <v>bt</v>
          </cell>
          <cell r="E412">
            <v>22450</v>
          </cell>
        </row>
        <row r="413">
          <cell r="A413" t="str">
            <v>BT48</v>
          </cell>
          <cell r="B413">
            <v>379</v>
          </cell>
          <cell r="C413" t="str">
            <v>Pipa PVC  MASPION ABU Ø 1 1/4" (AW)</v>
          </cell>
          <cell r="D413" t="str">
            <v>bt</v>
          </cell>
          <cell r="E413">
            <v>31450</v>
          </cell>
        </row>
        <row r="414">
          <cell r="A414" t="str">
            <v>BT49</v>
          </cell>
          <cell r="B414">
            <v>380</v>
          </cell>
          <cell r="C414" t="str">
            <v>Pipa PVC  MASPION ABU Ø 1 1/2" (AW)</v>
          </cell>
          <cell r="D414" t="str">
            <v>bt</v>
          </cell>
          <cell r="E414">
            <v>40400</v>
          </cell>
        </row>
        <row r="415">
          <cell r="A415" t="str">
            <v>BT50</v>
          </cell>
          <cell r="B415">
            <v>381</v>
          </cell>
          <cell r="C415" t="str">
            <v>Pipa PVC  MASPION ABU Ø 2" (AW)</v>
          </cell>
          <cell r="D415" t="str">
            <v>bt</v>
          </cell>
          <cell r="E415">
            <v>69900</v>
          </cell>
        </row>
        <row r="416">
          <cell r="A416" t="str">
            <v>BT51</v>
          </cell>
          <cell r="B416">
            <v>382</v>
          </cell>
          <cell r="C416" t="str">
            <v>Pipa PVC  MASPION ABU Ø 2 1/2" (AW)</v>
          </cell>
          <cell r="D416" t="str">
            <v>bt</v>
          </cell>
          <cell r="E416">
            <v>83850</v>
          </cell>
        </row>
        <row r="417">
          <cell r="A417" t="str">
            <v>BT52</v>
          </cell>
          <cell r="B417">
            <v>383</v>
          </cell>
          <cell r="C417" t="str">
            <v>Pipa PVC  MASPION ABU Ø 3" (AW)</v>
          </cell>
          <cell r="D417" t="str">
            <v>bt</v>
          </cell>
          <cell r="E417">
            <v>154000</v>
          </cell>
        </row>
        <row r="418">
          <cell r="A418" t="str">
            <v>BT53</v>
          </cell>
          <cell r="B418">
            <v>384</v>
          </cell>
          <cell r="C418" t="str">
            <v>Pipa PVC  MASPION ABU Ø 4" (AW)</v>
          </cell>
          <cell r="D418" t="str">
            <v>bt</v>
          </cell>
          <cell r="E418">
            <v>204750</v>
          </cell>
        </row>
        <row r="419">
          <cell r="B419">
            <v>385</v>
          </cell>
          <cell r="C419" t="str">
            <v>Pipa PVC  MASPION ABU Ø 6" (AW)</v>
          </cell>
          <cell r="D419" t="str">
            <v>bt</v>
          </cell>
          <cell r="E419">
            <v>481000</v>
          </cell>
        </row>
        <row r="420">
          <cell r="B420">
            <v>386</v>
          </cell>
          <cell r="C420" t="str">
            <v>Pipa GI Diameter 0,5"</v>
          </cell>
          <cell r="D420" t="str">
            <v>bt</v>
          </cell>
          <cell r="E420">
            <v>60000</v>
          </cell>
        </row>
        <row r="421">
          <cell r="B421">
            <v>387</v>
          </cell>
          <cell r="C421" t="str">
            <v>Pipa GI Diameter 0,75"</v>
          </cell>
          <cell r="D421" t="str">
            <v>bt</v>
          </cell>
          <cell r="E421">
            <v>75000</v>
          </cell>
        </row>
        <row r="422">
          <cell r="B422">
            <v>388</v>
          </cell>
          <cell r="C422" t="str">
            <v>Pipa GI Diameter 1"</v>
          </cell>
          <cell r="D422" t="str">
            <v>bt</v>
          </cell>
          <cell r="E422">
            <v>105000</v>
          </cell>
        </row>
        <row r="423">
          <cell r="B423">
            <v>389</v>
          </cell>
          <cell r="C423" t="str">
            <v>Pipa GI Diameter 1,25"</v>
          </cell>
          <cell r="D423" t="str">
            <v>bt</v>
          </cell>
          <cell r="E423">
            <v>120000</v>
          </cell>
        </row>
        <row r="424">
          <cell r="B424">
            <v>390</v>
          </cell>
          <cell r="C424" t="str">
            <v>Pipa GI Diameter 1,5"</v>
          </cell>
          <cell r="D424" t="str">
            <v>bt</v>
          </cell>
          <cell r="E424">
            <v>150150</v>
          </cell>
        </row>
        <row r="425">
          <cell r="B425">
            <v>391</v>
          </cell>
          <cell r="C425" t="str">
            <v>Pipa GI Diameter 2"</v>
          </cell>
          <cell r="D425" t="str">
            <v>bt</v>
          </cell>
          <cell r="E425">
            <v>225150</v>
          </cell>
        </row>
        <row r="426">
          <cell r="B426">
            <v>392</v>
          </cell>
          <cell r="C426" t="str">
            <v>Pipa GI Diameter 2,5"</v>
          </cell>
          <cell r="D426" t="str">
            <v>bt</v>
          </cell>
          <cell r="E426">
            <v>300250</v>
          </cell>
        </row>
        <row r="427">
          <cell r="B427">
            <v>393</v>
          </cell>
          <cell r="C427" t="str">
            <v>Pipa GI Diameter 3"</v>
          </cell>
          <cell r="D427" t="str">
            <v>bt</v>
          </cell>
          <cell r="E427">
            <v>412850</v>
          </cell>
        </row>
        <row r="428">
          <cell r="B428">
            <v>394</v>
          </cell>
          <cell r="C428" t="str">
            <v>Pipa GI Diameter 4"</v>
          </cell>
          <cell r="D428" t="str">
            <v>bt</v>
          </cell>
          <cell r="E428">
            <v>60000</v>
          </cell>
        </row>
        <row r="429">
          <cell r="B429">
            <v>395</v>
          </cell>
          <cell r="C429" t="str">
            <v>Knie PVC Diameter 0,5"</v>
          </cell>
          <cell r="D429" t="str">
            <v>bh</v>
          </cell>
          <cell r="E429">
            <v>1000</v>
          </cell>
        </row>
        <row r="430">
          <cell r="B430">
            <v>396</v>
          </cell>
          <cell r="C430" t="str">
            <v>Knie PVC Diameter 0,75"</v>
          </cell>
          <cell r="D430" t="str">
            <v>bh</v>
          </cell>
          <cell r="E430">
            <v>1400</v>
          </cell>
        </row>
        <row r="431">
          <cell r="B431">
            <v>397</v>
          </cell>
          <cell r="C431" t="str">
            <v>Knie PVC Diameter 1"</v>
          </cell>
          <cell r="D431" t="str">
            <v>bh</v>
          </cell>
          <cell r="E431">
            <v>14950</v>
          </cell>
        </row>
        <row r="432">
          <cell r="B432">
            <v>398</v>
          </cell>
          <cell r="C432" t="str">
            <v>Knie PVC Diameter 2"</v>
          </cell>
          <cell r="D432" t="str">
            <v>bh</v>
          </cell>
          <cell r="E432">
            <v>2950</v>
          </cell>
        </row>
        <row r="433">
          <cell r="B433">
            <v>399</v>
          </cell>
          <cell r="C433" t="str">
            <v>Knie PVC Diameter 3"</v>
          </cell>
          <cell r="D433" t="str">
            <v>bh</v>
          </cell>
          <cell r="E433">
            <v>5450</v>
          </cell>
        </row>
        <row r="434">
          <cell r="B434">
            <v>400</v>
          </cell>
          <cell r="C434" t="str">
            <v>Knie PVC Diameter 4"</v>
          </cell>
          <cell r="D434" t="str">
            <v>bh</v>
          </cell>
          <cell r="E434">
            <v>5950</v>
          </cell>
        </row>
        <row r="435">
          <cell r="B435">
            <v>401</v>
          </cell>
          <cell r="C435" t="str">
            <v>Tee PVC Diameter 0,5"</v>
          </cell>
          <cell r="D435" t="str">
            <v>bh</v>
          </cell>
          <cell r="E435">
            <v>1400</v>
          </cell>
        </row>
        <row r="436">
          <cell r="B436">
            <v>402</v>
          </cell>
          <cell r="C436" t="str">
            <v>Tee PVC Diameter 0,75"</v>
          </cell>
          <cell r="D436" t="str">
            <v>bh</v>
          </cell>
          <cell r="E436">
            <v>1800</v>
          </cell>
        </row>
        <row r="437">
          <cell r="B437">
            <v>403</v>
          </cell>
          <cell r="C437" t="str">
            <v>Tee PVC Diameter 1"</v>
          </cell>
          <cell r="D437" t="str">
            <v>bh</v>
          </cell>
          <cell r="E437">
            <v>3600</v>
          </cell>
        </row>
        <row r="438">
          <cell r="B438">
            <v>404</v>
          </cell>
          <cell r="C438" t="str">
            <v>Tee PVC Diameter 2"</v>
          </cell>
          <cell r="D438" t="str">
            <v>bh</v>
          </cell>
          <cell r="E438">
            <v>4200</v>
          </cell>
        </row>
        <row r="439">
          <cell r="B439">
            <v>405</v>
          </cell>
          <cell r="C439" t="str">
            <v>Tee PVC Diameter 3"</v>
          </cell>
          <cell r="D439" t="str">
            <v>bh</v>
          </cell>
          <cell r="E439">
            <v>5950</v>
          </cell>
        </row>
        <row r="440">
          <cell r="B440">
            <v>406</v>
          </cell>
          <cell r="C440" t="str">
            <v>Tee PVC Diameter 4"</v>
          </cell>
          <cell r="D440" t="str">
            <v>bh</v>
          </cell>
          <cell r="E440">
            <v>900</v>
          </cell>
        </row>
        <row r="441">
          <cell r="B441">
            <v>407</v>
          </cell>
          <cell r="C441" t="str">
            <v>Kran Diameter 0,5"</v>
          </cell>
          <cell r="D441" t="str">
            <v>bh</v>
          </cell>
          <cell r="E441">
            <v>20400</v>
          </cell>
        </row>
        <row r="442">
          <cell r="B442">
            <v>408</v>
          </cell>
          <cell r="C442" t="str">
            <v>Fiet Kran Diameter 0,5"</v>
          </cell>
          <cell r="D442" t="str">
            <v>bh</v>
          </cell>
          <cell r="E442">
            <v>3600</v>
          </cell>
        </row>
        <row r="443">
          <cell r="B443">
            <v>409</v>
          </cell>
          <cell r="C443" t="str">
            <v>Fiet Kran Diameter 0,75"</v>
          </cell>
          <cell r="D443" t="str">
            <v>bh</v>
          </cell>
          <cell r="E443">
            <v>54600</v>
          </cell>
        </row>
        <row r="444">
          <cell r="B444">
            <v>410</v>
          </cell>
          <cell r="C444" t="str">
            <v>Fiet Kran Diameter 1"</v>
          </cell>
          <cell r="D444" t="str">
            <v>bh</v>
          </cell>
          <cell r="E444">
            <v>70950</v>
          </cell>
        </row>
        <row r="445">
          <cell r="B445">
            <v>411</v>
          </cell>
          <cell r="C445" t="str">
            <v>Fiet Kran Diameter 2"</v>
          </cell>
          <cell r="D445" t="str">
            <v>bh</v>
          </cell>
          <cell r="E445">
            <v>23400</v>
          </cell>
        </row>
        <row r="446">
          <cell r="B446">
            <v>412</v>
          </cell>
          <cell r="C446" t="str">
            <v>Fiet Kran Diameter 3"</v>
          </cell>
          <cell r="D446" t="str">
            <v>bh</v>
          </cell>
          <cell r="E446">
            <v>431300</v>
          </cell>
        </row>
        <row r="447">
          <cell r="B447">
            <v>413</v>
          </cell>
          <cell r="C447" t="str">
            <v>Fiet Kran Diameter 4"</v>
          </cell>
          <cell r="D447" t="str">
            <v>bh</v>
          </cell>
          <cell r="E447">
            <v>713180</v>
          </cell>
        </row>
        <row r="448">
          <cell r="A448" t="str">
            <v>BT54</v>
          </cell>
          <cell r="B448">
            <v>414</v>
          </cell>
          <cell r="C448" t="str">
            <v>Macam2 Sambungan Paralon Ø 1/2"</v>
          </cell>
          <cell r="D448" t="str">
            <v>bh</v>
          </cell>
          <cell r="E448">
            <v>5450</v>
          </cell>
        </row>
        <row r="449">
          <cell r="A449" t="str">
            <v>BT55</v>
          </cell>
          <cell r="B449">
            <v>415</v>
          </cell>
          <cell r="C449" t="str">
            <v>Macam2 Sambungan Paralon Ø 3/4"</v>
          </cell>
          <cell r="D449" t="str">
            <v>bh</v>
          </cell>
          <cell r="E449">
            <v>5450</v>
          </cell>
        </row>
        <row r="450">
          <cell r="A450" t="str">
            <v>BT56</v>
          </cell>
          <cell r="B450">
            <v>416</v>
          </cell>
          <cell r="C450" t="str">
            <v>Macam2 Sambungan Paralon Ø 1"</v>
          </cell>
          <cell r="D450" t="str">
            <v>bh</v>
          </cell>
          <cell r="E450">
            <v>14950</v>
          </cell>
        </row>
        <row r="451">
          <cell r="A451" t="str">
            <v>BT57</v>
          </cell>
          <cell r="B451">
            <v>417</v>
          </cell>
          <cell r="C451" t="str">
            <v>Macam2 Sambungan Paralon Ø 1 1/4"</v>
          </cell>
          <cell r="D451" t="str">
            <v>bh</v>
          </cell>
          <cell r="E451">
            <v>16350</v>
          </cell>
        </row>
        <row r="452">
          <cell r="A452" t="str">
            <v>BT58</v>
          </cell>
          <cell r="B452">
            <v>418</v>
          </cell>
          <cell r="C452" t="str">
            <v>Macam2 Sambungan Paralon Ø 1 1/2"</v>
          </cell>
          <cell r="D452" t="str">
            <v>bh</v>
          </cell>
          <cell r="E452">
            <v>16350</v>
          </cell>
        </row>
        <row r="453">
          <cell r="A453" t="str">
            <v>BT59</v>
          </cell>
          <cell r="B453">
            <v>419</v>
          </cell>
          <cell r="C453" t="str">
            <v>Macam2 Sambungan Paralon Ø 1 3/4"</v>
          </cell>
          <cell r="D453" t="str">
            <v>bh</v>
          </cell>
          <cell r="E453">
            <v>16350</v>
          </cell>
        </row>
        <row r="454">
          <cell r="A454" t="str">
            <v>BT60</v>
          </cell>
          <cell r="B454">
            <v>420</v>
          </cell>
          <cell r="C454" t="str">
            <v>Macam2 Sambungan Paralon Ø 2"</v>
          </cell>
          <cell r="D454" t="str">
            <v>bh</v>
          </cell>
          <cell r="E454">
            <v>17000</v>
          </cell>
        </row>
        <row r="455">
          <cell r="A455" t="str">
            <v>BT61</v>
          </cell>
          <cell r="B455">
            <v>421</v>
          </cell>
          <cell r="C455" t="str">
            <v>Macam2 Samb. Paralon Ø 2 1/2"</v>
          </cell>
          <cell r="D455" t="str">
            <v>bh</v>
          </cell>
          <cell r="E455">
            <v>17000</v>
          </cell>
        </row>
        <row r="456">
          <cell r="A456" t="str">
            <v>BT62</v>
          </cell>
          <cell r="B456">
            <v>422</v>
          </cell>
          <cell r="C456" t="str">
            <v>Macam2 Samb. Paralon Ø 3"</v>
          </cell>
          <cell r="D456" t="str">
            <v>bh</v>
          </cell>
          <cell r="E456">
            <v>40500</v>
          </cell>
        </row>
        <row r="457">
          <cell r="A457" t="str">
            <v>BT63</v>
          </cell>
          <cell r="B457">
            <v>423</v>
          </cell>
          <cell r="C457" t="str">
            <v>Macam2 Samb. Paralon Ø 4"</v>
          </cell>
          <cell r="D457" t="str">
            <v>bh</v>
          </cell>
          <cell r="E457">
            <v>47500</v>
          </cell>
        </row>
        <row r="458">
          <cell r="A458" t="str">
            <v>BT64</v>
          </cell>
          <cell r="B458">
            <v>424</v>
          </cell>
          <cell r="C458" t="str">
            <v>Sambungan Pipa PVC Jenis AW 4 " TY</v>
          </cell>
          <cell r="D458" t="str">
            <v>bh</v>
          </cell>
          <cell r="E458">
            <v>28000</v>
          </cell>
        </row>
        <row r="459">
          <cell r="A459" t="str">
            <v>BT65</v>
          </cell>
          <cell r="B459">
            <v>425</v>
          </cell>
          <cell r="C459" t="str">
            <v>Lem Paralon</v>
          </cell>
          <cell r="D459" t="str">
            <v>bh</v>
          </cell>
          <cell r="E459">
            <v>5450</v>
          </cell>
        </row>
        <row r="460">
          <cell r="A460" t="str">
            <v>BT66</v>
          </cell>
          <cell r="B460">
            <v>426</v>
          </cell>
          <cell r="C460" t="str">
            <v>Solatip Leideng</v>
          </cell>
          <cell r="D460" t="str">
            <v>gl</v>
          </cell>
          <cell r="E460">
            <v>1950</v>
          </cell>
        </row>
        <row r="461">
          <cell r="A461" t="str">
            <v>BT67</v>
          </cell>
          <cell r="B461">
            <v>427</v>
          </cell>
          <cell r="C461" t="str">
            <v>Pipa PVC 4" berlobang jenis AW</v>
          </cell>
          <cell r="D461" t="str">
            <v>m1</v>
          </cell>
          <cell r="E461">
            <v>26650</v>
          </cell>
        </row>
        <row r="463">
          <cell r="B463" t="str">
            <v>L</v>
          </cell>
          <cell r="C463" t="str">
            <v>BAHAN SANITAIR</v>
          </cell>
        </row>
        <row r="464">
          <cell r="A464" t="str">
            <v>BV01</v>
          </cell>
          <cell r="B464">
            <v>428</v>
          </cell>
          <cell r="C464" t="str">
            <v>Stop Kran 1/2 " KIT</v>
          </cell>
          <cell r="D464" t="str">
            <v>bh</v>
          </cell>
          <cell r="E464">
            <v>23750</v>
          </cell>
        </row>
        <row r="465">
          <cell r="A465" t="str">
            <v>BV02</v>
          </cell>
          <cell r="B465">
            <v>429</v>
          </cell>
          <cell r="C465" t="str">
            <v>Stop Kran 3/4 " KIT</v>
          </cell>
          <cell r="D465" t="str">
            <v>bh</v>
          </cell>
          <cell r="E465">
            <v>27300</v>
          </cell>
        </row>
        <row r="466">
          <cell r="A466" t="str">
            <v>BV03</v>
          </cell>
          <cell r="B466">
            <v>430</v>
          </cell>
          <cell r="C466" t="str">
            <v>Stop Kran 1 " KIT</v>
          </cell>
          <cell r="D466" t="str">
            <v>bh</v>
          </cell>
          <cell r="E466">
            <v>177450</v>
          </cell>
        </row>
        <row r="467">
          <cell r="A467" t="str">
            <v>BV04</v>
          </cell>
          <cell r="B467">
            <v>431</v>
          </cell>
          <cell r="C467" t="str">
            <v>Stop Kran 1 1/2 " KIT</v>
          </cell>
          <cell r="D467" t="str">
            <v>bh</v>
          </cell>
          <cell r="E467">
            <v>245700</v>
          </cell>
        </row>
        <row r="468">
          <cell r="A468" t="str">
            <v>BV05</v>
          </cell>
          <cell r="B468">
            <v>432</v>
          </cell>
          <cell r="C468" t="str">
            <v>Stop Kran 2 " KIT</v>
          </cell>
          <cell r="D468" t="str">
            <v>bh</v>
          </cell>
          <cell r="E468">
            <v>614250</v>
          </cell>
        </row>
        <row r="469">
          <cell r="A469" t="str">
            <v>BV06</v>
          </cell>
          <cell r="B469">
            <v>433</v>
          </cell>
          <cell r="C469" t="str">
            <v>Stop Kran 2 1/2" KIT</v>
          </cell>
          <cell r="D469" t="str">
            <v>bh</v>
          </cell>
          <cell r="E469">
            <v>696150</v>
          </cell>
        </row>
        <row r="470">
          <cell r="A470" t="str">
            <v>BV07</v>
          </cell>
          <cell r="B470">
            <v>434</v>
          </cell>
          <cell r="C470" t="str">
            <v>Stop Kran 3 " KIT</v>
          </cell>
          <cell r="D470" t="str">
            <v>bh</v>
          </cell>
          <cell r="E470">
            <v>61350</v>
          </cell>
        </row>
        <row r="471">
          <cell r="B471">
            <v>435</v>
          </cell>
          <cell r="C471" t="str">
            <v>Fiet kran 3/4"</v>
          </cell>
          <cell r="D471" t="str">
            <v>bh</v>
          </cell>
          <cell r="E471">
            <v>54600</v>
          </cell>
        </row>
        <row r="472">
          <cell r="B472">
            <v>436</v>
          </cell>
          <cell r="C472" t="str">
            <v>Fiet kran 1"</v>
          </cell>
          <cell r="D472" t="str">
            <v>bh</v>
          </cell>
          <cell r="E472">
            <v>70950</v>
          </cell>
        </row>
        <row r="473">
          <cell r="B473">
            <v>437</v>
          </cell>
          <cell r="C473" t="str">
            <v>Fiet kran 2"</v>
          </cell>
          <cell r="D473" t="str">
            <v>bh</v>
          </cell>
          <cell r="E473">
            <v>200500</v>
          </cell>
        </row>
        <row r="474">
          <cell r="B474">
            <v>438</v>
          </cell>
          <cell r="C474" t="str">
            <v>Fiet kran 3"</v>
          </cell>
          <cell r="D474" t="str">
            <v>bh</v>
          </cell>
          <cell r="E474">
            <v>431300</v>
          </cell>
        </row>
        <row r="475">
          <cell r="B475">
            <v>439</v>
          </cell>
          <cell r="C475" t="str">
            <v>Fiet kran 4"</v>
          </cell>
          <cell r="D475" t="str">
            <v>bh</v>
          </cell>
          <cell r="E475">
            <v>712500</v>
          </cell>
        </row>
        <row r="476">
          <cell r="B476">
            <v>440</v>
          </cell>
          <cell r="C476" t="str">
            <v>Lem Paralon</v>
          </cell>
          <cell r="D476" t="str">
            <v>bh</v>
          </cell>
          <cell r="E476">
            <v>5450</v>
          </cell>
        </row>
        <row r="477">
          <cell r="A477" t="str">
            <v>BV08</v>
          </cell>
          <cell r="B477">
            <v>441</v>
          </cell>
          <cell r="C477" t="str">
            <v>Double Neple 1/2 "</v>
          </cell>
          <cell r="D477" t="str">
            <v>bh</v>
          </cell>
          <cell r="E477">
            <v>20400</v>
          </cell>
        </row>
        <row r="478">
          <cell r="A478" t="str">
            <v>BV09</v>
          </cell>
          <cell r="B478">
            <v>442</v>
          </cell>
          <cell r="C478" t="str">
            <v>Water Mur 1/2 "</v>
          </cell>
          <cell r="D478" t="str">
            <v>bh</v>
          </cell>
          <cell r="E478">
            <v>33000</v>
          </cell>
        </row>
        <row r="479">
          <cell r="A479" t="str">
            <v>BV10</v>
          </cell>
          <cell r="B479">
            <v>443</v>
          </cell>
          <cell r="C479" t="str">
            <v>Gate Walve 1/2 "</v>
          </cell>
          <cell r="D479" t="str">
            <v>bh</v>
          </cell>
          <cell r="E479">
            <v>34000</v>
          </cell>
        </row>
        <row r="480">
          <cell r="A480" t="str">
            <v>BV11</v>
          </cell>
          <cell r="B480">
            <v>444</v>
          </cell>
          <cell r="C480" t="str">
            <v xml:space="preserve">Saringan Air Lt KM Stainless Steel </v>
          </cell>
          <cell r="D480" t="str">
            <v>bh</v>
          </cell>
          <cell r="E480">
            <v>34000</v>
          </cell>
        </row>
        <row r="481">
          <cell r="A481" t="str">
            <v>BV12</v>
          </cell>
          <cell r="B481">
            <v>445</v>
          </cell>
          <cell r="C481" t="str">
            <v>Apooer Bath Tube</v>
          </cell>
          <cell r="D481" t="str">
            <v>bh</v>
          </cell>
          <cell r="E481">
            <v>196000</v>
          </cell>
        </row>
        <row r="482">
          <cell r="A482" t="str">
            <v>BV13</v>
          </cell>
          <cell r="B482">
            <v>446</v>
          </cell>
          <cell r="C482" t="str">
            <v>Kran stain less Lokal Kait</v>
          </cell>
          <cell r="D482" t="str">
            <v>bh</v>
          </cell>
          <cell r="E482">
            <v>36000</v>
          </cell>
        </row>
        <row r="483">
          <cell r="A483" t="str">
            <v>BV14</v>
          </cell>
          <cell r="B483">
            <v>447</v>
          </cell>
          <cell r="C483" t="str">
            <v xml:space="preserve">Shower Dengan Tiang </v>
          </cell>
          <cell r="D483" t="str">
            <v>bh</v>
          </cell>
          <cell r="E483">
            <v>184000</v>
          </cell>
        </row>
        <row r="484">
          <cell r="A484" t="str">
            <v>BV15</v>
          </cell>
          <cell r="B484">
            <v>448</v>
          </cell>
          <cell r="C484" t="str">
            <v xml:space="preserve">Shower Tanpa Tiang </v>
          </cell>
          <cell r="D484" t="str">
            <v>bh</v>
          </cell>
          <cell r="E484">
            <v>102000</v>
          </cell>
        </row>
        <row r="485">
          <cell r="A485" t="str">
            <v>BV16</v>
          </cell>
          <cell r="B485">
            <v>449</v>
          </cell>
          <cell r="C485" t="str">
            <v xml:space="preserve">Kran Tembok Sun Eui  dia. 1/2 " </v>
          </cell>
          <cell r="D485" t="str">
            <v>bh</v>
          </cell>
          <cell r="E485">
            <v>68250</v>
          </cell>
        </row>
        <row r="486">
          <cell r="A486" t="str">
            <v>BV17</v>
          </cell>
          <cell r="B486">
            <v>450</v>
          </cell>
          <cell r="C486" t="str">
            <v xml:space="preserve">Kran Tembok ITAP dia. 1/2 " </v>
          </cell>
          <cell r="D486" t="str">
            <v>bh</v>
          </cell>
          <cell r="E486">
            <v>27300</v>
          </cell>
        </row>
        <row r="487">
          <cell r="A487" t="str">
            <v>BV18</v>
          </cell>
          <cell r="B487">
            <v>451</v>
          </cell>
          <cell r="C487" t="str">
            <v xml:space="preserve">Kran Bebek Sun Eui 1/2 " </v>
          </cell>
          <cell r="D487" t="str">
            <v>bh</v>
          </cell>
          <cell r="E487">
            <v>122850</v>
          </cell>
        </row>
        <row r="488">
          <cell r="A488" t="str">
            <v>BV19</v>
          </cell>
          <cell r="B488">
            <v>452</v>
          </cell>
          <cell r="C488" t="str">
            <v>Kran Bebek ITAP 1/2 "</v>
          </cell>
          <cell r="D488" t="str">
            <v>bh</v>
          </cell>
          <cell r="E488">
            <v>40950</v>
          </cell>
        </row>
        <row r="489">
          <cell r="A489" t="str">
            <v>BV20</v>
          </cell>
          <cell r="B489">
            <v>453</v>
          </cell>
          <cell r="C489" t="str">
            <v>Kran Panas Dingin San Eui  Standard</v>
          </cell>
          <cell r="D489" t="str">
            <v>bh</v>
          </cell>
          <cell r="E489">
            <v>170550</v>
          </cell>
        </row>
        <row r="490">
          <cell r="A490" t="str">
            <v>BV21</v>
          </cell>
          <cell r="B490">
            <v>454</v>
          </cell>
          <cell r="C490" t="str">
            <v xml:space="preserve">Bath Cape  Washteren </v>
          </cell>
          <cell r="D490" t="str">
            <v>unit</v>
          </cell>
          <cell r="E490">
            <v>1633800</v>
          </cell>
        </row>
        <row r="491">
          <cell r="A491" t="str">
            <v>BV22</v>
          </cell>
          <cell r="B491">
            <v>455</v>
          </cell>
          <cell r="C491" t="str">
            <v>Tempat Sabun Poslin</v>
          </cell>
          <cell r="D491" t="str">
            <v>bh</v>
          </cell>
          <cell r="E491">
            <v>34000</v>
          </cell>
        </row>
        <row r="492">
          <cell r="A492" t="str">
            <v>BV23</v>
          </cell>
          <cell r="B492">
            <v>456</v>
          </cell>
          <cell r="C492" t="str">
            <v xml:space="preserve">Wastafel Lengkap TOTO LW 230 </v>
          </cell>
          <cell r="D492" t="str">
            <v>unit</v>
          </cell>
          <cell r="E492">
            <v>941850</v>
          </cell>
        </row>
        <row r="493">
          <cell r="A493" t="str">
            <v>BV24</v>
          </cell>
          <cell r="B493">
            <v>457</v>
          </cell>
          <cell r="C493" t="str">
            <v>Wastafel Lengkap INA</v>
          </cell>
          <cell r="D493" t="str">
            <v>unit</v>
          </cell>
          <cell r="E493">
            <v>511800</v>
          </cell>
        </row>
        <row r="494">
          <cell r="B494">
            <v>458</v>
          </cell>
          <cell r="C494" t="str">
            <v>Closet Duduk Poslin (INA) Lengkap</v>
          </cell>
          <cell r="D494" t="str">
            <v>set</v>
          </cell>
          <cell r="E494">
            <v>1706250</v>
          </cell>
        </row>
        <row r="495">
          <cell r="B495">
            <v>459</v>
          </cell>
          <cell r="C495" t="str">
            <v>Closet Jongkok Poslin (INA)</v>
          </cell>
          <cell r="D495" t="str">
            <v>bh</v>
          </cell>
          <cell r="E495">
            <v>109000</v>
          </cell>
        </row>
        <row r="496">
          <cell r="B496">
            <v>460</v>
          </cell>
          <cell r="C496" t="str">
            <v xml:space="preserve">Closet Jongkok Teraso </v>
          </cell>
          <cell r="D496" t="str">
            <v>bh</v>
          </cell>
          <cell r="E496">
            <v>61350</v>
          </cell>
        </row>
        <row r="497">
          <cell r="A497" t="str">
            <v>BV25</v>
          </cell>
          <cell r="B497">
            <v>461</v>
          </cell>
          <cell r="C497" t="str">
            <v>Closet Jongkok Poslin warna  TOTO</v>
          </cell>
          <cell r="D497" t="str">
            <v>unit</v>
          </cell>
          <cell r="E497">
            <v>245700</v>
          </cell>
        </row>
        <row r="498">
          <cell r="A498" t="str">
            <v>BV26</v>
          </cell>
          <cell r="B498">
            <v>462</v>
          </cell>
          <cell r="C498" t="str">
            <v>Closet Jongkok Standard Putih Poslin TOTO</v>
          </cell>
          <cell r="D498" t="str">
            <v>unit</v>
          </cell>
          <cell r="E498">
            <v>150150</v>
          </cell>
        </row>
        <row r="499">
          <cell r="A499" t="str">
            <v>BV27</v>
          </cell>
          <cell r="B499">
            <v>463</v>
          </cell>
          <cell r="C499" t="str">
            <v>Closet Jongkok Lengkap Sistem Jet TOTO</v>
          </cell>
          <cell r="D499" t="str">
            <v>unit</v>
          </cell>
          <cell r="E499">
            <v>1556000</v>
          </cell>
        </row>
        <row r="500">
          <cell r="A500" t="str">
            <v>BV28</v>
          </cell>
          <cell r="B500">
            <v>464</v>
          </cell>
          <cell r="C500" t="str">
            <v>Closet Duduk Warna Standard  TOTO C 240 Lengkap</v>
          </cell>
          <cell r="D500" t="str">
            <v>unit</v>
          </cell>
          <cell r="E500">
            <v>1433000</v>
          </cell>
        </row>
        <row r="501">
          <cell r="A501" t="str">
            <v>BV29</v>
          </cell>
          <cell r="B501">
            <v>465</v>
          </cell>
          <cell r="C501" t="str">
            <v>Wastafel Bulat Warna Standard Lengkap</v>
          </cell>
          <cell r="D501" t="str">
            <v>unit</v>
          </cell>
          <cell r="E501">
            <v>1177250</v>
          </cell>
        </row>
        <row r="502">
          <cell r="A502" t="str">
            <v>BV30</v>
          </cell>
          <cell r="B502">
            <v>466</v>
          </cell>
          <cell r="C502" t="str">
            <v>Closet Duduk Warna Standard lengkap INA</v>
          </cell>
          <cell r="D502" t="str">
            <v>bh</v>
          </cell>
          <cell r="E502">
            <v>1098750</v>
          </cell>
        </row>
        <row r="503">
          <cell r="A503" t="str">
            <v>BV31</v>
          </cell>
          <cell r="B503">
            <v>467</v>
          </cell>
          <cell r="C503" t="str">
            <v xml:space="preserve">Urinoar Lengkap TOTO Warna Standard lengkap </v>
          </cell>
          <cell r="D503" t="str">
            <v>unit</v>
          </cell>
          <cell r="E503">
            <v>1276200</v>
          </cell>
        </row>
        <row r="504">
          <cell r="A504" t="str">
            <v>BV32</v>
          </cell>
          <cell r="B504">
            <v>468</v>
          </cell>
          <cell r="C504" t="str">
            <v xml:space="preserve">Penyekat Poslin Urinoar TOTO </v>
          </cell>
          <cell r="D504" t="str">
            <v>lbr</v>
          </cell>
          <cell r="E504">
            <v>343950</v>
          </cell>
        </row>
        <row r="505">
          <cell r="A505" t="str">
            <v>BV33</v>
          </cell>
          <cell r="B505">
            <v>469</v>
          </cell>
          <cell r="C505" t="str">
            <v>Kitchen Zink Stainless Standard Lokal ( 1 Lobang )</v>
          </cell>
          <cell r="D505" t="str">
            <v>bh</v>
          </cell>
          <cell r="E505">
            <v>184200</v>
          </cell>
        </row>
        <row r="506">
          <cell r="A506" t="str">
            <v>BV34</v>
          </cell>
          <cell r="B506">
            <v>470</v>
          </cell>
          <cell r="C506" t="str">
            <v>Kitchen Zink Stainless Non Standard Franke ( 1 Lobang )</v>
          </cell>
          <cell r="D506" t="str">
            <v>bh</v>
          </cell>
          <cell r="E506">
            <v>580000</v>
          </cell>
        </row>
        <row r="507">
          <cell r="A507" t="str">
            <v>BV35</v>
          </cell>
          <cell r="B507">
            <v>471</v>
          </cell>
          <cell r="C507" t="str">
            <v>Kitchen Zink Stainless Non Standard Franke ( 2 Lobang )</v>
          </cell>
          <cell r="D507" t="str">
            <v>bh</v>
          </cell>
          <cell r="E507">
            <v>921300</v>
          </cell>
        </row>
        <row r="508">
          <cell r="B508">
            <v>472</v>
          </cell>
          <cell r="C508" t="str">
            <v>Selotip</v>
          </cell>
          <cell r="D508" t="str">
            <v>bh</v>
          </cell>
          <cell r="E508">
            <v>1300</v>
          </cell>
        </row>
        <row r="509">
          <cell r="B509">
            <v>473</v>
          </cell>
          <cell r="C509" t="str">
            <v>Bak Mandi Teraso</v>
          </cell>
          <cell r="D509" t="str">
            <v>bh</v>
          </cell>
          <cell r="E509">
            <v>204750</v>
          </cell>
        </row>
        <row r="510">
          <cell r="B510">
            <v>474</v>
          </cell>
          <cell r="C510" t="str">
            <v>Bak Mandi Fiber Glass 60 x 6</v>
          </cell>
          <cell r="D510" t="str">
            <v>bh</v>
          </cell>
          <cell r="E510">
            <v>95550</v>
          </cell>
        </row>
        <row r="511">
          <cell r="B511">
            <v>475</v>
          </cell>
          <cell r="C511" t="str">
            <v>Floordrain stainless</v>
          </cell>
          <cell r="D511" t="str">
            <v>bh</v>
          </cell>
          <cell r="E511">
            <v>20000</v>
          </cell>
        </row>
        <row r="513">
          <cell r="B513" t="str">
            <v>K</v>
          </cell>
          <cell r="C513" t="str">
            <v>BAHAN PENUTUP ATAP</v>
          </cell>
        </row>
        <row r="514">
          <cell r="A514" t="str">
            <v>BX01</v>
          </cell>
          <cell r="B514">
            <v>476</v>
          </cell>
          <cell r="C514" t="str">
            <v>Atap Plastik Gelombang 80 x 180</v>
          </cell>
          <cell r="D514" t="str">
            <v>lbr</v>
          </cell>
          <cell r="E514">
            <v>18000</v>
          </cell>
        </row>
        <row r="515">
          <cell r="A515" t="str">
            <v>BX02</v>
          </cell>
          <cell r="B515">
            <v>477</v>
          </cell>
          <cell r="C515" t="str">
            <v>Atap Fiber Glass Tipis 80 x 180 (gelombang)</v>
          </cell>
          <cell r="D515" t="str">
            <v>lbr</v>
          </cell>
          <cell r="E515">
            <v>32500</v>
          </cell>
        </row>
        <row r="516">
          <cell r="A516" t="str">
            <v>BX03</v>
          </cell>
          <cell r="B516">
            <v>478</v>
          </cell>
          <cell r="C516" t="str">
            <v>Atap Fiber Glass Tebal 80 x 180 (gelombang)</v>
          </cell>
          <cell r="D516" t="str">
            <v>lbr</v>
          </cell>
          <cell r="E516">
            <v>64000</v>
          </cell>
        </row>
        <row r="517">
          <cell r="A517" t="str">
            <v>BX04</v>
          </cell>
          <cell r="B517">
            <v>479</v>
          </cell>
          <cell r="C517" t="str">
            <v>Atap Aluminium Natural USR 26 ( JAINDO )</v>
          </cell>
          <cell r="D517" t="str">
            <v>m²</v>
          </cell>
          <cell r="E517">
            <v>100000</v>
          </cell>
        </row>
        <row r="518">
          <cell r="A518" t="str">
            <v>BX05</v>
          </cell>
          <cell r="B518">
            <v>480</v>
          </cell>
          <cell r="C518" t="str">
            <v>Atap Aluminium Warna USR 26 ( JAINDO )</v>
          </cell>
          <cell r="D518" t="str">
            <v>m²</v>
          </cell>
          <cell r="E518">
            <v>115000</v>
          </cell>
        </row>
        <row r="519">
          <cell r="A519" t="str">
            <v>BX06</v>
          </cell>
          <cell r="B519">
            <v>481</v>
          </cell>
          <cell r="C519" t="str">
            <v>Atap Asbes Gel. Kecil 4 mm 80 x 180</v>
          </cell>
          <cell r="D519" t="str">
            <v>lbr</v>
          </cell>
          <cell r="E519">
            <v>22100</v>
          </cell>
        </row>
        <row r="520">
          <cell r="B520">
            <v>482</v>
          </cell>
          <cell r="C520" t="str">
            <v>Atap Asbes Gel. 3 mm 80 x 180</v>
          </cell>
          <cell r="D520" t="str">
            <v>lbr</v>
          </cell>
          <cell r="E520">
            <v>18500</v>
          </cell>
        </row>
        <row r="521">
          <cell r="B521">
            <v>483</v>
          </cell>
          <cell r="C521" t="str">
            <v>Atap Asbes Gel.  4 mm 80 x 180</v>
          </cell>
          <cell r="D521" t="str">
            <v>lbr</v>
          </cell>
          <cell r="E521">
            <v>20000</v>
          </cell>
        </row>
        <row r="522">
          <cell r="B522">
            <v>484</v>
          </cell>
          <cell r="C522" t="str">
            <v>Atap Asbes Gel. 5 mm 80 x 180</v>
          </cell>
          <cell r="D522" t="str">
            <v>lbr</v>
          </cell>
          <cell r="E522">
            <v>31000</v>
          </cell>
        </row>
        <row r="523">
          <cell r="A523" t="str">
            <v>BX07</v>
          </cell>
          <cell r="B523">
            <v>485</v>
          </cell>
          <cell r="C523" t="str">
            <v>Atap Asbes Gel. Besar 5 mm 80 x 180</v>
          </cell>
          <cell r="D523" t="str">
            <v>lbr</v>
          </cell>
          <cell r="E523">
            <v>60000</v>
          </cell>
        </row>
        <row r="524">
          <cell r="A524" t="str">
            <v>BX08</v>
          </cell>
          <cell r="B524">
            <v>486</v>
          </cell>
          <cell r="C524" t="str">
            <v>Atap Tegola Kubota, lengkap</v>
          </cell>
          <cell r="D524" t="str">
            <v>m²</v>
          </cell>
          <cell r="E524">
            <v>350000</v>
          </cell>
        </row>
        <row r="525">
          <cell r="B525">
            <v>487</v>
          </cell>
          <cell r="C525" t="str">
            <v>Atap Multiroof</v>
          </cell>
          <cell r="D525" t="str">
            <v>m²</v>
          </cell>
        </row>
        <row r="526">
          <cell r="A526" t="str">
            <v>BX09</v>
          </cell>
          <cell r="B526">
            <v>488</v>
          </cell>
          <cell r="C526" t="str">
            <v>Atap Tegola Kwalitas Sedang</v>
          </cell>
          <cell r="D526" t="str">
            <v>m²</v>
          </cell>
          <cell r="E526">
            <v>200000</v>
          </cell>
        </row>
        <row r="527">
          <cell r="A527" t="str">
            <v>BX10</v>
          </cell>
          <cell r="B527">
            <v>489</v>
          </cell>
          <cell r="C527" t="str">
            <v>Aluminium foile</v>
          </cell>
          <cell r="D527" t="str">
            <v>m²</v>
          </cell>
          <cell r="E527">
            <v>6000</v>
          </cell>
        </row>
        <row r="528">
          <cell r="A528" t="str">
            <v>BX11</v>
          </cell>
          <cell r="B528">
            <v>490</v>
          </cell>
          <cell r="C528" t="str">
            <v>Atap Genteng Plentong pres Bakar KW 1</v>
          </cell>
          <cell r="D528" t="str">
            <v>bh</v>
          </cell>
          <cell r="E528">
            <v>950</v>
          </cell>
        </row>
        <row r="529">
          <cell r="A529" t="str">
            <v>BX12</v>
          </cell>
          <cell r="B529">
            <v>491</v>
          </cell>
          <cell r="C529" t="str">
            <v xml:space="preserve">Atap Genteng Plentong pres Molen Oven KW1 </v>
          </cell>
          <cell r="D529" t="str">
            <v>bh</v>
          </cell>
          <cell r="E529">
            <v>2000</v>
          </cell>
        </row>
        <row r="530">
          <cell r="A530" t="str">
            <v>BX13</v>
          </cell>
          <cell r="B530">
            <v>492</v>
          </cell>
          <cell r="C530" t="str">
            <v>Atap Genteng Flam pres Molen Oven Jatiwangi</v>
          </cell>
          <cell r="D530" t="str">
            <v>bh</v>
          </cell>
          <cell r="E530">
            <v>750</v>
          </cell>
        </row>
        <row r="531">
          <cell r="B531">
            <v>1</v>
          </cell>
          <cell r="C531" t="str">
            <v>Genting Morando</v>
          </cell>
          <cell r="D531" t="str">
            <v>bh</v>
          </cell>
          <cell r="E531">
            <v>1600</v>
          </cell>
        </row>
        <row r="532">
          <cell r="A532" t="str">
            <v>BX14</v>
          </cell>
          <cell r="B532">
            <v>494</v>
          </cell>
          <cell r="C532" t="str">
            <v>Bubung Genteng pres Bulat Ex Jatiwangi</v>
          </cell>
          <cell r="D532" t="str">
            <v>bh</v>
          </cell>
          <cell r="E532">
            <v>3500</v>
          </cell>
        </row>
        <row r="533">
          <cell r="A533" t="str">
            <v>BX15</v>
          </cell>
          <cell r="B533">
            <v>495</v>
          </cell>
          <cell r="C533" t="str">
            <v>Genteng Bubungan Ex Jatiwangi Segi Tiga</v>
          </cell>
          <cell r="D533" t="str">
            <v>bh</v>
          </cell>
          <cell r="E533">
            <v>2800</v>
          </cell>
        </row>
        <row r="534">
          <cell r="A534" t="str">
            <v>BX16</v>
          </cell>
          <cell r="B534">
            <v>496</v>
          </cell>
          <cell r="C534" t="str">
            <v>Genteng Bubungan Beton</v>
          </cell>
          <cell r="D534" t="str">
            <v>bh</v>
          </cell>
          <cell r="E534">
            <v>3300</v>
          </cell>
        </row>
        <row r="535">
          <cell r="B535">
            <v>497</v>
          </cell>
          <cell r="C535" t="str">
            <v>Genteng Beton Warna 14,5/m2</v>
          </cell>
          <cell r="D535" t="str">
            <v>bh</v>
          </cell>
          <cell r="E535">
            <v>4750</v>
          </cell>
        </row>
        <row r="536">
          <cell r="B536">
            <v>498</v>
          </cell>
          <cell r="C536" t="str">
            <v>Genteng Beton Natural</v>
          </cell>
          <cell r="D536" t="str">
            <v>bh</v>
          </cell>
          <cell r="E536">
            <v>2700</v>
          </cell>
        </row>
        <row r="537">
          <cell r="A537" t="str">
            <v>BX17</v>
          </cell>
          <cell r="B537">
            <v>499</v>
          </cell>
          <cell r="C537" t="str">
            <v>Genteng Metal  ( Rainbow Roof )</v>
          </cell>
          <cell r="D537" t="str">
            <v>m²</v>
          </cell>
          <cell r="E537">
            <v>150000</v>
          </cell>
        </row>
        <row r="538">
          <cell r="A538" t="str">
            <v>BX18</v>
          </cell>
          <cell r="B538">
            <v>500</v>
          </cell>
          <cell r="C538" t="str">
            <v xml:space="preserve">Genteng Metal Hana </v>
          </cell>
          <cell r="D538" t="str">
            <v>m²</v>
          </cell>
          <cell r="E538">
            <v>111000</v>
          </cell>
        </row>
        <row r="539">
          <cell r="A539" t="str">
            <v>BX19</v>
          </cell>
          <cell r="B539">
            <v>501</v>
          </cell>
          <cell r="C539" t="str">
            <v>Nok Atas Metal ( Rainbow Roof )</v>
          </cell>
          <cell r="D539" t="str">
            <v>m1</v>
          </cell>
          <cell r="E539">
            <v>100000</v>
          </cell>
        </row>
        <row r="540">
          <cell r="A540" t="str">
            <v>BX20</v>
          </cell>
          <cell r="B540">
            <v>502</v>
          </cell>
          <cell r="C540" t="str">
            <v>Nok Atas Metal Hana</v>
          </cell>
          <cell r="D540" t="str">
            <v>m1</v>
          </cell>
          <cell r="E540">
            <v>55000</v>
          </cell>
        </row>
        <row r="541">
          <cell r="A541" t="str">
            <v>BX21</v>
          </cell>
          <cell r="B541">
            <v>503</v>
          </cell>
          <cell r="C541" t="str">
            <v>Nok Pinggir Metal ( Rainbow Roof )</v>
          </cell>
          <cell r="D541" t="str">
            <v>m1</v>
          </cell>
          <cell r="E541">
            <v>70000</v>
          </cell>
        </row>
        <row r="542">
          <cell r="A542" t="str">
            <v>BX22</v>
          </cell>
          <cell r="B542">
            <v>504</v>
          </cell>
          <cell r="C542" t="str">
            <v>Nok Pinggir Hana</v>
          </cell>
          <cell r="D542" t="str">
            <v>m1</v>
          </cell>
          <cell r="E542">
            <v>55000</v>
          </cell>
        </row>
        <row r="543">
          <cell r="A543" t="str">
            <v>BX23</v>
          </cell>
          <cell r="B543">
            <v>505</v>
          </cell>
          <cell r="C543" t="str">
            <v>Wall Flashing ( Rainbow Roof )</v>
          </cell>
          <cell r="D543" t="str">
            <v>m1</v>
          </cell>
          <cell r="E543">
            <v>70000</v>
          </cell>
        </row>
        <row r="544">
          <cell r="A544" t="str">
            <v>BX24</v>
          </cell>
          <cell r="B544">
            <v>506</v>
          </cell>
          <cell r="C544" t="str">
            <v>Wall Flashing Hana</v>
          </cell>
          <cell r="D544" t="str">
            <v>m1</v>
          </cell>
          <cell r="E544">
            <v>55000</v>
          </cell>
        </row>
        <row r="545">
          <cell r="A545" t="str">
            <v>BX25</v>
          </cell>
          <cell r="B545">
            <v>507</v>
          </cell>
          <cell r="C545" t="str">
            <v>Atap Genteng Beton Warna 14,5/m2</v>
          </cell>
          <cell r="D545" t="str">
            <v>m²</v>
          </cell>
          <cell r="E545">
            <v>68875</v>
          </cell>
        </row>
        <row r="546">
          <cell r="A546" t="str">
            <v>BX26</v>
          </cell>
          <cell r="B546">
            <v>508</v>
          </cell>
          <cell r="C546" t="str">
            <v>Genteng Beton Natural</v>
          </cell>
          <cell r="D546" t="str">
            <v>m²</v>
          </cell>
          <cell r="E546">
            <v>16380</v>
          </cell>
        </row>
        <row r="547">
          <cell r="A547" t="str">
            <v>BX27</v>
          </cell>
          <cell r="B547">
            <v>509</v>
          </cell>
          <cell r="C547" t="str">
            <v>Sirap Kelas I ( 80 / m2 )</v>
          </cell>
          <cell r="D547" t="str">
            <v>bh</v>
          </cell>
          <cell r="E547">
            <v>1400</v>
          </cell>
        </row>
        <row r="548">
          <cell r="B548">
            <v>510</v>
          </cell>
          <cell r="C548" t="str">
            <v>Sirap</v>
          </cell>
          <cell r="D548" t="str">
            <v>m²</v>
          </cell>
          <cell r="E548">
            <v>114999.99999999999</v>
          </cell>
        </row>
        <row r="549">
          <cell r="B549">
            <v>511</v>
          </cell>
          <cell r="C549" t="str">
            <v xml:space="preserve">Genteng Keramik </v>
          </cell>
          <cell r="D549" t="str">
            <v>bh</v>
          </cell>
          <cell r="E549">
            <v>5500</v>
          </cell>
        </row>
        <row r="550">
          <cell r="A550" t="str">
            <v>BX28</v>
          </cell>
          <cell r="B550">
            <v>512</v>
          </cell>
          <cell r="C550" t="str">
            <v>Genteng Keramik Natural Intan 14,5 / m2</v>
          </cell>
          <cell r="D550" t="str">
            <v>m²</v>
          </cell>
          <cell r="E550">
            <v>70000</v>
          </cell>
        </row>
        <row r="551">
          <cell r="A551" t="str">
            <v>BX29</v>
          </cell>
          <cell r="B551">
            <v>513</v>
          </cell>
          <cell r="C551" t="str">
            <v>Genteng Keramik Glasur Standard 14,5 / m2</v>
          </cell>
          <cell r="D551" t="str">
            <v>m²</v>
          </cell>
          <cell r="E551">
            <v>75000</v>
          </cell>
        </row>
        <row r="552">
          <cell r="A552" t="str">
            <v>BX30</v>
          </cell>
          <cell r="B552">
            <v>514</v>
          </cell>
          <cell r="C552" t="str">
            <v>Genteng Keramik Glasur Special 14,5 / m2</v>
          </cell>
          <cell r="D552" t="str">
            <v>m²</v>
          </cell>
          <cell r="E552">
            <v>83500</v>
          </cell>
        </row>
        <row r="553">
          <cell r="A553" t="str">
            <v>BX31</v>
          </cell>
          <cell r="B553">
            <v>515</v>
          </cell>
          <cell r="C553" t="str">
            <v>Genteng Keramik Glasur Premium 14,5 / m2</v>
          </cell>
          <cell r="D553" t="str">
            <v>m²</v>
          </cell>
          <cell r="E553">
            <v>94000</v>
          </cell>
        </row>
        <row r="554">
          <cell r="A554" t="str">
            <v>BX32</v>
          </cell>
          <cell r="B554">
            <v>516</v>
          </cell>
          <cell r="C554" t="str">
            <v>Genteng Murando Natural 1m2 = 18 bh</v>
          </cell>
          <cell r="D554" t="str">
            <v>bh</v>
          </cell>
          <cell r="E554">
            <v>1500</v>
          </cell>
        </row>
        <row r="555">
          <cell r="A555" t="str">
            <v>BX33</v>
          </cell>
          <cell r="B555">
            <v>517</v>
          </cell>
          <cell r="C555" t="str">
            <v>Genteng Murando Glasur 1m2 = 20 bh</v>
          </cell>
          <cell r="D555" t="str">
            <v>bh</v>
          </cell>
          <cell r="E555">
            <v>3000</v>
          </cell>
        </row>
        <row r="556">
          <cell r="B556">
            <v>518</v>
          </cell>
          <cell r="C556" t="str">
            <v>Genting Magas</v>
          </cell>
          <cell r="D556" t="str">
            <v>bh</v>
          </cell>
          <cell r="E556">
            <v>950</v>
          </cell>
        </row>
        <row r="557">
          <cell r="B557">
            <v>519</v>
          </cell>
          <cell r="C557" t="str">
            <v>Genteng Super Roof Multicolor</v>
          </cell>
          <cell r="D557" t="str">
            <v>m²</v>
          </cell>
          <cell r="E557">
            <v>148000</v>
          </cell>
        </row>
        <row r="558">
          <cell r="A558" t="str">
            <v>BX34</v>
          </cell>
          <cell r="B558">
            <v>520</v>
          </cell>
          <cell r="C558" t="str">
            <v>Bubung Murando Natural</v>
          </cell>
          <cell r="D558" t="str">
            <v>bh</v>
          </cell>
          <cell r="E558">
            <v>4600</v>
          </cell>
        </row>
        <row r="559">
          <cell r="A559" t="str">
            <v>BX35</v>
          </cell>
          <cell r="B559">
            <v>521</v>
          </cell>
          <cell r="C559" t="str">
            <v>Bubung Murando Glasur</v>
          </cell>
          <cell r="D559" t="str">
            <v>bh</v>
          </cell>
          <cell r="E559">
            <v>6899.9999999999991</v>
          </cell>
        </row>
        <row r="560">
          <cell r="A560" t="str">
            <v>BX36</v>
          </cell>
          <cell r="B560">
            <v>522</v>
          </cell>
          <cell r="C560" t="str">
            <v>Bubungan Genteng Keramik</v>
          </cell>
          <cell r="D560" t="str">
            <v>bh</v>
          </cell>
          <cell r="E560">
            <v>6000</v>
          </cell>
        </row>
        <row r="561">
          <cell r="B561">
            <v>523</v>
          </cell>
          <cell r="C561" t="str">
            <v>Bubungan Genteng Palentong</v>
          </cell>
          <cell r="D561" t="str">
            <v>bh</v>
          </cell>
          <cell r="E561">
            <v>1750</v>
          </cell>
        </row>
        <row r="562">
          <cell r="B562">
            <v>2</v>
          </cell>
          <cell r="C562" t="str">
            <v>Bubungan Genteng Murando</v>
          </cell>
          <cell r="D562" t="str">
            <v>bh</v>
          </cell>
          <cell r="E562">
            <v>4600</v>
          </cell>
        </row>
        <row r="563">
          <cell r="B563">
            <v>525</v>
          </cell>
          <cell r="C563" t="str">
            <v>Bubungan asbes</v>
          </cell>
          <cell r="D563" t="str">
            <v>bh</v>
          </cell>
          <cell r="E563">
            <v>17250</v>
          </cell>
        </row>
        <row r="564">
          <cell r="B564">
            <v>526</v>
          </cell>
          <cell r="C564" t="str">
            <v>Bubungan Genting Flam</v>
          </cell>
          <cell r="D564" t="str">
            <v>bh</v>
          </cell>
          <cell r="E564">
            <v>1450</v>
          </cell>
        </row>
        <row r="565">
          <cell r="B565">
            <v>527</v>
          </cell>
          <cell r="C565" t="str">
            <v>Bubungan Genting Magas eks banjar</v>
          </cell>
          <cell r="D565" t="str">
            <v>bh</v>
          </cell>
          <cell r="E565">
            <v>1750</v>
          </cell>
        </row>
        <row r="566">
          <cell r="B566">
            <v>528</v>
          </cell>
          <cell r="C566" t="str">
            <v>Bubungan Genteng Super Roof Multicolor</v>
          </cell>
          <cell r="D566" t="str">
            <v>bh</v>
          </cell>
          <cell r="E566">
            <v>60374.999999999993</v>
          </cell>
        </row>
        <row r="568">
          <cell r="B568" t="str">
            <v>N</v>
          </cell>
          <cell r="C568" t="str">
            <v xml:space="preserve"> BAHAN MEKANIKAL</v>
          </cell>
        </row>
        <row r="569">
          <cell r="A569" t="str">
            <v>BZ01</v>
          </cell>
          <cell r="B569">
            <v>529</v>
          </cell>
          <cell r="C569" t="str">
            <v>Jockey Pump kap. 80 gln / menit 100 m1  ( 18,6 kW )</v>
          </cell>
          <cell r="D569" t="str">
            <v>unit</v>
          </cell>
          <cell r="E569">
            <v>47775000</v>
          </cell>
        </row>
        <row r="570">
          <cell r="A570" t="str">
            <v>BZ02</v>
          </cell>
          <cell r="B570">
            <v>530</v>
          </cell>
          <cell r="C570" t="str">
            <v>Electrical Pump kap. 750 gln / menit 120 m1  ( 90 kW )</v>
          </cell>
          <cell r="D570" t="str">
            <v>unit</v>
          </cell>
          <cell r="E570">
            <v>163800000</v>
          </cell>
        </row>
        <row r="571">
          <cell r="A571" t="str">
            <v>BZ03</v>
          </cell>
          <cell r="B571">
            <v>531</v>
          </cell>
          <cell r="C571" t="str">
            <v>Diesel Pump kap. 750 gln / menit 120 m1  ( 105 kW )</v>
          </cell>
          <cell r="D571" t="str">
            <v>unit</v>
          </cell>
          <cell r="E571">
            <v>409500000</v>
          </cell>
        </row>
        <row r="572">
          <cell r="A572" t="str">
            <v>BZ04</v>
          </cell>
          <cell r="B572">
            <v>532</v>
          </cell>
          <cell r="C572" t="str">
            <v xml:space="preserve">Presure Tank kap. 500 liter lengkap </v>
          </cell>
          <cell r="D572" t="str">
            <v>unit</v>
          </cell>
          <cell r="E572">
            <v>23887500</v>
          </cell>
        </row>
        <row r="573">
          <cell r="A573" t="str">
            <v>BZ05</v>
          </cell>
          <cell r="B573">
            <v>533</v>
          </cell>
          <cell r="C573" t="str">
            <v>Hydran Box dalam Gedung  (lengkap)</v>
          </cell>
          <cell r="D573" t="str">
            <v>unit</v>
          </cell>
          <cell r="E573">
            <v>4231500</v>
          </cell>
        </row>
        <row r="574">
          <cell r="A574" t="str">
            <v>BZ06</v>
          </cell>
          <cell r="B574">
            <v>534</v>
          </cell>
          <cell r="C574" t="str">
            <v>Fire House 1.5 x 30 m + nose</v>
          </cell>
          <cell r="D574" t="str">
            <v>unit</v>
          </cell>
          <cell r="E574">
            <v>3412500</v>
          </cell>
        </row>
        <row r="575">
          <cell r="A575" t="str">
            <v>BZ07</v>
          </cell>
          <cell r="B575">
            <v>535</v>
          </cell>
          <cell r="C575" t="str">
            <v>Exhouse Fan H 360 W 60 x 60 cm</v>
          </cell>
          <cell r="D575" t="str">
            <v>unit</v>
          </cell>
          <cell r="E575">
            <v>4777500</v>
          </cell>
        </row>
        <row r="576">
          <cell r="A576" t="str">
            <v>BZ08</v>
          </cell>
          <cell r="B576">
            <v>536</v>
          </cell>
          <cell r="C576" t="str">
            <v xml:space="preserve">Exhouse Fan H 380 W CFM 55 x 55 cm </v>
          </cell>
          <cell r="D576" t="str">
            <v>unit</v>
          </cell>
          <cell r="E576">
            <v>4231500</v>
          </cell>
        </row>
        <row r="577">
          <cell r="A577" t="str">
            <v>BZ09</v>
          </cell>
          <cell r="B577">
            <v>537</v>
          </cell>
          <cell r="C577" t="str">
            <v xml:space="preserve">Exhouse Fan H 100 W 40 x 40 cm </v>
          </cell>
          <cell r="D577" t="str">
            <v>unit</v>
          </cell>
          <cell r="E577">
            <v>819000</v>
          </cell>
        </row>
        <row r="578">
          <cell r="A578" t="str">
            <v>BZ10</v>
          </cell>
          <cell r="B578">
            <v>538</v>
          </cell>
          <cell r="C578" t="str">
            <v>AC Split 3 PK Setara TOSHIBA</v>
          </cell>
          <cell r="D578" t="str">
            <v>unit</v>
          </cell>
          <cell r="E578">
            <v>11943750</v>
          </cell>
        </row>
        <row r="579">
          <cell r="A579" t="str">
            <v>BZ11</v>
          </cell>
          <cell r="B579">
            <v>539</v>
          </cell>
          <cell r="C579" t="str">
            <v>AC Split  2 PK Setara TOSHIBA</v>
          </cell>
          <cell r="D579" t="str">
            <v>unit</v>
          </cell>
          <cell r="E579">
            <v>8872500</v>
          </cell>
        </row>
        <row r="580">
          <cell r="A580" t="str">
            <v>BZ12</v>
          </cell>
          <cell r="B580">
            <v>540</v>
          </cell>
          <cell r="C580" t="str">
            <v>AC Split  1 PK Setara TOSHIBA</v>
          </cell>
          <cell r="D580" t="str">
            <v>unit</v>
          </cell>
          <cell r="E580">
            <v>4777500</v>
          </cell>
        </row>
        <row r="581">
          <cell r="A581" t="str">
            <v>BZ13</v>
          </cell>
          <cell r="B581">
            <v>541</v>
          </cell>
          <cell r="C581" t="str">
            <v>Mesin AC Split  DAIKIN ( Indoor / Outdoor Unit )</v>
          </cell>
          <cell r="D581" t="str">
            <v xml:space="preserve">1 BTU </v>
          </cell>
          <cell r="E581">
            <v>1950</v>
          </cell>
        </row>
        <row r="582">
          <cell r="B582">
            <v>542</v>
          </cell>
          <cell r="C582" t="str">
            <v>AC Split 1 PK Setara Canghong</v>
          </cell>
          <cell r="D582" t="str">
            <v>unit</v>
          </cell>
          <cell r="E582">
            <v>3500000</v>
          </cell>
        </row>
        <row r="583">
          <cell r="B583">
            <v>543</v>
          </cell>
          <cell r="C583" t="str">
            <v>AC Split 2 PK Setara Canghong</v>
          </cell>
          <cell r="D583" t="str">
            <v>unit</v>
          </cell>
          <cell r="E583">
            <v>4500000</v>
          </cell>
        </row>
        <row r="585">
          <cell r="B585" t="str">
            <v>L</v>
          </cell>
          <cell r="C585" t="str">
            <v>BAHAN ELEKTRIKAL</v>
          </cell>
          <cell r="D585">
            <v>1.5</v>
          </cell>
        </row>
        <row r="586">
          <cell r="A586" t="str">
            <v>BZ16</v>
          </cell>
          <cell r="B586">
            <v>544</v>
          </cell>
          <cell r="C586" t="str">
            <v>Kabel NYA  1x 1.5  Prima (1 rol = 50 m')</v>
          </cell>
          <cell r="D586" t="str">
            <v>ROLL</v>
          </cell>
          <cell r="E586">
            <v>39000</v>
          </cell>
        </row>
        <row r="587">
          <cell r="A587" t="str">
            <v>BZ17</v>
          </cell>
          <cell r="B587">
            <v>545</v>
          </cell>
          <cell r="C587" t="str">
            <v>Kabel NYA  1x 2.5  Prima (1 rol = 50 m')</v>
          </cell>
          <cell r="D587" t="str">
            <v>ROLL</v>
          </cell>
          <cell r="E587">
            <v>62000</v>
          </cell>
        </row>
        <row r="588">
          <cell r="A588" t="str">
            <v>BZ18</v>
          </cell>
          <cell r="B588">
            <v>546</v>
          </cell>
          <cell r="C588" t="str">
            <v>Kabel NYM 2 x 1.5 Prima (1 rol = 50 m')</v>
          </cell>
          <cell r="D588" t="str">
            <v>m'</v>
          </cell>
          <cell r="E588">
            <v>2000</v>
          </cell>
        </row>
        <row r="589">
          <cell r="A589" t="str">
            <v>BZ19</v>
          </cell>
          <cell r="B589">
            <v>547</v>
          </cell>
          <cell r="C589" t="str">
            <v>Kabel NYM 3 x 1.5 Prima (1 rol = 50 m')</v>
          </cell>
          <cell r="D589" t="str">
            <v>m'</v>
          </cell>
          <cell r="E589">
            <v>3000</v>
          </cell>
        </row>
        <row r="590">
          <cell r="A590" t="str">
            <v>BZ20</v>
          </cell>
          <cell r="B590">
            <v>548</v>
          </cell>
          <cell r="C590" t="str">
            <v>Kabel NYM 2 x 2.5 Prima (1 rol = 50 m')</v>
          </cell>
          <cell r="D590" t="str">
            <v>m'</v>
          </cell>
          <cell r="E590">
            <v>2500</v>
          </cell>
        </row>
        <row r="591">
          <cell r="A591" t="str">
            <v>BZ21</v>
          </cell>
          <cell r="B591">
            <v>549</v>
          </cell>
          <cell r="C591" t="str">
            <v>Kabel NYM 3 x 2.5 Prima (1 rol = 50 m')</v>
          </cell>
          <cell r="D591" t="str">
            <v>m'</v>
          </cell>
          <cell r="E591">
            <v>4250</v>
          </cell>
        </row>
        <row r="592">
          <cell r="A592" t="str">
            <v>BZ22</v>
          </cell>
          <cell r="B592">
            <v>550</v>
          </cell>
          <cell r="C592" t="str">
            <v>Kabel NYM 4 x 2.5 Prima (1 rol = 50 m')</v>
          </cell>
          <cell r="D592" t="str">
            <v>m'</v>
          </cell>
          <cell r="E592">
            <v>3625</v>
          </cell>
        </row>
        <row r="593">
          <cell r="A593" t="str">
            <v>BZ23</v>
          </cell>
          <cell r="B593">
            <v>551</v>
          </cell>
          <cell r="C593" t="str">
            <v>Kabel NYM 2 x 4    Prima (1 rol = 50 m')</v>
          </cell>
          <cell r="D593" t="str">
            <v>m'</v>
          </cell>
          <cell r="E593">
            <v>3000</v>
          </cell>
        </row>
        <row r="594">
          <cell r="A594" t="str">
            <v>BZ24</v>
          </cell>
          <cell r="B594">
            <v>552</v>
          </cell>
          <cell r="C594" t="str">
            <v>Kabel NYM 3 x 4    Prima (1 rol = 50 m')</v>
          </cell>
          <cell r="D594" t="str">
            <v>m'</v>
          </cell>
          <cell r="E594">
            <v>7000</v>
          </cell>
        </row>
        <row r="595">
          <cell r="A595" t="str">
            <v>BZ25</v>
          </cell>
          <cell r="B595">
            <v>553</v>
          </cell>
          <cell r="C595" t="str">
            <v>Kabel NYM 4 x 4    Prima (1 rol = 50 m')</v>
          </cell>
          <cell r="D595" t="str">
            <v>m'</v>
          </cell>
          <cell r="E595">
            <v>9825</v>
          </cell>
        </row>
        <row r="596">
          <cell r="A596" t="str">
            <v>BZ26</v>
          </cell>
          <cell r="B596">
            <v>554</v>
          </cell>
          <cell r="C596" t="str">
            <v>Kabel NYM 2 x 6    Supreme (1 rol = 50 m')</v>
          </cell>
          <cell r="D596" t="str">
            <v>m'</v>
          </cell>
          <cell r="E596">
            <v>5500</v>
          </cell>
        </row>
        <row r="597">
          <cell r="A597" t="str">
            <v>BZ27</v>
          </cell>
          <cell r="B597">
            <v>555</v>
          </cell>
          <cell r="C597" t="str">
            <v>Kabel NYM 3 x 6    Supreme (1 rol = 50 m')</v>
          </cell>
          <cell r="D597" t="str">
            <v>m'</v>
          </cell>
          <cell r="E597">
            <v>7350</v>
          </cell>
        </row>
        <row r="598">
          <cell r="A598" t="str">
            <v>BZ28</v>
          </cell>
          <cell r="B598">
            <v>556</v>
          </cell>
          <cell r="C598" t="str">
            <v>Kabel NYM 4 x 6    Supreme (1 rol = 50 m')</v>
          </cell>
          <cell r="D598" t="str">
            <v>m'</v>
          </cell>
          <cell r="E598">
            <v>9825</v>
          </cell>
        </row>
        <row r="599">
          <cell r="A599" t="str">
            <v>BZ29</v>
          </cell>
          <cell r="B599">
            <v>557</v>
          </cell>
          <cell r="C599" t="str">
            <v>Kabel NYM 2 x 10  Supreme (1 rol = 50 m')</v>
          </cell>
          <cell r="D599" t="str">
            <v>m'</v>
          </cell>
          <cell r="E599">
            <v>9125</v>
          </cell>
        </row>
        <row r="600">
          <cell r="A600" t="str">
            <v>BZ30</v>
          </cell>
          <cell r="B600">
            <v>558</v>
          </cell>
          <cell r="C600" t="str">
            <v>Kabel NYM 3 x 10  Supreme (1 rol = 50 m')</v>
          </cell>
          <cell r="D600" t="str">
            <v>m'</v>
          </cell>
          <cell r="E600">
            <v>12250</v>
          </cell>
        </row>
        <row r="601">
          <cell r="A601" t="str">
            <v>BZ31</v>
          </cell>
          <cell r="B601">
            <v>559</v>
          </cell>
          <cell r="C601" t="str">
            <v>Kabel NYM 4 x 10  Supreme (1 rol = 50 m')</v>
          </cell>
          <cell r="D601" t="str">
            <v>m'</v>
          </cell>
          <cell r="E601">
            <v>13450</v>
          </cell>
        </row>
        <row r="602">
          <cell r="A602" t="str">
            <v>BZ32</v>
          </cell>
          <cell r="B602">
            <v>560</v>
          </cell>
          <cell r="C602" t="str">
            <v>Kabel NYM 4 x 16  Supreme (1 rol = 50 m')</v>
          </cell>
          <cell r="D602" t="str">
            <v>m'</v>
          </cell>
          <cell r="E602">
            <v>18350</v>
          </cell>
        </row>
        <row r="603">
          <cell r="A603" t="str">
            <v>BZ33</v>
          </cell>
          <cell r="B603">
            <v>561</v>
          </cell>
          <cell r="C603" t="str">
            <v>Kabel NYY 2  x 4    Supreme (1 rol = 50 m')</v>
          </cell>
          <cell r="D603" t="str">
            <v>m'</v>
          </cell>
          <cell r="E603">
            <v>5500</v>
          </cell>
        </row>
        <row r="604">
          <cell r="A604" t="str">
            <v>BZ34</v>
          </cell>
          <cell r="B604">
            <v>562</v>
          </cell>
          <cell r="C604" t="str">
            <v>Kabel NYY 3  x 4    Supreme (1 rol = 50 m')</v>
          </cell>
          <cell r="D604" t="str">
            <v>m'</v>
          </cell>
          <cell r="E604">
            <v>7375</v>
          </cell>
        </row>
        <row r="605">
          <cell r="A605" t="str">
            <v>BZ35</v>
          </cell>
          <cell r="B605">
            <v>563</v>
          </cell>
          <cell r="C605" t="str">
            <v>Kabel NYY 4  x 4    Supreme (1 rol = 50 m')</v>
          </cell>
          <cell r="D605" t="str">
            <v>m'</v>
          </cell>
          <cell r="E605">
            <v>12275</v>
          </cell>
        </row>
        <row r="606">
          <cell r="A606" t="str">
            <v>BZ36</v>
          </cell>
          <cell r="B606">
            <v>564</v>
          </cell>
          <cell r="C606" t="str">
            <v>Kabel NYY 2  x 6    Supreme (1 rol = 50 m')</v>
          </cell>
          <cell r="D606" t="str">
            <v>m'</v>
          </cell>
          <cell r="E606">
            <v>5500</v>
          </cell>
        </row>
        <row r="607">
          <cell r="A607" t="str">
            <v>BZ37</v>
          </cell>
          <cell r="B607">
            <v>565</v>
          </cell>
          <cell r="C607" t="str">
            <v>Kabel NYY 3  x 6    Supreme (1 rol = 50 m')</v>
          </cell>
          <cell r="D607" t="str">
            <v>m'</v>
          </cell>
          <cell r="E607">
            <v>9125</v>
          </cell>
        </row>
        <row r="608">
          <cell r="A608" t="str">
            <v>BZ38</v>
          </cell>
          <cell r="B608">
            <v>566</v>
          </cell>
          <cell r="C608" t="str">
            <v>Kabel NYY 4  x 6    Supreme (1 rol = 50 m')</v>
          </cell>
          <cell r="D608" t="str">
            <v>m'</v>
          </cell>
          <cell r="E608">
            <v>11350</v>
          </cell>
        </row>
        <row r="609">
          <cell r="A609" t="str">
            <v>BZ39</v>
          </cell>
          <cell r="B609">
            <v>567</v>
          </cell>
          <cell r="C609" t="str">
            <v>Kabel NYY 2 x 10   Supreme (1 rol = 50 m')</v>
          </cell>
          <cell r="D609" t="str">
            <v>m'</v>
          </cell>
          <cell r="E609">
            <v>9825</v>
          </cell>
        </row>
        <row r="610">
          <cell r="A610" t="str">
            <v>BZ40</v>
          </cell>
          <cell r="B610">
            <v>568</v>
          </cell>
          <cell r="C610" t="str">
            <v>Kabel NYY 3 x 10   Supreme (1 rol = 50 m')</v>
          </cell>
          <cell r="D610" t="str">
            <v>m'</v>
          </cell>
          <cell r="E610">
            <v>13500</v>
          </cell>
        </row>
        <row r="611">
          <cell r="A611" t="str">
            <v>BZ41</v>
          </cell>
          <cell r="B611">
            <v>569</v>
          </cell>
          <cell r="C611" t="str">
            <v>Kabel NYY 4 x 10   Supreme (1 rol = 50 m')</v>
          </cell>
          <cell r="D611" t="str">
            <v>m'</v>
          </cell>
          <cell r="E611">
            <v>16500</v>
          </cell>
        </row>
        <row r="612">
          <cell r="A612" t="str">
            <v>BZ42</v>
          </cell>
          <cell r="B612">
            <v>570</v>
          </cell>
          <cell r="C612" t="str">
            <v>Kabel NYY 4 x 16   Supreme (1 rol = 50 m')</v>
          </cell>
          <cell r="D612" t="str">
            <v>m'</v>
          </cell>
          <cell r="E612">
            <v>26325</v>
          </cell>
        </row>
        <row r="613">
          <cell r="B613">
            <v>571</v>
          </cell>
          <cell r="C613" t="str">
            <v>Kabel Tembaga</v>
          </cell>
          <cell r="D613" t="str">
            <v>Kg</v>
          </cell>
          <cell r="E613">
            <v>33800</v>
          </cell>
        </row>
        <row r="614">
          <cell r="B614">
            <v>572</v>
          </cell>
          <cell r="C614" t="str">
            <v>Kabel Tik 2 10 mm</v>
          </cell>
          <cell r="D614" t="str">
            <v>m'</v>
          </cell>
          <cell r="E614">
            <v>11250</v>
          </cell>
        </row>
        <row r="615">
          <cell r="A615" t="str">
            <v>BZ43</v>
          </cell>
          <cell r="B615">
            <v>573</v>
          </cell>
          <cell r="C615" t="str">
            <v>NSFB FUJI EA - 100 A</v>
          </cell>
          <cell r="D615" t="str">
            <v>bh</v>
          </cell>
          <cell r="E615">
            <v>522000</v>
          </cell>
        </row>
        <row r="616">
          <cell r="A616" t="str">
            <v>BZ44</v>
          </cell>
          <cell r="B616">
            <v>574</v>
          </cell>
          <cell r="C616" t="str">
            <v>NSFB FUJI EA - 150 A</v>
          </cell>
          <cell r="D616" t="str">
            <v>bh</v>
          </cell>
          <cell r="E616">
            <v>1350000</v>
          </cell>
        </row>
        <row r="617">
          <cell r="A617" t="str">
            <v>BZ45</v>
          </cell>
          <cell r="B617">
            <v>575</v>
          </cell>
          <cell r="C617" t="str">
            <v>Rumah Panel 30 x 60 cm (kosong)</v>
          </cell>
          <cell r="D617" t="str">
            <v>unt</v>
          </cell>
          <cell r="E617">
            <v>92000</v>
          </cell>
        </row>
        <row r="618">
          <cell r="A618" t="str">
            <v>BZ46</v>
          </cell>
          <cell r="B618">
            <v>576</v>
          </cell>
          <cell r="C618" t="str">
            <v>Skring Kas 2 grop Biasa</v>
          </cell>
          <cell r="D618" t="str">
            <v>unt</v>
          </cell>
          <cell r="E618">
            <v>106225</v>
          </cell>
        </row>
        <row r="619">
          <cell r="A619" t="str">
            <v>BZ47</v>
          </cell>
          <cell r="B619">
            <v>577</v>
          </cell>
          <cell r="C619" t="str">
            <v>Skring Kas 3 grop Biasa</v>
          </cell>
          <cell r="D619" t="str">
            <v>unt</v>
          </cell>
          <cell r="E619">
            <v>134400</v>
          </cell>
        </row>
        <row r="620">
          <cell r="A620" t="str">
            <v>BZ48</v>
          </cell>
          <cell r="B620">
            <v>578</v>
          </cell>
          <cell r="C620" t="str">
            <v>Skring Kas 5 grop Biasa</v>
          </cell>
          <cell r="D620" t="str">
            <v>unt</v>
          </cell>
          <cell r="E620">
            <v>282500</v>
          </cell>
        </row>
        <row r="621">
          <cell r="B621">
            <v>579</v>
          </cell>
          <cell r="C621" t="str">
            <v>MCB Mercury</v>
          </cell>
          <cell r="D621" t="str">
            <v>bh</v>
          </cell>
          <cell r="E621">
            <v>55225</v>
          </cell>
        </row>
        <row r="622">
          <cell r="A622" t="str">
            <v>BZ49</v>
          </cell>
          <cell r="B622">
            <v>580</v>
          </cell>
          <cell r="C622" t="str">
            <v>MCB 1 PAS</v>
          </cell>
          <cell r="D622" t="str">
            <v>bh</v>
          </cell>
          <cell r="E622">
            <v>31225</v>
          </cell>
        </row>
        <row r="623">
          <cell r="A623" t="str">
            <v>BZ50</v>
          </cell>
          <cell r="B623">
            <v>581</v>
          </cell>
          <cell r="C623" t="str">
            <v>MCB 3 PAS</v>
          </cell>
          <cell r="D623" t="str">
            <v>bh</v>
          </cell>
          <cell r="E623">
            <v>52750</v>
          </cell>
        </row>
        <row r="624">
          <cell r="A624" t="str">
            <v>BZ51</v>
          </cell>
          <cell r="B624">
            <v>582</v>
          </cell>
          <cell r="C624" t="str">
            <v>Tahanan 50 A Merk Fuji</v>
          </cell>
          <cell r="D624" t="str">
            <v>bh</v>
          </cell>
          <cell r="E624">
            <v>318000</v>
          </cell>
        </row>
        <row r="625">
          <cell r="B625">
            <v>583</v>
          </cell>
          <cell r="C625" t="str">
            <v>Saklar Tunggal Biasa</v>
          </cell>
          <cell r="D625" t="str">
            <v>bh</v>
          </cell>
          <cell r="E625">
            <v>3625</v>
          </cell>
        </row>
        <row r="626">
          <cell r="B626">
            <v>584</v>
          </cell>
          <cell r="C626" t="str">
            <v>Saklar Ganda Biasa</v>
          </cell>
          <cell r="D626" t="str">
            <v>bh</v>
          </cell>
          <cell r="E626">
            <v>6000</v>
          </cell>
        </row>
        <row r="627">
          <cell r="B627">
            <v>585</v>
          </cell>
          <cell r="C627" t="str">
            <v>Saklar Magnet 25 PK</v>
          </cell>
          <cell r="D627" t="str">
            <v>bh</v>
          </cell>
          <cell r="E627">
            <v>798500</v>
          </cell>
        </row>
        <row r="628">
          <cell r="A628" t="str">
            <v>BZ53</v>
          </cell>
          <cell r="B628">
            <v>1</v>
          </cell>
          <cell r="C628" t="str">
            <v>Saklar Broko Tunggal Standard ( 1 Phase )</v>
          </cell>
          <cell r="D628" t="str">
            <v>bh</v>
          </cell>
          <cell r="E628">
            <v>9825</v>
          </cell>
        </row>
        <row r="629">
          <cell r="A629" t="str">
            <v>BZ54</v>
          </cell>
          <cell r="B629">
            <v>2</v>
          </cell>
          <cell r="C629" t="str">
            <v>Saklar Broko Seri Standard ( 1 Phase )</v>
          </cell>
          <cell r="D629" t="str">
            <v>bh</v>
          </cell>
          <cell r="E629">
            <v>14000</v>
          </cell>
        </row>
        <row r="630">
          <cell r="B630">
            <v>588</v>
          </cell>
          <cell r="C630" t="str">
            <v>Stop Kontak Biasa</v>
          </cell>
          <cell r="D630" t="str">
            <v>bh</v>
          </cell>
          <cell r="E630">
            <v>6000</v>
          </cell>
        </row>
        <row r="631">
          <cell r="B631">
            <v>589</v>
          </cell>
          <cell r="C631" t="str">
            <v>Stop Kontak Putar</v>
          </cell>
          <cell r="D631" t="str">
            <v>bh</v>
          </cell>
          <cell r="E631">
            <v>19750</v>
          </cell>
        </row>
        <row r="632">
          <cell r="A632" t="str">
            <v>BZ55</v>
          </cell>
          <cell r="B632">
            <v>3</v>
          </cell>
          <cell r="C632" t="str">
            <v>Stop Kontak Broko Standard ( 1 Phase )</v>
          </cell>
          <cell r="D632" t="str">
            <v>bh</v>
          </cell>
          <cell r="E632">
            <v>14000</v>
          </cell>
        </row>
        <row r="633">
          <cell r="A633" t="str">
            <v>BZ56</v>
          </cell>
          <cell r="B633">
            <v>4</v>
          </cell>
          <cell r="C633" t="str">
            <v xml:space="preserve">Stop Kontak Broko 3 Phase ( Out Bow )  </v>
          </cell>
          <cell r="D633" t="str">
            <v>bh</v>
          </cell>
          <cell r="E633">
            <v>54600</v>
          </cell>
        </row>
        <row r="634">
          <cell r="A634" t="str">
            <v>BZ57</v>
          </cell>
          <cell r="B634">
            <v>5</v>
          </cell>
          <cell r="C634" t="str">
            <v xml:space="preserve">Stop Kontak Broko 3 Phase ( In Bow )  </v>
          </cell>
          <cell r="D634" t="str">
            <v>bh</v>
          </cell>
          <cell r="E634">
            <v>93125</v>
          </cell>
        </row>
        <row r="635">
          <cell r="A635" t="str">
            <v>BZ58</v>
          </cell>
          <cell r="B635">
            <v>6</v>
          </cell>
          <cell r="C635" t="str">
            <v xml:space="preserve">Stop Kontak Handle 3 Phase  </v>
          </cell>
          <cell r="D635" t="str">
            <v>bh</v>
          </cell>
          <cell r="E635">
            <v>56500</v>
          </cell>
        </row>
        <row r="636">
          <cell r="A636" t="str">
            <v>BZ59</v>
          </cell>
          <cell r="B636">
            <v>7</v>
          </cell>
          <cell r="C636" t="str">
            <v>Instalasi Titik Lampu / Stop Kontak ( Upah dan Alat )</v>
          </cell>
          <cell r="D636" t="str">
            <v>ttk</v>
          </cell>
          <cell r="E636">
            <v>61500</v>
          </cell>
        </row>
        <row r="637">
          <cell r="A637" t="str">
            <v>BZ60</v>
          </cell>
          <cell r="B637">
            <v>595</v>
          </cell>
          <cell r="C637" t="str">
            <v>Lampu pijar 25 Watt s/d 100 Watt</v>
          </cell>
          <cell r="D637" t="str">
            <v>bh</v>
          </cell>
          <cell r="E637">
            <v>4950</v>
          </cell>
        </row>
        <row r="638">
          <cell r="A638" t="str">
            <v>BZ61</v>
          </cell>
          <cell r="B638">
            <v>8</v>
          </cell>
          <cell r="C638" t="str">
            <v>Lampu Neon TL Philip 20 W</v>
          </cell>
          <cell r="D638" t="str">
            <v>bh</v>
          </cell>
          <cell r="E638">
            <v>14000</v>
          </cell>
        </row>
        <row r="639">
          <cell r="A639" t="str">
            <v>BZ62</v>
          </cell>
          <cell r="B639">
            <v>597</v>
          </cell>
          <cell r="C639" t="str">
            <v>Lampu Neon TL Philip 40 W</v>
          </cell>
          <cell r="D639" t="str">
            <v>bh</v>
          </cell>
          <cell r="E639">
            <v>16850</v>
          </cell>
        </row>
        <row r="640">
          <cell r="A640" t="str">
            <v>BZ63</v>
          </cell>
          <cell r="B640">
            <v>598</v>
          </cell>
          <cell r="C640" t="str">
            <v>Trapo TL 20 W ( Philip )</v>
          </cell>
          <cell r="D640" t="str">
            <v>bh</v>
          </cell>
          <cell r="E640">
            <v>20500</v>
          </cell>
        </row>
        <row r="641">
          <cell r="A641" t="str">
            <v>BZ64</v>
          </cell>
          <cell r="B641">
            <v>599</v>
          </cell>
          <cell r="C641" t="str">
            <v>Trapo TL 40 W ( Philip )</v>
          </cell>
          <cell r="D641" t="str">
            <v>bh</v>
          </cell>
          <cell r="E641">
            <v>22550</v>
          </cell>
        </row>
        <row r="642">
          <cell r="A642" t="str">
            <v>BZ65</v>
          </cell>
          <cell r="B642">
            <v>600</v>
          </cell>
          <cell r="C642" t="str">
            <v>Trapo TL 20 W ( Sinar )</v>
          </cell>
          <cell r="D642" t="str">
            <v>bh</v>
          </cell>
          <cell r="E642">
            <v>21400</v>
          </cell>
        </row>
        <row r="643">
          <cell r="A643" t="str">
            <v>BZ66</v>
          </cell>
          <cell r="B643">
            <v>601</v>
          </cell>
          <cell r="C643" t="str">
            <v>Trapo TL 40 W ( Sinar )</v>
          </cell>
          <cell r="D643" t="str">
            <v>bh</v>
          </cell>
          <cell r="E643">
            <v>20350</v>
          </cell>
        </row>
        <row r="644">
          <cell r="B644">
            <v>602</v>
          </cell>
          <cell r="C644" t="str">
            <v>Trapo Ballas</v>
          </cell>
          <cell r="D644" t="str">
            <v>bh</v>
          </cell>
          <cell r="E644">
            <v>241375</v>
          </cell>
        </row>
        <row r="645">
          <cell r="A645" t="str">
            <v>BZ67</v>
          </cell>
          <cell r="B645">
            <v>603</v>
          </cell>
          <cell r="C645" t="str">
            <v>Stater Neon Philip</v>
          </cell>
          <cell r="D645" t="str">
            <v>bh</v>
          </cell>
          <cell r="E645">
            <v>3500</v>
          </cell>
        </row>
        <row r="646">
          <cell r="A646" t="str">
            <v>BZ68</v>
          </cell>
          <cell r="B646">
            <v>604</v>
          </cell>
          <cell r="C646" t="str">
            <v>Stater Neon Biasa</v>
          </cell>
          <cell r="D646" t="str">
            <v>bh</v>
          </cell>
          <cell r="E646">
            <v>1400</v>
          </cell>
        </row>
        <row r="647">
          <cell r="A647" t="str">
            <v>BZ69</v>
          </cell>
          <cell r="B647">
            <v>605</v>
          </cell>
          <cell r="C647" t="str">
            <v>Rumah TL In Bow / Out Bow 2 x 20 W ( Kosongan )</v>
          </cell>
          <cell r="D647" t="str">
            <v>bh</v>
          </cell>
          <cell r="E647">
            <v>70200</v>
          </cell>
        </row>
        <row r="648">
          <cell r="A648" t="str">
            <v>BZ70</v>
          </cell>
          <cell r="B648">
            <v>606</v>
          </cell>
          <cell r="C648" t="str">
            <v>Down Light + SL 25 W</v>
          </cell>
          <cell r="D648" t="str">
            <v>bh</v>
          </cell>
          <cell r="E648">
            <v>185500</v>
          </cell>
        </row>
        <row r="649">
          <cell r="A649" t="str">
            <v>BZ71</v>
          </cell>
          <cell r="B649">
            <v>607</v>
          </cell>
          <cell r="C649" t="str">
            <v>Lampu SL Philip 25 W</v>
          </cell>
          <cell r="D649" t="str">
            <v>bh</v>
          </cell>
          <cell r="E649">
            <v>66500</v>
          </cell>
        </row>
        <row r="650">
          <cell r="A650" t="str">
            <v>BZ72</v>
          </cell>
          <cell r="B650">
            <v>608</v>
          </cell>
          <cell r="C650" t="str">
            <v>Lampu Sirkel TL 20 W Lengkap</v>
          </cell>
          <cell r="D650" t="str">
            <v>bh</v>
          </cell>
          <cell r="E650">
            <v>42500</v>
          </cell>
        </row>
        <row r="651">
          <cell r="A651" t="str">
            <v>BZ73</v>
          </cell>
          <cell r="B651">
            <v>9</v>
          </cell>
          <cell r="C651" t="str">
            <v>Lampu Mercuri 80 W</v>
          </cell>
          <cell r="D651" t="str">
            <v>bh</v>
          </cell>
          <cell r="E651">
            <v>86000</v>
          </cell>
        </row>
        <row r="652">
          <cell r="A652" t="str">
            <v>BZ74</v>
          </cell>
          <cell r="B652">
            <v>10</v>
          </cell>
          <cell r="C652" t="str">
            <v>Lampu Mercuri 250 W</v>
          </cell>
          <cell r="D652" t="str">
            <v>bh</v>
          </cell>
          <cell r="E652">
            <v>113000</v>
          </cell>
        </row>
        <row r="653">
          <cell r="A653" t="str">
            <v>BZ75</v>
          </cell>
          <cell r="B653">
            <v>11</v>
          </cell>
          <cell r="C653" t="str">
            <v>Lampu Son 150 W</v>
          </cell>
          <cell r="D653" t="str">
            <v>bh</v>
          </cell>
          <cell r="E653">
            <v>160000</v>
          </cell>
        </row>
        <row r="654">
          <cell r="A654" t="str">
            <v>BZ76</v>
          </cell>
          <cell r="B654">
            <v>12</v>
          </cell>
          <cell r="C654" t="str">
            <v xml:space="preserve">Lampu Taman + Tiang + Lampu 1 Buah </v>
          </cell>
          <cell r="D654" t="str">
            <v>bh</v>
          </cell>
          <cell r="E654">
            <v>484350</v>
          </cell>
        </row>
        <row r="655">
          <cell r="A655" t="str">
            <v>BZ77</v>
          </cell>
          <cell r="B655">
            <v>613</v>
          </cell>
          <cell r="C655" t="str">
            <v>Lampu Baret 30 cm + Neon</v>
          </cell>
          <cell r="D655" t="str">
            <v>bh</v>
          </cell>
          <cell r="E655">
            <v>65000</v>
          </cell>
        </row>
        <row r="656">
          <cell r="A656" t="str">
            <v>BZ78</v>
          </cell>
          <cell r="B656">
            <v>614</v>
          </cell>
          <cell r="C656" t="str">
            <v xml:space="preserve">Lampu Neon Arcrilik 2 x 40 W lengkap </v>
          </cell>
          <cell r="D656" t="str">
            <v>bh</v>
          </cell>
          <cell r="E656">
            <v>14150</v>
          </cell>
        </row>
        <row r="657">
          <cell r="A657" t="str">
            <v>BZ79</v>
          </cell>
          <cell r="B657">
            <v>615</v>
          </cell>
          <cell r="C657" t="str">
            <v>Pentanahan Penangkal Petir</v>
          </cell>
          <cell r="D657" t="str">
            <v>ttk</v>
          </cell>
          <cell r="E657">
            <v>273500</v>
          </cell>
        </row>
        <row r="658">
          <cell r="A658" t="str">
            <v>BZ80</v>
          </cell>
          <cell r="B658">
            <v>616</v>
          </cell>
          <cell r="C658" t="str">
            <v>Pentanahan Panel</v>
          </cell>
          <cell r="D658" t="str">
            <v>ttk</v>
          </cell>
          <cell r="E658">
            <v>118200</v>
          </cell>
        </row>
        <row r="659">
          <cell r="B659">
            <v>617</v>
          </cell>
          <cell r="C659" t="str">
            <v xml:space="preserve">Pipa Penangkal Petir </v>
          </cell>
          <cell r="D659" t="str">
            <v>bh</v>
          </cell>
          <cell r="E659">
            <v>21150</v>
          </cell>
        </row>
        <row r="660">
          <cell r="B660">
            <v>13</v>
          </cell>
          <cell r="C660" t="str">
            <v>Box Sekering</v>
          </cell>
          <cell r="D660" t="str">
            <v>bh</v>
          </cell>
          <cell r="E660">
            <v>20500</v>
          </cell>
        </row>
        <row r="661">
          <cell r="B661">
            <v>14</v>
          </cell>
          <cell r="C661" t="str">
            <v>Box Lampu Mercury</v>
          </cell>
          <cell r="D661" t="str">
            <v>bh</v>
          </cell>
          <cell r="E661">
            <v>30300</v>
          </cell>
        </row>
        <row r="662">
          <cell r="B662">
            <v>15</v>
          </cell>
          <cell r="C662" t="str">
            <v>Terminal Kabel</v>
          </cell>
          <cell r="D662" t="str">
            <v>bh</v>
          </cell>
          <cell r="E662">
            <v>7700</v>
          </cell>
        </row>
        <row r="663">
          <cell r="B663">
            <v>16</v>
          </cell>
          <cell r="C663" t="str">
            <v>Tangkai Box lampu 3 m</v>
          </cell>
          <cell r="D663" t="str">
            <v>bh</v>
          </cell>
          <cell r="E663">
            <v>278000</v>
          </cell>
        </row>
        <row r="664">
          <cell r="B664">
            <v>622</v>
          </cell>
          <cell r="C664" t="str">
            <v>Stainless steel</v>
          </cell>
          <cell r="D664" t="str">
            <v>m</v>
          </cell>
          <cell r="E664">
            <v>11000</v>
          </cell>
        </row>
        <row r="665">
          <cell r="B665">
            <v>623</v>
          </cell>
          <cell r="C665" t="str">
            <v>Capasitor</v>
          </cell>
          <cell r="D665" t="str">
            <v>bh</v>
          </cell>
          <cell r="E665">
            <v>70000</v>
          </cell>
        </row>
        <row r="666">
          <cell r="B666">
            <v>624</v>
          </cell>
          <cell r="C666" t="str">
            <v>Link Buckle</v>
          </cell>
          <cell r="D666" t="str">
            <v>bh</v>
          </cell>
          <cell r="E666">
            <v>4500</v>
          </cell>
        </row>
        <row r="667">
          <cell r="B667">
            <v>625</v>
          </cell>
          <cell r="C667" t="str">
            <v>Stoping Buckle</v>
          </cell>
          <cell r="D667" t="str">
            <v>bh</v>
          </cell>
          <cell r="E667">
            <v>4500</v>
          </cell>
        </row>
        <row r="668">
          <cell r="B668">
            <v>626</v>
          </cell>
          <cell r="C668" t="str">
            <v>Wed Clem</v>
          </cell>
          <cell r="D668" t="str">
            <v>bh</v>
          </cell>
          <cell r="E668">
            <v>12000</v>
          </cell>
        </row>
        <row r="669">
          <cell r="B669">
            <v>17</v>
          </cell>
          <cell r="C669" t="str">
            <v>Tiang Besi 7m</v>
          </cell>
          <cell r="D669" t="str">
            <v>bh</v>
          </cell>
          <cell r="E669">
            <v>1175000</v>
          </cell>
        </row>
        <row r="670">
          <cell r="B670">
            <v>628</v>
          </cell>
          <cell r="C670" t="str">
            <v>Ignitor SN</v>
          </cell>
          <cell r="D670" t="str">
            <v>bh</v>
          </cell>
          <cell r="E670">
            <v>105000</v>
          </cell>
        </row>
        <row r="671">
          <cell r="B671">
            <v>629</v>
          </cell>
          <cell r="C671" t="str">
            <v>Tap Connector</v>
          </cell>
          <cell r="D671" t="str">
            <v>bh</v>
          </cell>
          <cell r="E671">
            <v>9500</v>
          </cell>
        </row>
        <row r="672">
          <cell r="B672">
            <v>630</v>
          </cell>
          <cell r="C672" t="str">
            <v>Foto Cell 6 Ampere</v>
          </cell>
          <cell r="D672" t="str">
            <v>bh</v>
          </cell>
          <cell r="E672">
            <v>117000</v>
          </cell>
        </row>
        <row r="674">
          <cell r="B674" t="str">
            <v>M</v>
          </cell>
          <cell r="C674" t="str">
            <v>BAHAN ALAT PENGANTUNG DAN KUNCI</v>
          </cell>
        </row>
        <row r="675">
          <cell r="A675" t="str">
            <v>CC01</v>
          </cell>
          <cell r="B675">
            <v>631</v>
          </cell>
          <cell r="C675" t="str">
            <v>Kunci Silinder ALFA untuk Pintu Alumunium</v>
          </cell>
          <cell r="D675" t="str">
            <v>bh</v>
          </cell>
          <cell r="E675">
            <v>185000</v>
          </cell>
        </row>
        <row r="676">
          <cell r="A676" t="str">
            <v>CC02</v>
          </cell>
          <cell r="B676">
            <v>632</v>
          </cell>
          <cell r="C676" t="str">
            <v xml:space="preserve">Tarikan Pintu </v>
          </cell>
          <cell r="D676" t="str">
            <v>bh</v>
          </cell>
          <cell r="E676">
            <v>40500</v>
          </cell>
        </row>
        <row r="677">
          <cell r="A677" t="str">
            <v>CC03</v>
          </cell>
          <cell r="B677">
            <v>633</v>
          </cell>
          <cell r="C677" t="str">
            <v xml:space="preserve">Kunci 2 Slaag ROYAL </v>
          </cell>
          <cell r="D677" t="str">
            <v>bh</v>
          </cell>
          <cell r="E677">
            <v>55000</v>
          </cell>
        </row>
        <row r="678">
          <cell r="A678" t="str">
            <v>CC04</v>
          </cell>
          <cell r="B678">
            <v>634</v>
          </cell>
          <cell r="C678" t="str">
            <v>Rel Henderson Lengkap</v>
          </cell>
          <cell r="D678" t="str">
            <v>bh</v>
          </cell>
          <cell r="E678">
            <v>556500</v>
          </cell>
        </row>
        <row r="679">
          <cell r="A679" t="str">
            <v>CC05</v>
          </cell>
          <cell r="B679">
            <v>635</v>
          </cell>
          <cell r="C679" t="str">
            <v>Rel Maraton I Pintu</v>
          </cell>
          <cell r="D679" t="str">
            <v>unt</v>
          </cell>
          <cell r="E679">
            <v>61500</v>
          </cell>
        </row>
        <row r="680">
          <cell r="A680" t="str">
            <v>CC06</v>
          </cell>
          <cell r="B680">
            <v>636</v>
          </cell>
          <cell r="C680" t="str">
            <v xml:space="preserve">Kunci 2 Slaag Silinder SEIS Asli type 210 s/d type 226 </v>
          </cell>
          <cell r="D680" t="str">
            <v>bh</v>
          </cell>
          <cell r="E680">
            <v>192000</v>
          </cell>
        </row>
        <row r="681">
          <cell r="A681" t="str">
            <v>CC07</v>
          </cell>
          <cell r="B681">
            <v>637</v>
          </cell>
          <cell r="C681" t="str">
            <v>Kunci 2 Slaag Ancor Asli</v>
          </cell>
          <cell r="D681" t="str">
            <v>bh</v>
          </cell>
          <cell r="E681">
            <v>80000</v>
          </cell>
        </row>
        <row r="682">
          <cell r="A682" t="str">
            <v>CC08</v>
          </cell>
          <cell r="B682">
            <v>1</v>
          </cell>
          <cell r="C682" t="str">
            <v>Kunci 2 Slaag ISO</v>
          </cell>
          <cell r="D682" t="str">
            <v>bh</v>
          </cell>
          <cell r="E682">
            <v>92000</v>
          </cell>
        </row>
        <row r="683">
          <cell r="A683" t="str">
            <v>CC09</v>
          </cell>
          <cell r="B683">
            <v>639</v>
          </cell>
          <cell r="C683" t="str">
            <v xml:space="preserve">Kunci KM Bulat Kualitas Biasa </v>
          </cell>
          <cell r="D683" t="str">
            <v>bh</v>
          </cell>
          <cell r="E683">
            <v>37000</v>
          </cell>
        </row>
        <row r="684">
          <cell r="A684" t="str">
            <v>CC10</v>
          </cell>
          <cell r="B684">
            <v>640</v>
          </cell>
          <cell r="C684" t="str">
            <v xml:space="preserve">Kunci  KM Bulat Sekwalitas ALFA </v>
          </cell>
          <cell r="D684" t="str">
            <v>bh</v>
          </cell>
          <cell r="E684">
            <v>24500</v>
          </cell>
        </row>
        <row r="685">
          <cell r="A685" t="str">
            <v>CC11</v>
          </cell>
          <cell r="B685">
            <v>641</v>
          </cell>
          <cell r="C685" t="str">
            <v xml:space="preserve">Kunci 2 Slaag Silinder Utama Standard </v>
          </cell>
          <cell r="D685" t="str">
            <v>bh</v>
          </cell>
          <cell r="E685">
            <v>154000</v>
          </cell>
        </row>
        <row r="686">
          <cell r="A686" t="str">
            <v>CC12</v>
          </cell>
          <cell r="B686">
            <v>642</v>
          </cell>
          <cell r="C686" t="str">
            <v xml:space="preserve">Kunci Gembok </v>
          </cell>
          <cell r="D686" t="str">
            <v>bh</v>
          </cell>
          <cell r="E686">
            <v>9500</v>
          </cell>
        </row>
        <row r="687">
          <cell r="B687">
            <v>643</v>
          </cell>
          <cell r="C687" t="str">
            <v>Kunci tanam Slaag Royal</v>
          </cell>
          <cell r="D687" t="str">
            <v>bh</v>
          </cell>
          <cell r="E687">
            <v>78500</v>
          </cell>
        </row>
        <row r="688">
          <cell r="B688">
            <v>644</v>
          </cell>
          <cell r="C688" t="str">
            <v>Kunci tanam Slaag Ancor</v>
          </cell>
          <cell r="D688" t="str">
            <v>bh</v>
          </cell>
          <cell r="E688">
            <v>62000</v>
          </cell>
        </row>
        <row r="689">
          <cell r="A689" t="str">
            <v>CC13</v>
          </cell>
          <cell r="B689">
            <v>645</v>
          </cell>
          <cell r="C689" t="str">
            <v xml:space="preserve">Kunci 2 Slaag Kuda Terbang </v>
          </cell>
          <cell r="D689" t="str">
            <v>bh</v>
          </cell>
          <cell r="E689">
            <v>50000</v>
          </cell>
        </row>
        <row r="690">
          <cell r="B690">
            <v>646</v>
          </cell>
          <cell r="C690" t="str">
            <v>Kunci Jendela</v>
          </cell>
          <cell r="D690" t="str">
            <v>bh</v>
          </cell>
          <cell r="E690">
            <v>9500</v>
          </cell>
        </row>
        <row r="691">
          <cell r="A691" t="str">
            <v>CC14</v>
          </cell>
          <cell r="B691">
            <v>647</v>
          </cell>
          <cell r="C691" t="str">
            <v>Espangolet</v>
          </cell>
          <cell r="D691" t="str">
            <v>ps</v>
          </cell>
          <cell r="E691">
            <v>46000</v>
          </cell>
        </row>
        <row r="692">
          <cell r="B692">
            <v>648</v>
          </cell>
          <cell r="C692" t="str">
            <v>Grendel Hitam Biasa 15 cm</v>
          </cell>
          <cell r="D692" t="str">
            <v>bh</v>
          </cell>
          <cell r="E692">
            <v>6000</v>
          </cell>
        </row>
        <row r="693">
          <cell r="A693" t="str">
            <v>CC15</v>
          </cell>
          <cell r="B693">
            <v>649</v>
          </cell>
          <cell r="C693" t="str">
            <v>Grendel 15 cm</v>
          </cell>
          <cell r="D693" t="str">
            <v>bh</v>
          </cell>
          <cell r="E693">
            <v>9850</v>
          </cell>
        </row>
        <row r="694">
          <cell r="A694" t="str">
            <v>CC16</v>
          </cell>
          <cell r="B694">
            <v>650</v>
          </cell>
          <cell r="C694" t="str">
            <v>Grendel 5 cm  biasa</v>
          </cell>
          <cell r="D694" t="str">
            <v>bh</v>
          </cell>
          <cell r="E694">
            <v>2500</v>
          </cell>
        </row>
        <row r="695">
          <cell r="A695" t="str">
            <v>CC17</v>
          </cell>
          <cell r="B695">
            <v>2</v>
          </cell>
          <cell r="C695" t="str">
            <v>Hak Angin Kait Jendela Biasa</v>
          </cell>
          <cell r="D695" t="str">
            <v>ps</v>
          </cell>
          <cell r="E695">
            <v>6000</v>
          </cell>
        </row>
        <row r="696">
          <cell r="A696" t="str">
            <v>CC18</v>
          </cell>
          <cell r="B696">
            <v>652</v>
          </cell>
          <cell r="C696" t="str">
            <v>Hak Angin Jendela Antik</v>
          </cell>
          <cell r="D696" t="str">
            <v>ps</v>
          </cell>
          <cell r="E696">
            <v>15000</v>
          </cell>
        </row>
        <row r="697">
          <cell r="A697" t="str">
            <v>CC19</v>
          </cell>
          <cell r="B697">
            <v>653</v>
          </cell>
          <cell r="C697" t="str">
            <v>Hak Angin Sendok Stainless / Kuningan</v>
          </cell>
          <cell r="D697" t="str">
            <v>bh</v>
          </cell>
          <cell r="E697">
            <v>15000</v>
          </cell>
        </row>
        <row r="698">
          <cell r="A698" t="str">
            <v>CC20</v>
          </cell>
          <cell r="B698">
            <v>654</v>
          </cell>
          <cell r="C698" t="str">
            <v>Nako Lengkap Tralis 1 Daun</v>
          </cell>
          <cell r="D698" t="str">
            <v>dn</v>
          </cell>
          <cell r="E698">
            <v>12500</v>
          </cell>
        </row>
        <row r="699">
          <cell r="A699" t="str">
            <v>CC21</v>
          </cell>
          <cell r="B699">
            <v>655</v>
          </cell>
          <cell r="C699" t="str">
            <v>Sloot Pintu berikut  Rantai</v>
          </cell>
          <cell r="D699" t="str">
            <v>bh</v>
          </cell>
          <cell r="E699">
            <v>21500</v>
          </cell>
        </row>
        <row r="700">
          <cell r="A700" t="str">
            <v>CC22</v>
          </cell>
          <cell r="B700">
            <v>3</v>
          </cell>
          <cell r="C700" t="str">
            <v>Sloot Jendela Tunggal</v>
          </cell>
          <cell r="D700" t="str">
            <v>bh</v>
          </cell>
          <cell r="E700">
            <v>8000</v>
          </cell>
        </row>
        <row r="701">
          <cell r="B701">
            <v>657</v>
          </cell>
          <cell r="C701" t="str">
            <v>Engsel Pintu Biasa</v>
          </cell>
          <cell r="D701" t="str">
            <v>bh</v>
          </cell>
          <cell r="E701">
            <v>11000</v>
          </cell>
        </row>
        <row r="702">
          <cell r="A702" t="str">
            <v>CC23</v>
          </cell>
          <cell r="B702">
            <v>4</v>
          </cell>
          <cell r="C702" t="str">
            <v>Engsel Pintu Unilon Standard</v>
          </cell>
          <cell r="D702" t="str">
            <v>ps</v>
          </cell>
          <cell r="E702">
            <v>16500</v>
          </cell>
        </row>
        <row r="703">
          <cell r="B703">
            <v>659</v>
          </cell>
          <cell r="C703" t="str">
            <v>Engsel Jendela Biasa</v>
          </cell>
          <cell r="D703" t="str">
            <v>bh</v>
          </cell>
          <cell r="E703">
            <v>6700</v>
          </cell>
        </row>
        <row r="704">
          <cell r="A704" t="str">
            <v>CC24</v>
          </cell>
          <cell r="B704">
            <v>5</v>
          </cell>
          <cell r="C704" t="str">
            <v>Engsel Jendela Unilon</v>
          </cell>
          <cell r="D704" t="str">
            <v>ps</v>
          </cell>
          <cell r="E704">
            <v>8000</v>
          </cell>
        </row>
        <row r="705">
          <cell r="A705" t="str">
            <v>CC25</v>
          </cell>
          <cell r="B705">
            <v>661</v>
          </cell>
          <cell r="C705" t="str">
            <v>Engsel Patrun</v>
          </cell>
          <cell r="D705" t="str">
            <v>ps</v>
          </cell>
          <cell r="E705">
            <v>5000</v>
          </cell>
        </row>
        <row r="706">
          <cell r="A706" t="str">
            <v>CC26</v>
          </cell>
          <cell r="B706">
            <v>662</v>
          </cell>
          <cell r="C706" t="str">
            <v>Engsel Harmonika</v>
          </cell>
          <cell r="D706" t="str">
            <v>m1</v>
          </cell>
          <cell r="E706">
            <v>10500</v>
          </cell>
        </row>
        <row r="707">
          <cell r="A707" t="str">
            <v>CC27</v>
          </cell>
          <cell r="B707">
            <v>663</v>
          </cell>
          <cell r="C707" t="str">
            <v>Door Closer Kelas Standard ( Kelas Sedang )</v>
          </cell>
          <cell r="D707" t="str">
            <v>unt</v>
          </cell>
          <cell r="E707">
            <v>117000</v>
          </cell>
        </row>
        <row r="708">
          <cell r="A708" t="str">
            <v>CC28</v>
          </cell>
          <cell r="B708">
            <v>664</v>
          </cell>
          <cell r="C708" t="str">
            <v>Door Closer Kelas Standard ( Kelas Baik )</v>
          </cell>
          <cell r="D708" t="str">
            <v>unt</v>
          </cell>
          <cell r="E708">
            <v>430000</v>
          </cell>
        </row>
        <row r="709">
          <cell r="A709" t="str">
            <v>CC29</v>
          </cell>
          <cell r="B709">
            <v>665</v>
          </cell>
          <cell r="C709" t="str">
            <v>Door Closer Kelas Rendah</v>
          </cell>
          <cell r="D709" t="str">
            <v>unt</v>
          </cell>
          <cell r="E709">
            <v>98500</v>
          </cell>
        </row>
        <row r="710">
          <cell r="A710" t="str">
            <v>CC30</v>
          </cell>
          <cell r="B710">
            <v>666</v>
          </cell>
          <cell r="C710" t="str">
            <v>Tarikan Almari Rata - rata</v>
          </cell>
          <cell r="D710" t="str">
            <v>bh</v>
          </cell>
          <cell r="E710">
            <v>8500</v>
          </cell>
        </row>
        <row r="711">
          <cell r="A711" t="str">
            <v>CC31</v>
          </cell>
          <cell r="B711">
            <v>6</v>
          </cell>
          <cell r="C711" t="str">
            <v>Seng BJLS 30 lebar 60cm (1 rol 50 m' )</v>
          </cell>
          <cell r="D711" t="str">
            <v>m1</v>
          </cell>
          <cell r="E711">
            <v>23900</v>
          </cell>
        </row>
        <row r="712">
          <cell r="A712" t="str">
            <v>CC32</v>
          </cell>
          <cell r="B712">
            <v>668</v>
          </cell>
          <cell r="C712" t="str">
            <v>Seng BJLS 30 lebar 90cm (1 rol 50 m' )</v>
          </cell>
          <cell r="D712" t="str">
            <v>m1</v>
          </cell>
          <cell r="E712">
            <v>30500</v>
          </cell>
        </row>
        <row r="713">
          <cell r="B713">
            <v>7</v>
          </cell>
          <cell r="C713" t="str">
            <v>Reiling Tangga Stainlessteel</v>
          </cell>
          <cell r="D713" t="str">
            <v>m'</v>
          </cell>
          <cell r="E713">
            <v>160000</v>
          </cell>
        </row>
        <row r="715">
          <cell r="B715" t="str">
            <v>N</v>
          </cell>
          <cell r="C715" t="str">
            <v>BAHAN PENGIKAT UNTUK KONTRUKSI JALAN</v>
          </cell>
        </row>
        <row r="716">
          <cell r="A716" t="str">
            <v>CE01</v>
          </cell>
          <cell r="B716">
            <v>670</v>
          </cell>
          <cell r="C716" t="str">
            <v>Hotmix Jadi berikut alat dan bahan bakar ( T = 5 cm  =&gt; 9 m2 )</v>
          </cell>
          <cell r="D716" t="str">
            <v>ton</v>
          </cell>
          <cell r="E716">
            <v>650000</v>
          </cell>
        </row>
        <row r="717">
          <cell r="A717" t="str">
            <v>CE02</v>
          </cell>
          <cell r="B717">
            <v>671</v>
          </cell>
          <cell r="C717" t="str">
            <v>Aspal ( ESO ) 1 Drum 150 Kg</v>
          </cell>
          <cell r="D717" t="str">
            <v>kg</v>
          </cell>
          <cell r="E717">
            <v>5000</v>
          </cell>
        </row>
        <row r="718">
          <cell r="A718" t="str">
            <v>CE03</v>
          </cell>
          <cell r="B718">
            <v>672</v>
          </cell>
          <cell r="C718" t="str">
            <v>Aspal Curah</v>
          </cell>
          <cell r="D718" t="str">
            <v>kg</v>
          </cell>
          <cell r="E718">
            <v>3500</v>
          </cell>
        </row>
        <row r="719">
          <cell r="A719" t="str">
            <v>CE04</v>
          </cell>
          <cell r="B719">
            <v>673</v>
          </cell>
          <cell r="C719" t="str">
            <v>Aspal RC 70 ( Cilacap )</v>
          </cell>
          <cell r="D719" t="str">
            <v>kg</v>
          </cell>
          <cell r="E719">
            <v>4875</v>
          </cell>
        </row>
        <row r="720">
          <cell r="B720">
            <v>1</v>
          </cell>
          <cell r="C720" t="str">
            <v>Aspal Bitumen * M061</v>
          </cell>
          <cell r="D720" t="str">
            <v>kg</v>
          </cell>
          <cell r="E720">
            <v>4875</v>
          </cell>
        </row>
        <row r="721">
          <cell r="B721">
            <v>675</v>
          </cell>
          <cell r="C721" t="str">
            <v>As Buton  *M062</v>
          </cell>
          <cell r="D721" t="str">
            <v>kg</v>
          </cell>
          <cell r="E721">
            <v>1500</v>
          </cell>
        </row>
        <row r="722">
          <cell r="B722">
            <v>676</v>
          </cell>
          <cell r="C722" t="str">
            <v>Minyak Fluk *M063</v>
          </cell>
          <cell r="D722" t="str">
            <v>Lt</v>
          </cell>
          <cell r="E722">
            <v>6370</v>
          </cell>
        </row>
        <row r="723">
          <cell r="B723">
            <v>2</v>
          </cell>
          <cell r="C723" t="str">
            <v>Minyak Aspal  *M064</v>
          </cell>
          <cell r="D723" t="str">
            <v>Lt</v>
          </cell>
          <cell r="E723">
            <v>1560</v>
          </cell>
        </row>
        <row r="724">
          <cell r="B724">
            <v>3</v>
          </cell>
          <cell r="C724" t="str">
            <v>Minyak Tanah  *M065</v>
          </cell>
          <cell r="D724" t="str">
            <v>Lt</v>
          </cell>
          <cell r="E724">
            <v>3000</v>
          </cell>
        </row>
        <row r="726">
          <cell r="B726" t="str">
            <v>R</v>
          </cell>
          <cell r="C726" t="str">
            <v>BAHAN PENGHISAP AIR SUMUR DALAM</v>
          </cell>
        </row>
        <row r="727">
          <cell r="A727" t="str">
            <v>CG01</v>
          </cell>
          <cell r="B727">
            <v>679</v>
          </cell>
          <cell r="C727" t="str">
            <v>Pompa Kodok</v>
          </cell>
          <cell r="D727" t="str">
            <v>unit</v>
          </cell>
          <cell r="E727">
            <v>155000</v>
          </cell>
        </row>
        <row r="728">
          <cell r="A728" t="str">
            <v>CG02</v>
          </cell>
          <cell r="B728">
            <v>680</v>
          </cell>
          <cell r="C728" t="str">
            <v xml:space="preserve">Pompa Dragon Tegal </v>
          </cell>
          <cell r="D728" t="str">
            <v>unit</v>
          </cell>
          <cell r="E728">
            <v>140000</v>
          </cell>
        </row>
        <row r="729">
          <cell r="A729" t="str">
            <v>CG03</v>
          </cell>
          <cell r="B729">
            <v>681</v>
          </cell>
          <cell r="C729" t="str">
            <v xml:space="preserve">Pompa Dragon Asli </v>
          </cell>
          <cell r="D729" t="str">
            <v>unit</v>
          </cell>
          <cell r="E729">
            <v>307000</v>
          </cell>
        </row>
        <row r="730">
          <cell r="A730" t="str">
            <v>CG04</v>
          </cell>
          <cell r="B730">
            <v>682</v>
          </cell>
          <cell r="C730" t="str">
            <v>Mesin Pompa Air 100 W - Sanyo</v>
          </cell>
          <cell r="D730" t="str">
            <v>unit</v>
          </cell>
          <cell r="E730">
            <v>1050000</v>
          </cell>
        </row>
        <row r="731">
          <cell r="A731" t="str">
            <v>CG05</v>
          </cell>
          <cell r="B731">
            <v>683</v>
          </cell>
          <cell r="C731" t="str">
            <v>Mesin Pompa Air 150 W - Sanyo</v>
          </cell>
          <cell r="D731" t="str">
            <v>unit</v>
          </cell>
          <cell r="E731">
            <v>1500000</v>
          </cell>
        </row>
        <row r="732">
          <cell r="A732" t="str">
            <v>CG06</v>
          </cell>
          <cell r="B732">
            <v>684</v>
          </cell>
          <cell r="C732" t="str">
            <v>Pompa Zet pump 250 W - Sanyo</v>
          </cell>
          <cell r="D732" t="str">
            <v>unit</v>
          </cell>
          <cell r="E732">
            <v>5250000</v>
          </cell>
        </row>
        <row r="733">
          <cell r="A733" t="str">
            <v>CG07</v>
          </cell>
          <cell r="B733">
            <v>685</v>
          </cell>
          <cell r="C733" t="str">
            <v>Pompa Zet pump 450 W - Sanyo</v>
          </cell>
          <cell r="D733" t="str">
            <v>unit</v>
          </cell>
          <cell r="E733">
            <v>6200000</v>
          </cell>
        </row>
        <row r="734">
          <cell r="A734" t="str">
            <v>CG08</v>
          </cell>
          <cell r="B734">
            <v>686</v>
          </cell>
          <cell r="C734" t="str">
            <v>Pompa Submersible kap. 150 liter/menit 3 kW</v>
          </cell>
          <cell r="D734" t="str">
            <v>unit</v>
          </cell>
          <cell r="E734">
            <v>22750000</v>
          </cell>
        </row>
        <row r="735">
          <cell r="A735" t="str">
            <v>CG09</v>
          </cell>
          <cell r="B735">
            <v>687</v>
          </cell>
          <cell r="C735" t="str">
            <v xml:space="preserve">Gear Pump kap. 60 liter/menit </v>
          </cell>
          <cell r="D735" t="str">
            <v>unit</v>
          </cell>
          <cell r="E735">
            <v>13000000</v>
          </cell>
        </row>
        <row r="736">
          <cell r="A736" t="str">
            <v>CG10</v>
          </cell>
          <cell r="B736">
            <v>688</v>
          </cell>
          <cell r="C736" t="str">
            <v xml:space="preserve">Deep Well dengan kelengkapannya kap. 150 liter/menit </v>
          </cell>
          <cell r="D736" t="str">
            <v>unit</v>
          </cell>
          <cell r="E736">
            <v>190000000</v>
          </cell>
        </row>
        <row r="737">
          <cell r="A737" t="str">
            <v>CG11</v>
          </cell>
          <cell r="B737">
            <v>689</v>
          </cell>
          <cell r="C737" t="str">
            <v xml:space="preserve">Hand Oil Pump </v>
          </cell>
          <cell r="D737" t="str">
            <v>unit</v>
          </cell>
          <cell r="E737">
            <v>3900000</v>
          </cell>
        </row>
        <row r="739">
          <cell r="B739" t="str">
            <v>S</v>
          </cell>
          <cell r="C739" t="str">
            <v>BAHAN PENAMPUNG AIR</v>
          </cell>
        </row>
        <row r="740">
          <cell r="A740" t="str">
            <v>CI01</v>
          </cell>
          <cell r="B740">
            <v>690</v>
          </cell>
          <cell r="C740" t="str">
            <v>Tangki Air Fiber Glass 0.5 m3 ( Excel )</v>
          </cell>
          <cell r="D740" t="str">
            <v>bh</v>
          </cell>
          <cell r="E740">
            <v>450000</v>
          </cell>
        </row>
        <row r="741">
          <cell r="A741" t="str">
            <v>CI02</v>
          </cell>
          <cell r="B741">
            <v>691</v>
          </cell>
          <cell r="C741" t="str">
            <v>Tangki Air Fiber Glass 1 m3 ( Excel )</v>
          </cell>
          <cell r="D741" t="str">
            <v>bh</v>
          </cell>
          <cell r="E741">
            <v>700000</v>
          </cell>
        </row>
        <row r="742">
          <cell r="A742" t="str">
            <v>CI03</v>
          </cell>
          <cell r="B742">
            <v>692</v>
          </cell>
          <cell r="C742" t="str">
            <v>Tangki Air Fiber Glass 2 m3 ( Excel )</v>
          </cell>
          <cell r="D742" t="str">
            <v>bh</v>
          </cell>
          <cell r="E742">
            <v>1500000</v>
          </cell>
        </row>
        <row r="743">
          <cell r="A743" t="str">
            <v>CI05</v>
          </cell>
          <cell r="B743">
            <v>693</v>
          </cell>
          <cell r="C743" t="str">
            <v>Bak Taraso WC 40 x 40</v>
          </cell>
          <cell r="D743" t="str">
            <v>bh</v>
          </cell>
          <cell r="E743">
            <v>27500</v>
          </cell>
        </row>
        <row r="744">
          <cell r="A744" t="str">
            <v>CI06</v>
          </cell>
          <cell r="B744">
            <v>694</v>
          </cell>
          <cell r="C744" t="str">
            <v>Bak KM Taraso 60 x 60</v>
          </cell>
          <cell r="D744" t="str">
            <v>bh</v>
          </cell>
          <cell r="E744">
            <v>67500</v>
          </cell>
        </row>
        <row r="746">
          <cell r="B746" t="str">
            <v>T</v>
          </cell>
          <cell r="C746" t="str">
            <v>BIAYA QUALITY CONTROL , IZIN - IZIN, PENGUKURAN</v>
          </cell>
        </row>
        <row r="747">
          <cell r="C747" t="str">
            <v>DAN BIAYA PENYAMBUNGAN</v>
          </cell>
        </row>
        <row r="748">
          <cell r="A748" t="str">
            <v>CJ01</v>
          </cell>
          <cell r="B748">
            <v>695</v>
          </cell>
          <cell r="C748" t="str">
            <v>Penyambungan Listrik PLN</v>
          </cell>
          <cell r="D748" t="str">
            <v>1w</v>
          </cell>
          <cell r="E748" t="str">
            <v>dihitung</v>
          </cell>
        </row>
        <row r="749">
          <cell r="A749" t="str">
            <v>CJ02</v>
          </cell>
          <cell r="B749">
            <v>696</v>
          </cell>
          <cell r="C749" t="str">
            <v>IMB Bertingkat Rata - rata (Rumah )</v>
          </cell>
          <cell r="D749" t="str">
            <v>m²</v>
          </cell>
          <cell r="E749" t="str">
            <v>dihitung</v>
          </cell>
        </row>
        <row r="750">
          <cell r="A750" t="str">
            <v>CJ02'</v>
          </cell>
          <cell r="B750">
            <v>697</v>
          </cell>
          <cell r="C750" t="str">
            <v>IMB Bertingkat Rata - rata (Kantor)</v>
          </cell>
          <cell r="D750" t="str">
            <v>m²</v>
          </cell>
          <cell r="E750" t="str">
            <v>dihitung</v>
          </cell>
        </row>
        <row r="751">
          <cell r="A751" t="str">
            <v>CJ03</v>
          </cell>
          <cell r="B751">
            <v>698</v>
          </cell>
          <cell r="C751" t="str">
            <v>IMB tidak bertingkat Rata - rata (Rumah / Kantor)</v>
          </cell>
          <cell r="D751" t="str">
            <v>m²</v>
          </cell>
          <cell r="E751" t="str">
            <v>dihitung</v>
          </cell>
        </row>
        <row r="752">
          <cell r="A752" t="str">
            <v>CJ04</v>
          </cell>
          <cell r="B752">
            <v>699</v>
          </cell>
          <cell r="C752" t="str">
            <v>IMB Bertingkat Rata - rata (untuk Usaha)</v>
          </cell>
          <cell r="D752" t="str">
            <v>m²</v>
          </cell>
          <cell r="E752" t="str">
            <v>dihitung</v>
          </cell>
        </row>
        <row r="753">
          <cell r="A753" t="str">
            <v>CJ05</v>
          </cell>
          <cell r="B753">
            <v>700</v>
          </cell>
          <cell r="C753" t="str">
            <v>IMB tidak bertingkat Rata - rata (untuk Usaha)</v>
          </cell>
          <cell r="D753" t="str">
            <v>m²</v>
          </cell>
          <cell r="E753" t="str">
            <v>dihitung</v>
          </cell>
        </row>
        <row r="754">
          <cell r="A754" t="str">
            <v>CJ06</v>
          </cell>
          <cell r="B754">
            <v>701</v>
          </cell>
          <cell r="C754" t="str">
            <v>Sondir Rata - rata</v>
          </cell>
          <cell r="D754" t="str">
            <v>1 ttk</v>
          </cell>
          <cell r="E754" t="str">
            <v>dihitung</v>
          </cell>
        </row>
        <row r="755">
          <cell r="A755" t="str">
            <v>CJ07</v>
          </cell>
          <cell r="B755">
            <v>702</v>
          </cell>
          <cell r="C755" t="str">
            <v>Pengukuran Site + Patok</v>
          </cell>
          <cell r="D755" t="str">
            <v>m²</v>
          </cell>
          <cell r="E755" t="str">
            <v>dihitung</v>
          </cell>
        </row>
        <row r="756">
          <cell r="A756" t="str">
            <v>CJ08</v>
          </cell>
          <cell r="B756">
            <v>703</v>
          </cell>
          <cell r="C756" t="str">
            <v>Biaya Tes Jalan ( quality control )</v>
          </cell>
          <cell r="D756" t="str">
            <v>ttk</v>
          </cell>
          <cell r="E756" t="str">
            <v>dihitung</v>
          </cell>
        </row>
        <row r="757">
          <cell r="B757">
            <v>704</v>
          </cell>
          <cell r="C757" t="str">
            <v>Biaya Tes 1 Macam Beton</v>
          </cell>
          <cell r="D757" t="str">
            <v>1 spl</v>
          </cell>
          <cell r="E757" t="str">
            <v>dihitung</v>
          </cell>
        </row>
        <row r="758">
          <cell r="A758" t="str">
            <v>CJ09</v>
          </cell>
          <cell r="B758">
            <v>705</v>
          </cell>
          <cell r="C758" t="str">
            <v>Biaya Pengujian Bahan Agregat</v>
          </cell>
          <cell r="D758" t="str">
            <v>1 spl</v>
          </cell>
          <cell r="E758" t="str">
            <v>dihitung</v>
          </cell>
        </row>
        <row r="759">
          <cell r="A759" t="str">
            <v>CJ10</v>
          </cell>
          <cell r="B759">
            <v>706</v>
          </cell>
          <cell r="C759" t="str">
            <v>Biaya Pengujian Listrik + gambar + trafo &amp; Adm</v>
          </cell>
          <cell r="D759" t="str">
            <v>1 watt</v>
          </cell>
          <cell r="E759" t="str">
            <v>dihitung</v>
          </cell>
        </row>
        <row r="760">
          <cell r="A760" t="str">
            <v>CJ11</v>
          </cell>
          <cell r="B760">
            <v>707</v>
          </cell>
          <cell r="C760" t="str">
            <v>Izin Sumur Artesis Lengkap</v>
          </cell>
          <cell r="D760" t="str">
            <v>unit</v>
          </cell>
          <cell r="E760" t="str">
            <v>dihitung</v>
          </cell>
        </row>
        <row r="761">
          <cell r="A761" t="str">
            <v>CJ12</v>
          </cell>
          <cell r="B761">
            <v>708</v>
          </cell>
          <cell r="C761" t="str">
            <v>Penyambungan PDAM untuk rumah</v>
          </cell>
          <cell r="D761" t="str">
            <v>unit</v>
          </cell>
          <cell r="E761" t="str">
            <v>dihitung</v>
          </cell>
        </row>
        <row r="762">
          <cell r="A762" t="str">
            <v>CJ13</v>
          </cell>
          <cell r="B762">
            <v>709</v>
          </cell>
          <cell r="C762" t="str">
            <v>Geolistrik</v>
          </cell>
          <cell r="D762" t="str">
            <v>1 ttk</v>
          </cell>
          <cell r="E762" t="str">
            <v>dihitung</v>
          </cell>
        </row>
        <row r="763">
          <cell r="A763" t="str">
            <v>CJ14</v>
          </cell>
          <cell r="B763">
            <v>710</v>
          </cell>
          <cell r="C763" t="str">
            <v>Geolistrik</v>
          </cell>
          <cell r="D763" t="str">
            <v>1 ttk</v>
          </cell>
          <cell r="E763" t="str">
            <v>dihitung</v>
          </cell>
        </row>
        <row r="765">
          <cell r="B765" t="str">
            <v>U</v>
          </cell>
          <cell r="C765" t="str">
            <v>ALAT TUKANG.</v>
          </cell>
        </row>
        <row r="766">
          <cell r="A766" t="str">
            <v>CL01</v>
          </cell>
          <cell r="B766">
            <v>711</v>
          </cell>
          <cell r="C766" t="str">
            <v>Palu 0,5 kg</v>
          </cell>
          <cell r="D766" t="str">
            <v>bh</v>
          </cell>
          <cell r="E766">
            <v>25000</v>
          </cell>
        </row>
        <row r="767">
          <cell r="A767" t="str">
            <v>CL02</v>
          </cell>
          <cell r="B767">
            <v>712</v>
          </cell>
          <cell r="C767" t="str">
            <v>Cangkul</v>
          </cell>
          <cell r="D767" t="str">
            <v>bh</v>
          </cell>
          <cell r="E767">
            <v>27500</v>
          </cell>
        </row>
        <row r="768">
          <cell r="A768" t="str">
            <v>CL03</v>
          </cell>
          <cell r="B768">
            <v>713</v>
          </cell>
          <cell r="C768" t="str">
            <v>Singkup</v>
          </cell>
          <cell r="D768" t="str">
            <v>bh</v>
          </cell>
          <cell r="E768">
            <v>33500</v>
          </cell>
        </row>
        <row r="769">
          <cell r="A769" t="str">
            <v>CL04</v>
          </cell>
          <cell r="B769">
            <v>714</v>
          </cell>
          <cell r="C769" t="str">
            <v>Sekrop</v>
          </cell>
          <cell r="D769" t="str">
            <v>bh</v>
          </cell>
          <cell r="E769">
            <v>42000</v>
          </cell>
        </row>
        <row r="770">
          <cell r="A770" t="str">
            <v>CL05</v>
          </cell>
          <cell r="B770">
            <v>715</v>
          </cell>
          <cell r="C770" t="str">
            <v>Pengki</v>
          </cell>
          <cell r="D770" t="str">
            <v>bh</v>
          </cell>
          <cell r="E770">
            <v>2100</v>
          </cell>
        </row>
        <row r="771">
          <cell r="A771" t="str">
            <v>CL06</v>
          </cell>
          <cell r="B771">
            <v>716</v>
          </cell>
          <cell r="C771" t="str">
            <v>Linggis</v>
          </cell>
          <cell r="D771" t="str">
            <v>bh</v>
          </cell>
          <cell r="E771">
            <v>25000</v>
          </cell>
        </row>
        <row r="772">
          <cell r="A772" t="str">
            <v>CL07</v>
          </cell>
          <cell r="B772">
            <v>717</v>
          </cell>
          <cell r="C772" t="str">
            <v>Rool Meter 30 meter ( Bahan Plastik )</v>
          </cell>
          <cell r="D772" t="str">
            <v>bh</v>
          </cell>
          <cell r="E772">
            <v>55000</v>
          </cell>
        </row>
        <row r="773">
          <cell r="A773" t="str">
            <v>CL08</v>
          </cell>
          <cell r="B773">
            <v>718</v>
          </cell>
          <cell r="C773" t="str">
            <v>Rool Meter 5 meter ( Bahan Besi )</v>
          </cell>
          <cell r="D773" t="str">
            <v>bh</v>
          </cell>
          <cell r="E773">
            <v>12250</v>
          </cell>
        </row>
        <row r="774">
          <cell r="A774" t="str">
            <v>CL09</v>
          </cell>
          <cell r="B774">
            <v>719</v>
          </cell>
          <cell r="C774" t="str">
            <v xml:space="preserve">Selang Plastik untuk Water Pas dia. 0.5 cm </v>
          </cell>
          <cell r="D774" t="str">
            <v>bh</v>
          </cell>
          <cell r="E774">
            <v>1200</v>
          </cell>
        </row>
        <row r="775">
          <cell r="A775" t="str">
            <v>CL10</v>
          </cell>
          <cell r="B775">
            <v>720</v>
          </cell>
          <cell r="C775" t="str">
            <v xml:space="preserve"> Water Pas Alumuniumm 60 cm </v>
          </cell>
          <cell r="D775" t="str">
            <v>bh</v>
          </cell>
          <cell r="E775">
            <v>62000</v>
          </cell>
        </row>
        <row r="777">
          <cell r="B777" t="str">
            <v>V</v>
          </cell>
          <cell r="C777" t="str">
            <v xml:space="preserve">STANDARD RATA - RATA SEWA ALAT BESAR , ALAT MEKANIK </v>
          </cell>
        </row>
        <row r="778">
          <cell r="C778" t="str">
            <v>TRUK, KENDARAAN RODA 4 &amp; LAINNYA</v>
          </cell>
        </row>
        <row r="779">
          <cell r="A779" t="str">
            <v>CN01</v>
          </cell>
          <cell r="B779">
            <v>721</v>
          </cell>
          <cell r="C779" t="str">
            <v>Sewa Mesin Gilas 8 Ton s/d 10 ton</v>
          </cell>
          <cell r="D779" t="str">
            <v>hari</v>
          </cell>
          <cell r="E779">
            <v>184275</v>
          </cell>
        </row>
        <row r="780">
          <cell r="A780" t="str">
            <v>CN02</v>
          </cell>
          <cell r="B780">
            <v>722</v>
          </cell>
          <cell r="C780" t="str">
            <v>Tirud Roller 3 Jam / hari</v>
          </cell>
          <cell r="D780" t="str">
            <v>hari</v>
          </cell>
          <cell r="E780">
            <v>202644</v>
          </cell>
        </row>
        <row r="781">
          <cell r="A781" t="str">
            <v>CN03</v>
          </cell>
          <cell r="B781">
            <v>723</v>
          </cell>
          <cell r="C781" t="str">
            <v>Tamdam Roller 6 - 8 Ton 5 Jam / hr</v>
          </cell>
          <cell r="D781" t="str">
            <v>hari</v>
          </cell>
          <cell r="E781">
            <v>300924</v>
          </cell>
        </row>
        <row r="782">
          <cell r="A782" t="str">
            <v>CN04</v>
          </cell>
          <cell r="B782">
            <v>724</v>
          </cell>
          <cell r="C782" t="str">
            <v>Tamdam Roller 8 - 10 Ton 5 Jam / hr</v>
          </cell>
          <cell r="D782" t="str">
            <v>hari</v>
          </cell>
          <cell r="E782">
            <v>282555</v>
          </cell>
        </row>
        <row r="783">
          <cell r="A783" t="str">
            <v>CN05</v>
          </cell>
          <cell r="B783">
            <v>725</v>
          </cell>
          <cell r="C783" t="str">
            <v>Roller Viberator - Ped 1 Ton 4 Jam /hr</v>
          </cell>
          <cell r="D783" t="str">
            <v>hari</v>
          </cell>
          <cell r="E783">
            <v>257985</v>
          </cell>
        </row>
        <row r="784">
          <cell r="A784" t="str">
            <v>CN06</v>
          </cell>
          <cell r="B784">
            <v>726</v>
          </cell>
          <cell r="C784" t="str">
            <v>Roller Viberator - Self 7 Ton 5 Jam /hr</v>
          </cell>
          <cell r="D784" t="str">
            <v>hari</v>
          </cell>
          <cell r="E784">
            <v>307125</v>
          </cell>
        </row>
        <row r="785">
          <cell r="A785" t="str">
            <v>CN07</v>
          </cell>
          <cell r="B785">
            <v>727</v>
          </cell>
          <cell r="C785" t="str">
            <v>Roller 3 Wheeled - 8 Ton 5 Jam /hr</v>
          </cell>
          <cell r="D785" t="str">
            <v>hari</v>
          </cell>
          <cell r="E785">
            <v>178074</v>
          </cell>
        </row>
        <row r="786">
          <cell r="A786" t="str">
            <v>CN08</v>
          </cell>
          <cell r="B786">
            <v>728</v>
          </cell>
          <cell r="C786" t="str">
            <v>Roller Pneumatic  8 - 15 Ton 5 Jam /hr</v>
          </cell>
          <cell r="D786" t="str">
            <v>hari</v>
          </cell>
          <cell r="E786">
            <v>307125</v>
          </cell>
        </row>
        <row r="787">
          <cell r="A787" t="str">
            <v>CN09</v>
          </cell>
          <cell r="B787">
            <v>729</v>
          </cell>
          <cell r="C787" t="str">
            <v>Loader Wheeled 5 Jam /hr</v>
          </cell>
          <cell r="D787" t="str">
            <v>hari</v>
          </cell>
          <cell r="E787">
            <v>429975</v>
          </cell>
        </row>
        <row r="788">
          <cell r="A788" t="str">
            <v>CN10</v>
          </cell>
          <cell r="B788">
            <v>730</v>
          </cell>
          <cell r="C788" t="str">
            <v>Sewa Kran 30 Ton</v>
          </cell>
          <cell r="D788" t="str">
            <v>hari</v>
          </cell>
          <cell r="E788">
            <v>2211300</v>
          </cell>
        </row>
        <row r="789">
          <cell r="A789" t="str">
            <v>CN11</v>
          </cell>
          <cell r="B789">
            <v>731</v>
          </cell>
          <cell r="C789" t="str">
            <v>Sewa Exavator Backhoe 5 Jam /hari</v>
          </cell>
          <cell r="D789" t="str">
            <v>hari</v>
          </cell>
          <cell r="E789">
            <v>644904</v>
          </cell>
        </row>
        <row r="790">
          <cell r="A790" t="str">
            <v>CN12</v>
          </cell>
          <cell r="B790">
            <v>732</v>
          </cell>
          <cell r="C790" t="str">
            <v>Sewa Draklint</v>
          </cell>
          <cell r="D790" t="str">
            <v>jam</v>
          </cell>
          <cell r="E790">
            <v>153504</v>
          </cell>
        </row>
        <row r="791">
          <cell r="A791" t="str">
            <v>CN13</v>
          </cell>
          <cell r="B791">
            <v>733</v>
          </cell>
          <cell r="C791" t="str">
            <v>Whell Loader</v>
          </cell>
          <cell r="D791" t="str">
            <v>jam</v>
          </cell>
          <cell r="E791">
            <v>184275</v>
          </cell>
        </row>
        <row r="792">
          <cell r="A792" t="str">
            <v>CN14</v>
          </cell>
          <cell r="B792">
            <v>734</v>
          </cell>
          <cell r="C792" t="str">
            <v>Buldozer 4 Jam /hr</v>
          </cell>
          <cell r="D792" t="str">
            <v>hari</v>
          </cell>
          <cell r="E792">
            <v>706329</v>
          </cell>
        </row>
        <row r="793">
          <cell r="A793" t="str">
            <v>CN15</v>
          </cell>
          <cell r="B793">
            <v>735</v>
          </cell>
          <cell r="C793" t="str">
            <v>Ecavator Hydr 1 m3</v>
          </cell>
          <cell r="D793" t="str">
            <v>hari</v>
          </cell>
          <cell r="E793">
            <v>675675</v>
          </cell>
        </row>
        <row r="794">
          <cell r="A794" t="str">
            <v>CN16</v>
          </cell>
          <cell r="B794">
            <v>736</v>
          </cell>
          <cell r="C794" t="str">
            <v>Backu</v>
          </cell>
          <cell r="D794" t="str">
            <v>hari</v>
          </cell>
          <cell r="E794">
            <v>104364</v>
          </cell>
        </row>
        <row r="795">
          <cell r="A795" t="str">
            <v>CN17</v>
          </cell>
          <cell r="B795">
            <v>737</v>
          </cell>
          <cell r="C795" t="str">
            <v>Motor Grader 5 Jam /hr</v>
          </cell>
          <cell r="D795" t="str">
            <v>jam</v>
          </cell>
          <cell r="E795">
            <v>644904</v>
          </cell>
        </row>
        <row r="796">
          <cell r="A796" t="str">
            <v>CN18</v>
          </cell>
          <cell r="B796">
            <v>738</v>
          </cell>
          <cell r="C796" t="str">
            <v>Pheumatic Drill Hammer 3 Jam / hr</v>
          </cell>
          <cell r="D796" t="str">
            <v>hari</v>
          </cell>
          <cell r="E796">
            <v>214929</v>
          </cell>
        </row>
        <row r="797">
          <cell r="A797" t="str">
            <v>CN19</v>
          </cell>
          <cell r="B797">
            <v>739</v>
          </cell>
          <cell r="C797" t="str">
            <v>Vibro Roller</v>
          </cell>
          <cell r="D797" t="str">
            <v>hari</v>
          </cell>
          <cell r="E797">
            <v>184275</v>
          </cell>
        </row>
        <row r="798">
          <cell r="A798" t="str">
            <v>CN20</v>
          </cell>
          <cell r="B798">
            <v>740</v>
          </cell>
          <cell r="C798" t="str">
            <v>Stone Crusher</v>
          </cell>
          <cell r="D798" t="str">
            <v>hari</v>
          </cell>
          <cell r="E798">
            <v>214929</v>
          </cell>
        </row>
        <row r="799">
          <cell r="A799" t="str">
            <v>CN21</v>
          </cell>
          <cell r="B799">
            <v>741</v>
          </cell>
          <cell r="C799" t="str">
            <v>AMP</v>
          </cell>
          <cell r="D799" t="str">
            <v>hari</v>
          </cell>
          <cell r="E799">
            <v>276354</v>
          </cell>
        </row>
        <row r="800">
          <cell r="A800" t="str">
            <v>CN22</v>
          </cell>
          <cell r="B800">
            <v>742</v>
          </cell>
          <cell r="C800" t="str">
            <v>Teractor Equament 2 Jam /hr</v>
          </cell>
          <cell r="D800" t="str">
            <v>hari</v>
          </cell>
          <cell r="E800">
            <v>92079</v>
          </cell>
        </row>
        <row r="801">
          <cell r="A801" t="str">
            <v>CN23</v>
          </cell>
          <cell r="B801">
            <v>743</v>
          </cell>
          <cell r="C801" t="str">
            <v>Screning Plent 5 Jam /hr</v>
          </cell>
          <cell r="D801" t="str">
            <v>hari</v>
          </cell>
          <cell r="E801">
            <v>368550</v>
          </cell>
        </row>
        <row r="802">
          <cell r="A802" t="str">
            <v>CN24</v>
          </cell>
          <cell r="B802">
            <v>744</v>
          </cell>
          <cell r="C802" t="str">
            <v>Asphal Finisher</v>
          </cell>
          <cell r="D802" t="str">
            <v>hari</v>
          </cell>
          <cell r="E802">
            <v>276354</v>
          </cell>
        </row>
        <row r="803">
          <cell r="A803" t="str">
            <v>CN25</v>
          </cell>
          <cell r="B803">
            <v>745</v>
          </cell>
          <cell r="C803" t="str">
            <v>Asphal Melting Kalte</v>
          </cell>
          <cell r="D803" t="str">
            <v>hari</v>
          </cell>
          <cell r="E803">
            <v>153504</v>
          </cell>
        </row>
        <row r="804">
          <cell r="A804" t="str">
            <v>CN26</v>
          </cell>
          <cell r="B804">
            <v>746</v>
          </cell>
          <cell r="C804" t="str">
            <v>Asphal Spayer</v>
          </cell>
          <cell r="D804" t="str">
            <v>hari</v>
          </cell>
          <cell r="E804">
            <v>122850</v>
          </cell>
        </row>
        <row r="805">
          <cell r="A805" t="str">
            <v>CN27</v>
          </cell>
          <cell r="B805">
            <v>747</v>
          </cell>
          <cell r="C805" t="str">
            <v>Asphal MIxing Plant</v>
          </cell>
          <cell r="D805" t="str">
            <v>hari</v>
          </cell>
          <cell r="E805">
            <v>276354</v>
          </cell>
        </row>
        <row r="806">
          <cell r="A806" t="str">
            <v>CN28</v>
          </cell>
          <cell r="B806">
            <v>748</v>
          </cell>
          <cell r="C806" t="str">
            <v>Sprayer,Self - Prop. 10001 4 Jam/hr</v>
          </cell>
          <cell r="D806" t="str">
            <v>hari</v>
          </cell>
          <cell r="E806">
            <v>307125</v>
          </cell>
        </row>
        <row r="807">
          <cell r="A807" t="str">
            <v>CN29</v>
          </cell>
          <cell r="B807">
            <v>749</v>
          </cell>
          <cell r="C807" t="str">
            <v>Tamper, Viberator Plate 3 Jam /hari</v>
          </cell>
          <cell r="D807" t="str">
            <v>hari</v>
          </cell>
          <cell r="E807">
            <v>245700</v>
          </cell>
        </row>
        <row r="808">
          <cell r="A808" t="str">
            <v>CN30</v>
          </cell>
          <cell r="B808">
            <v>750</v>
          </cell>
          <cell r="C808" t="str">
            <v>Crusher / SCR</v>
          </cell>
          <cell r="D808" t="str">
            <v>hari</v>
          </cell>
          <cell r="E808">
            <v>921375</v>
          </cell>
        </row>
        <row r="809">
          <cell r="A809" t="str">
            <v>CN31</v>
          </cell>
          <cell r="B809">
            <v>751</v>
          </cell>
          <cell r="C809" t="str">
            <v>Concrete Mixer 0.125 m3</v>
          </cell>
          <cell r="D809" t="str">
            <v>hari</v>
          </cell>
          <cell r="E809">
            <v>73710</v>
          </cell>
        </row>
        <row r="810">
          <cell r="A810" t="str">
            <v>CN32</v>
          </cell>
          <cell r="B810">
            <v>752</v>
          </cell>
          <cell r="C810" t="str">
            <v>Concrete Mixer 0.5 m3</v>
          </cell>
          <cell r="D810" t="str">
            <v>hari</v>
          </cell>
          <cell r="E810">
            <v>105651</v>
          </cell>
        </row>
        <row r="811">
          <cell r="A811" t="str">
            <v>CN33</v>
          </cell>
          <cell r="B811">
            <v>753</v>
          </cell>
          <cell r="C811" t="str">
            <v>Concrete Viberator</v>
          </cell>
          <cell r="D811" t="str">
            <v>hari</v>
          </cell>
          <cell r="E811">
            <v>73710</v>
          </cell>
        </row>
        <row r="812">
          <cell r="A812" t="str">
            <v>CN34</v>
          </cell>
          <cell r="B812">
            <v>754</v>
          </cell>
          <cell r="C812" t="str">
            <v>Pick Up</v>
          </cell>
          <cell r="D812" t="str">
            <v>hari</v>
          </cell>
          <cell r="E812">
            <v>214929</v>
          </cell>
        </row>
        <row r="813">
          <cell r="A813" t="str">
            <v>CN35</v>
          </cell>
          <cell r="B813">
            <v>755</v>
          </cell>
          <cell r="C813" t="str">
            <v>Dump Truck 3.5 Ton</v>
          </cell>
          <cell r="D813" t="str">
            <v>hari</v>
          </cell>
          <cell r="E813">
            <v>307125</v>
          </cell>
        </row>
        <row r="814">
          <cell r="A814" t="str">
            <v>CN36</v>
          </cell>
          <cell r="B814">
            <v>756</v>
          </cell>
          <cell r="C814" t="str">
            <v>Dump Truck 5 Ton 4 Jam /hr</v>
          </cell>
          <cell r="D814" t="str">
            <v>hari</v>
          </cell>
          <cell r="E814">
            <v>368550</v>
          </cell>
        </row>
        <row r="815">
          <cell r="A815" t="str">
            <v>CN37</v>
          </cell>
          <cell r="B815">
            <v>757</v>
          </cell>
          <cell r="C815" t="str">
            <v>Flatbed Truck 3.5 Ton</v>
          </cell>
          <cell r="D815" t="str">
            <v>hari</v>
          </cell>
          <cell r="E815">
            <v>294840</v>
          </cell>
        </row>
        <row r="816">
          <cell r="A816" t="str">
            <v>CN38</v>
          </cell>
          <cell r="B816">
            <v>758</v>
          </cell>
          <cell r="C816" t="str">
            <v>Truck 3/4 ( Colt Disel )</v>
          </cell>
          <cell r="D816" t="str">
            <v>hari</v>
          </cell>
          <cell r="E816">
            <v>307125</v>
          </cell>
        </row>
        <row r="817">
          <cell r="A817" t="str">
            <v>CN39</v>
          </cell>
          <cell r="B817">
            <v>759</v>
          </cell>
          <cell r="C817" t="str">
            <v>Truck Fuso</v>
          </cell>
          <cell r="D817" t="str">
            <v>hari</v>
          </cell>
          <cell r="E817">
            <v>737100</v>
          </cell>
        </row>
        <row r="818">
          <cell r="A818" t="str">
            <v>CN40</v>
          </cell>
          <cell r="B818">
            <v>760</v>
          </cell>
          <cell r="C818" t="str">
            <v>Mesin Las Listrik 18 pk  8 jam</v>
          </cell>
          <cell r="D818" t="str">
            <v>hari</v>
          </cell>
          <cell r="E818">
            <v>122850</v>
          </cell>
        </row>
        <row r="819">
          <cell r="A819" t="str">
            <v>CN41</v>
          </cell>
          <cell r="B819">
            <v>761</v>
          </cell>
          <cell r="C819" t="str">
            <v>Mesin Pompa Air  3 "</v>
          </cell>
          <cell r="D819" t="str">
            <v>hari</v>
          </cell>
          <cell r="E819">
            <v>92079</v>
          </cell>
        </row>
        <row r="820">
          <cell r="A820" t="str">
            <v>CN42</v>
          </cell>
          <cell r="B820">
            <v>762</v>
          </cell>
          <cell r="C820" t="str">
            <v>Stamper 8 Jam</v>
          </cell>
          <cell r="D820" t="str">
            <v>hari</v>
          </cell>
          <cell r="E820">
            <v>98280</v>
          </cell>
        </row>
        <row r="821">
          <cell r="A821" t="str">
            <v>CN43</v>
          </cell>
          <cell r="B821">
            <v>763</v>
          </cell>
          <cell r="C821" t="str">
            <v>Compresor Air</v>
          </cell>
          <cell r="D821" t="str">
            <v>hari</v>
          </cell>
          <cell r="E821">
            <v>92079</v>
          </cell>
        </row>
        <row r="822">
          <cell r="A822" t="str">
            <v>CN44</v>
          </cell>
          <cell r="B822">
            <v>764</v>
          </cell>
          <cell r="C822" t="str">
            <v>Pump Water ( 5 cm ) 30 m3 / hari</v>
          </cell>
          <cell r="D822" t="str">
            <v>hari</v>
          </cell>
          <cell r="E822">
            <v>61425</v>
          </cell>
        </row>
        <row r="823">
          <cell r="A823" t="str">
            <v>CN45</v>
          </cell>
          <cell r="B823">
            <v>765</v>
          </cell>
          <cell r="C823" t="str">
            <v>Trailler, Towed 1 Ton 3 Jam/hr</v>
          </cell>
          <cell r="D823" t="str">
            <v>hari</v>
          </cell>
          <cell r="E823">
            <v>61425</v>
          </cell>
        </row>
        <row r="824">
          <cell r="A824" t="str">
            <v>CN46</v>
          </cell>
          <cell r="B824">
            <v>766</v>
          </cell>
          <cell r="C824" t="str">
            <v>Water Tank Truck 2 Jam/hr</v>
          </cell>
          <cell r="D824" t="str">
            <v>hari</v>
          </cell>
          <cell r="E824">
            <v>184275</v>
          </cell>
        </row>
        <row r="825">
          <cell r="B825" t="str">
            <v>O</v>
          </cell>
          <cell r="C825" t="str">
            <v>BAHAN BAKAR DAN PELUMAS</v>
          </cell>
        </row>
        <row r="826">
          <cell r="A826" t="str">
            <v>CP01</v>
          </cell>
          <cell r="B826">
            <v>1</v>
          </cell>
          <cell r="C826" t="str">
            <v>Minyak Tanah</v>
          </cell>
          <cell r="D826" t="str">
            <v>lt</v>
          </cell>
          <cell r="E826">
            <v>3250</v>
          </cell>
        </row>
        <row r="827">
          <cell r="B827">
            <v>768</v>
          </cell>
          <cell r="C827" t="str">
            <v>Kapur Bakar  *M081</v>
          </cell>
          <cell r="D827" t="str">
            <v>m³</v>
          </cell>
          <cell r="E827">
            <v>101660</v>
          </cell>
        </row>
        <row r="828">
          <cell r="A828" t="str">
            <v>CP02</v>
          </cell>
          <cell r="B828">
            <v>2</v>
          </cell>
          <cell r="C828" t="str">
            <v>Kayu Bakar  *M070</v>
          </cell>
          <cell r="D828" t="str">
            <v>m³</v>
          </cell>
          <cell r="E828">
            <v>44980</v>
          </cell>
        </row>
        <row r="829">
          <cell r="A829" t="str">
            <v>CP03</v>
          </cell>
          <cell r="B829">
            <v>770</v>
          </cell>
          <cell r="C829" t="str">
            <v>Bahan Bakar Residu</v>
          </cell>
          <cell r="D829" t="str">
            <v>lt</v>
          </cell>
          <cell r="E829">
            <v>650</v>
          </cell>
        </row>
        <row r="830">
          <cell r="A830" t="str">
            <v>CP04</v>
          </cell>
          <cell r="B830">
            <v>771</v>
          </cell>
          <cell r="C830" t="str">
            <v>Minyak Solar</v>
          </cell>
          <cell r="D830" t="str">
            <v>lt</v>
          </cell>
          <cell r="E830">
            <v>5590</v>
          </cell>
        </row>
        <row r="831">
          <cell r="A831" t="str">
            <v>CP05</v>
          </cell>
          <cell r="B831">
            <v>772</v>
          </cell>
          <cell r="C831" t="str">
            <v>Bensin Premium</v>
          </cell>
          <cell r="D831" t="str">
            <v>lt</v>
          </cell>
          <cell r="E831">
            <v>5850</v>
          </cell>
        </row>
        <row r="832">
          <cell r="A832" t="str">
            <v>CP06</v>
          </cell>
          <cell r="B832">
            <v>773</v>
          </cell>
          <cell r="C832" t="str">
            <v>Plus Oil</v>
          </cell>
          <cell r="D832" t="str">
            <v>lt</v>
          </cell>
          <cell r="E832">
            <v>1040</v>
          </cell>
        </row>
        <row r="833">
          <cell r="A833" t="str">
            <v>CP07</v>
          </cell>
          <cell r="B833">
            <v>3</v>
          </cell>
          <cell r="C833" t="str">
            <v>Minyak Pelumas</v>
          </cell>
          <cell r="D833" t="str">
            <v>lt</v>
          </cell>
          <cell r="E833">
            <v>23790</v>
          </cell>
        </row>
        <row r="834">
          <cell r="A834" t="str">
            <v>CP08</v>
          </cell>
          <cell r="B834">
            <v>775</v>
          </cell>
          <cell r="C834" t="str">
            <v>Elpiji / botol</v>
          </cell>
          <cell r="D834" t="str">
            <v>15 kg</v>
          </cell>
          <cell r="E834">
            <v>81900</v>
          </cell>
        </row>
        <row r="835">
          <cell r="A835" t="str">
            <v>CP09</v>
          </cell>
          <cell r="B835">
            <v>776</v>
          </cell>
          <cell r="C835" t="str">
            <v>Asitilin / botol</v>
          </cell>
          <cell r="D835" t="str">
            <v>15.1 kg</v>
          </cell>
          <cell r="E835">
            <v>69550</v>
          </cell>
        </row>
        <row r="836">
          <cell r="A836" t="str">
            <v>CP10</v>
          </cell>
          <cell r="B836">
            <v>777</v>
          </cell>
          <cell r="C836" t="str">
            <v>Angin ( 02 ) / botol</v>
          </cell>
          <cell r="D836" t="str">
            <v>btl</v>
          </cell>
          <cell r="E836">
            <v>44330</v>
          </cell>
        </row>
        <row r="837">
          <cell r="A837" t="str">
            <v>CP11</v>
          </cell>
          <cell r="B837">
            <v>778</v>
          </cell>
          <cell r="C837" t="str">
            <v>Kawat Las Listrik</v>
          </cell>
          <cell r="D837" t="str">
            <v>kg</v>
          </cell>
          <cell r="E837">
            <v>13650</v>
          </cell>
        </row>
        <row r="838">
          <cell r="A838" t="str">
            <v>CP12</v>
          </cell>
          <cell r="B838">
            <v>779</v>
          </cell>
          <cell r="C838" t="str">
            <v>Karbit</v>
          </cell>
          <cell r="D838" t="str">
            <v>kg</v>
          </cell>
          <cell r="E838">
            <v>6760</v>
          </cell>
        </row>
        <row r="839">
          <cell r="B839">
            <v>780</v>
          </cell>
          <cell r="C839" t="str">
            <v>Aspal</v>
          </cell>
          <cell r="E839">
            <v>4875</v>
          </cell>
        </row>
        <row r="840">
          <cell r="B840">
            <v>781</v>
          </cell>
          <cell r="C840" t="str">
            <v>Aspal Kemas Pand Grade 60/70</v>
          </cell>
          <cell r="D840" t="str">
            <v>Drum</v>
          </cell>
          <cell r="E840">
            <v>583440</v>
          </cell>
        </row>
        <row r="841">
          <cell r="B841">
            <v>740</v>
          </cell>
          <cell r="C841" t="str">
            <v>Pintu Air Sorong 50  x 50 cm</v>
          </cell>
        </row>
        <row r="842">
          <cell r="B842">
            <v>741</v>
          </cell>
          <cell r="C842" t="str">
            <v>Pintu Air Double Stang 1  x 2 Meter</v>
          </cell>
        </row>
        <row r="843">
          <cell r="B843">
            <v>742</v>
          </cell>
          <cell r="C843" t="str">
            <v>Pintu Air Double Stang 1,5  x 2 Meter</v>
          </cell>
        </row>
        <row r="844">
          <cell r="B844">
            <v>743</v>
          </cell>
          <cell r="C844" t="str">
            <v>Pintu Air Double Stang 1  x 2,5 Meter</v>
          </cell>
        </row>
        <row r="845">
          <cell r="B845">
            <v>744</v>
          </cell>
          <cell r="C845" t="str">
            <v>Pintu Air Double Stang 1,5  x 2,5 Meter</v>
          </cell>
        </row>
        <row r="846">
          <cell r="B846">
            <v>745</v>
          </cell>
          <cell r="C846" t="str">
            <v>Pintu Air Stang Tunggal  1x 1,5 Meter</v>
          </cell>
        </row>
        <row r="847">
          <cell r="B847">
            <v>746</v>
          </cell>
          <cell r="C847" t="str">
            <v>Pintu Air Stang Tunggal 0,5  x 1 Meter</v>
          </cell>
        </row>
        <row r="849">
          <cell r="B849" t="str">
            <v>X</v>
          </cell>
          <cell r="C849" t="str">
            <v>BAHAN FASILITAS LALU LINTAS</v>
          </cell>
        </row>
        <row r="850">
          <cell r="B850">
            <v>782</v>
          </cell>
          <cell r="C850" t="str">
            <v>Rambu Jalan Uk. 45 x 45 cm</v>
          </cell>
          <cell r="D850" t="str">
            <v>bh</v>
          </cell>
          <cell r="E850">
            <v>304980</v>
          </cell>
        </row>
        <row r="851">
          <cell r="B851">
            <v>783</v>
          </cell>
          <cell r="C851" t="str">
            <v>Rambu Jalan Uk. 60 x 60 cm</v>
          </cell>
          <cell r="D851" t="str">
            <v>bh</v>
          </cell>
          <cell r="E851">
            <v>465790</v>
          </cell>
        </row>
        <row r="852">
          <cell r="B852">
            <v>784</v>
          </cell>
          <cell r="C852" t="str">
            <v>Rambu Jalan Uk. 70 x 70 cm</v>
          </cell>
          <cell r="D852" t="str">
            <v>bh</v>
          </cell>
          <cell r="E852">
            <v>617630</v>
          </cell>
        </row>
        <row r="853">
          <cell r="B853">
            <v>785</v>
          </cell>
          <cell r="C853" t="str">
            <v>RPPJ Uk. 105 x 140 cm</v>
          </cell>
          <cell r="D853" t="str">
            <v>bh</v>
          </cell>
          <cell r="E853">
            <v>1781260</v>
          </cell>
        </row>
        <row r="854">
          <cell r="B854">
            <v>786</v>
          </cell>
          <cell r="C854" t="str">
            <v>RPPJ Uk. 120 x 160 cm</v>
          </cell>
          <cell r="D854" t="str">
            <v>bh</v>
          </cell>
          <cell r="E854">
            <v>2139540</v>
          </cell>
        </row>
        <row r="855">
          <cell r="B855">
            <v>787</v>
          </cell>
          <cell r="C855" t="str">
            <v>Pagar Pengaman Jalan</v>
          </cell>
          <cell r="D855" t="str">
            <v>bh</v>
          </cell>
          <cell r="E855">
            <v>605670</v>
          </cell>
        </row>
        <row r="856">
          <cell r="B856">
            <v>788</v>
          </cell>
          <cell r="C856" t="str">
            <v>Marka Jalan (Road Marking) Uk. 0,2 x 12 cm</v>
          </cell>
          <cell r="D856" t="str">
            <v>m</v>
          </cell>
          <cell r="E856">
            <v>27300</v>
          </cell>
        </row>
        <row r="857">
          <cell r="B857">
            <v>789</v>
          </cell>
          <cell r="C857" t="str">
            <v>Paku Marka uk. 2 x 10 x 10 cm</v>
          </cell>
          <cell r="D857" t="str">
            <v>bh</v>
          </cell>
          <cell r="E857">
            <v>233740</v>
          </cell>
        </row>
        <row r="858">
          <cell r="B858">
            <v>790</v>
          </cell>
          <cell r="C858" t="str">
            <v>Paku Marka uk. 2 x 10 x 12 cm</v>
          </cell>
          <cell r="D858" t="str">
            <v>bh</v>
          </cell>
          <cell r="E858">
            <v>242190</v>
          </cell>
        </row>
        <row r="859">
          <cell r="B859">
            <v>791</v>
          </cell>
          <cell r="C859" t="str">
            <v>Apill (Trafic Light)-Simpang Tiga</v>
          </cell>
          <cell r="D859" t="str">
            <v>unit</v>
          </cell>
          <cell r="E859">
            <v>101124270</v>
          </cell>
        </row>
        <row r="860">
          <cell r="B860">
            <v>792</v>
          </cell>
          <cell r="C860" t="str">
            <v>Apill (Trafic Light)-Simpang Empat</v>
          </cell>
          <cell r="D860" t="str">
            <v>unit</v>
          </cell>
          <cell r="E860">
            <v>120601130</v>
          </cell>
        </row>
        <row r="861">
          <cell r="B861">
            <v>793</v>
          </cell>
          <cell r="C861" t="str">
            <v>Lampu Peringatan (Warning Light)</v>
          </cell>
          <cell r="D861" t="str">
            <v>unit</v>
          </cell>
          <cell r="E861">
            <v>54315040</v>
          </cell>
        </row>
        <row r="862">
          <cell r="B862">
            <v>794</v>
          </cell>
          <cell r="C862" t="str">
            <v>Patok Tikungan (dilineator) bahan plastik</v>
          </cell>
          <cell r="D862" t="str">
            <v>bh</v>
          </cell>
          <cell r="E862">
            <v>399230</v>
          </cell>
        </row>
        <row r="863">
          <cell r="B863">
            <v>795</v>
          </cell>
          <cell r="C863" t="str">
            <v>Patok Tikungan (dilineator) pipa besi</v>
          </cell>
          <cell r="D863" t="str">
            <v>bh</v>
          </cell>
          <cell r="E863">
            <v>300300</v>
          </cell>
        </row>
        <row r="864">
          <cell r="B864">
            <v>796</v>
          </cell>
          <cell r="C864" t="str">
            <v>Cermin Tikungan</v>
          </cell>
          <cell r="D864" t="str">
            <v>unit</v>
          </cell>
          <cell r="E864">
            <v>4692090</v>
          </cell>
        </row>
        <row r="865">
          <cell r="B865">
            <v>797</v>
          </cell>
          <cell r="C865" t="str">
            <v>Kerucut Lalu Lintas Uk. 90 cm</v>
          </cell>
          <cell r="D865" t="str">
            <v>bh</v>
          </cell>
          <cell r="E865">
            <v>315640</v>
          </cell>
        </row>
        <row r="866">
          <cell r="B866">
            <v>798</v>
          </cell>
          <cell r="C866" t="str">
            <v>Kerucut Lalu Lintas Uk. 75 cm</v>
          </cell>
          <cell r="D866" t="str">
            <v>bh</v>
          </cell>
          <cell r="E866">
            <v>332670</v>
          </cell>
        </row>
        <row r="867">
          <cell r="B867">
            <v>799</v>
          </cell>
          <cell r="C867" t="str">
            <v>Kerucut Lalu Lintas Uk. 60 cm</v>
          </cell>
          <cell r="D867" t="str">
            <v>bh</v>
          </cell>
          <cell r="E867">
            <v>315640</v>
          </cell>
        </row>
        <row r="868">
          <cell r="B868">
            <v>800</v>
          </cell>
          <cell r="C868" t="str">
            <v>Timbangan Portable</v>
          </cell>
          <cell r="D868" t="str">
            <v>unit</v>
          </cell>
          <cell r="E868">
            <v>637105170</v>
          </cell>
        </row>
        <row r="869">
          <cell r="B869">
            <v>801</v>
          </cell>
          <cell r="C869" t="str">
            <v>Peralatan PKB otomatik</v>
          </cell>
          <cell r="D869" t="str">
            <v>unit</v>
          </cell>
          <cell r="E869">
            <v>7556145870</v>
          </cell>
        </row>
        <row r="870">
          <cell r="B870">
            <v>802</v>
          </cell>
          <cell r="C870" t="str">
            <v>Peralatan PKB semi otomatik</v>
          </cell>
          <cell r="D870" t="str">
            <v>unit</v>
          </cell>
          <cell r="E870">
            <v>4800597100</v>
          </cell>
        </row>
        <row r="871">
          <cell r="B871">
            <v>803</v>
          </cell>
          <cell r="C871" t="str">
            <v>Peralatan Uji Pemeriksaan dan Pengawasan Kb di Jalan</v>
          </cell>
          <cell r="D871" t="str">
            <v>unit</v>
          </cell>
          <cell r="E871">
            <v>4275343800</v>
          </cell>
        </row>
        <row r="874">
          <cell r="D874" t="str">
            <v>Banjar,     Februari 2006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RAP"/>
      <sheetName val="Schedule"/>
      <sheetName val="Data Input"/>
      <sheetName val="Harga HSPK"/>
      <sheetName val="Harsat Bahan"/>
      <sheetName val="FINISHING"/>
    </sheetNames>
    <sheetDataSet>
      <sheetData sheetId="0">
        <row r="15">
          <cell r="S15" t="str">
            <v>- Besi siku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2"/>
    </sheetNames>
    <sheetDataSet>
      <sheetData sheetId="0" refreshError="1"/>
    </sheetDataSet>
  </externalBook>
</externalLink>
</file>

<file path=xl/externalLinks/externalLink3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bahan"/>
      <sheetName val="Upah"/>
    </sheetNames>
    <sheetDataSet>
      <sheetData sheetId="0" refreshError="1"/>
      <sheetData sheetId="1" refreshError="1">
        <row r="141">
          <cell r="J141">
            <v>36791.4</v>
          </cell>
        </row>
      </sheetData>
      <sheetData sheetId="2" refreshError="1"/>
    </sheetDataSet>
  </externalBook>
</externalLink>
</file>

<file path=xl/externalLinks/externalLink3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rder-30,00 M"/>
      <sheetName val="Abutment 1 dan 2"/>
      <sheetName val="Dimensi"/>
      <sheetName val="Bearing pad_Pada Girder 30,00 m"/>
      <sheetName val="Anker Fix &amp; Move"/>
      <sheetName val="Expansion Joint"/>
      <sheetName val="Module1"/>
      <sheetName val="Module3"/>
      <sheetName val="REKAP_ARSITEKTUR.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300000"/>
      <sheetName val="Rekapitulasi"/>
      <sheetName val="Rencana RAB"/>
      <sheetName val="RPD Term 1"/>
      <sheetName val="Kurva S"/>
      <sheetName val="RAPP"/>
      <sheetName val="analisa"/>
      <sheetName val="analisa infra"/>
      <sheetName val="Harga bahan &amp; upah"/>
      <sheetName val="Harga bahan _ up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E10" t="str">
            <v>M3</v>
          </cell>
        </row>
        <row r="11">
          <cell r="E11" t="str">
            <v>M3</v>
          </cell>
        </row>
        <row r="12">
          <cell r="E12" t="str">
            <v>M3</v>
          </cell>
        </row>
        <row r="13">
          <cell r="E13" t="str">
            <v>M3</v>
          </cell>
        </row>
        <row r="14">
          <cell r="E14" t="str">
            <v>M3</v>
          </cell>
        </row>
        <row r="15">
          <cell r="E15" t="str">
            <v>M3</v>
          </cell>
        </row>
        <row r="16">
          <cell r="E16" t="str">
            <v>Bh</v>
          </cell>
        </row>
        <row r="17">
          <cell r="E17" t="str">
            <v>M2</v>
          </cell>
        </row>
        <row r="18">
          <cell r="E18" t="str">
            <v>Zak</v>
          </cell>
        </row>
        <row r="19">
          <cell r="E19" t="str">
            <v>Kg</v>
          </cell>
        </row>
        <row r="20">
          <cell r="E20" t="str">
            <v>m2</v>
          </cell>
        </row>
        <row r="23">
          <cell r="E23" t="str">
            <v>Kg</v>
          </cell>
        </row>
        <row r="24">
          <cell r="E24" t="str">
            <v>Kg</v>
          </cell>
        </row>
        <row r="25">
          <cell r="E25" t="str">
            <v>Kg</v>
          </cell>
        </row>
        <row r="26">
          <cell r="E26" t="str">
            <v>Bh</v>
          </cell>
        </row>
        <row r="27">
          <cell r="E27" t="str">
            <v xml:space="preserve"> Ltr</v>
          </cell>
        </row>
        <row r="28">
          <cell r="E28" t="str">
            <v>Bh</v>
          </cell>
        </row>
        <row r="29">
          <cell r="E29" t="str">
            <v>Ltr</v>
          </cell>
        </row>
        <row r="30">
          <cell r="E30" t="str">
            <v>Lbr</v>
          </cell>
        </row>
        <row r="31">
          <cell r="E31" t="str">
            <v>Kg</v>
          </cell>
        </row>
        <row r="32">
          <cell r="E32" t="str">
            <v>Kg</v>
          </cell>
        </row>
        <row r="33">
          <cell r="E33" t="str">
            <v>Kg</v>
          </cell>
        </row>
        <row r="34">
          <cell r="E34" t="str">
            <v>kg</v>
          </cell>
        </row>
        <row r="37">
          <cell r="E37" t="str">
            <v>M3</v>
          </cell>
        </row>
        <row r="38">
          <cell r="E38" t="str">
            <v>M3</v>
          </cell>
        </row>
        <row r="39">
          <cell r="E39" t="str">
            <v>M3</v>
          </cell>
        </row>
        <row r="40">
          <cell r="E40" t="str">
            <v>M3</v>
          </cell>
        </row>
        <row r="41">
          <cell r="E41" t="str">
            <v>M3</v>
          </cell>
        </row>
        <row r="42">
          <cell r="E42" t="str">
            <v>M3</v>
          </cell>
        </row>
        <row r="43">
          <cell r="E43" t="str">
            <v>M</v>
          </cell>
        </row>
        <row r="44">
          <cell r="E44" t="str">
            <v>M3</v>
          </cell>
        </row>
        <row r="45">
          <cell r="E45" t="str">
            <v>Kg</v>
          </cell>
        </row>
        <row r="48">
          <cell r="E48" t="str">
            <v>Lbr</v>
          </cell>
        </row>
        <row r="51">
          <cell r="E51" t="str">
            <v>Lbr</v>
          </cell>
        </row>
        <row r="52">
          <cell r="E52" t="str">
            <v>Lbr</v>
          </cell>
        </row>
        <row r="55">
          <cell r="E55" t="str">
            <v>M²</v>
          </cell>
        </row>
        <row r="56">
          <cell r="E56" t="str">
            <v>M²</v>
          </cell>
        </row>
        <row r="57">
          <cell r="E57" t="str">
            <v>M²</v>
          </cell>
        </row>
        <row r="60">
          <cell r="E60" t="str">
            <v>Bh</v>
          </cell>
        </row>
        <row r="63">
          <cell r="E63" t="str">
            <v>Kg</v>
          </cell>
        </row>
        <row r="64">
          <cell r="E64" t="str">
            <v>Kg</v>
          </cell>
        </row>
        <row r="65">
          <cell r="E65" t="str">
            <v>Kg</v>
          </cell>
        </row>
        <row r="66">
          <cell r="E66" t="str">
            <v>Kg</v>
          </cell>
        </row>
        <row r="67">
          <cell r="E67" t="str">
            <v>M</v>
          </cell>
        </row>
        <row r="68">
          <cell r="E68" t="str">
            <v>btg</v>
          </cell>
        </row>
        <row r="71">
          <cell r="E71" t="str">
            <v>M²</v>
          </cell>
        </row>
        <row r="74">
          <cell r="E74" t="str">
            <v>Kg</v>
          </cell>
        </row>
        <row r="75">
          <cell r="E75" t="str">
            <v>Kg</v>
          </cell>
        </row>
        <row r="76">
          <cell r="E76" t="str">
            <v>bh</v>
          </cell>
        </row>
        <row r="79">
          <cell r="E79" t="str">
            <v>btg</v>
          </cell>
        </row>
        <row r="80">
          <cell r="E80" t="str">
            <v>btg</v>
          </cell>
        </row>
        <row r="83">
          <cell r="E83" t="str">
            <v>bh</v>
          </cell>
        </row>
        <row r="84">
          <cell r="E84" t="str">
            <v>bh</v>
          </cell>
        </row>
        <row r="85">
          <cell r="E85" t="str">
            <v>bh</v>
          </cell>
        </row>
        <row r="86">
          <cell r="E86" t="str">
            <v>bh</v>
          </cell>
        </row>
        <row r="87">
          <cell r="E87" t="str">
            <v>bh</v>
          </cell>
        </row>
        <row r="88">
          <cell r="E88" t="str">
            <v>bh</v>
          </cell>
        </row>
        <row r="89">
          <cell r="E89" t="str">
            <v>bh</v>
          </cell>
        </row>
        <row r="90">
          <cell r="E90" t="str">
            <v>bh</v>
          </cell>
        </row>
        <row r="91">
          <cell r="E91" t="str">
            <v>bh</v>
          </cell>
        </row>
        <row r="94">
          <cell r="E94" t="str">
            <v>Bh</v>
          </cell>
        </row>
        <row r="95">
          <cell r="E95" t="str">
            <v>Bh</v>
          </cell>
        </row>
        <row r="96">
          <cell r="E96" t="str">
            <v>M1</v>
          </cell>
        </row>
        <row r="99">
          <cell r="E99" t="str">
            <v>Set</v>
          </cell>
        </row>
        <row r="100">
          <cell r="E100" t="str">
            <v>Set</v>
          </cell>
        </row>
        <row r="101">
          <cell r="E101" t="str">
            <v>Set</v>
          </cell>
        </row>
        <row r="102">
          <cell r="E102" t="str">
            <v>Set</v>
          </cell>
        </row>
        <row r="103">
          <cell r="E103" t="str">
            <v>ps</v>
          </cell>
        </row>
        <row r="104">
          <cell r="E104" t="str">
            <v>ps</v>
          </cell>
        </row>
        <row r="105">
          <cell r="E105" t="str">
            <v>set</v>
          </cell>
        </row>
        <row r="108">
          <cell r="E108" t="str">
            <v>Kg</v>
          </cell>
        </row>
        <row r="111">
          <cell r="E111" t="str">
            <v>Ltr</v>
          </cell>
        </row>
        <row r="112">
          <cell r="E112" t="str">
            <v>Ltr</v>
          </cell>
        </row>
        <row r="115">
          <cell r="E115" t="str">
            <v>M1</v>
          </cell>
        </row>
        <row r="116">
          <cell r="E116" t="str">
            <v>M1</v>
          </cell>
        </row>
        <row r="117">
          <cell r="E117" t="str">
            <v>Bh</v>
          </cell>
        </row>
        <row r="118">
          <cell r="E118" t="str">
            <v>Bh</v>
          </cell>
        </row>
        <row r="119">
          <cell r="E119" t="str">
            <v>Bh</v>
          </cell>
        </row>
        <row r="120">
          <cell r="E120" t="str">
            <v>Bh</v>
          </cell>
        </row>
        <row r="121">
          <cell r="E121" t="str">
            <v>Bh</v>
          </cell>
        </row>
        <row r="123">
          <cell r="E123" t="str">
            <v>m3</v>
          </cell>
        </row>
        <row r="126">
          <cell r="E126" t="str">
            <v>jam</v>
          </cell>
        </row>
        <row r="127">
          <cell r="E127" t="str">
            <v>jam</v>
          </cell>
        </row>
        <row r="128">
          <cell r="E128" t="str">
            <v>jam</v>
          </cell>
        </row>
        <row r="131">
          <cell r="E131" t="str">
            <v>jam</v>
          </cell>
        </row>
        <row r="132">
          <cell r="E132" t="str">
            <v>jam</v>
          </cell>
        </row>
        <row r="133">
          <cell r="E133" t="str">
            <v>jam</v>
          </cell>
        </row>
        <row r="134">
          <cell r="E134" t="str">
            <v>ls</v>
          </cell>
        </row>
      </sheetData>
      <sheetData sheetId="12"/>
    </sheetDataSet>
  </externalBook>
</externalLink>
</file>

<file path=xl/externalLinks/externalLink3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kelas"/>
      <sheetName val="RAPPlabsaiins"/>
      <sheetName val="rekapitulasi"/>
      <sheetName val="Bahan  BEP"/>
      <sheetName val="aibep"/>
      <sheetName val="Scedule"/>
      <sheetName val="RAB-aibep"/>
      <sheetName val="RAB-SNI"/>
      <sheetName val="Bhan"/>
      <sheetName val="Total"/>
      <sheetName val="Siap"/>
      <sheetName val="Tanah"/>
      <sheetName val="Ponds"/>
      <sheetName val="Betn"/>
      <sheetName val="Psang"/>
      <sheetName val="Plester"/>
      <sheetName val="unit kusen pintu"/>
      <sheetName val="Kyu"/>
      <sheetName val="Ataplavon"/>
      <sheetName val="BesiCat"/>
      <sheetName val="Lantai"/>
      <sheetName val="KunciKaca"/>
      <sheetName val="Sanitasi"/>
      <sheetName val="inf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A14" t="str">
            <v>A.</v>
          </cell>
          <cell r="C14" t="str">
            <v>BAHAN PASIR</v>
          </cell>
        </row>
        <row r="15">
          <cell r="B15">
            <v>1</v>
          </cell>
          <cell r="C15" t="str">
            <v>Pasir Urug / Tanah katel.</v>
          </cell>
          <cell r="D15" t="str">
            <v>M3</v>
          </cell>
          <cell r="E15" t="str">
            <v>Rp.</v>
          </cell>
          <cell r="F15">
            <v>55000</v>
          </cell>
        </row>
        <row r="16">
          <cell r="B16">
            <v>2</v>
          </cell>
          <cell r="C16" t="str">
            <v xml:space="preserve">Pasir Pasang </v>
          </cell>
          <cell r="D16" t="str">
            <v>M3</v>
          </cell>
          <cell r="E16" t="str">
            <v>Rp.</v>
          </cell>
          <cell r="F16">
            <v>60500</v>
          </cell>
        </row>
        <row r="17">
          <cell r="B17">
            <v>3</v>
          </cell>
          <cell r="C17" t="str">
            <v>Pasir Cor</v>
          </cell>
          <cell r="D17" t="str">
            <v>M3</v>
          </cell>
          <cell r="E17" t="str">
            <v>Rp.</v>
          </cell>
          <cell r="F17">
            <v>60500</v>
          </cell>
        </row>
        <row r="18">
          <cell r="B18">
            <v>4</v>
          </cell>
          <cell r="C18" t="str">
            <v>Sirtu urug</v>
          </cell>
          <cell r="D18" t="str">
            <v>M3</v>
          </cell>
          <cell r="E18" t="str">
            <v>Rp.</v>
          </cell>
          <cell r="F18">
            <v>70000</v>
          </cell>
        </row>
        <row r="19">
          <cell r="B19">
            <v>5</v>
          </cell>
          <cell r="C19" t="str">
            <v>Tanah Urug</v>
          </cell>
          <cell r="D19" t="str">
            <v>M3</v>
          </cell>
          <cell r="E19" t="str">
            <v>Rp.</v>
          </cell>
          <cell r="F19">
            <v>45000</v>
          </cell>
        </row>
        <row r="20">
          <cell r="B20">
            <v>6</v>
          </cell>
          <cell r="C20" t="str">
            <v>Tanah grosok</v>
          </cell>
          <cell r="D20" t="str">
            <v>M3</v>
          </cell>
          <cell r="E20" t="str">
            <v>Rp.</v>
          </cell>
          <cell r="F20">
            <v>80000</v>
          </cell>
        </row>
        <row r="21">
          <cell r="B21">
            <v>7</v>
          </cell>
          <cell r="C21" t="str">
            <v>Tanah taman</v>
          </cell>
          <cell r="D21" t="str">
            <v>M3</v>
          </cell>
          <cell r="E21" t="str">
            <v>Rp.</v>
          </cell>
          <cell r="F21">
            <v>98000</v>
          </cell>
        </row>
        <row r="22">
          <cell r="A22" t="str">
            <v>B.</v>
          </cell>
          <cell r="C22" t="str">
            <v>BAHAN BATU</v>
          </cell>
          <cell r="D22" t="str">
            <v/>
          </cell>
        </row>
        <row r="23">
          <cell r="B23">
            <v>1</v>
          </cell>
          <cell r="C23" t="str">
            <v>Batu Kali Pecah 15/20 ( tangan )</v>
          </cell>
          <cell r="D23" t="str">
            <v>M3</v>
          </cell>
          <cell r="E23" t="str">
            <v>Rp.</v>
          </cell>
          <cell r="F23">
            <v>85000</v>
          </cell>
        </row>
        <row r="24">
          <cell r="B24">
            <v>2</v>
          </cell>
          <cell r="C24" t="str">
            <v xml:space="preserve">Batu Kali </v>
          </cell>
          <cell r="D24" t="str">
            <v>M3</v>
          </cell>
          <cell r="E24" t="str">
            <v>Rp.</v>
          </cell>
          <cell r="F24">
            <v>65000</v>
          </cell>
        </row>
        <row r="25">
          <cell r="B25">
            <v>3</v>
          </cell>
          <cell r="C25" t="str">
            <v>Batu Kali Pecah 7/10 ( tangan )</v>
          </cell>
          <cell r="D25" t="str">
            <v>M3</v>
          </cell>
          <cell r="E25" t="str">
            <v>Rp.</v>
          </cell>
          <cell r="F25">
            <v>120000</v>
          </cell>
        </row>
        <row r="26">
          <cell r="B26">
            <v>4</v>
          </cell>
          <cell r="C26" t="str">
            <v>Batu Kali Pecah 5/7 ( tangan )</v>
          </cell>
          <cell r="D26" t="str">
            <v>M3</v>
          </cell>
          <cell r="E26" t="str">
            <v>Rp.</v>
          </cell>
          <cell r="F26">
            <v>145000</v>
          </cell>
        </row>
        <row r="27">
          <cell r="B27">
            <v>5</v>
          </cell>
          <cell r="C27" t="str">
            <v>Batu Kali Pecah 3/5 ( mesin )</v>
          </cell>
          <cell r="D27" t="str">
            <v>M3</v>
          </cell>
          <cell r="E27" t="str">
            <v>Rp.</v>
          </cell>
          <cell r="F27">
            <v>160000</v>
          </cell>
        </row>
        <row r="28">
          <cell r="B28">
            <v>6</v>
          </cell>
          <cell r="C28" t="str">
            <v>Batu Kali Pecah 2/3 ( mesin )</v>
          </cell>
          <cell r="D28" t="str">
            <v>M3</v>
          </cell>
          <cell r="E28" t="str">
            <v>Rp.</v>
          </cell>
          <cell r="F28">
            <v>180000</v>
          </cell>
        </row>
        <row r="29">
          <cell r="B29">
            <v>7</v>
          </cell>
          <cell r="C29" t="str">
            <v>Batu Kali Pecah 0.5 - 1 ( mesin )</v>
          </cell>
          <cell r="D29" t="str">
            <v>M3</v>
          </cell>
          <cell r="E29" t="str">
            <v>Rp.</v>
          </cell>
          <cell r="F29">
            <v>200000</v>
          </cell>
        </row>
        <row r="30">
          <cell r="B30">
            <v>8</v>
          </cell>
          <cell r="C30" t="str">
            <v>Batu Kali Pecah 1/2 ( mesin )</v>
          </cell>
          <cell r="D30" t="str">
            <v>M3</v>
          </cell>
          <cell r="E30" t="str">
            <v>Rp.</v>
          </cell>
          <cell r="F30">
            <v>210000</v>
          </cell>
        </row>
        <row r="31">
          <cell r="B31">
            <v>9</v>
          </cell>
          <cell r="C31" t="str">
            <v>Batu pecah tersaring untuk laston</v>
          </cell>
          <cell r="D31" t="str">
            <v>M3</v>
          </cell>
          <cell r="E31" t="str">
            <v>Rp.</v>
          </cell>
          <cell r="F31">
            <v>200000</v>
          </cell>
        </row>
        <row r="32">
          <cell r="B32">
            <v>10</v>
          </cell>
          <cell r="C32" t="str">
            <v>Batu pecah tersaring untuk LPA</v>
          </cell>
          <cell r="D32" t="str">
            <v>M3</v>
          </cell>
          <cell r="E32" t="str">
            <v>Rp.</v>
          </cell>
          <cell r="F32">
            <v>147500</v>
          </cell>
        </row>
        <row r="33">
          <cell r="B33">
            <v>11</v>
          </cell>
          <cell r="C33" t="str">
            <v>Batu pecah tersaring untuk LPB</v>
          </cell>
          <cell r="D33" t="str">
            <v>M3</v>
          </cell>
          <cell r="E33" t="str">
            <v>Rp.</v>
          </cell>
          <cell r="F33">
            <v>140000</v>
          </cell>
        </row>
        <row r="34">
          <cell r="B34">
            <v>12</v>
          </cell>
          <cell r="C34" t="str">
            <v>Koral Beton 1/2</v>
          </cell>
          <cell r="D34" t="str">
            <v>M3</v>
          </cell>
          <cell r="E34" t="str">
            <v>Rp.</v>
          </cell>
          <cell r="F34">
            <v>170000</v>
          </cell>
        </row>
        <row r="35">
          <cell r="B35">
            <v>13</v>
          </cell>
          <cell r="C35" t="str">
            <v>Koral Beton 2/3</v>
          </cell>
          <cell r="D35" t="str">
            <v>M3</v>
          </cell>
          <cell r="E35" t="str">
            <v>Rp.</v>
          </cell>
          <cell r="F35">
            <v>149000</v>
          </cell>
        </row>
        <row r="36">
          <cell r="B36">
            <v>15</v>
          </cell>
          <cell r="C36" t="str">
            <v>Batu kerikil Granito.</v>
          </cell>
          <cell r="D36" t="str">
            <v>M3</v>
          </cell>
          <cell r="E36" t="str">
            <v>Rp.</v>
          </cell>
          <cell r="F36">
            <v>420000</v>
          </cell>
        </row>
        <row r="37">
          <cell r="B37">
            <v>16</v>
          </cell>
          <cell r="C37" t="str">
            <v>Batu kerikil Traso.</v>
          </cell>
          <cell r="D37" t="str">
            <v>M3</v>
          </cell>
          <cell r="E37" t="str">
            <v>Rp.</v>
          </cell>
          <cell r="F37">
            <v>365000</v>
          </cell>
        </row>
        <row r="38">
          <cell r="B38">
            <v>17</v>
          </cell>
          <cell r="C38" t="str">
            <v>Batu tempel.</v>
          </cell>
          <cell r="D38" t="str">
            <v>M2</v>
          </cell>
          <cell r="E38" t="str">
            <v>Rp.</v>
          </cell>
          <cell r="F38">
            <v>80000</v>
          </cell>
        </row>
        <row r="39">
          <cell r="B39">
            <v>18</v>
          </cell>
          <cell r="C39" t="str">
            <v>Batu bata tebal 5,5 cm. Bakaran kayu</v>
          </cell>
          <cell r="D39" t="str">
            <v>Bh</v>
          </cell>
          <cell r="E39" t="str">
            <v>Rp.</v>
          </cell>
          <cell r="F39">
            <v>500</v>
          </cell>
        </row>
        <row r="40">
          <cell r="B40">
            <v>19</v>
          </cell>
          <cell r="C40" t="str">
            <v>Batu bata tebal 5,5 cm. Bakaran sekem.</v>
          </cell>
          <cell r="D40" t="str">
            <v>Bh</v>
          </cell>
          <cell r="E40" t="str">
            <v>Rp.</v>
          </cell>
          <cell r="F40">
            <v>450</v>
          </cell>
        </row>
        <row r="41">
          <cell r="A41" t="str">
            <v/>
          </cell>
          <cell r="B41">
            <v>20</v>
          </cell>
          <cell r="C41" t="str">
            <v>Batako.</v>
          </cell>
          <cell r="D41" t="str">
            <v>Bh</v>
          </cell>
          <cell r="E41" t="str">
            <v>Rp.</v>
          </cell>
          <cell r="F41">
            <v>2000</v>
          </cell>
        </row>
        <row r="42">
          <cell r="A42" t="str">
            <v>C</v>
          </cell>
          <cell r="C42" t="str">
            <v>BAHAN PAVING STONE.</v>
          </cell>
          <cell r="D42" t="str">
            <v/>
          </cell>
        </row>
        <row r="43">
          <cell r="B43">
            <v>1</v>
          </cell>
          <cell r="C43" t="str">
            <v>Paving stone abu-2 tb. 6 cm (3 berlian-DT1)</v>
          </cell>
          <cell r="D43" t="str">
            <v>Bj</v>
          </cell>
          <cell r="E43" t="str">
            <v>Rp.</v>
          </cell>
          <cell r="F43">
            <v>825</v>
          </cell>
        </row>
        <row r="44">
          <cell r="B44">
            <v>2</v>
          </cell>
          <cell r="C44" t="str">
            <v>Paving stone abu-2 tb. 6 cm (4 persegi pjng )</v>
          </cell>
          <cell r="D44" t="str">
            <v>Bj</v>
          </cell>
          <cell r="E44" t="str">
            <v>Rp.</v>
          </cell>
          <cell r="F44">
            <v>730</v>
          </cell>
        </row>
        <row r="45">
          <cell r="B45">
            <v>3</v>
          </cell>
          <cell r="C45" t="str">
            <v>Paving stone abu-2 tb. 6 cm (type-DT1 / S)</v>
          </cell>
          <cell r="D45" t="str">
            <v>Bj</v>
          </cell>
          <cell r="E45" t="str">
            <v>Rp.</v>
          </cell>
          <cell r="F45">
            <v>995</v>
          </cell>
        </row>
        <row r="46">
          <cell r="B46">
            <v>4</v>
          </cell>
          <cell r="C46" t="str">
            <v>Paving stone abu-2 tb. 6 cm (type-DT2)</v>
          </cell>
          <cell r="D46" t="str">
            <v>Bj</v>
          </cell>
          <cell r="E46" t="str">
            <v>Rp.</v>
          </cell>
          <cell r="F46">
            <v>925</v>
          </cell>
        </row>
        <row r="47">
          <cell r="B47">
            <v>5</v>
          </cell>
          <cell r="C47" t="str">
            <v>Paving stone abu-2 tb. 6 cm (type-DT7)</v>
          </cell>
          <cell r="D47" t="str">
            <v>Bj</v>
          </cell>
          <cell r="E47" t="str">
            <v>Rp.</v>
          </cell>
          <cell r="F47">
            <v>975</v>
          </cell>
        </row>
        <row r="48">
          <cell r="B48">
            <v>6</v>
          </cell>
          <cell r="C48" t="str">
            <v>Paving stone abu-2 tb. 8 cm (3 berlian-DT1)</v>
          </cell>
          <cell r="D48" t="str">
            <v>Bj</v>
          </cell>
          <cell r="E48" t="str">
            <v>Rp.</v>
          </cell>
          <cell r="F48">
            <v>1100</v>
          </cell>
        </row>
        <row r="49">
          <cell r="B49">
            <v>7</v>
          </cell>
          <cell r="C49" t="str">
            <v>Paving stone abu-2 tb. 8 cm (4 persegi pjng )</v>
          </cell>
          <cell r="D49" t="str">
            <v>Bj</v>
          </cell>
          <cell r="E49" t="str">
            <v>Rp.</v>
          </cell>
          <cell r="F49">
            <v>1150</v>
          </cell>
        </row>
        <row r="50">
          <cell r="B50">
            <v>8</v>
          </cell>
          <cell r="C50" t="str">
            <v>Paving stone abu-2 tb. 8 cm (type-DT1 / S)</v>
          </cell>
          <cell r="D50" t="str">
            <v>Bj</v>
          </cell>
          <cell r="E50" t="str">
            <v>Rp.</v>
          </cell>
          <cell r="F50">
            <v>1210</v>
          </cell>
        </row>
        <row r="51">
          <cell r="B51">
            <v>9</v>
          </cell>
          <cell r="C51" t="str">
            <v>Paving stone abu-2 tb. 8 cm (type-DT2)</v>
          </cell>
          <cell r="D51" t="str">
            <v>Bj</v>
          </cell>
          <cell r="E51" t="str">
            <v>Rp.</v>
          </cell>
          <cell r="F51">
            <v>1175</v>
          </cell>
        </row>
        <row r="52">
          <cell r="B52">
            <v>10</v>
          </cell>
          <cell r="C52" t="str">
            <v>Paving stone abu-2 tb. 8 cm (type-DT7)</v>
          </cell>
          <cell r="D52" t="str">
            <v>Bj</v>
          </cell>
          <cell r="E52" t="str">
            <v>Rp.</v>
          </cell>
          <cell r="F52">
            <v>1225</v>
          </cell>
        </row>
        <row r="53">
          <cell r="B53">
            <v>11</v>
          </cell>
          <cell r="C53" t="str">
            <v>Paving stone merah tb. 6 cm (3 berlian-DT1)</v>
          </cell>
          <cell r="D53" t="str">
            <v>Bj</v>
          </cell>
          <cell r="E53" t="str">
            <v>Rp.</v>
          </cell>
          <cell r="F53">
            <v>1075</v>
          </cell>
        </row>
        <row r="54">
          <cell r="B54">
            <v>12</v>
          </cell>
          <cell r="C54" t="str">
            <v>Paving stone merah tb. 6 cm (type-DT1 / S)</v>
          </cell>
          <cell r="D54" t="str">
            <v>Bj</v>
          </cell>
          <cell r="E54" t="str">
            <v>Rp.</v>
          </cell>
          <cell r="F54">
            <v>1075</v>
          </cell>
        </row>
        <row r="55">
          <cell r="B55">
            <v>13</v>
          </cell>
          <cell r="C55" t="str">
            <v>Paving stone merah tb. 6 cm (type-segi enam)</v>
          </cell>
          <cell r="D55" t="str">
            <v>Bj</v>
          </cell>
          <cell r="E55" t="str">
            <v>Rp.</v>
          </cell>
          <cell r="F55">
            <v>1350</v>
          </cell>
        </row>
        <row r="56">
          <cell r="B56">
            <v>14</v>
          </cell>
          <cell r="C56" t="str">
            <v>Paving stone merah tb. 8 cm (3 berlian-DT1)</v>
          </cell>
          <cell r="D56" t="str">
            <v>Bj</v>
          </cell>
          <cell r="E56" t="str">
            <v>Rp.</v>
          </cell>
          <cell r="F56">
            <v>1500</v>
          </cell>
        </row>
        <row r="57">
          <cell r="B57">
            <v>15</v>
          </cell>
          <cell r="C57" t="str">
            <v>Paving stone mrh tb. 8 cm (4 persegi pjng-)</v>
          </cell>
          <cell r="D57" t="str">
            <v>Bj</v>
          </cell>
          <cell r="E57" t="str">
            <v>Rp.</v>
          </cell>
          <cell r="F57">
            <v>1450</v>
          </cell>
        </row>
        <row r="58">
          <cell r="B58">
            <v>16</v>
          </cell>
          <cell r="C58" t="str">
            <v>Paving stone merah tb. 8 cm (type-DT1)</v>
          </cell>
          <cell r="D58" t="str">
            <v>Bj</v>
          </cell>
          <cell r="E58" t="str">
            <v>Rp.</v>
          </cell>
          <cell r="F58">
            <v>1275</v>
          </cell>
        </row>
        <row r="59">
          <cell r="B59">
            <v>17</v>
          </cell>
          <cell r="C59" t="str">
            <v>Paving stone merah tb. 8 cm (type-segi enam)</v>
          </cell>
          <cell r="D59" t="str">
            <v>Bj</v>
          </cell>
          <cell r="E59" t="str">
            <v>Rp.</v>
          </cell>
          <cell r="F59">
            <v>1530</v>
          </cell>
        </row>
        <row r="60">
          <cell r="A60" t="str">
            <v>D:\Budi\DataBudi\AnalisaSNI.wk4\2006.</v>
          </cell>
          <cell r="F60" t="str">
            <v>Halaman : 120</v>
          </cell>
        </row>
        <row r="61">
          <cell r="A61" t="str">
            <v>1</v>
          </cell>
          <cell r="B61" t="str">
            <v>2</v>
          </cell>
          <cell r="C61" t="str">
            <v>3</v>
          </cell>
          <cell r="D61">
            <v>4</v>
          </cell>
          <cell r="F61">
            <v>5</v>
          </cell>
        </row>
        <row r="62">
          <cell r="B62">
            <v>18</v>
          </cell>
          <cell r="C62" t="str">
            <v>Paving stone / beton blok kelas I</v>
          </cell>
          <cell r="D62" t="str">
            <v>M2</v>
          </cell>
          <cell r="E62" t="str">
            <v>Rp.</v>
          </cell>
          <cell r="F62">
            <v>52000</v>
          </cell>
        </row>
        <row r="63">
          <cell r="B63">
            <v>19</v>
          </cell>
          <cell r="C63" t="str">
            <v>Paving stone / beton blok kelas II</v>
          </cell>
          <cell r="D63" t="str">
            <v>M2</v>
          </cell>
          <cell r="E63" t="str">
            <v>Rp.</v>
          </cell>
          <cell r="F63">
            <v>46000</v>
          </cell>
        </row>
        <row r="64">
          <cell r="B64">
            <v>20</v>
          </cell>
          <cell r="C64" t="str">
            <v>Rooster beton</v>
          </cell>
          <cell r="D64" t="str">
            <v>bh</v>
          </cell>
          <cell r="E64" t="str">
            <v>Rp.</v>
          </cell>
          <cell r="F64">
            <v>6750</v>
          </cell>
        </row>
        <row r="65">
          <cell r="B65">
            <v>21</v>
          </cell>
          <cell r="C65" t="str">
            <v>Bata berongga</v>
          </cell>
          <cell r="D65" t="str">
            <v>bh</v>
          </cell>
          <cell r="E65" t="str">
            <v>Rp.</v>
          </cell>
          <cell r="F65">
            <v>5750</v>
          </cell>
        </row>
        <row r="66">
          <cell r="B66">
            <v>22</v>
          </cell>
          <cell r="C66" t="str">
            <v>Hollow block 10</v>
          </cell>
          <cell r="D66" t="str">
            <v>bh</v>
          </cell>
          <cell r="E66" t="str">
            <v>Rp.</v>
          </cell>
          <cell r="F66">
            <v>0</v>
          </cell>
        </row>
        <row r="67">
          <cell r="B67">
            <v>23</v>
          </cell>
          <cell r="C67" t="str">
            <v>Hollow block 15</v>
          </cell>
          <cell r="D67" t="str">
            <v>bh</v>
          </cell>
          <cell r="E67" t="str">
            <v>Rp.</v>
          </cell>
          <cell r="F67">
            <v>0</v>
          </cell>
        </row>
        <row r="68">
          <cell r="B68">
            <v>24</v>
          </cell>
          <cell r="C68" t="str">
            <v>Hollow block 20</v>
          </cell>
          <cell r="D68" t="str">
            <v>bh</v>
          </cell>
          <cell r="E68" t="str">
            <v>Rp.</v>
          </cell>
          <cell r="F68">
            <v>0</v>
          </cell>
        </row>
        <row r="69">
          <cell r="B69">
            <v>25</v>
          </cell>
          <cell r="C69" t="str">
            <v>Conblock 10</v>
          </cell>
          <cell r="D69" t="str">
            <v>bh</v>
          </cell>
          <cell r="E69" t="str">
            <v>Rp.</v>
          </cell>
          <cell r="F69">
            <v>0</v>
          </cell>
        </row>
        <row r="70">
          <cell r="B70">
            <v>26</v>
          </cell>
          <cell r="C70" t="str">
            <v>Conblock 15</v>
          </cell>
          <cell r="D70" t="str">
            <v>bh</v>
          </cell>
          <cell r="E70" t="str">
            <v>Rp.</v>
          </cell>
          <cell r="F70">
            <v>0</v>
          </cell>
        </row>
        <row r="71">
          <cell r="B71">
            <v>27</v>
          </cell>
          <cell r="C71" t="str">
            <v>Conblock 20</v>
          </cell>
          <cell r="D71" t="str">
            <v>bh</v>
          </cell>
          <cell r="E71" t="str">
            <v>Rp.</v>
          </cell>
          <cell r="F71">
            <v>5750</v>
          </cell>
        </row>
        <row r="72">
          <cell r="A72" t="str">
            <v>D</v>
          </cell>
          <cell r="C72" t="str">
            <v>BAHAN  SEMEN / P.C.</v>
          </cell>
        </row>
        <row r="73">
          <cell r="B73">
            <v>1</v>
          </cell>
          <cell r="C73" t="str">
            <v>Semen Gresik 50 kg</v>
          </cell>
          <cell r="D73" t="str">
            <v>zak</v>
          </cell>
          <cell r="E73" t="str">
            <v>Rp.</v>
          </cell>
          <cell r="F73">
            <v>50000</v>
          </cell>
        </row>
        <row r="74">
          <cell r="B74">
            <v>2</v>
          </cell>
          <cell r="C74" t="str">
            <v>Semen Gresik 1kg</v>
          </cell>
          <cell r="D74" t="str">
            <v xml:space="preserve"> 1Kg</v>
          </cell>
          <cell r="E74" t="str">
            <v>Rp.</v>
          </cell>
          <cell r="F74">
            <v>1000</v>
          </cell>
        </row>
        <row r="75">
          <cell r="B75">
            <v>3</v>
          </cell>
          <cell r="C75" t="str">
            <v>Semen warna</v>
          </cell>
          <cell r="D75" t="str">
            <v xml:space="preserve"> 1Kg</v>
          </cell>
          <cell r="E75" t="str">
            <v>Rp.</v>
          </cell>
          <cell r="F75">
            <v>9000</v>
          </cell>
        </row>
        <row r="76">
          <cell r="B76">
            <v>4</v>
          </cell>
          <cell r="C76" t="str">
            <v>Semen Tiga Roda 50 kg</v>
          </cell>
          <cell r="D76" t="str">
            <v>zak</v>
          </cell>
          <cell r="E76" t="str">
            <v>Rp.</v>
          </cell>
          <cell r="F76">
            <v>46500</v>
          </cell>
        </row>
        <row r="77">
          <cell r="B77">
            <v>5</v>
          </cell>
          <cell r="C77" t="str">
            <v>Semen putih ( Azano / Tiga Roda )</v>
          </cell>
          <cell r="D77" t="str">
            <v>zak</v>
          </cell>
          <cell r="E77" t="str">
            <v>Rp.</v>
          </cell>
          <cell r="F77">
            <v>65000</v>
          </cell>
        </row>
        <row r="78">
          <cell r="B78">
            <v>6</v>
          </cell>
          <cell r="C78" t="str">
            <v>Semen merah</v>
          </cell>
          <cell r="D78" t="str">
            <v>M3</v>
          </cell>
          <cell r="E78" t="str">
            <v>Rp.</v>
          </cell>
          <cell r="F78">
            <v>112500</v>
          </cell>
        </row>
        <row r="79">
          <cell r="A79" t="str">
            <v>E</v>
          </cell>
          <cell r="C79" t="str">
            <v>BAHAN  KAPUR.</v>
          </cell>
        </row>
        <row r="80">
          <cell r="B80">
            <v>1</v>
          </cell>
          <cell r="C80" t="str">
            <v>Kapur bubuk</v>
          </cell>
          <cell r="D80" t="str">
            <v>M3</v>
          </cell>
          <cell r="E80" t="str">
            <v>Rp.</v>
          </cell>
          <cell r="F80">
            <v>322500</v>
          </cell>
        </row>
        <row r="81">
          <cell r="B81">
            <v>2</v>
          </cell>
          <cell r="C81" t="str">
            <v>Kapur bubuk</v>
          </cell>
          <cell r="D81" t="str">
            <v xml:space="preserve"> 1Kg</v>
          </cell>
          <cell r="E81" t="str">
            <v>Rp.</v>
          </cell>
          <cell r="F81">
            <v>525</v>
          </cell>
        </row>
        <row r="82">
          <cell r="B82">
            <v>3</v>
          </cell>
          <cell r="C82" t="str">
            <v>Kapur bubuk 1 sak.</v>
          </cell>
          <cell r="D82" t="str">
            <v xml:space="preserve"> 1 Sak</v>
          </cell>
          <cell r="E82" t="str">
            <v>Rp.</v>
          </cell>
          <cell r="F82">
            <v>4500</v>
          </cell>
        </row>
        <row r="83">
          <cell r="B83">
            <v>4</v>
          </cell>
          <cell r="C83" t="str">
            <v>Kapur gamping</v>
          </cell>
          <cell r="D83" t="str">
            <v xml:space="preserve"> 1Kg</v>
          </cell>
          <cell r="E83" t="str">
            <v>Rp.</v>
          </cell>
          <cell r="F83">
            <v>2300</v>
          </cell>
        </row>
        <row r="84">
          <cell r="A84" t="str">
            <v>F</v>
          </cell>
          <cell r="C84" t="str">
            <v>BAHAN  LANTAI.</v>
          </cell>
        </row>
        <row r="85">
          <cell r="B85">
            <v>1</v>
          </cell>
          <cell r="C85" t="str">
            <v>Tegel ubin Warna 30 x 30 cm</v>
          </cell>
          <cell r="D85" t="str">
            <v>Bh</v>
          </cell>
          <cell r="E85" t="str">
            <v>Rp.</v>
          </cell>
          <cell r="F85">
            <v>2300</v>
          </cell>
        </row>
        <row r="86">
          <cell r="B86">
            <v>2</v>
          </cell>
          <cell r="C86" t="str">
            <v>Porselin putih 11 x 11</v>
          </cell>
          <cell r="D86" t="str">
            <v>Bh</v>
          </cell>
          <cell r="E86" t="str">
            <v>Rp.</v>
          </cell>
          <cell r="F86">
            <v>375</v>
          </cell>
        </row>
        <row r="87">
          <cell r="B87">
            <v>3</v>
          </cell>
          <cell r="C87" t="str">
            <v>Porselin warna 11 x 11</v>
          </cell>
          <cell r="D87" t="str">
            <v>Bh</v>
          </cell>
          <cell r="E87" t="str">
            <v>Rp.</v>
          </cell>
          <cell r="F87">
            <v>395</v>
          </cell>
        </row>
        <row r="88">
          <cell r="B88">
            <v>4</v>
          </cell>
          <cell r="C88" t="str">
            <v>Tegel Ubin Warna 40 x 40 cm</v>
          </cell>
          <cell r="D88" t="str">
            <v>Bh</v>
          </cell>
          <cell r="E88" t="str">
            <v>Rp.</v>
          </cell>
          <cell r="F88">
            <v>4760</v>
          </cell>
        </row>
        <row r="89">
          <cell r="B89">
            <v>5</v>
          </cell>
          <cell r="C89" t="str">
            <v>Tegel teraso 30 x 30 cm</v>
          </cell>
          <cell r="D89" t="str">
            <v>Bh</v>
          </cell>
          <cell r="E89" t="str">
            <v>Rp.</v>
          </cell>
          <cell r="F89">
            <v>2443</v>
          </cell>
        </row>
        <row r="90">
          <cell r="B90">
            <v>6</v>
          </cell>
          <cell r="C90" t="str">
            <v>Tegel teraso 40 x 40 cm</v>
          </cell>
          <cell r="D90" t="str">
            <v>Bh</v>
          </cell>
          <cell r="E90" t="str">
            <v>Rp.</v>
          </cell>
          <cell r="F90">
            <v>5280</v>
          </cell>
        </row>
        <row r="91">
          <cell r="B91">
            <v>7</v>
          </cell>
          <cell r="C91" t="str">
            <v>Tegel wafel / Badag 30 x 30 cm</v>
          </cell>
          <cell r="D91" t="str">
            <v>Bh</v>
          </cell>
          <cell r="E91" t="str">
            <v>Rp.</v>
          </cell>
          <cell r="F91">
            <v>4750</v>
          </cell>
        </row>
        <row r="92">
          <cell r="B92">
            <v>8</v>
          </cell>
          <cell r="C92" t="str">
            <v>Tegel keramik Granito 40 x 40 cm  ( KW I )</v>
          </cell>
          <cell r="D92" t="str">
            <v>M2</v>
          </cell>
          <cell r="E92" t="str">
            <v>Rp.</v>
          </cell>
          <cell r="F92">
            <v>117500</v>
          </cell>
        </row>
        <row r="93">
          <cell r="B93">
            <v>9</v>
          </cell>
          <cell r="C93" t="str">
            <v>Keramic Esensa  40 x 40 cm .</v>
          </cell>
          <cell r="D93" t="str">
            <v>M2</v>
          </cell>
          <cell r="E93" t="str">
            <v>Rp.</v>
          </cell>
          <cell r="F93">
            <v>135000</v>
          </cell>
        </row>
        <row r="94">
          <cell r="B94">
            <v>10</v>
          </cell>
          <cell r="C94" t="str">
            <v>Tegel keramik lis 7,5 x 25 cm  ( KW I )</v>
          </cell>
          <cell r="D94" t="str">
            <v>Bh</v>
          </cell>
          <cell r="E94" t="str">
            <v>Rp.</v>
          </cell>
          <cell r="F94">
            <v>10250</v>
          </cell>
        </row>
        <row r="95">
          <cell r="B95">
            <v>11</v>
          </cell>
          <cell r="C95" t="str">
            <v>Tegel keramik lis 5 x20 cm  ( KW I )</v>
          </cell>
          <cell r="D95" t="str">
            <v>Bh</v>
          </cell>
          <cell r="E95" t="str">
            <v>Rp.</v>
          </cell>
          <cell r="F95">
            <v>8250</v>
          </cell>
        </row>
        <row r="96">
          <cell r="B96">
            <v>12</v>
          </cell>
          <cell r="C96" t="str">
            <v>Tegel keramik 20x20 cm  ( KW I )</v>
          </cell>
          <cell r="D96" t="str">
            <v>M2</v>
          </cell>
          <cell r="E96" t="str">
            <v>Rp.</v>
          </cell>
          <cell r="F96">
            <v>35250</v>
          </cell>
        </row>
        <row r="97">
          <cell r="B97">
            <v>13</v>
          </cell>
          <cell r="C97" t="str">
            <v>Tegel keramik 25x35 cm  ( KW I )</v>
          </cell>
          <cell r="D97" t="str">
            <v>M2</v>
          </cell>
          <cell r="E97" t="str">
            <v>Rp.</v>
          </cell>
          <cell r="F97">
            <v>36500</v>
          </cell>
        </row>
        <row r="98">
          <cell r="B98">
            <v>14</v>
          </cell>
          <cell r="C98" t="str">
            <v>Tegel keramik 30x30 cm  ( KW I )</v>
          </cell>
          <cell r="D98" t="str">
            <v>M2</v>
          </cell>
          <cell r="E98" t="str">
            <v>Rp.</v>
          </cell>
          <cell r="F98">
            <v>36500</v>
          </cell>
        </row>
        <row r="99">
          <cell r="B99">
            <v>15</v>
          </cell>
          <cell r="C99" t="str">
            <v>Tegel keramik rock tile 30x30 cm  ( KW I )</v>
          </cell>
          <cell r="D99" t="str">
            <v>M2</v>
          </cell>
          <cell r="E99" t="str">
            <v>Rp.</v>
          </cell>
          <cell r="F99">
            <v>36500</v>
          </cell>
        </row>
        <row r="100">
          <cell r="B100">
            <v>16</v>
          </cell>
          <cell r="C100" t="str">
            <v>Tegel keramik 40x40 cm  ( KW I )</v>
          </cell>
          <cell r="D100" t="str">
            <v>M2</v>
          </cell>
          <cell r="E100" t="str">
            <v>Rp.</v>
          </cell>
          <cell r="F100">
            <v>41250</v>
          </cell>
        </row>
        <row r="101">
          <cell r="B101">
            <v>17</v>
          </cell>
          <cell r="C101" t="str">
            <v>Tegel keramik motif 30x30 cm</v>
          </cell>
          <cell r="D101" t="str">
            <v>M2</v>
          </cell>
          <cell r="E101" t="str">
            <v>Rp.</v>
          </cell>
          <cell r="F101">
            <v>38250</v>
          </cell>
        </row>
        <row r="102">
          <cell r="B102">
            <v>18</v>
          </cell>
          <cell r="C102" t="str">
            <v>Keramik dinding  20x25 cm  ( KW I )</v>
          </cell>
          <cell r="D102" t="str">
            <v>M2</v>
          </cell>
          <cell r="E102" t="str">
            <v>Rp.</v>
          </cell>
          <cell r="F102">
            <v>35250</v>
          </cell>
        </row>
        <row r="103">
          <cell r="B103">
            <v>19</v>
          </cell>
          <cell r="C103" t="str">
            <v>Keramik dinding  25x35 cm  ( KW I )</v>
          </cell>
          <cell r="D103" t="str">
            <v>M2</v>
          </cell>
          <cell r="E103" t="str">
            <v>Rp.</v>
          </cell>
          <cell r="F103">
            <v>36750</v>
          </cell>
        </row>
        <row r="104">
          <cell r="B104">
            <v>20</v>
          </cell>
          <cell r="C104" t="str">
            <v>Vinil Oscar / sintetis Kw1</v>
          </cell>
          <cell r="D104" t="str">
            <v>M2</v>
          </cell>
          <cell r="E104" t="str">
            <v>Rp.</v>
          </cell>
          <cell r="F104">
            <v>43900</v>
          </cell>
        </row>
        <row r="105">
          <cell r="B105">
            <v>21</v>
          </cell>
          <cell r="C105" t="str">
            <v>Vinil karet</v>
          </cell>
          <cell r="D105" t="str">
            <v>M2</v>
          </cell>
          <cell r="E105" t="str">
            <v>Rp.</v>
          </cell>
          <cell r="F105">
            <v>41000</v>
          </cell>
        </row>
        <row r="106">
          <cell r="B106">
            <v>22</v>
          </cell>
          <cell r="C106" t="str">
            <v>Vinil oscar / sintetis motif kembang.</v>
          </cell>
          <cell r="D106" t="str">
            <v>M2</v>
          </cell>
          <cell r="E106" t="str">
            <v>Rp.</v>
          </cell>
          <cell r="F106">
            <v>44500</v>
          </cell>
        </row>
        <row r="107">
          <cell r="B107">
            <v>23</v>
          </cell>
          <cell r="C107" t="str">
            <v>M a r m e r</v>
          </cell>
          <cell r="D107" t="str">
            <v>M2</v>
          </cell>
          <cell r="E107" t="str">
            <v>Rp.</v>
          </cell>
          <cell r="F107">
            <v>95000</v>
          </cell>
        </row>
        <row r="108">
          <cell r="B108">
            <v>24</v>
          </cell>
          <cell r="C108" t="str">
            <v>Mosaik</v>
          </cell>
          <cell r="D108" t="str">
            <v>M2</v>
          </cell>
          <cell r="E108" t="str">
            <v>Rp.</v>
          </cell>
          <cell r="F108">
            <v>42000</v>
          </cell>
        </row>
        <row r="109">
          <cell r="B109">
            <v>25</v>
          </cell>
          <cell r="C109" t="str">
            <v>Tera kota</v>
          </cell>
          <cell r="D109" t="str">
            <v>M2</v>
          </cell>
          <cell r="E109" t="str">
            <v>Rp.</v>
          </cell>
          <cell r="F109">
            <v>42500</v>
          </cell>
        </row>
        <row r="110">
          <cell r="A110" t="str">
            <v>G</v>
          </cell>
          <cell r="C110" t="str">
            <v>BAHAN  KAYU.</v>
          </cell>
        </row>
        <row r="111">
          <cell r="B111">
            <v>1</v>
          </cell>
          <cell r="C111" t="str">
            <v>Kayu jati balok 6,15, 8/12. panjang 3mtr.</v>
          </cell>
          <cell r="D111" t="str">
            <v>M3</v>
          </cell>
          <cell r="E111" t="str">
            <v>Rp.</v>
          </cell>
          <cell r="F111">
            <v>15750000</v>
          </cell>
        </row>
        <row r="112">
          <cell r="B112">
            <v>2</v>
          </cell>
          <cell r="C112" t="str">
            <v>Kayu reng jati 2/3, 3/5 panjang 2 mtr.</v>
          </cell>
          <cell r="D112" t="str">
            <v>M3</v>
          </cell>
          <cell r="E112" t="str">
            <v>Rp.</v>
          </cell>
          <cell r="F112">
            <v>8500000</v>
          </cell>
        </row>
        <row r="113">
          <cell r="B113">
            <v>3</v>
          </cell>
          <cell r="C113" t="str">
            <v>Kayu  jat usuk 4/6 ; 5/7 panjang 2 mtr.</v>
          </cell>
          <cell r="D113" t="str">
            <v>M3</v>
          </cell>
          <cell r="E113" t="str">
            <v>Rp.</v>
          </cell>
          <cell r="F113">
            <v>11750000</v>
          </cell>
        </row>
        <row r="114">
          <cell r="B114">
            <v>4</v>
          </cell>
          <cell r="C114" t="str">
            <v xml:space="preserve">Papan jati papan 2/20 ; 3/20 ; 3/30 panj.3mtr </v>
          </cell>
          <cell r="D114" t="str">
            <v>M3</v>
          </cell>
          <cell r="E114" t="str">
            <v>Rp.</v>
          </cell>
          <cell r="F114">
            <v>16750000</v>
          </cell>
        </row>
        <row r="115">
          <cell r="B115">
            <v>5</v>
          </cell>
          <cell r="C115" t="str">
            <v>Kayu Kamfer balok 8/12, 6/15</v>
          </cell>
          <cell r="D115" t="str">
            <v>M3</v>
          </cell>
          <cell r="E115" t="str">
            <v>Rp.</v>
          </cell>
          <cell r="F115">
            <v>4750000</v>
          </cell>
        </row>
        <row r="116">
          <cell r="B116">
            <v>6</v>
          </cell>
          <cell r="C116" t="str">
            <v>Kayu kamfer usuk 5/7</v>
          </cell>
          <cell r="D116" t="str">
            <v>M3</v>
          </cell>
          <cell r="E116" t="str">
            <v>Rp.</v>
          </cell>
          <cell r="F116">
            <v>4500000</v>
          </cell>
        </row>
        <row r="117">
          <cell r="B117">
            <v>7</v>
          </cell>
          <cell r="C117" t="str">
            <v>Kayu kamfer papan 2.5/20</v>
          </cell>
          <cell r="D117" t="str">
            <v>M3</v>
          </cell>
          <cell r="E117" t="str">
            <v>Rp.</v>
          </cell>
          <cell r="F117">
            <v>4950000</v>
          </cell>
        </row>
        <row r="118">
          <cell r="B118">
            <v>8</v>
          </cell>
          <cell r="C118" t="str">
            <v>Kayu Kamfer reng 2/3</v>
          </cell>
          <cell r="D118" t="str">
            <v>M3</v>
          </cell>
          <cell r="E118" t="str">
            <v>Rp.</v>
          </cell>
          <cell r="F118">
            <v>4250000</v>
          </cell>
        </row>
        <row r="119">
          <cell r="B119">
            <v>9</v>
          </cell>
          <cell r="C119" t="str">
            <v>Kayu kruing / bengkirai / kempas papan 2/20</v>
          </cell>
          <cell r="D119" t="str">
            <v>M3</v>
          </cell>
          <cell r="E119" t="str">
            <v>Rp.</v>
          </cell>
          <cell r="F119">
            <v>4100000</v>
          </cell>
        </row>
        <row r="120">
          <cell r="B120">
            <v>10</v>
          </cell>
          <cell r="C120" t="str">
            <v>Kayu kruing /bengkirai/kempas blk 8/12,6/15</v>
          </cell>
          <cell r="D120" t="str">
            <v>M3</v>
          </cell>
          <cell r="E120" t="str">
            <v>Rp.</v>
          </cell>
          <cell r="F120">
            <v>4250000</v>
          </cell>
        </row>
        <row r="121">
          <cell r="A121" t="str">
            <v>D:\Budi\DataBudi\AnalisaSNI.wk4\2006.</v>
          </cell>
          <cell r="F121" t="str">
            <v>Halaman : 121</v>
          </cell>
        </row>
        <row r="122">
          <cell r="A122" t="str">
            <v>1</v>
          </cell>
          <cell r="B122" t="str">
            <v>2</v>
          </cell>
          <cell r="C122" t="str">
            <v>3</v>
          </cell>
          <cell r="D122">
            <v>4</v>
          </cell>
          <cell r="F122">
            <v>5</v>
          </cell>
        </row>
        <row r="123">
          <cell r="B123">
            <v>11</v>
          </cell>
          <cell r="C123" t="str">
            <v>Kayu kruing / bengkirai/kempas usuk 5/7</v>
          </cell>
          <cell r="D123" t="str">
            <v>M3</v>
          </cell>
          <cell r="E123" t="str">
            <v>Rp.</v>
          </cell>
          <cell r="F123">
            <v>4200000</v>
          </cell>
        </row>
        <row r="124">
          <cell r="B124">
            <v>12</v>
          </cell>
          <cell r="C124" t="str">
            <v>Kayu kruing / bengkirai/kempas usuk 4/6</v>
          </cell>
          <cell r="D124" t="str">
            <v>M3</v>
          </cell>
          <cell r="E124" t="str">
            <v>Rp.</v>
          </cell>
          <cell r="F124">
            <v>4100000</v>
          </cell>
        </row>
        <row r="125">
          <cell r="B125">
            <v>13</v>
          </cell>
          <cell r="C125" t="str">
            <v>Kayu kruing reng 2/3</v>
          </cell>
          <cell r="D125" t="str">
            <v>M3</v>
          </cell>
          <cell r="E125" t="str">
            <v>Rp.</v>
          </cell>
          <cell r="F125">
            <v>4200000</v>
          </cell>
        </row>
        <row r="126">
          <cell r="B126">
            <v>14</v>
          </cell>
          <cell r="C126" t="str">
            <v>Kayu meranti balok 8/12, 6/15</v>
          </cell>
          <cell r="D126" t="str">
            <v>M3</v>
          </cell>
          <cell r="E126" t="str">
            <v>Rp.</v>
          </cell>
          <cell r="F126">
            <v>3100000</v>
          </cell>
        </row>
        <row r="127">
          <cell r="B127">
            <v>15</v>
          </cell>
          <cell r="C127" t="str">
            <v>Keyu meranti usuk 5/7</v>
          </cell>
          <cell r="D127" t="str">
            <v>M3</v>
          </cell>
          <cell r="E127" t="str">
            <v>Rp.</v>
          </cell>
          <cell r="F127">
            <v>3000000</v>
          </cell>
        </row>
        <row r="128">
          <cell r="B128">
            <v>16</v>
          </cell>
          <cell r="C128" t="str">
            <v>Kayu meranti papan 3/25/400</v>
          </cell>
          <cell r="D128" t="str">
            <v>M3</v>
          </cell>
          <cell r="E128" t="str">
            <v>Rp.</v>
          </cell>
          <cell r="F128">
            <v>3750000</v>
          </cell>
        </row>
        <row r="129">
          <cell r="B129">
            <v>17</v>
          </cell>
          <cell r="C129" t="str">
            <v>Kayu glugu usuk 5/7 4meter</v>
          </cell>
          <cell r="D129" t="str">
            <v>1 Btg</v>
          </cell>
          <cell r="E129" t="str">
            <v>Rp.</v>
          </cell>
          <cell r="F129">
            <v>60000</v>
          </cell>
        </row>
        <row r="130">
          <cell r="B130">
            <v>18</v>
          </cell>
          <cell r="C130" t="str">
            <v>Papan begesting (MC)</v>
          </cell>
          <cell r="D130" t="str">
            <v>M3</v>
          </cell>
          <cell r="E130" t="str">
            <v>Rp.</v>
          </cell>
          <cell r="F130">
            <v>1250000</v>
          </cell>
        </row>
        <row r="131">
          <cell r="B131">
            <v>19</v>
          </cell>
          <cell r="C131" t="str">
            <v>Rangka plavon kamper potongan</v>
          </cell>
          <cell r="D131" t="str">
            <v>M3</v>
          </cell>
          <cell r="E131" t="str">
            <v>Rp.</v>
          </cell>
          <cell r="F131">
            <v>2450000</v>
          </cell>
        </row>
        <row r="132">
          <cell r="B132">
            <v>20</v>
          </cell>
          <cell r="C132" t="str">
            <v>Rangka plavon meranti potongan</v>
          </cell>
          <cell r="D132" t="str">
            <v>M3</v>
          </cell>
          <cell r="E132" t="str">
            <v>Rp.</v>
          </cell>
          <cell r="F132">
            <v>2150000</v>
          </cell>
        </row>
        <row r="133">
          <cell r="B133">
            <v>21</v>
          </cell>
          <cell r="C133" t="str">
            <v>Kayu gelagar jembatan meranti.8/15 pj.4 mtr</v>
          </cell>
          <cell r="D133" t="str">
            <v>M3</v>
          </cell>
          <cell r="E133" t="str">
            <v>Rp.</v>
          </cell>
          <cell r="F133">
            <v>2450000</v>
          </cell>
        </row>
        <row r="134">
          <cell r="B134">
            <v>22</v>
          </cell>
          <cell r="C134" t="str">
            <v>Kayu dolken.</v>
          </cell>
          <cell r="D134" t="str">
            <v>Btg</v>
          </cell>
          <cell r="E134" t="str">
            <v>Rp.</v>
          </cell>
          <cell r="F134">
            <v>37500</v>
          </cell>
        </row>
        <row r="135">
          <cell r="B135">
            <v>23</v>
          </cell>
          <cell r="C135" t="str">
            <v>Kayu  Sirap</v>
          </cell>
          <cell r="D135" t="str">
            <v>M2</v>
          </cell>
          <cell r="E135" t="str">
            <v>Rp.</v>
          </cell>
          <cell r="F135">
            <v>67500</v>
          </cell>
        </row>
        <row r="136">
          <cell r="B136">
            <v>24</v>
          </cell>
          <cell r="C136" t="str">
            <v>Kayu  Sirap</v>
          </cell>
          <cell r="D136" t="str">
            <v>Lbr/ 1m'</v>
          </cell>
          <cell r="E136" t="str">
            <v>Rp.</v>
          </cell>
          <cell r="F136">
            <v>57000</v>
          </cell>
        </row>
        <row r="137">
          <cell r="B137">
            <v>25</v>
          </cell>
          <cell r="C137" t="str">
            <v>Kayu bakar.</v>
          </cell>
          <cell r="D137" t="str">
            <v>M3</v>
          </cell>
          <cell r="E137" t="str">
            <v>Rp.</v>
          </cell>
          <cell r="F137">
            <v>1250000</v>
          </cell>
        </row>
        <row r="138">
          <cell r="B138">
            <v>26</v>
          </cell>
          <cell r="C138" t="str">
            <v>I  j  u  k</v>
          </cell>
          <cell r="D138" t="str">
            <v>KG</v>
          </cell>
          <cell r="E138" t="str">
            <v>Rp.</v>
          </cell>
          <cell r="F138">
            <v>7500</v>
          </cell>
        </row>
        <row r="139">
          <cell r="B139">
            <v>26</v>
          </cell>
          <cell r="C139" t="str">
            <v>Gedek</v>
          </cell>
          <cell r="D139" t="str">
            <v>M2</v>
          </cell>
          <cell r="E139" t="str">
            <v>Rp.</v>
          </cell>
          <cell r="F139">
            <v>11500</v>
          </cell>
        </row>
        <row r="140">
          <cell r="A140" t="str">
            <v>H</v>
          </cell>
          <cell r="C140" t="str">
            <v>BAHAN  TRIPLEKS / KAYU LAPIS.</v>
          </cell>
        </row>
        <row r="141">
          <cell r="B141">
            <v>1</v>
          </cell>
          <cell r="C141" t="str">
            <v>Teakwood 90.210. x 4 mm</v>
          </cell>
          <cell r="D141" t="str">
            <v>lbr</v>
          </cell>
          <cell r="E141" t="str">
            <v>Rp.</v>
          </cell>
          <cell r="F141">
            <v>75000</v>
          </cell>
        </row>
        <row r="142">
          <cell r="B142">
            <v>2</v>
          </cell>
          <cell r="C142" t="str">
            <v>Teakwood 110.210. x 4 mm</v>
          </cell>
          <cell r="D142" t="str">
            <v>lbr</v>
          </cell>
          <cell r="E142" t="str">
            <v>Rp.</v>
          </cell>
          <cell r="F142">
            <v>80000</v>
          </cell>
        </row>
        <row r="143">
          <cell r="B143">
            <v>3</v>
          </cell>
          <cell r="C143" t="str">
            <v>Teakwood 122.244. x 4 mm</v>
          </cell>
          <cell r="D143" t="str">
            <v>lbr</v>
          </cell>
          <cell r="E143" t="str">
            <v>Rp.</v>
          </cell>
          <cell r="F143">
            <v>91000</v>
          </cell>
        </row>
        <row r="144">
          <cell r="B144">
            <v>4</v>
          </cell>
          <cell r="C144" t="str">
            <v>Triplek lapis aluminium</v>
          </cell>
          <cell r="D144" t="str">
            <v>lbr</v>
          </cell>
          <cell r="E144" t="str">
            <v>Rp.</v>
          </cell>
          <cell r="F144">
            <v>90000</v>
          </cell>
        </row>
        <row r="145">
          <cell r="B145">
            <v>5</v>
          </cell>
          <cell r="C145" t="str">
            <v>Triplek lapis formika</v>
          </cell>
          <cell r="D145" t="str">
            <v>lbr</v>
          </cell>
          <cell r="E145" t="str">
            <v>Rp.</v>
          </cell>
          <cell r="F145">
            <v>75000</v>
          </cell>
        </row>
        <row r="146">
          <cell r="B146">
            <v>6</v>
          </cell>
          <cell r="C146" t="str">
            <v>Triplek 90.210. x 3 mm</v>
          </cell>
          <cell r="D146" t="str">
            <v>lbr</v>
          </cell>
          <cell r="E146" t="str">
            <v>Rp.</v>
          </cell>
          <cell r="F146">
            <v>75000</v>
          </cell>
        </row>
        <row r="147">
          <cell r="B147">
            <v>7</v>
          </cell>
          <cell r="C147" t="str">
            <v xml:space="preserve">Triplek 90.210. x 4 mm  </v>
          </cell>
          <cell r="D147" t="str">
            <v>lbr</v>
          </cell>
          <cell r="E147" t="str">
            <v>Rp.</v>
          </cell>
          <cell r="F147">
            <v>46800</v>
          </cell>
        </row>
        <row r="148">
          <cell r="B148">
            <v>8</v>
          </cell>
          <cell r="C148" t="str">
            <v>Triplek 120.240. x 2 mm</v>
          </cell>
          <cell r="D148" t="str">
            <v>lbr</v>
          </cell>
          <cell r="E148" t="str">
            <v>Rp.</v>
          </cell>
          <cell r="F148">
            <v>33250</v>
          </cell>
        </row>
        <row r="149">
          <cell r="B149">
            <v>9</v>
          </cell>
          <cell r="C149" t="str">
            <v>Triplek 120.240. x 3 mm</v>
          </cell>
          <cell r="D149" t="str">
            <v>lbr</v>
          </cell>
          <cell r="E149" t="str">
            <v>Rp.</v>
          </cell>
          <cell r="F149">
            <v>41500</v>
          </cell>
        </row>
        <row r="150">
          <cell r="B150">
            <v>10</v>
          </cell>
          <cell r="C150" t="str">
            <v xml:space="preserve">Triplek 120.240. x 4 mm </v>
          </cell>
          <cell r="D150" t="str">
            <v>lbr</v>
          </cell>
          <cell r="E150" t="str">
            <v>Rp.</v>
          </cell>
          <cell r="F150">
            <v>75000</v>
          </cell>
        </row>
        <row r="151">
          <cell r="B151">
            <v>11</v>
          </cell>
          <cell r="C151" t="str">
            <v>Triplek 120.240. x 6 mm</v>
          </cell>
          <cell r="D151" t="str">
            <v>lbr</v>
          </cell>
          <cell r="E151" t="str">
            <v>Rp.</v>
          </cell>
          <cell r="F151">
            <v>105000</v>
          </cell>
        </row>
        <row r="152">
          <cell r="B152">
            <v>12</v>
          </cell>
          <cell r="C152" t="str">
            <v>Triplek 120.240. x 9 mm</v>
          </cell>
          <cell r="D152" t="str">
            <v>lbr</v>
          </cell>
          <cell r="E152" t="str">
            <v>Rp.</v>
          </cell>
          <cell r="F152">
            <v>120000</v>
          </cell>
        </row>
        <row r="153">
          <cell r="B153">
            <v>13</v>
          </cell>
          <cell r="C153" t="str">
            <v>Triplek 120.240. x 12 mm</v>
          </cell>
          <cell r="D153" t="str">
            <v>lbr</v>
          </cell>
          <cell r="E153" t="str">
            <v>Rp.</v>
          </cell>
          <cell r="F153">
            <v>140000</v>
          </cell>
        </row>
        <row r="154">
          <cell r="B154">
            <v>14</v>
          </cell>
          <cell r="C154" t="str">
            <v>List plafond 1,5/4 profil kayu kamper</v>
          </cell>
          <cell r="D154" t="str">
            <v>m'</v>
          </cell>
          <cell r="E154" t="str">
            <v>Rp.</v>
          </cell>
          <cell r="F154">
            <v>16000</v>
          </cell>
        </row>
        <row r="155">
          <cell r="B155">
            <v>15</v>
          </cell>
          <cell r="C155" t="str">
            <v>List plafond 1/5</v>
          </cell>
          <cell r="D155" t="str">
            <v>m'</v>
          </cell>
          <cell r="E155" t="str">
            <v>Rp.</v>
          </cell>
          <cell r="F155">
            <v>12000</v>
          </cell>
        </row>
        <row r="156">
          <cell r="A156" t="str">
            <v>I</v>
          </cell>
          <cell r="C156" t="str">
            <v>BAHAN  BESI..</v>
          </cell>
        </row>
        <row r="157">
          <cell r="B157">
            <v>1</v>
          </cell>
          <cell r="C157" t="str">
            <v xml:space="preserve"> Aluminium putih / silver 3"</v>
          </cell>
          <cell r="D157" t="str">
            <v>M1</v>
          </cell>
          <cell r="E157" t="str">
            <v>Rp.</v>
          </cell>
          <cell r="F157">
            <v>46500</v>
          </cell>
        </row>
        <row r="158">
          <cell r="B158">
            <v>2</v>
          </cell>
          <cell r="C158" t="str">
            <v xml:space="preserve"> Aluminium putih / silver 4"</v>
          </cell>
          <cell r="D158" t="str">
            <v>M1</v>
          </cell>
          <cell r="E158" t="str">
            <v>Rp.</v>
          </cell>
          <cell r="F158">
            <v>58000</v>
          </cell>
        </row>
        <row r="159">
          <cell r="B159">
            <v>3</v>
          </cell>
          <cell r="C159" t="str">
            <v xml:space="preserve"> Aluminium coklat / brown 3"</v>
          </cell>
          <cell r="D159" t="str">
            <v>M1</v>
          </cell>
          <cell r="E159" t="str">
            <v>Rp.</v>
          </cell>
          <cell r="F159">
            <v>49000</v>
          </cell>
        </row>
        <row r="160">
          <cell r="B160">
            <v>4</v>
          </cell>
          <cell r="C160" t="str">
            <v xml:space="preserve"> Aluminium coklat / brown. 4"</v>
          </cell>
          <cell r="D160" t="str">
            <v>M1</v>
          </cell>
          <cell r="E160" t="str">
            <v>Rp.</v>
          </cell>
          <cell r="F160">
            <v>61500</v>
          </cell>
        </row>
        <row r="161">
          <cell r="B161">
            <v>5</v>
          </cell>
          <cell r="C161" t="str">
            <v xml:space="preserve"> Aluminium slimar putih / silver 3"</v>
          </cell>
          <cell r="D161" t="str">
            <v>M1</v>
          </cell>
          <cell r="E161" t="str">
            <v>Rp.</v>
          </cell>
          <cell r="F161">
            <v>46500</v>
          </cell>
        </row>
        <row r="162">
          <cell r="B162">
            <v>6</v>
          </cell>
          <cell r="C162" t="str">
            <v xml:space="preserve"> Aluminium slimar coklat / brown 3"</v>
          </cell>
          <cell r="D162" t="str">
            <v>M1</v>
          </cell>
          <cell r="E162" t="str">
            <v>Rp.</v>
          </cell>
          <cell r="F162">
            <v>49000</v>
          </cell>
        </row>
        <row r="163">
          <cell r="B163">
            <v>7</v>
          </cell>
          <cell r="C163" t="str">
            <v xml:space="preserve"> Karet penjepit kaca / multipleks.</v>
          </cell>
          <cell r="D163" t="str">
            <v>M1</v>
          </cell>
          <cell r="E163" t="str">
            <v>Rp.</v>
          </cell>
          <cell r="F163">
            <v>2500</v>
          </cell>
        </row>
        <row r="164">
          <cell r="B164">
            <v>8</v>
          </cell>
          <cell r="C164" t="str">
            <v xml:space="preserve"> Hak window</v>
          </cell>
          <cell r="D164" t="str">
            <v>Bh</v>
          </cell>
          <cell r="E164" t="str">
            <v>Rp.</v>
          </cell>
          <cell r="F164">
            <v>12500</v>
          </cell>
        </row>
        <row r="165">
          <cell r="B165">
            <v>9</v>
          </cell>
          <cell r="C165" t="str">
            <v>Besi beton Polos  diameter  5 mm</v>
          </cell>
          <cell r="D165" t="str">
            <v>Lonjor</v>
          </cell>
          <cell r="E165" t="str">
            <v>Rp.</v>
          </cell>
          <cell r="F165">
            <v>27720</v>
          </cell>
        </row>
        <row r="166">
          <cell r="B166">
            <v>10</v>
          </cell>
          <cell r="C166" t="str">
            <v>Besi beton Polos  diameter  6 mm</v>
          </cell>
          <cell r="D166" t="str">
            <v>Lonjor</v>
          </cell>
          <cell r="E166" t="str">
            <v>Rp.</v>
          </cell>
          <cell r="F166">
            <v>39960</v>
          </cell>
        </row>
        <row r="167">
          <cell r="B167">
            <v>11</v>
          </cell>
          <cell r="C167" t="str">
            <v>Besi beton Polos  diameter  8 mm</v>
          </cell>
          <cell r="D167" t="str">
            <v>Lonjor</v>
          </cell>
          <cell r="E167" t="str">
            <v>Rp.</v>
          </cell>
          <cell r="F167">
            <v>71100</v>
          </cell>
        </row>
        <row r="168">
          <cell r="B168">
            <v>12</v>
          </cell>
          <cell r="C168" t="str">
            <v>Besi beton Polos  diameter  10 mm</v>
          </cell>
          <cell r="D168" t="str">
            <v>Lonjor</v>
          </cell>
          <cell r="E168" t="str">
            <v>Rp.</v>
          </cell>
          <cell r="F168">
            <v>111060</v>
          </cell>
        </row>
        <row r="169">
          <cell r="B169">
            <v>13</v>
          </cell>
          <cell r="C169" t="str">
            <v>Besi beton Polos  diameter  12 mm</v>
          </cell>
          <cell r="D169" t="str">
            <v>Lonjor</v>
          </cell>
          <cell r="E169" t="str">
            <v>Rp.</v>
          </cell>
          <cell r="F169">
            <v>159840</v>
          </cell>
        </row>
        <row r="170">
          <cell r="B170">
            <v>14</v>
          </cell>
          <cell r="C170" t="str">
            <v>Besi beton Polos  diameter  16 mm</v>
          </cell>
          <cell r="D170" t="str">
            <v>Lonjor</v>
          </cell>
          <cell r="E170" t="str">
            <v>Rp.</v>
          </cell>
          <cell r="F170">
            <v>333000</v>
          </cell>
        </row>
        <row r="171">
          <cell r="B171">
            <v>15</v>
          </cell>
          <cell r="C171" t="str">
            <v>Besi beton polos.</v>
          </cell>
          <cell r="D171" t="str">
            <v>Kg</v>
          </cell>
          <cell r="E171" t="str">
            <v>Rp.</v>
          </cell>
          <cell r="F171">
            <v>15000</v>
          </cell>
        </row>
        <row r="172">
          <cell r="B172">
            <v>16</v>
          </cell>
          <cell r="C172" t="str">
            <v>Besi beton Ulir.</v>
          </cell>
          <cell r="D172" t="str">
            <v>Kg</v>
          </cell>
          <cell r="E172" t="str">
            <v>Rp.</v>
          </cell>
          <cell r="F172">
            <v>15500</v>
          </cell>
        </row>
        <row r="173">
          <cell r="B173">
            <v>17</v>
          </cell>
          <cell r="C173" t="str">
            <v>Besi konstruksi ( WF ; H ; INP ; SIKU )</v>
          </cell>
          <cell r="D173" t="str">
            <v>Kg</v>
          </cell>
          <cell r="E173" t="str">
            <v>Rp.</v>
          </cell>
          <cell r="F173">
            <v>15000</v>
          </cell>
        </row>
        <row r="174">
          <cell r="B174">
            <v>18</v>
          </cell>
          <cell r="C174" t="str">
            <v>Besi  lempeng / bulat / strip (Beugel)</v>
          </cell>
          <cell r="D174" t="str">
            <v>Kg</v>
          </cell>
          <cell r="E174" t="str">
            <v>Rp.</v>
          </cell>
          <cell r="F174">
            <v>9600</v>
          </cell>
        </row>
        <row r="175">
          <cell r="B175">
            <v>19</v>
          </cell>
          <cell r="C175" t="str">
            <v>Kawat bendrat</v>
          </cell>
          <cell r="D175" t="str">
            <v>Kg</v>
          </cell>
          <cell r="E175" t="str">
            <v>Rp.</v>
          </cell>
          <cell r="F175">
            <v>12500</v>
          </cell>
        </row>
        <row r="176">
          <cell r="B176">
            <v>20</v>
          </cell>
          <cell r="C176" t="str">
            <v>Kawat duri</v>
          </cell>
          <cell r="D176" t="str">
            <v>M1</v>
          </cell>
          <cell r="E176" t="str">
            <v>Rp.</v>
          </cell>
          <cell r="F176">
            <v>9500</v>
          </cell>
        </row>
        <row r="177">
          <cell r="B177">
            <v>21</v>
          </cell>
          <cell r="C177" t="str">
            <v>Kawat bronjong</v>
          </cell>
          <cell r="D177" t="str">
            <v>Kg</v>
          </cell>
          <cell r="E177" t="str">
            <v>Rp.</v>
          </cell>
          <cell r="F177">
            <v>12290</v>
          </cell>
        </row>
        <row r="178">
          <cell r="B178">
            <v>22</v>
          </cell>
          <cell r="C178" t="str">
            <v>Kawat ikat</v>
          </cell>
          <cell r="D178" t="str">
            <v>Kg</v>
          </cell>
          <cell r="E178" t="str">
            <v>Rp.</v>
          </cell>
          <cell r="F178">
            <v>13650</v>
          </cell>
        </row>
        <row r="179">
          <cell r="B179">
            <v>23</v>
          </cell>
          <cell r="C179" t="str">
            <v>Kawat harmonika.</v>
          </cell>
          <cell r="D179" t="str">
            <v>M1</v>
          </cell>
          <cell r="E179" t="str">
            <v>Rp.</v>
          </cell>
          <cell r="F179">
            <v>16200</v>
          </cell>
        </row>
        <row r="180">
          <cell r="B180">
            <v>24</v>
          </cell>
          <cell r="C180" t="str">
            <v>Kawat nyamuk. besi</v>
          </cell>
          <cell r="D180" t="str">
            <v>M1</v>
          </cell>
          <cell r="E180" t="str">
            <v>Rp.</v>
          </cell>
          <cell r="F180">
            <v>17900</v>
          </cell>
        </row>
        <row r="181">
          <cell r="B181">
            <v>25</v>
          </cell>
          <cell r="C181" t="str">
            <v>Kawat KASA. / kawat burung.</v>
          </cell>
          <cell r="D181" t="str">
            <v>M1</v>
          </cell>
          <cell r="E181" t="str">
            <v>Rp.</v>
          </cell>
          <cell r="F181">
            <v>16500</v>
          </cell>
        </row>
        <row r="182">
          <cell r="B182">
            <v>26</v>
          </cell>
          <cell r="C182" t="str">
            <v>Paku reng</v>
          </cell>
          <cell r="D182" t="str">
            <v>KG</v>
          </cell>
          <cell r="E182" t="str">
            <v>Rp.</v>
          </cell>
          <cell r="F182">
            <v>15000</v>
          </cell>
        </row>
        <row r="183">
          <cell r="B183">
            <v>27</v>
          </cell>
          <cell r="C183" t="str">
            <v>Paku usuk</v>
          </cell>
          <cell r="D183" t="str">
            <v>KG</v>
          </cell>
          <cell r="E183" t="str">
            <v>Rp.</v>
          </cell>
          <cell r="F183">
            <v>15000</v>
          </cell>
        </row>
        <row r="184">
          <cell r="B184">
            <v>28</v>
          </cell>
          <cell r="C184" t="str">
            <v>Paku eternit</v>
          </cell>
          <cell r="D184" t="str">
            <v>KG</v>
          </cell>
          <cell r="E184" t="str">
            <v>Rp.</v>
          </cell>
          <cell r="F184">
            <v>17500</v>
          </cell>
        </row>
        <row r="185">
          <cell r="B185">
            <v>29</v>
          </cell>
          <cell r="C185" t="str">
            <v>Paku sekrup</v>
          </cell>
          <cell r="D185" t="str">
            <v>KG</v>
          </cell>
          <cell r="E185" t="str">
            <v>Rp.</v>
          </cell>
          <cell r="F185">
            <v>17500</v>
          </cell>
        </row>
        <row r="186">
          <cell r="B186">
            <v>30</v>
          </cell>
          <cell r="C186" t="str">
            <v>Mur baut kuda-kuda</v>
          </cell>
          <cell r="D186" t="str">
            <v>KG</v>
          </cell>
          <cell r="E186" t="str">
            <v>Rp.</v>
          </cell>
          <cell r="F186">
            <v>12925</v>
          </cell>
        </row>
        <row r="187">
          <cell r="B187">
            <v>31</v>
          </cell>
          <cell r="C187" t="str">
            <v>Mur baut kuda-kuda</v>
          </cell>
          <cell r="D187" t="str">
            <v>Bh</v>
          </cell>
          <cell r="E187" t="str">
            <v>Rp.</v>
          </cell>
          <cell r="F187">
            <v>10200</v>
          </cell>
        </row>
        <row r="188">
          <cell r="B188">
            <v>32</v>
          </cell>
          <cell r="C188" t="str">
            <v>Plat baut kuda-kuda</v>
          </cell>
          <cell r="D188" t="str">
            <v>Bh</v>
          </cell>
          <cell r="E188" t="str">
            <v>Rp.</v>
          </cell>
          <cell r="F188">
            <v>2875</v>
          </cell>
        </row>
        <row r="189">
          <cell r="B189">
            <v>33</v>
          </cell>
          <cell r="C189" t="str">
            <v>Mur baut gording</v>
          </cell>
          <cell r="D189" t="str">
            <v>Bh</v>
          </cell>
          <cell r="E189" t="str">
            <v>Rp.</v>
          </cell>
          <cell r="F189">
            <v>3250</v>
          </cell>
        </row>
        <row r="190">
          <cell r="A190" t="str">
            <v>D:\Budi\DataBudi\AnalisaSNI.wk4\2006.</v>
          </cell>
          <cell r="F190" t="str">
            <v>Halaman : 122</v>
          </cell>
        </row>
        <row r="191">
          <cell r="A191" t="str">
            <v>1</v>
          </cell>
          <cell r="B191" t="str">
            <v>2</v>
          </cell>
          <cell r="C191" t="str">
            <v>3</v>
          </cell>
          <cell r="D191">
            <v>4</v>
          </cell>
          <cell r="F191">
            <v>5</v>
          </cell>
        </row>
        <row r="192">
          <cell r="B192">
            <v>34</v>
          </cell>
          <cell r="C192" t="str">
            <v>Paku payung</v>
          </cell>
          <cell r="D192" t="str">
            <v>Bh</v>
          </cell>
          <cell r="E192" t="str">
            <v>Rp.</v>
          </cell>
          <cell r="F192">
            <v>30</v>
          </cell>
        </row>
        <row r="193">
          <cell r="B193">
            <v>35</v>
          </cell>
          <cell r="C193" t="str">
            <v>Ankur kusen</v>
          </cell>
          <cell r="D193" t="str">
            <v>Bh</v>
          </cell>
          <cell r="E193" t="str">
            <v>Rp.</v>
          </cell>
          <cell r="F193">
            <v>3500</v>
          </cell>
        </row>
        <row r="194">
          <cell r="B194">
            <v>36</v>
          </cell>
          <cell r="C194" t="str">
            <v>Pagar BRC 90.240 cm</v>
          </cell>
          <cell r="D194" t="str">
            <v>Unit</v>
          </cell>
          <cell r="E194" t="str">
            <v>Rp.</v>
          </cell>
          <cell r="F194">
            <v>162500</v>
          </cell>
        </row>
        <row r="195">
          <cell r="B195">
            <v>37</v>
          </cell>
          <cell r="C195" t="str">
            <v>Pagar BRC 120.240 cm</v>
          </cell>
          <cell r="D195" t="str">
            <v>Unit</v>
          </cell>
          <cell r="E195" t="str">
            <v>Rp.</v>
          </cell>
          <cell r="F195">
            <v>198000</v>
          </cell>
        </row>
        <row r="196">
          <cell r="B196">
            <v>38</v>
          </cell>
          <cell r="C196" t="str">
            <v>Besi siku 30x30x3 panjang 6 m</v>
          </cell>
          <cell r="D196" t="str">
            <v>Ljr</v>
          </cell>
          <cell r="E196" t="str">
            <v>Rp.</v>
          </cell>
          <cell r="F196">
            <v>70000</v>
          </cell>
        </row>
        <row r="197">
          <cell r="B197">
            <v>39</v>
          </cell>
          <cell r="C197" t="str">
            <v>Besi siku 40x40x3 panjang 6 m</v>
          </cell>
          <cell r="D197" t="str">
            <v>Ljr</v>
          </cell>
          <cell r="E197" t="str">
            <v>Rp.</v>
          </cell>
          <cell r="F197">
            <v>78000</v>
          </cell>
        </row>
        <row r="198">
          <cell r="B198">
            <v>40</v>
          </cell>
          <cell r="C198" t="str">
            <v>Besi siku 40x40x4 panjang 6 m</v>
          </cell>
          <cell r="D198" t="str">
            <v>Ljr</v>
          </cell>
          <cell r="E198" t="str">
            <v>Rp.</v>
          </cell>
          <cell r="F198">
            <v>80000</v>
          </cell>
        </row>
        <row r="199">
          <cell r="B199">
            <v>41</v>
          </cell>
          <cell r="C199" t="str">
            <v>Kawat berduri 50 m</v>
          </cell>
          <cell r="D199" t="str">
            <v>Rol</v>
          </cell>
          <cell r="E199" t="str">
            <v>Rp.</v>
          </cell>
          <cell r="F199">
            <v>270250</v>
          </cell>
        </row>
        <row r="200">
          <cell r="A200" t="str">
            <v>J</v>
          </cell>
          <cell r="C200" t="str">
            <v>BAHAN  PIPA BESI..</v>
          </cell>
        </row>
        <row r="201">
          <cell r="B201">
            <v>1</v>
          </cell>
          <cell r="C201" t="str">
            <v xml:space="preserve">Pipa air galvanis medium 1/2" </v>
          </cell>
          <cell r="D201" t="str">
            <v>Ljr</v>
          </cell>
          <cell r="E201" t="str">
            <v>Rp.</v>
          </cell>
          <cell r="F201">
            <v>61500</v>
          </cell>
        </row>
        <row r="202">
          <cell r="B202">
            <v>2</v>
          </cell>
          <cell r="C202" t="str">
            <v>Pipa air galvanis medium 3/4"</v>
          </cell>
          <cell r="D202" t="str">
            <v>Ljr</v>
          </cell>
          <cell r="E202" t="str">
            <v>Rp.</v>
          </cell>
          <cell r="F202">
            <v>86000</v>
          </cell>
        </row>
        <row r="203">
          <cell r="B203">
            <v>3</v>
          </cell>
          <cell r="C203" t="str">
            <v>Pipa air galvanis medium 1"</v>
          </cell>
          <cell r="D203" t="str">
            <v>Ljr</v>
          </cell>
          <cell r="E203" t="str">
            <v>Rp.</v>
          </cell>
          <cell r="F203">
            <v>98000</v>
          </cell>
        </row>
        <row r="204">
          <cell r="B204">
            <v>4</v>
          </cell>
          <cell r="C204" t="str">
            <v>Pipa air galvanis medium 1,25"</v>
          </cell>
          <cell r="D204" t="str">
            <v>Ljr</v>
          </cell>
          <cell r="E204" t="str">
            <v>Rp.</v>
          </cell>
          <cell r="F204">
            <v>282500</v>
          </cell>
        </row>
        <row r="205">
          <cell r="B205">
            <v>5</v>
          </cell>
          <cell r="C205" t="str">
            <v>Pipa air galvanis medium 2"</v>
          </cell>
          <cell r="D205" t="str">
            <v>Ljr</v>
          </cell>
          <cell r="E205" t="str">
            <v>Rp.</v>
          </cell>
          <cell r="F205">
            <v>380000</v>
          </cell>
        </row>
        <row r="206">
          <cell r="B206">
            <v>6</v>
          </cell>
          <cell r="C206" t="str">
            <v>Pipa air galvanis medium 3"</v>
          </cell>
          <cell r="D206" t="str">
            <v>Ljr</v>
          </cell>
          <cell r="E206" t="str">
            <v>Rp.</v>
          </cell>
          <cell r="F206">
            <v>525000</v>
          </cell>
        </row>
        <row r="207">
          <cell r="B207">
            <v>7</v>
          </cell>
          <cell r="C207" t="str">
            <v>Pipa air galvanis medium 4"</v>
          </cell>
          <cell r="D207" t="str">
            <v>Ljr</v>
          </cell>
          <cell r="E207" t="str">
            <v>Rp.</v>
          </cell>
          <cell r="F207">
            <v>750000</v>
          </cell>
        </row>
        <row r="208">
          <cell r="A208" t="str">
            <v>K</v>
          </cell>
          <cell r="C208" t="str">
            <v>BAHAN  PIPA P.V.C..</v>
          </cell>
        </row>
        <row r="209">
          <cell r="B209">
            <v>1</v>
          </cell>
          <cell r="C209" t="str">
            <v>Pipa PVC AW dia 1/2" 4 m</v>
          </cell>
          <cell r="D209" t="str">
            <v>Ljr</v>
          </cell>
          <cell r="E209" t="str">
            <v>Rp.</v>
          </cell>
          <cell r="F209">
            <v>22500</v>
          </cell>
        </row>
        <row r="210">
          <cell r="B210">
            <v>2</v>
          </cell>
          <cell r="C210" t="str">
            <v>Pipa PVC AW dia  3/4" 4m</v>
          </cell>
          <cell r="D210" t="str">
            <v>Ljr</v>
          </cell>
          <cell r="E210" t="str">
            <v>Rp.</v>
          </cell>
          <cell r="F210">
            <v>27500</v>
          </cell>
        </row>
        <row r="211">
          <cell r="B211">
            <v>3</v>
          </cell>
          <cell r="C211" t="str">
            <v>Pipa PVC AW dia  1".4m</v>
          </cell>
          <cell r="D211" t="str">
            <v>Ljr</v>
          </cell>
          <cell r="E211" t="str">
            <v>Rp.</v>
          </cell>
          <cell r="F211">
            <v>32500</v>
          </cell>
        </row>
        <row r="212">
          <cell r="B212">
            <v>4</v>
          </cell>
          <cell r="C212" t="str">
            <v>Pipa PVC D dia  2" 4 m</v>
          </cell>
          <cell r="D212" t="str">
            <v>Ljr</v>
          </cell>
          <cell r="E212" t="str">
            <v>Rp.</v>
          </cell>
          <cell r="F212">
            <v>45000</v>
          </cell>
        </row>
        <row r="213">
          <cell r="B213">
            <v>5</v>
          </cell>
          <cell r="C213" t="str">
            <v>Pipa PVC D dia  3" 4 m</v>
          </cell>
          <cell r="D213" t="str">
            <v>Ljr</v>
          </cell>
          <cell r="E213" t="str">
            <v>Rp.</v>
          </cell>
          <cell r="F213">
            <v>63500</v>
          </cell>
        </row>
        <row r="214">
          <cell r="B214">
            <v>6</v>
          </cell>
          <cell r="C214" t="str">
            <v>Pipa PVC D dia  4" 4m</v>
          </cell>
          <cell r="D214" t="str">
            <v>Ljr</v>
          </cell>
          <cell r="E214" t="str">
            <v>Rp.</v>
          </cell>
          <cell r="F214">
            <v>105000</v>
          </cell>
        </row>
        <row r="215">
          <cell r="B215">
            <v>7</v>
          </cell>
          <cell r="C215" t="str">
            <v>Talang " U " Maspion  4m</v>
          </cell>
          <cell r="D215" t="str">
            <v>Ljr</v>
          </cell>
          <cell r="E215" t="str">
            <v>Rp.</v>
          </cell>
          <cell r="F215">
            <v>85000</v>
          </cell>
        </row>
        <row r="216">
          <cell r="B216">
            <v>8</v>
          </cell>
          <cell r="C216" t="str">
            <v>Pengait talang PVC</v>
          </cell>
          <cell r="D216" t="str">
            <v>Bh</v>
          </cell>
          <cell r="E216" t="str">
            <v>Rp.</v>
          </cell>
          <cell r="F216">
            <v>7500</v>
          </cell>
        </row>
        <row r="217">
          <cell r="A217" t="str">
            <v>L</v>
          </cell>
          <cell r="C217" t="str">
            <v>BAHAN  BUIS BETON..</v>
          </cell>
        </row>
        <row r="218">
          <cell r="B218">
            <v>1</v>
          </cell>
          <cell r="C218" t="str">
            <v>Buis beton bulat dia  15 cm, 1 m'</v>
          </cell>
          <cell r="D218" t="str">
            <v>Mtr</v>
          </cell>
          <cell r="E218" t="str">
            <v>Rp.</v>
          </cell>
          <cell r="F218">
            <v>17500</v>
          </cell>
        </row>
        <row r="219">
          <cell r="B219">
            <v>2</v>
          </cell>
          <cell r="C219" t="str">
            <v>Buis beton bulat dia  20 cm, 1 m'</v>
          </cell>
          <cell r="D219" t="str">
            <v>Mtr</v>
          </cell>
          <cell r="E219" t="str">
            <v>Rp.</v>
          </cell>
          <cell r="F219">
            <v>25000</v>
          </cell>
        </row>
        <row r="220">
          <cell r="B220">
            <v>3</v>
          </cell>
          <cell r="C220" t="str">
            <v>Buis beton bulat dia  30 cm, 1 m'</v>
          </cell>
          <cell r="D220" t="str">
            <v>Mtr</v>
          </cell>
          <cell r="E220" t="str">
            <v>Rp.</v>
          </cell>
          <cell r="F220">
            <v>30000</v>
          </cell>
        </row>
        <row r="221">
          <cell r="B221">
            <v>4</v>
          </cell>
          <cell r="C221" t="str">
            <v>Buis beton bulat dia  40 cm, 1 m'</v>
          </cell>
          <cell r="D221" t="str">
            <v>Mtr</v>
          </cell>
          <cell r="E221" t="str">
            <v>Rp.</v>
          </cell>
          <cell r="F221">
            <v>35000</v>
          </cell>
        </row>
        <row r="222">
          <cell r="B222" t="str">
            <v>5</v>
          </cell>
          <cell r="C222" t="str">
            <v>Buis beton bulat dia  50 cm, 1 m'</v>
          </cell>
          <cell r="D222" t="str">
            <v>Mtr</v>
          </cell>
          <cell r="E222" t="str">
            <v>Rp.</v>
          </cell>
          <cell r="F222">
            <v>45000</v>
          </cell>
        </row>
        <row r="223">
          <cell r="B223" t="str">
            <v>6</v>
          </cell>
          <cell r="C223" t="str">
            <v>Buis beton bulat dia  60 cm, 1 m'</v>
          </cell>
          <cell r="D223" t="str">
            <v>Mtr</v>
          </cell>
          <cell r="E223" t="str">
            <v>Rp.</v>
          </cell>
          <cell r="F223">
            <v>52500</v>
          </cell>
        </row>
        <row r="224">
          <cell r="B224" t="str">
            <v>7</v>
          </cell>
          <cell r="C224" t="str">
            <v>Buis beton bulat dia  80 cm, 1 m'</v>
          </cell>
          <cell r="D224" t="str">
            <v>Mtr</v>
          </cell>
          <cell r="E224" t="str">
            <v>Rp.</v>
          </cell>
          <cell r="F224">
            <v>75000</v>
          </cell>
        </row>
        <row r="225">
          <cell r="B225">
            <v>8</v>
          </cell>
          <cell r="C225" t="str">
            <v>Buis beton bulat dia  100 cm, 1 m'</v>
          </cell>
          <cell r="D225" t="str">
            <v>Mtr</v>
          </cell>
          <cell r="E225" t="str">
            <v>Rp.</v>
          </cell>
          <cell r="F225">
            <v>95000</v>
          </cell>
        </row>
        <row r="226">
          <cell r="B226">
            <v>9</v>
          </cell>
          <cell r="C226" t="str">
            <v>Buis beton  U  - 20cm , m'</v>
          </cell>
          <cell r="D226" t="str">
            <v>Mtr</v>
          </cell>
          <cell r="E226" t="str">
            <v>Rp.</v>
          </cell>
          <cell r="F226">
            <v>13250</v>
          </cell>
        </row>
        <row r="227">
          <cell r="B227">
            <v>10</v>
          </cell>
          <cell r="C227" t="str">
            <v>Buis beton  U  - 30cm , m'</v>
          </cell>
          <cell r="D227" t="str">
            <v>Mtr</v>
          </cell>
          <cell r="E227" t="str">
            <v>Rp.</v>
          </cell>
          <cell r="F227">
            <v>14400</v>
          </cell>
        </row>
        <row r="228">
          <cell r="A228" t="str">
            <v>M</v>
          </cell>
          <cell r="C228" t="str">
            <v>BAHAN  PENUTUP ATAP.</v>
          </cell>
        </row>
        <row r="229">
          <cell r="B229">
            <v>1</v>
          </cell>
          <cell r="C229" t="str">
            <v>Genteng lokal ex Mojokembamg</v>
          </cell>
          <cell r="D229" t="str">
            <v>Bh</v>
          </cell>
          <cell r="E229" t="str">
            <v>Rp.</v>
          </cell>
          <cell r="F229">
            <v>900</v>
          </cell>
        </row>
        <row r="230">
          <cell r="B230">
            <v>2</v>
          </cell>
          <cell r="C230" t="str">
            <v>Genteng Nglayur</v>
          </cell>
          <cell r="D230" t="str">
            <v>Bh</v>
          </cell>
          <cell r="E230" t="str">
            <v>Rp.</v>
          </cell>
          <cell r="F230">
            <v>1250</v>
          </cell>
        </row>
        <row r="231">
          <cell r="B231">
            <v>3</v>
          </cell>
          <cell r="C231" t="str">
            <v>Genteng bubungan Nglayur</v>
          </cell>
          <cell r="D231" t="str">
            <v>Bh</v>
          </cell>
          <cell r="E231" t="str">
            <v>Rp.</v>
          </cell>
          <cell r="F231">
            <v>2250</v>
          </cell>
        </row>
        <row r="232">
          <cell r="B232">
            <v>4</v>
          </cell>
          <cell r="C232" t="str">
            <v>Genteng beton</v>
          </cell>
          <cell r="D232" t="str">
            <v>Bh</v>
          </cell>
          <cell r="E232" t="str">
            <v>Rp.</v>
          </cell>
          <cell r="F232">
            <v>4200</v>
          </cell>
        </row>
        <row r="233">
          <cell r="B233">
            <v>5</v>
          </cell>
          <cell r="C233" t="str">
            <v>Genteng flam pres lokal</v>
          </cell>
          <cell r="D233" t="str">
            <v>Bh</v>
          </cell>
          <cell r="E233" t="str">
            <v>Rp.</v>
          </cell>
          <cell r="F233">
            <v>3850</v>
          </cell>
        </row>
        <row r="234">
          <cell r="B234">
            <v>6</v>
          </cell>
          <cell r="C234" t="str">
            <v>Genteng kaca</v>
          </cell>
          <cell r="D234" t="str">
            <v>Bh</v>
          </cell>
          <cell r="E234" t="str">
            <v>Rp.</v>
          </cell>
          <cell r="F234">
            <v>940</v>
          </cell>
        </row>
        <row r="235">
          <cell r="B235">
            <v>7</v>
          </cell>
          <cell r="C235" t="str">
            <v>Genteng keramik</v>
          </cell>
          <cell r="D235" t="str">
            <v>Bh</v>
          </cell>
          <cell r="E235" t="str">
            <v>Rp.</v>
          </cell>
          <cell r="F235">
            <v>7500</v>
          </cell>
        </row>
        <row r="236">
          <cell r="B236">
            <v>8</v>
          </cell>
          <cell r="C236" t="str">
            <v>Genteng kodok model karang pilang</v>
          </cell>
          <cell r="D236" t="str">
            <v>Bh</v>
          </cell>
          <cell r="E236" t="str">
            <v>Rp.</v>
          </cell>
          <cell r="F236">
            <v>2100</v>
          </cell>
        </row>
        <row r="237">
          <cell r="B237">
            <v>9</v>
          </cell>
          <cell r="C237" t="str">
            <v>Genteng kodok  karang pilang ( bambe)</v>
          </cell>
          <cell r="D237" t="str">
            <v>Bh</v>
          </cell>
          <cell r="E237" t="str">
            <v>Rp.</v>
          </cell>
          <cell r="F237">
            <v>3150</v>
          </cell>
        </row>
        <row r="238">
          <cell r="B238">
            <v>10</v>
          </cell>
          <cell r="C238" t="str">
            <v>Bubungan genteng bambe.</v>
          </cell>
          <cell r="D238" t="str">
            <v>Bh</v>
          </cell>
          <cell r="E238" t="str">
            <v>Rp.</v>
          </cell>
          <cell r="F238">
            <v>4000</v>
          </cell>
        </row>
        <row r="239">
          <cell r="B239">
            <v>11</v>
          </cell>
          <cell r="C239" t="str">
            <v>Bubungan glazur Kanmuri / KIA.enteng bambe.</v>
          </cell>
          <cell r="D239" t="str">
            <v>Bh</v>
          </cell>
          <cell r="E239" t="str">
            <v>Rp.</v>
          </cell>
          <cell r="F239">
            <v>6500</v>
          </cell>
        </row>
        <row r="240">
          <cell r="B240">
            <v>12</v>
          </cell>
          <cell r="C240" t="str">
            <v>Eternit  1x1m tebal 6 mm</v>
          </cell>
          <cell r="D240" t="str">
            <v>Bh</v>
          </cell>
          <cell r="E240" t="str">
            <v>Rp.</v>
          </cell>
          <cell r="F240">
            <v>9000</v>
          </cell>
        </row>
        <row r="241">
          <cell r="B241">
            <v>13</v>
          </cell>
          <cell r="C241" t="str">
            <v>Eternit  1x1m tebal 5 mm</v>
          </cell>
          <cell r="D241" t="str">
            <v>Bh</v>
          </cell>
          <cell r="E241" t="str">
            <v>Rp.</v>
          </cell>
          <cell r="F241">
            <v>8000</v>
          </cell>
        </row>
        <row r="242">
          <cell r="B242">
            <v>14</v>
          </cell>
          <cell r="C242" t="str">
            <v>Acustik ukuran 30 x 60 Cm.</v>
          </cell>
          <cell r="D242" t="str">
            <v>Bh</v>
          </cell>
          <cell r="E242" t="str">
            <v>Rp.</v>
          </cell>
          <cell r="F242">
            <v>17500</v>
          </cell>
        </row>
        <row r="243">
          <cell r="B243">
            <v>15</v>
          </cell>
          <cell r="C243" t="str">
            <v>Acustik ukuran 60 x 120 Cm.</v>
          </cell>
          <cell r="D243" t="str">
            <v>Bh</v>
          </cell>
          <cell r="E243" t="str">
            <v>Rp.</v>
          </cell>
          <cell r="F243">
            <v>35000</v>
          </cell>
        </row>
        <row r="244">
          <cell r="B244">
            <v>16</v>
          </cell>
          <cell r="C244" t="str">
            <v>Calsiboardt  1x1m Calsibort 5 mm</v>
          </cell>
          <cell r="D244" t="str">
            <v>Bh</v>
          </cell>
          <cell r="E244" t="str">
            <v>Rp.</v>
          </cell>
          <cell r="F244">
            <v>11500</v>
          </cell>
        </row>
        <row r="245">
          <cell r="B245">
            <v>17</v>
          </cell>
          <cell r="C245" t="str">
            <v>Asbes datar tebal 4 mm</v>
          </cell>
          <cell r="D245" t="str">
            <v>Bh</v>
          </cell>
          <cell r="E245" t="str">
            <v>Rp.</v>
          </cell>
          <cell r="F245">
            <v>11500</v>
          </cell>
        </row>
        <row r="246">
          <cell r="B246">
            <v>18</v>
          </cell>
          <cell r="C246" t="str">
            <v>Asbes datar tebal 3,5 mm</v>
          </cell>
          <cell r="D246" t="str">
            <v>Bh</v>
          </cell>
          <cell r="E246" t="str">
            <v>Rp.</v>
          </cell>
          <cell r="F246">
            <v>10750</v>
          </cell>
        </row>
        <row r="247">
          <cell r="B247">
            <v>19</v>
          </cell>
          <cell r="C247" t="str">
            <v>Asbes gelombang besar 225 x 110</v>
          </cell>
          <cell r="D247" t="str">
            <v>Lbr</v>
          </cell>
          <cell r="E247" t="str">
            <v>Rp.</v>
          </cell>
          <cell r="F247">
            <v>74250</v>
          </cell>
        </row>
        <row r="248">
          <cell r="B248">
            <v>20</v>
          </cell>
          <cell r="C248" t="str">
            <v>Asbes gelombang besar Per M2</v>
          </cell>
          <cell r="D248" t="str">
            <v>M2</v>
          </cell>
          <cell r="E248" t="str">
            <v>Rp.</v>
          </cell>
          <cell r="F248">
            <v>29500</v>
          </cell>
        </row>
        <row r="249">
          <cell r="B249">
            <v>21</v>
          </cell>
          <cell r="C249" t="str">
            <v>Asbes gelombang kecil  225 x 105</v>
          </cell>
          <cell r="D249" t="str">
            <v>Lbr</v>
          </cell>
          <cell r="E249" t="str">
            <v>Rp.</v>
          </cell>
          <cell r="F249">
            <v>55350</v>
          </cell>
        </row>
        <row r="250">
          <cell r="B250">
            <v>22</v>
          </cell>
          <cell r="C250" t="str">
            <v>Asbes gelombang kecil  Per M2.</v>
          </cell>
          <cell r="D250" t="str">
            <v>M2</v>
          </cell>
          <cell r="E250" t="str">
            <v>Rp.</v>
          </cell>
          <cell r="F250">
            <v>20000</v>
          </cell>
        </row>
        <row r="251">
          <cell r="A251" t="str">
            <v>D:\Budi\DataBudi\AnalisaSNI.wk4\2006.</v>
          </cell>
          <cell r="F251" t="str">
            <v>Halaman : 123</v>
          </cell>
        </row>
        <row r="252">
          <cell r="A252" t="str">
            <v>1</v>
          </cell>
          <cell r="B252" t="str">
            <v>2</v>
          </cell>
          <cell r="C252" t="str">
            <v>3</v>
          </cell>
          <cell r="D252">
            <v>4</v>
          </cell>
          <cell r="F252">
            <v>5</v>
          </cell>
        </row>
        <row r="253">
          <cell r="B253">
            <v>23</v>
          </cell>
          <cell r="C253" t="str">
            <v>Bubungan Asbes Gelombang besar</v>
          </cell>
          <cell r="D253" t="str">
            <v>Bh</v>
          </cell>
          <cell r="E253" t="str">
            <v>Rp.</v>
          </cell>
          <cell r="F253">
            <v>68580</v>
          </cell>
        </row>
        <row r="254">
          <cell r="B254">
            <v>24</v>
          </cell>
          <cell r="C254" t="str">
            <v>Bubungan Asbes Gelombang kecil</v>
          </cell>
          <cell r="D254" t="str">
            <v>Bh</v>
          </cell>
          <cell r="E254" t="str">
            <v>Rp.</v>
          </cell>
          <cell r="F254">
            <v>52650</v>
          </cell>
        </row>
        <row r="255">
          <cell r="B255">
            <v>25</v>
          </cell>
          <cell r="C255" t="str">
            <v>Seng plat BJLS 30.80.300 cm</v>
          </cell>
          <cell r="D255" t="str">
            <v>Lbr</v>
          </cell>
          <cell r="E255" t="str">
            <v>Rp.</v>
          </cell>
          <cell r="F255">
            <v>35000</v>
          </cell>
        </row>
        <row r="256">
          <cell r="B256">
            <v>26</v>
          </cell>
          <cell r="C256" t="str">
            <v>Seng gelombang  BJLS  28</v>
          </cell>
          <cell r="D256" t="str">
            <v>Lbr</v>
          </cell>
          <cell r="E256" t="str">
            <v>Rp.</v>
          </cell>
          <cell r="F256">
            <v>14000</v>
          </cell>
        </row>
        <row r="257">
          <cell r="B257">
            <v>27</v>
          </cell>
          <cell r="C257" t="str">
            <v>Seng gelombang  BJLS  30</v>
          </cell>
          <cell r="D257" t="str">
            <v>Lbr</v>
          </cell>
          <cell r="E257" t="str">
            <v>Rp.</v>
          </cell>
          <cell r="F257">
            <v>60000</v>
          </cell>
        </row>
        <row r="258">
          <cell r="B258">
            <v>28</v>
          </cell>
          <cell r="C258" t="str">
            <v>Seng plat BJLS   28</v>
          </cell>
          <cell r="D258" t="str">
            <v>Lbr</v>
          </cell>
          <cell r="E258" t="str">
            <v>Rp.</v>
          </cell>
          <cell r="F258">
            <v>65625</v>
          </cell>
        </row>
        <row r="259">
          <cell r="B259">
            <v>29</v>
          </cell>
          <cell r="C259" t="str">
            <v>Seng plat BJLS   30</v>
          </cell>
          <cell r="D259" t="str">
            <v>Lbr</v>
          </cell>
          <cell r="E259" t="str">
            <v>Rp.</v>
          </cell>
          <cell r="F259">
            <v>33750</v>
          </cell>
        </row>
        <row r="260">
          <cell r="B260">
            <v>30</v>
          </cell>
          <cell r="C260" t="str">
            <v>Seng Galvalum DJLS  45 warna lebar efektif 73</v>
          </cell>
          <cell r="D260" t="str">
            <v>M1</v>
          </cell>
          <cell r="E260" t="str">
            <v>Rp.</v>
          </cell>
          <cell r="F260">
            <v>37500</v>
          </cell>
        </row>
        <row r="261">
          <cell r="B261">
            <v>31</v>
          </cell>
          <cell r="C261" t="str">
            <v>Seng Galvalum DJLS  45 polos lbr efektif 73 Cm</v>
          </cell>
          <cell r="D261" t="str">
            <v>M1</v>
          </cell>
          <cell r="E261" t="str">
            <v>Rp.</v>
          </cell>
          <cell r="F261">
            <v>87500</v>
          </cell>
        </row>
        <row r="262">
          <cell r="A262" t="str">
            <v>N</v>
          </cell>
          <cell r="C262" t="str">
            <v>BAHAN  PENGECATAN + POLITUR..</v>
          </cell>
        </row>
        <row r="263">
          <cell r="B263">
            <v>1</v>
          </cell>
          <cell r="C263" t="str">
            <v>Kertas gosok</v>
          </cell>
          <cell r="D263" t="str">
            <v>lbr</v>
          </cell>
          <cell r="E263" t="str">
            <v>Rp.</v>
          </cell>
          <cell r="F263">
            <v>4150</v>
          </cell>
        </row>
        <row r="264">
          <cell r="B264">
            <v>2</v>
          </cell>
          <cell r="C264" t="str">
            <v>Plamur tembok</v>
          </cell>
          <cell r="D264" t="str">
            <v>Kg</v>
          </cell>
          <cell r="E264" t="str">
            <v>Rp.</v>
          </cell>
          <cell r="F264">
            <v>10000</v>
          </cell>
        </row>
        <row r="265">
          <cell r="B265">
            <v>3</v>
          </cell>
          <cell r="C265" t="str">
            <v>Plamur kayu " PEDANG "</v>
          </cell>
          <cell r="D265" t="str">
            <v>Kg</v>
          </cell>
          <cell r="E265" t="str">
            <v>Rp.</v>
          </cell>
          <cell r="F265">
            <v>9000</v>
          </cell>
        </row>
        <row r="266">
          <cell r="B266">
            <v>4</v>
          </cell>
          <cell r="C266" t="str">
            <v>Cat kayu / besi EMCO/setara</v>
          </cell>
          <cell r="D266" t="str">
            <v>Kg</v>
          </cell>
          <cell r="E266" t="str">
            <v>Rp.</v>
          </cell>
          <cell r="F266">
            <v>45000</v>
          </cell>
        </row>
        <row r="267">
          <cell r="B267">
            <v>5</v>
          </cell>
          <cell r="C267" t="str">
            <v>Cat tembok "wathershilt" merk Duluk ; Jotun.</v>
          </cell>
          <cell r="D267" t="str">
            <v>Kg</v>
          </cell>
          <cell r="E267" t="str">
            <v>Rp.</v>
          </cell>
          <cell r="F267">
            <v>56000</v>
          </cell>
        </row>
        <row r="268">
          <cell r="B268">
            <v>6</v>
          </cell>
          <cell r="C268" t="str">
            <v>Cat tembok "DECOLITH"</v>
          </cell>
          <cell r="D268" t="str">
            <v>Kg</v>
          </cell>
          <cell r="E268" t="str">
            <v>Rp.</v>
          </cell>
          <cell r="F268">
            <v>15000</v>
          </cell>
        </row>
        <row r="269">
          <cell r="B269">
            <v>7</v>
          </cell>
          <cell r="C269" t="str">
            <v>Cat tembok "PARAGON"</v>
          </cell>
          <cell r="D269" t="str">
            <v>Kg</v>
          </cell>
          <cell r="E269" t="str">
            <v>Rp.</v>
          </cell>
          <cell r="F269">
            <v>14500</v>
          </cell>
        </row>
        <row r="270">
          <cell r="B270">
            <v>8</v>
          </cell>
          <cell r="C270" t="str">
            <v>Cat kayu dasar</v>
          </cell>
          <cell r="D270" t="str">
            <v>Kg</v>
          </cell>
          <cell r="E270" t="str">
            <v>Rp.</v>
          </cell>
          <cell r="F270">
            <v>20500</v>
          </cell>
        </row>
        <row r="271">
          <cell r="B271">
            <v>9</v>
          </cell>
          <cell r="C271" t="str">
            <v>Cat tembok "ICI Catilac"</v>
          </cell>
          <cell r="D271" t="str">
            <v>Kg</v>
          </cell>
          <cell r="E271" t="str">
            <v>Rp.</v>
          </cell>
          <cell r="F271">
            <v>26450</v>
          </cell>
        </row>
        <row r="272">
          <cell r="B272">
            <v>10</v>
          </cell>
          <cell r="C272" t="str">
            <v>Cat meni "PEDANG"</v>
          </cell>
          <cell r="D272" t="str">
            <v>Kg</v>
          </cell>
          <cell r="E272" t="str">
            <v>Rp.</v>
          </cell>
          <cell r="F272">
            <v>18500</v>
          </cell>
        </row>
        <row r="273">
          <cell r="B273">
            <v>11</v>
          </cell>
          <cell r="C273" t="str">
            <v>Dempul kayu</v>
          </cell>
          <cell r="D273" t="str">
            <v>Kg</v>
          </cell>
          <cell r="E273" t="str">
            <v>Rp.</v>
          </cell>
          <cell r="F273">
            <v>17500</v>
          </cell>
        </row>
        <row r="274">
          <cell r="B274">
            <v>12</v>
          </cell>
          <cell r="C274" t="str">
            <v>Minyak cat / thiner B</v>
          </cell>
          <cell r="D274" t="str">
            <v>Ltr</v>
          </cell>
          <cell r="E274" t="str">
            <v>Rp.</v>
          </cell>
          <cell r="F274">
            <v>7500</v>
          </cell>
        </row>
        <row r="275">
          <cell r="B275">
            <v>13</v>
          </cell>
          <cell r="C275" t="str">
            <v>Tinner A</v>
          </cell>
          <cell r="D275" t="str">
            <v>Ltr</v>
          </cell>
          <cell r="E275" t="str">
            <v>Rp.</v>
          </cell>
          <cell r="F275">
            <v>5000</v>
          </cell>
        </row>
        <row r="276">
          <cell r="B276">
            <v>14</v>
          </cell>
          <cell r="C276" t="str">
            <v>Spiritus</v>
          </cell>
          <cell r="D276" t="str">
            <v>Ltr</v>
          </cell>
          <cell r="E276" t="str">
            <v>Rp.</v>
          </cell>
          <cell r="F276">
            <v>15000</v>
          </cell>
        </row>
        <row r="277">
          <cell r="B277">
            <v>15</v>
          </cell>
          <cell r="C277" t="str">
            <v>Plitur jadi</v>
          </cell>
          <cell r="D277" t="str">
            <v>Ltr</v>
          </cell>
          <cell r="E277" t="str">
            <v>Rp.</v>
          </cell>
          <cell r="F277">
            <v>28600</v>
          </cell>
        </row>
        <row r="278">
          <cell r="B278">
            <v>16</v>
          </cell>
          <cell r="C278" t="str">
            <v>Vernis</v>
          </cell>
          <cell r="D278" t="str">
            <v>Ltr</v>
          </cell>
          <cell r="E278" t="str">
            <v>Rp.</v>
          </cell>
          <cell r="F278">
            <v>45000</v>
          </cell>
        </row>
        <row r="279">
          <cell r="B279">
            <v>17</v>
          </cell>
          <cell r="C279" t="str">
            <v>Lem putih " RAJAWALI "</v>
          </cell>
          <cell r="D279" t="str">
            <v>Kg</v>
          </cell>
          <cell r="E279" t="str">
            <v>Rp.</v>
          </cell>
          <cell r="F279">
            <v>9500</v>
          </cell>
        </row>
        <row r="280">
          <cell r="B280">
            <v>18</v>
          </cell>
          <cell r="C280" t="str">
            <v xml:space="preserve">Lem kayu aica aibon </v>
          </cell>
          <cell r="D280" t="str">
            <v>Kg</v>
          </cell>
          <cell r="E280" t="str">
            <v>Rp.</v>
          </cell>
          <cell r="F280">
            <v>17500</v>
          </cell>
        </row>
        <row r="281">
          <cell r="B281">
            <v>19</v>
          </cell>
          <cell r="C281" t="str">
            <v>Teer</v>
          </cell>
          <cell r="D281" t="str">
            <v>Kg</v>
          </cell>
          <cell r="E281" t="str">
            <v>Rp.</v>
          </cell>
          <cell r="F281">
            <v>12500</v>
          </cell>
        </row>
        <row r="282">
          <cell r="B282">
            <v>20</v>
          </cell>
          <cell r="C282" t="str">
            <v>Cherlag</v>
          </cell>
          <cell r="D282" t="str">
            <v>Kg</v>
          </cell>
          <cell r="E282" t="str">
            <v>Rp.</v>
          </cell>
          <cell r="F282">
            <v>20000</v>
          </cell>
        </row>
        <row r="283">
          <cell r="A283" t="str">
            <v>O</v>
          </cell>
          <cell r="C283" t="str">
            <v>BAHAN  KACA.</v>
          </cell>
        </row>
        <row r="284">
          <cell r="B284">
            <v>1</v>
          </cell>
          <cell r="C284" t="str">
            <v>Kaca bening 3 mm</v>
          </cell>
          <cell r="D284" t="str">
            <v>m2</v>
          </cell>
          <cell r="E284" t="str">
            <v>Rp.</v>
          </cell>
          <cell r="F284">
            <v>35000</v>
          </cell>
        </row>
        <row r="285">
          <cell r="B285">
            <v>2</v>
          </cell>
          <cell r="C285" t="str">
            <v>Kaca bening 5 mm</v>
          </cell>
          <cell r="D285" t="str">
            <v>m2</v>
          </cell>
          <cell r="E285" t="str">
            <v>Rp.</v>
          </cell>
          <cell r="F285">
            <v>57500</v>
          </cell>
        </row>
        <row r="286">
          <cell r="B286">
            <v>3</v>
          </cell>
          <cell r="C286" t="str">
            <v>Kaca raybend 5 mm</v>
          </cell>
          <cell r="D286" t="str">
            <v>m2</v>
          </cell>
          <cell r="E286" t="str">
            <v>Rp.</v>
          </cell>
          <cell r="F286">
            <v>65000</v>
          </cell>
        </row>
        <row r="287">
          <cell r="B287">
            <v>4</v>
          </cell>
          <cell r="C287" t="str">
            <v>Kaca buram 5 mm</v>
          </cell>
          <cell r="D287" t="str">
            <v>m2</v>
          </cell>
          <cell r="E287" t="str">
            <v>Rp.</v>
          </cell>
          <cell r="F287">
            <v>60000</v>
          </cell>
        </row>
        <row r="288">
          <cell r="B288">
            <v>5</v>
          </cell>
          <cell r="C288" t="str">
            <v>Kaca cermin 5 mm</v>
          </cell>
          <cell r="D288" t="str">
            <v>m2</v>
          </cell>
          <cell r="E288" t="str">
            <v>Rp.</v>
          </cell>
          <cell r="F288">
            <v>120000</v>
          </cell>
        </row>
        <row r="289">
          <cell r="B289">
            <v>6</v>
          </cell>
          <cell r="C289" t="str">
            <v>Kaca cermin 6 mm</v>
          </cell>
          <cell r="D289" t="str">
            <v>m2</v>
          </cell>
          <cell r="E289" t="str">
            <v>Rp.</v>
          </cell>
          <cell r="F289">
            <v>200000</v>
          </cell>
        </row>
        <row r="290">
          <cell r="B290">
            <v>7</v>
          </cell>
          <cell r="C290" t="str">
            <v>Kaca patri  warna 5 mm</v>
          </cell>
          <cell r="D290" t="str">
            <v>m2</v>
          </cell>
          <cell r="E290" t="str">
            <v>Rp.</v>
          </cell>
          <cell r="F290">
            <v>325000</v>
          </cell>
        </row>
        <row r="291">
          <cell r="B291">
            <v>8</v>
          </cell>
          <cell r="C291" t="str">
            <v>Kaca painting  5 mm</v>
          </cell>
          <cell r="D291" t="str">
            <v>m2</v>
          </cell>
          <cell r="E291" t="str">
            <v>Rp.</v>
          </cell>
          <cell r="F291">
            <v>190000</v>
          </cell>
        </row>
        <row r="292">
          <cell r="B292">
            <v>9</v>
          </cell>
          <cell r="C292" t="str">
            <v>Kaca nako + rangka "NIKY"</v>
          </cell>
          <cell r="D292" t="str">
            <v>Dn</v>
          </cell>
          <cell r="E292" t="str">
            <v>Rp.</v>
          </cell>
          <cell r="F292">
            <v>15250</v>
          </cell>
        </row>
        <row r="293">
          <cell r="A293" t="str">
            <v>P</v>
          </cell>
          <cell r="C293" t="str">
            <v>BAHAN  PENGANTUNG + KUNCI.</v>
          </cell>
        </row>
        <row r="294">
          <cell r="B294">
            <v>1</v>
          </cell>
          <cell r="C294" t="str">
            <v>Kunci  "ALPHA Bulat" 1 x putar</v>
          </cell>
          <cell r="D294" t="str">
            <v>Bh</v>
          </cell>
          <cell r="E294" t="str">
            <v>Rp.</v>
          </cell>
          <cell r="F294">
            <v>60000</v>
          </cell>
        </row>
        <row r="295">
          <cell r="B295">
            <v>2</v>
          </cell>
          <cell r="C295" t="str">
            <v>Kunci  "SILINDER" 1 x putar</v>
          </cell>
          <cell r="D295" t="str">
            <v>Bh</v>
          </cell>
          <cell r="E295" t="str">
            <v>Rp.</v>
          </cell>
          <cell r="F295">
            <v>51750</v>
          </cell>
        </row>
        <row r="296">
          <cell r="B296">
            <v>3</v>
          </cell>
          <cell r="C296" t="str">
            <v>Kunci  "ANCHOR" / UNION / Yale 2 x tanam</v>
          </cell>
          <cell r="D296" t="str">
            <v>Bh</v>
          </cell>
          <cell r="E296" t="str">
            <v>Rp.</v>
          </cell>
          <cell r="F296">
            <v>150000</v>
          </cell>
        </row>
        <row r="297">
          <cell r="B297">
            <v>4</v>
          </cell>
          <cell r="C297" t="str">
            <v>Kunci  "KUDA TERBANG" 2 x putar</v>
          </cell>
          <cell r="D297" t="str">
            <v>Bh</v>
          </cell>
          <cell r="E297" t="str">
            <v>Rp.</v>
          </cell>
          <cell r="F297">
            <v>95000</v>
          </cell>
        </row>
        <row r="298">
          <cell r="B298">
            <v>5</v>
          </cell>
          <cell r="C298" t="str">
            <v>Kunci tanam  "ANTIK" 2 x putar</v>
          </cell>
          <cell r="D298" t="str">
            <v>Bh</v>
          </cell>
          <cell r="E298" t="str">
            <v>Rp.</v>
          </cell>
          <cell r="F298">
            <v>120000</v>
          </cell>
        </row>
        <row r="299">
          <cell r="B299">
            <v>6</v>
          </cell>
          <cell r="C299" t="str">
            <v xml:space="preserve"> Kunci selot kuningngan panjang 25 Cm</v>
          </cell>
          <cell r="D299" t="str">
            <v>Bh</v>
          </cell>
          <cell r="E299" t="str">
            <v>Rp.</v>
          </cell>
          <cell r="F299">
            <v>109250</v>
          </cell>
        </row>
        <row r="300">
          <cell r="B300">
            <v>7</v>
          </cell>
          <cell r="C300" t="str">
            <v xml:space="preserve"> Kunci selot kuningngan panjang 15 Cm</v>
          </cell>
          <cell r="D300" t="str">
            <v>Bh</v>
          </cell>
          <cell r="E300" t="str">
            <v>Rp.</v>
          </cell>
          <cell r="F300">
            <v>37375</v>
          </cell>
        </row>
        <row r="301">
          <cell r="B301">
            <v>8</v>
          </cell>
          <cell r="C301" t="str">
            <v xml:space="preserve"> Kunci selot hitam panjang 25 Cm</v>
          </cell>
          <cell r="D301" t="str">
            <v>Bh</v>
          </cell>
          <cell r="E301" t="str">
            <v>Rp.</v>
          </cell>
          <cell r="F301">
            <v>17250</v>
          </cell>
        </row>
        <row r="302">
          <cell r="B302">
            <v>9</v>
          </cell>
          <cell r="C302" t="str">
            <v xml:space="preserve"> Kunci selot hitam panjang 15 Cm</v>
          </cell>
          <cell r="D302" t="str">
            <v>Bh</v>
          </cell>
          <cell r="E302" t="str">
            <v>Rp.</v>
          </cell>
          <cell r="F302">
            <v>14500</v>
          </cell>
        </row>
        <row r="303">
          <cell r="B303">
            <v>10</v>
          </cell>
          <cell r="C303" t="str">
            <v xml:space="preserve"> Kunci lemari 808.</v>
          </cell>
          <cell r="D303" t="str">
            <v>Bh</v>
          </cell>
          <cell r="E303" t="str">
            <v>Rp.</v>
          </cell>
          <cell r="F303">
            <v>12360</v>
          </cell>
        </row>
        <row r="304">
          <cell r="B304">
            <v>11</v>
          </cell>
          <cell r="C304" t="str">
            <v>Door holder / pegangan pintu antik / baik.</v>
          </cell>
          <cell r="D304" t="str">
            <v>Unit</v>
          </cell>
          <cell r="E304" t="str">
            <v>Rp.</v>
          </cell>
          <cell r="F304">
            <v>50000</v>
          </cell>
        </row>
        <row r="305">
          <cell r="B305">
            <v>12</v>
          </cell>
          <cell r="C305" t="str">
            <v>Rel pintu dorong</v>
          </cell>
          <cell r="D305" t="str">
            <v>Unit</v>
          </cell>
          <cell r="E305" t="str">
            <v>Rp.</v>
          </cell>
          <cell r="F305">
            <v>149500</v>
          </cell>
        </row>
        <row r="306">
          <cell r="B306">
            <v>13</v>
          </cell>
          <cell r="C306" t="str">
            <v>Engsel Nylon "ARCH" asli pintu</v>
          </cell>
          <cell r="D306" t="str">
            <v>Bh</v>
          </cell>
          <cell r="E306" t="str">
            <v>Rp.</v>
          </cell>
          <cell r="F306">
            <v>17500</v>
          </cell>
        </row>
        <row r="307">
          <cell r="B307">
            <v>14</v>
          </cell>
          <cell r="C307" t="str">
            <v>Engsel jendela</v>
          </cell>
          <cell r="D307" t="str">
            <v>Bh</v>
          </cell>
          <cell r="E307" t="str">
            <v>Rp.</v>
          </cell>
          <cell r="F307">
            <v>12500</v>
          </cell>
        </row>
        <row r="308">
          <cell r="B308">
            <v>15</v>
          </cell>
          <cell r="C308" t="str">
            <v>Grendel injak</v>
          </cell>
          <cell r="D308" t="str">
            <v>Bh</v>
          </cell>
          <cell r="E308" t="str">
            <v>Rp.</v>
          </cell>
          <cell r="F308">
            <v>14250</v>
          </cell>
        </row>
        <row r="309">
          <cell r="B309">
            <v>16</v>
          </cell>
          <cell r="C309" t="str">
            <v>Grendel tanam pintu</v>
          </cell>
          <cell r="D309" t="str">
            <v>Bh</v>
          </cell>
          <cell r="E309" t="str">
            <v>Rp.</v>
          </cell>
          <cell r="F309">
            <v>72500</v>
          </cell>
        </row>
        <row r="310">
          <cell r="B310">
            <v>17</v>
          </cell>
          <cell r="C310" t="str">
            <v>Grendel jendela</v>
          </cell>
          <cell r="D310" t="str">
            <v>Bh</v>
          </cell>
          <cell r="E310" t="str">
            <v>Rp.</v>
          </cell>
          <cell r="F310">
            <v>9000</v>
          </cell>
        </row>
        <row r="311">
          <cell r="B311">
            <v>18</v>
          </cell>
          <cell r="C311" t="str">
            <v>Door closer</v>
          </cell>
          <cell r="D311" t="str">
            <v>Bh</v>
          </cell>
          <cell r="E311" t="str">
            <v>Rp.</v>
          </cell>
          <cell r="F311">
            <v>180000</v>
          </cell>
        </row>
        <row r="312">
          <cell r="A312" t="str">
            <v>D:\Budi\DataBudi\AnalisaSNI.wk4\2006.</v>
          </cell>
          <cell r="F312" t="str">
            <v>Halaman : 124</v>
          </cell>
        </row>
        <row r="314">
          <cell r="A314" t="str">
            <v>1</v>
          </cell>
          <cell r="B314" t="str">
            <v>2</v>
          </cell>
          <cell r="C314" t="str">
            <v>3</v>
          </cell>
          <cell r="D314">
            <v>4</v>
          </cell>
          <cell r="F314">
            <v>5</v>
          </cell>
        </row>
        <row r="315">
          <cell r="B315">
            <v>19</v>
          </cell>
          <cell r="C315" t="str">
            <v>Door STOP</v>
          </cell>
          <cell r="D315" t="str">
            <v>Bh</v>
          </cell>
          <cell r="E315" t="str">
            <v>Rp.</v>
          </cell>
          <cell r="F315">
            <v>15250</v>
          </cell>
        </row>
        <row r="316">
          <cell r="B316">
            <v>20</v>
          </cell>
          <cell r="C316" t="str">
            <v>Kait angin sikutan yang baik.</v>
          </cell>
          <cell r="D316" t="str">
            <v>Psg</v>
          </cell>
          <cell r="E316" t="str">
            <v>Rp.</v>
          </cell>
          <cell r="F316">
            <v>16000</v>
          </cell>
        </row>
        <row r="317">
          <cell r="B317">
            <v>21</v>
          </cell>
          <cell r="C317" t="str">
            <v>Hak angin</v>
          </cell>
          <cell r="D317" t="str">
            <v>Psg</v>
          </cell>
          <cell r="E317" t="str">
            <v>Rp.</v>
          </cell>
          <cell r="F317">
            <v>8500</v>
          </cell>
        </row>
        <row r="318">
          <cell r="A318" t="str">
            <v>Q</v>
          </cell>
          <cell r="C318" t="str">
            <v>BAHAN  SANITAIR.</v>
          </cell>
        </row>
        <row r="319">
          <cell r="B319">
            <v>1</v>
          </cell>
          <cell r="C319" t="str">
            <v>Kran air "SAN EI"</v>
          </cell>
          <cell r="D319" t="str">
            <v>Bh</v>
          </cell>
          <cell r="E319" t="str">
            <v>Rp.</v>
          </cell>
          <cell r="F319">
            <v>24000</v>
          </cell>
        </row>
        <row r="320">
          <cell r="B320">
            <v>2</v>
          </cell>
          <cell r="C320" t="str">
            <v>Kran air "AMICO 1/2"</v>
          </cell>
          <cell r="D320" t="str">
            <v>Bh</v>
          </cell>
          <cell r="E320" t="str">
            <v>Rp.</v>
          </cell>
          <cell r="F320">
            <v>27500</v>
          </cell>
        </row>
        <row r="321">
          <cell r="B321">
            <v>3</v>
          </cell>
          <cell r="C321" t="str">
            <v>Kran air "AMICO 3/4"</v>
          </cell>
          <cell r="D321" t="str">
            <v>Bh</v>
          </cell>
          <cell r="E321" t="str">
            <v>Rp.</v>
          </cell>
          <cell r="F321">
            <v>32500</v>
          </cell>
        </row>
        <row r="322">
          <cell r="B322">
            <v>4</v>
          </cell>
          <cell r="C322" t="str">
            <v>Pompa air "GOLD STAR"</v>
          </cell>
          <cell r="D322" t="str">
            <v>Bh</v>
          </cell>
          <cell r="E322" t="str">
            <v>Rp.</v>
          </cell>
          <cell r="F322">
            <v>350000</v>
          </cell>
        </row>
        <row r="323">
          <cell r="B323">
            <v>5</v>
          </cell>
          <cell r="C323" t="str">
            <v>Pompa air "NASIONAL"</v>
          </cell>
          <cell r="D323" t="str">
            <v>Bh</v>
          </cell>
          <cell r="E323" t="str">
            <v>Rp.</v>
          </cell>
          <cell r="F323">
            <v>285000</v>
          </cell>
        </row>
        <row r="324">
          <cell r="B324">
            <v>6</v>
          </cell>
          <cell r="C324" t="str">
            <v>Floor drains / plastik.</v>
          </cell>
          <cell r="D324" t="str">
            <v>Bh</v>
          </cell>
          <cell r="E324" t="str">
            <v>Rp.</v>
          </cell>
          <cell r="F324">
            <v>15000</v>
          </cell>
        </row>
        <row r="325">
          <cell r="B325">
            <v>7</v>
          </cell>
          <cell r="C325" t="str">
            <v>Closed Jongkok trasso</v>
          </cell>
          <cell r="D325" t="str">
            <v>Bh</v>
          </cell>
          <cell r="E325" t="str">
            <v>Rp.</v>
          </cell>
          <cell r="F325">
            <v>75000</v>
          </cell>
        </row>
        <row r="326">
          <cell r="B326">
            <v>8</v>
          </cell>
          <cell r="C326" t="str">
            <v>Closed Jongkok keramic INA warna</v>
          </cell>
          <cell r="D326" t="str">
            <v>Bh</v>
          </cell>
          <cell r="E326" t="str">
            <v>Rp.</v>
          </cell>
          <cell r="F326">
            <v>105000</v>
          </cell>
        </row>
        <row r="327">
          <cell r="B327">
            <v>9</v>
          </cell>
          <cell r="C327" t="str">
            <v>Closed duduk monoblock.</v>
          </cell>
          <cell r="D327" t="str">
            <v>Bh</v>
          </cell>
          <cell r="E327" t="str">
            <v>Rp.</v>
          </cell>
          <cell r="F327">
            <v>850000</v>
          </cell>
        </row>
        <row r="328">
          <cell r="B328">
            <v>10</v>
          </cell>
          <cell r="C328" t="str">
            <v>Tutup bak mandi</v>
          </cell>
          <cell r="D328" t="str">
            <v>Bh</v>
          </cell>
          <cell r="E328" t="str">
            <v>Rp.</v>
          </cell>
          <cell r="F328">
            <v>12500</v>
          </cell>
        </row>
        <row r="329">
          <cell r="B329">
            <v>11</v>
          </cell>
          <cell r="C329" t="str">
            <v>Lem paralon</v>
          </cell>
          <cell r="D329" t="str">
            <v>Bh</v>
          </cell>
          <cell r="E329" t="str">
            <v>Rp.</v>
          </cell>
          <cell r="F329">
            <v>6250</v>
          </cell>
        </row>
        <row r="330">
          <cell r="B330">
            <v>12</v>
          </cell>
          <cell r="C330" t="str">
            <v>Westafel</v>
          </cell>
          <cell r="D330" t="str">
            <v>Bh</v>
          </cell>
          <cell r="E330" t="str">
            <v>Rp.</v>
          </cell>
          <cell r="F330">
            <v>375000</v>
          </cell>
        </row>
        <row r="331">
          <cell r="B331">
            <v>13</v>
          </cell>
          <cell r="C331" t="str">
            <v>Urinoir keramic.</v>
          </cell>
          <cell r="D331" t="str">
            <v>Bh</v>
          </cell>
          <cell r="E331" t="str">
            <v>Rp.</v>
          </cell>
          <cell r="F331">
            <v>180250</v>
          </cell>
        </row>
        <row r="332">
          <cell r="B332">
            <v>14</v>
          </cell>
          <cell r="C332" t="str">
            <v>Sumur + pompatangan  dragon terpasang</v>
          </cell>
          <cell r="D332" t="str">
            <v>Unit</v>
          </cell>
          <cell r="E332" t="str">
            <v>Rp.</v>
          </cell>
          <cell r="F332">
            <v>1101600</v>
          </cell>
        </row>
        <row r="333">
          <cell r="B333">
            <v>15</v>
          </cell>
          <cell r="C333" t="str">
            <v>Septiktank + resapan komplit 1 M3</v>
          </cell>
          <cell r="D333" t="str">
            <v>Unit</v>
          </cell>
          <cell r="E333" t="str">
            <v>Rp.</v>
          </cell>
          <cell r="F333">
            <v>1539000</v>
          </cell>
        </row>
        <row r="334">
          <cell r="B334">
            <v>16</v>
          </cell>
          <cell r="C334" t="str">
            <v>Septiktank + resapan komplit 2 M3</v>
          </cell>
          <cell r="D334" t="str">
            <v>Unit</v>
          </cell>
          <cell r="E334" t="str">
            <v>Rp.</v>
          </cell>
          <cell r="F334">
            <v>2349000</v>
          </cell>
        </row>
        <row r="335">
          <cell r="B335">
            <v>17</v>
          </cell>
          <cell r="C335" t="str">
            <v>Septiktank + resapan komplit 5 M3</v>
          </cell>
          <cell r="D335" t="str">
            <v>Unit</v>
          </cell>
          <cell r="E335" t="str">
            <v>Rp.</v>
          </cell>
          <cell r="F335">
            <v>3510000</v>
          </cell>
        </row>
        <row r="336">
          <cell r="B336">
            <v>18</v>
          </cell>
          <cell r="C336" t="str">
            <v>Septiktank + resapan komplit 8 M3</v>
          </cell>
          <cell r="D336" t="str">
            <v>Unit</v>
          </cell>
          <cell r="E336" t="str">
            <v>Rp.</v>
          </cell>
          <cell r="F336">
            <v>5722500</v>
          </cell>
        </row>
        <row r="337">
          <cell r="A337" t="str">
            <v>R</v>
          </cell>
          <cell r="C337" t="str">
            <v>BAHAN  ELEKTRIKAL.</v>
          </cell>
        </row>
        <row r="338">
          <cell r="B338">
            <v>1</v>
          </cell>
          <cell r="C338" t="str">
            <v>Pasang  listrik /Wirring.</v>
          </cell>
          <cell r="D338" t="str">
            <v>Ttk</v>
          </cell>
          <cell r="E338" t="str">
            <v>Rp.</v>
          </cell>
          <cell r="F338">
            <v>60000</v>
          </cell>
        </row>
        <row r="339">
          <cell r="B339">
            <v>2</v>
          </cell>
          <cell r="C339" t="str">
            <v>Lampu TL 1 x 10 w PHILIPS</v>
          </cell>
          <cell r="D339" t="str">
            <v>Bh</v>
          </cell>
          <cell r="E339" t="str">
            <v>Rp.</v>
          </cell>
          <cell r="F339">
            <v>39600</v>
          </cell>
        </row>
        <row r="340">
          <cell r="B340">
            <v>3</v>
          </cell>
          <cell r="C340" t="str">
            <v>Lampu TL 1 x 20 w PHILIPS</v>
          </cell>
          <cell r="D340" t="str">
            <v>Bh</v>
          </cell>
          <cell r="E340" t="str">
            <v>Rp.</v>
          </cell>
          <cell r="F340">
            <v>61600</v>
          </cell>
        </row>
        <row r="341">
          <cell r="B341">
            <v>4</v>
          </cell>
          <cell r="C341" t="str">
            <v>Lampu TL 1 x 40 w PHILIPS</v>
          </cell>
          <cell r="D341" t="str">
            <v>Bh</v>
          </cell>
          <cell r="E341" t="str">
            <v>Rp.</v>
          </cell>
          <cell r="F341">
            <v>75000</v>
          </cell>
        </row>
        <row r="342">
          <cell r="B342">
            <v>5</v>
          </cell>
          <cell r="C342" t="str">
            <v>Lampu pijar 40 - 100 w PHILIPS</v>
          </cell>
          <cell r="D342" t="str">
            <v>Bh</v>
          </cell>
          <cell r="E342" t="str">
            <v>Rp.</v>
          </cell>
          <cell r="F342">
            <v>12000</v>
          </cell>
        </row>
        <row r="343">
          <cell r="B343">
            <v>6</v>
          </cell>
          <cell r="C343" t="str">
            <v>Isolator</v>
          </cell>
          <cell r="D343" t="str">
            <v>Bh</v>
          </cell>
          <cell r="E343" t="str">
            <v>Rp.</v>
          </cell>
          <cell r="F343">
            <v>6000</v>
          </cell>
        </row>
        <row r="344">
          <cell r="B344">
            <v>7</v>
          </cell>
          <cell r="C344" t="str">
            <v>Las Doof</v>
          </cell>
          <cell r="D344" t="str">
            <v>Bh</v>
          </cell>
          <cell r="E344" t="str">
            <v>Rp.</v>
          </cell>
          <cell r="F344">
            <v>2400</v>
          </cell>
        </row>
        <row r="345">
          <cell r="B345">
            <v>8</v>
          </cell>
          <cell r="C345" t="str">
            <v>Fiting Plafoond</v>
          </cell>
          <cell r="D345" t="str">
            <v>Bh</v>
          </cell>
          <cell r="E345" t="str">
            <v>Rp.</v>
          </cell>
          <cell r="F345">
            <v>10500</v>
          </cell>
        </row>
        <row r="346">
          <cell r="B346">
            <v>9</v>
          </cell>
          <cell r="C346" t="str">
            <v>T dos PVC</v>
          </cell>
          <cell r="D346" t="str">
            <v>Bh</v>
          </cell>
          <cell r="E346" t="str">
            <v>Rp.</v>
          </cell>
          <cell r="F346">
            <v>1750</v>
          </cell>
        </row>
        <row r="347">
          <cell r="B347">
            <v>10</v>
          </cell>
          <cell r="C347" t="str">
            <v>Stop Kontak "BROCO"</v>
          </cell>
          <cell r="D347" t="str">
            <v>Bh</v>
          </cell>
          <cell r="E347" t="str">
            <v>Rp.</v>
          </cell>
          <cell r="F347">
            <v>22500</v>
          </cell>
        </row>
        <row r="348">
          <cell r="B348">
            <v>11</v>
          </cell>
          <cell r="C348" t="str">
            <v>Saklar tunggal "BROCO"</v>
          </cell>
          <cell r="D348" t="str">
            <v>Bh</v>
          </cell>
          <cell r="E348" t="str">
            <v>Rp.</v>
          </cell>
          <cell r="F348">
            <v>22500</v>
          </cell>
        </row>
        <row r="349">
          <cell r="B349">
            <v>12</v>
          </cell>
          <cell r="C349" t="str">
            <v>Sakla ganda " BROCO "</v>
          </cell>
          <cell r="D349" t="str">
            <v>Bh</v>
          </cell>
          <cell r="E349" t="str">
            <v>Rp.</v>
          </cell>
          <cell r="F349">
            <v>30000</v>
          </cell>
        </row>
        <row r="350">
          <cell r="B350">
            <v>13</v>
          </cell>
          <cell r="C350" t="str">
            <v>Kabel NYA 1000 Volt 1,5 mm</v>
          </cell>
          <cell r="D350" t="str">
            <v>M1</v>
          </cell>
          <cell r="E350" t="str">
            <v>Rp.</v>
          </cell>
          <cell r="F350">
            <v>2800</v>
          </cell>
        </row>
        <row r="351">
          <cell r="B351">
            <v>14</v>
          </cell>
          <cell r="C351" t="str">
            <v>Kabel NYA 1000 Volt 2,5 mm</v>
          </cell>
          <cell r="D351" t="str">
            <v>M1</v>
          </cell>
          <cell r="E351" t="str">
            <v>Rp.</v>
          </cell>
          <cell r="F351">
            <v>3750</v>
          </cell>
        </row>
        <row r="352">
          <cell r="B352">
            <v>15</v>
          </cell>
          <cell r="C352" t="str">
            <v>Kabel NYA 1000 Volt  4 mm</v>
          </cell>
          <cell r="D352" t="str">
            <v>M1</v>
          </cell>
          <cell r="E352" t="str">
            <v>Rp.</v>
          </cell>
          <cell r="F352">
            <v>5000</v>
          </cell>
        </row>
        <row r="353">
          <cell r="B353">
            <v>16</v>
          </cell>
          <cell r="C353" t="str">
            <v>Sekrering Tunggal "LN" biasa</v>
          </cell>
          <cell r="D353" t="str">
            <v>Bh</v>
          </cell>
          <cell r="E353" t="str">
            <v>Rp.</v>
          </cell>
          <cell r="F353">
            <v>55000</v>
          </cell>
        </row>
        <row r="354">
          <cell r="B354">
            <v>17</v>
          </cell>
          <cell r="C354" t="str">
            <v>Sekering ganda "LN" biasa</v>
          </cell>
          <cell r="D354" t="str">
            <v>Bh</v>
          </cell>
          <cell r="E354" t="str">
            <v>Rp.</v>
          </cell>
          <cell r="F354">
            <v>60150</v>
          </cell>
        </row>
        <row r="355">
          <cell r="B355">
            <v>18</v>
          </cell>
          <cell r="C355" t="str">
            <v>Sekering  1 group + MCB</v>
          </cell>
          <cell r="D355" t="str">
            <v>Unit</v>
          </cell>
          <cell r="E355" t="str">
            <v>Rp.</v>
          </cell>
          <cell r="F355">
            <v>79800</v>
          </cell>
        </row>
        <row r="356">
          <cell r="B356">
            <v>19</v>
          </cell>
          <cell r="C356" t="str">
            <v>Sekering  2 group + MCB</v>
          </cell>
          <cell r="D356" t="str">
            <v>Unit</v>
          </cell>
          <cell r="E356" t="str">
            <v>Rp.</v>
          </cell>
          <cell r="F356">
            <v>114000</v>
          </cell>
        </row>
        <row r="357">
          <cell r="B357">
            <v>20</v>
          </cell>
          <cell r="C357" t="str">
            <v>Sekering  3 group + MCB</v>
          </cell>
          <cell r="D357" t="str">
            <v>Unit</v>
          </cell>
          <cell r="E357" t="str">
            <v>Rp.</v>
          </cell>
          <cell r="F357">
            <v>162000</v>
          </cell>
        </row>
        <row r="374">
          <cell r="A374" t="str">
            <v>D:\Budi\DataBudi\AnalisaSNI.wk4\2006.</v>
          </cell>
          <cell r="F374" t="str">
            <v>Halaman : 125</v>
          </cell>
        </row>
        <row r="375">
          <cell r="B375" t="str">
            <v>DAFTAR  HARGA  TERTINGGI  UPAH KERJA ORANG per HARI</v>
          </cell>
        </row>
        <row r="379">
          <cell r="B379" t="str">
            <v>NO.</v>
          </cell>
          <cell r="C379" t="str">
            <v>URAIAN TENAGA</v>
          </cell>
          <cell r="D379" t="str">
            <v>SATUAN</v>
          </cell>
          <cell r="E379" t="str">
            <v>UPAH PERHARI</v>
          </cell>
        </row>
        <row r="381">
          <cell r="B381" t="str">
            <v>1</v>
          </cell>
          <cell r="C381" t="str">
            <v>2</v>
          </cell>
          <cell r="D381" t="str">
            <v>3</v>
          </cell>
          <cell r="F381" t="str">
            <v>4</v>
          </cell>
        </row>
        <row r="383">
          <cell r="B383">
            <v>1</v>
          </cell>
          <cell r="C383" t="str">
            <v xml:space="preserve">  MANDOR</v>
          </cell>
          <cell r="D383" t="str">
            <v>Org / hr</v>
          </cell>
          <cell r="E383" t="str">
            <v>Rp.</v>
          </cell>
          <cell r="F383">
            <v>55000</v>
          </cell>
        </row>
        <row r="384">
          <cell r="B384">
            <v>2</v>
          </cell>
          <cell r="C384" t="str">
            <v xml:space="preserve">  KEPALA TUKANG GALI TANAH</v>
          </cell>
          <cell r="D384" t="str">
            <v>Org / hr</v>
          </cell>
          <cell r="E384" t="str">
            <v>Rp.</v>
          </cell>
          <cell r="F384">
            <v>45000</v>
          </cell>
        </row>
        <row r="385">
          <cell r="B385">
            <v>3</v>
          </cell>
          <cell r="C385" t="str">
            <v xml:space="preserve">  KEPALA TUKANG BATU</v>
          </cell>
          <cell r="D385" t="str">
            <v>Org / hr</v>
          </cell>
          <cell r="E385" t="str">
            <v>Rp.</v>
          </cell>
          <cell r="F385">
            <v>45000</v>
          </cell>
        </row>
        <row r="386">
          <cell r="B386">
            <v>4</v>
          </cell>
          <cell r="C386" t="str">
            <v xml:space="preserve">  KEPALA TUKANG KAYU</v>
          </cell>
          <cell r="D386" t="str">
            <v>Org / hr</v>
          </cell>
          <cell r="E386" t="str">
            <v>Rp.</v>
          </cell>
          <cell r="F386">
            <v>45000</v>
          </cell>
        </row>
        <row r="387">
          <cell r="B387">
            <v>5</v>
          </cell>
          <cell r="C387" t="str">
            <v xml:space="preserve">  KEPALA TUKANG BESI</v>
          </cell>
          <cell r="D387" t="str">
            <v>Org / hr</v>
          </cell>
          <cell r="E387" t="str">
            <v>Rp.</v>
          </cell>
          <cell r="F387">
            <v>45000</v>
          </cell>
        </row>
        <row r="388">
          <cell r="B388">
            <v>6</v>
          </cell>
          <cell r="C388" t="str">
            <v xml:space="preserve">  KEPALA TUKANG CAT </v>
          </cell>
          <cell r="D388" t="str">
            <v>Org / hr</v>
          </cell>
          <cell r="E388" t="str">
            <v>Rp.</v>
          </cell>
          <cell r="F388">
            <v>45000</v>
          </cell>
        </row>
        <row r="389">
          <cell r="B389">
            <v>7</v>
          </cell>
          <cell r="C389" t="str">
            <v xml:space="preserve">  KEPALA TUKANG LISTRIK</v>
          </cell>
          <cell r="D389" t="str">
            <v>Org / hr</v>
          </cell>
          <cell r="E389" t="str">
            <v>Rp.</v>
          </cell>
          <cell r="F389">
            <v>45000</v>
          </cell>
        </row>
        <row r="390">
          <cell r="B390">
            <v>8</v>
          </cell>
          <cell r="C390" t="str">
            <v xml:space="preserve">  TUKANG  GALI TANAH</v>
          </cell>
          <cell r="D390" t="str">
            <v>Org / hr</v>
          </cell>
          <cell r="E390" t="str">
            <v>Rp.</v>
          </cell>
          <cell r="F390">
            <v>40000</v>
          </cell>
        </row>
        <row r="391">
          <cell r="B391">
            <v>9</v>
          </cell>
          <cell r="C391" t="str">
            <v xml:space="preserve">  TUKANG  BATU</v>
          </cell>
          <cell r="D391" t="str">
            <v>Org / hr</v>
          </cell>
          <cell r="E391" t="str">
            <v>Rp.</v>
          </cell>
          <cell r="F391">
            <v>44900</v>
          </cell>
        </row>
        <row r="392">
          <cell r="B392">
            <v>10</v>
          </cell>
          <cell r="C392" t="str">
            <v xml:space="preserve">  TUKANG  KAYU</v>
          </cell>
          <cell r="D392" t="str">
            <v>Org / hr</v>
          </cell>
          <cell r="E392" t="str">
            <v>Rp.</v>
          </cell>
          <cell r="F392">
            <v>45000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3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3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kelas"/>
      <sheetName val="RAPPlabsaiins"/>
      <sheetName val="rekapitulasi"/>
      <sheetName val="Bahan  BEP"/>
      <sheetName val="aibep"/>
      <sheetName val="Scedule"/>
      <sheetName val="RAB-aibep"/>
      <sheetName val="RAB-SNI"/>
      <sheetName val="Bhan"/>
      <sheetName val="Total"/>
      <sheetName val="Siap"/>
      <sheetName val="Tanah"/>
      <sheetName val="Ponds"/>
      <sheetName val="Betn"/>
      <sheetName val="Psang"/>
      <sheetName val="Plester"/>
      <sheetName val="unit kusen pintu"/>
      <sheetName val="Kyu"/>
      <sheetName val="Ataplavon"/>
      <sheetName val="BesiCat"/>
      <sheetName val="Lantai"/>
      <sheetName val="KunciKaca"/>
      <sheetName val="Sanitasi"/>
      <sheetName val="inf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A14" t="str">
            <v>A.</v>
          </cell>
          <cell r="C14" t="str">
            <v>BAHAN PASIR</v>
          </cell>
        </row>
        <row r="15">
          <cell r="B15">
            <v>1</v>
          </cell>
          <cell r="C15" t="str">
            <v>Pasir Urug / Tanah katel.</v>
          </cell>
          <cell r="D15" t="str">
            <v>M3</v>
          </cell>
          <cell r="E15" t="str">
            <v>Rp.</v>
          </cell>
          <cell r="F15">
            <v>55000</v>
          </cell>
        </row>
        <row r="16">
          <cell r="B16">
            <v>2</v>
          </cell>
          <cell r="C16" t="str">
            <v xml:space="preserve">Pasir Pasang </v>
          </cell>
          <cell r="D16" t="str">
            <v>M3</v>
          </cell>
          <cell r="E16" t="str">
            <v>Rp.</v>
          </cell>
          <cell r="F16">
            <v>60500</v>
          </cell>
        </row>
        <row r="17">
          <cell r="B17">
            <v>3</v>
          </cell>
          <cell r="C17" t="str">
            <v>Pasir Cor</v>
          </cell>
          <cell r="D17" t="str">
            <v>M3</v>
          </cell>
          <cell r="E17" t="str">
            <v>Rp.</v>
          </cell>
          <cell r="F17">
            <v>60500</v>
          </cell>
        </row>
        <row r="18">
          <cell r="B18">
            <v>4</v>
          </cell>
          <cell r="C18" t="str">
            <v>Sirtu urug</v>
          </cell>
          <cell r="D18" t="str">
            <v>M3</v>
          </cell>
          <cell r="E18" t="str">
            <v>Rp.</v>
          </cell>
          <cell r="F18">
            <v>70000</v>
          </cell>
        </row>
        <row r="19">
          <cell r="B19">
            <v>5</v>
          </cell>
          <cell r="C19" t="str">
            <v>Tanah Urug</v>
          </cell>
          <cell r="D19" t="str">
            <v>M3</v>
          </cell>
          <cell r="E19" t="str">
            <v>Rp.</v>
          </cell>
          <cell r="F19">
            <v>45000</v>
          </cell>
        </row>
        <row r="20">
          <cell r="B20">
            <v>6</v>
          </cell>
          <cell r="C20" t="str">
            <v>Tanah grosok</v>
          </cell>
          <cell r="D20" t="str">
            <v>M3</v>
          </cell>
          <cell r="E20" t="str">
            <v>Rp.</v>
          </cell>
          <cell r="F20">
            <v>80000</v>
          </cell>
        </row>
        <row r="21">
          <cell r="B21">
            <v>7</v>
          </cell>
          <cell r="C21" t="str">
            <v>Tanah taman</v>
          </cell>
          <cell r="D21" t="str">
            <v>M3</v>
          </cell>
          <cell r="E21" t="str">
            <v>Rp.</v>
          </cell>
          <cell r="F21">
            <v>98000</v>
          </cell>
        </row>
        <row r="22">
          <cell r="A22" t="str">
            <v>B.</v>
          </cell>
          <cell r="C22" t="str">
            <v>BAHAN BATU</v>
          </cell>
          <cell r="D22" t="str">
            <v/>
          </cell>
        </row>
        <row r="23">
          <cell r="B23">
            <v>1</v>
          </cell>
          <cell r="C23" t="str">
            <v>Batu Kali Pecah 15/20 ( tangan )</v>
          </cell>
          <cell r="D23" t="str">
            <v>M3</v>
          </cell>
          <cell r="E23" t="str">
            <v>Rp.</v>
          </cell>
          <cell r="F23">
            <v>85000</v>
          </cell>
        </row>
        <row r="24">
          <cell r="B24">
            <v>2</v>
          </cell>
          <cell r="C24" t="str">
            <v xml:space="preserve">Batu Kali </v>
          </cell>
          <cell r="D24" t="str">
            <v>M3</v>
          </cell>
          <cell r="E24" t="str">
            <v>Rp.</v>
          </cell>
          <cell r="F24">
            <v>65000</v>
          </cell>
        </row>
        <row r="25">
          <cell r="B25">
            <v>3</v>
          </cell>
          <cell r="C25" t="str">
            <v>Batu Kali Pecah 7/10 ( tangan )</v>
          </cell>
          <cell r="D25" t="str">
            <v>M3</v>
          </cell>
          <cell r="E25" t="str">
            <v>Rp.</v>
          </cell>
          <cell r="F25">
            <v>120000</v>
          </cell>
        </row>
        <row r="26">
          <cell r="B26">
            <v>4</v>
          </cell>
          <cell r="C26" t="str">
            <v>Batu Kali Pecah 5/7 ( tangan )</v>
          </cell>
          <cell r="D26" t="str">
            <v>M3</v>
          </cell>
          <cell r="E26" t="str">
            <v>Rp.</v>
          </cell>
          <cell r="F26">
            <v>145000</v>
          </cell>
        </row>
        <row r="27">
          <cell r="B27">
            <v>5</v>
          </cell>
          <cell r="C27" t="str">
            <v>Batu Kali Pecah 3/5 ( mesin )</v>
          </cell>
          <cell r="D27" t="str">
            <v>M3</v>
          </cell>
          <cell r="E27" t="str">
            <v>Rp.</v>
          </cell>
          <cell r="F27">
            <v>160000</v>
          </cell>
        </row>
        <row r="28">
          <cell r="B28">
            <v>6</v>
          </cell>
          <cell r="C28" t="str">
            <v>Batu Kali Pecah 2/3 ( mesin )</v>
          </cell>
          <cell r="D28" t="str">
            <v>M3</v>
          </cell>
          <cell r="E28" t="str">
            <v>Rp.</v>
          </cell>
          <cell r="F28">
            <v>180000</v>
          </cell>
        </row>
        <row r="29">
          <cell r="B29">
            <v>7</v>
          </cell>
          <cell r="C29" t="str">
            <v>Batu Kali Pecah 0.5 - 1 ( mesin )</v>
          </cell>
          <cell r="D29" t="str">
            <v>M3</v>
          </cell>
          <cell r="E29" t="str">
            <v>Rp.</v>
          </cell>
          <cell r="F29">
            <v>200000</v>
          </cell>
        </row>
        <row r="30">
          <cell r="B30">
            <v>8</v>
          </cell>
          <cell r="C30" t="str">
            <v>Batu Kali Pecah 1/2 ( mesin )</v>
          </cell>
          <cell r="D30" t="str">
            <v>M3</v>
          </cell>
          <cell r="E30" t="str">
            <v>Rp.</v>
          </cell>
          <cell r="F30">
            <v>210000</v>
          </cell>
        </row>
        <row r="31">
          <cell r="B31">
            <v>9</v>
          </cell>
          <cell r="C31" t="str">
            <v>Batu pecah tersaring untuk laston</v>
          </cell>
          <cell r="D31" t="str">
            <v>M3</v>
          </cell>
          <cell r="E31" t="str">
            <v>Rp.</v>
          </cell>
          <cell r="F31">
            <v>200000</v>
          </cell>
        </row>
        <row r="32">
          <cell r="B32">
            <v>10</v>
          </cell>
          <cell r="C32" t="str">
            <v>Batu pecah tersaring untuk LPA</v>
          </cell>
          <cell r="D32" t="str">
            <v>M3</v>
          </cell>
          <cell r="E32" t="str">
            <v>Rp.</v>
          </cell>
          <cell r="F32">
            <v>147500</v>
          </cell>
        </row>
        <row r="33">
          <cell r="B33">
            <v>11</v>
          </cell>
          <cell r="C33" t="str">
            <v>Batu pecah tersaring untuk LPB</v>
          </cell>
          <cell r="D33" t="str">
            <v>M3</v>
          </cell>
          <cell r="E33" t="str">
            <v>Rp.</v>
          </cell>
          <cell r="F33">
            <v>140000</v>
          </cell>
        </row>
        <row r="34">
          <cell r="B34">
            <v>12</v>
          </cell>
          <cell r="C34" t="str">
            <v>Koral Beton 1/2</v>
          </cell>
          <cell r="D34" t="str">
            <v>M3</v>
          </cell>
          <cell r="E34" t="str">
            <v>Rp.</v>
          </cell>
          <cell r="F34">
            <v>170000</v>
          </cell>
        </row>
        <row r="35">
          <cell r="B35">
            <v>13</v>
          </cell>
          <cell r="C35" t="str">
            <v>Koral Beton 2/3</v>
          </cell>
          <cell r="D35" t="str">
            <v>M3</v>
          </cell>
          <cell r="E35" t="str">
            <v>Rp.</v>
          </cell>
          <cell r="F35">
            <v>149000</v>
          </cell>
        </row>
        <row r="36">
          <cell r="B36">
            <v>15</v>
          </cell>
          <cell r="C36" t="str">
            <v>Batu kerikil Granito.</v>
          </cell>
          <cell r="D36" t="str">
            <v>M3</v>
          </cell>
          <cell r="E36" t="str">
            <v>Rp.</v>
          </cell>
          <cell r="F36">
            <v>420000</v>
          </cell>
        </row>
        <row r="37">
          <cell r="B37">
            <v>16</v>
          </cell>
          <cell r="C37" t="str">
            <v>Batu kerikil Traso.</v>
          </cell>
          <cell r="D37" t="str">
            <v>M3</v>
          </cell>
          <cell r="E37" t="str">
            <v>Rp.</v>
          </cell>
          <cell r="F37">
            <v>365000</v>
          </cell>
        </row>
        <row r="38">
          <cell r="B38">
            <v>17</v>
          </cell>
          <cell r="C38" t="str">
            <v>Batu tempel.</v>
          </cell>
          <cell r="D38" t="str">
            <v>M2</v>
          </cell>
          <cell r="E38" t="str">
            <v>Rp.</v>
          </cell>
          <cell r="F38">
            <v>80000</v>
          </cell>
        </row>
        <row r="39">
          <cell r="B39">
            <v>18</v>
          </cell>
          <cell r="C39" t="str">
            <v>Batu bata tebal 5,5 cm. Bakaran kayu</v>
          </cell>
          <cell r="D39" t="str">
            <v>Bh</v>
          </cell>
          <cell r="E39" t="str">
            <v>Rp.</v>
          </cell>
          <cell r="F39">
            <v>500</v>
          </cell>
        </row>
        <row r="40">
          <cell r="B40">
            <v>19</v>
          </cell>
          <cell r="C40" t="str">
            <v>Batu bata tebal 5,5 cm. Bakaran sekem.</v>
          </cell>
          <cell r="D40" t="str">
            <v>Bh</v>
          </cell>
          <cell r="E40" t="str">
            <v>Rp.</v>
          </cell>
          <cell r="F40">
            <v>450</v>
          </cell>
        </row>
        <row r="41">
          <cell r="A41" t="str">
            <v/>
          </cell>
          <cell r="B41">
            <v>20</v>
          </cell>
          <cell r="C41" t="str">
            <v>Batako.</v>
          </cell>
          <cell r="D41" t="str">
            <v>Bh</v>
          </cell>
          <cell r="E41" t="str">
            <v>Rp.</v>
          </cell>
          <cell r="F41">
            <v>2000</v>
          </cell>
        </row>
        <row r="42">
          <cell r="A42" t="str">
            <v>C</v>
          </cell>
          <cell r="C42" t="str">
            <v>BAHAN PAVING STONE.</v>
          </cell>
          <cell r="D42" t="str">
            <v/>
          </cell>
        </row>
        <row r="43">
          <cell r="B43">
            <v>1</v>
          </cell>
          <cell r="C43" t="str">
            <v>Paving stone abu-2 tb. 6 cm (3 berlian-DT1)</v>
          </cell>
          <cell r="D43" t="str">
            <v>Bj</v>
          </cell>
          <cell r="E43" t="str">
            <v>Rp.</v>
          </cell>
          <cell r="F43">
            <v>825</v>
          </cell>
        </row>
        <row r="44">
          <cell r="B44">
            <v>2</v>
          </cell>
          <cell r="C44" t="str">
            <v>Paving stone abu-2 tb. 6 cm (4 persegi pjng )</v>
          </cell>
          <cell r="D44" t="str">
            <v>Bj</v>
          </cell>
          <cell r="E44" t="str">
            <v>Rp.</v>
          </cell>
          <cell r="F44">
            <v>730</v>
          </cell>
        </row>
        <row r="45">
          <cell r="B45">
            <v>3</v>
          </cell>
          <cell r="C45" t="str">
            <v>Paving stone abu-2 tb. 6 cm (type-DT1 / S)</v>
          </cell>
          <cell r="D45" t="str">
            <v>Bj</v>
          </cell>
          <cell r="E45" t="str">
            <v>Rp.</v>
          </cell>
          <cell r="F45">
            <v>995</v>
          </cell>
        </row>
        <row r="46">
          <cell r="B46">
            <v>4</v>
          </cell>
          <cell r="C46" t="str">
            <v>Paving stone abu-2 tb. 6 cm (type-DT2)</v>
          </cell>
          <cell r="D46" t="str">
            <v>Bj</v>
          </cell>
          <cell r="E46" t="str">
            <v>Rp.</v>
          </cell>
          <cell r="F46">
            <v>925</v>
          </cell>
        </row>
        <row r="47">
          <cell r="B47">
            <v>5</v>
          </cell>
          <cell r="C47" t="str">
            <v>Paving stone abu-2 tb. 6 cm (type-DT7)</v>
          </cell>
          <cell r="D47" t="str">
            <v>Bj</v>
          </cell>
          <cell r="E47" t="str">
            <v>Rp.</v>
          </cell>
          <cell r="F47">
            <v>975</v>
          </cell>
        </row>
        <row r="48">
          <cell r="B48">
            <v>6</v>
          </cell>
          <cell r="C48" t="str">
            <v>Paving stone abu-2 tb. 8 cm (3 berlian-DT1)</v>
          </cell>
          <cell r="D48" t="str">
            <v>Bj</v>
          </cell>
          <cell r="E48" t="str">
            <v>Rp.</v>
          </cell>
          <cell r="F48">
            <v>1100</v>
          </cell>
        </row>
        <row r="49">
          <cell r="B49">
            <v>7</v>
          </cell>
          <cell r="C49" t="str">
            <v>Paving stone abu-2 tb. 8 cm (4 persegi pjng )</v>
          </cell>
          <cell r="D49" t="str">
            <v>Bj</v>
          </cell>
          <cell r="E49" t="str">
            <v>Rp.</v>
          </cell>
          <cell r="F49">
            <v>1150</v>
          </cell>
        </row>
        <row r="50">
          <cell r="B50">
            <v>8</v>
          </cell>
          <cell r="C50" t="str">
            <v>Paving stone abu-2 tb. 8 cm (type-DT1 / S)</v>
          </cell>
          <cell r="D50" t="str">
            <v>Bj</v>
          </cell>
          <cell r="E50" t="str">
            <v>Rp.</v>
          </cell>
          <cell r="F50">
            <v>1210</v>
          </cell>
        </row>
        <row r="51">
          <cell r="B51">
            <v>9</v>
          </cell>
          <cell r="C51" t="str">
            <v>Paving stone abu-2 tb. 8 cm (type-DT2)</v>
          </cell>
          <cell r="D51" t="str">
            <v>Bj</v>
          </cell>
          <cell r="E51" t="str">
            <v>Rp.</v>
          </cell>
          <cell r="F51">
            <v>1175</v>
          </cell>
        </row>
        <row r="52">
          <cell r="B52">
            <v>10</v>
          </cell>
          <cell r="C52" t="str">
            <v>Paving stone abu-2 tb. 8 cm (type-DT7)</v>
          </cell>
          <cell r="D52" t="str">
            <v>Bj</v>
          </cell>
          <cell r="E52" t="str">
            <v>Rp.</v>
          </cell>
          <cell r="F52">
            <v>1225</v>
          </cell>
        </row>
        <row r="53">
          <cell r="B53">
            <v>11</v>
          </cell>
          <cell r="C53" t="str">
            <v>Paving stone merah tb. 6 cm (3 berlian-DT1)</v>
          </cell>
          <cell r="D53" t="str">
            <v>Bj</v>
          </cell>
          <cell r="E53" t="str">
            <v>Rp.</v>
          </cell>
          <cell r="F53">
            <v>1075</v>
          </cell>
        </row>
        <row r="54">
          <cell r="B54">
            <v>12</v>
          </cell>
          <cell r="C54" t="str">
            <v>Paving stone merah tb. 6 cm (type-DT1 / S)</v>
          </cell>
          <cell r="D54" t="str">
            <v>Bj</v>
          </cell>
          <cell r="E54" t="str">
            <v>Rp.</v>
          </cell>
          <cell r="F54">
            <v>1075</v>
          </cell>
        </row>
        <row r="55">
          <cell r="B55">
            <v>13</v>
          </cell>
          <cell r="C55" t="str">
            <v>Paving stone merah tb. 6 cm (type-segi enam)</v>
          </cell>
          <cell r="D55" t="str">
            <v>Bj</v>
          </cell>
          <cell r="E55" t="str">
            <v>Rp.</v>
          </cell>
          <cell r="F55">
            <v>1350</v>
          </cell>
        </row>
        <row r="56">
          <cell r="B56">
            <v>14</v>
          </cell>
          <cell r="C56" t="str">
            <v>Paving stone merah tb. 8 cm (3 berlian-DT1)</v>
          </cell>
          <cell r="D56" t="str">
            <v>Bj</v>
          </cell>
          <cell r="E56" t="str">
            <v>Rp.</v>
          </cell>
          <cell r="F56">
            <v>1500</v>
          </cell>
        </row>
        <row r="57">
          <cell r="B57">
            <v>15</v>
          </cell>
          <cell r="C57" t="str">
            <v>Paving stone mrh tb. 8 cm (4 persegi pjng-)</v>
          </cell>
          <cell r="D57" t="str">
            <v>Bj</v>
          </cell>
          <cell r="E57" t="str">
            <v>Rp.</v>
          </cell>
          <cell r="F57">
            <v>1450</v>
          </cell>
        </row>
        <row r="58">
          <cell r="B58">
            <v>16</v>
          </cell>
          <cell r="C58" t="str">
            <v>Paving stone merah tb. 8 cm (type-DT1)</v>
          </cell>
          <cell r="D58" t="str">
            <v>Bj</v>
          </cell>
          <cell r="E58" t="str">
            <v>Rp.</v>
          </cell>
          <cell r="F58">
            <v>1275</v>
          </cell>
        </row>
        <row r="59">
          <cell r="B59">
            <v>17</v>
          </cell>
          <cell r="C59" t="str">
            <v>Paving stone merah tb. 8 cm (type-segi enam)</v>
          </cell>
          <cell r="D59" t="str">
            <v>Bj</v>
          </cell>
          <cell r="E59" t="str">
            <v>Rp.</v>
          </cell>
          <cell r="F59">
            <v>1530</v>
          </cell>
        </row>
        <row r="60">
          <cell r="A60" t="str">
            <v>D:\Budi\DataBudi\AnalisaSNI.wk4\2006.</v>
          </cell>
          <cell r="F60" t="str">
            <v>Halaman : 120</v>
          </cell>
        </row>
        <row r="61">
          <cell r="A61" t="str">
            <v>1</v>
          </cell>
          <cell r="B61" t="str">
            <v>2</v>
          </cell>
          <cell r="C61" t="str">
            <v>3</v>
          </cell>
          <cell r="D61">
            <v>4</v>
          </cell>
          <cell r="F61">
            <v>5</v>
          </cell>
        </row>
        <row r="62">
          <cell r="B62">
            <v>18</v>
          </cell>
          <cell r="C62" t="str">
            <v>Paving stone / beton blok kelas I</v>
          </cell>
          <cell r="D62" t="str">
            <v>M2</v>
          </cell>
          <cell r="E62" t="str">
            <v>Rp.</v>
          </cell>
          <cell r="F62">
            <v>52000</v>
          </cell>
        </row>
        <row r="63">
          <cell r="B63">
            <v>19</v>
          </cell>
          <cell r="C63" t="str">
            <v>Paving stone / beton blok kelas II</v>
          </cell>
          <cell r="D63" t="str">
            <v>M2</v>
          </cell>
          <cell r="E63" t="str">
            <v>Rp.</v>
          </cell>
          <cell r="F63">
            <v>46000</v>
          </cell>
        </row>
        <row r="64">
          <cell r="B64">
            <v>20</v>
          </cell>
          <cell r="C64" t="str">
            <v>Rooster beton</v>
          </cell>
          <cell r="D64" t="str">
            <v>bh</v>
          </cell>
          <cell r="E64" t="str">
            <v>Rp.</v>
          </cell>
          <cell r="F64">
            <v>6750</v>
          </cell>
        </row>
        <row r="65">
          <cell r="B65">
            <v>21</v>
          </cell>
          <cell r="C65" t="str">
            <v>Bata berongga</v>
          </cell>
          <cell r="D65" t="str">
            <v>bh</v>
          </cell>
          <cell r="E65" t="str">
            <v>Rp.</v>
          </cell>
          <cell r="F65">
            <v>5750</v>
          </cell>
        </row>
        <row r="66">
          <cell r="B66">
            <v>22</v>
          </cell>
          <cell r="C66" t="str">
            <v>Hollow block 10</v>
          </cell>
          <cell r="D66" t="str">
            <v>bh</v>
          </cell>
          <cell r="E66" t="str">
            <v>Rp.</v>
          </cell>
          <cell r="F66">
            <v>0</v>
          </cell>
        </row>
        <row r="67">
          <cell r="B67">
            <v>23</v>
          </cell>
          <cell r="C67" t="str">
            <v>Hollow block 15</v>
          </cell>
          <cell r="D67" t="str">
            <v>bh</v>
          </cell>
          <cell r="E67" t="str">
            <v>Rp.</v>
          </cell>
          <cell r="F67">
            <v>0</v>
          </cell>
        </row>
        <row r="68">
          <cell r="B68">
            <v>24</v>
          </cell>
          <cell r="C68" t="str">
            <v>Hollow block 20</v>
          </cell>
          <cell r="D68" t="str">
            <v>bh</v>
          </cell>
          <cell r="E68" t="str">
            <v>Rp.</v>
          </cell>
          <cell r="F68">
            <v>0</v>
          </cell>
        </row>
        <row r="69">
          <cell r="B69">
            <v>25</v>
          </cell>
          <cell r="C69" t="str">
            <v>Conblock 10</v>
          </cell>
          <cell r="D69" t="str">
            <v>bh</v>
          </cell>
          <cell r="E69" t="str">
            <v>Rp.</v>
          </cell>
          <cell r="F69">
            <v>0</v>
          </cell>
        </row>
        <row r="70">
          <cell r="B70">
            <v>26</v>
          </cell>
          <cell r="C70" t="str">
            <v>Conblock 15</v>
          </cell>
          <cell r="D70" t="str">
            <v>bh</v>
          </cell>
          <cell r="E70" t="str">
            <v>Rp.</v>
          </cell>
          <cell r="F70">
            <v>0</v>
          </cell>
        </row>
        <row r="71">
          <cell r="B71">
            <v>27</v>
          </cell>
          <cell r="C71" t="str">
            <v>Conblock 20</v>
          </cell>
          <cell r="D71" t="str">
            <v>bh</v>
          </cell>
          <cell r="E71" t="str">
            <v>Rp.</v>
          </cell>
          <cell r="F71">
            <v>5750</v>
          </cell>
        </row>
        <row r="72">
          <cell r="A72" t="str">
            <v>D</v>
          </cell>
          <cell r="C72" t="str">
            <v>BAHAN  SEMEN / P.C.</v>
          </cell>
        </row>
        <row r="73">
          <cell r="B73">
            <v>1</v>
          </cell>
          <cell r="C73" t="str">
            <v>Semen Gresik 50 kg</v>
          </cell>
          <cell r="D73" t="str">
            <v>zak</v>
          </cell>
          <cell r="E73" t="str">
            <v>Rp.</v>
          </cell>
          <cell r="F73">
            <v>50000</v>
          </cell>
        </row>
        <row r="74">
          <cell r="B74">
            <v>2</v>
          </cell>
          <cell r="C74" t="str">
            <v>Semen Gresik 1kg</v>
          </cell>
          <cell r="D74" t="str">
            <v xml:space="preserve"> 1Kg</v>
          </cell>
          <cell r="E74" t="str">
            <v>Rp.</v>
          </cell>
          <cell r="F74">
            <v>1000</v>
          </cell>
        </row>
        <row r="75">
          <cell r="B75">
            <v>3</v>
          </cell>
          <cell r="C75" t="str">
            <v>Semen warna</v>
          </cell>
          <cell r="D75" t="str">
            <v xml:space="preserve"> 1Kg</v>
          </cell>
          <cell r="E75" t="str">
            <v>Rp.</v>
          </cell>
          <cell r="F75">
            <v>9000</v>
          </cell>
        </row>
        <row r="76">
          <cell r="B76">
            <v>4</v>
          </cell>
          <cell r="C76" t="str">
            <v>Semen Tiga Roda 50 kg</v>
          </cell>
          <cell r="D76" t="str">
            <v>zak</v>
          </cell>
          <cell r="E76" t="str">
            <v>Rp.</v>
          </cell>
          <cell r="F76">
            <v>46500</v>
          </cell>
        </row>
        <row r="77">
          <cell r="B77">
            <v>5</v>
          </cell>
          <cell r="C77" t="str">
            <v>Semen putih ( Azano / Tiga Roda )</v>
          </cell>
          <cell r="D77" t="str">
            <v>zak</v>
          </cell>
          <cell r="E77" t="str">
            <v>Rp.</v>
          </cell>
          <cell r="F77">
            <v>65000</v>
          </cell>
        </row>
        <row r="78">
          <cell r="B78">
            <v>6</v>
          </cell>
          <cell r="C78" t="str">
            <v>Semen merah</v>
          </cell>
          <cell r="D78" t="str">
            <v>M3</v>
          </cell>
          <cell r="E78" t="str">
            <v>Rp.</v>
          </cell>
          <cell r="F78">
            <v>112500</v>
          </cell>
        </row>
        <row r="79">
          <cell r="A79" t="str">
            <v>E</v>
          </cell>
          <cell r="C79" t="str">
            <v>BAHAN  KAPUR.</v>
          </cell>
        </row>
        <row r="80">
          <cell r="B80">
            <v>1</v>
          </cell>
          <cell r="C80" t="str">
            <v>Kapur bubuk</v>
          </cell>
          <cell r="D80" t="str">
            <v>M3</v>
          </cell>
          <cell r="E80" t="str">
            <v>Rp.</v>
          </cell>
          <cell r="F80">
            <v>322500</v>
          </cell>
        </row>
        <row r="81">
          <cell r="B81">
            <v>2</v>
          </cell>
          <cell r="C81" t="str">
            <v>Kapur bubuk</v>
          </cell>
          <cell r="D81" t="str">
            <v xml:space="preserve"> 1Kg</v>
          </cell>
          <cell r="E81" t="str">
            <v>Rp.</v>
          </cell>
          <cell r="F81">
            <v>525</v>
          </cell>
        </row>
        <row r="82">
          <cell r="B82">
            <v>3</v>
          </cell>
          <cell r="C82" t="str">
            <v>Kapur bubuk 1 sak.</v>
          </cell>
          <cell r="D82" t="str">
            <v xml:space="preserve"> 1 Sak</v>
          </cell>
          <cell r="E82" t="str">
            <v>Rp.</v>
          </cell>
          <cell r="F82">
            <v>4500</v>
          </cell>
        </row>
        <row r="83">
          <cell r="B83">
            <v>4</v>
          </cell>
          <cell r="C83" t="str">
            <v>Kapur gamping</v>
          </cell>
          <cell r="D83" t="str">
            <v xml:space="preserve"> 1Kg</v>
          </cell>
          <cell r="E83" t="str">
            <v>Rp.</v>
          </cell>
          <cell r="F83">
            <v>2300</v>
          </cell>
        </row>
        <row r="84">
          <cell r="A84" t="str">
            <v>F</v>
          </cell>
          <cell r="C84" t="str">
            <v>BAHAN  LANTAI.</v>
          </cell>
        </row>
        <row r="85">
          <cell r="B85">
            <v>1</v>
          </cell>
          <cell r="C85" t="str">
            <v>Tegel ubin Warna 30 x 30 cm</v>
          </cell>
          <cell r="D85" t="str">
            <v>Bh</v>
          </cell>
          <cell r="E85" t="str">
            <v>Rp.</v>
          </cell>
          <cell r="F85">
            <v>2300</v>
          </cell>
        </row>
        <row r="86">
          <cell r="B86">
            <v>2</v>
          </cell>
          <cell r="C86" t="str">
            <v>Porselin putih 11 x 11</v>
          </cell>
          <cell r="D86" t="str">
            <v>Bh</v>
          </cell>
          <cell r="E86" t="str">
            <v>Rp.</v>
          </cell>
          <cell r="F86">
            <v>375</v>
          </cell>
        </row>
        <row r="87">
          <cell r="B87">
            <v>3</v>
          </cell>
          <cell r="C87" t="str">
            <v>Porselin warna 11 x 11</v>
          </cell>
          <cell r="D87" t="str">
            <v>Bh</v>
          </cell>
          <cell r="E87" t="str">
            <v>Rp.</v>
          </cell>
          <cell r="F87">
            <v>395</v>
          </cell>
        </row>
        <row r="88">
          <cell r="B88">
            <v>4</v>
          </cell>
          <cell r="C88" t="str">
            <v>Tegel Ubin Warna 40 x 40 cm</v>
          </cell>
          <cell r="D88" t="str">
            <v>Bh</v>
          </cell>
          <cell r="E88" t="str">
            <v>Rp.</v>
          </cell>
          <cell r="F88">
            <v>4760</v>
          </cell>
        </row>
        <row r="89">
          <cell r="B89">
            <v>5</v>
          </cell>
          <cell r="C89" t="str">
            <v>Tegel teraso 30 x 30 cm</v>
          </cell>
          <cell r="D89" t="str">
            <v>Bh</v>
          </cell>
          <cell r="E89" t="str">
            <v>Rp.</v>
          </cell>
          <cell r="F89">
            <v>2443</v>
          </cell>
        </row>
        <row r="90">
          <cell r="B90">
            <v>6</v>
          </cell>
          <cell r="C90" t="str">
            <v>Tegel teraso 40 x 40 cm</v>
          </cell>
          <cell r="D90" t="str">
            <v>Bh</v>
          </cell>
          <cell r="E90" t="str">
            <v>Rp.</v>
          </cell>
          <cell r="F90">
            <v>5280</v>
          </cell>
        </row>
        <row r="91">
          <cell r="B91">
            <v>7</v>
          </cell>
          <cell r="C91" t="str">
            <v>Tegel wafel / Badag 30 x 30 cm</v>
          </cell>
          <cell r="D91" t="str">
            <v>Bh</v>
          </cell>
          <cell r="E91" t="str">
            <v>Rp.</v>
          </cell>
          <cell r="F91">
            <v>4750</v>
          </cell>
        </row>
        <row r="92">
          <cell r="B92">
            <v>8</v>
          </cell>
          <cell r="C92" t="str">
            <v>Tegel keramik Granito 40 x 40 cm  ( KW I )</v>
          </cell>
          <cell r="D92" t="str">
            <v>M2</v>
          </cell>
          <cell r="E92" t="str">
            <v>Rp.</v>
          </cell>
          <cell r="F92">
            <v>117500</v>
          </cell>
        </row>
        <row r="93">
          <cell r="B93">
            <v>9</v>
          </cell>
          <cell r="C93" t="str">
            <v>Keramic Esensa  40 x 40 cm .</v>
          </cell>
          <cell r="D93" t="str">
            <v>M2</v>
          </cell>
          <cell r="E93" t="str">
            <v>Rp.</v>
          </cell>
          <cell r="F93">
            <v>135000</v>
          </cell>
        </row>
        <row r="94">
          <cell r="B94">
            <v>10</v>
          </cell>
          <cell r="C94" t="str">
            <v>Tegel keramik lis 7,5 x 25 cm  ( KW I )</v>
          </cell>
          <cell r="D94" t="str">
            <v>Bh</v>
          </cell>
          <cell r="E94" t="str">
            <v>Rp.</v>
          </cell>
          <cell r="F94">
            <v>10250</v>
          </cell>
        </row>
        <row r="95">
          <cell r="B95">
            <v>11</v>
          </cell>
          <cell r="C95" t="str">
            <v>Tegel keramik lis 5 x20 cm  ( KW I )</v>
          </cell>
          <cell r="D95" t="str">
            <v>Bh</v>
          </cell>
          <cell r="E95" t="str">
            <v>Rp.</v>
          </cell>
          <cell r="F95">
            <v>8250</v>
          </cell>
        </row>
        <row r="96">
          <cell r="B96">
            <v>12</v>
          </cell>
          <cell r="C96" t="str">
            <v>Tegel keramik 20x20 cm  ( KW I )</v>
          </cell>
          <cell r="D96" t="str">
            <v>M2</v>
          </cell>
          <cell r="E96" t="str">
            <v>Rp.</v>
          </cell>
          <cell r="F96">
            <v>35250</v>
          </cell>
        </row>
        <row r="97">
          <cell r="B97">
            <v>13</v>
          </cell>
          <cell r="C97" t="str">
            <v>Tegel keramik 25x35 cm  ( KW I )</v>
          </cell>
          <cell r="D97" t="str">
            <v>M2</v>
          </cell>
          <cell r="E97" t="str">
            <v>Rp.</v>
          </cell>
          <cell r="F97">
            <v>36500</v>
          </cell>
        </row>
        <row r="98">
          <cell r="B98">
            <v>14</v>
          </cell>
          <cell r="C98" t="str">
            <v>Tegel keramik 30x30 cm  ( KW I )</v>
          </cell>
          <cell r="D98" t="str">
            <v>M2</v>
          </cell>
          <cell r="E98" t="str">
            <v>Rp.</v>
          </cell>
          <cell r="F98">
            <v>36500</v>
          </cell>
        </row>
        <row r="99">
          <cell r="B99">
            <v>15</v>
          </cell>
          <cell r="C99" t="str">
            <v>Tegel keramik rock tile 30x30 cm  ( KW I )</v>
          </cell>
          <cell r="D99" t="str">
            <v>M2</v>
          </cell>
          <cell r="E99" t="str">
            <v>Rp.</v>
          </cell>
          <cell r="F99">
            <v>36500</v>
          </cell>
        </row>
        <row r="100">
          <cell r="B100">
            <v>16</v>
          </cell>
          <cell r="C100" t="str">
            <v>Tegel keramik 40x40 cm  ( KW I )</v>
          </cell>
          <cell r="D100" t="str">
            <v>M2</v>
          </cell>
          <cell r="E100" t="str">
            <v>Rp.</v>
          </cell>
          <cell r="F100">
            <v>41250</v>
          </cell>
        </row>
        <row r="101">
          <cell r="B101">
            <v>17</v>
          </cell>
          <cell r="C101" t="str">
            <v>Tegel keramik motif 30x30 cm</v>
          </cell>
          <cell r="D101" t="str">
            <v>M2</v>
          </cell>
          <cell r="E101" t="str">
            <v>Rp.</v>
          </cell>
          <cell r="F101">
            <v>38250</v>
          </cell>
        </row>
        <row r="102">
          <cell r="B102">
            <v>18</v>
          </cell>
          <cell r="C102" t="str">
            <v>Keramik dinding  20x25 cm  ( KW I )</v>
          </cell>
          <cell r="D102" t="str">
            <v>M2</v>
          </cell>
          <cell r="E102" t="str">
            <v>Rp.</v>
          </cell>
          <cell r="F102">
            <v>35250</v>
          </cell>
        </row>
        <row r="103">
          <cell r="B103">
            <v>19</v>
          </cell>
          <cell r="C103" t="str">
            <v>Keramik dinding  25x35 cm  ( KW I )</v>
          </cell>
          <cell r="D103" t="str">
            <v>M2</v>
          </cell>
          <cell r="E103" t="str">
            <v>Rp.</v>
          </cell>
          <cell r="F103">
            <v>36750</v>
          </cell>
        </row>
        <row r="104">
          <cell r="B104">
            <v>20</v>
          </cell>
          <cell r="C104" t="str">
            <v>Vinil Oscar / sintetis Kw1</v>
          </cell>
          <cell r="D104" t="str">
            <v>M2</v>
          </cell>
          <cell r="E104" t="str">
            <v>Rp.</v>
          </cell>
          <cell r="F104">
            <v>43900</v>
          </cell>
        </row>
        <row r="105">
          <cell r="B105">
            <v>21</v>
          </cell>
          <cell r="C105" t="str">
            <v>Vinil karet</v>
          </cell>
          <cell r="D105" t="str">
            <v>M2</v>
          </cell>
          <cell r="E105" t="str">
            <v>Rp.</v>
          </cell>
          <cell r="F105">
            <v>41000</v>
          </cell>
        </row>
        <row r="106">
          <cell r="B106">
            <v>22</v>
          </cell>
          <cell r="C106" t="str">
            <v>Vinil oscar / sintetis motif kembang.</v>
          </cell>
          <cell r="D106" t="str">
            <v>M2</v>
          </cell>
          <cell r="E106" t="str">
            <v>Rp.</v>
          </cell>
          <cell r="F106">
            <v>44500</v>
          </cell>
        </row>
        <row r="107">
          <cell r="B107">
            <v>23</v>
          </cell>
          <cell r="C107" t="str">
            <v>M a r m e r</v>
          </cell>
          <cell r="D107" t="str">
            <v>M2</v>
          </cell>
          <cell r="E107" t="str">
            <v>Rp.</v>
          </cell>
          <cell r="F107">
            <v>95000</v>
          </cell>
        </row>
        <row r="108">
          <cell r="B108">
            <v>24</v>
          </cell>
          <cell r="C108" t="str">
            <v>Mosaik</v>
          </cell>
          <cell r="D108" t="str">
            <v>M2</v>
          </cell>
          <cell r="E108" t="str">
            <v>Rp.</v>
          </cell>
          <cell r="F108">
            <v>42000</v>
          </cell>
        </row>
        <row r="109">
          <cell r="B109">
            <v>25</v>
          </cell>
          <cell r="C109" t="str">
            <v>Tera kota</v>
          </cell>
          <cell r="D109" t="str">
            <v>M2</v>
          </cell>
          <cell r="E109" t="str">
            <v>Rp.</v>
          </cell>
          <cell r="F109">
            <v>42500</v>
          </cell>
        </row>
        <row r="110">
          <cell r="A110" t="str">
            <v>G</v>
          </cell>
          <cell r="C110" t="str">
            <v>BAHAN  KAYU.</v>
          </cell>
        </row>
        <row r="111">
          <cell r="B111">
            <v>1</v>
          </cell>
          <cell r="C111" t="str">
            <v>Kayu jati balok 6,15, 8/12. panjang 3mtr.</v>
          </cell>
          <cell r="D111" t="str">
            <v>M3</v>
          </cell>
          <cell r="E111" t="str">
            <v>Rp.</v>
          </cell>
          <cell r="F111">
            <v>15750000</v>
          </cell>
        </row>
        <row r="112">
          <cell r="B112">
            <v>2</v>
          </cell>
          <cell r="C112" t="str">
            <v>Kayu reng jati 2/3, 3/5 panjang 2 mtr.</v>
          </cell>
          <cell r="D112" t="str">
            <v>M3</v>
          </cell>
          <cell r="E112" t="str">
            <v>Rp.</v>
          </cell>
          <cell r="F112">
            <v>8500000</v>
          </cell>
        </row>
        <row r="113">
          <cell r="B113">
            <v>3</v>
          </cell>
          <cell r="C113" t="str">
            <v>Kayu  jat usuk 4/6 ; 5/7 panjang 2 mtr.</v>
          </cell>
          <cell r="D113" t="str">
            <v>M3</v>
          </cell>
          <cell r="E113" t="str">
            <v>Rp.</v>
          </cell>
          <cell r="F113">
            <v>11750000</v>
          </cell>
        </row>
        <row r="114">
          <cell r="B114">
            <v>4</v>
          </cell>
          <cell r="C114" t="str">
            <v xml:space="preserve">Papan jati papan 2/20 ; 3/20 ; 3/30 panj.3mtr </v>
          </cell>
          <cell r="D114" t="str">
            <v>M3</v>
          </cell>
          <cell r="E114" t="str">
            <v>Rp.</v>
          </cell>
          <cell r="F114">
            <v>16750000</v>
          </cell>
        </row>
        <row r="115">
          <cell r="B115">
            <v>5</v>
          </cell>
          <cell r="C115" t="str">
            <v>Kayu Kamfer balok 8/12, 6/15</v>
          </cell>
          <cell r="D115" t="str">
            <v>M3</v>
          </cell>
          <cell r="E115" t="str">
            <v>Rp.</v>
          </cell>
          <cell r="F115">
            <v>4750000</v>
          </cell>
        </row>
        <row r="116">
          <cell r="B116">
            <v>6</v>
          </cell>
          <cell r="C116" t="str">
            <v>Kayu kamfer usuk 5/7</v>
          </cell>
          <cell r="D116" t="str">
            <v>M3</v>
          </cell>
          <cell r="E116" t="str">
            <v>Rp.</v>
          </cell>
          <cell r="F116">
            <v>4500000</v>
          </cell>
        </row>
        <row r="117">
          <cell r="B117">
            <v>7</v>
          </cell>
          <cell r="C117" t="str">
            <v>Kayu kamfer papan 2.5/20</v>
          </cell>
          <cell r="D117" t="str">
            <v>M3</v>
          </cell>
          <cell r="E117" t="str">
            <v>Rp.</v>
          </cell>
          <cell r="F117">
            <v>4950000</v>
          </cell>
        </row>
        <row r="118">
          <cell r="B118">
            <v>8</v>
          </cell>
          <cell r="C118" t="str">
            <v>Kayu Kamfer reng 2/3</v>
          </cell>
          <cell r="D118" t="str">
            <v>M3</v>
          </cell>
          <cell r="E118" t="str">
            <v>Rp.</v>
          </cell>
          <cell r="F118">
            <v>4250000</v>
          </cell>
        </row>
        <row r="119">
          <cell r="B119">
            <v>9</v>
          </cell>
          <cell r="C119" t="str">
            <v>Kayu kruing / bengkirai / kempas papan 2/20</v>
          </cell>
          <cell r="D119" t="str">
            <v>M3</v>
          </cell>
          <cell r="E119" t="str">
            <v>Rp.</v>
          </cell>
          <cell r="F119">
            <v>4100000</v>
          </cell>
        </row>
        <row r="120">
          <cell r="B120">
            <v>10</v>
          </cell>
          <cell r="C120" t="str">
            <v>Kayu kruing /bengkirai/kempas blk 8/12,6/15</v>
          </cell>
          <cell r="D120" t="str">
            <v>M3</v>
          </cell>
          <cell r="E120" t="str">
            <v>Rp.</v>
          </cell>
          <cell r="F120">
            <v>4250000</v>
          </cell>
        </row>
        <row r="121">
          <cell r="A121" t="str">
            <v>D:\Budi\DataBudi\AnalisaSNI.wk4\2006.</v>
          </cell>
          <cell r="F121" t="str">
            <v>Halaman : 121</v>
          </cell>
        </row>
        <row r="122">
          <cell r="A122" t="str">
            <v>1</v>
          </cell>
          <cell r="B122" t="str">
            <v>2</v>
          </cell>
          <cell r="C122" t="str">
            <v>3</v>
          </cell>
          <cell r="D122">
            <v>4</v>
          </cell>
          <cell r="F122">
            <v>5</v>
          </cell>
        </row>
        <row r="123">
          <cell r="B123">
            <v>11</v>
          </cell>
          <cell r="C123" t="str">
            <v>Kayu kruing / bengkirai/kempas usuk 5/7</v>
          </cell>
          <cell r="D123" t="str">
            <v>M3</v>
          </cell>
          <cell r="E123" t="str">
            <v>Rp.</v>
          </cell>
          <cell r="F123">
            <v>4200000</v>
          </cell>
        </row>
        <row r="124">
          <cell r="B124">
            <v>12</v>
          </cell>
          <cell r="C124" t="str">
            <v>Kayu kruing / bengkirai/kempas usuk 4/6</v>
          </cell>
          <cell r="D124" t="str">
            <v>M3</v>
          </cell>
          <cell r="E124" t="str">
            <v>Rp.</v>
          </cell>
          <cell r="F124">
            <v>4100000</v>
          </cell>
        </row>
        <row r="125">
          <cell r="B125">
            <v>13</v>
          </cell>
          <cell r="C125" t="str">
            <v>Kayu kruing reng 2/3</v>
          </cell>
          <cell r="D125" t="str">
            <v>M3</v>
          </cell>
          <cell r="E125" t="str">
            <v>Rp.</v>
          </cell>
          <cell r="F125">
            <v>4200000</v>
          </cell>
        </row>
        <row r="126">
          <cell r="B126">
            <v>14</v>
          </cell>
          <cell r="C126" t="str">
            <v>Kayu meranti balok 8/12, 6/15</v>
          </cell>
          <cell r="D126" t="str">
            <v>M3</v>
          </cell>
          <cell r="E126" t="str">
            <v>Rp.</v>
          </cell>
          <cell r="F126">
            <v>3100000</v>
          </cell>
        </row>
        <row r="127">
          <cell r="B127">
            <v>15</v>
          </cell>
          <cell r="C127" t="str">
            <v>Keyu meranti usuk 5/7</v>
          </cell>
          <cell r="D127" t="str">
            <v>M3</v>
          </cell>
          <cell r="E127" t="str">
            <v>Rp.</v>
          </cell>
          <cell r="F127">
            <v>3000000</v>
          </cell>
        </row>
        <row r="128">
          <cell r="B128">
            <v>16</v>
          </cell>
          <cell r="C128" t="str">
            <v>Kayu meranti papan 3/25/400</v>
          </cell>
          <cell r="D128" t="str">
            <v>M3</v>
          </cell>
          <cell r="E128" t="str">
            <v>Rp.</v>
          </cell>
          <cell r="F128">
            <v>3750000</v>
          </cell>
        </row>
        <row r="129">
          <cell r="B129">
            <v>17</v>
          </cell>
          <cell r="C129" t="str">
            <v>Kayu glugu usuk 5/7 4meter</v>
          </cell>
          <cell r="D129" t="str">
            <v>1 Btg</v>
          </cell>
          <cell r="E129" t="str">
            <v>Rp.</v>
          </cell>
          <cell r="F129">
            <v>60000</v>
          </cell>
        </row>
        <row r="130">
          <cell r="B130">
            <v>18</v>
          </cell>
          <cell r="C130" t="str">
            <v>Papan begesting (MC)</v>
          </cell>
          <cell r="D130" t="str">
            <v>M3</v>
          </cell>
          <cell r="E130" t="str">
            <v>Rp.</v>
          </cell>
          <cell r="F130">
            <v>1250000</v>
          </cell>
        </row>
        <row r="131">
          <cell r="B131">
            <v>19</v>
          </cell>
          <cell r="C131" t="str">
            <v>Rangka plavon kamper potongan</v>
          </cell>
          <cell r="D131" t="str">
            <v>M3</v>
          </cell>
          <cell r="E131" t="str">
            <v>Rp.</v>
          </cell>
          <cell r="F131">
            <v>2450000</v>
          </cell>
        </row>
        <row r="132">
          <cell r="B132">
            <v>20</v>
          </cell>
          <cell r="C132" t="str">
            <v>Rangka plavon meranti potongan</v>
          </cell>
          <cell r="D132" t="str">
            <v>M3</v>
          </cell>
          <cell r="E132" t="str">
            <v>Rp.</v>
          </cell>
          <cell r="F132">
            <v>2150000</v>
          </cell>
        </row>
        <row r="133">
          <cell r="B133">
            <v>21</v>
          </cell>
          <cell r="C133" t="str">
            <v>Kayu gelagar jembatan meranti.8/15 pj.4 mtr</v>
          </cell>
          <cell r="D133" t="str">
            <v>M3</v>
          </cell>
          <cell r="E133" t="str">
            <v>Rp.</v>
          </cell>
          <cell r="F133">
            <v>2450000</v>
          </cell>
        </row>
        <row r="134">
          <cell r="B134">
            <v>22</v>
          </cell>
          <cell r="C134" t="str">
            <v>Kayu dolken.</v>
          </cell>
          <cell r="D134" t="str">
            <v>Btg</v>
          </cell>
          <cell r="E134" t="str">
            <v>Rp.</v>
          </cell>
          <cell r="F134">
            <v>37500</v>
          </cell>
        </row>
        <row r="135">
          <cell r="B135">
            <v>23</v>
          </cell>
          <cell r="C135" t="str">
            <v>Kayu  Sirap</v>
          </cell>
          <cell r="D135" t="str">
            <v>M2</v>
          </cell>
          <cell r="E135" t="str">
            <v>Rp.</v>
          </cell>
          <cell r="F135">
            <v>67500</v>
          </cell>
        </row>
        <row r="136">
          <cell r="B136">
            <v>24</v>
          </cell>
          <cell r="C136" t="str">
            <v>Kayu  Sirap</v>
          </cell>
          <cell r="D136" t="str">
            <v>Lbr/ 1m'</v>
          </cell>
          <cell r="E136" t="str">
            <v>Rp.</v>
          </cell>
          <cell r="F136">
            <v>57000</v>
          </cell>
        </row>
        <row r="137">
          <cell r="B137">
            <v>25</v>
          </cell>
          <cell r="C137" t="str">
            <v>Kayu bakar.</v>
          </cell>
          <cell r="D137" t="str">
            <v>M3</v>
          </cell>
          <cell r="E137" t="str">
            <v>Rp.</v>
          </cell>
          <cell r="F137">
            <v>1250000</v>
          </cell>
        </row>
        <row r="138">
          <cell r="B138">
            <v>26</v>
          </cell>
          <cell r="C138" t="str">
            <v>I  j  u  k</v>
          </cell>
          <cell r="D138" t="str">
            <v>KG</v>
          </cell>
          <cell r="E138" t="str">
            <v>Rp.</v>
          </cell>
          <cell r="F138">
            <v>7500</v>
          </cell>
        </row>
        <row r="139">
          <cell r="B139">
            <v>26</v>
          </cell>
          <cell r="C139" t="str">
            <v>Gedek</v>
          </cell>
          <cell r="D139" t="str">
            <v>M2</v>
          </cell>
          <cell r="E139" t="str">
            <v>Rp.</v>
          </cell>
          <cell r="F139">
            <v>11500</v>
          </cell>
        </row>
        <row r="140">
          <cell r="A140" t="str">
            <v>H</v>
          </cell>
          <cell r="C140" t="str">
            <v>BAHAN  TRIPLEKS / KAYU LAPIS.</v>
          </cell>
        </row>
        <row r="141">
          <cell r="B141">
            <v>1</v>
          </cell>
          <cell r="C141" t="str">
            <v>Teakwood 90.210. x 4 mm</v>
          </cell>
          <cell r="D141" t="str">
            <v>lbr</v>
          </cell>
          <cell r="E141" t="str">
            <v>Rp.</v>
          </cell>
          <cell r="F141">
            <v>75000</v>
          </cell>
        </row>
        <row r="142">
          <cell r="B142">
            <v>2</v>
          </cell>
          <cell r="C142" t="str">
            <v>Teakwood 110.210. x 4 mm</v>
          </cell>
          <cell r="D142" t="str">
            <v>lbr</v>
          </cell>
          <cell r="E142" t="str">
            <v>Rp.</v>
          </cell>
          <cell r="F142">
            <v>80000</v>
          </cell>
        </row>
        <row r="143">
          <cell r="B143">
            <v>3</v>
          </cell>
          <cell r="C143" t="str">
            <v>Teakwood 122.244. x 4 mm</v>
          </cell>
          <cell r="D143" t="str">
            <v>lbr</v>
          </cell>
          <cell r="E143" t="str">
            <v>Rp.</v>
          </cell>
          <cell r="F143">
            <v>91000</v>
          </cell>
        </row>
        <row r="144">
          <cell r="B144">
            <v>4</v>
          </cell>
          <cell r="C144" t="str">
            <v>Triplek lapis aluminium</v>
          </cell>
          <cell r="D144" t="str">
            <v>lbr</v>
          </cell>
          <cell r="E144" t="str">
            <v>Rp.</v>
          </cell>
          <cell r="F144">
            <v>90000</v>
          </cell>
        </row>
        <row r="145">
          <cell r="B145">
            <v>5</v>
          </cell>
          <cell r="C145" t="str">
            <v>Triplek lapis formika</v>
          </cell>
          <cell r="D145" t="str">
            <v>lbr</v>
          </cell>
          <cell r="E145" t="str">
            <v>Rp.</v>
          </cell>
          <cell r="F145">
            <v>75000</v>
          </cell>
        </row>
        <row r="146">
          <cell r="B146">
            <v>6</v>
          </cell>
          <cell r="C146" t="str">
            <v>Triplek 90.210. x 3 mm</v>
          </cell>
          <cell r="D146" t="str">
            <v>lbr</v>
          </cell>
          <cell r="E146" t="str">
            <v>Rp.</v>
          </cell>
          <cell r="F146">
            <v>75000</v>
          </cell>
        </row>
        <row r="147">
          <cell r="B147">
            <v>7</v>
          </cell>
          <cell r="C147" t="str">
            <v xml:space="preserve">Triplek 90.210. x 4 mm  </v>
          </cell>
          <cell r="D147" t="str">
            <v>lbr</v>
          </cell>
          <cell r="E147" t="str">
            <v>Rp.</v>
          </cell>
          <cell r="F147">
            <v>46800</v>
          </cell>
        </row>
        <row r="148">
          <cell r="B148">
            <v>8</v>
          </cell>
          <cell r="C148" t="str">
            <v>Triplek 120.240. x 2 mm</v>
          </cell>
          <cell r="D148" t="str">
            <v>lbr</v>
          </cell>
          <cell r="E148" t="str">
            <v>Rp.</v>
          </cell>
          <cell r="F148">
            <v>33250</v>
          </cell>
        </row>
        <row r="149">
          <cell r="B149">
            <v>9</v>
          </cell>
          <cell r="C149" t="str">
            <v>Triplek 120.240. x 3 mm</v>
          </cell>
          <cell r="D149" t="str">
            <v>lbr</v>
          </cell>
          <cell r="E149" t="str">
            <v>Rp.</v>
          </cell>
          <cell r="F149">
            <v>41500</v>
          </cell>
        </row>
        <row r="150">
          <cell r="B150">
            <v>10</v>
          </cell>
          <cell r="C150" t="str">
            <v xml:space="preserve">Triplek 120.240. x 4 mm </v>
          </cell>
          <cell r="D150" t="str">
            <v>lbr</v>
          </cell>
          <cell r="E150" t="str">
            <v>Rp.</v>
          </cell>
          <cell r="F150">
            <v>75000</v>
          </cell>
        </row>
        <row r="151">
          <cell r="B151">
            <v>11</v>
          </cell>
          <cell r="C151" t="str">
            <v>Triplek 120.240. x 6 mm</v>
          </cell>
          <cell r="D151" t="str">
            <v>lbr</v>
          </cell>
          <cell r="E151" t="str">
            <v>Rp.</v>
          </cell>
          <cell r="F151">
            <v>105000</v>
          </cell>
        </row>
        <row r="152">
          <cell r="B152">
            <v>12</v>
          </cell>
          <cell r="C152" t="str">
            <v>Triplek 120.240. x 9 mm</v>
          </cell>
          <cell r="D152" t="str">
            <v>lbr</v>
          </cell>
          <cell r="E152" t="str">
            <v>Rp.</v>
          </cell>
          <cell r="F152">
            <v>120000</v>
          </cell>
        </row>
        <row r="153">
          <cell r="B153">
            <v>13</v>
          </cell>
          <cell r="C153" t="str">
            <v>Triplek 120.240. x 12 mm</v>
          </cell>
          <cell r="D153" t="str">
            <v>lbr</v>
          </cell>
          <cell r="E153" t="str">
            <v>Rp.</v>
          </cell>
          <cell r="F153">
            <v>140000</v>
          </cell>
        </row>
        <row r="154">
          <cell r="B154">
            <v>14</v>
          </cell>
          <cell r="C154" t="str">
            <v>List plafond 1,5/4 profil kayu kamper</v>
          </cell>
          <cell r="D154" t="str">
            <v>m'</v>
          </cell>
          <cell r="E154" t="str">
            <v>Rp.</v>
          </cell>
          <cell r="F154">
            <v>16000</v>
          </cell>
        </row>
        <row r="155">
          <cell r="B155">
            <v>15</v>
          </cell>
          <cell r="C155" t="str">
            <v>List plafond 1/5</v>
          </cell>
          <cell r="D155" t="str">
            <v>m'</v>
          </cell>
          <cell r="E155" t="str">
            <v>Rp.</v>
          </cell>
          <cell r="F155">
            <v>12000</v>
          </cell>
        </row>
        <row r="156">
          <cell r="A156" t="str">
            <v>I</v>
          </cell>
          <cell r="C156" t="str">
            <v>BAHAN  BESI..</v>
          </cell>
        </row>
        <row r="157">
          <cell r="B157">
            <v>1</v>
          </cell>
          <cell r="C157" t="str">
            <v xml:space="preserve"> Aluminium putih / silver 3"</v>
          </cell>
          <cell r="D157" t="str">
            <v>M1</v>
          </cell>
          <cell r="E157" t="str">
            <v>Rp.</v>
          </cell>
          <cell r="F157">
            <v>46500</v>
          </cell>
        </row>
        <row r="158">
          <cell r="B158">
            <v>2</v>
          </cell>
          <cell r="C158" t="str">
            <v xml:space="preserve"> Aluminium putih / silver 4"</v>
          </cell>
          <cell r="D158" t="str">
            <v>M1</v>
          </cell>
          <cell r="E158" t="str">
            <v>Rp.</v>
          </cell>
          <cell r="F158">
            <v>58000</v>
          </cell>
        </row>
        <row r="159">
          <cell r="B159">
            <v>3</v>
          </cell>
          <cell r="C159" t="str">
            <v xml:space="preserve"> Aluminium coklat / brown 3"</v>
          </cell>
          <cell r="D159" t="str">
            <v>M1</v>
          </cell>
          <cell r="E159" t="str">
            <v>Rp.</v>
          </cell>
          <cell r="F159">
            <v>49000</v>
          </cell>
        </row>
        <row r="160">
          <cell r="B160">
            <v>4</v>
          </cell>
          <cell r="C160" t="str">
            <v xml:space="preserve"> Aluminium coklat / brown. 4"</v>
          </cell>
          <cell r="D160" t="str">
            <v>M1</v>
          </cell>
          <cell r="E160" t="str">
            <v>Rp.</v>
          </cell>
          <cell r="F160">
            <v>61500</v>
          </cell>
        </row>
        <row r="161">
          <cell r="B161">
            <v>5</v>
          </cell>
          <cell r="C161" t="str">
            <v xml:space="preserve"> Aluminium slimar putih / silver 3"</v>
          </cell>
          <cell r="D161" t="str">
            <v>M1</v>
          </cell>
          <cell r="E161" t="str">
            <v>Rp.</v>
          </cell>
          <cell r="F161">
            <v>46500</v>
          </cell>
        </row>
        <row r="162">
          <cell r="B162">
            <v>6</v>
          </cell>
          <cell r="C162" t="str">
            <v xml:space="preserve"> Aluminium slimar coklat / brown 3"</v>
          </cell>
          <cell r="D162" t="str">
            <v>M1</v>
          </cell>
          <cell r="E162" t="str">
            <v>Rp.</v>
          </cell>
          <cell r="F162">
            <v>49000</v>
          </cell>
        </row>
        <row r="163">
          <cell r="B163">
            <v>7</v>
          </cell>
          <cell r="C163" t="str">
            <v xml:space="preserve"> Karet penjepit kaca / multipleks.</v>
          </cell>
          <cell r="D163" t="str">
            <v>M1</v>
          </cell>
          <cell r="E163" t="str">
            <v>Rp.</v>
          </cell>
          <cell r="F163">
            <v>2500</v>
          </cell>
        </row>
        <row r="164">
          <cell r="B164">
            <v>8</v>
          </cell>
          <cell r="C164" t="str">
            <v xml:space="preserve"> Hak window</v>
          </cell>
          <cell r="D164" t="str">
            <v>Bh</v>
          </cell>
          <cell r="E164" t="str">
            <v>Rp.</v>
          </cell>
          <cell r="F164">
            <v>12500</v>
          </cell>
        </row>
        <row r="165">
          <cell r="B165">
            <v>9</v>
          </cell>
          <cell r="C165" t="str">
            <v>Besi beton Polos  diameter  5 mm</v>
          </cell>
          <cell r="D165" t="str">
            <v>Lonjor</v>
          </cell>
          <cell r="E165" t="str">
            <v>Rp.</v>
          </cell>
          <cell r="F165">
            <v>27720</v>
          </cell>
        </row>
        <row r="166">
          <cell r="B166">
            <v>10</v>
          </cell>
          <cell r="C166" t="str">
            <v>Besi beton Polos  diameter  6 mm</v>
          </cell>
          <cell r="D166" t="str">
            <v>Lonjor</v>
          </cell>
          <cell r="E166" t="str">
            <v>Rp.</v>
          </cell>
          <cell r="F166">
            <v>39960</v>
          </cell>
        </row>
        <row r="167">
          <cell r="B167">
            <v>11</v>
          </cell>
          <cell r="C167" t="str">
            <v>Besi beton Polos  diameter  8 mm</v>
          </cell>
          <cell r="D167" t="str">
            <v>Lonjor</v>
          </cell>
          <cell r="E167" t="str">
            <v>Rp.</v>
          </cell>
          <cell r="F167">
            <v>71100</v>
          </cell>
        </row>
        <row r="168">
          <cell r="B168">
            <v>12</v>
          </cell>
          <cell r="C168" t="str">
            <v>Besi beton Polos  diameter  10 mm</v>
          </cell>
          <cell r="D168" t="str">
            <v>Lonjor</v>
          </cell>
          <cell r="E168" t="str">
            <v>Rp.</v>
          </cell>
          <cell r="F168">
            <v>111060</v>
          </cell>
        </row>
        <row r="169">
          <cell r="B169">
            <v>13</v>
          </cell>
          <cell r="C169" t="str">
            <v>Besi beton Polos  diameter  12 mm</v>
          </cell>
          <cell r="D169" t="str">
            <v>Lonjor</v>
          </cell>
          <cell r="E169" t="str">
            <v>Rp.</v>
          </cell>
          <cell r="F169">
            <v>159840</v>
          </cell>
        </row>
        <row r="170">
          <cell r="B170">
            <v>14</v>
          </cell>
          <cell r="C170" t="str">
            <v>Besi beton Polos  diameter  16 mm</v>
          </cell>
          <cell r="D170" t="str">
            <v>Lonjor</v>
          </cell>
          <cell r="E170" t="str">
            <v>Rp.</v>
          </cell>
          <cell r="F170">
            <v>333000</v>
          </cell>
        </row>
        <row r="171">
          <cell r="B171">
            <v>15</v>
          </cell>
          <cell r="C171" t="str">
            <v>Besi beton polos.</v>
          </cell>
          <cell r="D171" t="str">
            <v>Kg</v>
          </cell>
          <cell r="E171" t="str">
            <v>Rp.</v>
          </cell>
          <cell r="F171">
            <v>15000</v>
          </cell>
        </row>
        <row r="172">
          <cell r="B172">
            <v>16</v>
          </cell>
          <cell r="C172" t="str">
            <v>Besi beton Ulir.</v>
          </cell>
          <cell r="D172" t="str">
            <v>Kg</v>
          </cell>
          <cell r="E172" t="str">
            <v>Rp.</v>
          </cell>
          <cell r="F172">
            <v>15500</v>
          </cell>
        </row>
        <row r="173">
          <cell r="B173">
            <v>17</v>
          </cell>
          <cell r="C173" t="str">
            <v>Besi konstruksi ( WF ; H ; INP ; SIKU )</v>
          </cell>
          <cell r="D173" t="str">
            <v>Kg</v>
          </cell>
          <cell r="E173" t="str">
            <v>Rp.</v>
          </cell>
          <cell r="F173">
            <v>15000</v>
          </cell>
        </row>
        <row r="174">
          <cell r="B174">
            <v>18</v>
          </cell>
          <cell r="C174" t="str">
            <v>Besi  lempeng / bulat / strip (Beugel)</v>
          </cell>
          <cell r="D174" t="str">
            <v>Kg</v>
          </cell>
          <cell r="E174" t="str">
            <v>Rp.</v>
          </cell>
          <cell r="F174">
            <v>9600</v>
          </cell>
        </row>
        <row r="175">
          <cell r="B175">
            <v>19</v>
          </cell>
          <cell r="C175" t="str">
            <v>Kawat bendrat</v>
          </cell>
          <cell r="D175" t="str">
            <v>Kg</v>
          </cell>
          <cell r="E175" t="str">
            <v>Rp.</v>
          </cell>
          <cell r="F175">
            <v>12500</v>
          </cell>
        </row>
        <row r="176">
          <cell r="B176">
            <v>20</v>
          </cell>
          <cell r="C176" t="str">
            <v>Kawat duri</v>
          </cell>
          <cell r="D176" t="str">
            <v>M1</v>
          </cell>
          <cell r="E176" t="str">
            <v>Rp.</v>
          </cell>
          <cell r="F176">
            <v>9500</v>
          </cell>
        </row>
        <row r="177">
          <cell r="B177">
            <v>21</v>
          </cell>
          <cell r="C177" t="str">
            <v>Kawat bronjong</v>
          </cell>
          <cell r="D177" t="str">
            <v>Kg</v>
          </cell>
          <cell r="E177" t="str">
            <v>Rp.</v>
          </cell>
          <cell r="F177">
            <v>12290</v>
          </cell>
        </row>
        <row r="178">
          <cell r="B178">
            <v>22</v>
          </cell>
          <cell r="C178" t="str">
            <v>Kawat ikat</v>
          </cell>
          <cell r="D178" t="str">
            <v>Kg</v>
          </cell>
          <cell r="E178" t="str">
            <v>Rp.</v>
          </cell>
          <cell r="F178">
            <v>13650</v>
          </cell>
        </row>
        <row r="179">
          <cell r="B179">
            <v>23</v>
          </cell>
          <cell r="C179" t="str">
            <v>Kawat harmonika.</v>
          </cell>
          <cell r="D179" t="str">
            <v>M1</v>
          </cell>
          <cell r="E179" t="str">
            <v>Rp.</v>
          </cell>
          <cell r="F179">
            <v>16200</v>
          </cell>
        </row>
        <row r="180">
          <cell r="B180">
            <v>24</v>
          </cell>
          <cell r="C180" t="str">
            <v>Kawat nyamuk. besi</v>
          </cell>
          <cell r="D180" t="str">
            <v>M1</v>
          </cell>
          <cell r="E180" t="str">
            <v>Rp.</v>
          </cell>
          <cell r="F180">
            <v>17900</v>
          </cell>
        </row>
        <row r="181">
          <cell r="B181">
            <v>25</v>
          </cell>
          <cell r="C181" t="str">
            <v>Kawat KASA. / kawat burung.</v>
          </cell>
          <cell r="D181" t="str">
            <v>M1</v>
          </cell>
          <cell r="E181" t="str">
            <v>Rp.</v>
          </cell>
          <cell r="F181">
            <v>16500</v>
          </cell>
        </row>
        <row r="182">
          <cell r="B182">
            <v>26</v>
          </cell>
          <cell r="C182" t="str">
            <v>Paku reng</v>
          </cell>
          <cell r="D182" t="str">
            <v>KG</v>
          </cell>
          <cell r="E182" t="str">
            <v>Rp.</v>
          </cell>
          <cell r="F182">
            <v>15000</v>
          </cell>
        </row>
        <row r="183">
          <cell r="B183">
            <v>27</v>
          </cell>
          <cell r="C183" t="str">
            <v>Paku usuk</v>
          </cell>
          <cell r="D183" t="str">
            <v>KG</v>
          </cell>
          <cell r="E183" t="str">
            <v>Rp.</v>
          </cell>
          <cell r="F183">
            <v>15000</v>
          </cell>
        </row>
        <row r="184">
          <cell r="B184">
            <v>28</v>
          </cell>
          <cell r="C184" t="str">
            <v>Paku eternit</v>
          </cell>
          <cell r="D184" t="str">
            <v>KG</v>
          </cell>
          <cell r="E184" t="str">
            <v>Rp.</v>
          </cell>
          <cell r="F184">
            <v>17500</v>
          </cell>
        </row>
        <row r="185">
          <cell r="B185">
            <v>29</v>
          </cell>
          <cell r="C185" t="str">
            <v>Paku sekrup</v>
          </cell>
          <cell r="D185" t="str">
            <v>KG</v>
          </cell>
          <cell r="E185" t="str">
            <v>Rp.</v>
          </cell>
          <cell r="F185">
            <v>17500</v>
          </cell>
        </row>
        <row r="186">
          <cell r="B186">
            <v>30</v>
          </cell>
          <cell r="C186" t="str">
            <v>Mur baut kuda-kuda</v>
          </cell>
          <cell r="D186" t="str">
            <v>KG</v>
          </cell>
          <cell r="E186" t="str">
            <v>Rp.</v>
          </cell>
          <cell r="F186">
            <v>12925</v>
          </cell>
        </row>
        <row r="187">
          <cell r="B187">
            <v>31</v>
          </cell>
          <cell r="C187" t="str">
            <v>Mur baut kuda-kuda</v>
          </cell>
          <cell r="D187" t="str">
            <v>Bh</v>
          </cell>
          <cell r="E187" t="str">
            <v>Rp.</v>
          </cell>
          <cell r="F187">
            <v>10200</v>
          </cell>
        </row>
        <row r="188">
          <cell r="B188">
            <v>32</v>
          </cell>
          <cell r="C188" t="str">
            <v>Plat baut kuda-kuda</v>
          </cell>
          <cell r="D188" t="str">
            <v>Bh</v>
          </cell>
          <cell r="E188" t="str">
            <v>Rp.</v>
          </cell>
          <cell r="F188">
            <v>2875</v>
          </cell>
        </row>
        <row r="189">
          <cell r="B189">
            <v>33</v>
          </cell>
          <cell r="C189" t="str">
            <v>Mur baut gording</v>
          </cell>
          <cell r="D189" t="str">
            <v>Bh</v>
          </cell>
          <cell r="E189" t="str">
            <v>Rp.</v>
          </cell>
          <cell r="F189">
            <v>3250</v>
          </cell>
        </row>
        <row r="190">
          <cell r="A190" t="str">
            <v>D:\Budi\DataBudi\AnalisaSNI.wk4\2006.</v>
          </cell>
          <cell r="F190" t="str">
            <v>Halaman : 122</v>
          </cell>
        </row>
        <row r="191">
          <cell r="A191" t="str">
            <v>1</v>
          </cell>
          <cell r="B191" t="str">
            <v>2</v>
          </cell>
          <cell r="C191" t="str">
            <v>3</v>
          </cell>
          <cell r="D191">
            <v>4</v>
          </cell>
          <cell r="F191">
            <v>5</v>
          </cell>
        </row>
        <row r="192">
          <cell r="B192">
            <v>34</v>
          </cell>
          <cell r="C192" t="str">
            <v>Paku payung</v>
          </cell>
          <cell r="D192" t="str">
            <v>Bh</v>
          </cell>
          <cell r="E192" t="str">
            <v>Rp.</v>
          </cell>
          <cell r="F192">
            <v>30</v>
          </cell>
        </row>
        <row r="193">
          <cell r="B193">
            <v>35</v>
          </cell>
          <cell r="C193" t="str">
            <v>Ankur kusen</v>
          </cell>
          <cell r="D193" t="str">
            <v>Bh</v>
          </cell>
          <cell r="E193" t="str">
            <v>Rp.</v>
          </cell>
          <cell r="F193">
            <v>3500</v>
          </cell>
        </row>
        <row r="194">
          <cell r="B194">
            <v>36</v>
          </cell>
          <cell r="C194" t="str">
            <v>Pagar BRC 90.240 cm</v>
          </cell>
          <cell r="D194" t="str">
            <v>Unit</v>
          </cell>
          <cell r="E194" t="str">
            <v>Rp.</v>
          </cell>
          <cell r="F194">
            <v>162500</v>
          </cell>
        </row>
        <row r="195">
          <cell r="B195">
            <v>37</v>
          </cell>
          <cell r="C195" t="str">
            <v>Pagar BRC 120.240 cm</v>
          </cell>
          <cell r="D195" t="str">
            <v>Unit</v>
          </cell>
          <cell r="E195" t="str">
            <v>Rp.</v>
          </cell>
          <cell r="F195">
            <v>198000</v>
          </cell>
        </row>
        <row r="196">
          <cell r="B196">
            <v>38</v>
          </cell>
          <cell r="C196" t="str">
            <v>Besi siku 30x30x3 panjang 6 m</v>
          </cell>
          <cell r="D196" t="str">
            <v>Ljr</v>
          </cell>
          <cell r="E196" t="str">
            <v>Rp.</v>
          </cell>
          <cell r="F196">
            <v>70000</v>
          </cell>
        </row>
        <row r="197">
          <cell r="B197">
            <v>39</v>
          </cell>
          <cell r="C197" t="str">
            <v>Besi siku 40x40x3 panjang 6 m</v>
          </cell>
          <cell r="D197" t="str">
            <v>Ljr</v>
          </cell>
          <cell r="E197" t="str">
            <v>Rp.</v>
          </cell>
          <cell r="F197">
            <v>78000</v>
          </cell>
        </row>
        <row r="198">
          <cell r="B198">
            <v>40</v>
          </cell>
          <cell r="C198" t="str">
            <v>Besi siku 40x40x4 panjang 6 m</v>
          </cell>
          <cell r="D198" t="str">
            <v>Ljr</v>
          </cell>
          <cell r="E198" t="str">
            <v>Rp.</v>
          </cell>
          <cell r="F198">
            <v>80000</v>
          </cell>
        </row>
        <row r="199">
          <cell r="B199">
            <v>41</v>
          </cell>
          <cell r="C199" t="str">
            <v>Kawat berduri 50 m</v>
          </cell>
          <cell r="D199" t="str">
            <v>Rol</v>
          </cell>
          <cell r="E199" t="str">
            <v>Rp.</v>
          </cell>
          <cell r="F199">
            <v>270250</v>
          </cell>
        </row>
        <row r="200">
          <cell r="A200" t="str">
            <v>J</v>
          </cell>
          <cell r="C200" t="str">
            <v>BAHAN  PIPA BESI..</v>
          </cell>
        </row>
        <row r="201">
          <cell r="B201">
            <v>1</v>
          </cell>
          <cell r="C201" t="str">
            <v xml:space="preserve">Pipa air galvanis medium 1/2" </v>
          </cell>
          <cell r="D201" t="str">
            <v>Ljr</v>
          </cell>
          <cell r="E201" t="str">
            <v>Rp.</v>
          </cell>
          <cell r="F201">
            <v>61500</v>
          </cell>
        </row>
        <row r="202">
          <cell r="B202">
            <v>2</v>
          </cell>
          <cell r="C202" t="str">
            <v>Pipa air galvanis medium 3/4"</v>
          </cell>
          <cell r="D202" t="str">
            <v>Ljr</v>
          </cell>
          <cell r="E202" t="str">
            <v>Rp.</v>
          </cell>
          <cell r="F202">
            <v>86000</v>
          </cell>
        </row>
        <row r="203">
          <cell r="B203">
            <v>3</v>
          </cell>
          <cell r="C203" t="str">
            <v>Pipa air galvanis medium 1"</v>
          </cell>
          <cell r="D203" t="str">
            <v>Ljr</v>
          </cell>
          <cell r="E203" t="str">
            <v>Rp.</v>
          </cell>
          <cell r="F203">
            <v>98000</v>
          </cell>
        </row>
        <row r="204">
          <cell r="B204">
            <v>4</v>
          </cell>
          <cell r="C204" t="str">
            <v>Pipa air galvanis medium 1,25"</v>
          </cell>
          <cell r="D204" t="str">
            <v>Ljr</v>
          </cell>
          <cell r="E204" t="str">
            <v>Rp.</v>
          </cell>
          <cell r="F204">
            <v>282500</v>
          </cell>
        </row>
        <row r="205">
          <cell r="B205">
            <v>5</v>
          </cell>
          <cell r="C205" t="str">
            <v>Pipa air galvanis medium 2"</v>
          </cell>
          <cell r="D205" t="str">
            <v>Ljr</v>
          </cell>
          <cell r="E205" t="str">
            <v>Rp.</v>
          </cell>
          <cell r="F205">
            <v>380000</v>
          </cell>
        </row>
        <row r="206">
          <cell r="B206">
            <v>6</v>
          </cell>
          <cell r="C206" t="str">
            <v>Pipa air galvanis medium 3"</v>
          </cell>
          <cell r="D206" t="str">
            <v>Ljr</v>
          </cell>
          <cell r="E206" t="str">
            <v>Rp.</v>
          </cell>
          <cell r="F206">
            <v>525000</v>
          </cell>
        </row>
        <row r="207">
          <cell r="B207">
            <v>7</v>
          </cell>
          <cell r="C207" t="str">
            <v>Pipa air galvanis medium 4"</v>
          </cell>
          <cell r="D207" t="str">
            <v>Ljr</v>
          </cell>
          <cell r="E207" t="str">
            <v>Rp.</v>
          </cell>
          <cell r="F207">
            <v>750000</v>
          </cell>
        </row>
        <row r="208">
          <cell r="A208" t="str">
            <v>K</v>
          </cell>
          <cell r="C208" t="str">
            <v>BAHAN  PIPA P.V.C..</v>
          </cell>
        </row>
        <row r="209">
          <cell r="B209">
            <v>1</v>
          </cell>
          <cell r="C209" t="str">
            <v>Pipa PVC AW dia 1/2" 4 m</v>
          </cell>
          <cell r="D209" t="str">
            <v>Ljr</v>
          </cell>
          <cell r="E209" t="str">
            <v>Rp.</v>
          </cell>
          <cell r="F209">
            <v>22500</v>
          </cell>
        </row>
        <row r="210">
          <cell r="B210">
            <v>2</v>
          </cell>
          <cell r="C210" t="str">
            <v>Pipa PVC AW dia  3/4" 4m</v>
          </cell>
          <cell r="D210" t="str">
            <v>Ljr</v>
          </cell>
          <cell r="E210" t="str">
            <v>Rp.</v>
          </cell>
          <cell r="F210">
            <v>27500</v>
          </cell>
        </row>
        <row r="211">
          <cell r="B211">
            <v>3</v>
          </cell>
          <cell r="C211" t="str">
            <v>Pipa PVC AW dia  1".4m</v>
          </cell>
          <cell r="D211" t="str">
            <v>Ljr</v>
          </cell>
          <cell r="E211" t="str">
            <v>Rp.</v>
          </cell>
          <cell r="F211">
            <v>32500</v>
          </cell>
        </row>
        <row r="212">
          <cell r="B212">
            <v>4</v>
          </cell>
          <cell r="C212" t="str">
            <v>Pipa PVC D dia  2" 4 m</v>
          </cell>
          <cell r="D212" t="str">
            <v>Ljr</v>
          </cell>
          <cell r="E212" t="str">
            <v>Rp.</v>
          </cell>
          <cell r="F212">
            <v>45000</v>
          </cell>
        </row>
        <row r="213">
          <cell r="B213">
            <v>5</v>
          </cell>
          <cell r="C213" t="str">
            <v>Pipa PVC D dia  3" 4 m</v>
          </cell>
          <cell r="D213" t="str">
            <v>Ljr</v>
          </cell>
          <cell r="E213" t="str">
            <v>Rp.</v>
          </cell>
          <cell r="F213">
            <v>63500</v>
          </cell>
        </row>
        <row r="214">
          <cell r="B214">
            <v>6</v>
          </cell>
          <cell r="C214" t="str">
            <v>Pipa PVC D dia  4" 4m</v>
          </cell>
          <cell r="D214" t="str">
            <v>Ljr</v>
          </cell>
          <cell r="E214" t="str">
            <v>Rp.</v>
          </cell>
          <cell r="F214">
            <v>105000</v>
          </cell>
        </row>
        <row r="215">
          <cell r="B215">
            <v>7</v>
          </cell>
          <cell r="C215" t="str">
            <v>Talang " U " Maspion  4m</v>
          </cell>
          <cell r="D215" t="str">
            <v>Ljr</v>
          </cell>
          <cell r="E215" t="str">
            <v>Rp.</v>
          </cell>
          <cell r="F215">
            <v>85000</v>
          </cell>
        </row>
        <row r="216">
          <cell r="B216">
            <v>8</v>
          </cell>
          <cell r="C216" t="str">
            <v>Pengait talang PVC</v>
          </cell>
          <cell r="D216" t="str">
            <v>Bh</v>
          </cell>
          <cell r="E216" t="str">
            <v>Rp.</v>
          </cell>
          <cell r="F216">
            <v>7500</v>
          </cell>
        </row>
        <row r="217">
          <cell r="A217" t="str">
            <v>L</v>
          </cell>
          <cell r="C217" t="str">
            <v>BAHAN  BUIS BETON..</v>
          </cell>
        </row>
        <row r="218">
          <cell r="B218">
            <v>1</v>
          </cell>
          <cell r="C218" t="str">
            <v>Buis beton bulat dia  15 cm, 1 m'</v>
          </cell>
          <cell r="D218" t="str">
            <v>Mtr</v>
          </cell>
          <cell r="E218" t="str">
            <v>Rp.</v>
          </cell>
          <cell r="F218">
            <v>17500</v>
          </cell>
        </row>
        <row r="219">
          <cell r="B219">
            <v>2</v>
          </cell>
          <cell r="C219" t="str">
            <v>Buis beton bulat dia  20 cm, 1 m'</v>
          </cell>
          <cell r="D219" t="str">
            <v>Mtr</v>
          </cell>
          <cell r="E219" t="str">
            <v>Rp.</v>
          </cell>
          <cell r="F219">
            <v>25000</v>
          </cell>
        </row>
        <row r="220">
          <cell r="B220">
            <v>3</v>
          </cell>
          <cell r="C220" t="str">
            <v>Buis beton bulat dia  30 cm, 1 m'</v>
          </cell>
          <cell r="D220" t="str">
            <v>Mtr</v>
          </cell>
          <cell r="E220" t="str">
            <v>Rp.</v>
          </cell>
          <cell r="F220">
            <v>30000</v>
          </cell>
        </row>
        <row r="221">
          <cell r="B221">
            <v>4</v>
          </cell>
          <cell r="C221" t="str">
            <v>Buis beton bulat dia  40 cm, 1 m'</v>
          </cell>
          <cell r="D221" t="str">
            <v>Mtr</v>
          </cell>
          <cell r="E221" t="str">
            <v>Rp.</v>
          </cell>
          <cell r="F221">
            <v>35000</v>
          </cell>
        </row>
        <row r="222">
          <cell r="B222" t="str">
            <v>5</v>
          </cell>
          <cell r="C222" t="str">
            <v>Buis beton bulat dia  50 cm, 1 m'</v>
          </cell>
          <cell r="D222" t="str">
            <v>Mtr</v>
          </cell>
          <cell r="E222" t="str">
            <v>Rp.</v>
          </cell>
          <cell r="F222">
            <v>45000</v>
          </cell>
        </row>
        <row r="223">
          <cell r="B223" t="str">
            <v>6</v>
          </cell>
          <cell r="C223" t="str">
            <v>Buis beton bulat dia  60 cm, 1 m'</v>
          </cell>
          <cell r="D223" t="str">
            <v>Mtr</v>
          </cell>
          <cell r="E223" t="str">
            <v>Rp.</v>
          </cell>
          <cell r="F223">
            <v>52500</v>
          </cell>
        </row>
        <row r="224">
          <cell r="B224" t="str">
            <v>7</v>
          </cell>
          <cell r="C224" t="str">
            <v>Buis beton bulat dia  80 cm, 1 m'</v>
          </cell>
          <cell r="D224" t="str">
            <v>Mtr</v>
          </cell>
          <cell r="E224" t="str">
            <v>Rp.</v>
          </cell>
          <cell r="F224">
            <v>75000</v>
          </cell>
        </row>
        <row r="225">
          <cell r="B225">
            <v>8</v>
          </cell>
          <cell r="C225" t="str">
            <v>Buis beton bulat dia  100 cm, 1 m'</v>
          </cell>
          <cell r="D225" t="str">
            <v>Mtr</v>
          </cell>
          <cell r="E225" t="str">
            <v>Rp.</v>
          </cell>
          <cell r="F225">
            <v>95000</v>
          </cell>
        </row>
        <row r="226">
          <cell r="B226">
            <v>9</v>
          </cell>
          <cell r="C226" t="str">
            <v>Buis beton  U  - 20cm , m'</v>
          </cell>
          <cell r="D226" t="str">
            <v>Mtr</v>
          </cell>
          <cell r="E226" t="str">
            <v>Rp.</v>
          </cell>
          <cell r="F226">
            <v>13250</v>
          </cell>
        </row>
        <row r="227">
          <cell r="B227">
            <v>10</v>
          </cell>
          <cell r="C227" t="str">
            <v>Buis beton  U  - 30cm , m'</v>
          </cell>
          <cell r="D227" t="str">
            <v>Mtr</v>
          </cell>
          <cell r="E227" t="str">
            <v>Rp.</v>
          </cell>
          <cell r="F227">
            <v>14400</v>
          </cell>
        </row>
        <row r="228">
          <cell r="A228" t="str">
            <v>M</v>
          </cell>
          <cell r="C228" t="str">
            <v>BAHAN  PENUTUP ATAP.</v>
          </cell>
        </row>
        <row r="229">
          <cell r="B229">
            <v>1</v>
          </cell>
          <cell r="C229" t="str">
            <v>Genteng lokal ex Mojokembamg</v>
          </cell>
          <cell r="D229" t="str">
            <v>Bh</v>
          </cell>
          <cell r="E229" t="str">
            <v>Rp.</v>
          </cell>
          <cell r="F229">
            <v>900</v>
          </cell>
        </row>
        <row r="230">
          <cell r="B230">
            <v>2</v>
          </cell>
          <cell r="C230" t="str">
            <v>Genteng Nglayur</v>
          </cell>
          <cell r="D230" t="str">
            <v>Bh</v>
          </cell>
          <cell r="E230" t="str">
            <v>Rp.</v>
          </cell>
          <cell r="F230">
            <v>1250</v>
          </cell>
        </row>
        <row r="231">
          <cell r="B231">
            <v>3</v>
          </cell>
          <cell r="C231" t="str">
            <v>Genteng bubungan Nglayur</v>
          </cell>
          <cell r="D231" t="str">
            <v>Bh</v>
          </cell>
          <cell r="E231" t="str">
            <v>Rp.</v>
          </cell>
          <cell r="F231">
            <v>2250</v>
          </cell>
        </row>
        <row r="232">
          <cell r="B232">
            <v>4</v>
          </cell>
          <cell r="C232" t="str">
            <v>Genteng beton</v>
          </cell>
          <cell r="D232" t="str">
            <v>Bh</v>
          </cell>
          <cell r="E232" t="str">
            <v>Rp.</v>
          </cell>
          <cell r="F232">
            <v>4200</v>
          </cell>
        </row>
        <row r="233">
          <cell r="B233">
            <v>5</v>
          </cell>
          <cell r="C233" t="str">
            <v>Genteng flam pres lokal</v>
          </cell>
          <cell r="D233" t="str">
            <v>Bh</v>
          </cell>
          <cell r="E233" t="str">
            <v>Rp.</v>
          </cell>
          <cell r="F233">
            <v>3850</v>
          </cell>
        </row>
        <row r="234">
          <cell r="B234">
            <v>6</v>
          </cell>
          <cell r="C234" t="str">
            <v>Genteng kaca</v>
          </cell>
          <cell r="D234" t="str">
            <v>Bh</v>
          </cell>
          <cell r="E234" t="str">
            <v>Rp.</v>
          </cell>
          <cell r="F234">
            <v>940</v>
          </cell>
        </row>
        <row r="235">
          <cell r="B235">
            <v>7</v>
          </cell>
          <cell r="C235" t="str">
            <v>Genteng keramik</v>
          </cell>
          <cell r="D235" t="str">
            <v>Bh</v>
          </cell>
          <cell r="E235" t="str">
            <v>Rp.</v>
          </cell>
          <cell r="F235">
            <v>7500</v>
          </cell>
        </row>
        <row r="236">
          <cell r="B236">
            <v>8</v>
          </cell>
          <cell r="C236" t="str">
            <v>Genteng kodok model karang pilang</v>
          </cell>
          <cell r="D236" t="str">
            <v>Bh</v>
          </cell>
          <cell r="E236" t="str">
            <v>Rp.</v>
          </cell>
          <cell r="F236">
            <v>2100</v>
          </cell>
        </row>
        <row r="237">
          <cell r="B237">
            <v>9</v>
          </cell>
          <cell r="C237" t="str">
            <v>Genteng kodok  karang pilang ( bambe)</v>
          </cell>
          <cell r="D237" t="str">
            <v>Bh</v>
          </cell>
          <cell r="E237" t="str">
            <v>Rp.</v>
          </cell>
          <cell r="F237">
            <v>3150</v>
          </cell>
        </row>
        <row r="238">
          <cell r="B238">
            <v>10</v>
          </cell>
          <cell r="C238" t="str">
            <v>Bubungan genteng bambe.</v>
          </cell>
          <cell r="D238" t="str">
            <v>Bh</v>
          </cell>
          <cell r="E238" t="str">
            <v>Rp.</v>
          </cell>
          <cell r="F238">
            <v>4000</v>
          </cell>
        </row>
        <row r="239">
          <cell r="B239">
            <v>11</v>
          </cell>
          <cell r="C239" t="str">
            <v>Bubungan glazur Kanmuri / KIA.enteng bambe.</v>
          </cell>
          <cell r="D239" t="str">
            <v>Bh</v>
          </cell>
          <cell r="E239" t="str">
            <v>Rp.</v>
          </cell>
          <cell r="F239">
            <v>6500</v>
          </cell>
        </row>
        <row r="240">
          <cell r="B240">
            <v>12</v>
          </cell>
          <cell r="C240" t="str">
            <v>Eternit  1x1m tebal 6 mm</v>
          </cell>
          <cell r="D240" t="str">
            <v>Bh</v>
          </cell>
          <cell r="E240" t="str">
            <v>Rp.</v>
          </cell>
          <cell r="F240">
            <v>9000</v>
          </cell>
        </row>
        <row r="241">
          <cell r="B241">
            <v>13</v>
          </cell>
          <cell r="C241" t="str">
            <v>Eternit  1x1m tebal 5 mm</v>
          </cell>
          <cell r="D241" t="str">
            <v>Bh</v>
          </cell>
          <cell r="E241" t="str">
            <v>Rp.</v>
          </cell>
          <cell r="F241">
            <v>8000</v>
          </cell>
        </row>
        <row r="242">
          <cell r="B242">
            <v>14</v>
          </cell>
          <cell r="C242" t="str">
            <v>Acustik ukuran 30 x 60 Cm.</v>
          </cell>
          <cell r="D242" t="str">
            <v>Bh</v>
          </cell>
          <cell r="E242" t="str">
            <v>Rp.</v>
          </cell>
          <cell r="F242">
            <v>17500</v>
          </cell>
        </row>
        <row r="243">
          <cell r="B243">
            <v>15</v>
          </cell>
          <cell r="C243" t="str">
            <v>Acustik ukuran 60 x 120 Cm.</v>
          </cell>
          <cell r="D243" t="str">
            <v>Bh</v>
          </cell>
          <cell r="E243" t="str">
            <v>Rp.</v>
          </cell>
          <cell r="F243">
            <v>35000</v>
          </cell>
        </row>
        <row r="244">
          <cell r="B244">
            <v>16</v>
          </cell>
          <cell r="C244" t="str">
            <v>Calsiboardt  1x1m Calsibort 5 mm</v>
          </cell>
          <cell r="D244" t="str">
            <v>Bh</v>
          </cell>
          <cell r="E244" t="str">
            <v>Rp.</v>
          </cell>
          <cell r="F244">
            <v>11500</v>
          </cell>
        </row>
        <row r="245">
          <cell r="B245">
            <v>17</v>
          </cell>
          <cell r="C245" t="str">
            <v>Asbes datar tebal 4 mm</v>
          </cell>
          <cell r="D245" t="str">
            <v>Bh</v>
          </cell>
          <cell r="E245" t="str">
            <v>Rp.</v>
          </cell>
          <cell r="F245">
            <v>11500</v>
          </cell>
        </row>
        <row r="246">
          <cell r="B246">
            <v>18</v>
          </cell>
          <cell r="C246" t="str">
            <v>Asbes datar tebal 3,5 mm</v>
          </cell>
          <cell r="D246" t="str">
            <v>Bh</v>
          </cell>
          <cell r="E246" t="str">
            <v>Rp.</v>
          </cell>
          <cell r="F246">
            <v>10750</v>
          </cell>
        </row>
        <row r="247">
          <cell r="B247">
            <v>19</v>
          </cell>
          <cell r="C247" t="str">
            <v>Asbes gelombang besar 225 x 110</v>
          </cell>
          <cell r="D247" t="str">
            <v>Lbr</v>
          </cell>
          <cell r="E247" t="str">
            <v>Rp.</v>
          </cell>
          <cell r="F247">
            <v>74250</v>
          </cell>
        </row>
        <row r="248">
          <cell r="B248">
            <v>20</v>
          </cell>
          <cell r="C248" t="str">
            <v>Asbes gelombang besar Per M2</v>
          </cell>
          <cell r="D248" t="str">
            <v>M2</v>
          </cell>
          <cell r="E248" t="str">
            <v>Rp.</v>
          </cell>
          <cell r="F248">
            <v>29500</v>
          </cell>
        </row>
        <row r="249">
          <cell r="B249">
            <v>21</v>
          </cell>
          <cell r="C249" t="str">
            <v>Asbes gelombang kecil  225 x 105</v>
          </cell>
          <cell r="D249" t="str">
            <v>Lbr</v>
          </cell>
          <cell r="E249" t="str">
            <v>Rp.</v>
          </cell>
          <cell r="F249">
            <v>55350</v>
          </cell>
        </row>
        <row r="250">
          <cell r="B250">
            <v>22</v>
          </cell>
          <cell r="C250" t="str">
            <v>Asbes gelombang kecil  Per M2.</v>
          </cell>
          <cell r="D250" t="str">
            <v>M2</v>
          </cell>
          <cell r="E250" t="str">
            <v>Rp.</v>
          </cell>
          <cell r="F250">
            <v>20000</v>
          </cell>
        </row>
        <row r="251">
          <cell r="A251" t="str">
            <v>D:\Budi\DataBudi\AnalisaSNI.wk4\2006.</v>
          </cell>
          <cell r="F251" t="str">
            <v>Halaman : 123</v>
          </cell>
        </row>
        <row r="252">
          <cell r="A252" t="str">
            <v>1</v>
          </cell>
          <cell r="B252" t="str">
            <v>2</v>
          </cell>
          <cell r="C252" t="str">
            <v>3</v>
          </cell>
          <cell r="D252">
            <v>4</v>
          </cell>
          <cell r="F252">
            <v>5</v>
          </cell>
        </row>
        <row r="253">
          <cell r="B253">
            <v>23</v>
          </cell>
          <cell r="C253" t="str">
            <v>Bubungan Asbes Gelombang besar</v>
          </cell>
          <cell r="D253" t="str">
            <v>Bh</v>
          </cell>
          <cell r="E253" t="str">
            <v>Rp.</v>
          </cell>
          <cell r="F253">
            <v>68580</v>
          </cell>
        </row>
        <row r="254">
          <cell r="B254">
            <v>24</v>
          </cell>
          <cell r="C254" t="str">
            <v>Bubungan Asbes Gelombang kecil</v>
          </cell>
          <cell r="D254" t="str">
            <v>Bh</v>
          </cell>
          <cell r="E254" t="str">
            <v>Rp.</v>
          </cell>
          <cell r="F254">
            <v>52650</v>
          </cell>
        </row>
        <row r="255">
          <cell r="B255">
            <v>25</v>
          </cell>
          <cell r="C255" t="str">
            <v>Seng plat BJLS 30.80.300 cm</v>
          </cell>
          <cell r="D255" t="str">
            <v>Lbr</v>
          </cell>
          <cell r="E255" t="str">
            <v>Rp.</v>
          </cell>
          <cell r="F255">
            <v>35000</v>
          </cell>
        </row>
        <row r="256">
          <cell r="B256">
            <v>26</v>
          </cell>
          <cell r="C256" t="str">
            <v>Seng gelombang  BJLS  28</v>
          </cell>
          <cell r="D256" t="str">
            <v>Lbr</v>
          </cell>
          <cell r="E256" t="str">
            <v>Rp.</v>
          </cell>
          <cell r="F256">
            <v>14000</v>
          </cell>
        </row>
        <row r="257">
          <cell r="B257">
            <v>27</v>
          </cell>
          <cell r="C257" t="str">
            <v>Seng gelombang  BJLS  30</v>
          </cell>
          <cell r="D257" t="str">
            <v>Lbr</v>
          </cell>
          <cell r="E257" t="str">
            <v>Rp.</v>
          </cell>
          <cell r="F257">
            <v>60000</v>
          </cell>
        </row>
        <row r="258">
          <cell r="B258">
            <v>28</v>
          </cell>
          <cell r="C258" t="str">
            <v>Seng plat BJLS   28</v>
          </cell>
          <cell r="D258" t="str">
            <v>Lbr</v>
          </cell>
          <cell r="E258" t="str">
            <v>Rp.</v>
          </cell>
          <cell r="F258">
            <v>65625</v>
          </cell>
        </row>
        <row r="259">
          <cell r="B259">
            <v>29</v>
          </cell>
          <cell r="C259" t="str">
            <v>Seng plat BJLS   30</v>
          </cell>
          <cell r="D259" t="str">
            <v>Lbr</v>
          </cell>
          <cell r="E259" t="str">
            <v>Rp.</v>
          </cell>
          <cell r="F259">
            <v>33750</v>
          </cell>
        </row>
        <row r="260">
          <cell r="B260">
            <v>30</v>
          </cell>
          <cell r="C260" t="str">
            <v>Seng Galvalum DJLS  45 warna lebar efektif 73</v>
          </cell>
          <cell r="D260" t="str">
            <v>M1</v>
          </cell>
          <cell r="E260" t="str">
            <v>Rp.</v>
          </cell>
          <cell r="F260">
            <v>37500</v>
          </cell>
        </row>
        <row r="261">
          <cell r="B261">
            <v>31</v>
          </cell>
          <cell r="C261" t="str">
            <v>Seng Galvalum DJLS  45 polos lbr efektif 73 Cm</v>
          </cell>
          <cell r="D261" t="str">
            <v>M1</v>
          </cell>
          <cell r="E261" t="str">
            <v>Rp.</v>
          </cell>
          <cell r="F261">
            <v>87500</v>
          </cell>
        </row>
        <row r="262">
          <cell r="A262" t="str">
            <v>N</v>
          </cell>
          <cell r="C262" t="str">
            <v>BAHAN  PENGECATAN + POLITUR..</v>
          </cell>
        </row>
        <row r="263">
          <cell r="B263">
            <v>1</v>
          </cell>
          <cell r="C263" t="str">
            <v>Kertas gosok</v>
          </cell>
          <cell r="D263" t="str">
            <v>lbr</v>
          </cell>
          <cell r="E263" t="str">
            <v>Rp.</v>
          </cell>
          <cell r="F263">
            <v>4150</v>
          </cell>
        </row>
        <row r="264">
          <cell r="B264">
            <v>2</v>
          </cell>
          <cell r="C264" t="str">
            <v>Plamur tembok</v>
          </cell>
          <cell r="D264" t="str">
            <v>Kg</v>
          </cell>
          <cell r="E264" t="str">
            <v>Rp.</v>
          </cell>
          <cell r="F264">
            <v>10000</v>
          </cell>
        </row>
        <row r="265">
          <cell r="B265">
            <v>3</v>
          </cell>
          <cell r="C265" t="str">
            <v>Plamur kayu " PEDANG "</v>
          </cell>
          <cell r="D265" t="str">
            <v>Kg</v>
          </cell>
          <cell r="E265" t="str">
            <v>Rp.</v>
          </cell>
          <cell r="F265">
            <v>9000</v>
          </cell>
        </row>
        <row r="266">
          <cell r="B266">
            <v>4</v>
          </cell>
          <cell r="C266" t="str">
            <v>Cat kayu / besi EMCO/setara</v>
          </cell>
          <cell r="D266" t="str">
            <v>Kg</v>
          </cell>
          <cell r="E266" t="str">
            <v>Rp.</v>
          </cell>
          <cell r="F266">
            <v>45000</v>
          </cell>
        </row>
        <row r="267">
          <cell r="B267">
            <v>5</v>
          </cell>
          <cell r="C267" t="str">
            <v>Cat tembok "wathershilt" merk Duluk ; Jotun.</v>
          </cell>
          <cell r="D267" t="str">
            <v>Kg</v>
          </cell>
          <cell r="E267" t="str">
            <v>Rp.</v>
          </cell>
          <cell r="F267">
            <v>56000</v>
          </cell>
        </row>
        <row r="268">
          <cell r="B268">
            <v>6</v>
          </cell>
          <cell r="C268" t="str">
            <v>Cat tembok "DECOLITH"</v>
          </cell>
          <cell r="D268" t="str">
            <v>Kg</v>
          </cell>
          <cell r="E268" t="str">
            <v>Rp.</v>
          </cell>
          <cell r="F268">
            <v>15000</v>
          </cell>
        </row>
        <row r="269">
          <cell r="B269">
            <v>7</v>
          </cell>
          <cell r="C269" t="str">
            <v>Cat tembok "PARAGON"</v>
          </cell>
          <cell r="D269" t="str">
            <v>Kg</v>
          </cell>
          <cell r="E269" t="str">
            <v>Rp.</v>
          </cell>
          <cell r="F269">
            <v>14500</v>
          </cell>
        </row>
        <row r="270">
          <cell r="B270">
            <v>8</v>
          </cell>
          <cell r="C270" t="str">
            <v>Cat kayu dasar</v>
          </cell>
          <cell r="D270" t="str">
            <v>Kg</v>
          </cell>
          <cell r="E270" t="str">
            <v>Rp.</v>
          </cell>
          <cell r="F270">
            <v>20500</v>
          </cell>
        </row>
        <row r="271">
          <cell r="B271">
            <v>9</v>
          </cell>
          <cell r="C271" t="str">
            <v>Cat tembok "ICI Catilac"</v>
          </cell>
          <cell r="D271" t="str">
            <v>Kg</v>
          </cell>
          <cell r="E271" t="str">
            <v>Rp.</v>
          </cell>
          <cell r="F271">
            <v>26450</v>
          </cell>
        </row>
        <row r="272">
          <cell r="B272">
            <v>10</v>
          </cell>
          <cell r="C272" t="str">
            <v>Cat meni "PEDANG"</v>
          </cell>
          <cell r="D272" t="str">
            <v>Kg</v>
          </cell>
          <cell r="E272" t="str">
            <v>Rp.</v>
          </cell>
          <cell r="F272">
            <v>18500</v>
          </cell>
        </row>
        <row r="273">
          <cell r="B273">
            <v>11</v>
          </cell>
          <cell r="C273" t="str">
            <v>Dempul kayu</v>
          </cell>
          <cell r="D273" t="str">
            <v>Kg</v>
          </cell>
          <cell r="E273" t="str">
            <v>Rp.</v>
          </cell>
          <cell r="F273">
            <v>17500</v>
          </cell>
        </row>
        <row r="274">
          <cell r="B274">
            <v>12</v>
          </cell>
          <cell r="C274" t="str">
            <v>Minyak cat / thiner B</v>
          </cell>
          <cell r="D274" t="str">
            <v>Ltr</v>
          </cell>
          <cell r="E274" t="str">
            <v>Rp.</v>
          </cell>
          <cell r="F274">
            <v>7500</v>
          </cell>
        </row>
        <row r="275">
          <cell r="B275">
            <v>13</v>
          </cell>
          <cell r="C275" t="str">
            <v>Tinner A</v>
          </cell>
          <cell r="D275" t="str">
            <v>Ltr</v>
          </cell>
          <cell r="E275" t="str">
            <v>Rp.</v>
          </cell>
          <cell r="F275">
            <v>5000</v>
          </cell>
        </row>
        <row r="276">
          <cell r="B276">
            <v>14</v>
          </cell>
          <cell r="C276" t="str">
            <v>Spiritus</v>
          </cell>
          <cell r="D276" t="str">
            <v>Ltr</v>
          </cell>
          <cell r="E276" t="str">
            <v>Rp.</v>
          </cell>
          <cell r="F276">
            <v>15000</v>
          </cell>
        </row>
        <row r="277">
          <cell r="B277">
            <v>15</v>
          </cell>
          <cell r="C277" t="str">
            <v>Plitur jadi</v>
          </cell>
          <cell r="D277" t="str">
            <v>Ltr</v>
          </cell>
          <cell r="E277" t="str">
            <v>Rp.</v>
          </cell>
          <cell r="F277">
            <v>28600</v>
          </cell>
        </row>
        <row r="278">
          <cell r="B278">
            <v>16</v>
          </cell>
          <cell r="C278" t="str">
            <v>Vernis</v>
          </cell>
          <cell r="D278" t="str">
            <v>Ltr</v>
          </cell>
          <cell r="E278" t="str">
            <v>Rp.</v>
          </cell>
          <cell r="F278">
            <v>45000</v>
          </cell>
        </row>
        <row r="279">
          <cell r="B279">
            <v>17</v>
          </cell>
          <cell r="C279" t="str">
            <v>Lem putih " RAJAWALI "</v>
          </cell>
          <cell r="D279" t="str">
            <v>Kg</v>
          </cell>
          <cell r="E279" t="str">
            <v>Rp.</v>
          </cell>
          <cell r="F279">
            <v>9500</v>
          </cell>
        </row>
        <row r="280">
          <cell r="B280">
            <v>18</v>
          </cell>
          <cell r="C280" t="str">
            <v xml:space="preserve">Lem kayu aica aibon </v>
          </cell>
          <cell r="D280" t="str">
            <v>Kg</v>
          </cell>
          <cell r="E280" t="str">
            <v>Rp.</v>
          </cell>
          <cell r="F280">
            <v>17500</v>
          </cell>
        </row>
        <row r="281">
          <cell r="B281">
            <v>19</v>
          </cell>
          <cell r="C281" t="str">
            <v>Teer</v>
          </cell>
          <cell r="D281" t="str">
            <v>Kg</v>
          </cell>
          <cell r="E281" t="str">
            <v>Rp.</v>
          </cell>
          <cell r="F281">
            <v>12500</v>
          </cell>
        </row>
        <row r="282">
          <cell r="B282">
            <v>20</v>
          </cell>
          <cell r="C282" t="str">
            <v>Cherlag</v>
          </cell>
          <cell r="D282" t="str">
            <v>Kg</v>
          </cell>
          <cell r="E282" t="str">
            <v>Rp.</v>
          </cell>
          <cell r="F282">
            <v>20000</v>
          </cell>
        </row>
        <row r="283">
          <cell r="A283" t="str">
            <v>O</v>
          </cell>
          <cell r="C283" t="str">
            <v>BAHAN  KACA.</v>
          </cell>
        </row>
        <row r="284">
          <cell r="B284">
            <v>1</v>
          </cell>
          <cell r="C284" t="str">
            <v>Kaca bening 3 mm</v>
          </cell>
          <cell r="D284" t="str">
            <v>m2</v>
          </cell>
          <cell r="E284" t="str">
            <v>Rp.</v>
          </cell>
          <cell r="F284">
            <v>35000</v>
          </cell>
        </row>
        <row r="285">
          <cell r="B285">
            <v>2</v>
          </cell>
          <cell r="C285" t="str">
            <v>Kaca bening 5 mm</v>
          </cell>
          <cell r="D285" t="str">
            <v>m2</v>
          </cell>
          <cell r="E285" t="str">
            <v>Rp.</v>
          </cell>
          <cell r="F285">
            <v>57500</v>
          </cell>
        </row>
        <row r="286">
          <cell r="B286">
            <v>3</v>
          </cell>
          <cell r="C286" t="str">
            <v>Kaca raybend 5 mm</v>
          </cell>
          <cell r="D286" t="str">
            <v>m2</v>
          </cell>
          <cell r="E286" t="str">
            <v>Rp.</v>
          </cell>
          <cell r="F286">
            <v>65000</v>
          </cell>
        </row>
        <row r="287">
          <cell r="B287">
            <v>4</v>
          </cell>
          <cell r="C287" t="str">
            <v>Kaca buram 5 mm</v>
          </cell>
          <cell r="D287" t="str">
            <v>m2</v>
          </cell>
          <cell r="E287" t="str">
            <v>Rp.</v>
          </cell>
          <cell r="F287">
            <v>60000</v>
          </cell>
        </row>
        <row r="288">
          <cell r="B288">
            <v>5</v>
          </cell>
          <cell r="C288" t="str">
            <v>Kaca cermin 5 mm</v>
          </cell>
          <cell r="D288" t="str">
            <v>m2</v>
          </cell>
          <cell r="E288" t="str">
            <v>Rp.</v>
          </cell>
          <cell r="F288">
            <v>120000</v>
          </cell>
        </row>
        <row r="289">
          <cell r="B289">
            <v>6</v>
          </cell>
          <cell r="C289" t="str">
            <v>Kaca cermin 6 mm</v>
          </cell>
          <cell r="D289" t="str">
            <v>m2</v>
          </cell>
          <cell r="E289" t="str">
            <v>Rp.</v>
          </cell>
          <cell r="F289">
            <v>200000</v>
          </cell>
        </row>
        <row r="290">
          <cell r="B290">
            <v>7</v>
          </cell>
          <cell r="C290" t="str">
            <v>Kaca patri  warna 5 mm</v>
          </cell>
          <cell r="D290" t="str">
            <v>m2</v>
          </cell>
          <cell r="E290" t="str">
            <v>Rp.</v>
          </cell>
          <cell r="F290">
            <v>325000</v>
          </cell>
        </row>
        <row r="291">
          <cell r="B291">
            <v>8</v>
          </cell>
          <cell r="C291" t="str">
            <v>Kaca painting  5 mm</v>
          </cell>
          <cell r="D291" t="str">
            <v>m2</v>
          </cell>
          <cell r="E291" t="str">
            <v>Rp.</v>
          </cell>
          <cell r="F291">
            <v>190000</v>
          </cell>
        </row>
        <row r="292">
          <cell r="B292">
            <v>9</v>
          </cell>
          <cell r="C292" t="str">
            <v>Kaca nako + rangka "NIKY"</v>
          </cell>
          <cell r="D292" t="str">
            <v>Dn</v>
          </cell>
          <cell r="E292" t="str">
            <v>Rp.</v>
          </cell>
          <cell r="F292">
            <v>15250</v>
          </cell>
        </row>
        <row r="293">
          <cell r="A293" t="str">
            <v>P</v>
          </cell>
          <cell r="C293" t="str">
            <v>BAHAN  PENGANTUNG + KUNCI.</v>
          </cell>
        </row>
        <row r="294">
          <cell r="B294">
            <v>1</v>
          </cell>
          <cell r="C294" t="str">
            <v>Kunci  "ALPHA Bulat" 1 x putar</v>
          </cell>
          <cell r="D294" t="str">
            <v>Bh</v>
          </cell>
          <cell r="E294" t="str">
            <v>Rp.</v>
          </cell>
          <cell r="F294">
            <v>60000</v>
          </cell>
        </row>
        <row r="295">
          <cell r="B295">
            <v>2</v>
          </cell>
          <cell r="C295" t="str">
            <v>Kunci  "SILINDER" 1 x putar</v>
          </cell>
          <cell r="D295" t="str">
            <v>Bh</v>
          </cell>
          <cell r="E295" t="str">
            <v>Rp.</v>
          </cell>
          <cell r="F295">
            <v>51750</v>
          </cell>
        </row>
        <row r="296">
          <cell r="B296">
            <v>3</v>
          </cell>
          <cell r="C296" t="str">
            <v>Kunci  "ANCHOR" / UNION / Yale 2 x tanam</v>
          </cell>
          <cell r="D296" t="str">
            <v>Bh</v>
          </cell>
          <cell r="E296" t="str">
            <v>Rp.</v>
          </cell>
          <cell r="F296">
            <v>150000</v>
          </cell>
        </row>
        <row r="297">
          <cell r="B297">
            <v>4</v>
          </cell>
          <cell r="C297" t="str">
            <v>Kunci  "KUDA TERBANG" 2 x putar</v>
          </cell>
          <cell r="D297" t="str">
            <v>Bh</v>
          </cell>
          <cell r="E297" t="str">
            <v>Rp.</v>
          </cell>
          <cell r="F297">
            <v>95000</v>
          </cell>
        </row>
        <row r="298">
          <cell r="B298">
            <v>5</v>
          </cell>
          <cell r="C298" t="str">
            <v>Kunci tanam  "ANTIK" 2 x putar</v>
          </cell>
          <cell r="D298" t="str">
            <v>Bh</v>
          </cell>
          <cell r="E298" t="str">
            <v>Rp.</v>
          </cell>
          <cell r="F298">
            <v>120000</v>
          </cell>
        </row>
        <row r="299">
          <cell r="B299">
            <v>6</v>
          </cell>
          <cell r="C299" t="str">
            <v xml:space="preserve"> Kunci selot kuningngan panjang 25 Cm</v>
          </cell>
          <cell r="D299" t="str">
            <v>Bh</v>
          </cell>
          <cell r="E299" t="str">
            <v>Rp.</v>
          </cell>
          <cell r="F299">
            <v>109250</v>
          </cell>
        </row>
        <row r="300">
          <cell r="B300">
            <v>7</v>
          </cell>
          <cell r="C300" t="str">
            <v xml:space="preserve"> Kunci selot kuningngan panjang 15 Cm</v>
          </cell>
          <cell r="D300" t="str">
            <v>Bh</v>
          </cell>
          <cell r="E300" t="str">
            <v>Rp.</v>
          </cell>
          <cell r="F300">
            <v>37375</v>
          </cell>
        </row>
        <row r="301">
          <cell r="B301">
            <v>8</v>
          </cell>
          <cell r="C301" t="str">
            <v xml:space="preserve"> Kunci selot hitam panjang 25 Cm</v>
          </cell>
          <cell r="D301" t="str">
            <v>Bh</v>
          </cell>
          <cell r="E301" t="str">
            <v>Rp.</v>
          </cell>
          <cell r="F301">
            <v>17250</v>
          </cell>
        </row>
        <row r="302">
          <cell r="B302">
            <v>9</v>
          </cell>
          <cell r="C302" t="str">
            <v xml:space="preserve"> Kunci selot hitam panjang 15 Cm</v>
          </cell>
          <cell r="D302" t="str">
            <v>Bh</v>
          </cell>
          <cell r="E302" t="str">
            <v>Rp.</v>
          </cell>
          <cell r="F302">
            <v>14500</v>
          </cell>
        </row>
        <row r="303">
          <cell r="B303">
            <v>10</v>
          </cell>
          <cell r="C303" t="str">
            <v xml:space="preserve"> Kunci lemari 808.</v>
          </cell>
          <cell r="D303" t="str">
            <v>Bh</v>
          </cell>
          <cell r="E303" t="str">
            <v>Rp.</v>
          </cell>
          <cell r="F303">
            <v>12360</v>
          </cell>
        </row>
        <row r="304">
          <cell r="B304">
            <v>11</v>
          </cell>
          <cell r="C304" t="str">
            <v>Door holder / pegangan pintu antik / baik.</v>
          </cell>
          <cell r="D304" t="str">
            <v>Unit</v>
          </cell>
          <cell r="E304" t="str">
            <v>Rp.</v>
          </cell>
          <cell r="F304">
            <v>50000</v>
          </cell>
        </row>
        <row r="305">
          <cell r="B305">
            <v>12</v>
          </cell>
          <cell r="C305" t="str">
            <v>Rel pintu dorong</v>
          </cell>
          <cell r="D305" t="str">
            <v>Unit</v>
          </cell>
          <cell r="E305" t="str">
            <v>Rp.</v>
          </cell>
          <cell r="F305">
            <v>149500</v>
          </cell>
        </row>
        <row r="306">
          <cell r="B306">
            <v>13</v>
          </cell>
          <cell r="C306" t="str">
            <v>Engsel Nylon "ARCH" asli pintu</v>
          </cell>
          <cell r="D306" t="str">
            <v>Bh</v>
          </cell>
          <cell r="E306" t="str">
            <v>Rp.</v>
          </cell>
          <cell r="F306">
            <v>17500</v>
          </cell>
        </row>
        <row r="307">
          <cell r="B307">
            <v>14</v>
          </cell>
          <cell r="C307" t="str">
            <v>Engsel jendela</v>
          </cell>
          <cell r="D307" t="str">
            <v>Bh</v>
          </cell>
          <cell r="E307" t="str">
            <v>Rp.</v>
          </cell>
          <cell r="F307">
            <v>12500</v>
          </cell>
        </row>
        <row r="308">
          <cell r="B308">
            <v>15</v>
          </cell>
          <cell r="C308" t="str">
            <v>Grendel injak</v>
          </cell>
          <cell r="D308" t="str">
            <v>Bh</v>
          </cell>
          <cell r="E308" t="str">
            <v>Rp.</v>
          </cell>
          <cell r="F308">
            <v>14250</v>
          </cell>
        </row>
        <row r="309">
          <cell r="B309">
            <v>16</v>
          </cell>
          <cell r="C309" t="str">
            <v>Grendel tanam pintu</v>
          </cell>
          <cell r="D309" t="str">
            <v>Bh</v>
          </cell>
          <cell r="E309" t="str">
            <v>Rp.</v>
          </cell>
          <cell r="F309">
            <v>72500</v>
          </cell>
        </row>
        <row r="310">
          <cell r="B310">
            <v>17</v>
          </cell>
          <cell r="C310" t="str">
            <v>Grendel jendela</v>
          </cell>
          <cell r="D310" t="str">
            <v>Bh</v>
          </cell>
          <cell r="E310" t="str">
            <v>Rp.</v>
          </cell>
          <cell r="F310">
            <v>9000</v>
          </cell>
        </row>
        <row r="311">
          <cell r="B311">
            <v>18</v>
          </cell>
          <cell r="C311" t="str">
            <v>Door closer</v>
          </cell>
          <cell r="D311" t="str">
            <v>Bh</v>
          </cell>
          <cell r="E311" t="str">
            <v>Rp.</v>
          </cell>
          <cell r="F311">
            <v>180000</v>
          </cell>
        </row>
        <row r="312">
          <cell r="A312" t="str">
            <v>D:\Budi\DataBudi\AnalisaSNI.wk4\2006.</v>
          </cell>
          <cell r="F312" t="str">
            <v>Halaman : 124</v>
          </cell>
        </row>
        <row r="314">
          <cell r="A314" t="str">
            <v>1</v>
          </cell>
          <cell r="B314" t="str">
            <v>2</v>
          </cell>
          <cell r="C314" t="str">
            <v>3</v>
          </cell>
          <cell r="D314">
            <v>4</v>
          </cell>
          <cell r="F314">
            <v>5</v>
          </cell>
        </row>
        <row r="315">
          <cell r="B315">
            <v>19</v>
          </cell>
          <cell r="C315" t="str">
            <v>Door STOP</v>
          </cell>
          <cell r="D315" t="str">
            <v>Bh</v>
          </cell>
          <cell r="E315" t="str">
            <v>Rp.</v>
          </cell>
          <cell r="F315">
            <v>15250</v>
          </cell>
        </row>
        <row r="316">
          <cell r="B316">
            <v>20</v>
          </cell>
          <cell r="C316" t="str">
            <v>Kait angin sikutan yang baik.</v>
          </cell>
          <cell r="D316" t="str">
            <v>Psg</v>
          </cell>
          <cell r="E316" t="str">
            <v>Rp.</v>
          </cell>
          <cell r="F316">
            <v>16000</v>
          </cell>
        </row>
        <row r="317">
          <cell r="B317">
            <v>21</v>
          </cell>
          <cell r="C317" t="str">
            <v>Hak angin</v>
          </cell>
          <cell r="D317" t="str">
            <v>Psg</v>
          </cell>
          <cell r="E317" t="str">
            <v>Rp.</v>
          </cell>
          <cell r="F317">
            <v>8500</v>
          </cell>
        </row>
        <row r="318">
          <cell r="A318" t="str">
            <v>Q</v>
          </cell>
          <cell r="C318" t="str">
            <v>BAHAN  SANITAIR.</v>
          </cell>
        </row>
        <row r="319">
          <cell r="B319">
            <v>1</v>
          </cell>
          <cell r="C319" t="str">
            <v>Kran air "SAN EI"</v>
          </cell>
          <cell r="D319" t="str">
            <v>Bh</v>
          </cell>
          <cell r="E319" t="str">
            <v>Rp.</v>
          </cell>
          <cell r="F319">
            <v>24000</v>
          </cell>
        </row>
        <row r="320">
          <cell r="B320">
            <v>2</v>
          </cell>
          <cell r="C320" t="str">
            <v>Kran air "AMICO 1/2"</v>
          </cell>
          <cell r="D320" t="str">
            <v>Bh</v>
          </cell>
          <cell r="E320" t="str">
            <v>Rp.</v>
          </cell>
          <cell r="F320">
            <v>27500</v>
          </cell>
        </row>
        <row r="321">
          <cell r="B321">
            <v>3</v>
          </cell>
          <cell r="C321" t="str">
            <v>Kran air "AMICO 3/4"</v>
          </cell>
          <cell r="D321" t="str">
            <v>Bh</v>
          </cell>
          <cell r="E321" t="str">
            <v>Rp.</v>
          </cell>
          <cell r="F321">
            <v>32500</v>
          </cell>
        </row>
        <row r="322">
          <cell r="B322">
            <v>4</v>
          </cell>
          <cell r="C322" t="str">
            <v>Pompa air "GOLD STAR"</v>
          </cell>
          <cell r="D322" t="str">
            <v>Bh</v>
          </cell>
          <cell r="E322" t="str">
            <v>Rp.</v>
          </cell>
          <cell r="F322">
            <v>350000</v>
          </cell>
        </row>
        <row r="323">
          <cell r="B323">
            <v>5</v>
          </cell>
          <cell r="C323" t="str">
            <v>Pompa air "NASIONAL"</v>
          </cell>
          <cell r="D323" t="str">
            <v>Bh</v>
          </cell>
          <cell r="E323" t="str">
            <v>Rp.</v>
          </cell>
          <cell r="F323">
            <v>285000</v>
          </cell>
        </row>
        <row r="324">
          <cell r="B324">
            <v>6</v>
          </cell>
          <cell r="C324" t="str">
            <v>Floor drains / plastik.</v>
          </cell>
          <cell r="D324" t="str">
            <v>Bh</v>
          </cell>
          <cell r="E324" t="str">
            <v>Rp.</v>
          </cell>
          <cell r="F324">
            <v>15000</v>
          </cell>
        </row>
        <row r="325">
          <cell r="B325">
            <v>7</v>
          </cell>
          <cell r="C325" t="str">
            <v>Closed Jongkok trasso</v>
          </cell>
          <cell r="D325" t="str">
            <v>Bh</v>
          </cell>
          <cell r="E325" t="str">
            <v>Rp.</v>
          </cell>
          <cell r="F325">
            <v>75000</v>
          </cell>
        </row>
        <row r="326">
          <cell r="B326">
            <v>8</v>
          </cell>
          <cell r="C326" t="str">
            <v>Closed Jongkok keramic INA warna</v>
          </cell>
          <cell r="D326" t="str">
            <v>Bh</v>
          </cell>
          <cell r="E326" t="str">
            <v>Rp.</v>
          </cell>
          <cell r="F326">
            <v>105000</v>
          </cell>
        </row>
        <row r="327">
          <cell r="B327">
            <v>9</v>
          </cell>
          <cell r="C327" t="str">
            <v>Closed duduk monoblock.</v>
          </cell>
          <cell r="D327" t="str">
            <v>Bh</v>
          </cell>
          <cell r="E327" t="str">
            <v>Rp.</v>
          </cell>
          <cell r="F327">
            <v>850000</v>
          </cell>
        </row>
        <row r="328">
          <cell r="B328">
            <v>10</v>
          </cell>
          <cell r="C328" t="str">
            <v>Tutup bak mandi</v>
          </cell>
          <cell r="D328" t="str">
            <v>Bh</v>
          </cell>
          <cell r="E328" t="str">
            <v>Rp.</v>
          </cell>
          <cell r="F328">
            <v>12500</v>
          </cell>
        </row>
        <row r="329">
          <cell r="B329">
            <v>11</v>
          </cell>
          <cell r="C329" t="str">
            <v>Lem paralon</v>
          </cell>
          <cell r="D329" t="str">
            <v>Bh</v>
          </cell>
          <cell r="E329" t="str">
            <v>Rp.</v>
          </cell>
          <cell r="F329">
            <v>6250</v>
          </cell>
        </row>
        <row r="330">
          <cell r="B330">
            <v>12</v>
          </cell>
          <cell r="C330" t="str">
            <v>Westafel</v>
          </cell>
          <cell r="D330" t="str">
            <v>Bh</v>
          </cell>
          <cell r="E330" t="str">
            <v>Rp.</v>
          </cell>
          <cell r="F330">
            <v>375000</v>
          </cell>
        </row>
        <row r="331">
          <cell r="B331">
            <v>13</v>
          </cell>
          <cell r="C331" t="str">
            <v>Urinoir keramic.</v>
          </cell>
          <cell r="D331" t="str">
            <v>Bh</v>
          </cell>
          <cell r="E331" t="str">
            <v>Rp.</v>
          </cell>
          <cell r="F331">
            <v>180250</v>
          </cell>
        </row>
        <row r="332">
          <cell r="B332">
            <v>14</v>
          </cell>
          <cell r="C332" t="str">
            <v>Sumur + pompatangan  dragon terpasang</v>
          </cell>
          <cell r="D332" t="str">
            <v>Unit</v>
          </cell>
          <cell r="E332" t="str">
            <v>Rp.</v>
          </cell>
          <cell r="F332">
            <v>1101600</v>
          </cell>
        </row>
        <row r="333">
          <cell r="B333">
            <v>15</v>
          </cell>
          <cell r="C333" t="str">
            <v>Septiktank + resapan komplit 1 M3</v>
          </cell>
          <cell r="D333" t="str">
            <v>Unit</v>
          </cell>
          <cell r="E333" t="str">
            <v>Rp.</v>
          </cell>
          <cell r="F333">
            <v>1539000</v>
          </cell>
        </row>
        <row r="334">
          <cell r="B334">
            <v>16</v>
          </cell>
          <cell r="C334" t="str">
            <v>Septiktank + resapan komplit 2 M3</v>
          </cell>
          <cell r="D334" t="str">
            <v>Unit</v>
          </cell>
          <cell r="E334" t="str">
            <v>Rp.</v>
          </cell>
          <cell r="F334">
            <v>2349000</v>
          </cell>
        </row>
        <row r="335">
          <cell r="B335">
            <v>17</v>
          </cell>
          <cell r="C335" t="str">
            <v>Septiktank + resapan komplit 5 M3</v>
          </cell>
          <cell r="D335" t="str">
            <v>Unit</v>
          </cell>
          <cell r="E335" t="str">
            <v>Rp.</v>
          </cell>
          <cell r="F335">
            <v>3510000</v>
          </cell>
        </row>
        <row r="336">
          <cell r="B336">
            <v>18</v>
          </cell>
          <cell r="C336" t="str">
            <v>Septiktank + resapan komplit 8 M3</v>
          </cell>
          <cell r="D336" t="str">
            <v>Unit</v>
          </cell>
          <cell r="E336" t="str">
            <v>Rp.</v>
          </cell>
          <cell r="F336">
            <v>5722500</v>
          </cell>
        </row>
        <row r="337">
          <cell r="A337" t="str">
            <v>R</v>
          </cell>
          <cell r="C337" t="str">
            <v>BAHAN  ELEKTRIKAL.</v>
          </cell>
        </row>
        <row r="338">
          <cell r="B338">
            <v>1</v>
          </cell>
          <cell r="C338" t="str">
            <v>Pasang  listrik /Wirring.</v>
          </cell>
          <cell r="D338" t="str">
            <v>Ttk</v>
          </cell>
          <cell r="E338" t="str">
            <v>Rp.</v>
          </cell>
          <cell r="F338">
            <v>60000</v>
          </cell>
        </row>
        <row r="339">
          <cell r="B339">
            <v>2</v>
          </cell>
          <cell r="C339" t="str">
            <v>Lampu TL 1 x 10 w PHILIPS</v>
          </cell>
          <cell r="D339" t="str">
            <v>Bh</v>
          </cell>
          <cell r="E339" t="str">
            <v>Rp.</v>
          </cell>
          <cell r="F339">
            <v>39600</v>
          </cell>
        </row>
        <row r="340">
          <cell r="B340">
            <v>3</v>
          </cell>
          <cell r="C340" t="str">
            <v>Lampu TL 1 x 20 w PHILIPS</v>
          </cell>
          <cell r="D340" t="str">
            <v>Bh</v>
          </cell>
          <cell r="E340" t="str">
            <v>Rp.</v>
          </cell>
          <cell r="F340">
            <v>61600</v>
          </cell>
        </row>
        <row r="341">
          <cell r="B341">
            <v>4</v>
          </cell>
          <cell r="C341" t="str">
            <v>Lampu TL 1 x 40 w PHILIPS</v>
          </cell>
          <cell r="D341" t="str">
            <v>Bh</v>
          </cell>
          <cell r="E341" t="str">
            <v>Rp.</v>
          </cell>
          <cell r="F341">
            <v>75000</v>
          </cell>
        </row>
        <row r="342">
          <cell r="B342">
            <v>5</v>
          </cell>
          <cell r="C342" t="str">
            <v>Lampu pijar 40 - 100 w PHILIPS</v>
          </cell>
          <cell r="D342" t="str">
            <v>Bh</v>
          </cell>
          <cell r="E342" t="str">
            <v>Rp.</v>
          </cell>
          <cell r="F342">
            <v>12000</v>
          </cell>
        </row>
        <row r="343">
          <cell r="B343">
            <v>6</v>
          </cell>
          <cell r="C343" t="str">
            <v>Isolator</v>
          </cell>
          <cell r="D343" t="str">
            <v>Bh</v>
          </cell>
          <cell r="E343" t="str">
            <v>Rp.</v>
          </cell>
          <cell r="F343">
            <v>6000</v>
          </cell>
        </row>
        <row r="344">
          <cell r="B344">
            <v>7</v>
          </cell>
          <cell r="C344" t="str">
            <v>Las Doof</v>
          </cell>
          <cell r="D344" t="str">
            <v>Bh</v>
          </cell>
          <cell r="E344" t="str">
            <v>Rp.</v>
          </cell>
          <cell r="F344">
            <v>2400</v>
          </cell>
        </row>
        <row r="345">
          <cell r="B345">
            <v>8</v>
          </cell>
          <cell r="C345" t="str">
            <v>Fiting Plafoond</v>
          </cell>
          <cell r="D345" t="str">
            <v>Bh</v>
          </cell>
          <cell r="E345" t="str">
            <v>Rp.</v>
          </cell>
          <cell r="F345">
            <v>10500</v>
          </cell>
        </row>
        <row r="346">
          <cell r="B346">
            <v>9</v>
          </cell>
          <cell r="C346" t="str">
            <v>T dos PVC</v>
          </cell>
          <cell r="D346" t="str">
            <v>Bh</v>
          </cell>
          <cell r="E346" t="str">
            <v>Rp.</v>
          </cell>
          <cell r="F346">
            <v>1750</v>
          </cell>
        </row>
        <row r="347">
          <cell r="B347">
            <v>10</v>
          </cell>
          <cell r="C347" t="str">
            <v>Stop Kontak "BROCO"</v>
          </cell>
          <cell r="D347" t="str">
            <v>Bh</v>
          </cell>
          <cell r="E347" t="str">
            <v>Rp.</v>
          </cell>
          <cell r="F347">
            <v>22500</v>
          </cell>
        </row>
        <row r="348">
          <cell r="B348">
            <v>11</v>
          </cell>
          <cell r="C348" t="str">
            <v>Saklar tunggal "BROCO"</v>
          </cell>
          <cell r="D348" t="str">
            <v>Bh</v>
          </cell>
          <cell r="E348" t="str">
            <v>Rp.</v>
          </cell>
          <cell r="F348">
            <v>22500</v>
          </cell>
        </row>
        <row r="349">
          <cell r="B349">
            <v>12</v>
          </cell>
          <cell r="C349" t="str">
            <v>Sakla ganda " BROCO "</v>
          </cell>
          <cell r="D349" t="str">
            <v>Bh</v>
          </cell>
          <cell r="E349" t="str">
            <v>Rp.</v>
          </cell>
          <cell r="F349">
            <v>30000</v>
          </cell>
        </row>
        <row r="350">
          <cell r="B350">
            <v>13</v>
          </cell>
          <cell r="C350" t="str">
            <v>Kabel NYA 1000 Volt 1,5 mm</v>
          </cell>
          <cell r="D350" t="str">
            <v>M1</v>
          </cell>
          <cell r="E350" t="str">
            <v>Rp.</v>
          </cell>
          <cell r="F350">
            <v>2800</v>
          </cell>
        </row>
        <row r="351">
          <cell r="B351">
            <v>14</v>
          </cell>
          <cell r="C351" t="str">
            <v>Kabel NYA 1000 Volt 2,5 mm</v>
          </cell>
          <cell r="D351" t="str">
            <v>M1</v>
          </cell>
          <cell r="E351" t="str">
            <v>Rp.</v>
          </cell>
          <cell r="F351">
            <v>3750</v>
          </cell>
        </row>
        <row r="352">
          <cell r="B352">
            <v>15</v>
          </cell>
          <cell r="C352" t="str">
            <v>Kabel NYA 1000 Volt  4 mm</v>
          </cell>
          <cell r="D352" t="str">
            <v>M1</v>
          </cell>
          <cell r="E352" t="str">
            <v>Rp.</v>
          </cell>
          <cell r="F352">
            <v>5000</v>
          </cell>
        </row>
        <row r="353">
          <cell r="B353">
            <v>16</v>
          </cell>
          <cell r="C353" t="str">
            <v>Sekrering Tunggal "LN" biasa</v>
          </cell>
          <cell r="D353" t="str">
            <v>Bh</v>
          </cell>
          <cell r="E353" t="str">
            <v>Rp.</v>
          </cell>
          <cell r="F353">
            <v>55000</v>
          </cell>
        </row>
        <row r="354">
          <cell r="B354">
            <v>17</v>
          </cell>
          <cell r="C354" t="str">
            <v>Sekering ganda "LN" biasa</v>
          </cell>
          <cell r="D354" t="str">
            <v>Bh</v>
          </cell>
          <cell r="E354" t="str">
            <v>Rp.</v>
          </cell>
          <cell r="F354">
            <v>60150</v>
          </cell>
        </row>
        <row r="355">
          <cell r="B355">
            <v>18</v>
          </cell>
          <cell r="C355" t="str">
            <v>Sekering  1 group + MCB</v>
          </cell>
          <cell r="D355" t="str">
            <v>Unit</v>
          </cell>
          <cell r="E355" t="str">
            <v>Rp.</v>
          </cell>
          <cell r="F355">
            <v>79800</v>
          </cell>
        </row>
        <row r="356">
          <cell r="B356">
            <v>19</v>
          </cell>
          <cell r="C356" t="str">
            <v>Sekering  2 group + MCB</v>
          </cell>
          <cell r="D356" t="str">
            <v>Unit</v>
          </cell>
          <cell r="E356" t="str">
            <v>Rp.</v>
          </cell>
          <cell r="F356">
            <v>114000</v>
          </cell>
        </row>
        <row r="357">
          <cell r="B357">
            <v>20</v>
          </cell>
          <cell r="C357" t="str">
            <v>Sekering  3 group + MCB</v>
          </cell>
          <cell r="D357" t="str">
            <v>Unit</v>
          </cell>
          <cell r="E357" t="str">
            <v>Rp.</v>
          </cell>
          <cell r="F357">
            <v>162000</v>
          </cell>
        </row>
        <row r="374">
          <cell r="A374" t="str">
            <v>D:\Budi\DataBudi\AnalisaSNI.wk4\2006.</v>
          </cell>
          <cell r="F374" t="str">
            <v>Halaman : 125</v>
          </cell>
        </row>
        <row r="375">
          <cell r="B375" t="str">
            <v>DAFTAR  HARGA  TERTINGGI  UPAH KERJA ORANG per HARI</v>
          </cell>
        </row>
        <row r="379">
          <cell r="B379" t="str">
            <v>NO.</v>
          </cell>
          <cell r="C379" t="str">
            <v>URAIAN TENAGA</v>
          </cell>
          <cell r="D379" t="str">
            <v>SATUAN</v>
          </cell>
          <cell r="E379" t="str">
            <v>UPAH PERHARI</v>
          </cell>
        </row>
        <row r="381">
          <cell r="B381" t="str">
            <v>1</v>
          </cell>
          <cell r="C381" t="str">
            <v>2</v>
          </cell>
          <cell r="D381" t="str">
            <v>3</v>
          </cell>
          <cell r="F381" t="str">
            <v>4</v>
          </cell>
        </row>
        <row r="383">
          <cell r="B383">
            <v>1</v>
          </cell>
          <cell r="C383" t="str">
            <v xml:space="preserve">  MANDOR</v>
          </cell>
          <cell r="D383" t="str">
            <v>Org / hr</v>
          </cell>
          <cell r="E383" t="str">
            <v>Rp.</v>
          </cell>
          <cell r="F383">
            <v>55000</v>
          </cell>
        </row>
        <row r="384">
          <cell r="B384">
            <v>2</v>
          </cell>
          <cell r="C384" t="str">
            <v xml:space="preserve">  KEPALA TUKANG GALI TANAH</v>
          </cell>
          <cell r="D384" t="str">
            <v>Org / hr</v>
          </cell>
          <cell r="E384" t="str">
            <v>Rp.</v>
          </cell>
          <cell r="F384">
            <v>45000</v>
          </cell>
        </row>
        <row r="385">
          <cell r="B385">
            <v>3</v>
          </cell>
          <cell r="C385" t="str">
            <v xml:space="preserve">  KEPALA TUKANG BATU</v>
          </cell>
          <cell r="D385" t="str">
            <v>Org / hr</v>
          </cell>
          <cell r="E385" t="str">
            <v>Rp.</v>
          </cell>
          <cell r="F385">
            <v>45000</v>
          </cell>
        </row>
        <row r="386">
          <cell r="B386">
            <v>4</v>
          </cell>
          <cell r="C386" t="str">
            <v xml:space="preserve">  KEPALA TUKANG KAYU</v>
          </cell>
          <cell r="D386" t="str">
            <v>Org / hr</v>
          </cell>
          <cell r="E386" t="str">
            <v>Rp.</v>
          </cell>
          <cell r="F386">
            <v>45000</v>
          </cell>
        </row>
        <row r="387">
          <cell r="B387">
            <v>5</v>
          </cell>
          <cell r="C387" t="str">
            <v xml:space="preserve">  KEPALA TUKANG BESI</v>
          </cell>
          <cell r="D387" t="str">
            <v>Org / hr</v>
          </cell>
          <cell r="E387" t="str">
            <v>Rp.</v>
          </cell>
          <cell r="F387">
            <v>45000</v>
          </cell>
        </row>
        <row r="388">
          <cell r="B388">
            <v>6</v>
          </cell>
          <cell r="C388" t="str">
            <v xml:space="preserve">  KEPALA TUKANG CAT </v>
          </cell>
          <cell r="D388" t="str">
            <v>Org / hr</v>
          </cell>
          <cell r="E388" t="str">
            <v>Rp.</v>
          </cell>
          <cell r="F388">
            <v>45000</v>
          </cell>
        </row>
        <row r="389">
          <cell r="B389">
            <v>7</v>
          </cell>
          <cell r="C389" t="str">
            <v xml:space="preserve">  KEPALA TUKANG LISTRIK</v>
          </cell>
          <cell r="D389" t="str">
            <v>Org / hr</v>
          </cell>
          <cell r="E389" t="str">
            <v>Rp.</v>
          </cell>
          <cell r="F389">
            <v>45000</v>
          </cell>
        </row>
        <row r="390">
          <cell r="B390">
            <v>8</v>
          </cell>
          <cell r="C390" t="str">
            <v xml:space="preserve">  TUKANG  GALI TANAH</v>
          </cell>
          <cell r="D390" t="str">
            <v>Org / hr</v>
          </cell>
          <cell r="E390" t="str">
            <v>Rp.</v>
          </cell>
          <cell r="F390">
            <v>40000</v>
          </cell>
        </row>
        <row r="391">
          <cell r="B391">
            <v>9</v>
          </cell>
          <cell r="C391" t="str">
            <v xml:space="preserve">  TUKANG  BATU</v>
          </cell>
          <cell r="D391" t="str">
            <v>Org / hr</v>
          </cell>
          <cell r="E391" t="str">
            <v>Rp.</v>
          </cell>
          <cell r="F391">
            <v>44900</v>
          </cell>
        </row>
        <row r="392">
          <cell r="B392">
            <v>10</v>
          </cell>
          <cell r="C392" t="str">
            <v xml:space="preserve">  TUKANG  KAYU</v>
          </cell>
          <cell r="D392" t="str">
            <v>Org / hr</v>
          </cell>
          <cell r="E392" t="str">
            <v>Rp.</v>
          </cell>
          <cell r="F392">
            <v>45000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kelas"/>
      <sheetName val="RAPPlabsaiins"/>
      <sheetName val="rekapitulasi"/>
      <sheetName val="Bahan  BEP"/>
      <sheetName val="aibep"/>
      <sheetName val="Scedule"/>
      <sheetName val="RAB-aibep"/>
      <sheetName val="RAB-SNI"/>
      <sheetName val="Bhan"/>
      <sheetName val="Total"/>
      <sheetName val="Siap"/>
      <sheetName val="Tanah"/>
      <sheetName val="Ponds"/>
      <sheetName val="Betn"/>
      <sheetName val="Psang"/>
      <sheetName val="Plester"/>
      <sheetName val="unit kusen pintu"/>
      <sheetName val="Kyu"/>
      <sheetName val="Ataplavon"/>
      <sheetName val="BesiCat"/>
      <sheetName val="Lantai"/>
      <sheetName val="KunciKaca"/>
      <sheetName val="Sanitasi"/>
      <sheetName val="inf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A14" t="str">
            <v>A.</v>
          </cell>
        </row>
        <row r="294">
          <cell r="B294">
            <v>1</v>
          </cell>
        </row>
        <row r="295">
          <cell r="B295">
            <v>2</v>
          </cell>
        </row>
        <row r="296">
          <cell r="B296">
            <v>3</v>
          </cell>
        </row>
        <row r="297">
          <cell r="B297">
            <v>4</v>
          </cell>
        </row>
        <row r="298">
          <cell r="B298">
            <v>5</v>
          </cell>
        </row>
        <row r="299">
          <cell r="B299">
            <v>6</v>
          </cell>
        </row>
        <row r="300">
          <cell r="B300">
            <v>7</v>
          </cell>
        </row>
        <row r="301">
          <cell r="B301">
            <v>8</v>
          </cell>
        </row>
        <row r="302">
          <cell r="B302">
            <v>9</v>
          </cell>
        </row>
        <row r="303">
          <cell r="B303">
            <v>10</v>
          </cell>
        </row>
        <row r="304">
          <cell r="B304">
            <v>11</v>
          </cell>
        </row>
        <row r="305">
          <cell r="B305">
            <v>12</v>
          </cell>
        </row>
        <row r="306">
          <cell r="B306">
            <v>13</v>
          </cell>
        </row>
        <row r="307">
          <cell r="B307">
            <v>14</v>
          </cell>
        </row>
        <row r="308">
          <cell r="B308">
            <v>15</v>
          </cell>
        </row>
        <row r="309">
          <cell r="B309">
            <v>16</v>
          </cell>
        </row>
        <row r="310">
          <cell r="B310">
            <v>17</v>
          </cell>
        </row>
        <row r="311">
          <cell r="B311">
            <v>18</v>
          </cell>
        </row>
        <row r="314">
          <cell r="B314" t="str">
            <v>2</v>
          </cell>
        </row>
        <row r="315">
          <cell r="B315">
            <v>19</v>
          </cell>
        </row>
        <row r="316">
          <cell r="B316">
            <v>20</v>
          </cell>
        </row>
        <row r="317">
          <cell r="B317">
            <v>21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me"/>
    </sheetNames>
    <sheetDataSet>
      <sheetData sheetId="0" refreshError="1"/>
    </sheetDataSet>
  </externalBook>
</externalLink>
</file>

<file path=xl/externalLinks/externalLink3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RS"/>
      <sheetName val="gambar"/>
      <sheetName val="analisa"/>
      <sheetName val="bahan "/>
      <sheetName val="LENTUR"/>
      <sheetName val="GESER+TORSI"/>
      <sheetName val="BEGISTING"/>
      <sheetName val="VOL"/>
      <sheetName val="rab STR"/>
      <sheetName val="Harga bahan &amp; upah"/>
      <sheetName val="EARTH"/>
      <sheetName val="Sat Das"/>
      <sheetName val="baladewa"/>
      <sheetName val="BAHAN~"/>
      <sheetName val="UPAH~K"/>
      <sheetName val="harga bahan"/>
      <sheetName val="BQ"/>
      <sheetName val="bahan"/>
      <sheetName val="UPAH"/>
      <sheetName val="TOWN"/>
      <sheetName val="ALAT"/>
      <sheetName val="Sch-5"/>
      <sheetName val="Fill this out first___"/>
      <sheetName val="Rekap"/>
      <sheetName val="RekBq"/>
      <sheetName val="pricing"/>
      <sheetName val="A"/>
      <sheetName val="hrg sat"/>
      <sheetName val="sche"/>
      <sheetName val="keb-BHN"/>
      <sheetName val="sat-utama1"/>
      <sheetName val="Harga Dasar"/>
      <sheetName val="rab_ARS"/>
      <sheetName val="bahan_"/>
      <sheetName val="rab_STR"/>
      <sheetName val="rab_ARS1"/>
      <sheetName val="bahan_1"/>
      <sheetName val="rab_STR1"/>
      <sheetName val="lam3c"/>
      <sheetName val="03"/>
      <sheetName val="HARSAT"/>
      <sheetName val="AnalisaSIPIL RIIL RAP"/>
      <sheetName val="HARGA MATERIAL"/>
      <sheetName val="Bahan &amp; Upah 2012"/>
      <sheetName val="An-Sipil(ADA KODE)"/>
      <sheetName val="Data"/>
      <sheetName val="4-Basic Price"/>
      <sheetName val="BOQ"/>
      <sheetName val="Ref"/>
      <sheetName val="Daftar harga"/>
      <sheetName val="Anal. Pancang"/>
      <sheetName val="DB"/>
      <sheetName val="RAB"/>
      <sheetName val="B-Price"/>
      <sheetName val="NP"/>
      <sheetName val="DAF_2"/>
      <sheetName val="anaUTama"/>
      <sheetName val="Sat~Bahu"/>
      <sheetName val="Indirect_Const"/>
      <sheetName val="Rate"/>
      <sheetName val="D2"/>
      <sheetName val="D7"/>
      <sheetName val="Div2"/>
      <sheetName val="bahan dan upah"/>
      <sheetName val="Bab 6 -3(5)"/>
      <sheetName val="2.3(2) Gor"/>
      <sheetName val="8.4.2 Rambu"/>
      <sheetName val="harga"/>
      <sheetName val="COVER"/>
      <sheetName val="Rekap Direct Cost"/>
      <sheetName val="INPUT"/>
      <sheetName val="DAF-2"/>
      <sheetName val="auto-PPN"/>
      <sheetName val="Analis"/>
      <sheetName val="3-DIV5"/>
      <sheetName val="Koefisien"/>
      <sheetName val="bhn"/>
      <sheetName val="Sheet1"/>
      <sheetName val="H.Satuan"/>
      <sheetName val="Daf.Harga"/>
      <sheetName val="k341k612"/>
      <sheetName val="PERSI"/>
      <sheetName val="ANALHASA"/>
      <sheetName val="BIL"/>
      <sheetName val="HARGA SAT KAMAL OE"/>
      <sheetName val="ANA-HRG"/>
      <sheetName val="Upah,Bahan,Alat"/>
      <sheetName val="AnSipil"/>
      <sheetName val="anl"/>
      <sheetName val="subkon"/>
      <sheetName val="Analisa HSP"/>
      <sheetName val="Upah&amp;bahan"/>
      <sheetName val="kebut bhn"/>
      <sheetName val="Rincian"/>
      <sheetName val="Analisa Harga Satuan"/>
      <sheetName val="5-Analisa Peralatan"/>
      <sheetName val="CH"/>
      <sheetName val="CODE"/>
      <sheetName val="SITE-E"/>
      <sheetName val="Faktor Konversi"/>
      <sheetName val="D.1.7"/>
      <sheetName val="D.1.5"/>
      <sheetName val="D.2.3"/>
      <sheetName val="D.2.2"/>
      <sheetName val="VOL str"/>
      <sheetName val="Vol ARS"/>
      <sheetName val="112-885"/>
      <sheetName val="Anl.+"/>
      <sheetName val="HB"/>
      <sheetName val="Daf-harga"/>
      <sheetName val="Sheet2"/>
      <sheetName val="Pipe"/>
      <sheetName val="Bahan&amp; upah"/>
      <sheetName val="HRGBHN"/>
      <sheetName val="Cashflow"/>
      <sheetName val="Anl Print"/>
      <sheetName val="ana"/>
      <sheetName val="upah bahan"/>
      <sheetName val="TIE-INS"/>
      <sheetName val="Hrg"/>
      <sheetName val="3-DIV3"/>
      <sheetName val="Total Load List"/>
      <sheetName val="Summary"/>
      <sheetName val="hARGA SAT"/>
      <sheetName val="dasar"/>
      <sheetName val="tenaga"/>
      <sheetName val="5-Peralatan"/>
      <sheetName val="LAP. MINGG"/>
      <sheetName val="U&amp;B"/>
      <sheetName val="REKAP 2008"/>
      <sheetName val="Daf_Anl"/>
      <sheetName val="Rkp"/>
      <sheetName val="AHS"/>
      <sheetName val="Perm. Test"/>
      <sheetName val="Agregat Halus &amp; Kasar"/>
      <sheetName val="RAB TOTAL"/>
      <sheetName val="Master Edit"/>
      <sheetName val="SUM"/>
      <sheetName val="HRG-DASAR"/>
      <sheetName val="SUMBER"/>
      <sheetName val="schalat"/>
      <sheetName val="schman"/>
      <sheetName val="schmat"/>
      <sheetName val="pivotscd"/>
      <sheetName val="HB me"/>
      <sheetName val="UNTUNG RUGI"/>
      <sheetName val="RMS - STR"/>
      <sheetName val="Schedule Angsuran"/>
      <sheetName val="Analis Upah"/>
      <sheetName val="Df-Kuan"/>
      <sheetName val="BAHN"/>
      <sheetName val="BASIC"/>
      <sheetName val="Embong-Ma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3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  <sheetName val="K-016"/>
      <sheetName val="K-017"/>
      <sheetName val="K-110 (2)"/>
      <sheetName val="K-110"/>
      <sheetName val="K-112"/>
      <sheetName val="k-121"/>
      <sheetName val="k-210 "/>
      <sheetName val="k-211"/>
      <sheetName val="k-310"/>
      <sheetName val="k-320"/>
      <sheetName val="k-342"/>
      <sheetName val="K-513"/>
      <sheetName val="k-514"/>
      <sheetName val="k-520"/>
      <sheetName val="k-522"/>
      <sheetName val="K-523"/>
      <sheetName val="k-614"/>
      <sheetName val="k-617"/>
      <sheetName val="k-618"/>
      <sheetName val="k-720 "/>
      <sheetName val="k-810"/>
      <sheetName val="k-855"/>
      <sheetName val="K-880"/>
      <sheetName val="RABJLN &amp; SIRING"/>
      <sheetName val="REKAP"/>
      <sheetName val="TIME SCDL"/>
      <sheetName val="E-001"/>
      <sheetName val="E-010"/>
      <sheetName val="E-031"/>
      <sheetName val="E-040"/>
      <sheetName val="E-052"/>
      <sheetName val="E-053"/>
      <sheetName val="E-080"/>
      <sheetName val="E-084"/>
      <sheetName val="E-087"/>
      <sheetName val="E-088"/>
      <sheetName val="E-089"/>
      <sheetName val="E-130"/>
      <sheetName val="E-152 "/>
      <sheetName val="E-182"/>
      <sheetName val="E-211"/>
      <sheetName val="E-212"/>
      <sheetName val="E-221"/>
      <sheetName val="E-252"/>
      <sheetName val="E-301"/>
      <sheetName val="E-341"/>
      <sheetName val="E-401"/>
      <sheetName val="Sheet2"/>
      <sheetName val="N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2">
          <cell r="P52">
            <v>33954.375</v>
          </cell>
        </row>
      </sheetData>
      <sheetData sheetId="11" refreshError="1"/>
      <sheetData sheetId="12" refreshError="1"/>
      <sheetData sheetId="13" refreshError="1"/>
      <sheetData sheetId="14" refreshError="1">
        <row r="48">
          <cell r="J48">
            <v>268395.52000000002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</sheetNames>
    <sheetDataSet>
      <sheetData sheetId="0" refreshError="1"/>
    </sheetDataSet>
  </externalBook>
</externalLink>
</file>

<file path=xl/externalLinks/externalLink3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1"/>
      <sheetName val="Rab"/>
      <sheetName val="Rab 2"/>
      <sheetName val="Jadwal P"/>
      <sheetName val="Jadwal B"/>
      <sheetName val="ANALISA"/>
      <sheetName val="Supl.X"/>
      <sheetName val="H-DASAR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 t="str">
            <v>ANALISA HARGA SATUAN</v>
          </cell>
          <cell r="M3" t="str">
            <v>KODE</v>
          </cell>
        </row>
        <row r="4">
          <cell r="B4" t="str">
            <v>PEMBUANGAN SISA BAHAN GALIAN</v>
          </cell>
        </row>
        <row r="5">
          <cell r="B5" t="str">
            <v>(MENGGUNAKAN BURUH)</v>
          </cell>
          <cell r="M5" t="str">
            <v>Supl X</v>
          </cell>
        </row>
        <row r="7">
          <cell r="B7" t="str">
            <v xml:space="preserve"> PROPINSI            :</v>
          </cell>
          <cell r="D7" t="str">
            <v>LAMPUNG</v>
          </cell>
          <cell r="F7" t="str">
            <v>KODE</v>
          </cell>
          <cell r="G7" t="str">
            <v xml:space="preserve">KOTA </v>
          </cell>
          <cell r="I7" t="str">
            <v>KODE</v>
          </cell>
          <cell r="J7" t="str">
            <v xml:space="preserve"> DISIAPKAN OLEH :</v>
          </cell>
          <cell r="L7" t="str">
            <v/>
          </cell>
        </row>
        <row r="8">
          <cell r="F8" t="str">
            <v>(071)</v>
          </cell>
          <cell r="G8" t="str">
            <v>BANDAR LAMPUNG</v>
          </cell>
          <cell r="I8" t="str">
            <v>(018)</v>
          </cell>
          <cell r="J8" t="str">
            <v>CV. ARWINDO JAYA</v>
          </cell>
          <cell r="L8" t="str">
            <v/>
          </cell>
        </row>
        <row r="11">
          <cell r="B11" t="str">
            <v xml:space="preserve"> URAIAN</v>
          </cell>
          <cell r="G11" t="str">
            <v xml:space="preserve"> ANGGAPAN / ASUMSI</v>
          </cell>
        </row>
        <row r="12">
          <cell r="B12" t="str">
            <v xml:space="preserve"> 1.</v>
          </cell>
          <cell r="C12" t="str">
            <v>Bahan galian dimuat kedalam truk dengan</v>
          </cell>
          <cell r="G12" t="str">
            <v xml:space="preserve"> 1.  Memuat dan membongkar dengan  tenaga manusia (50m3/hari)  </v>
          </cell>
        </row>
        <row r="13">
          <cell r="C13" t="str">
            <v>tenaga manusia</v>
          </cell>
          <cell r="G13" t="str">
            <v xml:space="preserve"> 2.  Dibuang dan diangkut  dengan truk</v>
          </cell>
        </row>
        <row r="14">
          <cell r="B14" t="str">
            <v xml:space="preserve"> 2.</v>
          </cell>
          <cell r="C14" t="str">
            <v>Daingkut ke lokasi pembuangan dengan truk</v>
          </cell>
          <cell r="G14" t="str">
            <v xml:space="preserve"> 3.  Jarak 1 rit PP &lt; 2km</v>
          </cell>
        </row>
        <row r="15">
          <cell r="B15" t="str">
            <v xml:space="preserve"> 3.</v>
          </cell>
          <cell r="C15" t="str">
            <v>Membongkar dari truk dengan tenaga manusia</v>
          </cell>
          <cell r="G15" t="str">
            <v xml:space="preserve"> 4.  1,6 rit pp/jam/truk = 16 Rit per 10 jam kerja truk</v>
          </cell>
        </row>
        <row r="16">
          <cell r="G16" t="str">
            <v xml:space="preserve"> 5.  Umur alat bantu rata-rata 1 bulan/orang/set @3 alat</v>
          </cell>
        </row>
        <row r="17">
          <cell r="G17" t="str">
            <v xml:space="preserve"> 6. 1 Rit Truk memuat 3 m3 bahan hasil galian</v>
          </cell>
        </row>
        <row r="19">
          <cell r="G19" t="str">
            <v/>
          </cell>
        </row>
        <row r="20">
          <cell r="C20" t="str">
            <v>PEKERJA</v>
          </cell>
          <cell r="F20" t="str">
            <v>JUMLAH</v>
          </cell>
          <cell r="G20" t="str">
            <v>HARI</v>
          </cell>
          <cell r="H20" t="str">
            <v>KODE</v>
          </cell>
          <cell r="I20" t="str">
            <v>TOTAL VOL</v>
          </cell>
          <cell r="J20" t="str">
            <v>UPAH</v>
          </cell>
          <cell r="K20" t="str">
            <v>BIAYA</v>
          </cell>
          <cell r="L20" t="str">
            <v>SUB TOTAL</v>
          </cell>
        </row>
        <row r="21">
          <cell r="F21" t="str">
            <v>ORANG</v>
          </cell>
          <cell r="I21" t="str">
            <v>(Orang-hari)</v>
          </cell>
          <cell r="J21" t="str">
            <v>(Rp/Org/Hari)</v>
          </cell>
          <cell r="K21" t="str">
            <v>(Rp)</v>
          </cell>
          <cell r="L21" t="str">
            <v>(Rp)</v>
          </cell>
        </row>
        <row r="23">
          <cell r="B23" t="str">
            <v>P</v>
          </cell>
        </row>
        <row r="24">
          <cell r="C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</row>
        <row r="25">
          <cell r="B25" t="str">
            <v>E</v>
          </cell>
          <cell r="C25" t="str">
            <v xml:space="preserve"> Buruh tak terlatih</v>
          </cell>
          <cell r="F25">
            <v>36</v>
          </cell>
          <cell r="G25">
            <v>1</v>
          </cell>
          <cell r="H25" t="str">
            <v>L 101</v>
          </cell>
          <cell r="I25">
            <v>36</v>
          </cell>
          <cell r="J25">
            <v>11250</v>
          </cell>
          <cell r="K25">
            <v>405000</v>
          </cell>
        </row>
        <row r="26">
          <cell r="C26" t="str">
            <v xml:space="preserve"> Mandor</v>
          </cell>
          <cell r="F26">
            <v>1</v>
          </cell>
          <cell r="G26">
            <v>1</v>
          </cell>
          <cell r="H26" t="str">
            <v>L 061</v>
          </cell>
          <cell r="I26">
            <v>1</v>
          </cell>
          <cell r="J26">
            <v>23750</v>
          </cell>
          <cell r="K26">
            <v>23750</v>
          </cell>
        </row>
        <row r="27">
          <cell r="B27" t="str">
            <v>K</v>
          </cell>
          <cell r="C27" t="str">
            <v xml:space="preserve"> Sopir terampil</v>
          </cell>
          <cell r="F27">
            <v>2</v>
          </cell>
          <cell r="G27">
            <v>1</v>
          </cell>
          <cell r="H27" t="str">
            <v>L 091</v>
          </cell>
          <cell r="I27">
            <v>2</v>
          </cell>
          <cell r="J27">
            <v>21250</v>
          </cell>
          <cell r="K27">
            <v>42500</v>
          </cell>
        </row>
        <row r="28">
          <cell r="C28" t="str">
            <v xml:space="preserve"> Pembantu sopir</v>
          </cell>
          <cell r="F28">
            <v>2</v>
          </cell>
          <cell r="G28">
            <v>1</v>
          </cell>
          <cell r="H28" t="str">
            <v>L 099</v>
          </cell>
          <cell r="I28">
            <v>2</v>
          </cell>
          <cell r="J28">
            <v>11250</v>
          </cell>
          <cell r="K28">
            <v>22500</v>
          </cell>
        </row>
        <row r="29">
          <cell r="B29" t="str">
            <v>E</v>
          </cell>
        </row>
        <row r="31">
          <cell r="B31" t="str">
            <v>R</v>
          </cell>
        </row>
        <row r="33">
          <cell r="B33" t="str">
            <v>J</v>
          </cell>
        </row>
        <row r="34">
          <cell r="F34" t="str">
            <v/>
          </cell>
        </row>
        <row r="35">
          <cell r="B35" t="str">
            <v>A</v>
          </cell>
        </row>
        <row r="37">
          <cell r="E37" t="str">
            <v xml:space="preserve"> JUMLAH BIAYA UNTUK PEKERJA</v>
          </cell>
          <cell r="K37" t="str">
            <v>PEKERJA (I+II)</v>
          </cell>
          <cell r="M37">
            <v>493750</v>
          </cell>
        </row>
        <row r="38">
          <cell r="C38" t="str">
            <v>MATERIAL</v>
          </cell>
          <cell r="G38" t="str">
            <v>SATUAN</v>
          </cell>
          <cell r="H38" t="str">
            <v>KODE</v>
          </cell>
          <cell r="I38" t="str">
            <v>TOTAL VOL</v>
          </cell>
          <cell r="J38" t="str">
            <v>UPAH</v>
          </cell>
          <cell r="K38" t="str">
            <v>BIAYA</v>
          </cell>
          <cell r="L38" t="str">
            <v>SUB TOTAL</v>
          </cell>
        </row>
        <row r="39">
          <cell r="J39" t="str">
            <v>(Rp/Satuan)</v>
          </cell>
          <cell r="K39" t="str">
            <v>(Rp)</v>
          </cell>
          <cell r="L39" t="str">
            <v>(Rp)</v>
          </cell>
        </row>
        <row r="41">
          <cell r="B41" t="str">
            <v>M</v>
          </cell>
        </row>
        <row r="42">
          <cell r="B42" t="str">
            <v/>
          </cell>
          <cell r="C42" t="str">
            <v xml:space="preserve"> Alat bantu ( set @ 3 alat )</v>
          </cell>
          <cell r="G42" t="str">
            <v>set</v>
          </cell>
          <cell r="H42" t="str">
            <v>M 170</v>
          </cell>
          <cell r="I42">
            <v>1.44</v>
          </cell>
          <cell r="J42">
            <v>30000</v>
          </cell>
          <cell r="K42">
            <v>43200</v>
          </cell>
        </row>
        <row r="43">
          <cell r="B43" t="str">
            <v>A</v>
          </cell>
        </row>
        <row r="44">
          <cell r="B44" t="str">
            <v/>
          </cell>
        </row>
        <row r="45">
          <cell r="B45" t="str">
            <v>T</v>
          </cell>
        </row>
        <row r="47">
          <cell r="B47" t="str">
            <v>E</v>
          </cell>
        </row>
        <row r="48">
          <cell r="B48" t="str">
            <v/>
          </cell>
        </row>
        <row r="49">
          <cell r="B49" t="str">
            <v>R</v>
          </cell>
        </row>
        <row r="50">
          <cell r="B50" t="str">
            <v/>
          </cell>
          <cell r="C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</row>
        <row r="51">
          <cell r="B51" t="str">
            <v>I</v>
          </cell>
          <cell r="C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</row>
        <row r="52">
          <cell r="B52" t="str">
            <v/>
          </cell>
          <cell r="C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</row>
        <row r="53">
          <cell r="B53" t="str">
            <v>A</v>
          </cell>
          <cell r="C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</row>
        <row r="54">
          <cell r="B54" t="str">
            <v/>
          </cell>
        </row>
        <row r="55">
          <cell r="B55" t="str">
            <v>L</v>
          </cell>
        </row>
        <row r="56">
          <cell r="B56" t="str">
            <v/>
          </cell>
        </row>
        <row r="57">
          <cell r="E57" t="str">
            <v xml:space="preserve"> JUMLAH BIAYA UNTUK MATERIAL</v>
          </cell>
          <cell r="K57" t="str">
            <v>MATERIAL (I+II)</v>
          </cell>
          <cell r="M57">
            <v>43200</v>
          </cell>
        </row>
        <row r="58">
          <cell r="C58" t="str">
            <v>PERALATAN</v>
          </cell>
          <cell r="F58" t="str">
            <v>JUMLAH</v>
          </cell>
          <cell r="G58" t="str">
            <v xml:space="preserve">HARI </v>
          </cell>
          <cell r="H58" t="str">
            <v>KODE</v>
          </cell>
          <cell r="I58" t="str">
            <v>JAM KERJA</v>
          </cell>
          <cell r="J58" t="str">
            <v>HARGA</v>
          </cell>
          <cell r="K58" t="str">
            <v>BIAYA</v>
          </cell>
          <cell r="L58" t="str">
            <v>SUB TOTAL</v>
          </cell>
        </row>
        <row r="59">
          <cell r="F59" t="str">
            <v>ALAT</v>
          </cell>
          <cell r="G59" t="str">
            <v>KERJA</v>
          </cell>
          <cell r="J59" t="str">
            <v>(Rp/Jam)</v>
          </cell>
          <cell r="K59" t="str">
            <v>(Rp)</v>
          </cell>
          <cell r="L59" t="str">
            <v>(Rp)</v>
          </cell>
        </row>
        <row r="61">
          <cell r="B61" t="str">
            <v>P</v>
          </cell>
        </row>
        <row r="62">
          <cell r="C62" t="str">
            <v xml:space="preserve"> Truk bak terbuka (3,5 ton)/115 HP</v>
          </cell>
          <cell r="F62">
            <v>2</v>
          </cell>
          <cell r="G62">
            <v>1</v>
          </cell>
          <cell r="H62" t="str">
            <v>E 221</v>
          </cell>
          <cell r="I62">
            <v>10</v>
          </cell>
          <cell r="J62">
            <v>25000</v>
          </cell>
          <cell r="K62">
            <v>250000</v>
          </cell>
        </row>
        <row r="63">
          <cell r="B63" t="str">
            <v>E</v>
          </cell>
        </row>
        <row r="65">
          <cell r="B65" t="str">
            <v>R</v>
          </cell>
        </row>
        <row r="67">
          <cell r="B67" t="str">
            <v>A</v>
          </cell>
        </row>
        <row r="69">
          <cell r="B69" t="str">
            <v>L</v>
          </cell>
        </row>
        <row r="71">
          <cell r="B71" t="str">
            <v>A</v>
          </cell>
        </row>
        <row r="73">
          <cell r="B73" t="str">
            <v>T</v>
          </cell>
        </row>
        <row r="75">
          <cell r="B75" t="str">
            <v>A</v>
          </cell>
        </row>
        <row r="77">
          <cell r="B77" t="str">
            <v>N</v>
          </cell>
        </row>
        <row r="79">
          <cell r="E79" t="str">
            <v xml:space="preserve"> JUMLAH BIAYA UNTUK PERALATAN</v>
          </cell>
          <cell r="K79" t="str">
            <v>PERALATAN (I+II)</v>
          </cell>
          <cell r="M79">
            <v>250000</v>
          </cell>
        </row>
        <row r="80">
          <cell r="K80" t="str">
            <v xml:space="preserve"> T O T A L (Rp)</v>
          </cell>
          <cell r="M80">
            <v>786950</v>
          </cell>
        </row>
        <row r="82">
          <cell r="C82" t="str">
            <v>VOLUME  :</v>
          </cell>
          <cell r="D82">
            <v>16.670000000000002</v>
          </cell>
          <cell r="F82" t="str">
            <v>SATUAN  :</v>
          </cell>
          <cell r="G82" t="str">
            <v>Rit</v>
          </cell>
          <cell r="I82" t="str">
            <v>HARGA SATUAN  :</v>
          </cell>
          <cell r="J82">
            <v>47208</v>
          </cell>
          <cell r="K82" t="str">
            <v xml:space="preserve">                  per</v>
          </cell>
          <cell r="L82" t="str">
            <v>Rit</v>
          </cell>
        </row>
      </sheetData>
      <sheetData sheetId="7" refreshError="1"/>
      <sheetData sheetId="8" refreshError="1"/>
    </sheetDataSet>
  </externalBook>
</externalLink>
</file>

<file path=xl/externalLinks/externalLink3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Kegiatan"/>
      <sheetName val="Data Material"/>
      <sheetName val="Anls. Biaya Alat"/>
      <sheetName val="Upah &amp; Bahan"/>
      <sheetName val="Data Alat"/>
      <sheetName val="UPAH KERJA"/>
      <sheetName val="HARGA BAHAN"/>
      <sheetName val="2.2"/>
      <sheetName val="SEWA ALAT"/>
      <sheetName val="2.2 (2)"/>
      <sheetName val="rekap analis"/>
      <sheetName val="R A B"/>
      <sheetName val="REKAPITULASI BIAYA"/>
      <sheetName val="R A B Jalingk Bina Marga"/>
      <sheetName val="R A B  Bina Marga"/>
    </sheetNames>
    <sheetDataSet>
      <sheetData sheetId="0"/>
      <sheetData sheetId="1"/>
      <sheetData sheetId="2"/>
      <sheetData sheetId="3">
        <row r="23">
          <cell r="C23" t="str">
            <v>Agregat Kasar</v>
          </cell>
        </row>
      </sheetData>
      <sheetData sheetId="4"/>
      <sheetData sheetId="5">
        <row r="9">
          <cell r="E9">
            <v>7142.8571428571431</v>
          </cell>
        </row>
        <row r="11">
          <cell r="E11">
            <v>9285.7142857142862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_Rencana"/>
      <sheetName val="Rekap RAB_BA Peneliti"/>
      <sheetName val="RAB_BA Peneliti"/>
      <sheetName val="lamp.addrekap"/>
      <sheetName val="lamp.addRAB"/>
      <sheetName val="Inrit"/>
      <sheetName val="backup mc_0"/>
      <sheetName val="mc0"/>
      <sheetName val="rekapMC0"/>
      <sheetName val="mc0 (2)"/>
      <sheetName val="rekapMC0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43">
          <cell r="V343">
            <v>6.3628499999999999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 "/>
      <sheetName val="UPH&amp;BHN"/>
      <sheetName val="rab (4)"/>
      <sheetName val="ANALISA"/>
      <sheetName val="rekap"/>
      <sheetName val="XL4Test5"/>
      <sheetName val="Harga HSP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>
        <row r="23">
          <cell r="C23" t="e">
            <v>#N/A</v>
          </cell>
        </row>
      </sheetData>
      <sheetData sheetId="6" refreshError="1"/>
    </sheetDataSet>
  </externalBook>
</externalLink>
</file>

<file path=xl/externalLinks/externalLink3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DS"/>
    </sheetNames>
    <sheetDataSet>
      <sheetData sheetId="0" refreshError="1"/>
    </sheetDataSet>
  </externalBook>
</externalLink>
</file>

<file path=xl/externalLinks/externalLink3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ITAS-PIPA"/>
    </sheetNames>
    <sheetDataSet>
      <sheetData sheetId="0" refreshError="1"/>
    </sheetDataSet>
  </externalBook>
</externalLink>
</file>

<file path=xl/externalLinks/externalLink3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Bahan&amp;Upah"/>
      <sheetName val="Analisa2"/>
    </sheetNames>
    <sheetDataSet>
      <sheetData sheetId="0" refreshError="1"/>
      <sheetData sheetId="1" refreshError="1"/>
      <sheetData sheetId="2" refreshError="1"/>
      <sheetData sheetId="3" refreshError="1">
        <row r="20">
          <cell r="I20">
            <v>55000</v>
          </cell>
        </row>
        <row r="21">
          <cell r="I21">
            <v>55000</v>
          </cell>
        </row>
      </sheetData>
      <sheetData sheetId="4" refreshError="1"/>
    </sheetDataSet>
  </externalBook>
</externalLink>
</file>

<file path=xl/externalLinks/externalLink3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Musholla"/>
      <sheetName val="HIT. VOL. Musholla"/>
      <sheetName val="BAK"/>
      <sheetName val="HIT. VOL. BAK"/>
      <sheetName val="Toilet"/>
      <sheetName val="HIT. VOL. Toilet"/>
      <sheetName val="pos jaga "/>
      <sheetName val="HIT. VOL. POS"/>
      <sheetName val="Kantor"/>
      <sheetName val="HIT. VOL. Kantor"/>
      <sheetName val="ANALISA LMJ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B"/>
    </sheetNames>
    <sheetDataSet>
      <sheetData sheetId="0" refreshError="1"/>
    </sheetDataSet>
  </externalBook>
</externalLink>
</file>

<file path=xl/externalLinks/externalLink3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3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Anl"/>
    </sheetNames>
    <sheetDataSet>
      <sheetData sheetId="0" refreshError="1"/>
    </sheetDataSet>
  </externalBook>
</externalLink>
</file>

<file path=xl/externalLinks/externalLink3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_borong"/>
    </sheetNames>
    <sheetDataSet>
      <sheetData sheetId="0" refreshError="1"/>
    </sheetDataSet>
  </externalBook>
</externalLink>
</file>

<file path=xl/externalLinks/externalLink3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alat"/>
      <sheetName val="Analisa Peralatan"/>
      <sheetName val="Up-Ban"/>
      <sheetName val="Analisa HSP"/>
      <sheetName val="analis 2"/>
      <sheetName val="SumBreak"/>
      <sheetName val="PINTU TB Hanyar"/>
      <sheetName val="PEKERJAAN PINTU AIR DAN HIDROME"/>
      <sheetName val="Quantity TB1"/>
      <sheetName val="Quantity TB2"/>
      <sheetName val="Quantity TB3"/>
      <sheetName val="Quantity TB4"/>
      <sheetName val="Quantity TB5"/>
      <sheetName val="Quantity TB6"/>
      <sheetName val="Quantity TB7"/>
      <sheetName val="Quantity TB8"/>
      <sheetName val="Quantity TB9"/>
      <sheetName val="Quantity TB10"/>
      <sheetName val="Quantity Siring Zakaria"/>
      <sheetName val="Tambak Hanyar"/>
      <sheetName val="Tambak Hanyar (OE)"/>
    </sheetNames>
    <sheetDataSet>
      <sheetData sheetId="0" refreshError="1"/>
      <sheetData sheetId="1" refreshError="1"/>
      <sheetData sheetId="2" refreshError="1">
        <row r="11">
          <cell r="C11" t="str">
            <v>L01</v>
          </cell>
          <cell r="D11" t="str">
            <v>Mandor</v>
          </cell>
          <cell r="E11" t="str">
            <v>oh</v>
          </cell>
          <cell r="F11">
            <v>75000</v>
          </cell>
        </row>
        <row r="12">
          <cell r="C12" t="str">
            <v>L02</v>
          </cell>
          <cell r="D12" t="str">
            <v>Kepala Tukang</v>
          </cell>
          <cell r="E12" t="str">
            <v>oh</v>
          </cell>
          <cell r="F12">
            <v>72000</v>
          </cell>
        </row>
        <row r="13">
          <cell r="C13" t="str">
            <v>L03</v>
          </cell>
          <cell r="D13" t="str">
            <v>Tukang Batu/Besi/Kayu/Cat</v>
          </cell>
          <cell r="E13" t="str">
            <v>oh</v>
          </cell>
          <cell r="F13">
            <v>65000</v>
          </cell>
        </row>
        <row r="14">
          <cell r="C14" t="str">
            <v>L04</v>
          </cell>
          <cell r="D14" t="str">
            <v>Tukang Besi</v>
          </cell>
          <cell r="E14" t="str">
            <v>oh</v>
          </cell>
          <cell r="F14">
            <v>63900</v>
          </cell>
        </row>
        <row r="15">
          <cell r="C15" t="str">
            <v>L05</v>
          </cell>
          <cell r="D15" t="str">
            <v>Tukang Kayu</v>
          </cell>
          <cell r="E15" t="str">
            <v>oh</v>
          </cell>
          <cell r="F15">
            <v>63900</v>
          </cell>
        </row>
        <row r="16">
          <cell r="C16" t="str">
            <v>L06</v>
          </cell>
          <cell r="D16" t="str">
            <v>Tukang Cat</v>
          </cell>
          <cell r="E16" t="str">
            <v>oh</v>
          </cell>
          <cell r="F16">
            <v>63900</v>
          </cell>
        </row>
        <row r="17">
          <cell r="C17" t="str">
            <v>L08</v>
          </cell>
          <cell r="D17" t="str">
            <v xml:space="preserve">Pekerja </v>
          </cell>
          <cell r="E17" t="str">
            <v>oh</v>
          </cell>
          <cell r="F17">
            <v>58000</v>
          </cell>
        </row>
        <row r="18">
          <cell r="C18" t="str">
            <v>L09</v>
          </cell>
          <cell r="D18" t="str">
            <v>Pekerja Biasa</v>
          </cell>
          <cell r="E18" t="str">
            <v>oh</v>
          </cell>
          <cell r="F18">
            <v>57600</v>
          </cell>
        </row>
        <row r="19">
          <cell r="C19" t="str">
            <v>L10</v>
          </cell>
          <cell r="D19" t="str">
            <v>Operator Alat Berat</v>
          </cell>
          <cell r="E19" t="str">
            <v>oh</v>
          </cell>
          <cell r="F19">
            <v>115000</v>
          </cell>
        </row>
        <row r="20">
          <cell r="C20" t="str">
            <v>L11</v>
          </cell>
          <cell r="D20" t="str">
            <v>Pembantu Operator</v>
          </cell>
          <cell r="E20" t="str">
            <v>oh</v>
          </cell>
          <cell r="F20">
            <v>70000</v>
          </cell>
        </row>
        <row r="21">
          <cell r="D21" t="str">
            <v>Sopir</v>
          </cell>
          <cell r="E21" t="str">
            <v>oh</v>
          </cell>
          <cell r="F21">
            <v>67950</v>
          </cell>
        </row>
        <row r="22">
          <cell r="D22" t="str">
            <v>Pembantu Sopir</v>
          </cell>
          <cell r="E22" t="str">
            <v>oh</v>
          </cell>
          <cell r="F22">
            <v>56610</v>
          </cell>
        </row>
        <row r="23">
          <cell r="D23" t="str">
            <v>Juru Ukur</v>
          </cell>
          <cell r="E23" t="str">
            <v>oh</v>
          </cell>
          <cell r="F23">
            <v>71000</v>
          </cell>
        </row>
        <row r="24">
          <cell r="D24" t="str">
            <v>Pembantu Juru Ukur</v>
          </cell>
          <cell r="E24" t="str">
            <v>oh</v>
          </cell>
          <cell r="F24">
            <v>57000</v>
          </cell>
        </row>
        <row r="25">
          <cell r="D25" t="str">
            <v>Juru Gambar</v>
          </cell>
          <cell r="E25" t="str">
            <v>oh</v>
          </cell>
          <cell r="F25">
            <v>70000</v>
          </cell>
        </row>
        <row r="26">
          <cell r="D26" t="str">
            <v>Sopir</v>
          </cell>
          <cell r="E26" t="str">
            <v>jam</v>
          </cell>
          <cell r="F26">
            <v>10157.142857142857</v>
          </cell>
        </row>
        <row r="27">
          <cell r="C27" t="str">
            <v>BAHAN</v>
          </cell>
        </row>
        <row r="28">
          <cell r="C28" t="str">
            <v>M01</v>
          </cell>
          <cell r="D28" t="str">
            <v>Pasir pasang/ beton/ bersih</v>
          </cell>
          <cell r="E28" t="str">
            <v>m3</v>
          </cell>
          <cell r="F28">
            <v>160000</v>
          </cell>
        </row>
        <row r="29">
          <cell r="C29" t="str">
            <v>M03</v>
          </cell>
          <cell r="D29" t="str">
            <v>Kerikil split</v>
          </cell>
          <cell r="E29" t="str">
            <v>m3</v>
          </cell>
          <cell r="F29">
            <v>235000</v>
          </cell>
        </row>
        <row r="30">
          <cell r="C30" t="str">
            <v>M03A</v>
          </cell>
          <cell r="D30" t="str">
            <v>Kerikil koral (Kerikil saring)</v>
          </cell>
          <cell r="E30" t="str">
            <v>m3</v>
          </cell>
          <cell r="F30">
            <v>235000</v>
          </cell>
        </row>
        <row r="31">
          <cell r="C31" t="str">
            <v>M04</v>
          </cell>
          <cell r="D31" t="str">
            <v>Batu kali/ batu belah/ batu gunung</v>
          </cell>
          <cell r="E31" t="str">
            <v>m3</v>
          </cell>
          <cell r="F31">
            <v>200000</v>
          </cell>
        </row>
        <row r="32">
          <cell r="C32" t="str">
            <v>M06</v>
          </cell>
          <cell r="D32" t="str">
            <v>Tanah sirtu (pasir batu)</v>
          </cell>
          <cell r="E32" t="str">
            <v>m3</v>
          </cell>
          <cell r="F32">
            <v>125000</v>
          </cell>
        </row>
        <row r="33">
          <cell r="C33" t="str">
            <v>M071</v>
          </cell>
          <cell r="D33" t="str">
            <v>Paku uk. 3 cm - 7 cm</v>
          </cell>
          <cell r="E33" t="str">
            <v>kg</v>
          </cell>
          <cell r="F33">
            <v>18000</v>
          </cell>
        </row>
        <row r="34">
          <cell r="C34" t="str">
            <v>M07A</v>
          </cell>
          <cell r="D34" t="str">
            <v>Besi beton</v>
          </cell>
          <cell r="E34" t="str">
            <v>kg</v>
          </cell>
          <cell r="F34">
            <v>18000</v>
          </cell>
        </row>
        <row r="35">
          <cell r="C35" t="str">
            <v>M07B</v>
          </cell>
          <cell r="D35" t="str">
            <v>Kawat beton (bendrat)</v>
          </cell>
          <cell r="E35" t="str">
            <v>kg</v>
          </cell>
          <cell r="F35">
            <v>18000</v>
          </cell>
        </row>
        <row r="36">
          <cell r="C36" t="str">
            <v>M08</v>
          </cell>
          <cell r="D36" t="str">
            <v>Kayu galam dia. 10 cm L = 4m</v>
          </cell>
          <cell r="E36" t="str">
            <v>btg</v>
          </cell>
          <cell r="F36">
            <v>9000</v>
          </cell>
        </row>
        <row r="37">
          <cell r="C37" t="str">
            <v>M11</v>
          </cell>
          <cell r="D37" t="str">
            <v>Kayu bekisting</v>
          </cell>
          <cell r="E37" t="str">
            <v>m3</v>
          </cell>
          <cell r="F37">
            <v>4100000</v>
          </cell>
        </row>
        <row r="38">
          <cell r="C38" t="str">
            <v>M11A</v>
          </cell>
          <cell r="D38" t="str">
            <v>Triplek tebal = 6 mm</v>
          </cell>
          <cell r="E38" t="str">
            <v>m2</v>
          </cell>
          <cell r="F38">
            <v>100500</v>
          </cell>
        </row>
        <row r="39">
          <cell r="C39" t="str">
            <v>M11A</v>
          </cell>
          <cell r="D39" t="str">
            <v>Triplek tebal = 9 mm</v>
          </cell>
          <cell r="E39" t="str">
            <v>m2</v>
          </cell>
          <cell r="F39">
            <v>130000</v>
          </cell>
        </row>
        <row r="40">
          <cell r="C40" t="str">
            <v>M12</v>
          </cell>
          <cell r="D40" t="str">
            <v>Semen (portland cement) 50 kg</v>
          </cell>
          <cell r="E40" t="str">
            <v>zak</v>
          </cell>
          <cell r="F40">
            <v>76000</v>
          </cell>
        </row>
        <row r="41">
          <cell r="C41" t="str">
            <v>M20</v>
          </cell>
          <cell r="D41" t="str">
            <v>Solar (industri)</v>
          </cell>
          <cell r="E41" t="str">
            <v>liter</v>
          </cell>
          <cell r="F41">
            <v>10300</v>
          </cell>
        </row>
        <row r="42">
          <cell r="C42" t="str">
            <v>M21</v>
          </cell>
          <cell r="D42" t="str">
            <v>Olie pelumas</v>
          </cell>
          <cell r="E42" t="str">
            <v>liter</v>
          </cell>
          <cell r="F42">
            <v>36750</v>
          </cell>
        </row>
        <row r="43">
          <cell r="D43" t="str">
            <v>Olie hidrolik</v>
          </cell>
          <cell r="E43" t="str">
            <v>liter</v>
          </cell>
          <cell r="F43">
            <v>36750</v>
          </cell>
        </row>
        <row r="44">
          <cell r="D44" t="str">
            <v>Olie transmisi</v>
          </cell>
          <cell r="E44" t="str">
            <v>liter</v>
          </cell>
          <cell r="F44">
            <v>33500</v>
          </cell>
        </row>
        <row r="45">
          <cell r="C45" t="str">
            <v>M22</v>
          </cell>
          <cell r="D45" t="str">
            <v>Gemuk/ grease</v>
          </cell>
          <cell r="E45" t="str">
            <v>kg</v>
          </cell>
          <cell r="F45">
            <v>22100</v>
          </cell>
        </row>
        <row r="46">
          <cell r="C46" t="str">
            <v>M23</v>
          </cell>
          <cell r="D46" t="str">
            <v>Cat Kayu</v>
          </cell>
          <cell r="E46" t="str">
            <v>kg</v>
          </cell>
          <cell r="F46">
            <v>50300</v>
          </cell>
        </row>
        <row r="47">
          <cell r="C47" t="str">
            <v>M24</v>
          </cell>
          <cell r="D47" t="str">
            <v>Pipa PVC dia. 5 cm</v>
          </cell>
          <cell r="E47" t="str">
            <v>m1</v>
          </cell>
          <cell r="F47">
            <v>17000</v>
          </cell>
        </row>
        <row r="48">
          <cell r="D48" t="str">
            <v>Patok</v>
          </cell>
          <cell r="E48" t="str">
            <v>bh</v>
          </cell>
          <cell r="F48">
            <v>5000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.BETON"/>
      <sheetName val="ANALISA STR &amp; ARS"/>
      <sheetName val="REKAP_STRUKTUR"/>
      <sheetName val="RAB_ASRAMA (7)"/>
      <sheetName val="DFT. HRG BHN &amp; UPAH"/>
      <sheetName val="DFT. HRG. SAT. PEK."/>
      <sheetName val="RAB.SEKRETARIAT (1)"/>
      <sheetName val="RAB_KELAS (2)"/>
      <sheetName val="RAB.LAB.BAHASA (3)"/>
      <sheetName val="RAB.PERPUSTAKAAN (4)"/>
      <sheetName val="RAB.AULA UTAMA (5)"/>
      <sheetName val="RAB.AULA SEDANG (6)"/>
      <sheetName val="RAB_R. MAKAN (8)"/>
      <sheetName val="RAB.GUEST HOUSE (9)"/>
      <sheetName val="RAB.BANG.M&amp;E (10)"/>
      <sheetName val="RAB.RMH JBT T.54 (11)"/>
      <sheetName val="RAB.RMH JABATAN T.70 (12)"/>
      <sheetName val="RAB.TENNIS (13.A)"/>
      <sheetName val="RAB_LAP. BASKET (13.B)"/>
      <sheetName val="RAB_LAP. VOLLEY (13.C)"/>
      <sheetName val="RAB.LAP.UPACARA (13.D)"/>
      <sheetName val="RAB.SPORT CLUB (14)"/>
      <sheetName val="RAB_MASJID (15)"/>
      <sheetName val="RAB.LOUNDRY (16)"/>
      <sheetName val="RAB_KANTIN (17)"/>
      <sheetName val="RAB.R.PENJAGA (18)"/>
      <sheetName val="RAB_POS JAGA (19.A)"/>
      <sheetName val="RAB_POS JAGA (19.B)"/>
      <sheetName val="RAB.GARASI (20)"/>
      <sheetName val="RAB.POLIKLINIK (21)"/>
      <sheetName val="RAB.GRUND TANK (22)"/>
      <sheetName val="RAB.SEPTIC TANK (22.A)"/>
      <sheetName val="RAB_SITE HALAMAN(23)"/>
      <sheetName val="RAB.OUTBOND(24)"/>
      <sheetName val="DAF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J6" t="str">
            <v>UNIT PRICE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SPH"/>
      <sheetName val="REKAP"/>
      <sheetName val="Rab OE Bener"/>
      <sheetName val="ANALIS"/>
      <sheetName val="ANAL lump sum "/>
      <sheetName val="TIME SCHEDULE"/>
      <sheetName val="MAT&amp;TOOL SCHEDULE"/>
      <sheetName val="PEMBANTAIAN"/>
      <sheetName val="BAHAN~"/>
      <sheetName val="UPAH~K"/>
      <sheetName val="RAP jangan di print"/>
      <sheetName val="RAB"/>
      <sheetName val="ANALISA"/>
      <sheetName val="ANAL lump sum"/>
      <sheetName val="B-Price"/>
      <sheetName val="TOOL&amp;EMPLOY"/>
      <sheetName val="SCHEDULE BAHAN"/>
      <sheetName val="Sheet1"/>
      <sheetName val="Sheet2"/>
      <sheetName val="Sheet3"/>
      <sheetName val="Rekap "/>
      <sheetName val="USULAN ALAT"/>
      <sheetName val="URAIAN TEKNIS"/>
      <sheetName val="bantai"/>
      <sheetName val="metode"/>
      <sheetName val="SUBKON"/>
      <sheetName val="TS"/>
      <sheetName val="mat&amp;tool"/>
      <sheetName val="RAP"/>
      <sheetName val="RAPle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anal"/>
      <sheetName val="bahan"/>
      <sheetName val="anal-al"/>
      <sheetName val="an-al"/>
      <sheetName val="Abutment 1 dan 2"/>
    </sheetNames>
    <sheetDataSet>
      <sheetData sheetId="0"/>
      <sheetData sheetId="1" refreshError="1">
        <row r="26">
          <cell r="G26">
            <v>304880</v>
          </cell>
        </row>
        <row r="54">
          <cell r="G54">
            <v>16170</v>
          </cell>
        </row>
        <row r="88">
          <cell r="G88">
            <v>20330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 refreshError="1"/>
      <sheetData sheetId="1" refreshError="1"/>
      <sheetData sheetId="2" refreshError="1"/>
      <sheetData sheetId="3">
        <row r="28">
          <cell r="H28">
            <v>2185348853.1234007</v>
          </cell>
        </row>
      </sheetData>
      <sheetData sheetId="4">
        <row r="7">
          <cell r="G7" t="str">
            <v>: ………………………………………………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3">
          <cell r="E43">
            <v>1</v>
          </cell>
        </row>
      </sheetData>
      <sheetData sheetId="11">
        <row r="56">
          <cell r="L56" t="str">
            <v>Note: 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8">
          <cell r="F8">
            <v>4532.3142857142857</v>
          </cell>
        </row>
      </sheetData>
      <sheetData sheetId="27" refreshError="1"/>
      <sheetData sheetId="28" refreshError="1"/>
      <sheetData sheetId="29">
        <row r="8">
          <cell r="AR8" t="str">
            <v>E01</v>
          </cell>
        </row>
      </sheetData>
      <sheetData sheetId="30">
        <row r="10">
          <cell r="H10">
            <v>15</v>
          </cell>
        </row>
      </sheetData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_07 Un_ TBHN ANALIS"/>
      <sheetName val="BAHAN_08"/>
      <sheetName val="HSPK ANALIS"/>
      <sheetName val="Analisa SNI"/>
      <sheetName val="HSPK Tamb++"/>
      <sheetName val="Analisa Tamb++"/>
      <sheetName val="HSPK ANALIS PJ"/>
      <sheetName val="Analis PJ"/>
      <sheetName val="ANALISA railing"/>
      <sheetName val="HSPK_BETON"/>
      <sheetName val="ANALISA BETON"/>
      <sheetName val="BESTAT_BESI"/>
      <sheetName val="RESUME BESI"/>
      <sheetName val="MASTER BAHAN ME"/>
      <sheetName val="MASTER HSPK ME"/>
      <sheetName val="MASTER Analis ME"/>
      <sheetName val="HSPK_JEMBATAN"/>
      <sheetName val="ANALISA PEK.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8">
          <cell r="E58" t="str">
            <v>Pipa besi dia 4''</v>
          </cell>
          <cell r="G58" t="str">
            <v>M'</v>
          </cell>
          <cell r="M58">
            <v>0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</sheetDataSet>
  </externalBook>
</externalLink>
</file>

<file path=xl/externalLinks/externalLink4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SIPIL RIIL"/>
    </sheetNames>
    <sheetDataSet>
      <sheetData sheetId="0" refreshError="1"/>
    </sheetDataSet>
  </externalBook>
</externalLink>
</file>

<file path=xl/externalLinks/externalLink4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-PPN"/>
      <sheetName val="Rekap Biaya"/>
      <sheetName val="Kuantitas &amp; Harga"/>
      <sheetName val="Sub-Kont"/>
      <sheetName val="Pekerjaan Utama"/>
      <sheetName val="%"/>
    </sheetNames>
    <sheetDataSet>
      <sheetData sheetId="0">
        <row r="3">
          <cell r="B3">
            <v>0</v>
          </cell>
          <cell r="C3" t="str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P3">
            <v>1</v>
          </cell>
          <cell r="Q3" t="str">
            <v xml:space="preserve">satu </v>
          </cell>
          <cell r="R3">
            <v>11</v>
          </cell>
          <cell r="S3" t="str">
            <v xml:space="preserve">sebelas </v>
          </cell>
        </row>
        <row r="4">
          <cell r="B4">
            <v>2000000000</v>
          </cell>
          <cell r="C4" t="str">
            <v>2</v>
          </cell>
          <cell r="D4">
            <v>2</v>
          </cell>
          <cell r="G4" t="str">
            <v xml:space="preserve">dua </v>
          </cell>
          <cell r="H4" t="str">
            <v xml:space="preserve">dua </v>
          </cell>
          <cell r="I4" t="str">
            <v xml:space="preserve">dua </v>
          </cell>
          <cell r="J4" t="str">
            <v xml:space="preserve">milyar </v>
          </cell>
          <cell r="K4" t="str">
            <v xml:space="preserve">milyar </v>
          </cell>
          <cell r="P4">
            <v>2</v>
          </cell>
          <cell r="Q4" t="str">
            <v xml:space="preserve">dua </v>
          </cell>
          <cell r="R4">
            <v>12</v>
          </cell>
          <cell r="S4" t="str">
            <v xml:space="preserve">dua belas </v>
          </cell>
        </row>
        <row r="5">
          <cell r="B5">
            <v>900000000</v>
          </cell>
          <cell r="C5" t="str">
            <v>9</v>
          </cell>
          <cell r="D5">
            <v>9</v>
          </cell>
          <cell r="G5" t="str">
            <v xml:space="preserve">sembilan </v>
          </cell>
          <cell r="H5" t="str">
            <v xml:space="preserve">sembilan </v>
          </cell>
          <cell r="I5" t="str">
            <v xml:space="preserve">sembilan </v>
          </cell>
          <cell r="J5" t="str">
            <v xml:space="preserve">ratus </v>
          </cell>
          <cell r="K5" t="str">
            <v xml:space="preserve">ratus </v>
          </cell>
          <cell r="P5">
            <v>3</v>
          </cell>
          <cell r="Q5" t="str">
            <v xml:space="preserve">tiga </v>
          </cell>
          <cell r="R5">
            <v>13</v>
          </cell>
          <cell r="S5" t="str">
            <v xml:space="preserve">tiga belas </v>
          </cell>
        </row>
        <row r="6">
          <cell r="B6">
            <v>80000000</v>
          </cell>
          <cell r="C6" t="str">
            <v>8</v>
          </cell>
          <cell r="D6">
            <v>8</v>
          </cell>
          <cell r="E6">
            <v>0</v>
          </cell>
          <cell r="F6">
            <v>0</v>
          </cell>
          <cell r="G6" t="str">
            <v xml:space="preserve">delapan </v>
          </cell>
          <cell r="H6" t="str">
            <v xml:space="preserve">delapan </v>
          </cell>
          <cell r="I6" t="str">
            <v xml:space="preserve">delapan </v>
          </cell>
          <cell r="J6" t="str">
            <v xml:space="preserve">puluh </v>
          </cell>
          <cell r="K6" t="str">
            <v xml:space="preserve">puluh </v>
          </cell>
          <cell r="P6">
            <v>4</v>
          </cell>
          <cell r="Q6" t="str">
            <v xml:space="preserve">empat </v>
          </cell>
          <cell r="R6">
            <v>14</v>
          </cell>
          <cell r="S6" t="str">
            <v xml:space="preserve">empat belas </v>
          </cell>
        </row>
        <row r="7">
          <cell r="B7">
            <v>6000000</v>
          </cell>
          <cell r="C7" t="str">
            <v>6</v>
          </cell>
          <cell r="D7">
            <v>6</v>
          </cell>
          <cell r="G7" t="str">
            <v xml:space="preserve">enam </v>
          </cell>
          <cell r="H7" t="str">
            <v xml:space="preserve">enam </v>
          </cell>
          <cell r="I7" t="str">
            <v xml:space="preserve">enam </v>
          </cell>
          <cell r="J7" t="str">
            <v xml:space="preserve">juta </v>
          </cell>
          <cell r="K7" t="str">
            <v xml:space="preserve">juta </v>
          </cell>
          <cell r="P7">
            <v>5</v>
          </cell>
          <cell r="Q7" t="str">
            <v xml:space="preserve">lima </v>
          </cell>
          <cell r="R7">
            <v>15</v>
          </cell>
          <cell r="S7" t="str">
            <v xml:space="preserve">lima belas </v>
          </cell>
        </row>
        <row r="8">
          <cell r="B8">
            <v>800000</v>
          </cell>
          <cell r="C8" t="str">
            <v>8</v>
          </cell>
          <cell r="D8">
            <v>8</v>
          </cell>
          <cell r="G8" t="str">
            <v xml:space="preserve">delapan </v>
          </cell>
          <cell r="H8" t="str">
            <v xml:space="preserve">delapan </v>
          </cell>
          <cell r="I8" t="str">
            <v xml:space="preserve">delapan </v>
          </cell>
          <cell r="J8" t="str">
            <v xml:space="preserve">ratus </v>
          </cell>
          <cell r="K8" t="str">
            <v xml:space="preserve">ratus </v>
          </cell>
          <cell r="P8">
            <v>6</v>
          </cell>
          <cell r="Q8" t="str">
            <v xml:space="preserve">enam </v>
          </cell>
          <cell r="R8">
            <v>16</v>
          </cell>
          <cell r="S8" t="str">
            <v xml:space="preserve">enam belas </v>
          </cell>
        </row>
        <row r="9">
          <cell r="B9">
            <v>70000</v>
          </cell>
          <cell r="C9" t="str">
            <v>7</v>
          </cell>
          <cell r="D9">
            <v>7</v>
          </cell>
          <cell r="E9">
            <v>0</v>
          </cell>
          <cell r="F9">
            <v>0</v>
          </cell>
          <cell r="G9" t="str">
            <v xml:space="preserve">tujuh </v>
          </cell>
          <cell r="H9" t="str">
            <v xml:space="preserve">tujuh </v>
          </cell>
          <cell r="I9" t="str">
            <v xml:space="preserve">tujuh </v>
          </cell>
          <cell r="J9" t="str">
            <v xml:space="preserve">puluh </v>
          </cell>
          <cell r="K9" t="str">
            <v xml:space="preserve">puluh </v>
          </cell>
          <cell r="P9">
            <v>7</v>
          </cell>
          <cell r="Q9" t="str">
            <v xml:space="preserve">tujuh </v>
          </cell>
          <cell r="R9">
            <v>17</v>
          </cell>
          <cell r="S9" t="str">
            <v xml:space="preserve">tujuh belas </v>
          </cell>
        </row>
        <row r="10">
          <cell r="B10">
            <v>7000</v>
          </cell>
          <cell r="C10" t="str">
            <v>7</v>
          </cell>
          <cell r="D10">
            <v>7</v>
          </cell>
          <cell r="G10" t="str">
            <v xml:space="preserve">tujuh </v>
          </cell>
          <cell r="H10" t="str">
            <v xml:space="preserve">tujuh </v>
          </cell>
          <cell r="I10" t="str">
            <v xml:space="preserve">tujuh </v>
          </cell>
          <cell r="J10" t="str">
            <v xml:space="preserve">ribu </v>
          </cell>
          <cell r="K10" t="str">
            <v xml:space="preserve">ribu </v>
          </cell>
          <cell r="P10">
            <v>8</v>
          </cell>
          <cell r="Q10" t="str">
            <v xml:space="preserve">delapan </v>
          </cell>
          <cell r="R10">
            <v>18</v>
          </cell>
          <cell r="S10" t="str">
            <v xml:space="preserve">delapan belas </v>
          </cell>
        </row>
        <row r="11">
          <cell r="B11">
            <v>700</v>
          </cell>
          <cell r="C11" t="str">
            <v>7</v>
          </cell>
          <cell r="D11">
            <v>7</v>
          </cell>
          <cell r="G11" t="str">
            <v xml:space="preserve">tujuh </v>
          </cell>
          <cell r="H11" t="str">
            <v xml:space="preserve">tujuh </v>
          </cell>
          <cell r="I11" t="str">
            <v xml:space="preserve">tujuh </v>
          </cell>
          <cell r="J11" t="str">
            <v xml:space="preserve">ratus </v>
          </cell>
          <cell r="K11" t="str">
            <v xml:space="preserve">ratus </v>
          </cell>
          <cell r="P11">
            <v>9</v>
          </cell>
          <cell r="Q11" t="str">
            <v xml:space="preserve">sembilan </v>
          </cell>
          <cell r="R11">
            <v>19</v>
          </cell>
          <cell r="S11" t="str">
            <v xml:space="preserve">sembilan belas </v>
          </cell>
        </row>
        <row r="12">
          <cell r="B12">
            <v>30</v>
          </cell>
          <cell r="C12" t="str">
            <v>3</v>
          </cell>
          <cell r="D12">
            <v>3</v>
          </cell>
          <cell r="E12">
            <v>0</v>
          </cell>
          <cell r="F12">
            <v>0</v>
          </cell>
          <cell r="G12" t="str">
            <v xml:space="preserve">tiga </v>
          </cell>
          <cell r="H12" t="str">
            <v xml:space="preserve">tiga </v>
          </cell>
          <cell r="I12" t="str">
            <v xml:space="preserve">tiga </v>
          </cell>
          <cell r="J12" t="str">
            <v xml:space="preserve">puluh </v>
          </cell>
          <cell r="K12" t="str">
            <v xml:space="preserve">puluh </v>
          </cell>
        </row>
        <row r="13">
          <cell r="B13">
            <v>6</v>
          </cell>
          <cell r="C13" t="str">
            <v>6</v>
          </cell>
          <cell r="D13">
            <v>6</v>
          </cell>
          <cell r="G13" t="str">
            <v xml:space="preserve">enam </v>
          </cell>
          <cell r="H13" t="str">
            <v xml:space="preserve">enam </v>
          </cell>
          <cell r="I13" t="str">
            <v xml:space="preserve">enam </v>
          </cell>
          <cell r="J13" t="str">
            <v xml:space="preserve">, </v>
          </cell>
          <cell r="K13" t="str">
            <v xml:space="preserve">, </v>
          </cell>
        </row>
        <row r="14">
          <cell r="B14">
            <v>8</v>
          </cell>
          <cell r="C14" t="str">
            <v>8</v>
          </cell>
          <cell r="D14">
            <v>8</v>
          </cell>
          <cell r="E14">
            <v>0</v>
          </cell>
          <cell r="F14">
            <v>0</v>
          </cell>
          <cell r="G14" t="str">
            <v xml:space="preserve">delapan </v>
          </cell>
          <cell r="H14" t="str">
            <v xml:space="preserve">delapan </v>
          </cell>
          <cell r="I14" t="str">
            <v xml:space="preserve">delapan </v>
          </cell>
          <cell r="J14" t="str">
            <v xml:space="preserve">puluh </v>
          </cell>
          <cell r="K14" t="str">
            <v xml:space="preserve">puluh </v>
          </cell>
        </row>
        <row r="15">
          <cell r="B15">
            <v>0.01</v>
          </cell>
          <cell r="C15" t="str">
            <v>1</v>
          </cell>
          <cell r="D15">
            <v>1</v>
          </cell>
          <cell r="G15" t="str">
            <v xml:space="preserve">satu </v>
          </cell>
          <cell r="H15" t="str">
            <v xml:space="preserve">satu </v>
          </cell>
          <cell r="I15" t="str">
            <v xml:space="preserve">satu </v>
          </cell>
          <cell r="J15" t="str">
            <v>perseratus rupiah</v>
          </cell>
          <cell r="K15" t="str">
            <v>perseratus rupiah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"/>
      <sheetName val="RAB"/>
      <sheetName val="BACKUP VOLUME"/>
      <sheetName val="REKAP ANALISA"/>
      <sheetName val="ANALISA"/>
      <sheetName val="UPAH"/>
      <sheetName val="MATERIAL"/>
      <sheetName val="Analisa Terpakai"/>
      <sheetName val="BAHAN"/>
      <sheetName val="PERAL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L3">
            <v>0</v>
          </cell>
        </row>
      </sheetData>
      <sheetData sheetId="8"/>
      <sheetData sheetId="9">
        <row r="1">
          <cell r="C1"/>
          <cell r="D1"/>
          <cell r="E1"/>
          <cell r="F1"/>
        </row>
        <row r="3">
          <cell r="C3" t="str">
            <v>Kode</v>
          </cell>
          <cell r="D3" t="str">
            <v>Uraian</v>
          </cell>
          <cell r="E3" t="str">
            <v>Satuan</v>
          </cell>
          <cell r="F3" t="str">
            <v>Harga Satuan (Rp.)</v>
          </cell>
        </row>
        <row r="4">
          <cell r="C4"/>
          <cell r="D4" t="str">
            <v>PERALATAN</v>
          </cell>
          <cell r="E4"/>
          <cell r="F4"/>
        </row>
        <row r="5">
          <cell r="C5" t="str">
            <v>E.01</v>
          </cell>
          <cell r="D5" t="str">
            <v>Alat (Pancang) Hammer (Manual) 0,5 Ton</v>
          </cell>
          <cell r="E5" t="str">
            <v>Sewa-Hari</v>
          </cell>
          <cell r="F5">
            <v>103200</v>
          </cell>
        </row>
        <row r="6">
          <cell r="C6" t="str">
            <v>E.02</v>
          </cell>
          <cell r="D6" t="str">
            <v>Alat (Pancang) Hammer (Manual) 1 Ton</v>
          </cell>
          <cell r="E6" t="str">
            <v>Sewa-Hari</v>
          </cell>
          <cell r="F6">
            <v>182200</v>
          </cell>
        </row>
        <row r="7">
          <cell r="C7" t="str">
            <v>E.03</v>
          </cell>
          <cell r="D7" t="str">
            <v>Alat (Pancang) Hammer (Manual) 2 Ton</v>
          </cell>
          <cell r="E7" t="str">
            <v>Sewa-Hari</v>
          </cell>
          <cell r="F7">
            <v>262700</v>
          </cell>
        </row>
        <row r="8">
          <cell r="C8" t="str">
            <v>E.04</v>
          </cell>
          <cell r="D8" t="str">
            <v>Alat (Mesin Pancang Diesel) Hammer 0,5 Ton</v>
          </cell>
          <cell r="E8" t="str">
            <v>Sewa-Jam</v>
          </cell>
          <cell r="F8">
            <v>129800</v>
          </cell>
        </row>
        <row r="9">
          <cell r="C9" t="str">
            <v>E.05</v>
          </cell>
          <cell r="D9" t="str">
            <v>Alat (Mesin Pancang Diesel) Hammer 1 Ton</v>
          </cell>
          <cell r="E9" t="str">
            <v>Sewa-Jam</v>
          </cell>
          <cell r="F9">
            <v>192600</v>
          </cell>
        </row>
        <row r="10">
          <cell r="C10" t="str">
            <v>E.06</v>
          </cell>
          <cell r="D10" t="str">
            <v>Alat (Mesin Pancang Diesel) Hammer2 Ton</v>
          </cell>
          <cell r="E10" t="str">
            <v>Sewa-Jam</v>
          </cell>
          <cell r="F10">
            <v>287600</v>
          </cell>
        </row>
        <row r="11">
          <cell r="C11" t="str">
            <v>E.07</v>
          </cell>
          <cell r="D11" t="str">
            <v>Alat (Mesin Pancang Diesel) Hammer 3 Ton</v>
          </cell>
          <cell r="E11" t="str">
            <v>Sewa-Jam</v>
          </cell>
          <cell r="F11">
            <v>417300</v>
          </cell>
        </row>
        <row r="12">
          <cell r="C12" t="str">
            <v>E.08</v>
          </cell>
          <cell r="D12" t="str">
            <v>Alat (Mesin Pancang Kompresor Udara) Hammer 3 Ton</v>
          </cell>
          <cell r="E12" t="str">
            <v>Sewa-Jam</v>
          </cell>
          <cell r="F12">
            <v>317100</v>
          </cell>
        </row>
        <row r="13">
          <cell r="C13" t="str">
            <v>E.09</v>
          </cell>
          <cell r="D13" t="str">
            <v>Alat (Mesin Pancang Tenaga Uap) Hammer 3 Ton</v>
          </cell>
          <cell r="E13" t="str">
            <v>Sewa-Jam</v>
          </cell>
          <cell r="F13">
            <v>318000</v>
          </cell>
        </row>
        <row r="14">
          <cell r="C14" t="str">
            <v>E.10</v>
          </cell>
          <cell r="D14" t="str">
            <v>Boat, Speedboat, Motor 10 Hp</v>
          </cell>
          <cell r="E14" t="str">
            <v>Sewa-Hari</v>
          </cell>
          <cell r="F14">
            <v>1091400</v>
          </cell>
        </row>
        <row r="15">
          <cell r="C15" t="str">
            <v>E.11</v>
          </cell>
          <cell r="D15" t="str">
            <v>Tug-Boat, Motor 50 Hp</v>
          </cell>
          <cell r="E15" t="str">
            <v>Sewa-Hari</v>
          </cell>
          <cell r="F15">
            <v>3240000</v>
          </cell>
        </row>
        <row r="16">
          <cell r="C16" t="str">
            <v>E.12</v>
          </cell>
          <cell r="D16" t="str">
            <v>Bore Pile Machine, Ø 60 Cm</v>
          </cell>
          <cell r="E16" t="str">
            <v>Sewa-Jam</v>
          </cell>
          <cell r="F16">
            <v>230500</v>
          </cell>
        </row>
        <row r="17">
          <cell r="C17" t="str">
            <v>E.13</v>
          </cell>
          <cell r="D17" t="str">
            <v>Bore Pile Machine, Ø 100 Cm</v>
          </cell>
          <cell r="E17" t="str">
            <v>Sewa-Jam</v>
          </cell>
          <cell r="F17">
            <v>322400</v>
          </cell>
        </row>
        <row r="18">
          <cell r="C18" t="str">
            <v>E.14</v>
          </cell>
          <cell r="D18" t="str">
            <v>Bulldozer 50-60 Hp</v>
          </cell>
          <cell r="E18" t="str">
            <v>Sewa-Jam</v>
          </cell>
          <cell r="F18">
            <v>179000</v>
          </cell>
        </row>
        <row r="19">
          <cell r="C19" t="str">
            <v>E.15</v>
          </cell>
          <cell r="D19" t="str">
            <v>Bulldozer 100-120 Hp</v>
          </cell>
          <cell r="E19" t="str">
            <v>Sewa-Jam</v>
          </cell>
          <cell r="F19">
            <v>248300</v>
          </cell>
        </row>
        <row r="20">
          <cell r="C20" t="str">
            <v>E.16</v>
          </cell>
          <cell r="D20" t="str">
            <v>Bulldozer 180-220 Hp</v>
          </cell>
          <cell r="E20" t="str">
            <v>Sewa-Jam</v>
          </cell>
          <cell r="F20">
            <v>325400</v>
          </cell>
        </row>
        <row r="21">
          <cell r="C21" t="str">
            <v>E.17</v>
          </cell>
          <cell r="D21" t="str">
            <v>Chainsaw</v>
          </cell>
          <cell r="E21" t="str">
            <v>Sewa-Hari</v>
          </cell>
          <cell r="F21">
            <v>205700</v>
          </cell>
        </row>
        <row r="22">
          <cell r="C22" t="str">
            <v>E.18</v>
          </cell>
          <cell r="D22" t="str">
            <v>Crane 2.5 Ton</v>
          </cell>
          <cell r="E22" t="str">
            <v>Sewa-Jam</v>
          </cell>
          <cell r="F22">
            <v>1826700</v>
          </cell>
        </row>
        <row r="23">
          <cell r="C23" t="str">
            <v>E.19</v>
          </cell>
          <cell r="D23" t="str">
            <v>Crane 5 Ton</v>
          </cell>
          <cell r="E23" t="str">
            <v>Sewa-Jam</v>
          </cell>
          <cell r="F23">
            <v>2060600</v>
          </cell>
        </row>
        <row r="24">
          <cell r="C24" t="str">
            <v>E.20</v>
          </cell>
          <cell r="D24" t="str">
            <v>Crane 10 Ton</v>
          </cell>
          <cell r="E24" t="str">
            <v>Sewa-Jam</v>
          </cell>
          <cell r="F24">
            <v>2189000</v>
          </cell>
        </row>
        <row r="25">
          <cell r="C25" t="str">
            <v>E.21</v>
          </cell>
          <cell r="D25" t="str">
            <v>Crane 25 Ton</v>
          </cell>
          <cell r="E25" t="str">
            <v>Sewa-Jam</v>
          </cell>
          <cell r="F25">
            <v>2974200</v>
          </cell>
        </row>
        <row r="26">
          <cell r="C26" t="str">
            <v>E.22</v>
          </cell>
          <cell r="D26" t="str">
            <v>Dump Truck</v>
          </cell>
          <cell r="E26" t="str">
            <v>Sewa-Jam</v>
          </cell>
          <cell r="F26">
            <v>326700</v>
          </cell>
        </row>
        <row r="27">
          <cell r="C27" t="str">
            <v>E.23</v>
          </cell>
          <cell r="D27" t="str">
            <v>Dump Truck 5 Ton</v>
          </cell>
          <cell r="E27" t="str">
            <v>Sewa-Jam</v>
          </cell>
          <cell r="F27">
            <v>321000</v>
          </cell>
        </row>
        <row r="28">
          <cell r="C28" t="str">
            <v>E.24</v>
          </cell>
          <cell r="D28" t="str">
            <v>Dump Truck 7 Ton</v>
          </cell>
          <cell r="E28" t="str">
            <v>Sewa-Jam</v>
          </cell>
          <cell r="F28">
            <v>369900</v>
          </cell>
        </row>
        <row r="29">
          <cell r="C29" t="str">
            <v>E.25</v>
          </cell>
          <cell r="D29" t="str">
            <v>Dump Truck 10 Ton</v>
          </cell>
          <cell r="E29" t="str">
            <v>Sewa-Jam</v>
          </cell>
          <cell r="F29">
            <v>583000</v>
          </cell>
        </row>
        <row r="30">
          <cell r="C30" t="str">
            <v>E.26</v>
          </cell>
          <cell r="D30" t="str">
            <v>Drilling Rig (Kecil)</v>
          </cell>
          <cell r="E30" t="str">
            <v>Sewa-Jam</v>
          </cell>
          <cell r="F30">
            <v>102800</v>
          </cell>
        </row>
        <row r="31">
          <cell r="C31" t="str">
            <v>E.27</v>
          </cell>
          <cell r="D31" t="str">
            <v>Drilling Rig (Sedang)</v>
          </cell>
          <cell r="E31" t="str">
            <v>Sewa-Jam</v>
          </cell>
          <cell r="F31">
            <v>194400</v>
          </cell>
        </row>
        <row r="32">
          <cell r="C32" t="str">
            <v>E.28</v>
          </cell>
          <cell r="D32" t="str">
            <v>Drilling Rig (Besar)</v>
          </cell>
          <cell r="E32" t="str">
            <v>Sewa-Jam</v>
          </cell>
          <cell r="F32">
            <v>362800</v>
          </cell>
        </row>
        <row r="33">
          <cell r="C33" t="str">
            <v>E.29</v>
          </cell>
          <cell r="D33" t="str">
            <v>Excavator (Kecil)/Backhoe Kecil</v>
          </cell>
          <cell r="E33" t="str">
            <v>Sewa-Jam</v>
          </cell>
          <cell r="F33">
            <v>216900</v>
          </cell>
        </row>
        <row r="34">
          <cell r="C34" t="str">
            <v>E.30</v>
          </cell>
          <cell r="D34" t="str">
            <v>Excavator (Standar)/Backhoe</v>
          </cell>
          <cell r="E34" t="str">
            <v>Sewa-Jam</v>
          </cell>
          <cell r="F34">
            <v>267800</v>
          </cell>
        </row>
        <row r="35">
          <cell r="C35" t="str">
            <v>E.31</v>
          </cell>
          <cell r="D35" t="str">
            <v>Excavator (Long Arm)</v>
          </cell>
          <cell r="E35" t="str">
            <v>Sewa-Jam</v>
          </cell>
          <cell r="F35">
            <v>322400</v>
          </cell>
        </row>
        <row r="36">
          <cell r="C36" t="str">
            <v>E.32</v>
          </cell>
          <cell r="D36" t="str">
            <v>Excavator Besar (Long Arm)</v>
          </cell>
          <cell r="E36" t="str">
            <v>Sewa-Jam</v>
          </cell>
          <cell r="F36">
            <v>379600</v>
          </cell>
        </row>
        <row r="37">
          <cell r="C37" t="str">
            <v>E.33</v>
          </cell>
          <cell r="D37" t="str">
            <v>Generator Set 5 Kw</v>
          </cell>
          <cell r="E37" t="str">
            <v>Sewa-Jam</v>
          </cell>
          <cell r="F37">
            <v>82100</v>
          </cell>
        </row>
        <row r="38">
          <cell r="C38" t="str">
            <v>E.34</v>
          </cell>
          <cell r="D38" t="str">
            <v>Generator Set 15 Kw</v>
          </cell>
          <cell r="E38" t="str">
            <v>Sewa-Jam</v>
          </cell>
          <cell r="F38">
            <v>135200</v>
          </cell>
        </row>
        <row r="39">
          <cell r="C39" t="str">
            <v>E.35</v>
          </cell>
          <cell r="D39" t="str">
            <v>Generator Set 25 Kw</v>
          </cell>
          <cell r="E39" t="str">
            <v>Sewa-Jam</v>
          </cell>
          <cell r="F39">
            <v>187300</v>
          </cell>
        </row>
        <row r="40">
          <cell r="C40" t="str">
            <v>E.36</v>
          </cell>
          <cell r="D40" t="str">
            <v>Geo Listrik</v>
          </cell>
          <cell r="E40" t="str">
            <v>Sewa-Hari</v>
          </cell>
          <cell r="F40">
            <v>3195000</v>
          </cell>
        </row>
        <row r="41">
          <cell r="C41" t="str">
            <v>E.37</v>
          </cell>
          <cell r="D41" t="str">
            <v>Grouting Equipment (Mini)</v>
          </cell>
          <cell r="E41" t="str">
            <v>Sewa-Jam</v>
          </cell>
          <cell r="F41">
            <v>192600</v>
          </cell>
        </row>
        <row r="42">
          <cell r="C42" t="str">
            <v>E.38</v>
          </cell>
          <cell r="D42" t="str">
            <v>Grouting Equipment</v>
          </cell>
          <cell r="E42" t="str">
            <v>Sewa-Jam</v>
          </cell>
          <cell r="F42">
            <v>951100</v>
          </cell>
        </row>
        <row r="43">
          <cell r="C43" t="str">
            <v>E.39</v>
          </cell>
          <cell r="D43" t="str">
            <v>Jack Hammer 1 Pisau</v>
          </cell>
          <cell r="E43" t="str">
            <v>Sewa-Hari</v>
          </cell>
          <cell r="F43">
            <v>371000</v>
          </cell>
        </row>
        <row r="44">
          <cell r="C44" t="str">
            <v>E.40</v>
          </cell>
          <cell r="D44" t="str">
            <v>Jack Hammer 2 Pisau</v>
          </cell>
          <cell r="E44" t="str">
            <v>Sewa-Hari</v>
          </cell>
          <cell r="F44">
            <v>481500</v>
          </cell>
        </row>
        <row r="45">
          <cell r="C45" t="str">
            <v>E.41</v>
          </cell>
          <cell r="D45" t="str">
            <v>Jack Stressing</v>
          </cell>
          <cell r="E45" t="str">
            <v>Sewa-Hari</v>
          </cell>
          <cell r="F45">
            <v>563800</v>
          </cell>
        </row>
        <row r="46">
          <cell r="C46" t="str">
            <v>E.42</v>
          </cell>
          <cell r="D46" t="str">
            <v>Kapal Keruk (Kecil)</v>
          </cell>
          <cell r="E46" t="str">
            <v>Sewa-Hari</v>
          </cell>
          <cell r="F46">
            <v>9660700</v>
          </cell>
        </row>
        <row r="47">
          <cell r="C47" t="str">
            <v>E.43</v>
          </cell>
          <cell r="D47" t="str">
            <v>Kapal Keruk (Sedang)</v>
          </cell>
          <cell r="E47" t="str">
            <v>Sewa-Hari</v>
          </cell>
          <cell r="F47">
            <v>13538700</v>
          </cell>
        </row>
        <row r="48">
          <cell r="C48" t="str">
            <v>E.44</v>
          </cell>
          <cell r="D48" t="str">
            <v>Kapal Keruk (Besar)</v>
          </cell>
          <cell r="E48" t="str">
            <v>Sewa-Hari</v>
          </cell>
          <cell r="F48">
            <v>22774500</v>
          </cell>
        </row>
        <row r="49">
          <cell r="C49" t="str">
            <v>E.45</v>
          </cell>
          <cell r="D49" t="str">
            <v>Las Listrik 250 A</v>
          </cell>
          <cell r="E49" t="str">
            <v>Sewa-Hari</v>
          </cell>
          <cell r="F49">
            <v>323900</v>
          </cell>
        </row>
        <row r="50">
          <cell r="C50" t="str">
            <v>E.46</v>
          </cell>
          <cell r="D50" t="str">
            <v>Lift (Proyek) Sampai Dengan Tinggi Maksimum 12M</v>
          </cell>
          <cell r="E50" t="str">
            <v>Sewa-Jam</v>
          </cell>
          <cell r="F50">
            <v>442500</v>
          </cell>
        </row>
        <row r="51">
          <cell r="C51" t="str">
            <v>E.47</v>
          </cell>
          <cell r="D51" t="str">
            <v>Loader, Wheel</v>
          </cell>
          <cell r="E51" t="str">
            <v>Sewa-Hari</v>
          </cell>
          <cell r="F51">
            <v>218600</v>
          </cell>
        </row>
        <row r="52">
          <cell r="C52" t="str">
            <v>E.48</v>
          </cell>
          <cell r="D52" t="str">
            <v>Loader, Track</v>
          </cell>
          <cell r="E52" t="str">
            <v>Sewa-Hari</v>
          </cell>
          <cell r="F52">
            <v>290200</v>
          </cell>
        </row>
        <row r="53">
          <cell r="C53" t="str">
            <v>E.49</v>
          </cell>
          <cell r="D53" t="str">
            <v>Mistar Ukur Besi/Alumunium Pelat</v>
          </cell>
          <cell r="E53" t="str">
            <v>Sewa-Hari</v>
          </cell>
          <cell r="F53">
            <v>390500</v>
          </cell>
        </row>
        <row r="54">
          <cell r="C54" t="str">
            <v>E.50</v>
          </cell>
          <cell r="D54" t="str">
            <v>Mimic Panel Untuk 6 Channel Pintu Air</v>
          </cell>
          <cell r="E54" t="str">
            <v>Sewa-Hari</v>
          </cell>
          <cell r="F54">
            <v>154728000</v>
          </cell>
        </row>
        <row r="55">
          <cell r="C55" t="str">
            <v>E.51</v>
          </cell>
          <cell r="D55" t="str">
            <v>Mesin Jahit Geotekstil</v>
          </cell>
          <cell r="E55" t="str">
            <v>Sewa-Hari</v>
          </cell>
          <cell r="F55">
            <v>352500</v>
          </cell>
        </row>
        <row r="56">
          <cell r="C56" t="str">
            <v>E.52</v>
          </cell>
          <cell r="D56" t="str">
            <v>Mesin Potong Rumput</v>
          </cell>
          <cell r="E56" t="str">
            <v>Sewa-Hari</v>
          </cell>
          <cell r="F56">
            <v>46000</v>
          </cell>
        </row>
        <row r="57">
          <cell r="C57" t="str">
            <v>E.53</v>
          </cell>
          <cell r="D57" t="str">
            <v>Molen (Concrete Mixer 0.25 M3)</v>
          </cell>
          <cell r="E57" t="str">
            <v>Sewa-Hari</v>
          </cell>
          <cell r="F57">
            <v>324500</v>
          </cell>
        </row>
        <row r="58">
          <cell r="C58" t="str">
            <v>E.54</v>
          </cell>
          <cell r="D58" t="str">
            <v>Molen (Concrete Mixer 0.35 M3)</v>
          </cell>
          <cell r="E58" t="str">
            <v>Sewa-Hari</v>
          </cell>
          <cell r="F58">
            <v>513600</v>
          </cell>
        </row>
        <row r="59">
          <cell r="C59" t="str">
            <v>E.55</v>
          </cell>
          <cell r="D59" t="str">
            <v>Vibro Roller Kecil/Stamper</v>
          </cell>
          <cell r="E59" t="str">
            <v>Sewa-Hari</v>
          </cell>
          <cell r="F59">
            <v>191700</v>
          </cell>
        </row>
        <row r="60">
          <cell r="C60" t="str">
            <v>E.56</v>
          </cell>
          <cell r="D60" t="str">
            <v>Pick Up (Mobil)</v>
          </cell>
          <cell r="E60" t="str">
            <v>Sewa-Hari</v>
          </cell>
          <cell r="F60">
            <v>214000</v>
          </cell>
        </row>
        <row r="61">
          <cell r="C61" t="str">
            <v>E.57</v>
          </cell>
          <cell r="D61" t="str">
            <v>Pompa Air Diesel 2,5 Kw; 3"</v>
          </cell>
          <cell r="E61" t="str">
            <v>Sewa-Jam</v>
          </cell>
          <cell r="F61">
            <v>13300</v>
          </cell>
        </row>
        <row r="62">
          <cell r="C62" t="str">
            <v>E.58</v>
          </cell>
          <cell r="D62" t="str">
            <v>Pompa Air Diesel 5 Kw; 4"</v>
          </cell>
          <cell r="E62" t="str">
            <v>Sewa-Jam</v>
          </cell>
          <cell r="F62">
            <v>15900</v>
          </cell>
        </row>
        <row r="63">
          <cell r="C63" t="str">
            <v>E.59</v>
          </cell>
          <cell r="D63" t="str">
            <v>Pompa Air Diesel 10 Kw; 5"</v>
          </cell>
          <cell r="E63" t="str">
            <v>Sewa-Jam</v>
          </cell>
          <cell r="F63">
            <v>26800</v>
          </cell>
        </row>
        <row r="64">
          <cell r="C64" t="str">
            <v>E.60</v>
          </cell>
          <cell r="D64" t="str">
            <v>Pompa Air Diesel 20 Kw; 8"</v>
          </cell>
          <cell r="E64" t="str">
            <v>Sewa-Jam</v>
          </cell>
          <cell r="F64">
            <v>43200</v>
          </cell>
        </row>
        <row r="65">
          <cell r="C65" t="str">
            <v>E.61</v>
          </cell>
          <cell r="D65" t="str">
            <v>Pompa Lumpur Diesel 2,5 Kw; 3"</v>
          </cell>
          <cell r="E65" t="str">
            <v>Sewa-Jam</v>
          </cell>
          <cell r="F65">
            <v>16100</v>
          </cell>
        </row>
        <row r="66">
          <cell r="C66" t="str">
            <v>E.62</v>
          </cell>
          <cell r="D66" t="str">
            <v>Pompa Lumpur Diesel 5 Kw; 4"</v>
          </cell>
          <cell r="E66" t="str">
            <v>Sewa-Jam</v>
          </cell>
          <cell r="F66">
            <v>24200</v>
          </cell>
        </row>
        <row r="67">
          <cell r="C67" t="str">
            <v>E.63</v>
          </cell>
          <cell r="D67" t="str">
            <v>Pompa Lumpur Diesel 7,5 Kw; 4"</v>
          </cell>
          <cell r="E67" t="str">
            <v>Sewa-Jam</v>
          </cell>
          <cell r="F67">
            <v>27200</v>
          </cell>
        </row>
        <row r="68">
          <cell r="C68" t="str">
            <v>E.64</v>
          </cell>
          <cell r="D68" t="str">
            <v>Pompa Lumpur Diesel 10 Kw; 5"</v>
          </cell>
          <cell r="E68" t="str">
            <v>Sewa-Jam</v>
          </cell>
          <cell r="F68">
            <v>57300</v>
          </cell>
        </row>
        <row r="69">
          <cell r="C69" t="str">
            <v>E.65</v>
          </cell>
          <cell r="D69" t="str">
            <v>Pompa Lumpur Diesel 20 Kw; 6"</v>
          </cell>
          <cell r="E69" t="str">
            <v>Sewa-Jam</v>
          </cell>
          <cell r="F69">
            <v>70500</v>
          </cell>
        </row>
        <row r="70">
          <cell r="C70" t="str">
            <v>E.66</v>
          </cell>
          <cell r="D70" t="str">
            <v>Pompa Lumpur Diesel 50 Kw; 8"</v>
          </cell>
          <cell r="E70" t="str">
            <v>Sewa-Jam</v>
          </cell>
          <cell r="F70">
            <v>101800</v>
          </cell>
        </row>
        <row r="71">
          <cell r="C71" t="str">
            <v>E.67</v>
          </cell>
          <cell r="D71" t="str">
            <v>Pompa Sedot Pasir Diesel 5 Kw; 4"</v>
          </cell>
          <cell r="E71" t="str">
            <v>Sewa-Jam</v>
          </cell>
          <cell r="F71">
            <v>25800</v>
          </cell>
        </row>
        <row r="72">
          <cell r="C72" t="str">
            <v>E.68</v>
          </cell>
          <cell r="D72" t="str">
            <v>Pompa Sedot Pasir Diesel 7,5 Kw; 5"</v>
          </cell>
          <cell r="E72" t="str">
            <v>Sewa-Jam</v>
          </cell>
          <cell r="F72">
            <v>35200</v>
          </cell>
        </row>
        <row r="73">
          <cell r="C73" t="str">
            <v>E.69</v>
          </cell>
          <cell r="D73" t="str">
            <v>Pompa Sedot Pasir Diesel 10 Kw; 5"</v>
          </cell>
          <cell r="E73" t="str">
            <v>Sewa-Jam</v>
          </cell>
          <cell r="F73">
            <v>44700</v>
          </cell>
        </row>
        <row r="74">
          <cell r="C74" t="str">
            <v>E.70</v>
          </cell>
          <cell r="D74" t="str">
            <v>Pompa Sedot Pasir Diesel 20 Kw; 6"</v>
          </cell>
          <cell r="E74" t="str">
            <v>Sewa-Jam</v>
          </cell>
          <cell r="F74">
            <v>77900</v>
          </cell>
        </row>
        <row r="75">
          <cell r="C75" t="str">
            <v>E.71</v>
          </cell>
          <cell r="D75" t="str">
            <v>Pompa Sedot Pasir Diesel 50 Kw; 8"</v>
          </cell>
          <cell r="E75" t="str">
            <v>Sewa-Jam</v>
          </cell>
          <cell r="F75">
            <v>156900</v>
          </cell>
        </row>
        <row r="76">
          <cell r="C76" t="str">
            <v>E.72</v>
          </cell>
          <cell r="D76" t="str">
            <v>Pompa Dan Conveyor Beton</v>
          </cell>
          <cell r="E76" t="str">
            <v>Sewa-Hari</v>
          </cell>
          <cell r="F76">
            <v>256800</v>
          </cell>
        </row>
        <row r="77">
          <cell r="C77" t="str">
            <v>E.73</v>
          </cell>
          <cell r="D77" t="str">
            <v>Perahu</v>
          </cell>
          <cell r="E77" t="str">
            <v>Sewa-Hari</v>
          </cell>
          <cell r="F77">
            <v>317100</v>
          </cell>
        </row>
        <row r="78">
          <cell r="C78" t="str">
            <v>E.74</v>
          </cell>
          <cell r="D78" t="str">
            <v>Perahu Jukung 60 Ton</v>
          </cell>
          <cell r="E78" t="str">
            <v>Sewa-Hari</v>
          </cell>
          <cell r="F78">
            <v>318000</v>
          </cell>
        </row>
        <row r="79">
          <cell r="C79" t="str">
            <v>E.75</v>
          </cell>
          <cell r="D79" t="str">
            <v>Ponton Kecil</v>
          </cell>
          <cell r="E79" t="str">
            <v>Sewa-Hari</v>
          </cell>
          <cell r="F79">
            <v>321000</v>
          </cell>
        </row>
        <row r="80">
          <cell r="C80" t="str">
            <v>E.76</v>
          </cell>
          <cell r="D80" t="str">
            <v>Ponton Sedang</v>
          </cell>
          <cell r="E80" t="str">
            <v>Sewa-Hari</v>
          </cell>
          <cell r="F80">
            <v>648000</v>
          </cell>
        </row>
        <row r="81">
          <cell r="C81" t="str">
            <v>E.77</v>
          </cell>
          <cell r="D81" t="str">
            <v>Ponton Besar</v>
          </cell>
          <cell r="E81" t="str">
            <v>Sewa-Hari</v>
          </cell>
          <cell r="F81">
            <v>971600</v>
          </cell>
        </row>
        <row r="82">
          <cell r="C82" t="str">
            <v>E.78</v>
          </cell>
          <cell r="D82" t="str">
            <v>Rakit</v>
          </cell>
          <cell r="E82" t="str">
            <v>Buah</v>
          </cell>
          <cell r="F82">
            <v>390500</v>
          </cell>
        </row>
        <row r="83">
          <cell r="C83" t="str">
            <v>E.79</v>
          </cell>
          <cell r="D83" t="str">
            <v>Roller, Peneumatic</v>
          </cell>
          <cell r="E83" t="str">
            <v>Sewa-Hari</v>
          </cell>
          <cell r="F83">
            <v>494900</v>
          </cell>
        </row>
        <row r="84">
          <cell r="C84" t="str">
            <v>E.80</v>
          </cell>
          <cell r="D84" t="str">
            <v>Roller, Three Wheel 6 - 8 Ton</v>
          </cell>
          <cell r="E84" t="str">
            <v>Sewa-Jam</v>
          </cell>
          <cell r="F84">
            <v>515800</v>
          </cell>
        </row>
        <row r="85">
          <cell r="C85" t="str">
            <v>E.81</v>
          </cell>
          <cell r="D85" t="str">
            <v>Roller, Tire Wheel 6 - 8 Ton</v>
          </cell>
          <cell r="E85" t="str">
            <v>Sewa-Jam</v>
          </cell>
          <cell r="F85">
            <v>520600</v>
          </cell>
        </row>
        <row r="86">
          <cell r="C86" t="str">
            <v>E.82</v>
          </cell>
          <cell r="D86" t="str">
            <v>Roller, Tandem 6 - 10 Ton</v>
          </cell>
          <cell r="E86" t="str">
            <v>Sewa-Jam</v>
          </cell>
          <cell r="F86">
            <v>383100</v>
          </cell>
        </row>
        <row r="87">
          <cell r="C87" t="str">
            <v>E.83</v>
          </cell>
          <cell r="D87" t="str">
            <v>Roller, Vibro 5 - 8 Ton</v>
          </cell>
          <cell r="E87" t="str">
            <v>Sewa-Jam</v>
          </cell>
          <cell r="F87">
            <v>454300</v>
          </cell>
        </row>
        <row r="88">
          <cell r="C88" t="str">
            <v>E.84</v>
          </cell>
          <cell r="D88" t="str">
            <v>Theodolith</v>
          </cell>
          <cell r="E88" t="str">
            <v>Sewa-Hari</v>
          </cell>
          <cell r="F88">
            <v>192600</v>
          </cell>
        </row>
        <row r="89">
          <cell r="C89" t="str">
            <v>E.85</v>
          </cell>
          <cell r="D89" t="str">
            <v>Tongkang</v>
          </cell>
          <cell r="E89" t="str">
            <v>Sewa-Hari</v>
          </cell>
          <cell r="F89">
            <v>1086300</v>
          </cell>
        </row>
        <row r="90">
          <cell r="C90" t="str">
            <v>E.86</v>
          </cell>
          <cell r="D90" t="str">
            <v>Tongkang 1000 Ton</v>
          </cell>
          <cell r="E90" t="str">
            <v>Sewa-Hari</v>
          </cell>
          <cell r="F90">
            <v>1990200</v>
          </cell>
        </row>
        <row r="91">
          <cell r="C91" t="str">
            <v>E.87</v>
          </cell>
          <cell r="D91" t="str">
            <v>Tongkang 2000 Ton</v>
          </cell>
          <cell r="E91" t="str">
            <v>Sewa-Hari</v>
          </cell>
          <cell r="F91">
            <v>3804200</v>
          </cell>
        </row>
        <row r="92">
          <cell r="C92" t="str">
            <v>E.88</v>
          </cell>
          <cell r="D92" t="str">
            <v>Tongkang 4000 Ton</v>
          </cell>
          <cell r="E92" t="str">
            <v>Sewa-Hari</v>
          </cell>
          <cell r="F92">
            <v>6360000</v>
          </cell>
        </row>
        <row r="93">
          <cell r="C93" t="str">
            <v>E.89</v>
          </cell>
          <cell r="D93" t="str">
            <v>Truck 3,5 M3</v>
          </cell>
          <cell r="E93" t="str">
            <v>Sewa-Hari</v>
          </cell>
          <cell r="F93">
            <v>428000</v>
          </cell>
        </row>
        <row r="94">
          <cell r="C94" t="str">
            <v>E.90</v>
          </cell>
          <cell r="D94" t="str">
            <v>Truck 5 M3</v>
          </cell>
          <cell r="E94" t="str">
            <v>Sewa-Hari</v>
          </cell>
          <cell r="F94">
            <v>486000</v>
          </cell>
        </row>
        <row r="95">
          <cell r="C95" t="str">
            <v>E.91</v>
          </cell>
          <cell r="D95" t="str">
            <v>Truck 7 M3</v>
          </cell>
          <cell r="E95" t="str">
            <v>Sewa-Hari</v>
          </cell>
          <cell r="F95">
            <v>533500</v>
          </cell>
        </row>
        <row r="96">
          <cell r="C96" t="str">
            <v>E.92</v>
          </cell>
          <cell r="D96" t="str">
            <v>Truck 10 M3</v>
          </cell>
          <cell r="E96" t="str">
            <v>Sewa-Hari</v>
          </cell>
          <cell r="F96">
            <v>591000</v>
          </cell>
        </row>
        <row r="97">
          <cell r="C97" t="str">
            <v>E.93</v>
          </cell>
          <cell r="D97" t="str">
            <v>Truck 15 M3</v>
          </cell>
          <cell r="E97" t="str">
            <v>Sewa-Hari</v>
          </cell>
          <cell r="F97">
            <v>650700</v>
          </cell>
        </row>
        <row r="98">
          <cell r="C98" t="str">
            <v>E.94</v>
          </cell>
          <cell r="D98" t="str">
            <v>Truck 20 M3</v>
          </cell>
          <cell r="E98" t="str">
            <v>Sewa-Hari</v>
          </cell>
          <cell r="F98">
            <v>701700</v>
          </cell>
        </row>
        <row r="99">
          <cell r="C99" t="str">
            <v>E.95</v>
          </cell>
          <cell r="D99" t="str">
            <v>Trawl Ø Lubang 5Mm, Panjang 250 M</v>
          </cell>
          <cell r="E99" t="str">
            <v>Sewa-Hari</v>
          </cell>
          <cell r="F99">
            <v>390500</v>
          </cell>
        </row>
        <row r="100">
          <cell r="C100" t="str">
            <v>E.96</v>
          </cell>
          <cell r="D100" t="str">
            <v>Tripod/Tackle&amp;handle /Crane 2T</v>
          </cell>
          <cell r="E100" t="str">
            <v>Sewa-Hari</v>
          </cell>
          <cell r="F100">
            <v>128600</v>
          </cell>
        </row>
        <row r="101">
          <cell r="C101" t="str">
            <v>E.97</v>
          </cell>
          <cell r="D101" t="str">
            <v>Tripod Tinggi 5 M</v>
          </cell>
          <cell r="E101" t="str">
            <v>Sewa-Hari</v>
          </cell>
          <cell r="F101">
            <v>161200</v>
          </cell>
        </row>
        <row r="102">
          <cell r="C102" t="str">
            <v>E.98</v>
          </cell>
          <cell r="D102" t="str">
            <v>Tripod Tinggi 7 M</v>
          </cell>
          <cell r="E102" t="str">
            <v>Sewa-Hari</v>
          </cell>
          <cell r="F102">
            <v>189800</v>
          </cell>
        </row>
        <row r="103">
          <cell r="C103" t="str">
            <v>E.99</v>
          </cell>
          <cell r="D103" t="str">
            <v>Water Tank Truck</v>
          </cell>
          <cell r="E103" t="str">
            <v>Sewa-Jam</v>
          </cell>
          <cell r="F103">
            <v>241800</v>
          </cell>
        </row>
        <row r="104">
          <cell r="C104" t="str">
            <v>E.100</v>
          </cell>
          <cell r="D104" t="str">
            <v>Waterpass</v>
          </cell>
          <cell r="E104" t="str">
            <v>Sewa-Hari</v>
          </cell>
          <cell r="F104">
            <v>130200</v>
          </cell>
        </row>
        <row r="105">
          <cell r="C105" t="str">
            <v>E.101</v>
          </cell>
          <cell r="D105" t="str">
            <v>Amplas Listrik</v>
          </cell>
          <cell r="E105" t="str">
            <v>Sewa-Hari</v>
          </cell>
          <cell r="F105">
            <v>19800</v>
          </cell>
        </row>
        <row r="106">
          <cell r="C106" t="str">
            <v>E.102</v>
          </cell>
          <cell r="D106" t="str">
            <v>Bodem</v>
          </cell>
          <cell r="E106" t="str">
            <v>Buah</v>
          </cell>
          <cell r="F106">
            <v>68800</v>
          </cell>
        </row>
        <row r="107">
          <cell r="C107" t="str">
            <v>E.103</v>
          </cell>
          <cell r="D107" t="str">
            <v>Bor Listrik</v>
          </cell>
          <cell r="E107" t="str">
            <v>Sewa-Hari</v>
          </cell>
          <cell r="F107">
            <v>32100</v>
          </cell>
        </row>
        <row r="108">
          <cell r="C108" t="str">
            <v>E.104</v>
          </cell>
          <cell r="D108" t="str">
            <v>Ember</v>
          </cell>
          <cell r="E108" t="str">
            <v>Buah</v>
          </cell>
          <cell r="F108">
            <v>6400</v>
          </cell>
        </row>
        <row r="109">
          <cell r="C109" t="str">
            <v>E.105</v>
          </cell>
          <cell r="D109" t="str">
            <v>Gergaji Besi (Gergaji)</v>
          </cell>
          <cell r="E109" t="str">
            <v>Buah</v>
          </cell>
          <cell r="F109">
            <v>112400</v>
          </cell>
        </row>
        <row r="110">
          <cell r="C110" t="str">
            <v>E.106</v>
          </cell>
          <cell r="D110" t="str">
            <v>Gergaji Listrik (Rotator) Besar</v>
          </cell>
          <cell r="E110" t="str">
            <v>Sewa-Hari</v>
          </cell>
          <cell r="F110">
            <v>190300</v>
          </cell>
        </row>
        <row r="111">
          <cell r="C111" t="str">
            <v>E.107</v>
          </cell>
          <cell r="D111" t="str">
            <v>Gergaji Listrik (Rotator) Kecil</v>
          </cell>
          <cell r="E111" t="str">
            <v>Sewa-Hari</v>
          </cell>
          <cell r="F111">
            <v>95400</v>
          </cell>
        </row>
        <row r="112">
          <cell r="C112" t="str">
            <v>E.108</v>
          </cell>
          <cell r="D112" t="str">
            <v>Gunting Pemotong Baja</v>
          </cell>
          <cell r="E112" t="str">
            <v>Buah</v>
          </cell>
          <cell r="F112">
            <v>3210000</v>
          </cell>
        </row>
        <row r="113">
          <cell r="C113" t="str">
            <v>E.109</v>
          </cell>
          <cell r="D113" t="str">
            <v>Kamera Slr</v>
          </cell>
          <cell r="E113" t="str">
            <v>Sewa-Hari</v>
          </cell>
          <cell r="F113">
            <v>324000</v>
          </cell>
        </row>
        <row r="114">
          <cell r="C114" t="str">
            <v>E.110</v>
          </cell>
          <cell r="D114" t="str">
            <v>Kayu Kasut</v>
          </cell>
          <cell r="E114" t="str">
            <v>Buah</v>
          </cell>
          <cell r="F114">
            <v>6500</v>
          </cell>
        </row>
        <row r="115">
          <cell r="C115" t="str">
            <v>E.111</v>
          </cell>
          <cell r="D115" t="str">
            <v>Kayu Pemikul + Tampar</v>
          </cell>
          <cell r="E115" t="str">
            <v>Unit</v>
          </cell>
          <cell r="F115">
            <v>15500</v>
          </cell>
        </row>
        <row r="116">
          <cell r="C116" t="str">
            <v>E.112</v>
          </cell>
          <cell r="D116" t="str">
            <v>Kereta Dorong</v>
          </cell>
          <cell r="E116" t="str">
            <v>Unit</v>
          </cell>
          <cell r="F116">
            <v>156200</v>
          </cell>
        </row>
        <row r="117">
          <cell r="C117" t="str">
            <v>E.113</v>
          </cell>
          <cell r="D117" t="str">
            <v>Ketam Listrik + Aksesoris</v>
          </cell>
          <cell r="E117" t="str">
            <v>Sewa-Hari</v>
          </cell>
          <cell r="F117">
            <v>64800</v>
          </cell>
        </row>
        <row r="118">
          <cell r="C118" t="str">
            <v>E.114</v>
          </cell>
          <cell r="D118" t="str">
            <v>Kotak Adukan (Dolak Kayu)</v>
          </cell>
          <cell r="E118" t="str">
            <v>Buah</v>
          </cell>
          <cell r="F118">
            <v>32600</v>
          </cell>
        </row>
        <row r="119">
          <cell r="C119" t="str">
            <v>E.115</v>
          </cell>
          <cell r="D119" t="str">
            <v>Kuas/Kwas 2"-4"</v>
          </cell>
          <cell r="E119" t="str">
            <v>Buah</v>
          </cell>
          <cell r="F119">
            <v>16800</v>
          </cell>
        </row>
        <row r="120">
          <cell r="C120" t="str">
            <v>E.116</v>
          </cell>
          <cell r="D120" t="str">
            <v>Kunci Pembengkok Tulangan (Baja Keras)</v>
          </cell>
          <cell r="E120" t="str">
            <v>Buah</v>
          </cell>
          <cell r="F120">
            <v>10400</v>
          </cell>
        </row>
        <row r="121">
          <cell r="C121" t="str">
            <v>E.117</v>
          </cell>
          <cell r="D121" t="str">
            <v>Linggis (Baja Keras)</v>
          </cell>
          <cell r="E121" t="str">
            <v>Buah</v>
          </cell>
          <cell r="F121">
            <v>325400</v>
          </cell>
        </row>
        <row r="122">
          <cell r="C122" t="str">
            <v>E.118</v>
          </cell>
          <cell r="D122" t="str">
            <v>Pahat Beton (Baja Keras)</v>
          </cell>
          <cell r="E122" t="str">
            <v>Buah</v>
          </cell>
          <cell r="F122">
            <v>295600</v>
          </cell>
        </row>
        <row r="123">
          <cell r="C123" t="str">
            <v>E.119</v>
          </cell>
          <cell r="D123" t="str">
            <v>Palu/Godam</v>
          </cell>
          <cell r="E123" t="str">
            <v>Buah</v>
          </cell>
          <cell r="F123">
            <v>324500</v>
          </cell>
        </row>
        <row r="124">
          <cell r="C124" t="str">
            <v>E.120</v>
          </cell>
          <cell r="D124" t="str">
            <v>Plotter Uk. A1/A0</v>
          </cell>
          <cell r="E124" t="str">
            <v>Sewa-Bulan</v>
          </cell>
          <cell r="F124">
            <v>3267000</v>
          </cell>
        </row>
        <row r="125">
          <cell r="C125" t="str">
            <v>E.121</v>
          </cell>
          <cell r="D125" t="str">
            <v>Roll Meter</v>
          </cell>
          <cell r="E125" t="str">
            <v>Buah</v>
          </cell>
          <cell r="F125">
            <v>449400</v>
          </cell>
        </row>
        <row r="126">
          <cell r="C126" t="str">
            <v>E.122</v>
          </cell>
          <cell r="D126" t="str">
            <v>Scanner A4</v>
          </cell>
          <cell r="E126" t="str">
            <v>Sewa-Bulan</v>
          </cell>
          <cell r="F126">
            <v>63500</v>
          </cell>
        </row>
        <row r="127">
          <cell r="C127" t="str">
            <v>E.123</v>
          </cell>
          <cell r="D127" t="str">
            <v>Slepan Dan/Atau Gerinda</v>
          </cell>
          <cell r="E127" t="str">
            <v>Sewa-Hari</v>
          </cell>
          <cell r="F127">
            <v>19100</v>
          </cell>
        </row>
        <row r="128">
          <cell r="C128" t="str">
            <v>E.124</v>
          </cell>
          <cell r="D128" t="str">
            <v>Tang / Alat Pemotong Kawat</v>
          </cell>
          <cell r="E128" t="str">
            <v>Buah</v>
          </cell>
          <cell r="F128">
            <v>32100</v>
          </cell>
        </row>
        <row r="129">
          <cell r="C129" t="str">
            <v>E.125</v>
          </cell>
          <cell r="D129" t="str">
            <v>Timbris</v>
          </cell>
          <cell r="E129" t="str">
            <v>Sewa-Hari</v>
          </cell>
          <cell r="F129">
            <v>19500</v>
          </cell>
        </row>
        <row r="130">
          <cell r="C130" t="str">
            <v>E.126</v>
          </cell>
          <cell r="D130" t="str">
            <v>Tusuk Bambu</v>
          </cell>
          <cell r="E130" t="str">
            <v>Buah</v>
          </cell>
          <cell r="F130">
            <v>3300</v>
          </cell>
        </row>
        <row r="131">
          <cell r="C131" t="str">
            <v>E.127</v>
          </cell>
          <cell r="D131" t="str">
            <v>Geotekstil Mesin Jahit</v>
          </cell>
          <cell r="E131" t="str">
            <v>Sewa-hari</v>
          </cell>
          <cell r="F131">
            <v>352500</v>
          </cell>
        </row>
        <row r="132">
          <cell r="C132" t="str">
            <v>E.128</v>
          </cell>
          <cell r="D132" t="str">
            <v>Compressor</v>
          </cell>
          <cell r="E132" t="str">
            <v>Sewa-Jam</v>
          </cell>
          <cell r="F132">
            <v>214300</v>
          </cell>
        </row>
        <row r="133">
          <cell r="C133" t="str">
            <v>E.129</v>
          </cell>
          <cell r="D133" t="str">
            <v>Cold Milling</v>
          </cell>
          <cell r="E133" t="str">
            <v>Sewa-Jam</v>
          </cell>
          <cell r="F133">
            <v>1692400</v>
          </cell>
        </row>
        <row r="134">
          <cell r="C134" t="str">
            <v>E.130</v>
          </cell>
          <cell r="D134" t="str">
            <v>Wheel Loader</v>
          </cell>
          <cell r="E134" t="str">
            <v>Sewa-Jam</v>
          </cell>
          <cell r="F134">
            <v>374200</v>
          </cell>
        </row>
        <row r="135">
          <cell r="C135" t="str">
            <v>E.131</v>
          </cell>
          <cell r="D135" t="str">
            <v>Vibrator Roller</v>
          </cell>
          <cell r="E135" t="str">
            <v>Sewa-Jam</v>
          </cell>
          <cell r="F135">
            <v>522100</v>
          </cell>
        </row>
        <row r="136">
          <cell r="C136" t="str">
            <v>E.132</v>
          </cell>
          <cell r="D136" t="str">
            <v>Three Wheel Roller</v>
          </cell>
          <cell r="E136" t="str">
            <v>Sewa-Jam</v>
          </cell>
          <cell r="F136">
            <v>381800</v>
          </cell>
        </row>
        <row r="137">
          <cell r="C137" t="str">
            <v>E.133</v>
          </cell>
          <cell r="D137" t="str">
            <v>Batching Plant</v>
          </cell>
          <cell r="E137" t="str">
            <v>Sewa-Jam</v>
          </cell>
          <cell r="F137">
            <v>2140000</v>
          </cell>
        </row>
        <row r="138">
          <cell r="C138" t="str">
            <v>E.134</v>
          </cell>
          <cell r="D138" t="str">
            <v>Motor Grader</v>
          </cell>
          <cell r="E138" t="str">
            <v>Sewa-Jam</v>
          </cell>
          <cell r="F138">
            <v>806300</v>
          </cell>
        </row>
        <row r="139">
          <cell r="C139" t="str">
            <v>E.135</v>
          </cell>
          <cell r="D139" t="str">
            <v>P. Tyre Roller</v>
          </cell>
          <cell r="E139" t="str">
            <v>Sewa-Jam</v>
          </cell>
          <cell r="F139">
            <v>374500</v>
          </cell>
        </row>
        <row r="140">
          <cell r="C140" t="str">
            <v>E.136</v>
          </cell>
          <cell r="D140" t="str">
            <v>Asphalt Distributor</v>
          </cell>
          <cell r="E140" t="str">
            <v>Sewa-Jam</v>
          </cell>
          <cell r="F140">
            <v>290600</v>
          </cell>
        </row>
        <row r="141">
          <cell r="C141" t="str">
            <v>E.137</v>
          </cell>
          <cell r="D141" t="str">
            <v>Asphalt Liquid Mixer</v>
          </cell>
          <cell r="E141" t="str">
            <v>Sewa-Jam</v>
          </cell>
          <cell r="F141">
            <v>424000</v>
          </cell>
        </row>
        <row r="142">
          <cell r="C142" t="str">
            <v>E.138</v>
          </cell>
          <cell r="D142" t="str">
            <v>Pedestrian Roller</v>
          </cell>
          <cell r="E142" t="str">
            <v>Sewa-Jam</v>
          </cell>
          <cell r="F142">
            <v>171200</v>
          </cell>
        </row>
        <row r="143">
          <cell r="C143" t="str">
            <v>E.139</v>
          </cell>
          <cell r="D143" t="str">
            <v>Asphalt Sprayer</v>
          </cell>
          <cell r="E143" t="str">
            <v>Sewa-Jam</v>
          </cell>
          <cell r="F143">
            <v>216000</v>
          </cell>
        </row>
        <row r="144">
          <cell r="C144" t="str">
            <v>E.140</v>
          </cell>
          <cell r="D144" t="str">
            <v>Air Compressor</v>
          </cell>
          <cell r="E144" t="str">
            <v>Sewa-Jam</v>
          </cell>
          <cell r="F144">
            <v>213400</v>
          </cell>
        </row>
        <row r="145">
          <cell r="C145" t="str">
            <v>E.141</v>
          </cell>
          <cell r="D145" t="str">
            <v>Asphalt Mixing Plant</v>
          </cell>
          <cell r="E145" t="str">
            <v>Sewa-Jam</v>
          </cell>
          <cell r="F145">
            <v>6447000</v>
          </cell>
        </row>
        <row r="146">
          <cell r="C146" t="str">
            <v>E.142</v>
          </cell>
          <cell r="D146" t="str">
            <v>Asphalt Finisher</v>
          </cell>
          <cell r="E146" t="str">
            <v>Sewa-Jam</v>
          </cell>
          <cell r="F146">
            <v>417600</v>
          </cell>
        </row>
        <row r="147">
          <cell r="C147" t="str">
            <v>E.143</v>
          </cell>
          <cell r="D147" t="str">
            <v>Concrete Vibrator</v>
          </cell>
          <cell r="E147" t="str">
            <v>Sewa-Jam</v>
          </cell>
          <cell r="F147">
            <v>97200</v>
          </cell>
        </row>
        <row r="148">
          <cell r="C148" t="str">
            <v>E.144</v>
          </cell>
          <cell r="D148" t="str">
            <v>Flat Bed Truck</v>
          </cell>
          <cell r="E148" t="str">
            <v>Sewa-Jam</v>
          </cell>
          <cell r="F148">
            <v>265800</v>
          </cell>
        </row>
        <row r="149">
          <cell r="C149" t="str">
            <v>E.145</v>
          </cell>
          <cell r="D149" t="str">
            <v>Trailler</v>
          </cell>
          <cell r="E149" t="str">
            <v>Sewa-Jam</v>
          </cell>
          <cell r="F149">
            <v>589200</v>
          </cell>
        </row>
        <row r="150">
          <cell r="C150" t="str">
            <v>E.146</v>
          </cell>
          <cell r="D150" t="str">
            <v>Pile Driver Hammer</v>
          </cell>
          <cell r="E150" t="str">
            <v>Sewa-Jam</v>
          </cell>
          <cell r="F150">
            <v>376100</v>
          </cell>
        </row>
        <row r="151">
          <cell r="C151" t="str">
            <v>E.147</v>
          </cell>
          <cell r="D151" t="str">
            <v>pipe support</v>
          </cell>
          <cell r="E151" t="str">
            <v>Buah hari</v>
          </cell>
          <cell r="F151">
            <v>70500</v>
          </cell>
        </row>
        <row r="152">
          <cell r="C152" t="str">
            <v>E.148</v>
          </cell>
          <cell r="D152" t="str">
            <v>alat Perakitan Baja IWF</v>
          </cell>
          <cell r="E152" t="str">
            <v>Sewa-Jam</v>
          </cell>
          <cell r="F152">
            <v>268700</v>
          </cell>
        </row>
        <row r="153">
          <cell r="C153" t="str">
            <v>E.149</v>
          </cell>
          <cell r="D153" t="str">
            <v>potong pipa T1/manual (gergaji) /saw</v>
          </cell>
          <cell r="E153" t="str">
            <v>Sewa-Jam</v>
          </cell>
          <cell r="F153">
            <v>43400</v>
          </cell>
        </row>
        <row r="154">
          <cell r="C154" t="str">
            <v>E.150</v>
          </cell>
          <cell r="D154" t="str">
            <v>potong pipa T2/mekanik / cilinder</v>
          </cell>
          <cell r="E154" t="str">
            <v>Sewa-Jam</v>
          </cell>
          <cell r="F154">
            <v>60200</v>
          </cell>
        </row>
        <row r="155">
          <cell r="C155" t="str">
            <v>E.151</v>
          </cell>
          <cell r="D155" t="str">
            <v>potong pipa T2/mekanik / cilinder saw</v>
          </cell>
          <cell r="E155" t="str">
            <v>Sewa-Jam</v>
          </cell>
          <cell r="F155">
            <v>59500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22B0-B1D0-46A9-B094-8630791AB57B}">
  <sheetPr>
    <tabColor rgb="FF00B050"/>
    <pageSetUpPr fitToPage="1"/>
  </sheetPr>
  <dimension ref="B1:M704"/>
  <sheetViews>
    <sheetView view="pageBreakPreview" zoomScaleNormal="100" zoomScaleSheetLayoutView="100" workbookViewId="0">
      <selection activeCell="F698" sqref="F698"/>
    </sheetView>
  </sheetViews>
  <sheetFormatPr defaultColWidth="9.109375" defaultRowHeight="14.4"/>
  <cols>
    <col min="1" max="1" width="9.109375" style="1"/>
    <col min="2" max="2" width="5.109375" style="18" customWidth="1"/>
    <col min="3" max="3" width="6.77734375" style="1" bestFit="1" customWidth="1"/>
    <col min="4" max="4" width="9.109375" style="19" bestFit="1" customWidth="1"/>
    <col min="5" max="5" width="69.77734375" style="1" bestFit="1" customWidth="1"/>
    <col min="6" max="6" width="8.6640625" style="20" bestFit="1" customWidth="1"/>
    <col min="7" max="7" width="17" style="1" customWidth="1"/>
    <col min="8" max="8" width="9.109375" style="1"/>
    <col min="9" max="9" width="15" style="1" customWidth="1"/>
    <col min="10" max="10" width="9.109375" style="1"/>
    <col min="11" max="11" width="12.77734375" style="1" bestFit="1" customWidth="1"/>
    <col min="12" max="12" width="9.109375" style="1"/>
    <col min="13" max="13" width="15.109375" style="1" customWidth="1"/>
    <col min="14" max="16384" width="9.109375" style="1"/>
  </cols>
  <sheetData>
    <row r="1" spans="2:9" ht="21" customHeight="1">
      <c r="B1" s="83" t="s">
        <v>122</v>
      </c>
      <c r="C1" s="83"/>
      <c r="D1" s="83"/>
      <c r="E1" s="83"/>
      <c r="F1" s="83"/>
      <c r="G1" s="83"/>
    </row>
    <row r="2" spans="2:9" ht="21" customHeight="1">
      <c r="B2" s="83"/>
      <c r="C2" s="83"/>
      <c r="D2" s="83"/>
      <c r="E2" s="83"/>
      <c r="F2" s="83"/>
      <c r="G2" s="83"/>
    </row>
    <row r="5" spans="2:9" ht="15" customHeight="1">
      <c r="B5" s="84" t="s">
        <v>123</v>
      </c>
      <c r="C5" s="85"/>
      <c r="D5" s="85"/>
      <c r="E5" s="85"/>
      <c r="F5" s="85"/>
      <c r="G5" s="86"/>
    </row>
    <row r="6" spans="2:9" ht="18.75" customHeight="1">
      <c r="B6" s="2" t="s">
        <v>0</v>
      </c>
      <c r="C6" s="3" t="s">
        <v>59</v>
      </c>
      <c r="D6" s="3"/>
      <c r="E6" s="2" t="s">
        <v>124</v>
      </c>
      <c r="F6" s="2" t="s">
        <v>61</v>
      </c>
      <c r="G6" s="2" t="s">
        <v>125</v>
      </c>
    </row>
    <row r="7" spans="2:9" ht="15" customHeight="1">
      <c r="B7" s="4" t="s">
        <v>126</v>
      </c>
      <c r="C7" s="5" t="s">
        <v>127</v>
      </c>
      <c r="D7" s="5" t="s">
        <v>128</v>
      </c>
      <c r="E7" s="5"/>
      <c r="F7" s="6"/>
      <c r="G7" s="7"/>
    </row>
    <row r="8" spans="2:9" ht="15" customHeight="1">
      <c r="B8" s="8">
        <v>1</v>
      </c>
      <c r="C8" s="8" t="s">
        <v>129</v>
      </c>
      <c r="D8" s="9" t="s">
        <v>130</v>
      </c>
      <c r="E8" s="9" t="s">
        <v>131</v>
      </c>
      <c r="F8" s="8" t="s">
        <v>26</v>
      </c>
      <c r="G8" s="10">
        <f>VLOOKUP(C8,ANALISA!$B:$I,8,0)</f>
        <v>709983.76500000001</v>
      </c>
      <c r="I8" s="11"/>
    </row>
    <row r="9" spans="2:9" ht="15" customHeight="1">
      <c r="B9" s="8">
        <v>2</v>
      </c>
      <c r="C9" s="8" t="s">
        <v>132</v>
      </c>
      <c r="D9" s="9" t="s">
        <v>133</v>
      </c>
      <c r="E9" s="9" t="s">
        <v>134</v>
      </c>
      <c r="F9" s="8" t="s">
        <v>26</v>
      </c>
      <c r="G9" s="10">
        <f>VLOOKUP(C9,ANALISA!$B:$I,8,0)</f>
        <v>873324.91500000004</v>
      </c>
      <c r="I9" s="11"/>
    </row>
    <row r="10" spans="2:9" ht="15" customHeight="1">
      <c r="B10" s="8">
        <v>3</v>
      </c>
      <c r="C10" s="8" t="s">
        <v>135</v>
      </c>
      <c r="D10" s="9" t="s">
        <v>136</v>
      </c>
      <c r="E10" s="9" t="s">
        <v>137</v>
      </c>
      <c r="F10" s="8" t="s">
        <v>26</v>
      </c>
      <c r="G10" s="10">
        <f>VLOOKUP(C10,ANALISA!$B:$I,8,0)</f>
        <v>456915.68699999998</v>
      </c>
      <c r="I10" s="11"/>
    </row>
    <row r="11" spans="2:9" ht="15" customHeight="1">
      <c r="B11" s="8">
        <v>4</v>
      </c>
      <c r="C11" s="8" t="s">
        <v>138</v>
      </c>
      <c r="D11" s="9" t="s">
        <v>139</v>
      </c>
      <c r="E11" s="9" t="s">
        <v>118</v>
      </c>
      <c r="F11" s="8" t="s">
        <v>7</v>
      </c>
      <c r="G11" s="10">
        <f>VLOOKUP(C11,ANALISA!$B:$I,8,0)</f>
        <v>216295.67849999998</v>
      </c>
      <c r="I11" s="11"/>
    </row>
    <row r="12" spans="2:9" ht="15" customHeight="1">
      <c r="B12" s="8">
        <v>5</v>
      </c>
      <c r="C12" s="8" t="s">
        <v>140</v>
      </c>
      <c r="D12" s="9" t="s">
        <v>141</v>
      </c>
      <c r="E12" s="9" t="s">
        <v>142</v>
      </c>
      <c r="F12" s="8" t="s">
        <v>26</v>
      </c>
      <c r="G12" s="10">
        <f>VLOOKUP(C12,ANALISA!$B:$I,8,0)</f>
        <v>2700456.15</v>
      </c>
      <c r="I12" s="11"/>
    </row>
    <row r="13" spans="2:9" ht="15" customHeight="1">
      <c r="B13" s="8">
        <v>6</v>
      </c>
      <c r="C13" s="8" t="s">
        <v>143</v>
      </c>
      <c r="D13" s="9" t="s">
        <v>144</v>
      </c>
      <c r="E13" s="9" t="s">
        <v>145</v>
      </c>
      <c r="F13" s="8" t="s">
        <v>26</v>
      </c>
      <c r="G13" s="10">
        <f>VLOOKUP(C13,ANALISA!$B:$I,8,0)</f>
        <v>2969699.13</v>
      </c>
      <c r="I13" s="11"/>
    </row>
    <row r="14" spans="2:9" ht="15" customHeight="1">
      <c r="B14" s="8">
        <v>7</v>
      </c>
      <c r="C14" s="8" t="s">
        <v>146</v>
      </c>
      <c r="D14" s="9" t="s">
        <v>147</v>
      </c>
      <c r="E14" s="9" t="s">
        <v>113</v>
      </c>
      <c r="F14" s="8" t="s">
        <v>26</v>
      </c>
      <c r="G14" s="10">
        <f>VLOOKUP(C14,ANALISA!$B:$I,8,0)</f>
        <v>2510998.1549999998</v>
      </c>
      <c r="I14" s="11"/>
    </row>
    <row r="15" spans="2:9" ht="15" customHeight="1">
      <c r="B15" s="8">
        <v>8</v>
      </c>
      <c r="C15" s="8" t="s">
        <v>148</v>
      </c>
      <c r="D15" s="9" t="s">
        <v>149</v>
      </c>
      <c r="E15" s="9" t="s">
        <v>150</v>
      </c>
      <c r="F15" s="8" t="s">
        <v>26</v>
      </c>
      <c r="G15" s="10">
        <f>VLOOKUP(C15,ANALISA!$B:$I,8,0)</f>
        <v>2364978.81</v>
      </c>
      <c r="I15" s="11"/>
    </row>
    <row r="16" spans="2:9" ht="15" customHeight="1">
      <c r="B16" s="8">
        <v>9</v>
      </c>
      <c r="C16" s="8" t="s">
        <v>151</v>
      </c>
      <c r="D16" s="9" t="s">
        <v>152</v>
      </c>
      <c r="E16" s="9" t="s">
        <v>95</v>
      </c>
      <c r="F16" s="8" t="s">
        <v>26</v>
      </c>
      <c r="G16" s="10">
        <f>VLOOKUP(C16,ANALISA!$B:$I,8,0)</f>
        <v>16260.75</v>
      </c>
      <c r="I16" s="11"/>
    </row>
    <row r="17" spans="2:9" ht="15" customHeight="1">
      <c r="B17" s="8">
        <v>10</v>
      </c>
      <c r="C17" s="8" t="s">
        <v>153</v>
      </c>
      <c r="D17" s="9" t="s">
        <v>154</v>
      </c>
      <c r="E17" s="9" t="s">
        <v>155</v>
      </c>
      <c r="F17" s="8" t="s">
        <v>26</v>
      </c>
      <c r="G17" s="10">
        <f>VLOOKUP(C17,ANALISA!$B:$I,8,0)</f>
        <v>384382.44900000002</v>
      </c>
      <c r="I17" s="11"/>
    </row>
    <row r="18" spans="2:9" ht="15" customHeight="1">
      <c r="B18" s="8">
        <v>11</v>
      </c>
      <c r="C18" s="8" t="s">
        <v>156</v>
      </c>
      <c r="D18" s="9" t="s">
        <v>157</v>
      </c>
      <c r="E18" s="9" t="s">
        <v>158</v>
      </c>
      <c r="F18" s="8" t="s">
        <v>71</v>
      </c>
      <c r="G18" s="10">
        <f>VLOOKUP(C18,ANALISA!$B:$I,8,0)</f>
        <v>164795.31</v>
      </c>
      <c r="I18" s="11"/>
    </row>
    <row r="19" spans="2:9" ht="15" customHeight="1">
      <c r="B19" s="8">
        <v>12</v>
      </c>
      <c r="C19" s="8" t="s">
        <v>159</v>
      </c>
      <c r="D19" s="9" t="s">
        <v>160</v>
      </c>
      <c r="E19" s="9" t="s">
        <v>161</v>
      </c>
      <c r="F19" s="8" t="s">
        <v>26</v>
      </c>
      <c r="G19" s="10">
        <f>VLOOKUP(C19,ANALISA!$B:$I,8,0)</f>
        <v>165836.655</v>
      </c>
      <c r="I19" s="11"/>
    </row>
    <row r="20" spans="2:9" ht="15" customHeight="1">
      <c r="B20" s="8">
        <v>13</v>
      </c>
      <c r="C20" s="8" t="s">
        <v>162</v>
      </c>
      <c r="D20" s="9" t="s">
        <v>163</v>
      </c>
      <c r="E20" s="9" t="s">
        <v>164</v>
      </c>
      <c r="F20" s="8" t="s">
        <v>48</v>
      </c>
      <c r="G20" s="10">
        <f>VLOOKUP(C20,ANALISA!$B:$I,8,0)</f>
        <v>216735.75900000002</v>
      </c>
      <c r="I20" s="11"/>
    </row>
    <row r="21" spans="2:9" ht="15" customHeight="1">
      <c r="B21" s="8">
        <v>14</v>
      </c>
      <c r="C21" s="8" t="s">
        <v>165</v>
      </c>
      <c r="D21" s="9" t="s">
        <v>166</v>
      </c>
      <c r="E21" s="9" t="s">
        <v>167</v>
      </c>
      <c r="F21" s="8" t="s">
        <v>48</v>
      </c>
      <c r="G21" s="10">
        <f>VLOOKUP(C21,ANALISA!$B:$I,8,0)</f>
        <v>108367.87950000001</v>
      </c>
      <c r="I21" s="11"/>
    </row>
    <row r="22" spans="2:9" ht="15" customHeight="1">
      <c r="B22" s="8">
        <v>15</v>
      </c>
      <c r="C22" s="8" t="s">
        <v>168</v>
      </c>
      <c r="D22" s="9" t="s">
        <v>169</v>
      </c>
      <c r="E22" s="9" t="s">
        <v>170</v>
      </c>
      <c r="F22" s="8" t="s">
        <v>26</v>
      </c>
      <c r="G22" s="10">
        <f>VLOOKUP(C22,ANALISA!$B:$I,8,0)</f>
        <v>35795.112000000001</v>
      </c>
      <c r="I22" s="11"/>
    </row>
    <row r="23" spans="2:9" ht="15" customHeight="1">
      <c r="B23" s="8">
        <v>16</v>
      </c>
      <c r="C23" s="8" t="s">
        <v>171</v>
      </c>
      <c r="D23" s="9" t="s">
        <v>172</v>
      </c>
      <c r="E23" s="9" t="s">
        <v>173</v>
      </c>
      <c r="F23" s="8" t="s">
        <v>26</v>
      </c>
      <c r="G23" s="10">
        <f>VLOOKUP(C23,ANALISA!$B:$I,8,0)</f>
        <v>2163793.5839999998</v>
      </c>
      <c r="I23" s="11"/>
    </row>
    <row r="24" spans="2:9" ht="15" customHeight="1">
      <c r="B24" s="8"/>
      <c r="C24" s="12"/>
      <c r="D24" s="12"/>
      <c r="E24" s="12"/>
      <c r="F24" s="13"/>
      <c r="G24" s="10"/>
      <c r="I24" s="11"/>
    </row>
    <row r="25" spans="2:9" ht="15" customHeight="1">
      <c r="B25" s="4" t="s">
        <v>174</v>
      </c>
      <c r="C25" s="5" t="s">
        <v>175</v>
      </c>
      <c r="D25" s="5" t="s">
        <v>176</v>
      </c>
      <c r="E25" s="5"/>
      <c r="F25" s="6"/>
      <c r="G25" s="14"/>
      <c r="I25" s="11"/>
    </row>
    <row r="26" spans="2:9" ht="15" customHeight="1">
      <c r="B26" s="8">
        <v>17</v>
      </c>
      <c r="C26" s="8" t="s">
        <v>177</v>
      </c>
      <c r="D26" s="9" t="s">
        <v>178</v>
      </c>
      <c r="E26" s="9" t="s">
        <v>179</v>
      </c>
      <c r="F26" s="8" t="s">
        <v>48</v>
      </c>
      <c r="G26" s="10">
        <f>VLOOKUP(C26,ANALISA!$B:$I,8,0)</f>
        <v>79414.875</v>
      </c>
      <c r="I26" s="11"/>
    </row>
    <row r="27" spans="2:9" ht="15" customHeight="1">
      <c r="B27" s="8">
        <v>18</v>
      </c>
      <c r="C27" s="8" t="s">
        <v>180</v>
      </c>
      <c r="D27" s="9" t="s">
        <v>181</v>
      </c>
      <c r="E27" s="9" t="s">
        <v>121</v>
      </c>
      <c r="F27" s="8" t="s">
        <v>48</v>
      </c>
      <c r="G27" s="10">
        <f>VLOOKUP(C27,ANALISA!$B:$I,8,0)</f>
        <v>97121.024999999994</v>
      </c>
      <c r="I27" s="11"/>
    </row>
    <row r="28" spans="2:9" ht="15" customHeight="1">
      <c r="B28" s="8">
        <v>19</v>
      </c>
      <c r="C28" s="8" t="s">
        <v>182</v>
      </c>
      <c r="D28" s="9" t="s">
        <v>183</v>
      </c>
      <c r="E28" s="9" t="s">
        <v>184</v>
      </c>
      <c r="F28" s="8" t="s">
        <v>48</v>
      </c>
      <c r="G28" s="10">
        <f>VLOOKUP(C28,ANALISA!$B:$I,8,0)</f>
        <v>115070.265</v>
      </c>
      <c r="I28" s="11"/>
    </row>
    <row r="29" spans="2:9" ht="15" customHeight="1">
      <c r="B29" s="8">
        <v>20</v>
      </c>
      <c r="C29" s="8" t="s">
        <v>185</v>
      </c>
      <c r="D29" s="9" t="s">
        <v>186</v>
      </c>
      <c r="E29" s="9" t="s">
        <v>187</v>
      </c>
      <c r="F29" s="8" t="s">
        <v>48</v>
      </c>
      <c r="G29" s="10">
        <f>VLOOKUP(C29,ANALISA!$B:$I,8,0)</f>
        <v>105724.44</v>
      </c>
      <c r="I29" s="11"/>
    </row>
    <row r="30" spans="2:9" ht="15" customHeight="1">
      <c r="B30" s="8">
        <v>21</v>
      </c>
      <c r="C30" s="8" t="s">
        <v>188</v>
      </c>
      <c r="D30" s="9" t="s">
        <v>189</v>
      </c>
      <c r="E30" s="9" t="s">
        <v>190</v>
      </c>
      <c r="F30" s="8" t="s">
        <v>48</v>
      </c>
      <c r="G30" s="10">
        <f>VLOOKUP(C30,ANALISA!$B:$I,8,0)</f>
        <v>160045.20000000001</v>
      </c>
      <c r="I30" s="11"/>
    </row>
    <row r="31" spans="2:9" ht="15" customHeight="1">
      <c r="B31" s="8">
        <v>22</v>
      </c>
      <c r="C31" s="8" t="s">
        <v>191</v>
      </c>
      <c r="D31" s="9" t="s">
        <v>192</v>
      </c>
      <c r="E31" s="9" t="s">
        <v>193</v>
      </c>
      <c r="F31" s="8" t="s">
        <v>48</v>
      </c>
      <c r="G31" s="10">
        <f>VLOOKUP(C31,ANALISA!$B:$I,8,0)</f>
        <v>127671.52499999999</v>
      </c>
      <c r="I31" s="11"/>
    </row>
    <row r="32" spans="2:9" ht="15" customHeight="1">
      <c r="B32" s="8">
        <v>23</v>
      </c>
      <c r="C32" s="8" t="s">
        <v>194</v>
      </c>
      <c r="D32" s="9" t="s">
        <v>195</v>
      </c>
      <c r="E32" s="9" t="s">
        <v>196</v>
      </c>
      <c r="F32" s="8" t="s">
        <v>26</v>
      </c>
      <c r="G32" s="10">
        <f>VLOOKUP(C32,ANALISA!$B:$I,8,0)</f>
        <v>5699.4750000000004</v>
      </c>
      <c r="I32" s="11"/>
    </row>
    <row r="33" spans="2:9" ht="15" customHeight="1">
      <c r="B33" s="8">
        <v>24</v>
      </c>
      <c r="C33" s="8" t="s">
        <v>197</v>
      </c>
      <c r="D33" s="9" t="s">
        <v>198</v>
      </c>
      <c r="E33" s="9" t="s">
        <v>199</v>
      </c>
      <c r="F33" s="8" t="s">
        <v>48</v>
      </c>
      <c r="G33" s="10">
        <f>VLOOKUP(C33,ANALISA!$B:$I,8,0)</f>
        <v>34821</v>
      </c>
      <c r="I33" s="11"/>
    </row>
    <row r="34" spans="2:9" ht="15" customHeight="1">
      <c r="B34" s="8">
        <v>25</v>
      </c>
      <c r="C34" s="8" t="s">
        <v>200</v>
      </c>
      <c r="D34" s="9" t="s">
        <v>201</v>
      </c>
      <c r="E34" s="9" t="s">
        <v>202</v>
      </c>
      <c r="F34" s="8" t="s">
        <v>48</v>
      </c>
      <c r="G34" s="10">
        <f>VLOOKUP(C34,ANALISA!$B:$I,8,0)</f>
        <v>28497.375</v>
      </c>
      <c r="I34" s="11"/>
    </row>
    <row r="35" spans="2:9" ht="15" customHeight="1">
      <c r="B35" s="8">
        <v>26</v>
      </c>
      <c r="C35" s="8" t="s">
        <v>203</v>
      </c>
      <c r="D35" s="9" t="s">
        <v>204</v>
      </c>
      <c r="E35" s="9" t="s">
        <v>205</v>
      </c>
      <c r="F35" s="8" t="s">
        <v>48</v>
      </c>
      <c r="G35" s="10">
        <f>VLOOKUP(C35,ANALISA!$B:$I,8,0)</f>
        <v>56994.75</v>
      </c>
      <c r="I35" s="11"/>
    </row>
    <row r="36" spans="2:9" ht="15" customHeight="1">
      <c r="B36" s="8">
        <v>27</v>
      </c>
      <c r="C36" s="8" t="s">
        <v>206</v>
      </c>
      <c r="D36" s="9" t="s">
        <v>207</v>
      </c>
      <c r="E36" s="9" t="s">
        <v>208</v>
      </c>
      <c r="F36" s="8" t="s">
        <v>48</v>
      </c>
      <c r="G36" s="10">
        <f>VLOOKUP(C36,ANALISA!$B:$I,8,0)</f>
        <v>163560.15</v>
      </c>
      <c r="I36" s="11"/>
    </row>
    <row r="37" spans="2:9" ht="15" customHeight="1">
      <c r="B37" s="8">
        <v>28</v>
      </c>
      <c r="C37" s="8" t="s">
        <v>209</v>
      </c>
      <c r="D37" s="9" t="s">
        <v>210</v>
      </c>
      <c r="E37" s="9" t="s">
        <v>211</v>
      </c>
      <c r="F37" s="8" t="s">
        <v>48</v>
      </c>
      <c r="G37" s="10">
        <f>VLOOKUP(C37,ANALISA!$B:$I,8,0)</f>
        <v>326789.82900000003</v>
      </c>
      <c r="I37" s="11"/>
    </row>
    <row r="38" spans="2:9" ht="15" customHeight="1">
      <c r="B38" s="8">
        <v>29</v>
      </c>
      <c r="C38" s="8" t="s">
        <v>212</v>
      </c>
      <c r="D38" s="9" t="s">
        <v>213</v>
      </c>
      <c r="E38" s="9" t="s">
        <v>214</v>
      </c>
      <c r="F38" s="8" t="s">
        <v>26</v>
      </c>
      <c r="G38" s="10">
        <f>VLOOKUP(C38,ANALISA!$B:$I,8,0)</f>
        <v>282526.42499999999</v>
      </c>
      <c r="I38" s="11"/>
    </row>
    <row r="39" spans="2:9" ht="15" customHeight="1">
      <c r="B39" s="8">
        <v>30</v>
      </c>
      <c r="C39" s="8" t="s">
        <v>215</v>
      </c>
      <c r="D39" s="9" t="s">
        <v>216</v>
      </c>
      <c r="E39" s="9" t="s">
        <v>217</v>
      </c>
      <c r="F39" s="8" t="s">
        <v>48</v>
      </c>
      <c r="G39" s="10">
        <f>VLOOKUP(C39,ANALISA!$B:$I,8,0)</f>
        <v>210486.375</v>
      </c>
      <c r="I39" s="11"/>
    </row>
    <row r="40" spans="2:9" ht="15" customHeight="1">
      <c r="B40" s="8"/>
      <c r="C40" s="12"/>
      <c r="D40" s="12"/>
      <c r="E40" s="12"/>
      <c r="F40" s="13"/>
      <c r="G40" s="10"/>
      <c r="I40" s="11"/>
    </row>
    <row r="41" spans="2:9" ht="15" customHeight="1">
      <c r="B41" s="4" t="s">
        <v>120</v>
      </c>
      <c r="C41" s="5" t="s">
        <v>218</v>
      </c>
      <c r="D41" s="5" t="s">
        <v>219</v>
      </c>
      <c r="E41" s="5"/>
      <c r="F41" s="6"/>
      <c r="G41" s="14"/>
      <c r="I41" s="11"/>
    </row>
    <row r="42" spans="2:9" ht="15" customHeight="1">
      <c r="B42" s="8">
        <v>31</v>
      </c>
      <c r="C42" s="8" t="s">
        <v>220</v>
      </c>
      <c r="D42" s="9" t="s">
        <v>221</v>
      </c>
      <c r="E42" s="9" t="s">
        <v>222</v>
      </c>
      <c r="F42" s="8" t="s">
        <v>48</v>
      </c>
      <c r="G42" s="10">
        <f>VLOOKUP(C42,ANALISA!$B:$I,8,0)</f>
        <v>877049.5575</v>
      </c>
      <c r="I42" s="11"/>
    </row>
    <row r="43" spans="2:9" ht="15" customHeight="1">
      <c r="B43" s="8">
        <v>32</v>
      </c>
      <c r="C43" s="8" t="s">
        <v>223</v>
      </c>
      <c r="D43" s="9" t="s">
        <v>224</v>
      </c>
      <c r="E43" s="9" t="s">
        <v>225</v>
      </c>
      <c r="F43" s="8" t="s">
        <v>48</v>
      </c>
      <c r="G43" s="10">
        <f>VLOOKUP(C43,ANALISA!$B:$I,8,0)</f>
        <v>828692.71499999997</v>
      </c>
      <c r="I43" s="11"/>
    </row>
    <row r="44" spans="2:9" ht="15" customHeight="1">
      <c r="B44" s="8">
        <v>33</v>
      </c>
      <c r="C44" s="8" t="s">
        <v>226</v>
      </c>
      <c r="D44" s="9" t="s">
        <v>227</v>
      </c>
      <c r="E44" s="9" t="s">
        <v>228</v>
      </c>
      <c r="F44" s="8" t="s">
        <v>48</v>
      </c>
      <c r="G44" s="10">
        <f>VLOOKUP(C44,ANALISA!$B:$I,8,0)</f>
        <v>795181.77300000004</v>
      </c>
      <c r="I44" s="11"/>
    </row>
    <row r="45" spans="2:9" ht="15" customHeight="1">
      <c r="B45" s="8">
        <v>34</v>
      </c>
      <c r="C45" s="8" t="s">
        <v>229</v>
      </c>
      <c r="D45" s="9" t="s">
        <v>230</v>
      </c>
      <c r="E45" s="9" t="s">
        <v>231</v>
      </c>
      <c r="F45" s="8" t="s">
        <v>48</v>
      </c>
      <c r="G45" s="10">
        <f>VLOOKUP(C45,ANALISA!$B:$I,8,0)</f>
        <v>771615.94949999999</v>
      </c>
      <c r="I45" s="11"/>
    </row>
    <row r="46" spans="2:9" ht="15" customHeight="1">
      <c r="B46" s="8">
        <v>35</v>
      </c>
      <c r="C46" s="8" t="s">
        <v>232</v>
      </c>
      <c r="D46" s="9" t="s">
        <v>233</v>
      </c>
      <c r="E46" s="9" t="s">
        <v>234</v>
      </c>
      <c r="F46" s="8" t="s">
        <v>48</v>
      </c>
      <c r="G46" s="10">
        <f>VLOOKUP(C46,ANALISA!$B:$I,8,0)</f>
        <v>739330.20299999998</v>
      </c>
      <c r="I46" s="11"/>
    </row>
    <row r="47" spans="2:9" ht="15" customHeight="1">
      <c r="B47" s="8">
        <v>36</v>
      </c>
      <c r="C47" s="8" t="s">
        <v>235</v>
      </c>
      <c r="D47" s="9" t="s">
        <v>236</v>
      </c>
      <c r="E47" s="9" t="s">
        <v>237</v>
      </c>
      <c r="F47" s="8" t="s">
        <v>48</v>
      </c>
      <c r="G47" s="10">
        <f>VLOOKUP(C47,ANALISA!$B:$I,8,0)</f>
        <v>833245.72499999998</v>
      </c>
      <c r="I47" s="11"/>
    </row>
    <row r="48" spans="2:9" ht="15" customHeight="1">
      <c r="B48" s="8">
        <v>37</v>
      </c>
      <c r="C48" s="8" t="s">
        <v>238</v>
      </c>
      <c r="D48" s="9" t="s">
        <v>239</v>
      </c>
      <c r="E48" s="9" t="s">
        <v>240</v>
      </c>
      <c r="F48" s="8" t="s">
        <v>48</v>
      </c>
      <c r="G48" s="10">
        <f>VLOOKUP(C48,ANALISA!$B:$I,8,0)</f>
        <v>703056.576</v>
      </c>
      <c r="I48" s="11"/>
    </row>
    <row r="49" spans="2:9" ht="15" customHeight="1">
      <c r="B49" s="8">
        <v>38</v>
      </c>
      <c r="C49" s="8" t="s">
        <v>241</v>
      </c>
      <c r="D49" s="9" t="s">
        <v>242</v>
      </c>
      <c r="E49" s="9" t="s">
        <v>243</v>
      </c>
      <c r="F49" s="8" t="s">
        <v>48</v>
      </c>
      <c r="G49" s="10">
        <f>VLOOKUP(C49,ANALISA!$B:$I,8,0)</f>
        <v>678173.02949999995</v>
      </c>
      <c r="I49" s="11"/>
    </row>
    <row r="50" spans="2:9" ht="15" customHeight="1">
      <c r="B50" s="8">
        <v>39</v>
      </c>
      <c r="C50" s="8" t="s">
        <v>244</v>
      </c>
      <c r="D50" s="9" t="s">
        <v>245</v>
      </c>
      <c r="E50" s="9" t="s">
        <v>246</v>
      </c>
      <c r="F50" s="8" t="s">
        <v>48</v>
      </c>
      <c r="G50" s="10">
        <f>VLOOKUP(C50,ANALISA!$B:$I,8,0)</f>
        <v>457877.09699999995</v>
      </c>
      <c r="I50" s="11"/>
    </row>
    <row r="51" spans="2:9" ht="15" customHeight="1">
      <c r="B51" s="8">
        <v>40</v>
      </c>
      <c r="C51" s="8" t="s">
        <v>247</v>
      </c>
      <c r="D51" s="9" t="s">
        <v>248</v>
      </c>
      <c r="E51" s="9" t="s">
        <v>249</v>
      </c>
      <c r="F51" s="8" t="s">
        <v>48</v>
      </c>
      <c r="G51" s="10">
        <f>VLOOKUP(C51,ANALISA!$B:$I,8,0)</f>
        <v>2404220.9820000003</v>
      </c>
      <c r="I51" s="11"/>
    </row>
    <row r="52" spans="2:9" ht="15" customHeight="1">
      <c r="B52" s="8">
        <v>41</v>
      </c>
      <c r="C52" s="8" t="s">
        <v>250</v>
      </c>
      <c r="D52" s="9" t="s">
        <v>251</v>
      </c>
      <c r="E52" s="9" t="s">
        <v>252</v>
      </c>
      <c r="F52" s="8" t="s">
        <v>48</v>
      </c>
      <c r="G52" s="10">
        <f>VLOOKUP(C52,ANALISA!$B:$I,8,0)</f>
        <v>873979.28700000001</v>
      </c>
      <c r="I52" s="11"/>
    </row>
    <row r="53" spans="2:9" ht="15" customHeight="1">
      <c r="B53" s="8"/>
      <c r="C53" s="12"/>
      <c r="D53" s="12"/>
      <c r="E53" s="12"/>
      <c r="F53" s="13"/>
      <c r="G53" s="10"/>
      <c r="I53" s="11"/>
    </row>
    <row r="54" spans="2:9" ht="15" customHeight="1">
      <c r="B54" s="4" t="s">
        <v>253</v>
      </c>
      <c r="C54" s="5" t="s">
        <v>254</v>
      </c>
      <c r="D54" s="5" t="s">
        <v>255</v>
      </c>
      <c r="E54" s="5"/>
      <c r="F54" s="6"/>
      <c r="G54" s="14"/>
      <c r="I54" s="11"/>
    </row>
    <row r="55" spans="2:9" ht="15" customHeight="1">
      <c r="B55" s="8">
        <v>42</v>
      </c>
      <c r="C55" s="8" t="s">
        <v>256</v>
      </c>
      <c r="D55" s="9" t="s">
        <v>257</v>
      </c>
      <c r="E55" s="9" t="s">
        <v>258</v>
      </c>
      <c r="F55" s="8" t="s">
        <v>48</v>
      </c>
      <c r="G55" s="10">
        <f>VLOOKUP(C55,ANALISA!$B:$I,8,0)</f>
        <v>856011.87</v>
      </c>
      <c r="I55" s="11"/>
    </row>
    <row r="56" spans="2:9" ht="15" customHeight="1">
      <c r="B56" s="8">
        <v>43</v>
      </c>
      <c r="C56" s="8" t="s">
        <v>259</v>
      </c>
      <c r="D56" s="9" t="s">
        <v>260</v>
      </c>
      <c r="E56" s="9" t="s">
        <v>261</v>
      </c>
      <c r="F56" s="8" t="s">
        <v>48</v>
      </c>
      <c r="G56" s="10">
        <f>VLOOKUP(C56,ANALISA!$B:$I,8,0)</f>
        <v>891106.62</v>
      </c>
      <c r="I56" s="11"/>
    </row>
    <row r="57" spans="2:9" ht="15" customHeight="1">
      <c r="B57" s="8">
        <v>44</v>
      </c>
      <c r="C57" s="8" t="s">
        <v>262</v>
      </c>
      <c r="D57" s="9" t="s">
        <v>263</v>
      </c>
      <c r="E57" s="9" t="s">
        <v>264</v>
      </c>
      <c r="F57" s="8" t="s">
        <v>48</v>
      </c>
      <c r="G57" s="10">
        <f>VLOOKUP(C57,ANALISA!$B:$I,8,0)</f>
        <v>918645.87</v>
      </c>
      <c r="I57" s="11"/>
    </row>
    <row r="58" spans="2:9" ht="15" customHeight="1">
      <c r="B58" s="15" t="s">
        <v>265</v>
      </c>
      <c r="C58" s="8" t="s">
        <v>266</v>
      </c>
      <c r="D58" s="16" t="s">
        <v>267</v>
      </c>
      <c r="E58" s="16" t="s">
        <v>268</v>
      </c>
      <c r="F58" s="15" t="s">
        <v>48</v>
      </c>
      <c r="G58" s="10">
        <f>VLOOKUP(C58,ANALISA!$B:$I,8,0)</f>
        <v>783669.6</v>
      </c>
      <c r="I58" s="11"/>
    </row>
    <row r="59" spans="2:9" ht="15" customHeight="1">
      <c r="B59" s="8">
        <v>46</v>
      </c>
      <c r="C59" s="8" t="s">
        <v>269</v>
      </c>
      <c r="D59" s="9" t="s">
        <v>270</v>
      </c>
      <c r="E59" s="9" t="s">
        <v>271</v>
      </c>
      <c r="F59" s="8" t="s">
        <v>48</v>
      </c>
      <c r="G59" s="10">
        <f>VLOOKUP(C59,ANALISA!$B:$I,8,0)</f>
        <v>951167.37</v>
      </c>
      <c r="I59" s="11"/>
    </row>
    <row r="60" spans="2:9" ht="15" customHeight="1">
      <c r="B60" s="8">
        <v>47</v>
      </c>
      <c r="C60" s="8" t="s">
        <v>272</v>
      </c>
      <c r="D60" s="9" t="s">
        <v>273</v>
      </c>
      <c r="E60" s="9" t="s">
        <v>274</v>
      </c>
      <c r="F60" s="8" t="s">
        <v>48</v>
      </c>
      <c r="G60" s="10">
        <f>VLOOKUP(C60,ANALISA!$B:$I,8,0)</f>
        <v>982320.12</v>
      </c>
      <c r="I60" s="11"/>
    </row>
    <row r="61" spans="2:9" ht="15" customHeight="1">
      <c r="B61" s="8">
        <v>48</v>
      </c>
      <c r="C61" s="8" t="s">
        <v>275</v>
      </c>
      <c r="D61" s="9" t="s">
        <v>276</v>
      </c>
      <c r="E61" s="9" t="s">
        <v>277</v>
      </c>
      <c r="F61" s="8" t="s">
        <v>48</v>
      </c>
      <c r="G61" s="10">
        <f>VLOOKUP(C61,ANALISA!$B:$I,8,0)</f>
        <v>1005534.12</v>
      </c>
      <c r="I61" s="11"/>
    </row>
    <row r="62" spans="2:9" ht="15" customHeight="1">
      <c r="B62" s="8">
        <v>49</v>
      </c>
      <c r="C62" s="8" t="s">
        <v>278</v>
      </c>
      <c r="D62" s="9" t="s">
        <v>279</v>
      </c>
      <c r="E62" s="9" t="s">
        <v>280</v>
      </c>
      <c r="F62" s="8" t="s">
        <v>48</v>
      </c>
      <c r="G62" s="10">
        <f>VLOOKUP(C62,ANALISA!$B:$I,8,0)</f>
        <v>1021028.37</v>
      </c>
    </row>
    <row r="63" spans="2:9" ht="15" customHeight="1">
      <c r="B63" s="8">
        <v>50</v>
      </c>
      <c r="C63" s="8" t="s">
        <v>281</v>
      </c>
      <c r="D63" s="9" t="s">
        <v>282</v>
      </c>
      <c r="E63" s="9" t="s">
        <v>283</v>
      </c>
      <c r="F63" s="8" t="s">
        <v>48</v>
      </c>
      <c r="G63" s="10">
        <f>VLOOKUP(C63,ANALISA!$B:$I,8,0)</f>
        <v>1047691.62</v>
      </c>
    </row>
    <row r="64" spans="2:9" ht="15" customHeight="1">
      <c r="B64" s="15" t="s">
        <v>284</v>
      </c>
      <c r="C64" s="8" t="s">
        <v>285</v>
      </c>
      <c r="D64" s="16" t="s">
        <v>286</v>
      </c>
      <c r="E64" s="16" t="s">
        <v>287</v>
      </c>
      <c r="F64" s="15" t="s">
        <v>48</v>
      </c>
      <c r="G64" s="10">
        <f>VLOOKUP(C64,ANALISA!$B:$I,8,0)</f>
        <v>1055958.8700000001</v>
      </c>
    </row>
    <row r="65" spans="2:13" ht="15" customHeight="1">
      <c r="B65" s="15" t="s">
        <v>288</v>
      </c>
      <c r="C65" s="8" t="s">
        <v>289</v>
      </c>
      <c r="D65" s="16" t="s">
        <v>290</v>
      </c>
      <c r="E65" s="16" t="s">
        <v>291</v>
      </c>
      <c r="F65" s="15" t="s">
        <v>48</v>
      </c>
      <c r="G65" s="10">
        <f>VLOOKUP(C65,ANALISA!$B:$I,8,0)</f>
        <v>1144636.3500000001</v>
      </c>
    </row>
    <row r="66" spans="2:13" ht="15" customHeight="1">
      <c r="B66" s="15" t="s">
        <v>292</v>
      </c>
      <c r="C66" s="8" t="s">
        <v>293</v>
      </c>
      <c r="D66" s="16" t="s">
        <v>294</v>
      </c>
      <c r="E66" s="16" t="s">
        <v>295</v>
      </c>
      <c r="F66" s="15" t="s">
        <v>48</v>
      </c>
      <c r="G66" s="10">
        <f>VLOOKUP(C66,ANALISA!$B:$I,8,0)</f>
        <v>1155476.8500000001</v>
      </c>
    </row>
    <row r="67" spans="2:13" ht="15" customHeight="1">
      <c r="B67" s="8">
        <v>54</v>
      </c>
      <c r="C67" s="8" t="s">
        <v>296</v>
      </c>
      <c r="D67" s="9" t="s">
        <v>297</v>
      </c>
      <c r="E67" s="9" t="s">
        <v>298</v>
      </c>
      <c r="F67" s="8" t="s">
        <v>48</v>
      </c>
      <c r="G67" s="10">
        <f>VLOOKUP(C67,ANALISA!$B:$I,8,0)</f>
        <v>1025924.115</v>
      </c>
    </row>
    <row r="68" spans="2:13" ht="15" customHeight="1">
      <c r="B68" s="8">
        <v>55</v>
      </c>
      <c r="C68" s="8" t="s">
        <v>299</v>
      </c>
      <c r="D68" s="9" t="s">
        <v>300</v>
      </c>
      <c r="E68" s="9" t="s">
        <v>301</v>
      </c>
      <c r="F68" s="8" t="s">
        <v>7</v>
      </c>
      <c r="G68" s="10">
        <f>VLOOKUP(C68,ANALISA!$B:$I,8,0)</f>
        <v>243786.42</v>
      </c>
    </row>
    <row r="69" spans="2:13" ht="15" customHeight="1">
      <c r="B69" s="8">
        <v>56</v>
      </c>
      <c r="C69" s="8" t="s">
        <v>302</v>
      </c>
      <c r="D69" s="9" t="s">
        <v>303</v>
      </c>
      <c r="E69" s="9" t="s">
        <v>304</v>
      </c>
      <c r="F69" s="8" t="s">
        <v>7</v>
      </c>
      <c r="G69" s="10">
        <f>VLOOKUP(C69,ANALISA!$B:$I,8,0)</f>
        <v>315963.34499999997</v>
      </c>
    </row>
    <row r="70" spans="2:13" ht="15" customHeight="1">
      <c r="B70" s="8">
        <v>57</v>
      </c>
      <c r="C70" s="8" t="s">
        <v>305</v>
      </c>
      <c r="D70" s="9" t="s">
        <v>306</v>
      </c>
      <c r="E70" s="9" t="s">
        <v>307</v>
      </c>
      <c r="F70" s="8" t="s">
        <v>7</v>
      </c>
      <c r="G70" s="10">
        <f>VLOOKUP(C70,ANALISA!$B:$I,8,0)</f>
        <v>348541.78499999997</v>
      </c>
    </row>
    <row r="71" spans="2:13" ht="15" customHeight="1">
      <c r="B71" s="8">
        <v>58</v>
      </c>
      <c r="C71" s="8" t="s">
        <v>308</v>
      </c>
      <c r="D71" s="9" t="s">
        <v>309</v>
      </c>
      <c r="E71" s="9" t="s">
        <v>310</v>
      </c>
      <c r="F71" s="8" t="s">
        <v>311</v>
      </c>
      <c r="G71" s="10">
        <f>VLOOKUP(C71,ANALISA!$B:$I,8,0)</f>
        <v>133377.57</v>
      </c>
    </row>
    <row r="72" spans="2:13" ht="15" customHeight="1">
      <c r="B72" s="8">
        <v>59</v>
      </c>
      <c r="C72" s="8" t="s">
        <v>312</v>
      </c>
      <c r="D72" s="9" t="s">
        <v>313</v>
      </c>
      <c r="E72" s="9" t="s">
        <v>314</v>
      </c>
      <c r="F72" s="8" t="s">
        <v>311</v>
      </c>
      <c r="G72" s="10">
        <f>VLOOKUP(C72,ANALISA!$B:$I,8,0)</f>
        <v>128019.735</v>
      </c>
      <c r="K72" s="11"/>
    </row>
    <row r="73" spans="2:13" ht="15" customHeight="1">
      <c r="B73" s="8">
        <v>60</v>
      </c>
      <c r="C73" s="8" t="s">
        <v>315</v>
      </c>
      <c r="D73" s="9" t="s">
        <v>316</v>
      </c>
      <c r="E73" s="9" t="s">
        <v>317</v>
      </c>
      <c r="F73" s="8" t="s">
        <v>311</v>
      </c>
      <c r="G73" s="10">
        <f>VLOOKUP(C73,ANALISA!$B:$I,8,0)</f>
        <v>433495.17</v>
      </c>
      <c r="K73" s="11"/>
    </row>
    <row r="74" spans="2:13" ht="15" customHeight="1">
      <c r="B74" s="8">
        <v>61</v>
      </c>
      <c r="C74" s="8" t="s">
        <v>318</v>
      </c>
      <c r="D74" s="9" t="s">
        <v>319</v>
      </c>
      <c r="E74" s="9" t="s">
        <v>320</v>
      </c>
      <c r="F74" s="8" t="s">
        <v>26</v>
      </c>
      <c r="G74" s="10">
        <f>VLOOKUP(C74,ANALISA!$B:$I,8,0)</f>
        <v>188272.11</v>
      </c>
      <c r="K74" s="11"/>
    </row>
    <row r="75" spans="2:13" ht="15" customHeight="1">
      <c r="B75" s="8">
        <v>62</v>
      </c>
      <c r="C75" s="8" t="s">
        <v>321</v>
      </c>
      <c r="D75" s="9" t="s">
        <v>322</v>
      </c>
      <c r="E75" s="9" t="s">
        <v>323</v>
      </c>
      <c r="F75" s="8" t="s">
        <v>26</v>
      </c>
      <c r="G75" s="10">
        <f>VLOOKUP(C75,ANALISA!$B:$I,8,0)</f>
        <v>199708.83749999999</v>
      </c>
      <c r="M75" s="11"/>
    </row>
    <row r="76" spans="2:13" ht="15" customHeight="1">
      <c r="B76" s="8">
        <v>63</v>
      </c>
      <c r="C76" s="8" t="s">
        <v>324</v>
      </c>
      <c r="D76" s="9" t="s">
        <v>325</v>
      </c>
      <c r="E76" s="9" t="s">
        <v>326</v>
      </c>
      <c r="F76" s="8" t="s">
        <v>26</v>
      </c>
      <c r="G76" s="10">
        <f>VLOOKUP(C76,ANALISA!$B:$I,8,0)</f>
        <v>330010.005</v>
      </c>
    </row>
    <row r="77" spans="2:13" ht="15" customHeight="1">
      <c r="B77" s="8">
        <v>64</v>
      </c>
      <c r="C77" s="8" t="s">
        <v>327</v>
      </c>
      <c r="D77" s="9" t="s">
        <v>328</v>
      </c>
      <c r="E77" s="9" t="s">
        <v>329</v>
      </c>
      <c r="F77" s="8" t="s">
        <v>26</v>
      </c>
      <c r="G77" s="10">
        <f>VLOOKUP(C77,ANALISA!$B:$I,8,0)</f>
        <v>342458.51250000001</v>
      </c>
    </row>
    <row r="78" spans="2:13" ht="15" customHeight="1">
      <c r="B78" s="8">
        <v>65</v>
      </c>
      <c r="C78" s="8" t="s">
        <v>330</v>
      </c>
      <c r="D78" s="9" t="s">
        <v>331</v>
      </c>
      <c r="E78" s="9" t="s">
        <v>332</v>
      </c>
      <c r="F78" s="8" t="s">
        <v>26</v>
      </c>
      <c r="G78" s="10">
        <f>VLOOKUP(C78,ANALISA!$B:$I,8,0)</f>
        <v>465790.005</v>
      </c>
    </row>
    <row r="79" spans="2:13" ht="15" customHeight="1">
      <c r="B79" s="8">
        <v>66</v>
      </c>
      <c r="C79" s="8" t="s">
        <v>333</v>
      </c>
      <c r="D79" s="9" t="s">
        <v>334</v>
      </c>
      <c r="E79" s="9" t="s">
        <v>335</v>
      </c>
      <c r="F79" s="8" t="s">
        <v>26</v>
      </c>
      <c r="G79" s="10">
        <f>VLOOKUP(C79,ANALISA!$B:$I,8,0)</f>
        <v>493715.79</v>
      </c>
    </row>
    <row r="80" spans="2:13" ht="15" customHeight="1">
      <c r="B80" s="8">
        <v>67</v>
      </c>
      <c r="C80" s="8" t="s">
        <v>336</v>
      </c>
      <c r="D80" s="9" t="s">
        <v>337</v>
      </c>
      <c r="E80" s="9" t="s">
        <v>338</v>
      </c>
      <c r="F80" s="8" t="s">
        <v>26</v>
      </c>
      <c r="G80" s="10">
        <f>VLOOKUP(C80,ANALISA!$B:$I,8,0)</f>
        <v>317615.15250000003</v>
      </c>
    </row>
    <row r="81" spans="2:7" ht="15" customHeight="1">
      <c r="B81" s="8">
        <v>68</v>
      </c>
      <c r="C81" s="8" t="s">
        <v>339</v>
      </c>
      <c r="D81" s="9" t="s">
        <v>340</v>
      </c>
      <c r="E81" s="9" t="s">
        <v>341</v>
      </c>
      <c r="F81" s="8" t="s">
        <v>26</v>
      </c>
      <c r="G81" s="10">
        <f>VLOOKUP(C81,ANALISA!$B:$I,8,0)</f>
        <v>128350.38119999999</v>
      </c>
    </row>
    <row r="82" spans="2:7" ht="15" customHeight="1">
      <c r="B82" s="8">
        <v>69</v>
      </c>
      <c r="C82" s="8" t="s">
        <v>342</v>
      </c>
      <c r="D82" s="9" t="s">
        <v>343</v>
      </c>
      <c r="E82" s="9" t="s">
        <v>344</v>
      </c>
      <c r="F82" s="8" t="s">
        <v>48</v>
      </c>
      <c r="G82" s="10">
        <f>VLOOKUP(C82,ANALISA!$B:$I,8,0)</f>
        <v>3409133.58</v>
      </c>
    </row>
    <row r="83" spans="2:7" ht="15" customHeight="1">
      <c r="B83" s="8">
        <v>70</v>
      </c>
      <c r="C83" s="8" t="s">
        <v>345</v>
      </c>
      <c r="D83" s="9" t="s">
        <v>346</v>
      </c>
      <c r="E83" s="9" t="s">
        <v>347</v>
      </c>
      <c r="F83" s="8" t="s">
        <v>48</v>
      </c>
      <c r="G83" s="10">
        <f>VLOOKUP(C83,ANALISA!$B:$I,8,0)</f>
        <v>4124216.76</v>
      </c>
    </row>
    <row r="84" spans="2:7" ht="15" customHeight="1">
      <c r="B84" s="8">
        <v>71</v>
      </c>
      <c r="C84" s="8" t="s">
        <v>348</v>
      </c>
      <c r="D84" s="9" t="s">
        <v>349</v>
      </c>
      <c r="E84" s="9" t="s">
        <v>350</v>
      </c>
      <c r="F84" s="8" t="s">
        <v>48</v>
      </c>
      <c r="G84" s="10">
        <f>VLOOKUP(C84,ANALISA!$B:$I,8,0)</f>
        <v>9872233.1099999994</v>
      </c>
    </row>
    <row r="85" spans="2:7" ht="15" customHeight="1">
      <c r="B85" s="8">
        <v>72</v>
      </c>
      <c r="C85" s="8" t="s">
        <v>351</v>
      </c>
      <c r="D85" s="9" t="s">
        <v>352</v>
      </c>
      <c r="E85" s="9" t="s">
        <v>353</v>
      </c>
      <c r="F85" s="8" t="s">
        <v>48</v>
      </c>
      <c r="G85" s="10">
        <f>VLOOKUP(C85,ANALISA!$B:$I,8,0)</f>
        <v>7826863.9950000001</v>
      </c>
    </row>
    <row r="86" spans="2:7" ht="15" customHeight="1">
      <c r="B86" s="8">
        <v>73</v>
      </c>
      <c r="C86" s="8" t="s">
        <v>354</v>
      </c>
      <c r="D86" s="9" t="s">
        <v>355</v>
      </c>
      <c r="E86" s="9" t="s">
        <v>356</v>
      </c>
      <c r="F86" s="8" t="s">
        <v>48</v>
      </c>
      <c r="G86" s="10">
        <f>VLOOKUP(C86,ANALISA!$B:$I,8,0)</f>
        <v>7963551.75</v>
      </c>
    </row>
    <row r="87" spans="2:7" ht="15" customHeight="1">
      <c r="B87" s="8">
        <v>74</v>
      </c>
      <c r="C87" s="8" t="s">
        <v>357</v>
      </c>
      <c r="D87" s="9" t="s">
        <v>358</v>
      </c>
      <c r="E87" s="9" t="s">
        <v>359</v>
      </c>
      <c r="F87" s="8" t="s">
        <v>48</v>
      </c>
      <c r="G87" s="10">
        <f>VLOOKUP(C87,ANALISA!$B:$I,8,0)</f>
        <v>7083303.1500000004</v>
      </c>
    </row>
    <row r="88" spans="2:7" ht="15" customHeight="1">
      <c r="B88" s="8">
        <v>75</v>
      </c>
      <c r="C88" s="8" t="s">
        <v>360</v>
      </c>
      <c r="D88" s="9" t="s">
        <v>361</v>
      </c>
      <c r="E88" s="9" t="s">
        <v>362</v>
      </c>
      <c r="F88" s="8" t="s">
        <v>48</v>
      </c>
      <c r="G88" s="10">
        <f>VLOOKUP(C88,ANALISA!$B:$I,8,0)</f>
        <v>7073347.4100000001</v>
      </c>
    </row>
    <row r="89" spans="2:7" ht="15" customHeight="1">
      <c r="B89" s="8">
        <v>76</v>
      </c>
      <c r="C89" s="8" t="s">
        <v>363</v>
      </c>
      <c r="D89" s="9" t="s">
        <v>364</v>
      </c>
      <c r="E89" s="9" t="s">
        <v>365</v>
      </c>
      <c r="F89" s="8" t="s">
        <v>7</v>
      </c>
      <c r="G89" s="10">
        <f>VLOOKUP(C89,ANALISA!$B:$I,8,0)</f>
        <v>125911.96950000001</v>
      </c>
    </row>
    <row r="90" spans="2:7" ht="15" customHeight="1">
      <c r="B90" s="8">
        <v>77</v>
      </c>
      <c r="C90" s="8" t="s">
        <v>366</v>
      </c>
      <c r="D90" s="9" t="s">
        <v>367</v>
      </c>
      <c r="E90" s="9" t="s">
        <v>368</v>
      </c>
      <c r="F90" s="8" t="s">
        <v>7</v>
      </c>
      <c r="G90" s="10">
        <f>VLOOKUP(C90,ANALISA!$B:$I,8,0)</f>
        <v>149545.68299999999</v>
      </c>
    </row>
    <row r="91" spans="2:7" ht="15" customHeight="1">
      <c r="B91" s="8"/>
      <c r="C91" s="12"/>
      <c r="D91" s="12"/>
      <c r="E91" s="12"/>
      <c r="F91" s="13"/>
      <c r="G91" s="10"/>
    </row>
    <row r="92" spans="2:7" ht="15" customHeight="1">
      <c r="B92" s="4" t="s">
        <v>253</v>
      </c>
      <c r="C92" s="5" t="s">
        <v>369</v>
      </c>
      <c r="D92" s="5" t="s">
        <v>370</v>
      </c>
      <c r="E92" s="5"/>
      <c r="F92" s="6"/>
      <c r="G92" s="14"/>
    </row>
    <row r="93" spans="2:7" ht="15" customHeight="1">
      <c r="B93" s="8">
        <v>78</v>
      </c>
      <c r="C93" s="8" t="s">
        <v>371</v>
      </c>
      <c r="D93" s="9" t="s">
        <v>372</v>
      </c>
      <c r="E93" s="9" t="s">
        <v>373</v>
      </c>
      <c r="F93" s="8" t="s">
        <v>26</v>
      </c>
      <c r="G93" s="10">
        <f>VLOOKUP(C93,ANALISA!$B:$I,8,0)</f>
        <v>76109.28899999999</v>
      </c>
    </row>
    <row r="94" spans="2:7" ht="15" customHeight="1">
      <c r="B94" s="8">
        <v>79</v>
      </c>
      <c r="C94" s="8" t="s">
        <v>374</v>
      </c>
      <c r="D94" s="9" t="s">
        <v>375</v>
      </c>
      <c r="E94" s="9" t="s">
        <v>376</v>
      </c>
      <c r="F94" s="8" t="s">
        <v>26</v>
      </c>
      <c r="G94" s="10">
        <f>VLOOKUP(C94,ANALISA!$B:$I,8,0)</f>
        <v>95157.142500000002</v>
      </c>
    </row>
    <row r="95" spans="2:7" ht="15" customHeight="1">
      <c r="B95" s="8">
        <v>80</v>
      </c>
      <c r="C95" s="8" t="s">
        <v>377</v>
      </c>
      <c r="D95" s="9" t="s">
        <v>378</v>
      </c>
      <c r="E95" s="9" t="s">
        <v>379</v>
      </c>
      <c r="F95" s="8" t="s">
        <v>26</v>
      </c>
      <c r="G95" s="10">
        <f>VLOOKUP(C95,ANALISA!$B:$I,8,0)</f>
        <v>104521.91100000001</v>
      </c>
    </row>
    <row r="96" spans="2:7" ht="15" customHeight="1">
      <c r="B96" s="8">
        <v>81</v>
      </c>
      <c r="C96" s="8" t="s">
        <v>380</v>
      </c>
      <c r="D96" s="9" t="s">
        <v>381</v>
      </c>
      <c r="E96" s="9" t="s">
        <v>382</v>
      </c>
      <c r="F96" s="8" t="s">
        <v>26</v>
      </c>
      <c r="G96" s="10">
        <f>VLOOKUP(C96,ANALISA!$B:$I,8,0)</f>
        <v>142742.83124999999</v>
      </c>
    </row>
    <row r="97" spans="2:7" ht="15" customHeight="1">
      <c r="B97" s="8">
        <v>82</v>
      </c>
      <c r="C97" s="8" t="s">
        <v>383</v>
      </c>
      <c r="D97" s="9" t="s">
        <v>384</v>
      </c>
      <c r="E97" s="9" t="s">
        <v>385</v>
      </c>
      <c r="F97" s="8" t="s">
        <v>26</v>
      </c>
      <c r="G97" s="10">
        <f>VLOOKUP(C97,ANALISA!$B:$I,8,0)</f>
        <v>344941.42499999999</v>
      </c>
    </row>
    <row r="98" spans="2:7" ht="15" customHeight="1">
      <c r="B98" s="8">
        <v>83</v>
      </c>
      <c r="C98" s="8" t="s">
        <v>386</v>
      </c>
      <c r="D98" s="9" t="s">
        <v>387</v>
      </c>
      <c r="E98" s="9" t="s">
        <v>388</v>
      </c>
      <c r="F98" s="8" t="s">
        <v>26</v>
      </c>
      <c r="G98" s="10">
        <f>VLOOKUP(C98,ANALISA!$B:$I,8,0)</f>
        <v>76116.735000000001</v>
      </c>
    </row>
    <row r="99" spans="2:7" ht="15" customHeight="1">
      <c r="B99" s="8">
        <v>84</v>
      </c>
      <c r="C99" s="8" t="s">
        <v>389</v>
      </c>
      <c r="D99" s="9" t="s">
        <v>390</v>
      </c>
      <c r="E99" s="9" t="s">
        <v>391</v>
      </c>
      <c r="F99" s="8" t="s">
        <v>26</v>
      </c>
      <c r="G99" s="10">
        <f>VLOOKUP(C99,ANALISA!$B:$I,8,0)</f>
        <v>69892.755000000005</v>
      </c>
    </row>
    <row r="100" spans="2:7" ht="15" customHeight="1">
      <c r="B100" s="8">
        <v>85</v>
      </c>
      <c r="C100" s="8" t="s">
        <v>392</v>
      </c>
      <c r="D100" s="9" t="s">
        <v>393</v>
      </c>
      <c r="E100" s="9" t="s">
        <v>394</v>
      </c>
      <c r="F100" s="8" t="s">
        <v>71</v>
      </c>
      <c r="G100" s="10">
        <f>VLOOKUP(C100,ANALISA!$B:$I,8,0)</f>
        <v>7936.56</v>
      </c>
    </row>
    <row r="101" spans="2:7" ht="15" customHeight="1">
      <c r="B101" s="8">
        <v>86</v>
      </c>
      <c r="C101" s="8" t="s">
        <v>395</v>
      </c>
      <c r="D101" s="9" t="s">
        <v>396</v>
      </c>
      <c r="E101" s="9" t="s">
        <v>397</v>
      </c>
      <c r="F101" s="8" t="s">
        <v>71</v>
      </c>
      <c r="G101" s="10">
        <f>VLOOKUP(C101,ANALISA!$B:$I,8,0)</f>
        <v>12890.34</v>
      </c>
    </row>
    <row r="102" spans="2:7" ht="15" customHeight="1">
      <c r="B102" s="8">
        <v>87</v>
      </c>
      <c r="C102" s="8" t="s">
        <v>398</v>
      </c>
      <c r="D102" s="9" t="s">
        <v>399</v>
      </c>
      <c r="E102" s="9" t="s">
        <v>400</v>
      </c>
      <c r="F102" s="8" t="s">
        <v>71</v>
      </c>
      <c r="G102" s="10">
        <f>VLOOKUP(C102,ANALISA!$B:$I,8,0)</f>
        <v>10413.450000000001</v>
      </c>
    </row>
    <row r="103" spans="2:7" ht="15" customHeight="1">
      <c r="B103" s="8">
        <v>88</v>
      </c>
      <c r="C103" s="8" t="s">
        <v>401</v>
      </c>
      <c r="D103" s="9" t="s">
        <v>402</v>
      </c>
      <c r="E103" s="9" t="s">
        <v>403</v>
      </c>
      <c r="F103" s="8" t="s">
        <v>71</v>
      </c>
      <c r="G103" s="10">
        <f>VLOOKUP(C103,ANALISA!$B:$I,8,0)</f>
        <v>59255.925000000003</v>
      </c>
    </row>
    <row r="104" spans="2:7" ht="15" customHeight="1">
      <c r="B104" s="8">
        <v>89</v>
      </c>
      <c r="C104" s="8" t="s">
        <v>404</v>
      </c>
      <c r="D104" s="9" t="s">
        <v>405</v>
      </c>
      <c r="E104" s="9" t="s">
        <v>406</v>
      </c>
      <c r="F104" s="8" t="s">
        <v>71</v>
      </c>
      <c r="G104" s="10">
        <f>VLOOKUP(C104,ANALISA!$B:$I,8,0)</f>
        <v>60971.79</v>
      </c>
    </row>
    <row r="105" spans="2:7" ht="15" customHeight="1">
      <c r="B105" s="8">
        <v>90</v>
      </c>
      <c r="C105" s="8" t="s">
        <v>407</v>
      </c>
      <c r="D105" s="9" t="s">
        <v>408</v>
      </c>
      <c r="E105" s="9" t="s">
        <v>409</v>
      </c>
      <c r="F105" s="8" t="s">
        <v>71</v>
      </c>
      <c r="G105" s="10">
        <f>VLOOKUP(C105,ANALISA!$B:$I,8,0)</f>
        <v>54863.88</v>
      </c>
    </row>
    <row r="106" spans="2:7" ht="15" customHeight="1">
      <c r="B106" s="8">
        <v>91</v>
      </c>
      <c r="C106" s="8" t="s">
        <v>410</v>
      </c>
      <c r="D106" s="9" t="s">
        <v>411</v>
      </c>
      <c r="E106" s="9" t="s">
        <v>412</v>
      </c>
      <c r="F106" s="8" t="s">
        <v>71</v>
      </c>
      <c r="G106" s="10">
        <f>VLOOKUP(C106,ANALISA!$B:$I,8,0)</f>
        <v>344647.74600000004</v>
      </c>
    </row>
    <row r="107" spans="2:7" ht="15" customHeight="1">
      <c r="B107" s="8">
        <v>92</v>
      </c>
      <c r="C107" s="8" t="s">
        <v>413</v>
      </c>
      <c r="D107" s="9" t="s">
        <v>414</v>
      </c>
      <c r="E107" s="9" t="s">
        <v>415</v>
      </c>
      <c r="F107" s="8" t="s">
        <v>71</v>
      </c>
      <c r="G107" s="10">
        <f>VLOOKUP(C107,ANALISA!$B:$I,8,0)</f>
        <v>321597.55799999996</v>
      </c>
    </row>
    <row r="108" spans="2:7" ht="15" customHeight="1">
      <c r="B108" s="8">
        <v>93</v>
      </c>
      <c r="C108" s="8" t="s">
        <v>416</v>
      </c>
      <c r="D108" s="9" t="s">
        <v>417</v>
      </c>
      <c r="E108" s="9" t="s">
        <v>418</v>
      </c>
      <c r="F108" s="8" t="s">
        <v>71</v>
      </c>
      <c r="G108" s="10">
        <f>VLOOKUP(C108,ANALISA!$B:$I,8,0)</f>
        <v>491634.41400000011</v>
      </c>
    </row>
    <row r="109" spans="2:7" ht="15" customHeight="1">
      <c r="B109" s="8">
        <v>94</v>
      </c>
      <c r="C109" s="8" t="s">
        <v>419</v>
      </c>
      <c r="D109" s="9" t="s">
        <v>420</v>
      </c>
      <c r="E109" s="9" t="s">
        <v>421</v>
      </c>
      <c r="F109" s="8" t="s">
        <v>71</v>
      </c>
      <c r="G109" s="10">
        <f>VLOOKUP(C109,ANALISA!$B:$I,8,0)</f>
        <v>67126.346999999994</v>
      </c>
    </row>
    <row r="110" spans="2:7" ht="15" customHeight="1">
      <c r="B110" s="8">
        <v>95</v>
      </c>
      <c r="C110" s="8" t="s">
        <v>422</v>
      </c>
      <c r="D110" s="9" t="s">
        <v>423</v>
      </c>
      <c r="E110" s="9" t="s">
        <v>424</v>
      </c>
      <c r="F110" s="8" t="s">
        <v>71</v>
      </c>
      <c r="G110" s="10">
        <f>VLOOKUP(C110,ANALISA!$B:$I,8,0)</f>
        <v>67126.346999999994</v>
      </c>
    </row>
    <row r="111" spans="2:7" ht="15" customHeight="1">
      <c r="B111" s="8">
        <v>96</v>
      </c>
      <c r="C111" s="8" t="s">
        <v>425</v>
      </c>
      <c r="D111" s="9" t="s">
        <v>426</v>
      </c>
      <c r="E111" s="9" t="s">
        <v>427</v>
      </c>
      <c r="F111" s="8" t="s">
        <v>71</v>
      </c>
      <c r="G111" s="10">
        <f>VLOOKUP(C111,ANALISA!$B:$I,8,0)</f>
        <v>67126.346999999994</v>
      </c>
    </row>
    <row r="112" spans="2:7" ht="15" customHeight="1">
      <c r="B112" s="8">
        <v>97</v>
      </c>
      <c r="C112" s="8" t="s">
        <v>428</v>
      </c>
      <c r="D112" s="9" t="s">
        <v>429</v>
      </c>
      <c r="E112" s="9" t="s">
        <v>430</v>
      </c>
      <c r="F112" s="8" t="s">
        <v>48</v>
      </c>
      <c r="G112" s="10">
        <f>VLOOKUP(C112,ANALISA!$B:$I,8,0)</f>
        <v>6433508.25</v>
      </c>
    </row>
    <row r="113" spans="2:7" ht="15" customHeight="1">
      <c r="B113" s="8">
        <v>98</v>
      </c>
      <c r="C113" s="8" t="s">
        <v>431</v>
      </c>
      <c r="D113" s="9" t="s">
        <v>432</v>
      </c>
      <c r="E113" s="9" t="s">
        <v>433</v>
      </c>
      <c r="F113" s="8" t="s">
        <v>48</v>
      </c>
      <c r="G113" s="10">
        <f>VLOOKUP(C113,ANALISA!$B:$I,8,0)</f>
        <v>8711163</v>
      </c>
    </row>
    <row r="114" spans="2:7" ht="15" customHeight="1">
      <c r="B114" s="8">
        <v>99</v>
      </c>
      <c r="C114" s="8" t="s">
        <v>434</v>
      </c>
      <c r="D114" s="9" t="s">
        <v>435</v>
      </c>
      <c r="E114" s="9" t="s">
        <v>436</v>
      </c>
      <c r="F114" s="8" t="s">
        <v>437</v>
      </c>
      <c r="G114" s="10">
        <f>VLOOKUP(C114,ANALISA!$B:$I,8,0)</f>
        <v>52469.114999999998</v>
      </c>
    </row>
    <row r="115" spans="2:7" ht="15" customHeight="1">
      <c r="B115" s="8">
        <v>100</v>
      </c>
      <c r="C115" s="8" t="s">
        <v>438</v>
      </c>
      <c r="D115" s="9" t="s">
        <v>439</v>
      </c>
      <c r="E115" s="9" t="s">
        <v>440</v>
      </c>
      <c r="F115" s="8" t="s">
        <v>437</v>
      </c>
      <c r="G115" s="10">
        <f>VLOOKUP(C115,ANALISA!$B:$I,8,0)</f>
        <v>147033.97200000001</v>
      </c>
    </row>
    <row r="116" spans="2:7" ht="15" customHeight="1">
      <c r="B116" s="8">
        <v>101</v>
      </c>
      <c r="C116" s="8" t="s">
        <v>441</v>
      </c>
      <c r="D116" s="9" t="s">
        <v>442</v>
      </c>
      <c r="E116" s="9" t="s">
        <v>443</v>
      </c>
      <c r="F116" s="8" t="s">
        <v>437</v>
      </c>
      <c r="G116" s="10">
        <f>VLOOKUP(C116,ANALISA!$B:$I,8,0)</f>
        <v>70957.095000000001</v>
      </c>
    </row>
    <row r="117" spans="2:7" ht="15" customHeight="1">
      <c r="B117" s="8"/>
      <c r="C117" s="12"/>
      <c r="D117" s="12"/>
      <c r="E117" s="12"/>
      <c r="F117" s="13"/>
      <c r="G117" s="10"/>
    </row>
    <row r="118" spans="2:7" ht="15" customHeight="1">
      <c r="B118" s="4" t="s">
        <v>444</v>
      </c>
      <c r="C118" s="5" t="s">
        <v>445</v>
      </c>
      <c r="D118" s="5" t="s">
        <v>446</v>
      </c>
      <c r="E118" s="5"/>
      <c r="F118" s="6"/>
      <c r="G118" s="14"/>
    </row>
    <row r="119" spans="2:7" ht="15" customHeight="1">
      <c r="B119" s="8">
        <v>102</v>
      </c>
      <c r="C119" s="8" t="s">
        <v>447</v>
      </c>
      <c r="D119" s="9" t="s">
        <v>448</v>
      </c>
      <c r="E119" s="9" t="s">
        <v>449</v>
      </c>
      <c r="F119" s="8" t="s">
        <v>450</v>
      </c>
      <c r="G119" s="10">
        <f>VLOOKUP(C119,ANALISA!$B:$I,8,0)</f>
        <v>28657.7925</v>
      </c>
    </row>
    <row r="120" spans="2:7" ht="15" customHeight="1">
      <c r="B120" s="8">
        <v>103</v>
      </c>
      <c r="C120" s="8" t="s">
        <v>451</v>
      </c>
      <c r="D120" s="9" t="s">
        <v>452</v>
      </c>
      <c r="E120" s="9" t="s">
        <v>453</v>
      </c>
      <c r="F120" s="8" t="s">
        <v>450</v>
      </c>
      <c r="G120" s="10">
        <f>VLOOKUP(C120,ANALISA!$B:$I,8,0)</f>
        <v>28657.7925</v>
      </c>
    </row>
    <row r="121" spans="2:7" ht="15" customHeight="1">
      <c r="B121" s="8">
        <v>104</v>
      </c>
      <c r="C121" s="8" t="s">
        <v>454</v>
      </c>
      <c r="D121" s="9" t="s">
        <v>455</v>
      </c>
      <c r="E121" s="9" t="s">
        <v>456</v>
      </c>
      <c r="F121" s="8" t="s">
        <v>457</v>
      </c>
      <c r="G121" s="10">
        <f>VLOOKUP(C121,ANALISA!$B:$I,8,0)</f>
        <v>268319.89500000002</v>
      </c>
    </row>
    <row r="122" spans="2:7" ht="15" customHeight="1">
      <c r="B122" s="8">
        <v>105</v>
      </c>
      <c r="C122" s="8" t="s">
        <v>458</v>
      </c>
      <c r="D122" s="9" t="s">
        <v>459</v>
      </c>
      <c r="E122" s="9" t="s">
        <v>460</v>
      </c>
      <c r="F122" s="8" t="s">
        <v>26</v>
      </c>
      <c r="G122" s="10">
        <f>VLOOKUP(C122,ANALISA!$B:$I,8,0)</f>
        <v>1177428.3149999999</v>
      </c>
    </row>
    <row r="123" spans="2:7" ht="15" customHeight="1">
      <c r="B123" s="8">
        <v>106</v>
      </c>
      <c r="C123" s="8" t="s">
        <v>461</v>
      </c>
      <c r="D123" s="9" t="s">
        <v>462</v>
      </c>
      <c r="E123" s="9" t="s">
        <v>463</v>
      </c>
      <c r="F123" s="8" t="s">
        <v>464</v>
      </c>
      <c r="G123" s="10">
        <f>VLOOKUP(C123,ANALISA!$B:$I,8,0)</f>
        <v>141150.97500000001</v>
      </c>
    </row>
    <row r="124" spans="2:7" ht="15" customHeight="1">
      <c r="B124" s="8">
        <v>107</v>
      </c>
      <c r="C124" s="8" t="s">
        <v>465</v>
      </c>
      <c r="D124" s="9" t="s">
        <v>466</v>
      </c>
      <c r="E124" s="9" t="s">
        <v>467</v>
      </c>
      <c r="F124" s="8" t="s">
        <v>26</v>
      </c>
      <c r="G124" s="10">
        <f>VLOOKUP(C124,ANALISA!$B:$I,8,0)</f>
        <v>320302.61099999998</v>
      </c>
    </row>
    <row r="125" spans="2:7" ht="15" customHeight="1">
      <c r="B125" s="8">
        <v>108</v>
      </c>
      <c r="C125" s="8" t="s">
        <v>468</v>
      </c>
      <c r="D125" s="9" t="s">
        <v>469</v>
      </c>
      <c r="E125" s="9" t="s">
        <v>470</v>
      </c>
      <c r="F125" s="8" t="s">
        <v>26</v>
      </c>
      <c r="G125" s="10">
        <f>VLOOKUP(C125,ANALISA!$B:$I,8,0)</f>
        <v>515072.67</v>
      </c>
    </row>
    <row r="126" spans="2:7" ht="15" customHeight="1">
      <c r="B126" s="8">
        <v>109</v>
      </c>
      <c r="C126" s="8" t="s">
        <v>471</v>
      </c>
      <c r="D126" s="9" t="s">
        <v>472</v>
      </c>
      <c r="E126" s="9" t="s">
        <v>473</v>
      </c>
      <c r="F126" s="8" t="s">
        <v>26</v>
      </c>
      <c r="G126" s="10">
        <f>VLOOKUP(C126,ANALISA!$B:$I,8,0)</f>
        <v>358662.87</v>
      </c>
    </row>
    <row r="127" spans="2:7" ht="15" customHeight="1">
      <c r="B127" s="8">
        <v>110</v>
      </c>
      <c r="C127" s="8" t="s">
        <v>474</v>
      </c>
      <c r="D127" s="9" t="s">
        <v>475</v>
      </c>
      <c r="E127" s="9" t="s">
        <v>476</v>
      </c>
      <c r="F127" s="8" t="s">
        <v>26</v>
      </c>
      <c r="G127" s="10">
        <f>VLOOKUP(C127,ANALISA!$B:$I,8,0)</f>
        <v>299771.58</v>
      </c>
    </row>
    <row r="128" spans="2:7" ht="15" customHeight="1">
      <c r="B128" s="8">
        <v>111</v>
      </c>
      <c r="C128" s="8" t="s">
        <v>477</v>
      </c>
      <c r="D128" s="9" t="s">
        <v>478</v>
      </c>
      <c r="E128" s="9" t="s">
        <v>479</v>
      </c>
      <c r="F128" s="8" t="s">
        <v>26</v>
      </c>
      <c r="G128" s="10">
        <f>VLOOKUP(C128,ANALISA!$B:$I,8,0)</f>
        <v>490505.25</v>
      </c>
    </row>
    <row r="129" spans="2:7" ht="15" customHeight="1">
      <c r="B129" s="8">
        <v>112</v>
      </c>
      <c r="C129" s="8" t="s">
        <v>480</v>
      </c>
      <c r="D129" s="9" t="s">
        <v>481</v>
      </c>
      <c r="E129" s="9" t="s">
        <v>482</v>
      </c>
      <c r="F129" s="8" t="s">
        <v>7</v>
      </c>
      <c r="G129" s="10">
        <f>VLOOKUP(C129,ANALISA!$B:$I,8,0)</f>
        <v>88640.140499999994</v>
      </c>
    </row>
    <row r="130" spans="2:7">
      <c r="B130" s="8">
        <v>113</v>
      </c>
      <c r="C130" s="8" t="s">
        <v>483</v>
      </c>
      <c r="D130" s="9" t="s">
        <v>484</v>
      </c>
      <c r="E130" s="9" t="s">
        <v>485</v>
      </c>
      <c r="F130" s="8" t="s">
        <v>26</v>
      </c>
      <c r="G130" s="10">
        <f>VLOOKUP(C130,ANALISA!$B:$I,8,0)</f>
        <v>477006.30900000001</v>
      </c>
    </row>
    <row r="131" spans="2:7">
      <c r="B131" s="8">
        <v>114</v>
      </c>
      <c r="C131" s="8" t="s">
        <v>486</v>
      </c>
      <c r="D131" s="9" t="s">
        <v>487</v>
      </c>
      <c r="E131" s="9" t="s">
        <v>488</v>
      </c>
      <c r="F131" s="8" t="s">
        <v>26</v>
      </c>
      <c r="G131" s="10">
        <f>VLOOKUP(C131,ANALISA!$B:$I,8,0)</f>
        <v>1236129.075</v>
      </c>
    </row>
    <row r="132" spans="2:7">
      <c r="B132" s="8">
        <v>115</v>
      </c>
      <c r="C132" s="8" t="s">
        <v>489</v>
      </c>
      <c r="D132" s="9" t="s">
        <v>490</v>
      </c>
      <c r="E132" s="9" t="s">
        <v>491</v>
      </c>
      <c r="F132" s="8" t="s">
        <v>26</v>
      </c>
      <c r="G132" s="10">
        <f>VLOOKUP(C132,ANALISA!$B:$I,8,0)</f>
        <v>168146.01</v>
      </c>
    </row>
    <row r="133" spans="2:7">
      <c r="B133" s="8">
        <v>116</v>
      </c>
      <c r="C133" s="8" t="s">
        <v>492</v>
      </c>
      <c r="D133" s="9" t="s">
        <v>493</v>
      </c>
      <c r="E133" s="9" t="s">
        <v>494</v>
      </c>
      <c r="F133" s="8" t="s">
        <v>26</v>
      </c>
      <c r="G133" s="10">
        <f>VLOOKUP(C133,ANALISA!$B:$I,8,0)</f>
        <v>479000.08500000002</v>
      </c>
    </row>
    <row r="134" spans="2:7">
      <c r="B134" s="8">
        <v>117</v>
      </c>
      <c r="C134" s="8" t="s">
        <v>495</v>
      </c>
      <c r="D134" s="9" t="s">
        <v>496</v>
      </c>
      <c r="E134" s="9" t="s">
        <v>497</v>
      </c>
      <c r="F134" s="8" t="s">
        <v>26</v>
      </c>
      <c r="G134" s="10">
        <f>VLOOKUP(C134,ANALISA!$B:$I,8,0)</f>
        <v>91062.39</v>
      </c>
    </row>
    <row r="135" spans="2:7">
      <c r="B135" s="8">
        <v>118</v>
      </c>
      <c r="C135" s="8" t="s">
        <v>498</v>
      </c>
      <c r="D135" s="9" t="s">
        <v>499</v>
      </c>
      <c r="E135" s="9" t="s">
        <v>500</v>
      </c>
      <c r="F135" s="8" t="s">
        <v>26</v>
      </c>
      <c r="G135" s="10">
        <f>VLOOKUP(C135,ANALISA!$B:$I,8,0)</f>
        <v>478702.245</v>
      </c>
    </row>
    <row r="136" spans="2:7" ht="15" customHeight="1">
      <c r="B136" s="8">
        <v>119</v>
      </c>
      <c r="C136" s="8" t="s">
        <v>501</v>
      </c>
      <c r="D136" s="9" t="s">
        <v>502</v>
      </c>
      <c r="E136" s="9" t="s">
        <v>503</v>
      </c>
      <c r="F136" s="8" t="s">
        <v>7</v>
      </c>
      <c r="G136" s="10">
        <f>VLOOKUP(C136,ANALISA!$B:$I,8,0)</f>
        <v>259046.34</v>
      </c>
    </row>
    <row r="137" spans="2:7" ht="15" customHeight="1">
      <c r="B137" s="8">
        <v>120</v>
      </c>
      <c r="C137" s="8" t="s">
        <v>504</v>
      </c>
      <c r="D137" s="9" t="s">
        <v>505</v>
      </c>
      <c r="E137" s="9" t="s">
        <v>506</v>
      </c>
      <c r="F137" s="8" t="s">
        <v>7</v>
      </c>
      <c r="G137" s="10">
        <f>VLOOKUP(C137,ANALISA!$B:$I,8,0)</f>
        <v>114392.46</v>
      </c>
    </row>
    <row r="138" spans="2:7" ht="15" customHeight="1">
      <c r="B138" s="15" t="s">
        <v>507</v>
      </c>
      <c r="C138" s="8" t="s">
        <v>508</v>
      </c>
      <c r="D138" s="16" t="s">
        <v>509</v>
      </c>
      <c r="E138" s="16" t="s">
        <v>510</v>
      </c>
      <c r="F138" s="15" t="s">
        <v>26</v>
      </c>
      <c r="G138" s="10">
        <f>VLOOKUP(C138,ANALISA!$B:$I,8,0)</f>
        <v>211272.58499999999</v>
      </c>
    </row>
    <row r="139" spans="2:7" ht="15" customHeight="1">
      <c r="B139" s="8">
        <v>122</v>
      </c>
      <c r="C139" s="8" t="s">
        <v>511</v>
      </c>
      <c r="D139" s="9" t="s">
        <v>512</v>
      </c>
      <c r="E139" s="9" t="s">
        <v>513</v>
      </c>
      <c r="F139" s="8" t="s">
        <v>26</v>
      </c>
      <c r="G139" s="10">
        <f>VLOOKUP(C139,ANALISA!$B:$I,8,0)</f>
        <v>247533.51</v>
      </c>
    </row>
    <row r="140" spans="2:7" ht="15" customHeight="1">
      <c r="B140" s="8">
        <v>123</v>
      </c>
      <c r="C140" s="8" t="s">
        <v>514</v>
      </c>
      <c r="D140" s="9" t="s">
        <v>515</v>
      </c>
      <c r="E140" s="9" t="s">
        <v>516</v>
      </c>
      <c r="F140" s="8" t="s">
        <v>26</v>
      </c>
      <c r="G140" s="10">
        <f>VLOOKUP(C140,ANALISA!$B:$I,8,0)</f>
        <v>261257.58299999998</v>
      </c>
    </row>
    <row r="141" spans="2:7" ht="15" customHeight="1">
      <c r="B141" s="8">
        <v>124</v>
      </c>
      <c r="C141" s="8" t="s">
        <v>517</v>
      </c>
      <c r="D141" s="9" t="s">
        <v>518</v>
      </c>
      <c r="E141" s="9" t="s">
        <v>519</v>
      </c>
      <c r="F141" s="8" t="s">
        <v>26</v>
      </c>
      <c r="G141" s="10">
        <f>VLOOKUP(C141,ANALISA!$B:$I,8,0)</f>
        <v>255266.4</v>
      </c>
    </row>
    <row r="142" spans="2:7" ht="15" customHeight="1">
      <c r="B142" s="8">
        <v>125</v>
      </c>
      <c r="C142" s="8" t="s">
        <v>520</v>
      </c>
      <c r="D142" s="9" t="s">
        <v>521</v>
      </c>
      <c r="E142" s="9" t="s">
        <v>522</v>
      </c>
      <c r="F142" s="8" t="s">
        <v>26</v>
      </c>
      <c r="G142" s="10">
        <f>VLOOKUP(C142,ANALISA!$B:$I,8,0)</f>
        <v>882557.25419999997</v>
      </c>
    </row>
    <row r="143" spans="2:7" ht="15" customHeight="1">
      <c r="B143" s="8"/>
      <c r="C143" s="8" t="s">
        <v>523</v>
      </c>
      <c r="D143" s="9" t="s">
        <v>524</v>
      </c>
      <c r="E143" s="9" t="s">
        <v>525</v>
      </c>
      <c r="F143" s="8" t="s">
        <v>26</v>
      </c>
      <c r="G143" s="10">
        <f>VLOOKUP(C143,ANALISA!$B:$I,8,0)</f>
        <v>989948.98499999999</v>
      </c>
    </row>
    <row r="144" spans="2:7" ht="15" customHeight="1">
      <c r="B144" s="8"/>
      <c r="C144" s="12"/>
      <c r="D144" s="12"/>
      <c r="E144" s="12"/>
      <c r="F144" s="13"/>
      <c r="G144" s="10"/>
    </row>
    <row r="145" spans="2:7" ht="15" customHeight="1">
      <c r="B145" s="4" t="s">
        <v>526</v>
      </c>
      <c r="C145" s="5" t="s">
        <v>527</v>
      </c>
      <c r="D145" s="5" t="s">
        <v>528</v>
      </c>
      <c r="E145" s="5"/>
      <c r="F145" s="6"/>
      <c r="G145" s="14"/>
    </row>
    <row r="146" spans="2:7" ht="15" customHeight="1">
      <c r="B146" s="15" t="s">
        <v>529</v>
      </c>
      <c r="C146" s="8" t="s">
        <v>530</v>
      </c>
      <c r="D146" s="16" t="s">
        <v>531</v>
      </c>
      <c r="E146" s="16" t="s">
        <v>532</v>
      </c>
      <c r="F146" s="15" t="s">
        <v>26</v>
      </c>
      <c r="G146" s="10">
        <f>VLOOKUP(C146,ANALISA!$B:$I,8,0)</f>
        <v>266865.73499999999</v>
      </c>
    </row>
    <row r="147" spans="2:7" ht="15" customHeight="1">
      <c r="B147" s="15" t="s">
        <v>533</v>
      </c>
      <c r="C147" s="8" t="s">
        <v>534</v>
      </c>
      <c r="D147" s="16" t="s">
        <v>535</v>
      </c>
      <c r="E147" s="16" t="s">
        <v>536</v>
      </c>
      <c r="F147" s="15" t="s">
        <v>26</v>
      </c>
      <c r="G147" s="10">
        <f>VLOOKUP(C147,ANALISA!$B:$I,8,0)</f>
        <v>254004.522</v>
      </c>
    </row>
    <row r="148" spans="2:7" ht="15" customHeight="1">
      <c r="B148" s="15" t="s">
        <v>537</v>
      </c>
      <c r="C148" s="8" t="s">
        <v>538</v>
      </c>
      <c r="D148" s="16" t="s">
        <v>539</v>
      </c>
      <c r="E148" s="16" t="s">
        <v>540</v>
      </c>
      <c r="F148" s="15" t="s">
        <v>26</v>
      </c>
      <c r="G148" s="10">
        <f>VLOOKUP(C148,ANALISA!$B:$I,8,0)</f>
        <v>245531.63099999999</v>
      </c>
    </row>
    <row r="149" spans="2:7" ht="15" customHeight="1">
      <c r="B149" s="15" t="s">
        <v>541</v>
      </c>
      <c r="C149" s="8" t="s">
        <v>542</v>
      </c>
      <c r="D149" s="16" t="s">
        <v>543</v>
      </c>
      <c r="E149" s="16" t="s">
        <v>544</v>
      </c>
      <c r="F149" s="15" t="s">
        <v>26</v>
      </c>
      <c r="G149" s="10">
        <f>VLOOKUP(C149,ANALISA!$B:$I,8,0)</f>
        <v>240869.55900000001</v>
      </c>
    </row>
    <row r="150" spans="2:7" ht="15" customHeight="1">
      <c r="B150" s="15" t="s">
        <v>545</v>
      </c>
      <c r="C150" s="8" t="s">
        <v>546</v>
      </c>
      <c r="D150" s="16" t="s">
        <v>547</v>
      </c>
      <c r="E150" s="16" t="s">
        <v>548</v>
      </c>
      <c r="F150" s="15" t="s">
        <v>26</v>
      </c>
      <c r="G150" s="10">
        <f>VLOOKUP(C150,ANALISA!$B:$I,8,0)</f>
        <v>238676.274</v>
      </c>
    </row>
    <row r="151" spans="2:7" ht="15" customHeight="1">
      <c r="B151" s="8">
        <v>131</v>
      </c>
      <c r="C151" s="8" t="s">
        <v>549</v>
      </c>
      <c r="D151" s="9" t="s">
        <v>550</v>
      </c>
      <c r="E151" s="9" t="s">
        <v>551</v>
      </c>
      <c r="F151" s="8" t="s">
        <v>26</v>
      </c>
      <c r="G151" s="10">
        <f>VLOOKUP(C151,ANALISA!$B:$I,8,0)</f>
        <v>226283.11874999999</v>
      </c>
    </row>
    <row r="152" spans="2:7" ht="15" customHeight="1">
      <c r="B152" s="15" t="s">
        <v>552</v>
      </c>
      <c r="C152" s="8" t="s">
        <v>553</v>
      </c>
      <c r="D152" s="16" t="s">
        <v>554</v>
      </c>
      <c r="E152" s="16" t="s">
        <v>555</v>
      </c>
      <c r="F152" s="15" t="s">
        <v>26</v>
      </c>
      <c r="G152" s="10">
        <f>VLOOKUP(C152,ANALISA!$B:$I,8,0)</f>
        <v>129313.2585</v>
      </c>
    </row>
    <row r="153" spans="2:7" ht="15" customHeight="1">
      <c r="B153" s="15" t="s">
        <v>556</v>
      </c>
      <c r="C153" s="8" t="s">
        <v>557</v>
      </c>
      <c r="D153" s="16" t="s">
        <v>558</v>
      </c>
      <c r="E153" s="16" t="s">
        <v>559</v>
      </c>
      <c r="F153" s="15" t="s">
        <v>26</v>
      </c>
      <c r="G153" s="10">
        <f>VLOOKUP(C153,ANALISA!$B:$I,8,0)</f>
        <v>123331.49249999999</v>
      </c>
    </row>
    <row r="154" spans="2:7" ht="15" customHeight="1">
      <c r="B154" s="15" t="s">
        <v>560</v>
      </c>
      <c r="C154" s="8" t="s">
        <v>561</v>
      </c>
      <c r="D154" s="16" t="s">
        <v>562</v>
      </c>
      <c r="E154" s="16" t="s">
        <v>563</v>
      </c>
      <c r="F154" s="15" t="s">
        <v>26</v>
      </c>
      <c r="G154" s="10">
        <f>VLOOKUP(C154,ANALISA!$B:$I,8,0)</f>
        <v>119833.8435</v>
      </c>
    </row>
    <row r="155" spans="2:7" ht="15" customHeight="1">
      <c r="B155" s="15" t="s">
        <v>564</v>
      </c>
      <c r="C155" s="8" t="s">
        <v>565</v>
      </c>
      <c r="D155" s="16" t="s">
        <v>566</v>
      </c>
      <c r="E155" s="16" t="s">
        <v>567</v>
      </c>
      <c r="F155" s="15" t="s">
        <v>26</v>
      </c>
      <c r="G155" s="10">
        <f>VLOOKUP(C155,ANALISA!$B:$I,8,0)</f>
        <v>117629.8275</v>
      </c>
    </row>
    <row r="156" spans="2:7" ht="15" customHeight="1">
      <c r="B156" s="15" t="s">
        <v>568</v>
      </c>
      <c r="C156" s="8" t="s">
        <v>569</v>
      </c>
      <c r="D156" s="16" t="s">
        <v>570</v>
      </c>
      <c r="E156" s="16" t="s">
        <v>571</v>
      </c>
      <c r="F156" s="15" t="s">
        <v>26</v>
      </c>
      <c r="G156" s="10">
        <f>VLOOKUP(C156,ANALISA!$B:$I,8,0)</f>
        <v>116342.54549999999</v>
      </c>
    </row>
    <row r="157" spans="2:7" ht="15" customHeight="1">
      <c r="B157" s="15" t="s">
        <v>572</v>
      </c>
      <c r="C157" s="8" t="s">
        <v>573</v>
      </c>
      <c r="D157" s="16" t="s">
        <v>574</v>
      </c>
      <c r="E157" s="16" t="s">
        <v>575</v>
      </c>
      <c r="F157" s="15" t="s">
        <v>26</v>
      </c>
      <c r="G157" s="10">
        <f>VLOOKUP(C157,ANALISA!$B:$I,8,0)</f>
        <v>113994.97500000001</v>
      </c>
    </row>
    <row r="158" spans="2:7" ht="15" customHeight="1">
      <c r="B158" s="8">
        <v>138</v>
      </c>
      <c r="C158" s="8" t="s">
        <v>576</v>
      </c>
      <c r="D158" s="9" t="s">
        <v>577</v>
      </c>
      <c r="E158" s="9" t="s">
        <v>578</v>
      </c>
      <c r="F158" s="8" t="s">
        <v>26</v>
      </c>
      <c r="G158" s="10">
        <f>VLOOKUP(C158,ANALISA!$B:$I,8,0)</f>
        <v>113093.79000000001</v>
      </c>
    </row>
    <row r="159" spans="2:7" ht="15" customHeight="1">
      <c r="B159" s="8">
        <v>139</v>
      </c>
      <c r="C159" s="8" t="s">
        <v>579</v>
      </c>
      <c r="D159" s="9" t="s">
        <v>580</v>
      </c>
      <c r="E159" s="9" t="s">
        <v>581</v>
      </c>
      <c r="F159" s="8" t="s">
        <v>26</v>
      </c>
      <c r="G159" s="10">
        <f>VLOOKUP(C159,ANALISA!$B:$I,8,0)</f>
        <v>102970.077</v>
      </c>
    </row>
    <row r="160" spans="2:7" ht="15" customHeight="1">
      <c r="B160" s="8">
        <v>140</v>
      </c>
      <c r="C160" s="8" t="s">
        <v>582</v>
      </c>
      <c r="D160" s="9" t="s">
        <v>583</v>
      </c>
      <c r="E160" s="9" t="s">
        <v>584</v>
      </c>
      <c r="F160" s="8" t="s">
        <v>26</v>
      </c>
      <c r="G160" s="10">
        <f>VLOOKUP(C160,ANALISA!$B:$I,8,0)</f>
        <v>103857.68399999999</v>
      </c>
    </row>
    <row r="161" spans="2:7" ht="15" customHeight="1">
      <c r="B161" s="8">
        <v>141</v>
      </c>
      <c r="C161" s="8" t="s">
        <v>585</v>
      </c>
      <c r="D161" s="9" t="s">
        <v>586</v>
      </c>
      <c r="E161" s="9" t="s">
        <v>587</v>
      </c>
      <c r="F161" s="8" t="s">
        <v>26</v>
      </c>
      <c r="G161" s="10">
        <f>VLOOKUP(C161,ANALISA!$B:$I,8,0)</f>
        <v>255552.66037499998</v>
      </c>
    </row>
    <row r="162" spans="2:7" ht="15" customHeight="1">
      <c r="B162" s="8">
        <v>142</v>
      </c>
      <c r="C162" s="8" t="s">
        <v>588</v>
      </c>
      <c r="D162" s="9" t="s">
        <v>589</v>
      </c>
      <c r="E162" s="9" t="s">
        <v>590</v>
      </c>
      <c r="F162" s="8" t="s">
        <v>26</v>
      </c>
      <c r="G162" s="10">
        <f>VLOOKUP(C162,ANALISA!$B:$I,8,0)</f>
        <v>253574.43337500002</v>
      </c>
    </row>
    <row r="163" spans="2:7" ht="15" customHeight="1">
      <c r="B163" s="8">
        <v>143</v>
      </c>
      <c r="C163" s="8" t="s">
        <v>591</v>
      </c>
      <c r="D163" s="9" t="s">
        <v>592</v>
      </c>
      <c r="E163" s="9" t="s">
        <v>593</v>
      </c>
      <c r="F163" s="8" t="s">
        <v>26</v>
      </c>
      <c r="G163" s="10">
        <f>VLOOKUP(C163,ANALISA!$B:$I,8,0)</f>
        <v>208420.794375</v>
      </c>
    </row>
    <row r="164" spans="2:7" ht="15" customHeight="1">
      <c r="B164" s="8">
        <v>144</v>
      </c>
      <c r="C164" s="8" t="s">
        <v>594</v>
      </c>
      <c r="D164" s="9" t="s">
        <v>595</v>
      </c>
      <c r="E164" s="9" t="s">
        <v>596</v>
      </c>
      <c r="F164" s="8" t="s">
        <v>26</v>
      </c>
      <c r="G164" s="10">
        <f>VLOOKUP(C164,ANALISA!$B:$I,8,0)</f>
        <v>206800.413375</v>
      </c>
    </row>
    <row r="165" spans="2:7" ht="15" customHeight="1">
      <c r="B165" s="8">
        <v>145</v>
      </c>
      <c r="C165" s="8" t="s">
        <v>597</v>
      </c>
      <c r="D165" s="9" t="s">
        <v>598</v>
      </c>
      <c r="E165" s="9" t="s">
        <v>599</v>
      </c>
      <c r="F165" s="8" t="s">
        <v>26</v>
      </c>
      <c r="G165" s="10">
        <f>VLOOKUP(C165,ANALISA!$B:$I,8,0)</f>
        <v>162203.883</v>
      </c>
    </row>
    <row r="166" spans="2:7" ht="15" customHeight="1">
      <c r="B166" s="8">
        <v>146</v>
      </c>
      <c r="C166" s="8" t="s">
        <v>600</v>
      </c>
      <c r="D166" s="9" t="s">
        <v>601</v>
      </c>
      <c r="E166" s="9" t="s">
        <v>602</v>
      </c>
      <c r="F166" s="8" t="s">
        <v>26</v>
      </c>
      <c r="G166" s="10">
        <f>VLOOKUP(C166,ANALISA!$B:$I,8,0)</f>
        <v>161501.87849999999</v>
      </c>
    </row>
    <row r="167" spans="2:7" ht="15" customHeight="1">
      <c r="B167" s="8">
        <v>147</v>
      </c>
      <c r="C167" s="8" t="s">
        <v>603</v>
      </c>
      <c r="D167" s="9" t="s">
        <v>604</v>
      </c>
      <c r="E167" s="9" t="s">
        <v>605</v>
      </c>
      <c r="F167" s="8" t="s">
        <v>26</v>
      </c>
      <c r="G167" s="10">
        <f>VLOOKUP(C167,ANALISA!$B:$I,8,0)</f>
        <v>314006.03249999997</v>
      </c>
    </row>
    <row r="168" spans="2:7" ht="15" customHeight="1">
      <c r="B168" s="8">
        <v>148</v>
      </c>
      <c r="C168" s="8" t="s">
        <v>606</v>
      </c>
      <c r="D168" s="9" t="s">
        <v>607</v>
      </c>
      <c r="E168" s="9" t="s">
        <v>608</v>
      </c>
      <c r="F168" s="8" t="s">
        <v>26</v>
      </c>
      <c r="G168" s="10">
        <f>VLOOKUP(C168,ANALISA!$B:$I,8,0)</f>
        <v>353426.03249999997</v>
      </c>
    </row>
    <row r="169" spans="2:7" ht="15" customHeight="1">
      <c r="B169" s="8">
        <v>149</v>
      </c>
      <c r="C169" s="8" t="s">
        <v>609</v>
      </c>
      <c r="D169" s="9" t="s">
        <v>610</v>
      </c>
      <c r="E169" s="9" t="s">
        <v>611</v>
      </c>
      <c r="F169" s="8" t="s">
        <v>26</v>
      </c>
      <c r="G169" s="10">
        <f>VLOOKUP(C169,ANALISA!$B:$I,8,0)</f>
        <v>656507.46899999992</v>
      </c>
    </row>
    <row r="170" spans="2:7" ht="15" customHeight="1">
      <c r="B170" s="8">
        <v>150</v>
      </c>
      <c r="C170" s="8" t="s">
        <v>612</v>
      </c>
      <c r="D170" s="9" t="s">
        <v>613</v>
      </c>
      <c r="E170" s="9" t="s">
        <v>614</v>
      </c>
      <c r="F170" s="8" t="s">
        <v>26</v>
      </c>
      <c r="G170" s="10">
        <f>VLOOKUP(C170,ANALISA!$B:$I,8,0)</f>
        <v>134804.40974999999</v>
      </c>
    </row>
    <row r="171" spans="2:7" ht="15" customHeight="1">
      <c r="B171" s="8">
        <v>151</v>
      </c>
      <c r="C171" s="8" t="s">
        <v>615</v>
      </c>
      <c r="D171" s="9" t="s">
        <v>616</v>
      </c>
      <c r="E171" s="9" t="s">
        <v>617</v>
      </c>
      <c r="F171" s="8" t="s">
        <v>26</v>
      </c>
      <c r="G171" s="10">
        <f>VLOOKUP(C171,ANALISA!$B:$I,8,0)</f>
        <v>159904.0545</v>
      </c>
    </row>
    <row r="172" spans="2:7" ht="15" customHeight="1">
      <c r="B172" s="8"/>
      <c r="C172" s="12"/>
      <c r="D172" s="12"/>
      <c r="E172" s="12"/>
      <c r="F172" s="13"/>
      <c r="G172" s="10"/>
    </row>
    <row r="173" spans="2:7" ht="15" customHeight="1">
      <c r="B173" s="4" t="s">
        <v>618</v>
      </c>
      <c r="C173" s="5" t="s">
        <v>619</v>
      </c>
      <c r="D173" s="5" t="s">
        <v>620</v>
      </c>
      <c r="E173" s="5"/>
      <c r="F173" s="6"/>
      <c r="G173" s="14"/>
    </row>
    <row r="174" spans="2:7" ht="15" customHeight="1">
      <c r="B174" s="8">
        <v>152</v>
      </c>
      <c r="C174" s="8" t="s">
        <v>621</v>
      </c>
      <c r="D174" s="9" t="s">
        <v>622</v>
      </c>
      <c r="E174" s="9" t="s">
        <v>623</v>
      </c>
      <c r="F174" s="8" t="s">
        <v>26</v>
      </c>
      <c r="G174" s="10">
        <f>VLOOKUP(C174,ANALISA!$B:$I,8,0)</f>
        <v>73729.197</v>
      </c>
    </row>
    <row r="175" spans="2:7" ht="15" customHeight="1">
      <c r="B175" s="8">
        <v>153</v>
      </c>
      <c r="C175" s="8" t="s">
        <v>624</v>
      </c>
      <c r="D175" s="9" t="s">
        <v>625</v>
      </c>
      <c r="E175" s="9" t="s">
        <v>626</v>
      </c>
      <c r="F175" s="8" t="s">
        <v>26</v>
      </c>
      <c r="G175" s="10">
        <f>VLOOKUP(C175,ANALISA!$B:$I,8,0)</f>
        <v>67076.414999999994</v>
      </c>
    </row>
    <row r="176" spans="2:7" ht="15" customHeight="1">
      <c r="B176" s="8">
        <v>154</v>
      </c>
      <c r="C176" s="8" t="s">
        <v>627</v>
      </c>
      <c r="D176" s="9" t="s">
        <v>628</v>
      </c>
      <c r="E176" s="9" t="s">
        <v>629</v>
      </c>
      <c r="F176" s="8" t="s">
        <v>26</v>
      </c>
      <c r="G176" s="10">
        <f>VLOOKUP(C176,ANALISA!$B:$I,8,0)</f>
        <v>64156.378500000006</v>
      </c>
    </row>
    <row r="177" spans="2:7" ht="15" customHeight="1">
      <c r="B177" s="8">
        <v>155</v>
      </c>
      <c r="C177" s="8" t="s">
        <v>630</v>
      </c>
      <c r="D177" s="9" t="s">
        <v>631</v>
      </c>
      <c r="E177" s="9" t="s">
        <v>632</v>
      </c>
      <c r="F177" s="8" t="s">
        <v>26</v>
      </c>
      <c r="G177" s="10">
        <f>VLOOKUP(C177,ANALISA!$B:$I,8,0)</f>
        <v>62197.533000000003</v>
      </c>
    </row>
    <row r="178" spans="2:7" ht="15" customHeight="1">
      <c r="B178" s="8">
        <v>156</v>
      </c>
      <c r="C178" s="8" t="s">
        <v>633</v>
      </c>
      <c r="D178" s="9" t="s">
        <v>634</v>
      </c>
      <c r="E178" s="9" t="s">
        <v>635</v>
      </c>
      <c r="F178" s="8" t="s">
        <v>26</v>
      </c>
      <c r="G178" s="10">
        <f>VLOOKUP(C178,ANALISA!$B:$I,8,0)</f>
        <v>61039.241999999998</v>
      </c>
    </row>
    <row r="179" spans="2:7" ht="15" customHeight="1">
      <c r="B179" s="8">
        <v>157</v>
      </c>
      <c r="C179" s="8" t="s">
        <v>636</v>
      </c>
      <c r="D179" s="9" t="s">
        <v>637</v>
      </c>
      <c r="E179" s="9" t="s">
        <v>638</v>
      </c>
      <c r="F179" s="8" t="s">
        <v>26</v>
      </c>
      <c r="G179" s="10">
        <f>VLOOKUP(C179,ANALISA!$B:$I,8,0)</f>
        <v>60131.5965</v>
      </c>
    </row>
    <row r="180" spans="2:7" ht="15" customHeight="1">
      <c r="B180" s="8">
        <v>158</v>
      </c>
      <c r="C180" s="8" t="s">
        <v>639</v>
      </c>
      <c r="D180" s="9" t="s">
        <v>640</v>
      </c>
      <c r="E180" s="9" t="s">
        <v>641</v>
      </c>
      <c r="F180" s="8" t="s">
        <v>26</v>
      </c>
      <c r="G180" s="10">
        <f>VLOOKUP(C180,ANALISA!$B:$I,8,0)</f>
        <v>59618.151000000005</v>
      </c>
    </row>
    <row r="181" spans="2:7" ht="15" customHeight="1">
      <c r="B181" s="8">
        <v>159</v>
      </c>
      <c r="C181" s="8" t="s">
        <v>642</v>
      </c>
      <c r="D181" s="9" t="s">
        <v>643</v>
      </c>
      <c r="E181" s="9" t="s">
        <v>644</v>
      </c>
      <c r="F181" s="8" t="s">
        <v>26</v>
      </c>
      <c r="G181" s="10">
        <f>VLOOKUP(C181,ANALISA!$B:$I,8,0)</f>
        <v>59104.705500000004</v>
      </c>
    </row>
    <row r="182" spans="2:7" ht="15" customHeight="1">
      <c r="B182" s="8">
        <v>160</v>
      </c>
      <c r="C182" s="8" t="s">
        <v>645</v>
      </c>
      <c r="D182" s="9" t="s">
        <v>646</v>
      </c>
      <c r="E182" s="9" t="s">
        <v>647</v>
      </c>
      <c r="F182" s="8" t="s">
        <v>26</v>
      </c>
      <c r="G182" s="10">
        <f>VLOOKUP(C182,ANALISA!$B:$I,8,0)</f>
        <v>63235.921499999997</v>
      </c>
    </row>
    <row r="183" spans="2:7" ht="15" customHeight="1">
      <c r="B183" s="8">
        <v>161</v>
      </c>
      <c r="C183" s="8" t="s">
        <v>648</v>
      </c>
      <c r="D183" s="9" t="s">
        <v>649</v>
      </c>
      <c r="E183" s="9" t="s">
        <v>650</v>
      </c>
      <c r="F183" s="8" t="s">
        <v>26</v>
      </c>
      <c r="G183" s="10">
        <f>VLOOKUP(C183,ANALISA!$B:$I,8,0)</f>
        <v>60707.895000000004</v>
      </c>
    </row>
    <row r="184" spans="2:7" ht="15" customHeight="1">
      <c r="B184" s="8">
        <v>162</v>
      </c>
      <c r="C184" s="8" t="s">
        <v>651</v>
      </c>
      <c r="D184" s="9" t="s">
        <v>652</v>
      </c>
      <c r="E184" s="9" t="s">
        <v>653</v>
      </c>
      <c r="F184" s="8" t="s">
        <v>26</v>
      </c>
      <c r="G184" s="10">
        <f>VLOOKUP(C184,ANALISA!$B:$I,8,0)</f>
        <v>55524.54825</v>
      </c>
    </row>
    <row r="185" spans="2:7" ht="15" customHeight="1">
      <c r="B185" s="8">
        <v>163</v>
      </c>
      <c r="C185" s="8" t="s">
        <v>654</v>
      </c>
      <c r="D185" s="9" t="s">
        <v>655</v>
      </c>
      <c r="E185" s="9" t="s">
        <v>656</v>
      </c>
      <c r="F185" s="8" t="s">
        <v>26</v>
      </c>
      <c r="G185" s="10">
        <f>VLOOKUP(C185,ANALISA!$B:$I,8,0)</f>
        <v>56138.295749999997</v>
      </c>
    </row>
    <row r="186" spans="2:7" ht="15" customHeight="1">
      <c r="B186" s="8">
        <v>164</v>
      </c>
      <c r="C186" s="8" t="s">
        <v>657</v>
      </c>
      <c r="D186" s="9" t="s">
        <v>658</v>
      </c>
      <c r="E186" s="9" t="s">
        <v>659</v>
      </c>
      <c r="F186" s="8" t="s">
        <v>26</v>
      </c>
      <c r="G186" s="10">
        <f>VLOOKUP(C186,ANALISA!$B:$I,8,0)</f>
        <v>89726.161500000002</v>
      </c>
    </row>
    <row r="187" spans="2:7" ht="15" customHeight="1">
      <c r="B187" s="8">
        <v>165</v>
      </c>
      <c r="C187" s="8" t="s">
        <v>660</v>
      </c>
      <c r="D187" s="9" t="s">
        <v>661</v>
      </c>
      <c r="E187" s="9" t="s">
        <v>662</v>
      </c>
      <c r="F187" s="8" t="s">
        <v>26</v>
      </c>
      <c r="G187" s="10">
        <f>VLOOKUP(C187,ANALISA!$B:$I,8,0)</f>
        <v>70481.974499999997</v>
      </c>
    </row>
    <row r="188" spans="2:7" ht="15" customHeight="1">
      <c r="B188" s="8">
        <v>166</v>
      </c>
      <c r="C188" s="8" t="s">
        <v>663</v>
      </c>
      <c r="D188" s="9" t="s">
        <v>664</v>
      </c>
      <c r="E188" s="9" t="s">
        <v>665</v>
      </c>
      <c r="F188" s="8" t="s">
        <v>26</v>
      </c>
      <c r="G188" s="10">
        <f>VLOOKUP(C188,ANALISA!$B:$I,8,0)</f>
        <v>83173.133999999991</v>
      </c>
    </row>
    <row r="189" spans="2:7" ht="15" customHeight="1">
      <c r="B189" s="8">
        <v>167</v>
      </c>
      <c r="C189" s="8" t="s">
        <v>666</v>
      </c>
      <c r="D189" s="9" t="s">
        <v>667</v>
      </c>
      <c r="E189" s="9" t="s">
        <v>668</v>
      </c>
      <c r="F189" s="8" t="s">
        <v>26</v>
      </c>
      <c r="G189" s="10">
        <f>VLOOKUP(C189,ANALISA!$B:$I,8,0)</f>
        <v>81676.597500000003</v>
      </c>
    </row>
    <row r="190" spans="2:7" ht="15" customHeight="1">
      <c r="B190" s="8">
        <v>168</v>
      </c>
      <c r="C190" s="8" t="s">
        <v>669</v>
      </c>
      <c r="D190" s="9" t="s">
        <v>670</v>
      </c>
      <c r="E190" s="9" t="s">
        <v>671</v>
      </c>
      <c r="F190" s="8" t="s">
        <v>26</v>
      </c>
      <c r="G190" s="10">
        <f>VLOOKUP(C190,ANALISA!$B:$I,8,0)</f>
        <v>80418.552000000011</v>
      </c>
    </row>
    <row r="191" spans="2:7" ht="15" customHeight="1">
      <c r="B191" s="8">
        <v>169</v>
      </c>
      <c r="C191" s="8" t="s">
        <v>672</v>
      </c>
      <c r="D191" s="9" t="s">
        <v>673</v>
      </c>
      <c r="E191" s="9" t="s">
        <v>674</v>
      </c>
      <c r="F191" s="8" t="s">
        <v>26</v>
      </c>
      <c r="G191" s="10">
        <f>VLOOKUP(C191,ANALISA!$B:$I,8,0)</f>
        <v>77341.21875</v>
      </c>
    </row>
    <row r="192" spans="2:7" ht="15" customHeight="1">
      <c r="B192" s="8">
        <v>170</v>
      </c>
      <c r="C192" s="8" t="s">
        <v>675</v>
      </c>
      <c r="D192" s="9" t="s">
        <v>676</v>
      </c>
      <c r="E192" s="9" t="s">
        <v>677</v>
      </c>
      <c r="F192" s="8" t="s">
        <v>26</v>
      </c>
      <c r="G192" s="10">
        <f>VLOOKUP(C192,ANALISA!$B:$I,8,0)</f>
        <v>36052.436999999998</v>
      </c>
    </row>
    <row r="193" spans="2:7" ht="15" customHeight="1">
      <c r="B193" s="8">
        <v>171</v>
      </c>
      <c r="C193" s="8" t="s">
        <v>678</v>
      </c>
      <c r="D193" s="9" t="s">
        <v>679</v>
      </c>
      <c r="E193" s="9" t="s">
        <v>680</v>
      </c>
      <c r="F193" s="8" t="s">
        <v>7</v>
      </c>
      <c r="G193" s="10">
        <f>VLOOKUP(C193,ANALISA!$B:$I,8,0)</f>
        <v>58750.363500000007</v>
      </c>
    </row>
    <row r="194" spans="2:7" ht="15" customHeight="1">
      <c r="B194" s="8">
        <v>172</v>
      </c>
      <c r="C194" s="8" t="s">
        <v>681</v>
      </c>
      <c r="D194" s="9" t="s">
        <v>682</v>
      </c>
      <c r="E194" s="9" t="s">
        <v>683</v>
      </c>
      <c r="F194" s="8" t="s">
        <v>26</v>
      </c>
      <c r="G194" s="10">
        <f>VLOOKUP(C194,ANALISA!$B:$I,8,0)</f>
        <v>202455.64499999999</v>
      </c>
    </row>
    <row r="195" spans="2:7" ht="15" customHeight="1">
      <c r="B195" s="8">
        <v>173</v>
      </c>
      <c r="C195" s="8" t="s">
        <v>684</v>
      </c>
      <c r="D195" s="9" t="s">
        <v>685</v>
      </c>
      <c r="E195" s="9" t="s">
        <v>686</v>
      </c>
      <c r="F195" s="8" t="s">
        <v>26</v>
      </c>
      <c r="G195" s="10">
        <f>VLOOKUP(C195,ANALISA!$B:$I,8,0)</f>
        <v>222165.64499999999</v>
      </c>
    </row>
    <row r="196" spans="2:7" ht="15" customHeight="1">
      <c r="B196" s="8">
        <v>174</v>
      </c>
      <c r="C196" s="8" t="s">
        <v>687</v>
      </c>
      <c r="D196" s="9" t="s">
        <v>688</v>
      </c>
      <c r="E196" s="9" t="s">
        <v>689</v>
      </c>
      <c r="F196" s="8" t="s">
        <v>26</v>
      </c>
      <c r="G196" s="10">
        <f>VLOOKUP(C196,ANALISA!$B:$I,8,0)</f>
        <v>51039.701999999997</v>
      </c>
    </row>
    <row r="197" spans="2:7" ht="15" customHeight="1">
      <c r="B197" s="8">
        <v>175</v>
      </c>
      <c r="C197" s="8" t="s">
        <v>690</v>
      </c>
      <c r="D197" s="9" t="s">
        <v>691</v>
      </c>
      <c r="E197" s="9" t="s">
        <v>692</v>
      </c>
      <c r="F197" s="8" t="s">
        <v>26</v>
      </c>
      <c r="G197" s="10">
        <f>VLOOKUP(C197,ANALISA!$B:$I,8,0)</f>
        <v>29478.494999999999</v>
      </c>
    </row>
    <row r="198" spans="2:7" ht="15" customHeight="1">
      <c r="B198" s="8">
        <v>176</v>
      </c>
      <c r="C198" s="8" t="s">
        <v>693</v>
      </c>
      <c r="D198" s="9" t="s">
        <v>694</v>
      </c>
      <c r="E198" s="9" t="s">
        <v>695</v>
      </c>
      <c r="F198" s="8" t="s">
        <v>26</v>
      </c>
      <c r="G198" s="10">
        <f>VLOOKUP(C198,ANALISA!$B:$I,8,0)</f>
        <v>14024.760000000002</v>
      </c>
    </row>
    <row r="199" spans="2:7" ht="15" customHeight="1">
      <c r="B199" s="8">
        <v>177</v>
      </c>
      <c r="C199" s="8" t="s">
        <v>696</v>
      </c>
      <c r="D199" s="9" t="s">
        <v>697</v>
      </c>
      <c r="E199" s="9" t="s">
        <v>698</v>
      </c>
      <c r="F199" s="8" t="s">
        <v>26</v>
      </c>
      <c r="G199" s="10">
        <f>VLOOKUP(C199,ANALISA!$B:$I,8,0)</f>
        <v>55353.2</v>
      </c>
    </row>
    <row r="200" spans="2:7" ht="15" customHeight="1">
      <c r="B200" s="8">
        <v>178</v>
      </c>
      <c r="C200" s="8" t="s">
        <v>699</v>
      </c>
      <c r="D200" s="9" t="s">
        <v>700</v>
      </c>
      <c r="E200" s="9" t="s">
        <v>701</v>
      </c>
      <c r="F200" s="8" t="s">
        <v>26</v>
      </c>
      <c r="G200" s="10">
        <f>VLOOKUP(C200,ANALISA!$B:$I,8,0)</f>
        <v>37922.587500000001</v>
      </c>
    </row>
    <row r="201" spans="2:7" ht="15" customHeight="1">
      <c r="B201" s="8">
        <v>179</v>
      </c>
      <c r="C201" s="8" t="s">
        <v>702</v>
      </c>
      <c r="D201" s="9" t="s">
        <v>703</v>
      </c>
      <c r="E201" s="9" t="s">
        <v>704</v>
      </c>
      <c r="F201" s="8" t="s">
        <v>26</v>
      </c>
      <c r="G201" s="10">
        <f>VLOOKUP(C201,ANALISA!$B:$I,8,0)</f>
        <v>83499.225000000006</v>
      </c>
    </row>
    <row r="202" spans="2:7" ht="15" customHeight="1">
      <c r="B202" s="8">
        <v>180</v>
      </c>
      <c r="C202" s="8" t="s">
        <v>705</v>
      </c>
      <c r="D202" s="9" t="s">
        <v>706</v>
      </c>
      <c r="E202" s="9" t="s">
        <v>707</v>
      </c>
      <c r="F202" s="8" t="s">
        <v>26</v>
      </c>
      <c r="G202" s="10">
        <f>VLOOKUP(C202,ANALISA!$B:$I,8,0)</f>
        <v>40963.949999999997</v>
      </c>
    </row>
    <row r="203" spans="2:7" ht="15" customHeight="1">
      <c r="B203" s="8">
        <v>181</v>
      </c>
      <c r="C203" s="8" t="s">
        <v>708</v>
      </c>
      <c r="D203" s="9" t="s">
        <v>709</v>
      </c>
      <c r="E203" s="9" t="s">
        <v>710</v>
      </c>
      <c r="F203" s="8" t="s">
        <v>7</v>
      </c>
      <c r="G203" s="17">
        <f>VLOOKUP(C203,ANALISA!$B:$I,8,0)</f>
        <v>58750.363500000007</v>
      </c>
    </row>
    <row r="204" spans="2:7" ht="15" customHeight="1">
      <c r="B204" s="8">
        <v>182</v>
      </c>
      <c r="C204" s="8" t="s">
        <v>711</v>
      </c>
      <c r="D204" s="9" t="s">
        <v>712</v>
      </c>
      <c r="E204" s="9" t="s">
        <v>713</v>
      </c>
      <c r="F204" s="8" t="s">
        <v>26</v>
      </c>
      <c r="G204" s="17">
        <f>VLOOKUP(C204,ANALISA!$B:$I,8,0)</f>
        <v>14394.213</v>
      </c>
    </row>
    <row r="205" spans="2:7" ht="15" customHeight="1">
      <c r="B205" s="8"/>
      <c r="C205" s="12"/>
      <c r="D205" s="12"/>
      <c r="E205" s="12"/>
      <c r="F205" s="13"/>
      <c r="G205" s="10"/>
    </row>
    <row r="206" spans="2:7" ht="15" customHeight="1">
      <c r="B206" s="4" t="s">
        <v>714</v>
      </c>
      <c r="C206" s="5" t="s">
        <v>715</v>
      </c>
      <c r="D206" s="5" t="s">
        <v>716</v>
      </c>
      <c r="E206" s="5"/>
      <c r="F206" s="6"/>
      <c r="G206" s="14"/>
    </row>
    <row r="207" spans="2:7" ht="15" customHeight="1">
      <c r="B207" s="8">
        <v>181</v>
      </c>
      <c r="C207" s="8" t="s">
        <v>717</v>
      </c>
      <c r="D207" s="9" t="s">
        <v>718</v>
      </c>
      <c r="E207" s="9" t="s">
        <v>719</v>
      </c>
      <c r="F207" s="8" t="s">
        <v>26</v>
      </c>
      <c r="G207" s="10">
        <f>VLOOKUP(C207,ANALISA!$B:$I,8,0)</f>
        <v>164199.08249999999</v>
      </c>
    </row>
    <row r="208" spans="2:7" ht="15" customHeight="1">
      <c r="B208" s="8">
        <v>182</v>
      </c>
      <c r="C208" s="8" t="s">
        <v>720</v>
      </c>
      <c r="D208" s="9" t="s">
        <v>721</v>
      </c>
      <c r="E208" s="9" t="s">
        <v>722</v>
      </c>
      <c r="F208" s="8" t="s">
        <v>26</v>
      </c>
      <c r="G208" s="10">
        <f>VLOOKUP(C208,ANALISA!$B:$I,8,0)</f>
        <v>175188.5025</v>
      </c>
    </row>
    <row r="209" spans="2:7" ht="15" customHeight="1">
      <c r="B209" s="8">
        <v>183</v>
      </c>
      <c r="C209" s="8" t="s">
        <v>723</v>
      </c>
      <c r="D209" s="9" t="s">
        <v>724</v>
      </c>
      <c r="E209" s="9" t="s">
        <v>725</v>
      </c>
      <c r="F209" s="8" t="s">
        <v>26</v>
      </c>
      <c r="G209" s="10">
        <f>VLOOKUP(C209,ANALISA!$B:$I,8,0)</f>
        <v>176270.36249999999</v>
      </c>
    </row>
    <row r="210" spans="2:7" ht="15" customHeight="1">
      <c r="B210" s="8">
        <v>184</v>
      </c>
      <c r="C210" s="8" t="s">
        <v>726</v>
      </c>
      <c r="D210" s="9" t="s">
        <v>727</v>
      </c>
      <c r="E210" s="9" t="s">
        <v>728</v>
      </c>
      <c r="F210" s="8" t="s">
        <v>26</v>
      </c>
      <c r="G210" s="10">
        <f>VLOOKUP(C210,ANALISA!$B:$I,8,0)</f>
        <v>182405.64749999999</v>
      </c>
    </row>
    <row r="211" spans="2:7" ht="15" customHeight="1">
      <c r="B211" s="8">
        <v>185</v>
      </c>
      <c r="C211" s="8" t="s">
        <v>729</v>
      </c>
      <c r="D211" s="9" t="s">
        <v>730</v>
      </c>
      <c r="E211" s="9" t="s">
        <v>731</v>
      </c>
      <c r="F211" s="8" t="s">
        <v>26</v>
      </c>
      <c r="G211" s="10">
        <f>VLOOKUP(C211,ANALISA!$B:$I,8,0)</f>
        <v>198588.6525</v>
      </c>
    </row>
    <row r="212" spans="2:7" ht="15" customHeight="1">
      <c r="B212" s="8">
        <v>186</v>
      </c>
      <c r="C212" s="8" t="s">
        <v>732</v>
      </c>
      <c r="D212" s="9" t="s">
        <v>733</v>
      </c>
      <c r="E212" s="9" t="s">
        <v>734</v>
      </c>
      <c r="F212" s="8" t="s">
        <v>26</v>
      </c>
      <c r="G212" s="10">
        <f>VLOOKUP(C212,ANALISA!$B:$I,8,0)</f>
        <v>202764.98250000001</v>
      </c>
    </row>
    <row r="213" spans="2:7" ht="15" customHeight="1">
      <c r="B213" s="8">
        <v>187</v>
      </c>
      <c r="C213" s="8" t="s">
        <v>735</v>
      </c>
      <c r="D213" s="9" t="s">
        <v>736</v>
      </c>
      <c r="E213" s="9" t="s">
        <v>737</v>
      </c>
      <c r="F213" s="8" t="s">
        <v>26</v>
      </c>
      <c r="G213" s="10">
        <f>VLOOKUP(C213,ANALISA!$B:$I,8,0)</f>
        <v>179501.70749999999</v>
      </c>
    </row>
    <row r="214" spans="2:7" ht="15" customHeight="1">
      <c r="B214" s="8">
        <v>188</v>
      </c>
      <c r="C214" s="8" t="s">
        <v>738</v>
      </c>
      <c r="D214" s="9" t="s">
        <v>739</v>
      </c>
      <c r="E214" s="9" t="s">
        <v>740</v>
      </c>
      <c r="F214" s="8" t="s">
        <v>26</v>
      </c>
      <c r="G214" s="10">
        <f>VLOOKUP(C214,ANALISA!$B:$I,8,0)</f>
        <v>182991.4725</v>
      </c>
    </row>
    <row r="215" spans="2:7" ht="15" customHeight="1">
      <c r="B215" s="8">
        <v>189</v>
      </c>
      <c r="C215" s="8" t="s">
        <v>741</v>
      </c>
      <c r="D215" s="9" t="s">
        <v>742</v>
      </c>
      <c r="E215" s="9" t="s">
        <v>743</v>
      </c>
      <c r="F215" s="8" t="s">
        <v>26</v>
      </c>
      <c r="G215" s="10">
        <f>VLOOKUP(C215,ANALISA!$B:$I,8,0)</f>
        <v>196925.3475</v>
      </c>
    </row>
    <row r="216" spans="2:7" ht="15" customHeight="1">
      <c r="B216" s="8">
        <v>190</v>
      </c>
      <c r="C216" s="8" t="s">
        <v>744</v>
      </c>
      <c r="D216" s="9" t="s">
        <v>745</v>
      </c>
      <c r="E216" s="9" t="s">
        <v>746</v>
      </c>
      <c r="F216" s="8" t="s">
        <v>26</v>
      </c>
      <c r="G216" s="10">
        <f>VLOOKUP(C216,ANALISA!$B:$I,8,0)</f>
        <v>182991.4725</v>
      </c>
    </row>
    <row r="217" spans="2:7" ht="15" customHeight="1">
      <c r="B217" s="8">
        <v>191</v>
      </c>
      <c r="C217" s="8" t="s">
        <v>747</v>
      </c>
      <c r="D217" s="9" t="s">
        <v>748</v>
      </c>
      <c r="E217" s="9" t="s">
        <v>749</v>
      </c>
      <c r="F217" s="8" t="s">
        <v>26</v>
      </c>
      <c r="G217" s="10">
        <f>VLOOKUP(C217,ANALISA!$B:$I,8,0)</f>
        <v>180953.67749999999</v>
      </c>
    </row>
    <row r="218" spans="2:7" ht="15" customHeight="1">
      <c r="B218" s="8">
        <v>192</v>
      </c>
      <c r="C218" s="8" t="s">
        <v>750</v>
      </c>
      <c r="D218" s="9" t="s">
        <v>751</v>
      </c>
      <c r="E218" s="9" t="s">
        <v>752</v>
      </c>
      <c r="F218" s="8" t="s">
        <v>26</v>
      </c>
      <c r="G218" s="10">
        <f>VLOOKUP(C218,ANALISA!$B:$I,8,0)</f>
        <v>182991.4725</v>
      </c>
    </row>
    <row r="219" spans="2:7" ht="15" customHeight="1">
      <c r="B219" s="8">
        <v>193</v>
      </c>
      <c r="C219" s="8" t="s">
        <v>753</v>
      </c>
      <c r="D219" s="9" t="s">
        <v>754</v>
      </c>
      <c r="E219" s="9" t="s">
        <v>755</v>
      </c>
      <c r="F219" s="8" t="s">
        <v>26</v>
      </c>
      <c r="G219" s="10">
        <f>VLOOKUP(C219,ANALISA!$B:$I,8,0)</f>
        <v>190577.63250000001</v>
      </c>
    </row>
    <row r="220" spans="2:7" ht="15" customHeight="1">
      <c r="B220" s="8">
        <v>194</v>
      </c>
      <c r="C220" s="8" t="s">
        <v>756</v>
      </c>
      <c r="D220" s="9" t="s">
        <v>757</v>
      </c>
      <c r="E220" s="9" t="s">
        <v>749</v>
      </c>
      <c r="F220" s="8" t="s">
        <v>26</v>
      </c>
      <c r="G220" s="10">
        <f>VLOOKUP(C220,ANALISA!$B:$I,8,0)</f>
        <v>198377.3175</v>
      </c>
    </row>
    <row r="221" spans="2:7" ht="15" customHeight="1">
      <c r="B221" s="8">
        <v>195</v>
      </c>
      <c r="C221" s="8" t="s">
        <v>758</v>
      </c>
      <c r="D221" s="9" t="s">
        <v>759</v>
      </c>
      <c r="E221" s="9" t="s">
        <v>760</v>
      </c>
      <c r="F221" s="8" t="s">
        <v>26</v>
      </c>
      <c r="G221" s="10">
        <f>VLOOKUP(C221,ANALISA!$B:$I,8,0)</f>
        <v>182991.4725</v>
      </c>
    </row>
    <row r="222" spans="2:7" ht="15" customHeight="1">
      <c r="B222" s="8">
        <v>196</v>
      </c>
      <c r="C222" s="8" t="s">
        <v>761</v>
      </c>
      <c r="D222" s="9" t="s">
        <v>762</v>
      </c>
      <c r="E222" s="9" t="s">
        <v>763</v>
      </c>
      <c r="F222" s="8" t="s">
        <v>7</v>
      </c>
      <c r="G222" s="10">
        <f>VLOOKUP(C222,ANALISA!$B:$I,8,0)</f>
        <v>117324.76049999999</v>
      </c>
    </row>
    <row r="223" spans="2:7" ht="15" customHeight="1">
      <c r="B223" s="8">
        <v>197</v>
      </c>
      <c r="C223" s="8" t="s">
        <v>764</v>
      </c>
      <c r="D223" s="9" t="s">
        <v>765</v>
      </c>
      <c r="E223" s="9" t="s">
        <v>766</v>
      </c>
      <c r="F223" s="8" t="s">
        <v>7</v>
      </c>
      <c r="G223" s="10">
        <f>VLOOKUP(C223,ANALISA!$B:$I,8,0)</f>
        <v>79423.963499999998</v>
      </c>
    </row>
    <row r="224" spans="2:7" ht="15" customHeight="1">
      <c r="B224" s="8">
        <v>198</v>
      </c>
      <c r="C224" s="8" t="s">
        <v>767</v>
      </c>
      <c r="D224" s="9" t="s">
        <v>768</v>
      </c>
      <c r="E224" s="9" t="s">
        <v>769</v>
      </c>
      <c r="F224" s="8" t="s">
        <v>7</v>
      </c>
      <c r="G224" s="10">
        <f>VLOOKUP(C224,ANALISA!$B:$I,8,0)</f>
        <v>64678.693500000001</v>
      </c>
    </row>
    <row r="225" spans="2:7" ht="15" customHeight="1">
      <c r="B225" s="8">
        <v>199</v>
      </c>
      <c r="C225" s="8" t="s">
        <v>770</v>
      </c>
      <c r="D225" s="9" t="s">
        <v>771</v>
      </c>
      <c r="E225" s="9" t="s">
        <v>772</v>
      </c>
      <c r="F225" s="8" t="s">
        <v>7</v>
      </c>
      <c r="G225" s="10">
        <f>VLOOKUP(C225,ANALISA!$B:$I,8,0)</f>
        <v>66578.518500000006</v>
      </c>
    </row>
    <row r="226" spans="2:7" ht="15" customHeight="1">
      <c r="B226" s="8">
        <v>200</v>
      </c>
      <c r="C226" s="8" t="s">
        <v>773</v>
      </c>
      <c r="D226" s="9" t="s">
        <v>774</v>
      </c>
      <c r="E226" s="9" t="s">
        <v>775</v>
      </c>
      <c r="F226" s="8" t="s">
        <v>7</v>
      </c>
      <c r="G226" s="10">
        <f>VLOOKUP(C226,ANALISA!$B:$I,8,0)</f>
        <v>84222.253500000006</v>
      </c>
    </row>
    <row r="227" spans="2:7" ht="15" customHeight="1">
      <c r="B227" s="8">
        <v>201</v>
      </c>
      <c r="C227" s="8" t="s">
        <v>776</v>
      </c>
      <c r="D227" s="9" t="s">
        <v>777</v>
      </c>
      <c r="E227" s="9" t="s">
        <v>778</v>
      </c>
      <c r="F227" s="8" t="s">
        <v>7</v>
      </c>
      <c r="G227" s="10">
        <f>VLOOKUP(C227,ANALISA!$B:$I,8,0)</f>
        <v>72962.368499999997</v>
      </c>
    </row>
    <row r="228" spans="2:7" ht="15" customHeight="1">
      <c r="B228" s="8">
        <v>202</v>
      </c>
      <c r="C228" s="8" t="s">
        <v>779</v>
      </c>
      <c r="D228" s="9" t="s">
        <v>780</v>
      </c>
      <c r="E228" s="9" t="s">
        <v>781</v>
      </c>
      <c r="F228" s="8" t="s">
        <v>7</v>
      </c>
      <c r="G228" s="10">
        <f>VLOOKUP(C228,ANALISA!$B:$I,8,0)</f>
        <v>80743.438500000004</v>
      </c>
    </row>
    <row r="229" spans="2:7" ht="15" customHeight="1">
      <c r="B229" s="8">
        <v>203</v>
      </c>
      <c r="C229" s="8" t="s">
        <v>782</v>
      </c>
      <c r="D229" s="9" t="s">
        <v>783</v>
      </c>
      <c r="E229" s="9" t="s">
        <v>784</v>
      </c>
      <c r="F229" s="8" t="s">
        <v>7</v>
      </c>
      <c r="G229" s="10">
        <f>VLOOKUP(C229,ANALISA!$B:$I,8,0)</f>
        <v>65998.1685</v>
      </c>
    </row>
    <row r="230" spans="2:7" ht="15" customHeight="1">
      <c r="B230" s="8">
        <v>204</v>
      </c>
      <c r="C230" s="8" t="s">
        <v>785</v>
      </c>
      <c r="D230" s="9" t="s">
        <v>786</v>
      </c>
      <c r="E230" s="9" t="s">
        <v>787</v>
      </c>
      <c r="F230" s="8" t="s">
        <v>7</v>
      </c>
      <c r="G230" s="10">
        <f>VLOOKUP(C230,ANALISA!$B:$I,8,0)</f>
        <v>65707.993499999997</v>
      </c>
    </row>
    <row r="231" spans="2:7" ht="15" customHeight="1">
      <c r="B231" s="8">
        <v>205</v>
      </c>
      <c r="C231" s="8" t="s">
        <v>788</v>
      </c>
      <c r="D231" s="9" t="s">
        <v>789</v>
      </c>
      <c r="E231" s="9" t="s">
        <v>790</v>
      </c>
      <c r="F231" s="8" t="s">
        <v>7</v>
      </c>
      <c r="G231" s="10">
        <f>VLOOKUP(C231,ANALISA!$B:$I,8,0)</f>
        <v>79197.298500000004</v>
      </c>
    </row>
    <row r="232" spans="2:7" ht="15" customHeight="1">
      <c r="B232" s="8">
        <v>206</v>
      </c>
      <c r="C232" s="8" t="s">
        <v>791</v>
      </c>
      <c r="D232" s="9" t="s">
        <v>792</v>
      </c>
      <c r="E232" s="9" t="s">
        <v>793</v>
      </c>
      <c r="F232" s="8" t="s">
        <v>7</v>
      </c>
      <c r="G232" s="10">
        <f>VLOOKUP(C232,ANALISA!$B:$I,8,0)</f>
        <v>65392.633500000004</v>
      </c>
    </row>
    <row r="233" spans="2:7" ht="15" customHeight="1">
      <c r="B233" s="8">
        <v>207</v>
      </c>
      <c r="C233" s="8" t="s">
        <v>794</v>
      </c>
      <c r="D233" s="9" t="s">
        <v>795</v>
      </c>
      <c r="E233" s="9" t="s">
        <v>796</v>
      </c>
      <c r="F233" s="8" t="s">
        <v>7</v>
      </c>
      <c r="G233" s="10">
        <f>VLOOKUP(C233,ANALISA!$B:$I,8,0)</f>
        <v>78810.763500000001</v>
      </c>
    </row>
    <row r="234" spans="2:7" ht="15" customHeight="1">
      <c r="B234" s="8">
        <v>208</v>
      </c>
      <c r="C234" s="8" t="s">
        <v>797</v>
      </c>
      <c r="D234" s="9" t="s">
        <v>798</v>
      </c>
      <c r="E234" s="9" t="s">
        <v>799</v>
      </c>
      <c r="F234" s="8" t="s">
        <v>7</v>
      </c>
      <c r="G234" s="10">
        <f>VLOOKUP(C234,ANALISA!$B:$I,8,0)</f>
        <v>50542.243500000004</v>
      </c>
    </row>
    <row r="235" spans="2:7" ht="15" customHeight="1">
      <c r="B235" s="8">
        <v>209</v>
      </c>
      <c r="C235" s="8" t="s">
        <v>800</v>
      </c>
      <c r="D235" s="9" t="s">
        <v>801</v>
      </c>
      <c r="E235" s="9" t="s">
        <v>802</v>
      </c>
      <c r="F235" s="8" t="s">
        <v>7</v>
      </c>
      <c r="G235" s="10">
        <f>VLOOKUP(C235,ANALISA!$B:$I,8,0)</f>
        <v>65707.993499999997</v>
      </c>
    </row>
    <row r="236" spans="2:7" ht="15" customHeight="1">
      <c r="B236" s="8">
        <v>210</v>
      </c>
      <c r="C236" s="8" t="s">
        <v>803</v>
      </c>
      <c r="D236" s="9" t="s">
        <v>804</v>
      </c>
      <c r="E236" s="9" t="s">
        <v>805</v>
      </c>
      <c r="F236" s="8" t="s">
        <v>7</v>
      </c>
      <c r="G236" s="10">
        <f>VLOOKUP(C236,ANALISA!$B:$I,8,0)</f>
        <v>79970.368499999997</v>
      </c>
    </row>
    <row r="237" spans="2:7" ht="15" customHeight="1">
      <c r="B237" s="8">
        <v>211</v>
      </c>
      <c r="C237" s="8" t="s">
        <v>806</v>
      </c>
      <c r="D237" s="9" t="s">
        <v>807</v>
      </c>
      <c r="E237" s="9" t="s">
        <v>808</v>
      </c>
      <c r="F237" s="8" t="s">
        <v>26</v>
      </c>
      <c r="G237" s="10">
        <f>VLOOKUP(C237,ANALISA!$B:$I,8,0)</f>
        <v>99564.84599999999</v>
      </c>
    </row>
    <row r="238" spans="2:7" ht="15" customHeight="1">
      <c r="B238" s="8">
        <v>212</v>
      </c>
      <c r="C238" s="8" t="s">
        <v>809</v>
      </c>
      <c r="D238" s="9" t="s">
        <v>810</v>
      </c>
      <c r="E238" s="9" t="s">
        <v>811</v>
      </c>
      <c r="F238" s="8" t="s">
        <v>26</v>
      </c>
      <c r="G238" s="10">
        <f>VLOOKUP(C238,ANALISA!$B:$I,8,0)</f>
        <v>256128.16500000001</v>
      </c>
    </row>
    <row r="239" spans="2:7" ht="15" customHeight="1">
      <c r="B239" s="8">
        <v>213</v>
      </c>
      <c r="C239" s="8" t="s">
        <v>812</v>
      </c>
      <c r="D239" s="9" t="s">
        <v>813</v>
      </c>
      <c r="E239" s="9" t="s">
        <v>814</v>
      </c>
      <c r="F239" s="8" t="s">
        <v>26</v>
      </c>
      <c r="G239" s="10">
        <f>VLOOKUP(C239,ANALISA!$B:$I,8,0)</f>
        <v>285895.74</v>
      </c>
    </row>
    <row r="240" spans="2:7" ht="15" customHeight="1">
      <c r="B240" s="8">
        <v>214</v>
      </c>
      <c r="C240" s="8" t="s">
        <v>815</v>
      </c>
      <c r="D240" s="9" t="s">
        <v>816</v>
      </c>
      <c r="E240" s="9" t="s">
        <v>817</v>
      </c>
      <c r="F240" s="8" t="s">
        <v>26</v>
      </c>
      <c r="G240" s="10">
        <f>VLOOKUP(C240,ANALISA!$B:$I,8,0)</f>
        <v>241642.41</v>
      </c>
    </row>
    <row r="241" spans="2:7" ht="15" customHeight="1">
      <c r="B241" s="8">
        <v>215</v>
      </c>
      <c r="C241" s="8" t="s">
        <v>818</v>
      </c>
      <c r="D241" s="9" t="s">
        <v>819</v>
      </c>
      <c r="E241" s="9" t="s">
        <v>820</v>
      </c>
      <c r="F241" s="8" t="s">
        <v>26</v>
      </c>
      <c r="G241" s="10">
        <f>VLOOKUP(C241,ANALISA!$B:$I,8,0)</f>
        <v>242337.1875</v>
      </c>
    </row>
    <row r="242" spans="2:7" ht="15" customHeight="1">
      <c r="B242" s="8">
        <v>216</v>
      </c>
      <c r="C242" s="8" t="s">
        <v>821</v>
      </c>
      <c r="D242" s="9" t="s">
        <v>822</v>
      </c>
      <c r="E242" s="9" t="s">
        <v>823</v>
      </c>
      <c r="F242" s="8" t="s">
        <v>26</v>
      </c>
      <c r="G242" s="10">
        <f>VLOOKUP(C242,ANALISA!$B:$I,8,0)</f>
        <v>245598.0975</v>
      </c>
    </row>
    <row r="243" spans="2:7" ht="15" customHeight="1">
      <c r="B243" s="8">
        <v>217</v>
      </c>
      <c r="C243" s="8" t="s">
        <v>824</v>
      </c>
      <c r="D243" s="9" t="s">
        <v>825</v>
      </c>
      <c r="E243" s="9" t="s">
        <v>826</v>
      </c>
      <c r="F243" s="8" t="s">
        <v>26</v>
      </c>
      <c r="G243" s="10">
        <f>VLOOKUP(C243,ANALISA!$B:$I,8,0)</f>
        <v>252793.89</v>
      </c>
    </row>
    <row r="244" spans="2:7" ht="15" customHeight="1">
      <c r="B244" s="8">
        <v>218</v>
      </c>
      <c r="C244" s="8" t="s">
        <v>827</v>
      </c>
      <c r="D244" s="9" t="s">
        <v>828</v>
      </c>
      <c r="E244" s="9" t="s">
        <v>829</v>
      </c>
      <c r="F244" s="8" t="s">
        <v>26</v>
      </c>
      <c r="G244" s="10">
        <f>VLOOKUP(C244,ANALISA!$B:$I,8,0)</f>
        <v>256878.24</v>
      </c>
    </row>
    <row r="245" spans="2:7" ht="15" customHeight="1">
      <c r="B245" s="8">
        <v>219</v>
      </c>
      <c r="C245" s="8" t="s">
        <v>830</v>
      </c>
      <c r="D245" s="9" t="s">
        <v>831</v>
      </c>
      <c r="E245" s="9" t="s">
        <v>832</v>
      </c>
      <c r="F245" s="8" t="s">
        <v>26</v>
      </c>
      <c r="G245" s="10">
        <f>VLOOKUP(C245,ANALISA!$B:$I,8,0)</f>
        <v>232329.98250000001</v>
      </c>
    </row>
    <row r="246" spans="2:7" ht="15" customHeight="1">
      <c r="B246" s="8">
        <v>220</v>
      </c>
      <c r="C246" s="8" t="s">
        <v>833</v>
      </c>
      <c r="D246" s="9" t="s">
        <v>834</v>
      </c>
      <c r="E246" s="9" t="s">
        <v>835</v>
      </c>
      <c r="F246" s="8" t="s">
        <v>26</v>
      </c>
      <c r="G246" s="10">
        <f>VLOOKUP(C246,ANALISA!$B:$I,8,0)</f>
        <v>442110.08250000002</v>
      </c>
    </row>
    <row r="247" spans="2:7" ht="15" customHeight="1">
      <c r="B247" s="8">
        <v>221</v>
      </c>
      <c r="C247" s="8" t="s">
        <v>836</v>
      </c>
      <c r="D247" s="9" t="s">
        <v>837</v>
      </c>
      <c r="E247" s="9" t="s">
        <v>838</v>
      </c>
      <c r="F247" s="8" t="s">
        <v>26</v>
      </c>
      <c r="G247" s="10">
        <f>VLOOKUP(C247,ANALISA!$B:$I,8,0)</f>
        <v>526773.29249999998</v>
      </c>
    </row>
    <row r="248" spans="2:7" ht="15" customHeight="1">
      <c r="B248" s="8">
        <v>222</v>
      </c>
      <c r="C248" s="8" t="s">
        <v>839</v>
      </c>
      <c r="D248" s="9" t="s">
        <v>840</v>
      </c>
      <c r="E248" s="9" t="s">
        <v>841</v>
      </c>
      <c r="F248" s="8" t="s">
        <v>26</v>
      </c>
      <c r="G248" s="10">
        <f>VLOOKUP(C248,ANALISA!$B:$I,8,0)</f>
        <v>267435.57299999997</v>
      </c>
    </row>
    <row r="249" spans="2:7" ht="15" customHeight="1">
      <c r="B249" s="8">
        <v>223</v>
      </c>
      <c r="C249" s="8" t="s">
        <v>842</v>
      </c>
      <c r="D249" s="9" t="s">
        <v>843</v>
      </c>
      <c r="E249" s="9" t="s">
        <v>844</v>
      </c>
      <c r="F249" s="8" t="s">
        <v>7</v>
      </c>
      <c r="G249" s="10">
        <f>VLOOKUP(C249,ANALISA!$B:$I,8,0)</f>
        <v>110579.451</v>
      </c>
    </row>
    <row r="250" spans="2:7" ht="15" customHeight="1">
      <c r="B250" s="8">
        <v>224</v>
      </c>
      <c r="C250" s="8" t="s">
        <v>845</v>
      </c>
      <c r="D250" s="9" t="s">
        <v>846</v>
      </c>
      <c r="E250" s="9" t="s">
        <v>847</v>
      </c>
      <c r="F250" s="8" t="s">
        <v>7</v>
      </c>
      <c r="G250" s="10">
        <f>VLOOKUP(C250,ANALISA!$B:$I,8,0)</f>
        <v>196835.33849999998</v>
      </c>
    </row>
    <row r="251" spans="2:7" ht="15" customHeight="1">
      <c r="B251" s="8">
        <v>225</v>
      </c>
      <c r="C251" s="8" t="s">
        <v>848</v>
      </c>
      <c r="D251" s="9" t="s">
        <v>849</v>
      </c>
      <c r="E251" s="9" t="s">
        <v>850</v>
      </c>
      <c r="F251" s="8" t="s">
        <v>7</v>
      </c>
      <c r="G251" s="10">
        <f>VLOOKUP(C251,ANALISA!$B:$I,8,0)</f>
        <v>108828.81975</v>
      </c>
    </row>
    <row r="252" spans="2:7" ht="15" customHeight="1">
      <c r="B252" s="8">
        <v>226</v>
      </c>
      <c r="C252" s="8" t="s">
        <v>851</v>
      </c>
      <c r="D252" s="9" t="s">
        <v>852</v>
      </c>
      <c r="E252" s="9" t="s">
        <v>853</v>
      </c>
      <c r="F252" s="8" t="s">
        <v>7</v>
      </c>
      <c r="G252" s="10">
        <f>VLOOKUP(C252,ANALISA!$B:$I,8,0)</f>
        <v>258361.1985</v>
      </c>
    </row>
    <row r="253" spans="2:7" ht="15" customHeight="1">
      <c r="B253" s="8">
        <v>227</v>
      </c>
      <c r="C253" s="8" t="s">
        <v>854</v>
      </c>
      <c r="D253" s="9" t="s">
        <v>855</v>
      </c>
      <c r="E253" s="9" t="s">
        <v>856</v>
      </c>
      <c r="F253" s="8" t="s">
        <v>26</v>
      </c>
      <c r="G253" s="10">
        <f>VLOOKUP(C253,ANALISA!$B:$I,8,0)</f>
        <v>405105.10499999998</v>
      </c>
    </row>
    <row r="254" spans="2:7" ht="15" customHeight="1">
      <c r="B254" s="8">
        <v>228</v>
      </c>
      <c r="C254" s="8" t="s">
        <v>857</v>
      </c>
      <c r="D254" s="9" t="s">
        <v>858</v>
      </c>
      <c r="E254" s="9" t="s">
        <v>859</v>
      </c>
      <c r="F254" s="8" t="s">
        <v>26</v>
      </c>
      <c r="G254" s="10">
        <f>VLOOKUP(C254,ANALISA!$B:$I,8,0)</f>
        <v>100784.895</v>
      </c>
    </row>
    <row r="255" spans="2:7" ht="15" customHeight="1">
      <c r="B255" s="8">
        <v>229</v>
      </c>
      <c r="C255" s="8" t="s">
        <v>860</v>
      </c>
      <c r="D255" s="9" t="s">
        <v>861</v>
      </c>
      <c r="E255" s="9" t="s">
        <v>862</v>
      </c>
      <c r="F255" s="8" t="s">
        <v>26</v>
      </c>
      <c r="G255" s="10">
        <f>VLOOKUP(C255,ANALISA!$B:$I,8,0)</f>
        <v>71216.61</v>
      </c>
    </row>
    <row r="256" spans="2:7" ht="15" customHeight="1">
      <c r="B256" s="8">
        <v>230</v>
      </c>
      <c r="C256" s="8" t="s">
        <v>863</v>
      </c>
      <c r="D256" s="9" t="s">
        <v>864</v>
      </c>
      <c r="E256" s="9" t="s">
        <v>865</v>
      </c>
      <c r="F256" s="8" t="s">
        <v>26</v>
      </c>
      <c r="G256" s="10">
        <f>VLOOKUP(C256,ANALISA!$B:$I,8,0)</f>
        <v>427082.85</v>
      </c>
    </row>
    <row r="257" spans="2:7" ht="15" customHeight="1">
      <c r="B257" s="8">
        <v>231</v>
      </c>
      <c r="C257" s="8" t="s">
        <v>866</v>
      </c>
      <c r="D257" s="9" t="s">
        <v>867</v>
      </c>
      <c r="E257" s="9" t="s">
        <v>868</v>
      </c>
      <c r="F257" s="8" t="s">
        <v>26</v>
      </c>
      <c r="G257" s="10">
        <f>VLOOKUP(C257,ANALISA!$B:$I,8,0)</f>
        <v>426967.875</v>
      </c>
    </row>
    <row r="258" spans="2:7" ht="15" customHeight="1">
      <c r="B258" s="8">
        <v>232</v>
      </c>
      <c r="C258" s="8" t="s">
        <v>869</v>
      </c>
      <c r="D258" s="9" t="s">
        <v>870</v>
      </c>
      <c r="E258" s="9" t="s">
        <v>871</v>
      </c>
      <c r="F258" s="8" t="s">
        <v>26</v>
      </c>
      <c r="G258" s="10">
        <f>VLOOKUP(C258,ANALISA!$B:$I,8,0)</f>
        <v>289282.35599999997</v>
      </c>
    </row>
    <row r="259" spans="2:7" ht="15" customHeight="1">
      <c r="B259" s="8">
        <v>233</v>
      </c>
      <c r="C259" s="8" t="s">
        <v>872</v>
      </c>
      <c r="D259" s="9" t="s">
        <v>873</v>
      </c>
      <c r="E259" s="9" t="s">
        <v>874</v>
      </c>
      <c r="F259" s="8" t="s">
        <v>26</v>
      </c>
      <c r="G259" s="10">
        <f>VLOOKUP(C259,ANALISA!$B:$I,8,0)</f>
        <v>287245.65599999996</v>
      </c>
    </row>
    <row r="260" spans="2:7" ht="15" customHeight="1">
      <c r="B260" s="8">
        <v>234</v>
      </c>
      <c r="C260" s="8" t="s">
        <v>875</v>
      </c>
      <c r="D260" s="9" t="s">
        <v>876</v>
      </c>
      <c r="E260" s="9" t="s">
        <v>877</v>
      </c>
      <c r="F260" s="8" t="s">
        <v>26</v>
      </c>
      <c r="G260" s="10">
        <f>VLOOKUP(C260,ANALISA!$B:$I,8,0)</f>
        <v>271069.22099999996</v>
      </c>
    </row>
    <row r="261" spans="2:7" ht="15" customHeight="1">
      <c r="B261" s="8">
        <v>235</v>
      </c>
      <c r="C261" s="8" t="s">
        <v>878</v>
      </c>
      <c r="D261" s="9" t="s">
        <v>879</v>
      </c>
      <c r="E261" s="9" t="s">
        <v>880</v>
      </c>
      <c r="F261" s="8" t="s">
        <v>26</v>
      </c>
      <c r="G261" s="10">
        <f>VLOOKUP(C261,ANALISA!$B:$I,8,0)</f>
        <v>287245.65599999996</v>
      </c>
    </row>
    <row r="262" spans="2:7" ht="15" customHeight="1">
      <c r="B262" s="8">
        <v>236</v>
      </c>
      <c r="C262" s="8" t="s">
        <v>881</v>
      </c>
      <c r="D262" s="9" t="s">
        <v>882</v>
      </c>
      <c r="E262" s="9" t="s">
        <v>883</v>
      </c>
      <c r="F262" s="8" t="s">
        <v>26</v>
      </c>
      <c r="G262" s="10">
        <f>VLOOKUP(C262,ANALISA!$B:$I,8,0)</f>
        <v>289430.18099999998</v>
      </c>
    </row>
    <row r="263" spans="2:7" ht="15" customHeight="1">
      <c r="B263" s="8">
        <v>237</v>
      </c>
      <c r="C263" s="8" t="s">
        <v>884</v>
      </c>
      <c r="D263" s="9" t="s">
        <v>885</v>
      </c>
      <c r="E263" s="9" t="s">
        <v>886</v>
      </c>
      <c r="F263" s="8" t="s">
        <v>26</v>
      </c>
      <c r="G263" s="10">
        <f>VLOOKUP(C263,ANALISA!$B:$I,8,0)</f>
        <v>287245.65599999996</v>
      </c>
    </row>
    <row r="264" spans="2:7" ht="15" customHeight="1">
      <c r="B264" s="8">
        <v>238</v>
      </c>
      <c r="C264" s="8" t="s">
        <v>887</v>
      </c>
      <c r="D264" s="9" t="s">
        <v>888</v>
      </c>
      <c r="E264" s="9" t="s">
        <v>889</v>
      </c>
      <c r="F264" s="8" t="s">
        <v>26</v>
      </c>
      <c r="G264" s="10">
        <f>VLOOKUP(C264,ANALISA!$B:$I,8,0)</f>
        <v>272547.47099999996</v>
      </c>
    </row>
    <row r="265" spans="2:7" ht="15" customHeight="1">
      <c r="B265" s="8">
        <v>239</v>
      </c>
      <c r="C265" s="8" t="s">
        <v>890</v>
      </c>
      <c r="D265" s="9" t="s">
        <v>891</v>
      </c>
      <c r="E265" s="9" t="s">
        <v>892</v>
      </c>
      <c r="F265" s="8" t="s">
        <v>26</v>
      </c>
      <c r="G265" s="10">
        <f>VLOOKUP(C265,ANALISA!$B:$I,8,0)</f>
        <v>275951.4975</v>
      </c>
    </row>
    <row r="266" spans="2:7" ht="15" customHeight="1">
      <c r="B266" s="8">
        <v>240</v>
      </c>
      <c r="C266" s="8" t="s">
        <v>893</v>
      </c>
      <c r="D266" s="9" t="s">
        <v>894</v>
      </c>
      <c r="E266" s="9" t="s">
        <v>895</v>
      </c>
      <c r="F266" s="8" t="s">
        <v>26</v>
      </c>
      <c r="G266" s="10">
        <f>VLOOKUP(C266,ANALISA!$B:$I,8,0)</f>
        <v>279773.04749999999</v>
      </c>
    </row>
    <row r="267" spans="2:7" ht="15" customHeight="1">
      <c r="B267" s="8">
        <v>241</v>
      </c>
      <c r="C267" s="8" t="s">
        <v>896</v>
      </c>
      <c r="D267" s="9" t="s">
        <v>897</v>
      </c>
      <c r="E267" s="9" t="s">
        <v>898</v>
      </c>
      <c r="F267" s="8" t="s">
        <v>26</v>
      </c>
      <c r="G267" s="10">
        <f>VLOOKUP(C267,ANALISA!$B:$I,8,0)</f>
        <v>283693.14750000002</v>
      </c>
    </row>
    <row r="268" spans="2:7" ht="15" customHeight="1">
      <c r="B268" s="8">
        <v>242</v>
      </c>
      <c r="C268" s="8" t="s">
        <v>899</v>
      </c>
      <c r="D268" s="9" t="s">
        <v>900</v>
      </c>
      <c r="E268" s="9" t="s">
        <v>901</v>
      </c>
      <c r="F268" s="8" t="s">
        <v>26</v>
      </c>
      <c r="G268" s="10">
        <f>VLOOKUP(C268,ANALISA!$B:$I,8,0)</f>
        <v>631729.86375000002</v>
      </c>
    </row>
    <row r="269" spans="2:7" ht="15" customHeight="1">
      <c r="B269" s="8">
        <v>243</v>
      </c>
      <c r="C269" s="8" t="s">
        <v>902</v>
      </c>
      <c r="D269" s="9" t="s">
        <v>903</v>
      </c>
      <c r="E269" s="9" t="s">
        <v>904</v>
      </c>
      <c r="F269" s="8" t="s">
        <v>26</v>
      </c>
      <c r="G269" s="10">
        <f>VLOOKUP(C269,ANALISA!$B:$I,8,0)</f>
        <v>414295.98749999999</v>
      </c>
    </row>
    <row r="270" spans="2:7" ht="15" customHeight="1">
      <c r="B270" s="8">
        <v>244</v>
      </c>
      <c r="C270" s="8" t="s">
        <v>905</v>
      </c>
      <c r="D270" s="9" t="s">
        <v>906</v>
      </c>
      <c r="E270" s="9" t="s">
        <v>907</v>
      </c>
      <c r="F270" s="8" t="s">
        <v>26</v>
      </c>
      <c r="G270" s="10">
        <f>VLOOKUP(C270,ANALISA!$B:$I,8,0)</f>
        <v>142723.39499999999</v>
      </c>
    </row>
    <row r="271" spans="2:7" ht="15" customHeight="1">
      <c r="B271" s="8">
        <v>245</v>
      </c>
      <c r="C271" s="8" t="s">
        <v>908</v>
      </c>
      <c r="D271" s="9" t="s">
        <v>909</v>
      </c>
      <c r="E271" s="9" t="s">
        <v>910</v>
      </c>
      <c r="F271" s="8" t="s">
        <v>26</v>
      </c>
      <c r="G271" s="10">
        <f>VLOOKUP(C271,ANALISA!$B:$I,8,0)</f>
        <v>147300.495</v>
      </c>
    </row>
    <row r="272" spans="2:7" ht="15" customHeight="1">
      <c r="B272" s="8">
        <v>246</v>
      </c>
      <c r="C272" s="8" t="s">
        <v>911</v>
      </c>
      <c r="D272" s="9" t="s">
        <v>912</v>
      </c>
      <c r="E272" s="9" t="s">
        <v>913</v>
      </c>
      <c r="F272" s="8" t="s">
        <v>26</v>
      </c>
      <c r="G272" s="10">
        <f>VLOOKUP(C272,ANALISA!$B:$I,8,0)</f>
        <v>622079.35499999986</v>
      </c>
    </row>
    <row r="273" spans="2:7" ht="15" customHeight="1">
      <c r="B273" s="8">
        <v>247</v>
      </c>
      <c r="C273" s="8" t="s">
        <v>914</v>
      </c>
      <c r="D273" s="9" t="s">
        <v>915</v>
      </c>
      <c r="E273" s="9" t="s">
        <v>916</v>
      </c>
      <c r="F273" s="8" t="s">
        <v>26</v>
      </c>
      <c r="G273" s="10">
        <f>VLOOKUP(C273,ANALISA!$B:$I,8,0)</f>
        <v>339613.15500000003</v>
      </c>
    </row>
    <row r="274" spans="2:7" ht="15" customHeight="1">
      <c r="B274" s="8">
        <v>248</v>
      </c>
      <c r="C274" s="8" t="s">
        <v>917</v>
      </c>
      <c r="D274" s="9" t="s">
        <v>918</v>
      </c>
      <c r="E274" s="9" t="s">
        <v>919</v>
      </c>
      <c r="F274" s="8" t="s">
        <v>26</v>
      </c>
      <c r="G274" s="10">
        <f>VLOOKUP(C274,ANALISA!$B:$I,8,0)</f>
        <v>640419.51</v>
      </c>
    </row>
    <row r="275" spans="2:7" ht="15" customHeight="1">
      <c r="B275" s="8">
        <v>249</v>
      </c>
      <c r="C275" s="8" t="s">
        <v>920</v>
      </c>
      <c r="D275" s="9" t="s">
        <v>921</v>
      </c>
      <c r="E275" s="9" t="s">
        <v>922</v>
      </c>
      <c r="F275" s="8" t="s">
        <v>7</v>
      </c>
      <c r="G275" s="10">
        <f>VLOOKUP(C275,ANALISA!$B:$I,8,0)</f>
        <v>53527.98</v>
      </c>
    </row>
    <row r="276" spans="2:7" ht="15" customHeight="1">
      <c r="B276" s="8">
        <v>250</v>
      </c>
      <c r="C276" s="8" t="s">
        <v>923</v>
      </c>
      <c r="D276" s="9" t="s">
        <v>924</v>
      </c>
      <c r="E276" s="9" t="s">
        <v>925</v>
      </c>
      <c r="F276" s="8" t="s">
        <v>7</v>
      </c>
      <c r="G276" s="10">
        <f>VLOOKUP(C276,ANALISA!$B:$I,8,0)</f>
        <v>57151.116000000002</v>
      </c>
    </row>
    <row r="277" spans="2:7" ht="15" customHeight="1">
      <c r="B277" s="8">
        <v>251</v>
      </c>
      <c r="C277" s="8" t="s">
        <v>926</v>
      </c>
      <c r="D277" s="9" t="s">
        <v>927</v>
      </c>
      <c r="E277" s="9" t="s">
        <v>928</v>
      </c>
      <c r="F277" s="8" t="s">
        <v>26</v>
      </c>
      <c r="G277" s="10">
        <f>VLOOKUP(C277,ANALISA!$B:$I,8,0)</f>
        <v>132546.13649999999</v>
      </c>
    </row>
    <row r="278" spans="2:7" ht="15" customHeight="1">
      <c r="B278" s="8">
        <v>252</v>
      </c>
      <c r="C278" s="8" t="s">
        <v>929</v>
      </c>
      <c r="D278" s="9" t="s">
        <v>930</v>
      </c>
      <c r="E278" s="9" t="s">
        <v>931</v>
      </c>
      <c r="F278" s="8" t="s">
        <v>26</v>
      </c>
      <c r="G278" s="10">
        <f>VLOOKUP(C278,ANALISA!$B:$I,8,0)</f>
        <v>161324.05049999998</v>
      </c>
    </row>
    <row r="279" spans="2:7" ht="15" customHeight="1">
      <c r="B279" s="8">
        <v>253</v>
      </c>
      <c r="C279" s="8" t="s">
        <v>932</v>
      </c>
      <c r="D279" s="9" t="s">
        <v>933</v>
      </c>
      <c r="E279" s="9" t="s">
        <v>934</v>
      </c>
      <c r="F279" s="8" t="s">
        <v>26</v>
      </c>
      <c r="G279" s="10">
        <f>VLOOKUP(C279,ANALISA!$B:$I,8,0)</f>
        <v>144833.24099999998</v>
      </c>
    </row>
    <row r="280" spans="2:7" ht="15" customHeight="1">
      <c r="B280" s="8">
        <v>254</v>
      </c>
      <c r="C280" s="8" t="s">
        <v>935</v>
      </c>
      <c r="D280" s="9" t="s">
        <v>936</v>
      </c>
      <c r="E280" s="9" t="s">
        <v>937</v>
      </c>
      <c r="F280" s="8" t="s">
        <v>26</v>
      </c>
      <c r="G280" s="10">
        <f>VLOOKUP(C280,ANALISA!$B:$I,8,0)</f>
        <v>173246.19150000002</v>
      </c>
    </row>
    <row r="281" spans="2:7" ht="15" customHeight="1">
      <c r="B281" s="8">
        <v>255</v>
      </c>
      <c r="C281" s="8" t="s">
        <v>938</v>
      </c>
      <c r="D281" s="9" t="s">
        <v>939</v>
      </c>
      <c r="E281" s="9" t="s">
        <v>940</v>
      </c>
      <c r="F281" s="8" t="s">
        <v>26</v>
      </c>
      <c r="G281" s="10">
        <f>VLOOKUP(C281,ANALISA!$B:$I,8,0)</f>
        <v>387815.60249999998</v>
      </c>
    </row>
    <row r="282" spans="2:7" ht="15" customHeight="1">
      <c r="B282" s="8"/>
      <c r="C282" s="12"/>
      <c r="D282" s="12"/>
      <c r="E282" s="12"/>
      <c r="F282" s="13"/>
      <c r="G282" s="10"/>
    </row>
    <row r="283" spans="2:7" ht="15" customHeight="1">
      <c r="B283" s="4" t="s">
        <v>941</v>
      </c>
      <c r="C283" s="5" t="s">
        <v>942</v>
      </c>
      <c r="D283" s="5" t="s">
        <v>943</v>
      </c>
      <c r="E283" s="5"/>
      <c r="F283" s="6"/>
      <c r="G283" s="14"/>
    </row>
    <row r="284" spans="2:7" ht="15" customHeight="1">
      <c r="B284" s="8">
        <v>249</v>
      </c>
      <c r="C284" s="8" t="s">
        <v>944</v>
      </c>
      <c r="D284" s="9" t="s">
        <v>945</v>
      </c>
      <c r="E284" s="9" t="s">
        <v>946</v>
      </c>
      <c r="F284" s="8" t="s">
        <v>26</v>
      </c>
      <c r="G284" s="10">
        <f>VLOOKUP(C284,ANALISA!$B:$I,8,0)</f>
        <v>106163.535</v>
      </c>
    </row>
    <row r="285" spans="2:7" ht="15" customHeight="1">
      <c r="B285" s="8">
        <v>250</v>
      </c>
      <c r="C285" s="8" t="s">
        <v>947</v>
      </c>
      <c r="D285" s="9" t="s">
        <v>948</v>
      </c>
      <c r="E285" s="9" t="s">
        <v>949</v>
      </c>
      <c r="F285" s="8" t="s">
        <v>26</v>
      </c>
      <c r="G285" s="10">
        <f>VLOOKUP(C285,ANALISA!$B:$I,8,0)</f>
        <v>733970.83499999996</v>
      </c>
    </row>
    <row r="286" spans="2:7" ht="15" customHeight="1">
      <c r="B286" s="8">
        <v>251</v>
      </c>
      <c r="C286" s="8" t="s">
        <v>950</v>
      </c>
      <c r="D286" s="9" t="s">
        <v>951</v>
      </c>
      <c r="E286" s="9" t="s">
        <v>952</v>
      </c>
      <c r="F286" s="8" t="s">
        <v>26</v>
      </c>
      <c r="G286" s="10">
        <f>VLOOKUP(C286,ANALISA!$B:$I,8,0)</f>
        <v>701558.83499999996</v>
      </c>
    </row>
    <row r="287" spans="2:7" ht="15" customHeight="1">
      <c r="B287" s="8">
        <v>252</v>
      </c>
      <c r="C287" s="8" t="s">
        <v>953</v>
      </c>
      <c r="D287" s="9" t="s">
        <v>954</v>
      </c>
      <c r="E287" s="9" t="s">
        <v>955</v>
      </c>
      <c r="F287" s="8" t="s">
        <v>26</v>
      </c>
      <c r="G287" s="10">
        <f>VLOOKUP(C287,ANALISA!$B:$I,8,0)</f>
        <v>461214</v>
      </c>
    </row>
    <row r="288" spans="2:7" ht="15" customHeight="1">
      <c r="B288" s="15" t="s">
        <v>956</v>
      </c>
      <c r="C288" s="8" t="s">
        <v>957</v>
      </c>
      <c r="D288" s="16" t="s">
        <v>958</v>
      </c>
      <c r="E288" s="16" t="s">
        <v>959</v>
      </c>
      <c r="F288" s="15" t="s">
        <v>26</v>
      </c>
      <c r="G288" s="10">
        <f>VLOOKUP(C288,ANALISA!$B:$I,8,0)</f>
        <v>138666.42000000001</v>
      </c>
    </row>
    <row r="289" spans="2:7" ht="15" customHeight="1">
      <c r="B289" s="8">
        <v>254</v>
      </c>
      <c r="C289" s="8" t="s">
        <v>960</v>
      </c>
      <c r="D289" s="9" t="s">
        <v>961</v>
      </c>
      <c r="E289" s="9" t="s">
        <v>962</v>
      </c>
      <c r="F289" s="8" t="s">
        <v>26</v>
      </c>
      <c r="G289" s="10">
        <f>VLOOKUP(C289,ANALISA!$B:$I,8,0)</f>
        <v>306175.14</v>
      </c>
    </row>
    <row r="290" spans="2:7" ht="15" customHeight="1">
      <c r="B290" s="8">
        <v>255</v>
      </c>
      <c r="C290" s="8" t="s">
        <v>963</v>
      </c>
      <c r="D290" s="9" t="s">
        <v>964</v>
      </c>
      <c r="E290" s="9" t="s">
        <v>965</v>
      </c>
      <c r="F290" s="8" t="s">
        <v>26</v>
      </c>
      <c r="G290" s="10">
        <f>VLOOKUP(C290,ANALISA!$B:$I,8,0)</f>
        <v>50911.148999999998</v>
      </c>
    </row>
    <row r="291" spans="2:7" ht="15" customHeight="1">
      <c r="B291" s="15" t="s">
        <v>966</v>
      </c>
      <c r="C291" s="8" t="s">
        <v>967</v>
      </c>
      <c r="D291" s="16" t="s">
        <v>968</v>
      </c>
      <c r="E291" s="16" t="s">
        <v>969</v>
      </c>
      <c r="F291" s="15" t="s">
        <v>26</v>
      </c>
      <c r="G291" s="10">
        <f>VLOOKUP(C291,ANALISA!$B:$I,8,0)</f>
        <v>896197.27500000002</v>
      </c>
    </row>
    <row r="292" spans="2:7" ht="15" customHeight="1">
      <c r="B292" s="8">
        <v>257</v>
      </c>
      <c r="C292" s="8" t="s">
        <v>970</v>
      </c>
      <c r="D292" s="9" t="s">
        <v>971</v>
      </c>
      <c r="E292" s="9" t="s">
        <v>972</v>
      </c>
      <c r="F292" s="8" t="s">
        <v>7</v>
      </c>
      <c r="G292" s="10">
        <f>VLOOKUP(C292,ANALISA!$B:$I,8,0)</f>
        <v>160606.935</v>
      </c>
    </row>
    <row r="293" spans="2:7" ht="15" customHeight="1">
      <c r="B293" s="8">
        <v>258</v>
      </c>
      <c r="C293" s="8" t="s">
        <v>973</v>
      </c>
      <c r="D293" s="9" t="s">
        <v>974</v>
      </c>
      <c r="E293" s="9" t="s">
        <v>975</v>
      </c>
      <c r="F293" s="8" t="s">
        <v>26</v>
      </c>
      <c r="G293" s="10">
        <f>VLOOKUP(C293,ANALISA!$B:$I,8,0)</f>
        <v>182350.35</v>
      </c>
    </row>
    <row r="294" spans="2:7" ht="15" customHeight="1">
      <c r="B294" s="8">
        <v>259</v>
      </c>
      <c r="C294" s="8" t="s">
        <v>976</v>
      </c>
      <c r="D294" s="9" t="s">
        <v>974</v>
      </c>
      <c r="E294" s="9" t="s">
        <v>977</v>
      </c>
      <c r="F294" s="8" t="s">
        <v>26</v>
      </c>
      <c r="G294" s="10">
        <f>VLOOKUP(C294,ANALISA!$B:$I,8,0)</f>
        <v>78297.975000000006</v>
      </c>
    </row>
    <row r="295" spans="2:7" ht="15" customHeight="1">
      <c r="B295" s="8">
        <v>260</v>
      </c>
      <c r="C295" s="8" t="s">
        <v>978</v>
      </c>
      <c r="D295" s="9" t="s">
        <v>974</v>
      </c>
      <c r="E295" s="9" t="s">
        <v>979</v>
      </c>
      <c r="F295" s="8" t="s">
        <v>26</v>
      </c>
      <c r="G295" s="17">
        <f>VLOOKUP(C295,ANALISA!$B:$I,8,0)</f>
        <v>138821.69099999999</v>
      </c>
    </row>
    <row r="296" spans="2:7" ht="15" customHeight="1">
      <c r="B296" s="8">
        <v>261</v>
      </c>
      <c r="C296" s="8" t="s">
        <v>980</v>
      </c>
      <c r="D296" s="9" t="s">
        <v>974</v>
      </c>
      <c r="E296" s="9" t="s">
        <v>981</v>
      </c>
      <c r="F296" s="8" t="s">
        <v>26</v>
      </c>
      <c r="G296" s="17">
        <f>VLOOKUP(C296,ANALISA!$B:$I,8,0)</f>
        <v>459283.02115500002</v>
      </c>
    </row>
    <row r="297" spans="2:7" ht="15" customHeight="1">
      <c r="B297" s="8">
        <v>262</v>
      </c>
      <c r="C297" s="8" t="s">
        <v>982</v>
      </c>
      <c r="D297" s="9" t="s">
        <v>974</v>
      </c>
      <c r="E297" s="9" t="s">
        <v>983</v>
      </c>
      <c r="F297" s="8" t="s">
        <v>26</v>
      </c>
      <c r="G297" s="17">
        <f>VLOOKUP(C297,ANALISA!$B:$I,8,0)</f>
        <v>147729.1875</v>
      </c>
    </row>
    <row r="298" spans="2:7" ht="15" customHeight="1">
      <c r="B298" s="8"/>
      <c r="C298" s="12"/>
      <c r="D298" s="12"/>
      <c r="E298" s="12"/>
      <c r="F298" s="13"/>
      <c r="G298" s="10"/>
    </row>
    <row r="299" spans="2:7" ht="15" customHeight="1">
      <c r="B299" s="4" t="s">
        <v>984</v>
      </c>
      <c r="C299" s="5" t="s">
        <v>985</v>
      </c>
      <c r="D299" s="5" t="s">
        <v>986</v>
      </c>
      <c r="E299" s="5"/>
      <c r="F299" s="6"/>
      <c r="G299" s="14"/>
    </row>
    <row r="300" spans="2:7" ht="15" customHeight="1">
      <c r="B300" s="8">
        <v>263</v>
      </c>
      <c r="C300" s="8" t="s">
        <v>987</v>
      </c>
      <c r="D300" s="9" t="s">
        <v>988</v>
      </c>
      <c r="E300" s="9" t="s">
        <v>989</v>
      </c>
      <c r="F300" s="8" t="s">
        <v>26</v>
      </c>
      <c r="G300" s="10">
        <f>VLOOKUP(C300,ANALISA!$B:$I,8,0)</f>
        <v>68966.384999999995</v>
      </c>
    </row>
    <row r="301" spans="2:7" ht="15" customHeight="1">
      <c r="B301" s="8">
        <v>264</v>
      </c>
      <c r="C301" s="8" t="s">
        <v>990</v>
      </c>
      <c r="D301" s="9" t="s">
        <v>991</v>
      </c>
      <c r="E301" s="9" t="s">
        <v>992</v>
      </c>
      <c r="F301" s="8" t="s">
        <v>26</v>
      </c>
      <c r="G301" s="10">
        <f>VLOOKUP(C301,ANALISA!$B:$I,8,0)</f>
        <v>82711.92</v>
      </c>
    </row>
    <row r="302" spans="2:7" ht="15" customHeight="1">
      <c r="B302" s="8">
        <v>265</v>
      </c>
      <c r="C302" s="8" t="s">
        <v>993</v>
      </c>
      <c r="D302" s="9" t="s">
        <v>994</v>
      </c>
      <c r="E302" s="9" t="s">
        <v>995</v>
      </c>
      <c r="F302" s="8" t="s">
        <v>26</v>
      </c>
      <c r="G302" s="10">
        <f>VLOOKUP(C302,ANALISA!$B:$I,8,0)</f>
        <v>173706.42</v>
      </c>
    </row>
    <row r="303" spans="2:7" ht="15" customHeight="1">
      <c r="B303" s="8">
        <v>266</v>
      </c>
      <c r="C303" s="8" t="s">
        <v>996</v>
      </c>
      <c r="D303" s="9" t="s">
        <v>997</v>
      </c>
      <c r="E303" s="9" t="s">
        <v>998</v>
      </c>
      <c r="F303" s="8" t="s">
        <v>7</v>
      </c>
      <c r="G303" s="10">
        <f>VLOOKUP(C303,ANALISA!$B:$I,8,0)</f>
        <v>169546.73400000003</v>
      </c>
    </row>
    <row r="304" spans="2:7" ht="15" customHeight="1">
      <c r="B304" s="8">
        <v>267</v>
      </c>
      <c r="C304" s="8" t="s">
        <v>999</v>
      </c>
      <c r="D304" s="9" t="s">
        <v>1000</v>
      </c>
      <c r="E304" s="9" t="s">
        <v>1001</v>
      </c>
      <c r="F304" s="8" t="s">
        <v>7</v>
      </c>
      <c r="G304" s="10">
        <f>VLOOKUP(C304,ANALISA!$B:$I,8,0)</f>
        <v>169546.73400000003</v>
      </c>
    </row>
    <row r="305" spans="2:7" ht="15" customHeight="1">
      <c r="B305" s="8">
        <v>268</v>
      </c>
      <c r="C305" s="8" t="s">
        <v>1002</v>
      </c>
      <c r="D305" s="9" t="s">
        <v>1003</v>
      </c>
      <c r="E305" s="9" t="s">
        <v>1004</v>
      </c>
      <c r="F305" s="8" t="s">
        <v>7</v>
      </c>
      <c r="G305" s="10">
        <f>VLOOKUP(C305,ANALISA!$B:$I,8,0)</f>
        <v>151698.23400000003</v>
      </c>
    </row>
    <row r="306" spans="2:7" ht="15" customHeight="1">
      <c r="B306" s="8">
        <v>269</v>
      </c>
      <c r="C306" s="8" t="s">
        <v>1005</v>
      </c>
      <c r="D306" s="9" t="s">
        <v>1006</v>
      </c>
      <c r="E306" s="9" t="s">
        <v>1007</v>
      </c>
      <c r="F306" s="8" t="s">
        <v>26</v>
      </c>
      <c r="G306" s="10">
        <f>VLOOKUP(C306,ANALISA!$B:$I,8,0)</f>
        <v>112067.77499999999</v>
      </c>
    </row>
    <row r="307" spans="2:7" ht="15" customHeight="1">
      <c r="B307" s="8">
        <v>270</v>
      </c>
      <c r="C307" s="8" t="s">
        <v>1008</v>
      </c>
      <c r="D307" s="9" t="s">
        <v>1009</v>
      </c>
      <c r="E307" s="9" t="s">
        <v>1010</v>
      </c>
      <c r="F307" s="8" t="s">
        <v>26</v>
      </c>
      <c r="G307" s="10">
        <f>VLOOKUP(C307,ANALISA!$B:$I,8,0)</f>
        <v>98239.02</v>
      </c>
    </row>
    <row r="308" spans="2:7" ht="15" customHeight="1">
      <c r="B308" s="8">
        <v>271</v>
      </c>
      <c r="C308" s="8" t="s">
        <v>1011</v>
      </c>
      <c r="D308" s="9" t="s">
        <v>1012</v>
      </c>
      <c r="E308" s="9" t="s">
        <v>1013</v>
      </c>
      <c r="F308" s="8" t="s">
        <v>26</v>
      </c>
      <c r="G308" s="10">
        <f>VLOOKUP(C308,ANALISA!$B:$I,8,0)</f>
        <v>112572.57</v>
      </c>
    </row>
    <row r="309" spans="2:7" ht="15" customHeight="1">
      <c r="B309" s="8">
        <v>272</v>
      </c>
      <c r="C309" s="8" t="s">
        <v>1014</v>
      </c>
      <c r="D309" s="9" t="s">
        <v>1015</v>
      </c>
      <c r="E309" s="9" t="s">
        <v>1016</v>
      </c>
      <c r="F309" s="8" t="s">
        <v>26</v>
      </c>
      <c r="G309" s="10">
        <f>VLOOKUP(C309,ANALISA!$B:$I,8,0)</f>
        <v>111798.405</v>
      </c>
    </row>
    <row r="310" spans="2:7" ht="15" customHeight="1">
      <c r="B310" s="8">
        <v>273</v>
      </c>
      <c r="C310" s="8" t="s">
        <v>1017</v>
      </c>
      <c r="D310" s="9" t="s">
        <v>1018</v>
      </c>
      <c r="E310" s="9" t="s">
        <v>1019</v>
      </c>
      <c r="F310" s="8" t="s">
        <v>26</v>
      </c>
      <c r="G310" s="10">
        <f>VLOOKUP(C310,ANALISA!$B:$I,8,0)</f>
        <v>133298.73000000001</v>
      </c>
    </row>
    <row r="311" spans="2:7" ht="15" customHeight="1">
      <c r="B311" s="8">
        <v>274</v>
      </c>
      <c r="C311" s="8" t="s">
        <v>1020</v>
      </c>
      <c r="D311" s="9" t="s">
        <v>1021</v>
      </c>
      <c r="E311" s="9" t="s">
        <v>1022</v>
      </c>
      <c r="F311" s="8" t="s">
        <v>26</v>
      </c>
      <c r="G311" s="10">
        <f>VLOOKUP(C311,ANALISA!$B:$I,8,0)</f>
        <v>75964.53</v>
      </c>
    </row>
    <row r="312" spans="2:7" ht="15" customHeight="1">
      <c r="B312" s="8">
        <v>275</v>
      </c>
      <c r="C312" s="8" t="s">
        <v>1023</v>
      </c>
      <c r="D312" s="9" t="s">
        <v>1024</v>
      </c>
      <c r="E312" s="9" t="s">
        <v>1025</v>
      </c>
      <c r="F312" s="8" t="s">
        <v>26</v>
      </c>
      <c r="G312" s="10">
        <f>VLOOKUP(C312,ANALISA!$B:$I,8,0)</f>
        <v>85998.014999999999</v>
      </c>
    </row>
    <row r="313" spans="2:7" ht="15" customHeight="1">
      <c r="B313" s="8">
        <v>276</v>
      </c>
      <c r="C313" s="8" t="s">
        <v>1026</v>
      </c>
      <c r="D313" s="9" t="s">
        <v>1027</v>
      </c>
      <c r="E313" s="9" t="s">
        <v>1028</v>
      </c>
      <c r="F313" s="8" t="s">
        <v>26</v>
      </c>
      <c r="G313" s="10">
        <f>VLOOKUP(C313,ANALISA!$B:$I,8,0)</f>
        <v>88864.725000000006</v>
      </c>
    </row>
    <row r="314" spans="2:7" ht="15" customHeight="1">
      <c r="B314" s="8">
        <v>277</v>
      </c>
      <c r="C314" s="8" t="s">
        <v>1029</v>
      </c>
      <c r="D314" s="9" t="s">
        <v>1030</v>
      </c>
      <c r="E314" s="9" t="s">
        <v>1031</v>
      </c>
      <c r="F314" s="8" t="s">
        <v>26</v>
      </c>
      <c r="G314" s="10">
        <f>VLOOKUP(C314,ANALISA!$B:$I,8,0)</f>
        <v>98898.21</v>
      </c>
    </row>
    <row r="315" spans="2:7" ht="15" customHeight="1">
      <c r="B315" s="8">
        <v>278</v>
      </c>
      <c r="C315" s="8" t="s">
        <v>1032</v>
      </c>
      <c r="D315" s="9" t="s">
        <v>1033</v>
      </c>
      <c r="E315" s="9" t="s">
        <v>1034</v>
      </c>
      <c r="F315" s="8" t="s">
        <v>26</v>
      </c>
      <c r="G315" s="10">
        <f>VLOOKUP(C315,ANALISA!$B:$I,8,0)</f>
        <v>140465.505</v>
      </c>
    </row>
    <row r="316" spans="2:7" ht="15" customHeight="1">
      <c r="B316" s="8">
        <v>279</v>
      </c>
      <c r="C316" s="8" t="s">
        <v>1035</v>
      </c>
      <c r="D316" s="9" t="s">
        <v>1036</v>
      </c>
      <c r="E316" s="9" t="s">
        <v>1037</v>
      </c>
      <c r="F316" s="8" t="s">
        <v>26</v>
      </c>
      <c r="G316" s="10">
        <f>VLOOKUP(C316,ANALISA!$B:$I,8,0)</f>
        <v>78831.240000000005</v>
      </c>
    </row>
    <row r="317" spans="2:7" ht="15" customHeight="1">
      <c r="B317" s="8">
        <v>280</v>
      </c>
      <c r="C317" s="8" t="s">
        <v>1038</v>
      </c>
      <c r="D317" s="9" t="s">
        <v>1039</v>
      </c>
      <c r="E317" s="9" t="s">
        <v>1040</v>
      </c>
      <c r="F317" s="8" t="s">
        <v>26</v>
      </c>
      <c r="G317" s="10">
        <f>VLOOKUP(C317,ANALISA!$B:$I,8,0)</f>
        <v>80264.595000000001</v>
      </c>
    </row>
    <row r="318" spans="2:7" ht="15" customHeight="1">
      <c r="B318" s="8">
        <v>281</v>
      </c>
      <c r="C318" s="8" t="s">
        <v>1041</v>
      </c>
      <c r="D318" s="9" t="s">
        <v>1042</v>
      </c>
      <c r="E318" s="9" t="s">
        <v>1043</v>
      </c>
      <c r="F318" s="8" t="s">
        <v>26</v>
      </c>
      <c r="G318" s="10">
        <f>VLOOKUP(C318,ANALISA!$B:$I,8,0)</f>
        <v>91731.434999999998</v>
      </c>
    </row>
    <row r="319" spans="2:7" ht="15" customHeight="1">
      <c r="B319" s="8">
        <v>282</v>
      </c>
      <c r="C319" s="8" t="s">
        <v>1044</v>
      </c>
      <c r="D319" s="9" t="s">
        <v>1045</v>
      </c>
      <c r="E319" s="9" t="s">
        <v>1046</v>
      </c>
      <c r="F319" s="8" t="s">
        <v>26</v>
      </c>
      <c r="G319" s="10">
        <f>VLOOKUP(C319,ANALISA!$B:$I,8,0)</f>
        <v>96031.5</v>
      </c>
    </row>
    <row r="320" spans="2:7" ht="15" customHeight="1">
      <c r="B320" s="8">
        <v>283</v>
      </c>
      <c r="C320" s="8" t="s">
        <v>1047</v>
      </c>
      <c r="D320" s="9" t="s">
        <v>1048</v>
      </c>
      <c r="E320" s="9" t="s">
        <v>1049</v>
      </c>
      <c r="F320" s="8" t="s">
        <v>26</v>
      </c>
      <c r="G320" s="10">
        <f>VLOOKUP(C320,ANALISA!$B:$I,8,0)</f>
        <v>107498.34</v>
      </c>
    </row>
    <row r="321" spans="2:7" ht="15" customHeight="1">
      <c r="B321" s="8">
        <v>284</v>
      </c>
      <c r="C321" s="8" t="s">
        <v>1050</v>
      </c>
      <c r="D321" s="9" t="s">
        <v>1051</v>
      </c>
      <c r="E321" s="9" t="s">
        <v>1052</v>
      </c>
      <c r="F321" s="8" t="s">
        <v>7</v>
      </c>
      <c r="G321" s="10">
        <f>VLOOKUP(C321,ANALISA!$B:$I,8,0)</f>
        <v>406862.58</v>
      </c>
    </row>
    <row r="322" spans="2:7" ht="15" customHeight="1">
      <c r="B322" s="8">
        <v>285</v>
      </c>
      <c r="C322" s="8" t="s">
        <v>1053</v>
      </c>
      <c r="D322" s="9" t="s">
        <v>1054</v>
      </c>
      <c r="E322" s="9" t="s">
        <v>1055</v>
      </c>
      <c r="F322" s="8" t="s">
        <v>7</v>
      </c>
      <c r="G322" s="10">
        <f>VLOOKUP(C322,ANALISA!$B:$I,8,0)</f>
        <v>373782.63</v>
      </c>
    </row>
    <row r="323" spans="2:7" ht="15" customHeight="1">
      <c r="B323" s="8">
        <v>286</v>
      </c>
      <c r="C323" s="8" t="s">
        <v>1056</v>
      </c>
      <c r="D323" s="9" t="s">
        <v>1057</v>
      </c>
      <c r="E323" s="9" t="s">
        <v>1058</v>
      </c>
      <c r="F323" s="8" t="s">
        <v>7</v>
      </c>
      <c r="G323" s="10">
        <f>VLOOKUP(C323,ANALISA!$B:$I,8,0)</f>
        <v>368269.30499999999</v>
      </c>
    </row>
    <row r="324" spans="2:7" ht="15" customHeight="1">
      <c r="B324" s="8">
        <v>287</v>
      </c>
      <c r="C324" s="8" t="s">
        <v>1059</v>
      </c>
      <c r="D324" s="9" t="s">
        <v>1060</v>
      </c>
      <c r="E324" s="9" t="s">
        <v>1061</v>
      </c>
      <c r="F324" s="8" t="s">
        <v>7</v>
      </c>
      <c r="G324" s="10">
        <f>VLOOKUP(C324,ANALISA!$B:$I,8,0)</f>
        <v>199776.18</v>
      </c>
    </row>
    <row r="325" spans="2:7" ht="15" customHeight="1">
      <c r="B325" s="8">
        <v>288</v>
      </c>
      <c r="C325" s="8" t="s">
        <v>1062</v>
      </c>
      <c r="D325" s="9" t="s">
        <v>1063</v>
      </c>
      <c r="E325" s="9" t="s">
        <v>1064</v>
      </c>
      <c r="F325" s="8" t="s">
        <v>7</v>
      </c>
      <c r="G325" s="10">
        <f>VLOOKUP(C325,ANALISA!$B:$I,8,0)</f>
        <v>199776.18</v>
      </c>
    </row>
    <row r="326" spans="2:7" ht="15" customHeight="1">
      <c r="B326" s="8">
        <v>289</v>
      </c>
      <c r="C326" s="8" t="s">
        <v>1065</v>
      </c>
      <c r="D326" s="9" t="s">
        <v>1066</v>
      </c>
      <c r="E326" s="9" t="s">
        <v>1067</v>
      </c>
      <c r="F326" s="8" t="s">
        <v>7</v>
      </c>
      <c r="G326" s="10">
        <f>VLOOKUP(C326,ANALISA!$B:$I,8,0)</f>
        <v>199776.18</v>
      </c>
    </row>
    <row r="327" spans="2:7" ht="15" customHeight="1">
      <c r="B327" s="8">
        <v>290</v>
      </c>
      <c r="C327" s="8" t="s">
        <v>1068</v>
      </c>
      <c r="D327" s="9" t="s">
        <v>1069</v>
      </c>
      <c r="E327" s="9" t="s">
        <v>1070</v>
      </c>
      <c r="F327" s="8" t="s">
        <v>7</v>
      </c>
      <c r="G327" s="10">
        <f>VLOOKUP(C327,ANALISA!$B:$I,8,0)</f>
        <v>199292.19</v>
      </c>
    </row>
    <row r="328" spans="2:7" ht="15" customHeight="1">
      <c r="B328" s="8">
        <v>291</v>
      </c>
      <c r="C328" s="8" t="s">
        <v>1071</v>
      </c>
      <c r="D328" s="9" t="s">
        <v>1072</v>
      </c>
      <c r="E328" s="9" t="s">
        <v>1073</v>
      </c>
      <c r="F328" s="8" t="s">
        <v>7</v>
      </c>
      <c r="G328" s="10">
        <f>VLOOKUP(C328,ANALISA!$B:$I,8,0)</f>
        <v>194980.08000000002</v>
      </c>
    </row>
    <row r="329" spans="2:7" ht="15" customHeight="1">
      <c r="B329" s="8">
        <v>292</v>
      </c>
      <c r="C329" s="8" t="s">
        <v>1074</v>
      </c>
      <c r="D329" s="9" t="s">
        <v>1075</v>
      </c>
      <c r="E329" s="9" t="s">
        <v>1076</v>
      </c>
      <c r="F329" s="8" t="s">
        <v>26</v>
      </c>
      <c r="G329" s="10">
        <f>VLOOKUP(C329,ANALISA!$B:$I,8,0)</f>
        <v>144879.45000000001</v>
      </c>
    </row>
    <row r="330" spans="2:7" ht="15" customHeight="1">
      <c r="B330" s="8">
        <v>293</v>
      </c>
      <c r="C330" s="8" t="s">
        <v>1077</v>
      </c>
      <c r="D330" s="9" t="s">
        <v>1078</v>
      </c>
      <c r="E330" s="9" t="s">
        <v>1079</v>
      </c>
      <c r="F330" s="8" t="s">
        <v>26</v>
      </c>
      <c r="G330" s="10">
        <f>VLOOKUP(C330,ANALISA!$B:$I,8,0)</f>
        <v>209109.96</v>
      </c>
    </row>
    <row r="331" spans="2:7" ht="15" customHeight="1">
      <c r="B331" s="8">
        <v>294</v>
      </c>
      <c r="C331" s="8" t="s">
        <v>1080</v>
      </c>
      <c r="D331" s="9" t="s">
        <v>1081</v>
      </c>
      <c r="E331" s="9" t="s">
        <v>1082</v>
      </c>
      <c r="F331" s="8" t="s">
        <v>26</v>
      </c>
      <c r="G331" s="10">
        <f>VLOOKUP(C331,ANALISA!$B:$I,8,0)</f>
        <v>39311.595000000001</v>
      </c>
    </row>
    <row r="332" spans="2:7" ht="15" customHeight="1">
      <c r="B332" s="8">
        <v>295</v>
      </c>
      <c r="C332" s="8" t="s">
        <v>1083</v>
      </c>
      <c r="D332" s="9" t="s">
        <v>1084</v>
      </c>
      <c r="E332" s="9" t="s">
        <v>1085</v>
      </c>
      <c r="F332" s="8" t="s">
        <v>26</v>
      </c>
      <c r="G332" s="10">
        <f>VLOOKUP(C332,ANALISA!$B:$I,8,0)</f>
        <v>40921.245000000003</v>
      </c>
    </row>
    <row r="333" spans="2:7" ht="15" customHeight="1">
      <c r="B333" s="8">
        <v>296</v>
      </c>
      <c r="C333" s="8" t="s">
        <v>1086</v>
      </c>
      <c r="D333" s="9" t="s">
        <v>1087</v>
      </c>
      <c r="E333" s="9" t="s">
        <v>1088</v>
      </c>
      <c r="F333" s="8" t="s">
        <v>26</v>
      </c>
      <c r="G333" s="10">
        <f>VLOOKUP(C333,ANALISA!$B:$I,8,0)</f>
        <v>297923.21999999997</v>
      </c>
    </row>
    <row r="334" spans="2:7" ht="15" customHeight="1">
      <c r="B334" s="8">
        <v>297</v>
      </c>
      <c r="C334" s="8" t="s">
        <v>1089</v>
      </c>
      <c r="D334" s="9" t="s">
        <v>1090</v>
      </c>
      <c r="E334" s="9" t="s">
        <v>1091</v>
      </c>
      <c r="F334" s="8" t="s">
        <v>7</v>
      </c>
      <c r="G334" s="10">
        <f>VLOOKUP(C334,ANALISA!$B:$I,8,0)</f>
        <v>122569.04399999999</v>
      </c>
    </row>
    <row r="335" spans="2:7" ht="15" customHeight="1">
      <c r="B335" s="8">
        <v>298</v>
      </c>
      <c r="C335" s="8" t="s">
        <v>1092</v>
      </c>
      <c r="D335" s="9" t="s">
        <v>1093</v>
      </c>
      <c r="E335" s="9" t="s">
        <v>1094</v>
      </c>
      <c r="F335" s="8" t="s">
        <v>7</v>
      </c>
      <c r="G335" s="10">
        <f>VLOOKUP(C335,ANALISA!$B:$I,8,0)</f>
        <v>172426.91250000001</v>
      </c>
    </row>
    <row r="336" spans="2:7" ht="15" customHeight="1">
      <c r="B336" s="8">
        <v>299</v>
      </c>
      <c r="C336" s="8" t="s">
        <v>1095</v>
      </c>
      <c r="D336" s="9" t="s">
        <v>1096</v>
      </c>
      <c r="E336" s="9" t="s">
        <v>1097</v>
      </c>
      <c r="F336" s="8" t="s">
        <v>7</v>
      </c>
      <c r="G336" s="10">
        <f>VLOOKUP(C336,ANALISA!$B:$I,8,0)</f>
        <v>85128.585000000006</v>
      </c>
    </row>
    <row r="337" spans="2:7" ht="15" customHeight="1">
      <c r="B337" s="8">
        <v>300</v>
      </c>
      <c r="C337" s="8" t="s">
        <v>1098</v>
      </c>
      <c r="D337" s="9" t="s">
        <v>1099</v>
      </c>
      <c r="E337" s="9" t="s">
        <v>1100</v>
      </c>
      <c r="F337" s="8" t="s">
        <v>7</v>
      </c>
      <c r="G337" s="10">
        <f>VLOOKUP(C337,ANALISA!$B:$I,8,0)</f>
        <v>203868.19500000001</v>
      </c>
    </row>
    <row r="338" spans="2:7" ht="15" customHeight="1">
      <c r="B338" s="8">
        <v>301</v>
      </c>
      <c r="C338" s="8" t="s">
        <v>1101</v>
      </c>
      <c r="D338" s="9" t="s">
        <v>1102</v>
      </c>
      <c r="E338" s="9" t="s">
        <v>1103</v>
      </c>
      <c r="F338" s="8" t="s">
        <v>26</v>
      </c>
      <c r="G338" s="10">
        <f>VLOOKUP(C338,ANALISA!$B:$I,8,0)</f>
        <v>102340.89</v>
      </c>
    </row>
    <row r="339" spans="2:7" ht="15" customHeight="1">
      <c r="B339" s="8">
        <v>302</v>
      </c>
      <c r="C339" s="8" t="s">
        <v>1104</v>
      </c>
      <c r="D339" s="9" t="s">
        <v>1105</v>
      </c>
      <c r="E339" s="9" t="s">
        <v>1106</v>
      </c>
      <c r="F339" s="8" t="s">
        <v>7</v>
      </c>
      <c r="G339" s="10">
        <f>VLOOKUP(C339,ANALISA!$B:$I,8,0)</f>
        <v>144888.21</v>
      </c>
    </row>
    <row r="340" spans="2:7" ht="15" customHeight="1">
      <c r="B340" s="8">
        <v>303</v>
      </c>
      <c r="C340" s="8" t="s">
        <v>1107</v>
      </c>
      <c r="D340" s="9" t="s">
        <v>1108</v>
      </c>
      <c r="E340" s="9" t="s">
        <v>1109</v>
      </c>
      <c r="F340" s="8" t="s">
        <v>26</v>
      </c>
      <c r="G340" s="10">
        <f>VLOOKUP(C340,ANALISA!$B:$I,8,0)</f>
        <v>284684.67</v>
      </c>
    </row>
    <row r="341" spans="2:7" ht="15" customHeight="1">
      <c r="B341" s="8">
        <v>304</v>
      </c>
      <c r="C341" s="8" t="s">
        <v>1110</v>
      </c>
      <c r="D341" s="9" t="s">
        <v>1111</v>
      </c>
      <c r="E341" s="9" t="s">
        <v>1112</v>
      </c>
      <c r="F341" s="8" t="s">
        <v>7</v>
      </c>
      <c r="G341" s="10">
        <f>VLOOKUP(C341,ANALISA!$B:$I,8,0)</f>
        <v>200374.05</v>
      </c>
    </row>
    <row r="342" spans="2:7" ht="15" customHeight="1">
      <c r="B342" s="8">
        <v>305</v>
      </c>
      <c r="C342" s="8" t="s">
        <v>1113</v>
      </c>
      <c r="D342" s="9" t="s">
        <v>1114</v>
      </c>
      <c r="E342" s="9" t="s">
        <v>1115</v>
      </c>
      <c r="F342" s="8" t="s">
        <v>26</v>
      </c>
      <c r="G342" s="10">
        <f>VLOOKUP(C342,ANALISA!$B:$I,8,0)</f>
        <v>31736.385000000002</v>
      </c>
    </row>
    <row r="343" spans="2:7" ht="15" customHeight="1">
      <c r="B343" s="8"/>
      <c r="C343" s="12"/>
      <c r="D343" s="12"/>
      <c r="E343" s="12"/>
      <c r="F343" s="13"/>
      <c r="G343" s="10"/>
    </row>
    <row r="344" spans="2:7" ht="15" customHeight="1">
      <c r="B344" s="4" t="s">
        <v>1116</v>
      </c>
      <c r="C344" s="5" t="s">
        <v>1117</v>
      </c>
      <c r="D344" s="5" t="s">
        <v>1118</v>
      </c>
      <c r="E344" s="5"/>
      <c r="F344" s="6"/>
      <c r="G344" s="14"/>
    </row>
    <row r="345" spans="2:7" ht="15" customHeight="1">
      <c r="B345" s="8">
        <v>306</v>
      </c>
      <c r="C345" s="8" t="s">
        <v>1119</v>
      </c>
      <c r="D345" s="9" t="s">
        <v>1120</v>
      </c>
      <c r="E345" s="9" t="s">
        <v>1121</v>
      </c>
      <c r="F345" s="8" t="s">
        <v>48</v>
      </c>
      <c r="G345" s="10">
        <f>VLOOKUP(C345,ANALISA!$B:$I,8,0)</f>
        <v>13981408.949999999</v>
      </c>
    </row>
    <row r="346" spans="2:7" ht="15" customHeight="1">
      <c r="B346" s="15" t="s">
        <v>1122</v>
      </c>
      <c r="C346" s="8" t="s">
        <v>1123</v>
      </c>
      <c r="D346" s="16" t="s">
        <v>1124</v>
      </c>
      <c r="E346" s="16" t="s">
        <v>1125</v>
      </c>
      <c r="F346" s="15" t="s">
        <v>48</v>
      </c>
      <c r="G346" s="10">
        <f>VLOOKUP(C346,ANALISA!$B:$I,8,0)</f>
        <v>14481615.9</v>
      </c>
    </row>
    <row r="347" spans="2:7" ht="15" customHeight="1">
      <c r="B347" s="8">
        <v>308</v>
      </c>
      <c r="C347" s="8" t="s">
        <v>1126</v>
      </c>
      <c r="D347" s="9" t="s">
        <v>1127</v>
      </c>
      <c r="E347" s="9" t="s">
        <v>1128</v>
      </c>
      <c r="F347" s="8" t="s">
        <v>26</v>
      </c>
      <c r="G347" s="10">
        <f>VLOOKUP(C347,ANALISA!$B:$I,8,0)</f>
        <v>606159.15</v>
      </c>
    </row>
    <row r="348" spans="2:7" ht="15" customHeight="1">
      <c r="B348" s="8">
        <v>309</v>
      </c>
      <c r="C348" s="8" t="s">
        <v>1129</v>
      </c>
      <c r="D348" s="9" t="s">
        <v>1130</v>
      </c>
      <c r="E348" s="9" t="s">
        <v>1131</v>
      </c>
      <c r="F348" s="8" t="s">
        <v>26</v>
      </c>
      <c r="G348" s="10">
        <f>VLOOKUP(C348,ANALISA!$B:$I,8,0)</f>
        <v>606159.15</v>
      </c>
    </row>
    <row r="349" spans="2:7" ht="15" customHeight="1">
      <c r="B349" s="8">
        <v>310</v>
      </c>
      <c r="C349" s="8" t="s">
        <v>1132</v>
      </c>
      <c r="D349" s="9" t="s">
        <v>1133</v>
      </c>
      <c r="E349" s="9" t="s">
        <v>1134</v>
      </c>
      <c r="F349" s="8" t="s">
        <v>26</v>
      </c>
      <c r="G349" s="10">
        <f>VLOOKUP(C349,ANALISA!$B:$I,8,0)</f>
        <v>952422.24</v>
      </c>
    </row>
    <row r="350" spans="2:7" ht="15" customHeight="1">
      <c r="B350" s="8">
        <v>311</v>
      </c>
      <c r="C350" s="8" t="s">
        <v>1135</v>
      </c>
      <c r="D350" s="9" t="s">
        <v>1136</v>
      </c>
      <c r="E350" s="9" t="s">
        <v>1137</v>
      </c>
      <c r="F350" s="8" t="s">
        <v>26</v>
      </c>
      <c r="G350" s="10">
        <f>VLOOKUP(C350,ANALISA!$B:$I,8,0)</f>
        <v>664385.99399999995</v>
      </c>
    </row>
    <row r="351" spans="2:7" ht="15" customHeight="1">
      <c r="B351" s="8">
        <v>312</v>
      </c>
      <c r="C351" s="8" t="s">
        <v>1138</v>
      </c>
      <c r="D351" s="9" t="s">
        <v>1139</v>
      </c>
      <c r="E351" s="9" t="s">
        <v>1140</v>
      </c>
      <c r="F351" s="8" t="s">
        <v>26</v>
      </c>
      <c r="G351" s="10">
        <f>VLOOKUP(C351,ANALISA!$B:$I,8,0)</f>
        <v>1217910.6840000001</v>
      </c>
    </row>
    <row r="352" spans="2:7" ht="15" customHeight="1">
      <c r="B352" s="8">
        <v>313</v>
      </c>
      <c r="C352" s="8" t="s">
        <v>1141</v>
      </c>
      <c r="D352" s="9" t="s">
        <v>1142</v>
      </c>
      <c r="E352" s="9" t="s">
        <v>1143</v>
      </c>
      <c r="F352" s="8" t="s">
        <v>26</v>
      </c>
      <c r="G352" s="10">
        <f>VLOOKUP(C352,ANALISA!$B:$I,8,0)</f>
        <v>776018.28749999998</v>
      </c>
    </row>
    <row r="353" spans="2:7" ht="15" customHeight="1">
      <c r="B353" s="8">
        <v>314</v>
      </c>
      <c r="C353" s="8" t="s">
        <v>1144</v>
      </c>
      <c r="D353" s="9" t="s">
        <v>1145</v>
      </c>
      <c r="E353" s="9" t="s">
        <v>1146</v>
      </c>
      <c r="F353" s="8" t="s">
        <v>26</v>
      </c>
      <c r="G353" s="10">
        <f>VLOOKUP(C353,ANALISA!$B:$I,8,0)</f>
        <v>829121.8236</v>
      </c>
    </row>
    <row r="354" spans="2:7" ht="15" customHeight="1">
      <c r="B354" s="8">
        <v>315</v>
      </c>
      <c r="C354" s="8" t="s">
        <v>1147</v>
      </c>
      <c r="D354" s="9" t="s">
        <v>1148</v>
      </c>
      <c r="E354" s="9" t="s">
        <v>1149</v>
      </c>
      <c r="F354" s="8" t="s">
        <v>26</v>
      </c>
      <c r="G354" s="10">
        <f>VLOOKUP(C354,ANALISA!$B:$I,8,0)</f>
        <v>1013458.635</v>
      </c>
    </row>
    <row r="355" spans="2:7" ht="15" customHeight="1">
      <c r="B355" s="8">
        <v>316</v>
      </c>
      <c r="C355" s="8" t="s">
        <v>1150</v>
      </c>
      <c r="D355" s="9" t="s">
        <v>1151</v>
      </c>
      <c r="E355" s="9" t="s">
        <v>1152</v>
      </c>
      <c r="F355" s="8" t="s">
        <v>26</v>
      </c>
      <c r="G355" s="10">
        <f>VLOOKUP(C355,ANALISA!$B:$I,8,0)</f>
        <v>905879.8125</v>
      </c>
    </row>
    <row r="356" spans="2:7" ht="15" customHeight="1">
      <c r="B356" s="8">
        <v>317</v>
      </c>
      <c r="C356" s="8" t="s">
        <v>1153</v>
      </c>
      <c r="D356" s="9" t="s">
        <v>1154</v>
      </c>
      <c r="E356" s="9" t="s">
        <v>1155</v>
      </c>
      <c r="F356" s="8" t="s">
        <v>26</v>
      </c>
      <c r="G356" s="10">
        <f>VLOOKUP(C356,ANALISA!$B:$I,8,0)</f>
        <v>1074042.2475000001</v>
      </c>
    </row>
    <row r="357" spans="2:7" ht="15" customHeight="1">
      <c r="B357" s="8">
        <v>318</v>
      </c>
      <c r="C357" s="8" t="s">
        <v>1156</v>
      </c>
      <c r="D357" s="9" t="s">
        <v>1157</v>
      </c>
      <c r="E357" s="9" t="s">
        <v>1158</v>
      </c>
      <c r="F357" s="8" t="s">
        <v>48</v>
      </c>
      <c r="G357" s="10">
        <f>VLOOKUP(C357,ANALISA!$B:$I,8,0)</f>
        <v>12746851.199999999</v>
      </c>
    </row>
    <row r="358" spans="2:7" ht="15" customHeight="1">
      <c r="B358" s="8">
        <v>319</v>
      </c>
      <c r="C358" s="8" t="s">
        <v>1159</v>
      </c>
      <c r="D358" s="9" t="s">
        <v>1160</v>
      </c>
      <c r="E358" s="9" t="s">
        <v>1161</v>
      </c>
      <c r="F358" s="8" t="s">
        <v>48</v>
      </c>
      <c r="G358" s="10">
        <f>VLOOKUP(C358,ANALISA!$B:$I,8,0)</f>
        <v>14966312.175000001</v>
      </c>
    </row>
    <row r="359" spans="2:7" ht="15" customHeight="1">
      <c r="B359" s="8">
        <v>320</v>
      </c>
      <c r="C359" s="8" t="s">
        <v>1162</v>
      </c>
      <c r="D359" s="9" t="s">
        <v>1163</v>
      </c>
      <c r="E359" s="9" t="s">
        <v>1164</v>
      </c>
      <c r="F359" s="8" t="s">
        <v>48</v>
      </c>
      <c r="G359" s="10">
        <f>VLOOKUP(C359,ANALISA!$B:$I,8,0)</f>
        <v>13950195.975</v>
      </c>
    </row>
    <row r="360" spans="2:7" ht="15" customHeight="1">
      <c r="B360" s="8">
        <v>321</v>
      </c>
      <c r="C360" s="8" t="s">
        <v>1165</v>
      </c>
      <c r="D360" s="9" t="s">
        <v>1166</v>
      </c>
      <c r="E360" s="9" t="s">
        <v>1167</v>
      </c>
      <c r="F360" s="8" t="s">
        <v>26</v>
      </c>
      <c r="G360" s="10">
        <f>VLOOKUP(C360,ANALISA!$B:$I,8,0)</f>
        <v>238264.11599999998</v>
      </c>
    </row>
    <row r="361" spans="2:7" ht="15" customHeight="1">
      <c r="B361" s="8">
        <v>322</v>
      </c>
      <c r="C361" s="8" t="s">
        <v>1168</v>
      </c>
      <c r="D361" s="9" t="s">
        <v>1169</v>
      </c>
      <c r="E361" s="9" t="s">
        <v>1170</v>
      </c>
      <c r="F361" s="8" t="s">
        <v>26</v>
      </c>
      <c r="G361" s="10">
        <f>VLOOKUP(C361,ANALISA!$B:$I,8,0)</f>
        <v>287118.636</v>
      </c>
    </row>
    <row r="362" spans="2:7" ht="15" customHeight="1">
      <c r="B362" s="8">
        <v>323</v>
      </c>
      <c r="C362" s="8" t="s">
        <v>1171</v>
      </c>
      <c r="D362" s="9" t="s">
        <v>1172</v>
      </c>
      <c r="E362" s="9" t="s">
        <v>1173</v>
      </c>
      <c r="F362" s="8" t="s">
        <v>26</v>
      </c>
      <c r="G362" s="10">
        <f>VLOOKUP(C362,ANALISA!$B:$I,8,0)</f>
        <v>156348.48000000001</v>
      </c>
    </row>
    <row r="363" spans="2:7" ht="15" customHeight="1">
      <c r="B363" s="8">
        <v>324</v>
      </c>
      <c r="C363" s="8" t="s">
        <v>1174</v>
      </c>
      <c r="D363" s="9" t="s">
        <v>1175</v>
      </c>
      <c r="E363" s="9" t="s">
        <v>1176</v>
      </c>
      <c r="F363" s="8" t="s">
        <v>26</v>
      </c>
      <c r="G363" s="10">
        <f>VLOOKUP(C363,ANALISA!$B:$I,8,0)</f>
        <v>179885.70209999999</v>
      </c>
    </row>
    <row r="364" spans="2:7" ht="15" customHeight="1">
      <c r="B364" s="8">
        <v>325</v>
      </c>
      <c r="C364" s="8" t="s">
        <v>1177</v>
      </c>
      <c r="D364" s="9" t="s">
        <v>1178</v>
      </c>
      <c r="E364" s="9" t="s">
        <v>1179</v>
      </c>
      <c r="F364" s="8" t="s">
        <v>26</v>
      </c>
      <c r="G364" s="10">
        <f>VLOOKUP(C364,ANALISA!$B:$I,8,0)</f>
        <v>184834.58744999999</v>
      </c>
    </row>
    <row r="365" spans="2:7" ht="15" customHeight="1">
      <c r="B365" s="8">
        <v>326</v>
      </c>
      <c r="C365" s="8" t="s">
        <v>1180</v>
      </c>
      <c r="D365" s="9" t="s">
        <v>1181</v>
      </c>
      <c r="E365" s="9" t="s">
        <v>1182</v>
      </c>
      <c r="F365" s="8" t="s">
        <v>7</v>
      </c>
      <c r="G365" s="10">
        <f>VLOOKUP(C365,ANALISA!$B:$I,8,0)</f>
        <v>156015.42480000004</v>
      </c>
    </row>
    <row r="366" spans="2:7" ht="15" customHeight="1">
      <c r="B366" s="8">
        <v>327</v>
      </c>
      <c r="C366" s="8" t="s">
        <v>1183</v>
      </c>
      <c r="D366" s="9" t="s">
        <v>1184</v>
      </c>
      <c r="E366" s="9" t="s">
        <v>1185</v>
      </c>
      <c r="F366" s="8" t="s">
        <v>7</v>
      </c>
      <c r="G366" s="10">
        <f>VLOOKUP(C366,ANALISA!$B:$I,8,0)</f>
        <v>157242.32849999997</v>
      </c>
    </row>
    <row r="367" spans="2:7" ht="15" customHeight="1">
      <c r="B367" s="8">
        <v>328</v>
      </c>
      <c r="C367" s="8" t="s">
        <v>1186</v>
      </c>
      <c r="D367" s="9" t="s">
        <v>1187</v>
      </c>
      <c r="E367" s="9" t="s">
        <v>1188</v>
      </c>
      <c r="F367" s="8" t="s">
        <v>26</v>
      </c>
      <c r="G367" s="10">
        <f>VLOOKUP(C367,ANALISA!$B:$I,8,0)</f>
        <v>342880.41600000003</v>
      </c>
    </row>
    <row r="368" spans="2:7" ht="15" customHeight="1">
      <c r="B368" s="8">
        <v>329</v>
      </c>
      <c r="C368" s="8" t="s">
        <v>1189</v>
      </c>
      <c r="D368" s="9" t="s">
        <v>1190</v>
      </c>
      <c r="E368" s="9" t="s">
        <v>1191</v>
      </c>
      <c r="F368" s="8" t="s">
        <v>26</v>
      </c>
      <c r="G368" s="10">
        <f>VLOOKUP(C368,ANALISA!$B:$I,8,0)</f>
        <v>602649.45600000001</v>
      </c>
    </row>
    <row r="369" spans="2:7" ht="15" customHeight="1">
      <c r="B369" s="8">
        <v>330</v>
      </c>
      <c r="C369" s="8" t="s">
        <v>1192</v>
      </c>
      <c r="D369" s="9" t="s">
        <v>1193</v>
      </c>
      <c r="E369" s="9" t="s">
        <v>1194</v>
      </c>
      <c r="F369" s="8" t="s">
        <v>26</v>
      </c>
      <c r="G369" s="10">
        <f>VLOOKUP(C369,ANALISA!$B:$I,8,0)</f>
        <v>527131.6860000001</v>
      </c>
    </row>
    <row r="370" spans="2:7" ht="15" customHeight="1">
      <c r="B370" s="8">
        <v>331</v>
      </c>
      <c r="C370" s="8" t="s">
        <v>1195</v>
      </c>
      <c r="D370" s="9" t="s">
        <v>1196</v>
      </c>
      <c r="E370" s="9" t="s">
        <v>1197</v>
      </c>
      <c r="F370" s="8" t="s">
        <v>26</v>
      </c>
      <c r="G370" s="10">
        <f>VLOOKUP(C370,ANALISA!$B:$I,8,0)</f>
        <v>361159.57949999999</v>
      </c>
    </row>
    <row r="371" spans="2:7" ht="15" customHeight="1">
      <c r="B371" s="8">
        <v>332</v>
      </c>
      <c r="C371" s="8" t="s">
        <v>1198</v>
      </c>
      <c r="D371" s="9" t="s">
        <v>1199</v>
      </c>
      <c r="E371" s="9" t="s">
        <v>1200</v>
      </c>
      <c r="F371" s="8" t="s">
        <v>26</v>
      </c>
      <c r="G371" s="10">
        <f>VLOOKUP(C371,ANALISA!$B:$I,8,0)</f>
        <v>63963.33</v>
      </c>
    </row>
    <row r="372" spans="2:7" ht="15" customHeight="1">
      <c r="B372" s="8">
        <v>333</v>
      </c>
      <c r="C372" s="8" t="s">
        <v>1201</v>
      </c>
      <c r="D372" s="9" t="s">
        <v>1202</v>
      </c>
      <c r="E372" s="9" t="s">
        <v>1203</v>
      </c>
      <c r="F372" s="8" t="s">
        <v>26</v>
      </c>
      <c r="G372" s="10">
        <f>VLOOKUP(C372,ANALISA!$B:$I,8,0)</f>
        <v>154822.81650000002</v>
      </c>
    </row>
    <row r="373" spans="2:7" ht="15" customHeight="1">
      <c r="B373" s="8"/>
      <c r="C373" s="12"/>
      <c r="D373" s="12"/>
      <c r="E373" s="12"/>
      <c r="F373" s="13"/>
      <c r="G373" s="10"/>
    </row>
    <row r="374" spans="2:7" ht="15" customHeight="1">
      <c r="B374" s="4" t="s">
        <v>1204</v>
      </c>
      <c r="C374" s="5" t="s">
        <v>1205</v>
      </c>
      <c r="D374" s="5" t="s">
        <v>1206</v>
      </c>
      <c r="E374" s="5"/>
      <c r="F374" s="6"/>
      <c r="G374" s="14"/>
    </row>
    <row r="375" spans="2:7" ht="15" customHeight="1">
      <c r="B375" s="8">
        <v>334</v>
      </c>
      <c r="C375" s="8" t="s">
        <v>1207</v>
      </c>
      <c r="D375" s="9" t="s">
        <v>1208</v>
      </c>
      <c r="E375" s="9" t="s">
        <v>1209</v>
      </c>
      <c r="F375" s="8" t="s">
        <v>71</v>
      </c>
      <c r="G375" s="10">
        <f>VLOOKUP(C375,ANALISA!$B:$I,8,0)</f>
        <v>343909.935</v>
      </c>
    </row>
    <row r="376" spans="2:7" ht="15" customHeight="1">
      <c r="B376" s="8">
        <v>335</v>
      </c>
      <c r="C376" s="8" t="s">
        <v>1210</v>
      </c>
      <c r="D376" s="9" t="s">
        <v>1211</v>
      </c>
      <c r="E376" s="9" t="s">
        <v>1212</v>
      </c>
      <c r="F376" s="8" t="s">
        <v>71</v>
      </c>
      <c r="G376" s="10">
        <f>VLOOKUP(C376,ANALISA!$B:$I,8,0)</f>
        <v>283150.57500000001</v>
      </c>
    </row>
    <row r="377" spans="2:7" ht="15" customHeight="1">
      <c r="B377" s="8">
        <v>336</v>
      </c>
      <c r="C377" s="8" t="s">
        <v>1213</v>
      </c>
      <c r="D377" s="9" t="s">
        <v>1214</v>
      </c>
      <c r="E377" s="9" t="s">
        <v>1215</v>
      </c>
      <c r="F377" s="8" t="s">
        <v>71</v>
      </c>
      <c r="G377" s="10">
        <f>VLOOKUP(C377,ANALISA!$B:$I,8,0)</f>
        <v>336929.31</v>
      </c>
    </row>
    <row r="378" spans="2:7" ht="15" customHeight="1">
      <c r="B378" s="8">
        <v>337</v>
      </c>
      <c r="C378" s="8" t="s">
        <v>1216</v>
      </c>
      <c r="D378" s="9" t="s">
        <v>1217</v>
      </c>
      <c r="E378" s="9" t="s">
        <v>1218</v>
      </c>
      <c r="F378" s="8" t="s">
        <v>71</v>
      </c>
      <c r="G378" s="10">
        <f>VLOOKUP(C378,ANALISA!$B:$I,8,0)</f>
        <v>309773.31</v>
      </c>
    </row>
    <row r="379" spans="2:7" ht="15" customHeight="1">
      <c r="B379" s="8">
        <v>338</v>
      </c>
      <c r="C379" s="8" t="s">
        <v>1219</v>
      </c>
      <c r="D379" s="9" t="s">
        <v>1220</v>
      </c>
      <c r="E379" s="9" t="s">
        <v>1221</v>
      </c>
      <c r="F379" s="8" t="s">
        <v>71</v>
      </c>
      <c r="G379" s="10">
        <f>VLOOKUP(C379,ANALISA!$B:$I,8,0)</f>
        <v>125896.311</v>
      </c>
    </row>
    <row r="380" spans="2:7" ht="15" customHeight="1">
      <c r="B380" s="8">
        <v>339</v>
      </c>
      <c r="C380" s="8" t="s">
        <v>1222</v>
      </c>
      <c r="D380" s="9" t="s">
        <v>1223</v>
      </c>
      <c r="E380" s="9" t="s">
        <v>1224</v>
      </c>
      <c r="F380" s="8" t="s">
        <v>71</v>
      </c>
      <c r="G380" s="10">
        <f>VLOOKUP(C380,ANALISA!$B:$I,8,0)</f>
        <v>125865.32249999999</v>
      </c>
    </row>
    <row r="381" spans="2:7" ht="15" customHeight="1">
      <c r="B381" s="8">
        <v>340</v>
      </c>
      <c r="C381" s="8" t="s">
        <v>1225</v>
      </c>
      <c r="D381" s="9" t="s">
        <v>1226</v>
      </c>
      <c r="E381" s="9" t="s">
        <v>1227</v>
      </c>
      <c r="F381" s="8" t="s">
        <v>71</v>
      </c>
      <c r="G381" s="10">
        <f>VLOOKUP(C381,ANALISA!$B:$I,8,0)</f>
        <v>98632.672500000001</v>
      </c>
    </row>
    <row r="382" spans="2:7" ht="15" customHeight="1">
      <c r="B382" s="8">
        <v>341</v>
      </c>
      <c r="C382" s="8" t="s">
        <v>1228</v>
      </c>
      <c r="D382" s="9" t="s">
        <v>1229</v>
      </c>
      <c r="E382" s="9" t="s">
        <v>1230</v>
      </c>
      <c r="F382" s="8" t="s">
        <v>71</v>
      </c>
      <c r="G382" s="10">
        <f>VLOOKUP(C382,ANALISA!$B:$I,8,0)</f>
        <v>49792.934999999998</v>
      </c>
    </row>
    <row r="383" spans="2:7" ht="15" customHeight="1">
      <c r="B383" s="8">
        <v>342</v>
      </c>
      <c r="C383" s="8" t="s">
        <v>1231</v>
      </c>
      <c r="D383" s="9" t="s">
        <v>1232</v>
      </c>
      <c r="E383" s="9" t="s">
        <v>1233</v>
      </c>
      <c r="F383" s="8" t="s">
        <v>71</v>
      </c>
      <c r="G383" s="10">
        <f>VLOOKUP(C383,ANALISA!$B:$I,8,0)</f>
        <v>26907.435000000001</v>
      </c>
    </row>
    <row r="384" spans="2:7" ht="15" customHeight="1">
      <c r="B384" s="8">
        <v>343</v>
      </c>
      <c r="C384" s="8" t="s">
        <v>1234</v>
      </c>
      <c r="D384" s="9" t="s">
        <v>1235</v>
      </c>
      <c r="E384" s="9" t="s">
        <v>1236</v>
      </c>
      <c r="F384" s="8" t="s">
        <v>71</v>
      </c>
      <c r="G384" s="10">
        <f>VLOOKUP(C384,ANALISA!$B:$I,8,0)</f>
        <v>277563.88500000001</v>
      </c>
    </row>
    <row r="385" spans="2:7" ht="15" customHeight="1">
      <c r="B385" s="8">
        <v>344</v>
      </c>
      <c r="C385" s="8" t="s">
        <v>1237</v>
      </c>
      <c r="D385" s="9" t="s">
        <v>1238</v>
      </c>
      <c r="E385" s="9" t="s">
        <v>1239</v>
      </c>
      <c r="F385" s="8" t="s">
        <v>71</v>
      </c>
      <c r="G385" s="10">
        <f>VLOOKUP(C385,ANALISA!$B:$I,8,0)</f>
        <v>282281.14500000002</v>
      </c>
    </row>
    <row r="386" spans="2:7" ht="15" customHeight="1">
      <c r="B386" s="8">
        <v>345</v>
      </c>
      <c r="C386" s="8" t="s">
        <v>1240</v>
      </c>
      <c r="D386" s="9" t="s">
        <v>1241</v>
      </c>
      <c r="E386" s="9" t="s">
        <v>1242</v>
      </c>
      <c r="F386" s="8" t="s">
        <v>71</v>
      </c>
      <c r="G386" s="10">
        <f>VLOOKUP(C386,ANALISA!$B:$I,8,0)</f>
        <v>195219.88500000001</v>
      </c>
    </row>
    <row r="387" spans="2:7" ht="15" customHeight="1">
      <c r="B387" s="8">
        <v>346</v>
      </c>
      <c r="C387" s="8" t="s">
        <v>1243</v>
      </c>
      <c r="D387" s="9" t="s">
        <v>1244</v>
      </c>
      <c r="E387" s="9" t="s">
        <v>1245</v>
      </c>
      <c r="F387" s="8" t="s">
        <v>71</v>
      </c>
      <c r="G387" s="10">
        <f>VLOOKUP(C387,ANALISA!$B:$I,8,0)</f>
        <v>118966.27499999999</v>
      </c>
    </row>
    <row r="388" spans="2:7" ht="15" customHeight="1">
      <c r="B388" s="8">
        <v>347</v>
      </c>
      <c r="C388" s="8" t="s">
        <v>1246</v>
      </c>
      <c r="D388" s="9" t="s">
        <v>1247</v>
      </c>
      <c r="E388" s="9" t="s">
        <v>1248</v>
      </c>
      <c r="F388" s="8" t="s">
        <v>71</v>
      </c>
      <c r="G388" s="10">
        <f>VLOOKUP(C388,ANALISA!$B:$I,8,0)</f>
        <v>165315.435</v>
      </c>
    </row>
    <row r="389" spans="2:7" ht="15" customHeight="1">
      <c r="B389" s="8">
        <v>348</v>
      </c>
      <c r="C389" s="8" t="s">
        <v>1249</v>
      </c>
      <c r="D389" s="9" t="s">
        <v>1250</v>
      </c>
      <c r="E389" s="9" t="s">
        <v>1251</v>
      </c>
      <c r="F389" s="8" t="s">
        <v>71</v>
      </c>
      <c r="G389" s="10">
        <f>VLOOKUP(C389,ANALISA!$B:$I,8,0)</f>
        <v>178944.1335</v>
      </c>
    </row>
    <row r="390" spans="2:7" ht="15" customHeight="1">
      <c r="B390" s="8">
        <v>349</v>
      </c>
      <c r="C390" s="8" t="s">
        <v>1252</v>
      </c>
      <c r="D390" s="9" t="s">
        <v>1253</v>
      </c>
      <c r="E390" s="9" t="s">
        <v>1254</v>
      </c>
      <c r="F390" s="8" t="s">
        <v>26</v>
      </c>
      <c r="G390" s="10">
        <f>VLOOKUP(C390,ANALISA!$B:$I,8,0)</f>
        <v>192817.23599999998</v>
      </c>
    </row>
    <row r="391" spans="2:7" ht="15" customHeight="1">
      <c r="B391" s="8">
        <v>350</v>
      </c>
      <c r="C391" s="8" t="s">
        <v>1255</v>
      </c>
      <c r="D391" s="9" t="s">
        <v>1256</v>
      </c>
      <c r="E391" s="9" t="s">
        <v>1257</v>
      </c>
      <c r="F391" s="8" t="s">
        <v>26</v>
      </c>
      <c r="G391" s="10">
        <f>VLOOKUP(C391,ANALISA!$B:$I,8,0)</f>
        <v>250633.23600000003</v>
      </c>
    </row>
    <row r="392" spans="2:7" ht="15" customHeight="1">
      <c r="B392" s="8">
        <v>351</v>
      </c>
      <c r="C392" s="8" t="s">
        <v>1258</v>
      </c>
      <c r="D392" s="9" t="s">
        <v>1259</v>
      </c>
      <c r="E392" s="9" t="s">
        <v>1260</v>
      </c>
      <c r="F392" s="8" t="s">
        <v>26</v>
      </c>
      <c r="G392" s="10">
        <f>VLOOKUP(C392,ANALISA!$B:$I,8,0)</f>
        <v>471204.67050000007</v>
      </c>
    </row>
    <row r="393" spans="2:7" ht="15" customHeight="1">
      <c r="B393" s="8">
        <v>352</v>
      </c>
      <c r="C393" s="8" t="s">
        <v>1261</v>
      </c>
      <c r="D393" s="9" t="s">
        <v>1262</v>
      </c>
      <c r="E393" s="9" t="s">
        <v>1263</v>
      </c>
      <c r="F393" s="8" t="s">
        <v>26</v>
      </c>
      <c r="G393" s="10">
        <f>VLOOKUP(C393,ANALISA!$B:$I,8,0)</f>
        <v>607451.57850000018</v>
      </c>
    </row>
    <row r="394" spans="2:7" ht="15" customHeight="1">
      <c r="B394" s="8">
        <v>353</v>
      </c>
      <c r="C394" s="8" t="s">
        <v>1264</v>
      </c>
      <c r="D394" s="9" t="s">
        <v>1265</v>
      </c>
      <c r="E394" s="9" t="s">
        <v>1266</v>
      </c>
      <c r="F394" s="8" t="s">
        <v>26</v>
      </c>
      <c r="G394" s="10">
        <f>VLOOKUP(C394,ANALISA!$B:$I,8,0)</f>
        <v>264971.38500000001</v>
      </c>
    </row>
    <row r="395" spans="2:7" ht="15" customHeight="1">
      <c r="B395" s="8">
        <v>354</v>
      </c>
      <c r="C395" s="8" t="s">
        <v>1267</v>
      </c>
      <c r="D395" s="9" t="s">
        <v>1268</v>
      </c>
      <c r="E395" s="9" t="s">
        <v>1269</v>
      </c>
      <c r="F395" s="8" t="s">
        <v>26</v>
      </c>
      <c r="G395" s="10">
        <f>VLOOKUP(C395,ANALISA!$B:$I,8,0)</f>
        <v>479305.59000000008</v>
      </c>
    </row>
    <row r="396" spans="2:7" ht="15" customHeight="1">
      <c r="B396" s="8">
        <v>355</v>
      </c>
      <c r="C396" s="8" t="s">
        <v>1270</v>
      </c>
      <c r="D396" s="9" t="s">
        <v>1271</v>
      </c>
      <c r="E396" s="9" t="s">
        <v>1272</v>
      </c>
      <c r="F396" s="8" t="s">
        <v>26</v>
      </c>
      <c r="G396" s="10">
        <f>VLOOKUP(C396,ANALISA!$B:$I,8,0)</f>
        <v>252083.23500000004</v>
      </c>
    </row>
    <row r="397" spans="2:7" ht="15" customHeight="1">
      <c r="B397" s="8">
        <v>356</v>
      </c>
      <c r="C397" s="8" t="s">
        <v>1273</v>
      </c>
      <c r="D397" s="9" t="s">
        <v>1274</v>
      </c>
      <c r="E397" s="9" t="s">
        <v>1275</v>
      </c>
      <c r="F397" s="8" t="s">
        <v>26</v>
      </c>
      <c r="G397" s="10">
        <f>VLOOKUP(C397,ANALISA!$B:$I,8,0)</f>
        <v>257493.63000000003</v>
      </c>
    </row>
    <row r="398" spans="2:7" ht="15" customHeight="1">
      <c r="B398" s="8"/>
      <c r="C398" s="12"/>
      <c r="D398" s="12"/>
      <c r="E398" s="12"/>
      <c r="F398" s="13"/>
      <c r="G398" s="10"/>
    </row>
    <row r="399" spans="2:7" ht="15" customHeight="1">
      <c r="B399" s="4" t="s">
        <v>1276</v>
      </c>
      <c r="C399" s="5" t="s">
        <v>1277</v>
      </c>
      <c r="D399" s="5" t="s">
        <v>1278</v>
      </c>
      <c r="E399" s="5"/>
      <c r="F399" s="6"/>
      <c r="G399" s="14"/>
    </row>
    <row r="400" spans="2:7" ht="15" customHeight="1">
      <c r="B400" s="8">
        <v>357</v>
      </c>
      <c r="C400" s="8" t="s">
        <v>1279</v>
      </c>
      <c r="D400" s="9" t="s">
        <v>1280</v>
      </c>
      <c r="E400" s="9" t="s">
        <v>1281</v>
      </c>
      <c r="F400" s="8" t="s">
        <v>26</v>
      </c>
      <c r="G400" s="10">
        <f>VLOOKUP(C400,ANALISA!$B:$I,8,0)</f>
        <v>17129.084999999999</v>
      </c>
    </row>
    <row r="401" spans="2:7" ht="15" customHeight="1">
      <c r="B401" s="8">
        <v>358</v>
      </c>
      <c r="C401" s="8" t="s">
        <v>1282</v>
      </c>
      <c r="D401" s="9" t="s">
        <v>1283</v>
      </c>
      <c r="E401" s="9" t="s">
        <v>1284</v>
      </c>
      <c r="F401" s="8" t="s">
        <v>26</v>
      </c>
      <c r="G401" s="10">
        <f>VLOOKUP(C401,ANALISA!$B:$I,8,0)</f>
        <v>16346.16</v>
      </c>
    </row>
    <row r="402" spans="2:7" ht="15" customHeight="1">
      <c r="B402" s="8">
        <v>359</v>
      </c>
      <c r="C402" s="8" t="s">
        <v>1285</v>
      </c>
      <c r="D402" s="9" t="s">
        <v>1286</v>
      </c>
      <c r="E402" s="9" t="s">
        <v>1287</v>
      </c>
      <c r="F402" s="8" t="s">
        <v>26</v>
      </c>
      <c r="G402" s="10">
        <f>VLOOKUP(C402,ANALISA!$B:$I,8,0)</f>
        <v>16953.884999999998</v>
      </c>
    </row>
    <row r="403" spans="2:7" ht="15" customHeight="1">
      <c r="B403" s="15">
        <v>360</v>
      </c>
      <c r="C403" s="8" t="s">
        <v>1288</v>
      </c>
      <c r="D403" s="16" t="s">
        <v>1289</v>
      </c>
      <c r="E403" s="16" t="s">
        <v>1290</v>
      </c>
      <c r="F403" s="15" t="s">
        <v>26</v>
      </c>
      <c r="G403" s="10">
        <f>VLOOKUP(C403,ANALISA!$B:$I,8,0)</f>
        <v>73421.94</v>
      </c>
    </row>
    <row r="404" spans="2:7" ht="15" customHeight="1">
      <c r="B404" s="15">
        <v>361</v>
      </c>
      <c r="C404" s="8" t="s">
        <v>1291</v>
      </c>
      <c r="D404" s="16" t="s">
        <v>1292</v>
      </c>
      <c r="E404" s="16" t="s">
        <v>1293</v>
      </c>
      <c r="F404" s="15" t="s">
        <v>26</v>
      </c>
      <c r="G404" s="10">
        <f>VLOOKUP(C404,ANALISA!$B:$I,8,0)</f>
        <v>91513.53</v>
      </c>
    </row>
    <row r="405" spans="2:7" ht="15" customHeight="1">
      <c r="B405" s="8">
        <v>362</v>
      </c>
      <c r="C405" s="8" t="s">
        <v>1294</v>
      </c>
      <c r="D405" s="9" t="s">
        <v>1295</v>
      </c>
      <c r="E405" s="9" t="s">
        <v>1296</v>
      </c>
      <c r="F405" s="8" t="s">
        <v>26</v>
      </c>
      <c r="G405" s="10">
        <f>VLOOKUP(C405,ANALISA!$B:$I,8,0)</f>
        <v>22334.715</v>
      </c>
    </row>
    <row r="406" spans="2:7" ht="15" customHeight="1">
      <c r="B406" s="8">
        <v>363</v>
      </c>
      <c r="C406" s="8" t="s">
        <v>1297</v>
      </c>
      <c r="D406" s="9" t="s">
        <v>1298</v>
      </c>
      <c r="E406" s="9" t="s">
        <v>1299</v>
      </c>
      <c r="F406" s="8" t="s">
        <v>26</v>
      </c>
      <c r="G406" s="10">
        <f>VLOOKUP(C406,ANALISA!$B:$I,8,0)</f>
        <v>107910.27899999999</v>
      </c>
    </row>
    <row r="407" spans="2:7" ht="15" customHeight="1">
      <c r="B407" s="8">
        <v>364</v>
      </c>
      <c r="C407" s="8" t="s">
        <v>1300</v>
      </c>
      <c r="D407" s="9" t="s">
        <v>1301</v>
      </c>
      <c r="E407" s="9" t="s">
        <v>1302</v>
      </c>
      <c r="F407" s="8" t="s">
        <v>26</v>
      </c>
      <c r="G407" s="10">
        <f>VLOOKUP(C407,ANALISA!$B:$I,8,0)</f>
        <v>16469.895</v>
      </c>
    </row>
    <row r="408" spans="2:7" ht="15" customHeight="1">
      <c r="B408" s="8">
        <v>365</v>
      </c>
      <c r="C408" s="8" t="s">
        <v>1303</v>
      </c>
      <c r="D408" s="9" t="s">
        <v>1304</v>
      </c>
      <c r="E408" s="9" t="s">
        <v>1305</v>
      </c>
      <c r="F408" s="8" t="s">
        <v>26</v>
      </c>
      <c r="G408" s="10">
        <f>VLOOKUP(C408,ANALISA!$B:$I,8,0)</f>
        <v>47193.404999999999</v>
      </c>
    </row>
    <row r="409" spans="2:7" ht="15" customHeight="1">
      <c r="B409" s="15">
        <v>366</v>
      </c>
      <c r="C409" s="8" t="s">
        <v>1306</v>
      </c>
      <c r="D409" s="16" t="s">
        <v>1307</v>
      </c>
      <c r="E409" s="16" t="s">
        <v>1308</v>
      </c>
      <c r="F409" s="15" t="s">
        <v>26</v>
      </c>
      <c r="G409" s="10">
        <f>VLOOKUP(C409,ANALISA!$B:$I,8,0)</f>
        <v>35897.166000000005</v>
      </c>
    </row>
    <row r="410" spans="2:7" ht="15" customHeight="1">
      <c r="B410" s="8">
        <v>367</v>
      </c>
      <c r="C410" s="8" t="s">
        <v>1309</v>
      </c>
      <c r="D410" s="9" t="s">
        <v>1310</v>
      </c>
      <c r="E410" s="9" t="s">
        <v>1311</v>
      </c>
      <c r="F410" s="8" t="s">
        <v>26</v>
      </c>
      <c r="G410" s="10">
        <f>VLOOKUP(C410,ANALISA!$B:$I,8,0)</f>
        <v>25883.829000000002</v>
      </c>
    </row>
    <row r="411" spans="2:7" ht="15" customHeight="1">
      <c r="B411" s="8">
        <v>368</v>
      </c>
      <c r="C411" s="8" t="s">
        <v>1312</v>
      </c>
      <c r="D411" s="9" t="s">
        <v>1313</v>
      </c>
      <c r="E411" s="9" t="s">
        <v>1314</v>
      </c>
      <c r="F411" s="8" t="s">
        <v>26</v>
      </c>
      <c r="G411" s="10">
        <f>VLOOKUP(C411,ANALISA!$B:$I,8,0)</f>
        <v>24974.978999999999</v>
      </c>
    </row>
    <row r="412" spans="2:7" ht="15" customHeight="1">
      <c r="B412" s="8">
        <v>369</v>
      </c>
      <c r="C412" s="8" t="s">
        <v>1315</v>
      </c>
      <c r="D412" s="9" t="s">
        <v>1316</v>
      </c>
      <c r="E412" s="9" t="s">
        <v>1317</v>
      </c>
      <c r="F412" s="8" t="s">
        <v>26</v>
      </c>
      <c r="G412" s="10">
        <f>VLOOKUP(C412,ANALISA!$B:$I,8,0)</f>
        <v>18725.7045</v>
      </c>
    </row>
    <row r="413" spans="2:7" ht="15" customHeight="1">
      <c r="B413" s="8">
        <v>370</v>
      </c>
      <c r="C413" s="8" t="s">
        <v>1318</v>
      </c>
      <c r="D413" s="9" t="s">
        <v>1319</v>
      </c>
      <c r="E413" s="9" t="s">
        <v>1320</v>
      </c>
      <c r="F413" s="8" t="s">
        <v>26</v>
      </c>
      <c r="G413" s="10">
        <f>VLOOKUP(C413,ANALISA!$B:$I,8,0)</f>
        <v>9850.0725000000002</v>
      </c>
    </row>
    <row r="414" spans="2:7" ht="15" customHeight="1">
      <c r="B414" s="8">
        <v>371</v>
      </c>
      <c r="C414" s="8" t="s">
        <v>1321</v>
      </c>
      <c r="D414" s="9" t="s">
        <v>1322</v>
      </c>
      <c r="E414" s="9" t="s">
        <v>1323</v>
      </c>
      <c r="F414" s="8" t="s">
        <v>26</v>
      </c>
      <c r="G414" s="10">
        <f>VLOOKUP(C414,ANALISA!$B:$I,8,0)</f>
        <v>186147.26250000001</v>
      </c>
    </row>
    <row r="415" spans="2:7" ht="15" customHeight="1">
      <c r="B415" s="8">
        <v>372</v>
      </c>
      <c r="C415" s="8" t="s">
        <v>1324</v>
      </c>
      <c r="D415" s="9" t="s">
        <v>1325</v>
      </c>
      <c r="E415" s="9" t="s">
        <v>1326</v>
      </c>
      <c r="F415" s="8" t="s">
        <v>26</v>
      </c>
      <c r="G415" s="10">
        <f>VLOOKUP(C415,ANALISA!$B:$I,8,0)</f>
        <v>33348.772499999999</v>
      </c>
    </row>
    <row r="416" spans="2:7" ht="15" customHeight="1">
      <c r="B416" s="8">
        <v>373</v>
      </c>
      <c r="C416" s="8" t="s">
        <v>1327</v>
      </c>
      <c r="D416" s="9" t="s">
        <v>1328</v>
      </c>
      <c r="E416" s="9" t="s">
        <v>1329</v>
      </c>
      <c r="F416" s="8" t="s">
        <v>26</v>
      </c>
      <c r="G416" s="10">
        <f>VLOOKUP(C416,ANALISA!$B:$I,8,0)</f>
        <v>71345.929499999998</v>
      </c>
    </row>
    <row r="417" spans="2:7" ht="15" customHeight="1">
      <c r="B417" s="8">
        <v>374</v>
      </c>
      <c r="C417" s="8" t="s">
        <v>1330</v>
      </c>
      <c r="D417" s="9" t="s">
        <v>1331</v>
      </c>
      <c r="E417" s="9" t="s">
        <v>1332</v>
      </c>
      <c r="F417" s="8" t="s">
        <v>26</v>
      </c>
      <c r="G417" s="10">
        <f>VLOOKUP(C417,ANALISA!$B:$I,8,0)</f>
        <v>77251.483500000002</v>
      </c>
    </row>
    <row r="418" spans="2:7" ht="15" customHeight="1">
      <c r="B418" s="15">
        <v>375</v>
      </c>
      <c r="C418" s="8" t="s">
        <v>1333</v>
      </c>
      <c r="D418" s="16" t="s">
        <v>1334</v>
      </c>
      <c r="E418" s="16" t="s">
        <v>1335</v>
      </c>
      <c r="F418" s="15" t="s">
        <v>26</v>
      </c>
      <c r="G418" s="10">
        <f>VLOOKUP(C418,ANALISA!$B:$I,8,0)</f>
        <v>41642.85</v>
      </c>
    </row>
    <row r="419" spans="2:7" ht="15" customHeight="1">
      <c r="B419" s="8">
        <v>376</v>
      </c>
      <c r="C419" s="8" t="s">
        <v>1336</v>
      </c>
      <c r="D419" s="9" t="s">
        <v>1337</v>
      </c>
      <c r="E419" s="9" t="s">
        <v>1338</v>
      </c>
      <c r="F419" s="8" t="s">
        <v>26</v>
      </c>
      <c r="G419" s="10">
        <f>VLOOKUP(C419,ANALISA!$B:$I,8,0)</f>
        <v>170956.875</v>
      </c>
    </row>
    <row r="420" spans="2:7" ht="15" customHeight="1">
      <c r="B420" s="15">
        <v>377</v>
      </c>
      <c r="C420" s="8" t="s">
        <v>1339</v>
      </c>
      <c r="D420" s="16" t="s">
        <v>1340</v>
      </c>
      <c r="E420" s="16" t="s">
        <v>1341</v>
      </c>
      <c r="F420" s="15" t="s">
        <v>26</v>
      </c>
      <c r="G420" s="10">
        <f>VLOOKUP(C420,ANALISA!$B:$I,8,0)</f>
        <v>153559.51500000001</v>
      </c>
    </row>
    <row r="421" spans="2:7" ht="15" customHeight="1">
      <c r="B421" s="8">
        <v>378</v>
      </c>
      <c r="C421" s="8" t="s">
        <v>1342</v>
      </c>
      <c r="D421" s="9" t="s">
        <v>1343</v>
      </c>
      <c r="E421" s="9" t="s">
        <v>1344</v>
      </c>
      <c r="F421" s="8" t="s">
        <v>26</v>
      </c>
      <c r="G421" s="10">
        <f>VLOOKUP(C421,ANALISA!$B:$I,8,0)</f>
        <v>153690.91500000001</v>
      </c>
    </row>
    <row r="422" spans="2:7" ht="15" customHeight="1">
      <c r="B422" s="8"/>
      <c r="C422" s="12"/>
      <c r="D422" s="12"/>
      <c r="E422" s="12"/>
      <c r="F422" s="13"/>
      <c r="G422" s="10"/>
    </row>
    <row r="423" spans="2:7" ht="15" customHeight="1">
      <c r="B423" s="4" t="s">
        <v>1345</v>
      </c>
      <c r="C423" s="5" t="s">
        <v>1346</v>
      </c>
      <c r="D423" s="5" t="s">
        <v>1347</v>
      </c>
      <c r="E423" s="5"/>
      <c r="F423" s="6"/>
      <c r="G423" s="14"/>
    </row>
    <row r="424" spans="2:7" ht="15" customHeight="1">
      <c r="B424" s="8">
        <v>379</v>
      </c>
      <c r="C424" s="8" t="s">
        <v>1348</v>
      </c>
      <c r="D424" s="9" t="s">
        <v>1349</v>
      </c>
      <c r="E424" s="9" t="s">
        <v>1350</v>
      </c>
      <c r="F424" s="8" t="s">
        <v>71</v>
      </c>
      <c r="G424" s="10">
        <f>VLOOKUP(C424,ANALISA!$B:$I,8,0)</f>
        <v>1365309.51</v>
      </c>
    </row>
    <row r="425" spans="2:7" ht="15" customHeight="1">
      <c r="B425" s="8">
        <v>380</v>
      </c>
      <c r="C425" s="8" t="s">
        <v>1351</v>
      </c>
      <c r="D425" s="9" t="s">
        <v>1352</v>
      </c>
      <c r="E425" s="9" t="s">
        <v>1353</v>
      </c>
      <c r="F425" s="8" t="s">
        <v>71</v>
      </c>
      <c r="G425" s="10">
        <f>VLOOKUP(C425,ANALISA!$B:$I,8,0)</f>
        <v>729895.245</v>
      </c>
    </row>
    <row r="426" spans="2:7" ht="15" customHeight="1">
      <c r="B426" s="8">
        <v>381</v>
      </c>
      <c r="C426" s="8" t="s">
        <v>1354</v>
      </c>
      <c r="D426" s="9" t="s">
        <v>1355</v>
      </c>
      <c r="E426" s="9" t="s">
        <v>1356</v>
      </c>
      <c r="F426" s="8" t="s">
        <v>71</v>
      </c>
      <c r="G426" s="10">
        <f>VLOOKUP(C426,ANALISA!$B:$I,8,0)</f>
        <v>721890.79500000004</v>
      </c>
    </row>
    <row r="427" spans="2:7" ht="15" customHeight="1">
      <c r="B427" s="8">
        <v>382</v>
      </c>
      <c r="C427" s="8" t="s">
        <v>1357</v>
      </c>
      <c r="D427" s="9" t="s">
        <v>1358</v>
      </c>
      <c r="E427" s="9" t="s">
        <v>1359</v>
      </c>
      <c r="F427" s="8" t="s">
        <v>71</v>
      </c>
      <c r="G427" s="10">
        <f>VLOOKUP(C427,ANALISA!$B:$I,8,0)</f>
        <v>383612.80634999997</v>
      </c>
    </row>
    <row r="428" spans="2:7" ht="15" customHeight="1">
      <c r="B428" s="8">
        <v>383</v>
      </c>
      <c r="C428" s="8" t="s">
        <v>1360</v>
      </c>
      <c r="D428" s="9" t="s">
        <v>1361</v>
      </c>
      <c r="E428" s="9" t="s">
        <v>1362</v>
      </c>
      <c r="F428" s="8" t="s">
        <v>71</v>
      </c>
      <c r="G428" s="10">
        <f>VLOOKUP(C428,ANALISA!$B:$I,8,0)</f>
        <v>1343045.0064000001</v>
      </c>
    </row>
    <row r="429" spans="2:7" ht="15" customHeight="1">
      <c r="B429" s="8">
        <v>384</v>
      </c>
      <c r="C429" s="8" t="s">
        <v>1363</v>
      </c>
      <c r="D429" s="9" t="s">
        <v>1364</v>
      </c>
      <c r="E429" s="9" t="s">
        <v>1365</v>
      </c>
      <c r="F429" s="8" t="s">
        <v>71</v>
      </c>
      <c r="G429" s="10">
        <f>VLOOKUP(C429,ANALISA!$B:$I,8,0)</f>
        <v>1015019.01</v>
      </c>
    </row>
    <row r="430" spans="2:7" ht="15" customHeight="1">
      <c r="B430" s="8">
        <v>385</v>
      </c>
      <c r="C430" s="8" t="s">
        <v>1366</v>
      </c>
      <c r="D430" s="9" t="s">
        <v>1367</v>
      </c>
      <c r="E430" s="9" t="s">
        <v>1368</v>
      </c>
      <c r="F430" s="8" t="s">
        <v>71</v>
      </c>
      <c r="G430" s="10">
        <f>VLOOKUP(C430,ANALISA!$B:$I,8,0)</f>
        <v>1369135.44</v>
      </c>
    </row>
    <row r="431" spans="2:7" ht="15" customHeight="1">
      <c r="B431" s="8">
        <v>386</v>
      </c>
      <c r="C431" s="8" t="s">
        <v>1369</v>
      </c>
      <c r="D431" s="9" t="s">
        <v>1370</v>
      </c>
      <c r="E431" s="9" t="s">
        <v>1371</v>
      </c>
      <c r="F431" s="8" t="s">
        <v>71</v>
      </c>
      <c r="G431" s="10">
        <f>VLOOKUP(C431,ANALISA!$B:$I,8,0)</f>
        <v>1814699.7</v>
      </c>
    </row>
    <row r="432" spans="2:7" ht="15" customHeight="1">
      <c r="B432" s="8">
        <v>387</v>
      </c>
      <c r="C432" s="8" t="s">
        <v>1372</v>
      </c>
      <c r="D432" s="9" t="s">
        <v>1373</v>
      </c>
      <c r="E432" s="9" t="s">
        <v>1374</v>
      </c>
      <c r="F432" s="8" t="s">
        <v>71</v>
      </c>
      <c r="G432" s="10">
        <f>VLOOKUP(C432,ANALISA!$B:$I,8,0)</f>
        <v>1369135.44</v>
      </c>
    </row>
    <row r="433" spans="2:7" ht="15" customHeight="1">
      <c r="B433" s="8">
        <v>388</v>
      </c>
      <c r="C433" s="8" t="s">
        <v>1375</v>
      </c>
      <c r="D433" s="9" t="s">
        <v>1376</v>
      </c>
      <c r="E433" s="9" t="s">
        <v>1377</v>
      </c>
      <c r="F433" s="8" t="s">
        <v>71</v>
      </c>
      <c r="G433" s="10">
        <f>VLOOKUP(C433,ANALISA!$B:$I,8,0)</f>
        <v>551427.76500000001</v>
      </c>
    </row>
    <row r="434" spans="2:7" ht="15" customHeight="1">
      <c r="B434" s="8">
        <v>389</v>
      </c>
      <c r="C434" s="8" t="s">
        <v>1378</v>
      </c>
      <c r="D434" s="9" t="s">
        <v>1379</v>
      </c>
      <c r="E434" s="9" t="s">
        <v>1380</v>
      </c>
      <c r="F434" s="8" t="s">
        <v>71</v>
      </c>
      <c r="G434" s="10">
        <f>VLOOKUP(C434,ANALISA!$B:$I,8,0)</f>
        <v>27483790.440000001</v>
      </c>
    </row>
    <row r="435" spans="2:7" ht="15" customHeight="1">
      <c r="B435" s="8">
        <v>390</v>
      </c>
      <c r="C435" s="8" t="s">
        <v>1381</v>
      </c>
      <c r="D435" s="9" t="s">
        <v>1382</v>
      </c>
      <c r="E435" s="9" t="s">
        <v>1383</v>
      </c>
      <c r="F435" s="8" t="s">
        <v>71</v>
      </c>
      <c r="G435" s="10">
        <f>VLOOKUP(C435,ANALISA!$B:$I,8,0)</f>
        <v>339378.82500000001</v>
      </c>
    </row>
    <row r="436" spans="2:7" ht="15" customHeight="1">
      <c r="B436" s="8">
        <v>391</v>
      </c>
      <c r="C436" s="8" t="s">
        <v>1384</v>
      </c>
      <c r="D436" s="9" t="s">
        <v>1385</v>
      </c>
      <c r="E436" s="9" t="s">
        <v>1386</v>
      </c>
      <c r="F436" s="8" t="s">
        <v>71</v>
      </c>
      <c r="G436" s="10">
        <f>VLOOKUP(C436,ANALISA!$B:$I,8,0)</f>
        <v>400967.1</v>
      </c>
    </row>
    <row r="437" spans="2:7" ht="15" customHeight="1">
      <c r="B437" s="8">
        <v>392</v>
      </c>
      <c r="C437" s="8" t="s">
        <v>1387</v>
      </c>
      <c r="D437" s="9" t="s">
        <v>1388</v>
      </c>
      <c r="E437" s="9" t="s">
        <v>1389</v>
      </c>
      <c r="F437" s="8" t="s">
        <v>71</v>
      </c>
      <c r="G437" s="10">
        <f>VLOOKUP(C437,ANALISA!$B:$I,8,0)</f>
        <v>89729.774999999994</v>
      </c>
    </row>
    <row r="438" spans="2:7" ht="15" customHeight="1">
      <c r="B438" s="8">
        <v>393</v>
      </c>
      <c r="C438" s="8" t="s">
        <v>1390</v>
      </c>
      <c r="D438" s="9" t="s">
        <v>1391</v>
      </c>
      <c r="E438" s="9" t="s">
        <v>1392</v>
      </c>
      <c r="F438" s="8" t="s">
        <v>71</v>
      </c>
      <c r="G438" s="10">
        <f>VLOOKUP(C438,ANALISA!$B:$I,8,0)</f>
        <v>460812.13500000001</v>
      </c>
    </row>
    <row r="439" spans="2:7" ht="15" customHeight="1">
      <c r="B439" s="8">
        <v>394</v>
      </c>
      <c r="C439" s="8" t="s">
        <v>1393</v>
      </c>
      <c r="D439" s="9" t="s">
        <v>1394</v>
      </c>
      <c r="E439" s="9" t="s">
        <v>1395</v>
      </c>
      <c r="F439" s="8" t="s">
        <v>71</v>
      </c>
      <c r="G439" s="10">
        <f>VLOOKUP(C439,ANALISA!$B:$I,8,0)</f>
        <v>692573.26500000001</v>
      </c>
    </row>
    <row r="440" spans="2:7" ht="15" customHeight="1">
      <c r="B440" s="8">
        <v>395</v>
      </c>
      <c r="C440" s="8" t="s">
        <v>1396</v>
      </c>
      <c r="D440" s="9" t="s">
        <v>1397</v>
      </c>
      <c r="E440" s="9" t="s">
        <v>1398</v>
      </c>
      <c r="F440" s="8" t="s">
        <v>71</v>
      </c>
      <c r="G440" s="10">
        <f>VLOOKUP(C440,ANALISA!$B:$I,8,0)</f>
        <v>839068.82550000004</v>
      </c>
    </row>
    <row r="441" spans="2:7" ht="15" customHeight="1">
      <c r="B441" s="8">
        <v>396</v>
      </c>
      <c r="C441" s="8" t="s">
        <v>1399</v>
      </c>
      <c r="D441" s="9" t="s">
        <v>1400</v>
      </c>
      <c r="E441" s="9" t="s">
        <v>1401</v>
      </c>
      <c r="F441" s="8" t="s">
        <v>7</v>
      </c>
      <c r="G441" s="10">
        <f>VLOOKUP(C441,ANALISA!$B:$I,8,0)</f>
        <v>49817.025000000001</v>
      </c>
    </row>
    <row r="442" spans="2:7" ht="15" customHeight="1">
      <c r="B442" s="8">
        <v>397</v>
      </c>
      <c r="C442" s="8" t="s">
        <v>1402</v>
      </c>
      <c r="D442" s="9" t="s">
        <v>1403</v>
      </c>
      <c r="E442" s="9" t="s">
        <v>1404</v>
      </c>
      <c r="F442" s="8" t="s">
        <v>71</v>
      </c>
      <c r="G442" s="10">
        <f>VLOOKUP(C442,ANALISA!$B:$I,8,0)</f>
        <v>90318.337499999994</v>
      </c>
    </row>
    <row r="443" spans="2:7" ht="15" customHeight="1">
      <c r="B443" s="8">
        <v>398</v>
      </c>
      <c r="C443" s="8" t="s">
        <v>1405</v>
      </c>
      <c r="D443" s="9" t="s">
        <v>1406</v>
      </c>
      <c r="E443" s="9" t="s">
        <v>1407</v>
      </c>
      <c r="F443" s="8" t="s">
        <v>7</v>
      </c>
      <c r="G443" s="10">
        <f>VLOOKUP(C443,ANALISA!$B:$I,8,0)</f>
        <v>57976.964999999997</v>
      </c>
    </row>
    <row r="444" spans="2:7" ht="15" customHeight="1">
      <c r="B444" s="8">
        <v>399</v>
      </c>
      <c r="C444" s="8" t="s">
        <v>1408</v>
      </c>
      <c r="D444" s="9" t="s">
        <v>1409</v>
      </c>
      <c r="E444" s="9" t="s">
        <v>1410</v>
      </c>
      <c r="F444" s="8" t="s">
        <v>7</v>
      </c>
      <c r="G444" s="10">
        <f>VLOOKUP(C444,ANALISA!$B:$I,8,0)</f>
        <v>78554.205000000002</v>
      </c>
    </row>
    <row r="445" spans="2:7" ht="15" customHeight="1">
      <c r="B445" s="8">
        <v>400</v>
      </c>
      <c r="C445" s="8" t="s">
        <v>1411</v>
      </c>
      <c r="D445" s="9" t="s">
        <v>1412</v>
      </c>
      <c r="E445" s="9" t="s">
        <v>1413</v>
      </c>
      <c r="F445" s="8" t="s">
        <v>7</v>
      </c>
      <c r="G445" s="10">
        <f>VLOOKUP(C445,ANALISA!$B:$I,8,0)</f>
        <v>121351.185</v>
      </c>
    </row>
    <row r="446" spans="2:7" ht="15" customHeight="1">
      <c r="B446" s="8">
        <v>401</v>
      </c>
      <c r="C446" s="8" t="s">
        <v>1414</v>
      </c>
      <c r="D446" s="9" t="s">
        <v>1415</v>
      </c>
      <c r="E446" s="9" t="s">
        <v>1416</v>
      </c>
      <c r="F446" s="8" t="s">
        <v>7</v>
      </c>
      <c r="G446" s="10">
        <f>VLOOKUP(C446,ANALISA!$B:$I,8,0)</f>
        <v>237783.63</v>
      </c>
    </row>
    <row r="447" spans="2:7" ht="15" customHeight="1">
      <c r="B447" s="8">
        <v>402</v>
      </c>
      <c r="C447" s="8" t="s">
        <v>1417</v>
      </c>
      <c r="D447" s="9" t="s">
        <v>1418</v>
      </c>
      <c r="E447" s="9" t="s">
        <v>1419</v>
      </c>
      <c r="F447" s="8" t="s">
        <v>7</v>
      </c>
      <c r="G447" s="10">
        <f>VLOOKUP(C447,ANALISA!$B:$I,8,0)</f>
        <v>325769.07</v>
      </c>
    </row>
    <row r="448" spans="2:7" ht="15" customHeight="1">
      <c r="B448" s="8">
        <v>403</v>
      </c>
      <c r="C448" s="8" t="s">
        <v>1420</v>
      </c>
      <c r="D448" s="9" t="s">
        <v>1421</v>
      </c>
      <c r="E448" s="9" t="s">
        <v>1422</v>
      </c>
      <c r="F448" s="8" t="s">
        <v>7</v>
      </c>
      <c r="G448" s="10">
        <f>VLOOKUP(C448,ANALISA!$B:$I,8,0)</f>
        <v>22751.91</v>
      </c>
    </row>
    <row r="449" spans="2:7" ht="15" customHeight="1">
      <c r="B449" s="8">
        <v>404</v>
      </c>
      <c r="C449" s="8" t="s">
        <v>1423</v>
      </c>
      <c r="D449" s="9" t="s">
        <v>1424</v>
      </c>
      <c r="E449" s="9" t="s">
        <v>1425</v>
      </c>
      <c r="F449" s="8" t="s">
        <v>7</v>
      </c>
      <c r="G449" s="10">
        <f>VLOOKUP(C449,ANALISA!$B:$I,8,0)</f>
        <v>22751.91</v>
      </c>
    </row>
    <row r="450" spans="2:7" ht="15" customHeight="1">
      <c r="B450" s="8">
        <v>405</v>
      </c>
      <c r="C450" s="8" t="s">
        <v>1426</v>
      </c>
      <c r="D450" s="9" t="s">
        <v>1427</v>
      </c>
      <c r="E450" s="9" t="s">
        <v>1428</v>
      </c>
      <c r="F450" s="8" t="s">
        <v>7</v>
      </c>
      <c r="G450" s="10">
        <f>VLOOKUP(C450,ANALISA!$B:$I,8,0)</f>
        <v>25944.93</v>
      </c>
    </row>
    <row r="451" spans="2:7" ht="15" customHeight="1">
      <c r="B451" s="8">
        <v>406</v>
      </c>
      <c r="C451" s="8" t="s">
        <v>1429</v>
      </c>
      <c r="D451" s="9" t="s">
        <v>1430</v>
      </c>
      <c r="E451" s="9" t="s">
        <v>1431</v>
      </c>
      <c r="F451" s="8" t="s">
        <v>7</v>
      </c>
      <c r="G451" s="10">
        <f>VLOOKUP(C451,ANALISA!$B:$I,8,0)</f>
        <v>43174.754999999997</v>
      </c>
    </row>
    <row r="452" spans="2:7" ht="15" customHeight="1">
      <c r="B452" s="8">
        <v>407</v>
      </c>
      <c r="C452" s="8" t="s">
        <v>1432</v>
      </c>
      <c r="D452" s="9" t="s">
        <v>1433</v>
      </c>
      <c r="E452" s="9" t="s">
        <v>1434</v>
      </c>
      <c r="F452" s="8" t="s">
        <v>7</v>
      </c>
      <c r="G452" s="10">
        <f>VLOOKUP(C452,ANALISA!$B:$I,8,0)</f>
        <v>48141.675000000003</v>
      </c>
    </row>
    <row r="453" spans="2:7" ht="15" customHeight="1">
      <c r="B453" s="8">
        <v>408</v>
      </c>
      <c r="C453" s="8" t="s">
        <v>1435</v>
      </c>
      <c r="D453" s="9" t="s">
        <v>1436</v>
      </c>
      <c r="E453" s="9" t="s">
        <v>1437</v>
      </c>
      <c r="F453" s="8" t="s">
        <v>7</v>
      </c>
      <c r="G453" s="10">
        <f>VLOOKUP(C453,ANALISA!$B:$I,8,0)</f>
        <v>70377.84</v>
      </c>
    </row>
    <row r="454" spans="2:7" ht="15" customHeight="1">
      <c r="B454" s="8">
        <v>409</v>
      </c>
      <c r="C454" s="8" t="s">
        <v>1438</v>
      </c>
      <c r="D454" s="9" t="s">
        <v>1439</v>
      </c>
      <c r="E454" s="9" t="s">
        <v>1440</v>
      </c>
      <c r="F454" s="8" t="s">
        <v>7</v>
      </c>
      <c r="G454" s="10">
        <f>VLOOKUP(C454,ANALISA!$B:$I,8,0)</f>
        <v>85101.21</v>
      </c>
    </row>
    <row r="455" spans="2:7" ht="15" customHeight="1">
      <c r="B455" s="8">
        <v>410</v>
      </c>
      <c r="C455" s="8" t="s">
        <v>1441</v>
      </c>
      <c r="D455" s="9" t="s">
        <v>1442</v>
      </c>
      <c r="E455" s="9" t="s">
        <v>1443</v>
      </c>
      <c r="F455" s="8" t="s">
        <v>7</v>
      </c>
      <c r="G455" s="10">
        <f>VLOOKUP(C455,ANALISA!$B:$I,8,0)</f>
        <v>125546.13</v>
      </c>
    </row>
    <row r="456" spans="2:7" ht="15" customHeight="1">
      <c r="B456" s="8">
        <v>411</v>
      </c>
      <c r="C456" s="8" t="s">
        <v>1444</v>
      </c>
      <c r="D456" s="9" t="s">
        <v>1445</v>
      </c>
      <c r="E456" s="9" t="s">
        <v>1446</v>
      </c>
      <c r="F456" s="8" t="s">
        <v>7</v>
      </c>
      <c r="G456" s="10">
        <f>VLOOKUP(C456,ANALISA!$B:$I,8,0)</f>
        <v>214814.47200000001</v>
      </c>
    </row>
    <row r="457" spans="2:7" ht="15" customHeight="1">
      <c r="B457" s="8">
        <v>412</v>
      </c>
      <c r="C457" s="8" t="s">
        <v>1447</v>
      </c>
      <c r="D457" s="9" t="s">
        <v>1448</v>
      </c>
      <c r="E457" s="9" t="s">
        <v>1449</v>
      </c>
      <c r="F457" s="8" t="s">
        <v>7</v>
      </c>
      <c r="G457" s="10">
        <f>VLOOKUP(C457,ANALISA!$B:$I,8,0)</f>
        <v>164018.51699999996</v>
      </c>
    </row>
    <row r="458" spans="2:7" ht="15" customHeight="1">
      <c r="B458" s="8">
        <v>413</v>
      </c>
      <c r="C458" s="8" t="s">
        <v>1450</v>
      </c>
      <c r="D458" s="9" t="s">
        <v>1451</v>
      </c>
      <c r="E458" s="9" t="s">
        <v>1452</v>
      </c>
      <c r="F458" s="8" t="s">
        <v>7</v>
      </c>
      <c r="G458" s="10">
        <f>VLOOKUP(C458,ANALISA!$B:$I,8,0)</f>
        <v>168856.3365</v>
      </c>
    </row>
    <row r="459" spans="2:7" ht="15" customHeight="1">
      <c r="B459" s="8">
        <v>414</v>
      </c>
      <c r="C459" s="8" t="s">
        <v>1453</v>
      </c>
      <c r="D459" s="9" t="s">
        <v>1454</v>
      </c>
      <c r="E459" s="9" t="s">
        <v>1455</v>
      </c>
      <c r="F459" s="8" t="s">
        <v>7</v>
      </c>
      <c r="G459" s="10">
        <f>VLOOKUP(C459,ANALISA!$B:$I,8,0)</f>
        <v>223818.87600000002</v>
      </c>
    </row>
    <row r="460" spans="2:7" ht="15" customHeight="1">
      <c r="B460" s="8"/>
      <c r="C460" s="8" t="s">
        <v>1456</v>
      </c>
      <c r="D460" s="9" t="s">
        <v>1457</v>
      </c>
      <c r="E460" s="9" t="s">
        <v>1458</v>
      </c>
      <c r="F460" s="8" t="s">
        <v>7</v>
      </c>
      <c r="G460" s="10">
        <f>VLOOKUP(C460,ANALISA!$B:$I,8,0)</f>
        <v>106583.68650000001</v>
      </c>
    </row>
    <row r="461" spans="2:7" ht="15" customHeight="1">
      <c r="B461" s="8"/>
      <c r="C461" s="8" t="s">
        <v>1459</v>
      </c>
      <c r="D461" s="9" t="s">
        <v>1460</v>
      </c>
      <c r="E461" s="9" t="s">
        <v>1461</v>
      </c>
      <c r="F461" s="8" t="s">
        <v>7</v>
      </c>
      <c r="G461" s="10">
        <f>VLOOKUP(C461,ANALISA!$B:$I,8,0)</f>
        <v>146332.18650000001</v>
      </c>
    </row>
    <row r="462" spans="2:7" ht="15" customHeight="1">
      <c r="B462" s="8"/>
      <c r="C462" s="8" t="s">
        <v>1462</v>
      </c>
      <c r="D462" s="9" t="s">
        <v>1463</v>
      </c>
      <c r="E462" s="9" t="s">
        <v>1464</v>
      </c>
      <c r="F462" s="8" t="s">
        <v>71</v>
      </c>
      <c r="G462" s="10">
        <f>VLOOKUP(C462,ANALISA!$B:$I,8,0)</f>
        <v>90238.95</v>
      </c>
    </row>
    <row r="463" spans="2:7" ht="15" customHeight="1">
      <c r="B463" s="8"/>
      <c r="C463" s="12"/>
      <c r="D463" s="12"/>
      <c r="E463" s="12"/>
      <c r="F463" s="13"/>
      <c r="G463" s="10"/>
    </row>
    <row r="464" spans="2:7" ht="15" customHeight="1">
      <c r="B464" s="4" t="s">
        <v>1465</v>
      </c>
      <c r="C464" s="5" t="s">
        <v>1466</v>
      </c>
      <c r="D464" s="5" t="s">
        <v>1467</v>
      </c>
      <c r="E464" s="5"/>
      <c r="F464" s="6"/>
      <c r="G464" s="14"/>
    </row>
    <row r="465" spans="2:7" ht="15" customHeight="1">
      <c r="B465" s="8">
        <v>415</v>
      </c>
      <c r="C465" s="8" t="s">
        <v>1468</v>
      </c>
      <c r="D465" s="9" t="s">
        <v>1469</v>
      </c>
      <c r="E465" s="9" t="s">
        <v>1470</v>
      </c>
      <c r="F465" s="8" t="s">
        <v>7</v>
      </c>
      <c r="G465" s="10">
        <f>VLOOKUP(C465,ANALISA!$B:$I,8,0)</f>
        <v>21364.107</v>
      </c>
    </row>
    <row r="466" spans="2:7" ht="15" customHeight="1">
      <c r="B466" s="8">
        <v>416</v>
      </c>
      <c r="C466" s="8" t="s">
        <v>1471</v>
      </c>
      <c r="D466" s="9" t="s">
        <v>1472</v>
      </c>
      <c r="E466" s="9" t="s">
        <v>1473</v>
      </c>
      <c r="F466" s="8" t="s">
        <v>7</v>
      </c>
      <c r="G466" s="10">
        <f>VLOOKUP(C466,ANALISA!$B:$I,8,0)</f>
        <v>24063.501</v>
      </c>
    </row>
    <row r="467" spans="2:7" ht="15" customHeight="1">
      <c r="B467" s="8">
        <v>417</v>
      </c>
      <c r="C467" s="8" t="s">
        <v>1474</v>
      </c>
      <c r="D467" s="9" t="s">
        <v>1475</v>
      </c>
      <c r="E467" s="9" t="s">
        <v>1476</v>
      </c>
      <c r="F467" s="8" t="s">
        <v>7</v>
      </c>
      <c r="G467" s="10">
        <f>VLOOKUP(C467,ANALISA!$B:$I,8,0)</f>
        <v>26571.27</v>
      </c>
    </row>
    <row r="468" spans="2:7" ht="15" customHeight="1">
      <c r="B468" s="8">
        <v>418</v>
      </c>
      <c r="C468" s="8" t="s">
        <v>1477</v>
      </c>
      <c r="D468" s="9" t="s">
        <v>1478</v>
      </c>
      <c r="E468" s="9" t="s">
        <v>1479</v>
      </c>
      <c r="F468" s="8" t="s">
        <v>7</v>
      </c>
      <c r="G468" s="10">
        <f>VLOOKUP(C468,ANALISA!$B:$I,8,0)</f>
        <v>30365.664000000001</v>
      </c>
    </row>
    <row r="469" spans="2:7" ht="15" customHeight="1">
      <c r="B469" s="8">
        <v>419</v>
      </c>
      <c r="C469" s="8" t="s">
        <v>1480</v>
      </c>
      <c r="D469" s="9" t="s">
        <v>1481</v>
      </c>
      <c r="E469" s="9" t="s">
        <v>1482</v>
      </c>
      <c r="F469" s="8" t="s">
        <v>7</v>
      </c>
      <c r="G469" s="10">
        <f>VLOOKUP(C469,ANALISA!$B:$I,8,0)</f>
        <v>46846.728000000003</v>
      </c>
    </row>
    <row r="470" spans="2:7" ht="15" customHeight="1">
      <c r="B470" s="8">
        <v>420</v>
      </c>
      <c r="C470" s="8" t="s">
        <v>1483</v>
      </c>
      <c r="D470" s="9" t="s">
        <v>1484</v>
      </c>
      <c r="E470" s="9" t="s">
        <v>1485</v>
      </c>
      <c r="F470" s="8" t="s">
        <v>7</v>
      </c>
      <c r="G470" s="10">
        <f>VLOOKUP(C470,ANALISA!$B:$I,8,0)</f>
        <v>63959.387999999999</v>
      </c>
    </row>
    <row r="471" spans="2:7" ht="15" customHeight="1">
      <c r="B471" s="8">
        <v>421</v>
      </c>
      <c r="C471" s="8" t="s">
        <v>1486</v>
      </c>
      <c r="D471" s="9" t="s">
        <v>1487</v>
      </c>
      <c r="E471" s="9" t="s">
        <v>1488</v>
      </c>
      <c r="F471" s="8" t="s">
        <v>7</v>
      </c>
      <c r="G471" s="10">
        <f>VLOOKUP(C471,ANALISA!$B:$I,8,0)</f>
        <v>76662.044999999998</v>
      </c>
    </row>
    <row r="472" spans="2:7" ht="15" customHeight="1">
      <c r="B472" s="8">
        <v>422</v>
      </c>
      <c r="C472" s="8" t="s">
        <v>1489</v>
      </c>
      <c r="D472" s="9" t="s">
        <v>1490</v>
      </c>
      <c r="E472" s="9" t="s">
        <v>1491</v>
      </c>
      <c r="F472" s="8" t="s">
        <v>7</v>
      </c>
      <c r="G472" s="10">
        <f>VLOOKUP(C472,ANALISA!$B:$I,8,0)</f>
        <v>131761.35</v>
      </c>
    </row>
    <row r="473" spans="2:7" ht="15" customHeight="1">
      <c r="B473" s="8">
        <v>423</v>
      </c>
      <c r="C473" s="8" t="s">
        <v>1492</v>
      </c>
      <c r="D473" s="9" t="s">
        <v>1493</v>
      </c>
      <c r="E473" s="9" t="s">
        <v>1494</v>
      </c>
      <c r="F473" s="8" t="s">
        <v>7</v>
      </c>
      <c r="G473" s="10">
        <f>VLOOKUP(C473,ANALISA!$B:$I,8,0)</f>
        <v>161451.18</v>
      </c>
    </row>
    <row r="474" spans="2:7" ht="15" customHeight="1">
      <c r="B474" s="8">
        <v>424</v>
      </c>
      <c r="C474" s="8" t="s">
        <v>1495</v>
      </c>
      <c r="D474" s="9" t="s">
        <v>1496</v>
      </c>
      <c r="E474" s="9" t="s">
        <v>1497</v>
      </c>
      <c r="F474" s="8" t="s">
        <v>7</v>
      </c>
      <c r="G474" s="10">
        <f>VLOOKUP(C474,ANALISA!$B:$I,8,0)</f>
        <v>199954.88400000002</v>
      </c>
    </row>
    <row r="475" spans="2:7" ht="15" customHeight="1">
      <c r="B475" s="8">
        <v>425</v>
      </c>
      <c r="C475" s="8" t="s">
        <v>1498</v>
      </c>
      <c r="D475" s="9" t="s">
        <v>1499</v>
      </c>
      <c r="E475" s="9" t="s">
        <v>1500</v>
      </c>
      <c r="F475" s="8" t="s">
        <v>7</v>
      </c>
      <c r="G475" s="10">
        <f>VLOOKUP(C475,ANALISA!$B:$I,8,0)</f>
        <v>236460.87</v>
      </c>
    </row>
    <row r="476" spans="2:7" ht="15" customHeight="1">
      <c r="B476" s="8">
        <v>426</v>
      </c>
      <c r="C476" s="8" t="s">
        <v>1501</v>
      </c>
      <c r="D476" s="9" t="s">
        <v>1502</v>
      </c>
      <c r="E476" s="9" t="s">
        <v>1503</v>
      </c>
      <c r="F476" s="8" t="s">
        <v>7</v>
      </c>
      <c r="G476" s="10">
        <f>VLOOKUP(C476,ANALISA!$B:$I,8,0)</f>
        <v>380608.86</v>
      </c>
    </row>
    <row r="477" spans="2:7" ht="15" customHeight="1">
      <c r="B477" s="8">
        <v>427</v>
      </c>
      <c r="C477" s="8" t="s">
        <v>1504</v>
      </c>
      <c r="D477" s="9" t="s">
        <v>1505</v>
      </c>
      <c r="E477" s="9" t="s">
        <v>1506</v>
      </c>
      <c r="F477" s="8" t="s">
        <v>7</v>
      </c>
      <c r="G477" s="10">
        <f>VLOOKUP(C477,ANALISA!$B:$I,8,0)</f>
        <v>403642.40399999998</v>
      </c>
    </row>
    <row r="478" spans="2:7" ht="15" customHeight="1">
      <c r="B478" s="8">
        <v>428</v>
      </c>
      <c r="C478" s="8" t="s">
        <v>1507</v>
      </c>
      <c r="D478" s="9" t="s">
        <v>1508</v>
      </c>
      <c r="E478" s="9" t="s">
        <v>1509</v>
      </c>
      <c r="F478" s="8" t="s">
        <v>7</v>
      </c>
      <c r="G478" s="10">
        <f>VLOOKUP(C478,ANALISA!$B:$I,8,0)</f>
        <v>450852.45300000004</v>
      </c>
    </row>
    <row r="479" spans="2:7" ht="15" customHeight="1">
      <c r="B479" s="8">
        <v>429</v>
      </c>
      <c r="C479" s="8" t="s">
        <v>1510</v>
      </c>
      <c r="D479" s="9" t="s">
        <v>1511</v>
      </c>
      <c r="E479" s="9" t="s">
        <v>1512</v>
      </c>
      <c r="F479" s="8" t="s">
        <v>7</v>
      </c>
      <c r="G479" s="10">
        <f>VLOOKUP(C479,ANALISA!$B:$I,8,0)</f>
        <v>512973.77400000003</v>
      </c>
    </row>
    <row r="480" spans="2:7" ht="15" customHeight="1">
      <c r="B480" s="8">
        <v>430</v>
      </c>
      <c r="C480" s="8" t="s">
        <v>1513</v>
      </c>
      <c r="D480" s="9" t="s">
        <v>1514</v>
      </c>
      <c r="E480" s="9" t="s">
        <v>1515</v>
      </c>
      <c r="F480" s="8" t="s">
        <v>7</v>
      </c>
      <c r="G480" s="10">
        <f>VLOOKUP(C480,ANALISA!$B:$I,8,0)</f>
        <v>556886.77800000005</v>
      </c>
    </row>
    <row r="481" spans="2:7" ht="15" customHeight="1">
      <c r="B481" s="8">
        <v>431</v>
      </c>
      <c r="C481" s="8" t="s">
        <v>1516</v>
      </c>
      <c r="D481" s="9" t="s">
        <v>1517</v>
      </c>
      <c r="E481" s="9" t="s">
        <v>1518</v>
      </c>
      <c r="F481" s="8" t="s">
        <v>7</v>
      </c>
      <c r="G481" s="10">
        <f>VLOOKUP(C481,ANALISA!$B:$I,8,0)</f>
        <v>25839.153000000002</v>
      </c>
    </row>
    <row r="482" spans="2:7" ht="15" customHeight="1">
      <c r="B482" s="8">
        <v>432</v>
      </c>
      <c r="C482" s="8" t="s">
        <v>1519</v>
      </c>
      <c r="D482" s="9" t="s">
        <v>1520</v>
      </c>
      <c r="E482" s="9" t="s">
        <v>1521</v>
      </c>
      <c r="F482" s="8" t="s">
        <v>7</v>
      </c>
      <c r="G482" s="10">
        <f>VLOOKUP(C482,ANALISA!$B:$I,8,0)</f>
        <v>40588.803</v>
      </c>
    </row>
    <row r="483" spans="2:7" ht="15" customHeight="1">
      <c r="B483" s="8">
        <v>433</v>
      </c>
      <c r="C483" s="8" t="s">
        <v>1522</v>
      </c>
      <c r="D483" s="9" t="s">
        <v>1523</v>
      </c>
      <c r="E483" s="9" t="s">
        <v>1524</v>
      </c>
      <c r="F483" s="8" t="s">
        <v>7</v>
      </c>
      <c r="G483" s="10">
        <f>VLOOKUP(C483,ANALISA!$B:$I,8,0)</f>
        <v>51286.953000000001</v>
      </c>
    </row>
    <row r="484" spans="2:7" ht="15" customHeight="1">
      <c r="B484" s="8">
        <v>434</v>
      </c>
      <c r="C484" s="8" t="s">
        <v>1525</v>
      </c>
      <c r="D484" s="9" t="s">
        <v>1526</v>
      </c>
      <c r="E484" s="9" t="s">
        <v>1527</v>
      </c>
      <c r="F484" s="8" t="s">
        <v>7</v>
      </c>
      <c r="G484" s="10">
        <f>VLOOKUP(C484,ANALISA!$B:$I,8,0)</f>
        <v>79183.172999999995</v>
      </c>
    </row>
    <row r="485" spans="2:7" ht="15" customHeight="1">
      <c r="B485" s="8">
        <v>435</v>
      </c>
      <c r="C485" s="8" t="s">
        <v>1528</v>
      </c>
      <c r="D485" s="9" t="s">
        <v>1529</v>
      </c>
      <c r="E485" s="9" t="s">
        <v>1530</v>
      </c>
      <c r="F485" s="8" t="s">
        <v>7</v>
      </c>
      <c r="G485" s="10">
        <f>VLOOKUP(C485,ANALISA!$B:$I,8,0)</f>
        <v>121585.95299999999</v>
      </c>
    </row>
    <row r="486" spans="2:7" ht="15" customHeight="1">
      <c r="B486" s="8">
        <v>436</v>
      </c>
      <c r="C486" s="8" t="s">
        <v>1531</v>
      </c>
      <c r="D486" s="9" t="s">
        <v>1532</v>
      </c>
      <c r="E486" s="9" t="s">
        <v>1533</v>
      </c>
      <c r="F486" s="8" t="s">
        <v>7</v>
      </c>
      <c r="G486" s="10">
        <f>VLOOKUP(C486,ANALISA!$B:$I,8,0)</f>
        <v>186127.22400000002</v>
      </c>
    </row>
    <row r="487" spans="2:7" ht="15" customHeight="1">
      <c r="B487" s="8">
        <v>437</v>
      </c>
      <c r="C487" s="8" t="s">
        <v>1534</v>
      </c>
      <c r="D487" s="9" t="s">
        <v>1535</v>
      </c>
      <c r="E487" s="9" t="s">
        <v>1536</v>
      </c>
      <c r="F487" s="8" t="s">
        <v>7</v>
      </c>
      <c r="G487" s="10">
        <f>VLOOKUP(C487,ANALISA!$B:$I,8,0)</f>
        <v>291583.17</v>
      </c>
    </row>
    <row r="488" spans="2:7" ht="15" customHeight="1">
      <c r="B488" s="8">
        <v>438</v>
      </c>
      <c r="C488" s="8" t="s">
        <v>1537</v>
      </c>
      <c r="D488" s="9" t="s">
        <v>1538</v>
      </c>
      <c r="E488" s="9" t="s">
        <v>1539</v>
      </c>
      <c r="F488" s="8" t="s">
        <v>7</v>
      </c>
      <c r="G488" s="10">
        <f>VLOOKUP(C488,ANALISA!$B:$I,8,0)</f>
        <v>469258.08900000004</v>
      </c>
    </row>
    <row r="489" spans="2:7" ht="15" customHeight="1">
      <c r="B489" s="8">
        <v>439</v>
      </c>
      <c r="C489" s="8" t="s">
        <v>1540</v>
      </c>
      <c r="D489" s="9" t="s">
        <v>1541</v>
      </c>
      <c r="E489" s="9" t="s">
        <v>1542</v>
      </c>
      <c r="F489" s="8" t="s">
        <v>7</v>
      </c>
      <c r="G489" s="10">
        <f>VLOOKUP(C489,ANALISA!$B:$I,8,0)</f>
        <v>597260.08499999996</v>
      </c>
    </row>
    <row r="490" spans="2:7" ht="15" customHeight="1">
      <c r="B490" s="8">
        <v>440</v>
      </c>
      <c r="C490" s="8" t="s">
        <v>1543</v>
      </c>
      <c r="D490" s="9" t="s">
        <v>1544</v>
      </c>
      <c r="E490" s="9" t="s">
        <v>1545</v>
      </c>
      <c r="F490" s="8" t="s">
        <v>7</v>
      </c>
      <c r="G490" s="10">
        <f>VLOOKUP(C490,ANALISA!$B:$I,8,0)</f>
        <v>741412.01699999999</v>
      </c>
    </row>
    <row r="491" spans="2:7" ht="15" customHeight="1">
      <c r="B491" s="8">
        <v>441</v>
      </c>
      <c r="C491" s="8" t="s">
        <v>1546</v>
      </c>
      <c r="D491" s="9" t="s">
        <v>1547</v>
      </c>
      <c r="E491" s="9" t="s">
        <v>1548</v>
      </c>
      <c r="F491" s="8" t="s">
        <v>7</v>
      </c>
      <c r="G491" s="10">
        <f>VLOOKUP(C491,ANALISA!$B:$I,8,0)</f>
        <v>1144105.4939999999</v>
      </c>
    </row>
    <row r="492" spans="2:7" ht="15" customHeight="1">
      <c r="B492" s="8">
        <v>442</v>
      </c>
      <c r="C492" s="8" t="s">
        <v>1549</v>
      </c>
      <c r="D492" s="9" t="s">
        <v>1550</v>
      </c>
      <c r="E492" s="9" t="s">
        <v>1551</v>
      </c>
      <c r="F492" s="8" t="s">
        <v>7</v>
      </c>
      <c r="G492" s="10">
        <f>VLOOKUP(C492,ANALISA!$B:$I,8,0)</f>
        <v>1956024.561</v>
      </c>
    </row>
    <row r="493" spans="2:7" ht="15" customHeight="1">
      <c r="B493" s="8">
        <v>443</v>
      </c>
      <c r="C493" s="8" t="s">
        <v>1552</v>
      </c>
      <c r="D493" s="9" t="s">
        <v>1553</v>
      </c>
      <c r="E493" s="9" t="s">
        <v>1554</v>
      </c>
      <c r="F493" s="8" t="s">
        <v>7</v>
      </c>
      <c r="G493" s="10">
        <f>VLOOKUP(C493,ANALISA!$B:$I,8,0)</f>
        <v>2579287.6109999996</v>
      </c>
    </row>
    <row r="494" spans="2:7" ht="15" customHeight="1">
      <c r="B494" s="8">
        <v>444</v>
      </c>
      <c r="C494" s="8" t="s">
        <v>1555</v>
      </c>
      <c r="D494" s="9" t="s">
        <v>1556</v>
      </c>
      <c r="E494" s="9" t="s">
        <v>1557</v>
      </c>
      <c r="F494" s="8" t="s">
        <v>7</v>
      </c>
      <c r="G494" s="10">
        <f>VLOOKUP(C494,ANALISA!$B:$I,8,0)</f>
        <v>3147591.5159999998</v>
      </c>
    </row>
    <row r="495" spans="2:7" ht="15" customHeight="1">
      <c r="B495" s="8">
        <v>445</v>
      </c>
      <c r="C495" s="8" t="s">
        <v>1558</v>
      </c>
      <c r="D495" s="9" t="s">
        <v>1559</v>
      </c>
      <c r="E495" s="9" t="s">
        <v>1560</v>
      </c>
      <c r="F495" s="8" t="s">
        <v>7</v>
      </c>
      <c r="G495" s="10">
        <f>VLOOKUP(C495,ANALISA!$B:$I,8,0)</f>
        <v>3455185.9950000001</v>
      </c>
    </row>
    <row r="496" spans="2:7" ht="15" customHeight="1">
      <c r="B496" s="8">
        <v>446</v>
      </c>
      <c r="C496" s="8" t="s">
        <v>1561</v>
      </c>
      <c r="D496" s="9" t="s">
        <v>1562</v>
      </c>
      <c r="E496" s="9" t="s">
        <v>1563</v>
      </c>
      <c r="F496" s="8" t="s">
        <v>7</v>
      </c>
      <c r="G496" s="10">
        <f>VLOOKUP(C496,ANALISA!$B:$I,8,0)</f>
        <v>3939535.5929999999</v>
      </c>
    </row>
    <row r="497" spans="2:7" ht="15" customHeight="1">
      <c r="B497" s="8">
        <v>447</v>
      </c>
      <c r="C497" s="8" t="s">
        <v>1564</v>
      </c>
      <c r="D497" s="9" t="s">
        <v>1565</v>
      </c>
      <c r="E497" s="9" t="s">
        <v>1566</v>
      </c>
      <c r="F497" s="8" t="s">
        <v>7</v>
      </c>
      <c r="G497" s="10">
        <f>VLOOKUP(C497,ANALISA!$B:$I,8,0)</f>
        <v>86287.971000000005</v>
      </c>
    </row>
    <row r="498" spans="2:7" ht="15" customHeight="1">
      <c r="B498" s="8">
        <v>448</v>
      </c>
      <c r="C498" s="8" t="s">
        <v>1567</v>
      </c>
      <c r="D498" s="9" t="s">
        <v>1568</v>
      </c>
      <c r="E498" s="9" t="s">
        <v>1569</v>
      </c>
      <c r="F498" s="8" t="s">
        <v>7</v>
      </c>
      <c r="G498" s="10">
        <f>VLOOKUP(C498,ANALISA!$B:$I,8,0)</f>
        <v>99345.846000000005</v>
      </c>
    </row>
    <row r="499" spans="2:7" ht="15" customHeight="1">
      <c r="B499" s="8">
        <v>449</v>
      </c>
      <c r="C499" s="8" t="s">
        <v>1570</v>
      </c>
      <c r="D499" s="9" t="s">
        <v>1571</v>
      </c>
      <c r="E499" s="9" t="s">
        <v>1572</v>
      </c>
      <c r="F499" s="8" t="s">
        <v>7</v>
      </c>
      <c r="G499" s="10">
        <f>VLOOKUP(C499,ANALISA!$B:$I,8,0)</f>
        <v>119024.091</v>
      </c>
    </row>
    <row r="500" spans="2:7" ht="15" customHeight="1">
      <c r="B500" s="8">
        <v>450</v>
      </c>
      <c r="C500" s="8" t="s">
        <v>1573</v>
      </c>
      <c r="D500" s="9" t="s">
        <v>1574</v>
      </c>
      <c r="E500" s="9" t="s">
        <v>1575</v>
      </c>
      <c r="F500" s="8" t="s">
        <v>7</v>
      </c>
      <c r="G500" s="10">
        <f>VLOOKUP(C500,ANALISA!$B:$I,8,0)</f>
        <v>150797.049</v>
      </c>
    </row>
    <row r="501" spans="2:7" ht="15" customHeight="1">
      <c r="B501" s="8">
        <v>451</v>
      </c>
      <c r="C501" s="8" t="s">
        <v>1576</v>
      </c>
      <c r="D501" s="9" t="s">
        <v>1577</v>
      </c>
      <c r="E501" s="9" t="s">
        <v>1578</v>
      </c>
      <c r="F501" s="8" t="s">
        <v>7</v>
      </c>
      <c r="G501" s="10">
        <f>VLOOKUP(C501,ANALISA!$B:$I,8,0)</f>
        <v>232044.95400000003</v>
      </c>
    </row>
    <row r="502" spans="2:7" ht="15" customHeight="1">
      <c r="B502" s="8">
        <v>452</v>
      </c>
      <c r="C502" s="8" t="s">
        <v>1579</v>
      </c>
      <c r="D502" s="9" t="s">
        <v>1580</v>
      </c>
      <c r="E502" s="9" t="s">
        <v>1581</v>
      </c>
      <c r="F502" s="8" t="s">
        <v>7</v>
      </c>
      <c r="G502" s="10">
        <f>VLOOKUP(C502,ANALISA!$B:$I,8,0)</f>
        <v>310052.75400000002</v>
      </c>
    </row>
    <row r="503" spans="2:7" ht="15" customHeight="1">
      <c r="B503" s="8">
        <v>453</v>
      </c>
      <c r="C503" s="8" t="s">
        <v>1582</v>
      </c>
      <c r="D503" s="9" t="s">
        <v>1583</v>
      </c>
      <c r="E503" s="9" t="s">
        <v>1584</v>
      </c>
      <c r="F503" s="8" t="s">
        <v>7</v>
      </c>
      <c r="G503" s="10">
        <f>VLOOKUP(C503,ANALISA!$B:$I,8,0)</f>
        <v>385980.054</v>
      </c>
    </row>
    <row r="504" spans="2:7" ht="15" customHeight="1">
      <c r="B504" s="8">
        <v>454</v>
      </c>
      <c r="C504" s="8" t="s">
        <v>1585</v>
      </c>
      <c r="D504" s="9" t="s">
        <v>1586</v>
      </c>
      <c r="E504" s="9" t="s">
        <v>1587</v>
      </c>
      <c r="F504" s="8" t="s">
        <v>7</v>
      </c>
      <c r="G504" s="10">
        <f>VLOOKUP(C504,ANALISA!$B:$I,8,0)</f>
        <v>592427.30249999999</v>
      </c>
    </row>
    <row r="505" spans="2:7" ht="15" customHeight="1">
      <c r="B505" s="8">
        <v>455</v>
      </c>
      <c r="C505" s="8" t="s">
        <v>1588</v>
      </c>
      <c r="D505" s="9" t="s">
        <v>1589</v>
      </c>
      <c r="E505" s="9" t="s">
        <v>1590</v>
      </c>
      <c r="F505" s="8" t="s">
        <v>7</v>
      </c>
      <c r="G505" s="10">
        <f>VLOOKUP(C505,ANALISA!$B:$I,8,0)</f>
        <v>717724.86750000005</v>
      </c>
    </row>
    <row r="506" spans="2:7" ht="15" customHeight="1">
      <c r="B506" s="8">
        <v>456</v>
      </c>
      <c r="C506" s="8" t="s">
        <v>1591</v>
      </c>
      <c r="D506" s="9" t="s">
        <v>1592</v>
      </c>
      <c r="E506" s="9" t="s">
        <v>1593</v>
      </c>
      <c r="F506" s="8" t="s">
        <v>7</v>
      </c>
      <c r="G506" s="10">
        <f>VLOOKUP(C506,ANALISA!$B:$I,8,0)</f>
        <v>833106.2439</v>
      </c>
    </row>
    <row r="507" spans="2:7" ht="15" customHeight="1">
      <c r="B507" s="8">
        <v>457</v>
      </c>
      <c r="C507" s="8" t="s">
        <v>1594</v>
      </c>
      <c r="D507" s="9" t="s">
        <v>1595</v>
      </c>
      <c r="E507" s="9" t="s">
        <v>1596</v>
      </c>
      <c r="F507" s="8" t="s">
        <v>7</v>
      </c>
      <c r="G507" s="10">
        <f>VLOOKUP(C507,ANALISA!$B:$I,8,0)</f>
        <v>949485.03390000004</v>
      </c>
    </row>
    <row r="508" spans="2:7" ht="15" customHeight="1">
      <c r="B508" s="8">
        <v>458</v>
      </c>
      <c r="C508" s="8" t="s">
        <v>1597</v>
      </c>
      <c r="D508" s="9" t="s">
        <v>1598</v>
      </c>
      <c r="E508" s="9" t="s">
        <v>1599</v>
      </c>
      <c r="F508" s="8" t="s">
        <v>7</v>
      </c>
      <c r="G508" s="10">
        <f>VLOOKUP(C508,ANALISA!$B:$I,8,0)</f>
        <v>1354894.0670999999</v>
      </c>
    </row>
    <row r="509" spans="2:7" ht="15" customHeight="1">
      <c r="B509" s="8">
        <v>459</v>
      </c>
      <c r="C509" s="8" t="s">
        <v>1600</v>
      </c>
      <c r="D509" s="9" t="s">
        <v>1601</v>
      </c>
      <c r="E509" s="9" t="s">
        <v>1602</v>
      </c>
      <c r="F509" s="8" t="s">
        <v>7</v>
      </c>
      <c r="G509" s="10">
        <f>VLOOKUP(C509,ANALISA!$B:$I,8,0)</f>
        <v>1564421.2220999999</v>
      </c>
    </row>
    <row r="510" spans="2:7" ht="15" customHeight="1">
      <c r="B510" s="8">
        <v>460</v>
      </c>
      <c r="C510" s="8" t="s">
        <v>1603</v>
      </c>
      <c r="D510" s="9" t="s">
        <v>1604</v>
      </c>
      <c r="E510" s="9" t="s">
        <v>1605</v>
      </c>
      <c r="F510" s="8" t="s">
        <v>7</v>
      </c>
      <c r="G510" s="10">
        <f>VLOOKUP(C510,ANALISA!$B:$I,8,0)</f>
        <v>1690910.1470999999</v>
      </c>
    </row>
    <row r="511" spans="2:7" ht="15" customHeight="1">
      <c r="B511" s="8">
        <v>461</v>
      </c>
      <c r="C511" s="8" t="s">
        <v>1606</v>
      </c>
      <c r="D511" s="9" t="s">
        <v>1607</v>
      </c>
      <c r="E511" s="9" t="s">
        <v>1608</v>
      </c>
      <c r="F511" s="8" t="s">
        <v>7</v>
      </c>
      <c r="G511" s="10">
        <f>VLOOKUP(C511,ANALISA!$B:$I,8,0)</f>
        <v>2080629.4071</v>
      </c>
    </row>
    <row r="512" spans="2:7" ht="15" customHeight="1">
      <c r="B512" s="8">
        <v>462</v>
      </c>
      <c r="C512" s="8" t="s">
        <v>1609</v>
      </c>
      <c r="D512" s="9" t="s">
        <v>1610</v>
      </c>
      <c r="E512" s="9" t="s">
        <v>1611</v>
      </c>
      <c r="F512" s="8" t="s">
        <v>7</v>
      </c>
      <c r="G512" s="10">
        <f>VLOOKUP(C512,ANALISA!$B:$I,8,0)</f>
        <v>1950619.4000999997</v>
      </c>
    </row>
    <row r="513" spans="2:7" ht="15" customHeight="1">
      <c r="B513" s="8">
        <v>463</v>
      </c>
      <c r="C513" s="8" t="s">
        <v>1612</v>
      </c>
      <c r="D513" s="9" t="s">
        <v>1613</v>
      </c>
      <c r="E513" s="9" t="s">
        <v>1614</v>
      </c>
      <c r="F513" s="8" t="s">
        <v>7</v>
      </c>
      <c r="G513" s="10">
        <f>VLOOKUP(C513,ANALISA!$B:$I,8,0)</f>
        <v>145512.35999999999</v>
      </c>
    </row>
    <row r="514" spans="2:7" ht="15" customHeight="1">
      <c r="B514" s="8">
        <v>464</v>
      </c>
      <c r="C514" s="8" t="s">
        <v>1615</v>
      </c>
      <c r="D514" s="9" t="s">
        <v>1616</v>
      </c>
      <c r="E514" s="9" t="s">
        <v>1617</v>
      </c>
      <c r="F514" s="8" t="s">
        <v>7</v>
      </c>
      <c r="G514" s="10">
        <f>VLOOKUP(C514,ANALISA!$B:$I,8,0)</f>
        <v>156065.97</v>
      </c>
    </row>
    <row r="515" spans="2:7" ht="15" customHeight="1">
      <c r="B515" s="8">
        <v>465</v>
      </c>
      <c r="C515" s="8" t="s">
        <v>1618</v>
      </c>
      <c r="D515" s="9" t="s">
        <v>1619</v>
      </c>
      <c r="E515" s="9" t="s">
        <v>1620</v>
      </c>
      <c r="F515" s="8" t="s">
        <v>7</v>
      </c>
      <c r="G515" s="10">
        <f>VLOOKUP(C515,ANALISA!$B:$I,8,0)</f>
        <v>197978.19</v>
      </c>
    </row>
    <row r="516" spans="2:7" ht="15" customHeight="1">
      <c r="B516" s="8">
        <v>466</v>
      </c>
      <c r="C516" s="8" t="s">
        <v>1621</v>
      </c>
      <c r="D516" s="9" t="s">
        <v>1622</v>
      </c>
      <c r="E516" s="9" t="s">
        <v>1623</v>
      </c>
      <c r="F516" s="8" t="s">
        <v>7</v>
      </c>
      <c r="G516" s="10">
        <f>VLOOKUP(C516,ANALISA!$B:$I,8,0)</f>
        <v>241859.22</v>
      </c>
    </row>
    <row r="517" spans="2:7" ht="15" customHeight="1">
      <c r="B517" s="8">
        <v>467</v>
      </c>
      <c r="C517" s="8" t="s">
        <v>1624</v>
      </c>
      <c r="D517" s="9" t="s">
        <v>1625</v>
      </c>
      <c r="E517" s="9" t="s">
        <v>1626</v>
      </c>
      <c r="F517" s="8" t="s">
        <v>7</v>
      </c>
      <c r="G517" s="10">
        <f>VLOOKUP(C517,ANALISA!$B:$I,8,0)</f>
        <v>216632.61</v>
      </c>
    </row>
    <row r="518" spans="2:7" ht="15" customHeight="1">
      <c r="B518" s="8">
        <v>468</v>
      </c>
      <c r="C518" s="8" t="s">
        <v>1627</v>
      </c>
      <c r="D518" s="9" t="s">
        <v>1628</v>
      </c>
      <c r="E518" s="9" t="s">
        <v>1629</v>
      </c>
      <c r="F518" s="8" t="s">
        <v>7</v>
      </c>
      <c r="G518" s="10">
        <f>VLOOKUP(C518,ANALISA!$B:$I,8,0)</f>
        <v>228741.777</v>
      </c>
    </row>
    <row r="519" spans="2:7" ht="15" customHeight="1">
      <c r="B519" s="8">
        <v>469</v>
      </c>
      <c r="C519" s="8" t="s">
        <v>1630</v>
      </c>
      <c r="D519" s="9" t="s">
        <v>1631</v>
      </c>
      <c r="E519" s="9" t="s">
        <v>1632</v>
      </c>
      <c r="F519" s="8" t="s">
        <v>7</v>
      </c>
      <c r="G519" s="10">
        <f>VLOOKUP(C519,ANALISA!$B:$I,8,0)</f>
        <v>371995.48049999995</v>
      </c>
    </row>
    <row r="520" spans="2:7" ht="15" customHeight="1">
      <c r="B520" s="8">
        <v>470</v>
      </c>
      <c r="C520" s="8" t="s">
        <v>1633</v>
      </c>
      <c r="D520" s="9" t="s">
        <v>1634</v>
      </c>
      <c r="E520" s="9" t="s">
        <v>1635</v>
      </c>
      <c r="F520" s="8" t="s">
        <v>7</v>
      </c>
      <c r="G520" s="10">
        <f>VLOOKUP(C520,ANALISA!$B:$I,8,0)</f>
        <v>488296.74449999997</v>
      </c>
    </row>
    <row r="521" spans="2:7" ht="15" customHeight="1">
      <c r="B521" s="8">
        <v>471</v>
      </c>
      <c r="C521" s="8" t="s">
        <v>1636</v>
      </c>
      <c r="D521" s="9" t="s">
        <v>1637</v>
      </c>
      <c r="E521" s="9" t="s">
        <v>1638</v>
      </c>
      <c r="F521" s="8" t="s">
        <v>7</v>
      </c>
      <c r="G521" s="10">
        <f>VLOOKUP(C521,ANALISA!$B:$I,8,0)</f>
        <v>680198.34149999998</v>
      </c>
    </row>
    <row r="522" spans="2:7" ht="15" customHeight="1">
      <c r="B522" s="8">
        <v>472</v>
      </c>
      <c r="C522" s="8" t="s">
        <v>1639</v>
      </c>
      <c r="D522" s="9" t="s">
        <v>1640</v>
      </c>
      <c r="E522" s="9" t="s">
        <v>1641</v>
      </c>
      <c r="F522" s="8" t="s">
        <v>7</v>
      </c>
      <c r="G522" s="10">
        <f>VLOOKUP(C522,ANALISA!$B:$I,8,0)</f>
        <v>797631.39749999996</v>
      </c>
    </row>
    <row r="523" spans="2:7" ht="15" customHeight="1">
      <c r="B523" s="8">
        <v>473</v>
      </c>
      <c r="C523" s="8" t="s">
        <v>1642</v>
      </c>
      <c r="D523" s="9" t="s">
        <v>1643</v>
      </c>
      <c r="E523" s="9" t="s">
        <v>1644</v>
      </c>
      <c r="F523" s="8" t="s">
        <v>7</v>
      </c>
      <c r="G523" s="10">
        <f>VLOOKUP(C523,ANALISA!$B:$I,8,0)</f>
        <v>1212651.9465000003</v>
      </c>
    </row>
    <row r="524" spans="2:7" ht="15" customHeight="1">
      <c r="B524" s="8">
        <v>474</v>
      </c>
      <c r="C524" s="8" t="s">
        <v>1645</v>
      </c>
      <c r="D524" s="9" t="s">
        <v>1646</v>
      </c>
      <c r="E524" s="9" t="s">
        <v>1647</v>
      </c>
      <c r="F524" s="8" t="s">
        <v>7</v>
      </c>
      <c r="G524" s="10">
        <f>VLOOKUP(C524,ANALISA!$B:$I,8,0)</f>
        <v>1537173.1545000002</v>
      </c>
    </row>
    <row r="525" spans="2:7" ht="15" customHeight="1">
      <c r="B525" s="8">
        <v>475</v>
      </c>
      <c r="C525" s="8" t="s">
        <v>1648</v>
      </c>
      <c r="D525" s="9" t="s">
        <v>1649</v>
      </c>
      <c r="E525" s="9" t="s">
        <v>1650</v>
      </c>
      <c r="F525" s="8" t="s">
        <v>7</v>
      </c>
      <c r="G525" s="10">
        <f>VLOOKUP(C525,ANALISA!$B:$I,8,0)</f>
        <v>1933676.5965000002</v>
      </c>
    </row>
    <row r="526" spans="2:7" ht="15" customHeight="1">
      <c r="B526" s="8">
        <v>476</v>
      </c>
      <c r="C526" s="8" t="s">
        <v>1651</v>
      </c>
      <c r="D526" s="9" t="s">
        <v>1652</v>
      </c>
      <c r="E526" s="9" t="s">
        <v>1653</v>
      </c>
      <c r="F526" s="8" t="s">
        <v>7</v>
      </c>
      <c r="G526" s="10">
        <f>VLOOKUP(C526,ANALISA!$B:$I,8,0)</f>
        <v>2336478.4785000002</v>
      </c>
    </row>
    <row r="527" spans="2:7" ht="15" customHeight="1">
      <c r="B527" s="8">
        <v>477</v>
      </c>
      <c r="C527" s="8" t="s">
        <v>1654</v>
      </c>
      <c r="D527" s="9" t="s">
        <v>1655</v>
      </c>
      <c r="E527" s="9" t="s">
        <v>1656</v>
      </c>
      <c r="F527" s="8" t="s">
        <v>7</v>
      </c>
      <c r="G527" s="10">
        <f>VLOOKUP(C527,ANALISA!$B:$I,8,0)</f>
        <v>2651103.5144999996</v>
      </c>
    </row>
    <row r="528" spans="2:7" ht="15" customHeight="1">
      <c r="B528" s="8">
        <v>478</v>
      </c>
      <c r="C528" s="8" t="s">
        <v>1657</v>
      </c>
      <c r="D528" s="9" t="s">
        <v>1658</v>
      </c>
      <c r="E528" s="9" t="s">
        <v>1659</v>
      </c>
      <c r="F528" s="8" t="s">
        <v>7</v>
      </c>
      <c r="G528" s="10">
        <f>VLOOKUP(C528,ANALISA!$B:$I,8,0)</f>
        <v>131259.18299999999</v>
      </c>
    </row>
    <row r="529" spans="2:7" ht="15" customHeight="1">
      <c r="B529" s="8">
        <v>479</v>
      </c>
      <c r="C529" s="8" t="s">
        <v>1660</v>
      </c>
      <c r="D529" s="9" t="s">
        <v>1661</v>
      </c>
      <c r="E529" s="9" t="s">
        <v>1662</v>
      </c>
      <c r="F529" s="8" t="s">
        <v>7</v>
      </c>
      <c r="G529" s="10">
        <f>VLOOKUP(C529,ANALISA!$B:$I,8,0)</f>
        <v>164761.80299999999</v>
      </c>
    </row>
    <row r="530" spans="2:7" ht="15" customHeight="1">
      <c r="B530" s="8">
        <v>480</v>
      </c>
      <c r="C530" s="8" t="s">
        <v>1663</v>
      </c>
      <c r="D530" s="9" t="s">
        <v>1664</v>
      </c>
      <c r="E530" s="9" t="s">
        <v>1665</v>
      </c>
      <c r="F530" s="8" t="s">
        <v>7</v>
      </c>
      <c r="G530" s="10">
        <f>VLOOKUP(C530,ANALISA!$B:$I,8,0)</f>
        <v>327551.07300000003</v>
      </c>
    </row>
    <row r="531" spans="2:7" ht="15" customHeight="1">
      <c r="B531" s="8">
        <v>481</v>
      </c>
      <c r="C531" s="8" t="s">
        <v>1666</v>
      </c>
      <c r="D531" s="9" t="s">
        <v>1667</v>
      </c>
      <c r="E531" s="9" t="s">
        <v>1668</v>
      </c>
      <c r="F531" s="8" t="s">
        <v>7</v>
      </c>
      <c r="G531" s="10">
        <f>VLOOKUP(C531,ANALISA!$B:$I,8,0)</f>
        <v>477590.16300000006</v>
      </c>
    </row>
    <row r="532" spans="2:7" ht="15" customHeight="1">
      <c r="B532" s="8">
        <v>482</v>
      </c>
      <c r="C532" s="8" t="s">
        <v>1669</v>
      </c>
      <c r="D532" s="9" t="s">
        <v>1670</v>
      </c>
      <c r="E532" s="9" t="s">
        <v>1671</v>
      </c>
      <c r="F532" s="8" t="s">
        <v>7</v>
      </c>
      <c r="G532" s="10">
        <f>VLOOKUP(C532,ANALISA!$B:$I,8,0)</f>
        <v>731020.24800000002</v>
      </c>
    </row>
    <row r="533" spans="2:7" ht="15" customHeight="1">
      <c r="B533" s="8">
        <v>483</v>
      </c>
      <c r="C533" s="8" t="s">
        <v>1672</v>
      </c>
      <c r="D533" s="9" t="s">
        <v>1673</v>
      </c>
      <c r="E533" s="9" t="s">
        <v>1674</v>
      </c>
      <c r="F533" s="8" t="s">
        <v>7</v>
      </c>
      <c r="G533" s="10">
        <f>VLOOKUP(C533,ANALISA!$B:$I,8,0)</f>
        <v>1069456.2779999999</v>
      </c>
    </row>
    <row r="534" spans="2:7" ht="15" customHeight="1">
      <c r="B534" s="8">
        <v>484</v>
      </c>
      <c r="C534" s="8" t="s">
        <v>1675</v>
      </c>
      <c r="D534" s="9" t="s">
        <v>1676</v>
      </c>
      <c r="E534" s="9" t="s">
        <v>1677</v>
      </c>
      <c r="F534" s="8" t="s">
        <v>7</v>
      </c>
      <c r="G534" s="10">
        <f>VLOOKUP(C534,ANALISA!$B:$I,8,0)</f>
        <v>1519963.3679999998</v>
      </c>
    </row>
    <row r="535" spans="2:7" ht="15" customHeight="1">
      <c r="B535" s="8">
        <v>485</v>
      </c>
      <c r="C535" s="8" t="s">
        <v>1678</v>
      </c>
      <c r="D535" s="9" t="s">
        <v>1679</v>
      </c>
      <c r="E535" s="9" t="s">
        <v>1680</v>
      </c>
      <c r="F535" s="8" t="s">
        <v>7</v>
      </c>
      <c r="G535" s="10">
        <f>VLOOKUP(C535,ANALISA!$B:$I,8,0)</f>
        <v>2681238.0240000002</v>
      </c>
    </row>
    <row r="536" spans="2:7" ht="15" customHeight="1">
      <c r="B536" s="8">
        <v>486</v>
      </c>
      <c r="C536" s="8" t="s">
        <v>1681</v>
      </c>
      <c r="D536" s="9" t="s">
        <v>1682</v>
      </c>
      <c r="E536" s="9" t="s">
        <v>1683</v>
      </c>
      <c r="F536" s="8" t="s">
        <v>7</v>
      </c>
      <c r="G536" s="10">
        <f>VLOOKUP(C536,ANALISA!$B:$I,8,0)</f>
        <v>3231328.1370000001</v>
      </c>
    </row>
    <row r="537" spans="2:7" ht="15" customHeight="1">
      <c r="B537" s="8">
        <v>487</v>
      </c>
      <c r="C537" s="8" t="s">
        <v>1684</v>
      </c>
      <c r="D537" s="9" t="s">
        <v>1685</v>
      </c>
      <c r="E537" s="9" t="s">
        <v>1686</v>
      </c>
      <c r="F537" s="8" t="s">
        <v>7</v>
      </c>
      <c r="G537" s="10">
        <f>VLOOKUP(C537,ANALISA!$B:$I,8,0)</f>
        <v>3928874.892</v>
      </c>
    </row>
    <row r="538" spans="2:7" ht="15" customHeight="1">
      <c r="B538" s="8">
        <v>488</v>
      </c>
      <c r="C538" s="8" t="s">
        <v>1687</v>
      </c>
      <c r="D538" s="9" t="s">
        <v>1688</v>
      </c>
      <c r="E538" s="9" t="s">
        <v>1689</v>
      </c>
      <c r="F538" s="8" t="s">
        <v>7</v>
      </c>
      <c r="G538" s="10">
        <f>VLOOKUP(C538,ANALISA!$B:$I,8,0)</f>
        <v>5072599.7640000004</v>
      </c>
    </row>
    <row r="539" spans="2:7" ht="15" customHeight="1">
      <c r="B539" s="8">
        <v>489</v>
      </c>
      <c r="C539" s="8" t="s">
        <v>1690</v>
      </c>
      <c r="D539" s="9" t="s">
        <v>1691</v>
      </c>
      <c r="E539" s="9" t="s">
        <v>1692</v>
      </c>
      <c r="F539" s="8" t="s">
        <v>7</v>
      </c>
      <c r="G539" s="10">
        <f>VLOOKUP(C539,ANALISA!$B:$I,8,0)</f>
        <v>7135004.8890000004</v>
      </c>
    </row>
    <row r="540" spans="2:7" ht="15" customHeight="1">
      <c r="B540" s="8">
        <v>490</v>
      </c>
      <c r="C540" s="8" t="s">
        <v>1693</v>
      </c>
      <c r="D540" s="9" t="s">
        <v>1694</v>
      </c>
      <c r="E540" s="9" t="s">
        <v>1695</v>
      </c>
      <c r="F540" s="8" t="s">
        <v>7</v>
      </c>
      <c r="G540" s="10">
        <f>VLOOKUP(C540,ANALISA!$B:$I,8,0)</f>
        <v>8347196.8259999994</v>
      </c>
    </row>
    <row r="541" spans="2:7" ht="15" customHeight="1">
      <c r="B541" s="8">
        <v>491</v>
      </c>
      <c r="C541" s="8" t="s">
        <v>1696</v>
      </c>
      <c r="D541" s="9" t="s">
        <v>1697</v>
      </c>
      <c r="E541" s="9" t="s">
        <v>1698</v>
      </c>
      <c r="F541" s="8" t="s">
        <v>7</v>
      </c>
      <c r="G541" s="10">
        <f>VLOOKUP(C541,ANALISA!$B:$I,8,0)</f>
        <v>9196641.1050000004</v>
      </c>
    </row>
    <row r="542" spans="2:7" ht="15" customHeight="1">
      <c r="B542" s="8">
        <v>492</v>
      </c>
      <c r="C542" s="8" t="s">
        <v>1699</v>
      </c>
      <c r="D542" s="9" t="s">
        <v>1700</v>
      </c>
      <c r="E542" s="9" t="s">
        <v>1701</v>
      </c>
      <c r="F542" s="8" t="s">
        <v>7</v>
      </c>
      <c r="G542" s="10">
        <f>VLOOKUP(C542,ANALISA!$B:$I,8,0)</f>
        <v>10509032.112</v>
      </c>
    </row>
    <row r="543" spans="2:7" ht="15" customHeight="1">
      <c r="B543" s="8">
        <v>493</v>
      </c>
      <c r="C543" s="8" t="s">
        <v>1702</v>
      </c>
      <c r="D543" s="9" t="s">
        <v>1703</v>
      </c>
      <c r="E543" s="9" t="s">
        <v>1704</v>
      </c>
      <c r="F543" s="8" t="s">
        <v>7</v>
      </c>
      <c r="G543" s="10">
        <f>VLOOKUP(C543,ANALISA!$B:$I,8,0)</f>
        <v>11435611.913999999</v>
      </c>
    </row>
    <row r="544" spans="2:7" ht="15" customHeight="1">
      <c r="B544" s="8"/>
      <c r="C544" s="12"/>
      <c r="D544" s="12"/>
      <c r="E544" s="12"/>
      <c r="F544" s="13"/>
      <c r="G544" s="10"/>
    </row>
    <row r="545" spans="2:7" ht="15" customHeight="1">
      <c r="B545" s="4" t="s">
        <v>1705</v>
      </c>
      <c r="C545" s="5" t="s">
        <v>1706</v>
      </c>
      <c r="D545" s="5" t="s">
        <v>1707</v>
      </c>
      <c r="E545" s="5"/>
      <c r="F545" s="6"/>
      <c r="G545" s="14"/>
    </row>
    <row r="546" spans="2:7" ht="15" customHeight="1">
      <c r="B546" s="8">
        <v>494</v>
      </c>
      <c r="C546" s="8" t="s">
        <v>1708</v>
      </c>
      <c r="D546" s="9" t="s">
        <v>1709</v>
      </c>
      <c r="E546" s="9" t="s">
        <v>1710</v>
      </c>
      <c r="F546" s="8" t="s">
        <v>71</v>
      </c>
      <c r="G546" s="10">
        <f>VLOOKUP(C546,ANALISA!$B:$I,8,0)</f>
        <v>7825.6364999999996</v>
      </c>
    </row>
    <row r="547" spans="2:7" ht="15" customHeight="1">
      <c r="B547" s="8">
        <v>495</v>
      </c>
      <c r="C547" s="8" t="s">
        <v>1711</v>
      </c>
      <c r="D547" s="9" t="s">
        <v>1712</v>
      </c>
      <c r="E547" s="9" t="s">
        <v>1713</v>
      </c>
      <c r="F547" s="8" t="s">
        <v>71</v>
      </c>
      <c r="G547" s="10">
        <f>VLOOKUP(C547,ANALISA!$B:$I,8,0)</f>
        <v>9667.9740000000002</v>
      </c>
    </row>
    <row r="548" spans="2:7" ht="15" customHeight="1">
      <c r="B548" s="8">
        <v>496</v>
      </c>
      <c r="C548" s="8" t="s">
        <v>1714</v>
      </c>
      <c r="D548" s="9" t="s">
        <v>1715</v>
      </c>
      <c r="E548" s="9" t="s">
        <v>1716</v>
      </c>
      <c r="F548" s="8" t="s">
        <v>71</v>
      </c>
      <c r="G548" s="10">
        <f>VLOOKUP(C548,ANALISA!$B:$I,8,0)</f>
        <v>11252.439</v>
      </c>
    </row>
    <row r="549" spans="2:7" ht="15" customHeight="1">
      <c r="B549" s="8">
        <v>497</v>
      </c>
      <c r="C549" s="8" t="s">
        <v>1717</v>
      </c>
      <c r="D549" s="9" t="s">
        <v>1718</v>
      </c>
      <c r="E549" s="9" t="s">
        <v>1719</v>
      </c>
      <c r="F549" s="8" t="s">
        <v>71</v>
      </c>
      <c r="G549" s="10">
        <f>VLOOKUP(C549,ANALISA!$B:$I,8,0)</f>
        <v>14143.239000000001</v>
      </c>
    </row>
    <row r="550" spans="2:7" ht="15" customHeight="1">
      <c r="B550" s="8">
        <v>498</v>
      </c>
      <c r="C550" s="8" t="s">
        <v>1720</v>
      </c>
      <c r="D550" s="9" t="s">
        <v>1721</v>
      </c>
      <c r="E550" s="9" t="s">
        <v>1722</v>
      </c>
      <c r="F550" s="8" t="s">
        <v>71</v>
      </c>
      <c r="G550" s="10">
        <f>VLOOKUP(C550,ANALISA!$B:$I,8,0)</f>
        <v>26037.786</v>
      </c>
    </row>
    <row r="551" spans="2:7" ht="15" customHeight="1">
      <c r="B551" s="8">
        <v>499</v>
      </c>
      <c r="C551" s="8" t="s">
        <v>1723</v>
      </c>
      <c r="D551" s="9" t="s">
        <v>1724</v>
      </c>
      <c r="E551" s="9" t="s">
        <v>1725</v>
      </c>
      <c r="F551" s="8" t="s">
        <v>71</v>
      </c>
      <c r="G551" s="10">
        <f>VLOOKUP(C551,ANALISA!$B:$I,8,0)</f>
        <v>39114.495000000003</v>
      </c>
    </row>
    <row r="552" spans="2:7" ht="15" customHeight="1">
      <c r="B552" s="8">
        <v>500</v>
      </c>
      <c r="C552" s="8" t="s">
        <v>1726</v>
      </c>
      <c r="D552" s="9" t="s">
        <v>1727</v>
      </c>
      <c r="E552" s="9" t="s">
        <v>1728</v>
      </c>
      <c r="F552" s="8" t="s">
        <v>71</v>
      </c>
      <c r="G552" s="10">
        <f>VLOOKUP(C552,ANALISA!$B:$I,8,0)</f>
        <v>49419.321000000004</v>
      </c>
    </row>
    <row r="553" spans="2:7" ht="15" customHeight="1">
      <c r="B553" s="8">
        <v>501</v>
      </c>
      <c r="C553" s="8" t="s">
        <v>1729</v>
      </c>
      <c r="D553" s="9" t="s">
        <v>1730</v>
      </c>
      <c r="E553" s="9" t="s">
        <v>1731</v>
      </c>
      <c r="F553" s="8" t="s">
        <v>71</v>
      </c>
      <c r="G553" s="10">
        <f>VLOOKUP(C553,ANALISA!$B:$I,8,0)</f>
        <v>88964.80799999999</v>
      </c>
    </row>
    <row r="554" spans="2:7" ht="15" customHeight="1">
      <c r="B554" s="8">
        <v>502</v>
      </c>
      <c r="C554" s="8" t="s">
        <v>1732</v>
      </c>
      <c r="D554" s="9" t="s">
        <v>1733</v>
      </c>
      <c r="E554" s="9" t="s">
        <v>1734</v>
      </c>
      <c r="F554" s="8" t="s">
        <v>71</v>
      </c>
      <c r="G554" s="10">
        <f>VLOOKUP(C554,ANALISA!$B:$I,8,0)</f>
        <v>109119.81600000001</v>
      </c>
    </row>
    <row r="555" spans="2:7" ht="15" customHeight="1">
      <c r="B555" s="8">
        <v>503</v>
      </c>
      <c r="C555" s="8" t="s">
        <v>1735</v>
      </c>
      <c r="D555" s="9" t="s">
        <v>1736</v>
      </c>
      <c r="E555" s="9" t="s">
        <v>1737</v>
      </c>
      <c r="F555" s="8" t="s">
        <v>71</v>
      </c>
      <c r="G555" s="10">
        <f>VLOOKUP(C555,ANALISA!$B:$I,8,0)</f>
        <v>138497.571</v>
      </c>
    </row>
    <row r="556" spans="2:7" ht="15" customHeight="1">
      <c r="B556" s="8">
        <v>504</v>
      </c>
      <c r="C556" s="8" t="s">
        <v>1738</v>
      </c>
      <c r="D556" s="9" t="s">
        <v>1739</v>
      </c>
      <c r="E556" s="9" t="s">
        <v>1740</v>
      </c>
      <c r="F556" s="8" t="s">
        <v>71</v>
      </c>
      <c r="G556" s="10">
        <f>VLOOKUP(C556,ANALISA!$B:$I,8,0)</f>
        <v>165537.93900000001</v>
      </c>
    </row>
    <row r="557" spans="2:7" ht="15" customHeight="1">
      <c r="B557" s="8">
        <v>505</v>
      </c>
      <c r="C557" s="8" t="s">
        <v>1741</v>
      </c>
      <c r="D557" s="9" t="s">
        <v>1742</v>
      </c>
      <c r="E557" s="9" t="s">
        <v>1743</v>
      </c>
      <c r="F557" s="8" t="s">
        <v>71</v>
      </c>
      <c r="G557" s="10">
        <f>VLOOKUP(C557,ANALISA!$B:$I,8,0)</f>
        <v>267309.21000000002</v>
      </c>
    </row>
    <row r="558" spans="2:7" ht="15" customHeight="1">
      <c r="B558" s="8">
        <v>506</v>
      </c>
      <c r="C558" s="8" t="s">
        <v>1744</v>
      </c>
      <c r="D558" s="9" t="s">
        <v>1745</v>
      </c>
      <c r="E558" s="9" t="s">
        <v>1746</v>
      </c>
      <c r="F558" s="8" t="s">
        <v>71</v>
      </c>
      <c r="G558" s="10">
        <f>VLOOKUP(C558,ANALISA!$B:$I,8,0)</f>
        <v>285618.26699999999</v>
      </c>
    </row>
    <row r="559" spans="2:7" ht="15" customHeight="1">
      <c r="B559" s="8">
        <v>507</v>
      </c>
      <c r="C559" s="8" t="s">
        <v>1747</v>
      </c>
      <c r="D559" s="9" t="s">
        <v>1748</v>
      </c>
      <c r="E559" s="9" t="s">
        <v>1749</v>
      </c>
      <c r="F559" s="8" t="s">
        <v>71</v>
      </c>
      <c r="G559" s="10">
        <f>VLOOKUP(C559,ANALISA!$B:$I,8,0)</f>
        <v>319779.63900000002</v>
      </c>
    </row>
    <row r="560" spans="2:7" ht="15" customHeight="1">
      <c r="B560" s="8">
        <v>508</v>
      </c>
      <c r="C560" s="8" t="s">
        <v>1750</v>
      </c>
      <c r="D560" s="9" t="s">
        <v>1751</v>
      </c>
      <c r="E560" s="9" t="s">
        <v>1752</v>
      </c>
      <c r="F560" s="8" t="s">
        <v>71</v>
      </c>
      <c r="G560" s="10">
        <f>VLOOKUP(C560,ANALISA!$B:$I,8,0)</f>
        <v>368645.54699999996</v>
      </c>
    </row>
    <row r="561" spans="2:7" ht="15" customHeight="1">
      <c r="B561" s="8">
        <v>509</v>
      </c>
      <c r="C561" s="8" t="s">
        <v>1753</v>
      </c>
      <c r="D561" s="9" t="s">
        <v>1754</v>
      </c>
      <c r="E561" s="9" t="s">
        <v>1755</v>
      </c>
      <c r="F561" s="8" t="s">
        <v>71</v>
      </c>
      <c r="G561" s="10">
        <f>VLOOKUP(C561,ANALISA!$B:$I,8,0)</f>
        <v>399509.87400000001</v>
      </c>
    </row>
    <row r="562" spans="2:7" ht="15" customHeight="1">
      <c r="B562" s="8">
        <v>510</v>
      </c>
      <c r="C562" s="8" t="s">
        <v>1756</v>
      </c>
      <c r="D562" s="9" t="s">
        <v>1757</v>
      </c>
      <c r="E562" s="9" t="s">
        <v>1758</v>
      </c>
      <c r="F562" s="8" t="s">
        <v>71</v>
      </c>
      <c r="G562" s="10">
        <f>VLOOKUP(C562,ANALISA!$B:$I,8,0)</f>
        <v>23714.196</v>
      </c>
    </row>
    <row r="563" spans="2:7" ht="15" customHeight="1">
      <c r="B563" s="8">
        <v>511</v>
      </c>
      <c r="C563" s="8" t="s">
        <v>1759</v>
      </c>
      <c r="D563" s="9" t="s">
        <v>1760</v>
      </c>
      <c r="E563" s="9" t="s">
        <v>1761</v>
      </c>
      <c r="F563" s="8" t="s">
        <v>71</v>
      </c>
      <c r="G563" s="10">
        <f>VLOOKUP(C563,ANALISA!$B:$I,8,0)</f>
        <v>44318.701499999996</v>
      </c>
    </row>
    <row r="564" spans="2:7" ht="15" customHeight="1">
      <c r="B564" s="8">
        <v>512</v>
      </c>
      <c r="C564" s="8" t="s">
        <v>1762</v>
      </c>
      <c r="D564" s="9" t="s">
        <v>1763</v>
      </c>
      <c r="E564" s="9" t="s">
        <v>1764</v>
      </c>
      <c r="F564" s="8" t="s">
        <v>71</v>
      </c>
      <c r="G564" s="10">
        <f>VLOOKUP(C564,ANALISA!$B:$I,8,0)</f>
        <v>58689.152999999991</v>
      </c>
    </row>
    <row r="565" spans="2:7" ht="15" customHeight="1">
      <c r="B565" s="8">
        <v>513</v>
      </c>
      <c r="C565" s="8" t="s">
        <v>1765</v>
      </c>
      <c r="D565" s="9" t="s">
        <v>1766</v>
      </c>
      <c r="E565" s="9" t="s">
        <v>1767</v>
      </c>
      <c r="F565" s="8" t="s">
        <v>71</v>
      </c>
      <c r="G565" s="10">
        <f>VLOOKUP(C565,ANALISA!$B:$I,8,0)</f>
        <v>88859.797500000001</v>
      </c>
    </row>
    <row r="566" spans="2:7" ht="15" customHeight="1">
      <c r="B566" s="8">
        <v>514</v>
      </c>
      <c r="C566" s="8" t="s">
        <v>1768</v>
      </c>
      <c r="D566" s="9" t="s">
        <v>1769</v>
      </c>
      <c r="E566" s="9" t="s">
        <v>1770</v>
      </c>
      <c r="F566" s="8" t="s">
        <v>71</v>
      </c>
      <c r="G566" s="10">
        <f>VLOOKUP(C566,ANALISA!$B:$I,8,0)</f>
        <v>135518.4045</v>
      </c>
    </row>
    <row r="567" spans="2:7" ht="15" customHeight="1">
      <c r="B567" s="8">
        <v>515</v>
      </c>
      <c r="C567" s="8" t="s">
        <v>1771</v>
      </c>
      <c r="D567" s="9" t="s">
        <v>1772</v>
      </c>
      <c r="E567" s="9" t="s">
        <v>1773</v>
      </c>
      <c r="F567" s="8" t="s">
        <v>71</v>
      </c>
      <c r="G567" s="10">
        <f>VLOOKUP(C567,ANALISA!$B:$I,8,0)</f>
        <v>202211.78850000002</v>
      </c>
    </row>
    <row r="568" spans="2:7" ht="15" customHeight="1">
      <c r="B568" s="8">
        <v>516</v>
      </c>
      <c r="C568" s="8" t="s">
        <v>1774</v>
      </c>
      <c r="D568" s="9" t="s">
        <v>1775</v>
      </c>
      <c r="E568" s="9" t="s">
        <v>1776</v>
      </c>
      <c r="F568" s="8" t="s">
        <v>71</v>
      </c>
      <c r="G568" s="10">
        <f>VLOOKUP(C568,ANALISA!$B:$I,8,0)</f>
        <v>308924.35649999999</v>
      </c>
    </row>
    <row r="569" spans="2:7" ht="15" customHeight="1">
      <c r="B569" s="8">
        <v>517</v>
      </c>
      <c r="C569" s="8" t="s">
        <v>1777</v>
      </c>
      <c r="D569" s="9" t="s">
        <v>1778</v>
      </c>
      <c r="E569" s="9" t="s">
        <v>1779</v>
      </c>
      <c r="F569" s="8" t="s">
        <v>71</v>
      </c>
      <c r="G569" s="10">
        <f>VLOOKUP(C569,ANALISA!$B:$I,8,0)</f>
        <v>478964.71650000004</v>
      </c>
    </row>
    <row r="570" spans="2:7" ht="15" customHeight="1">
      <c r="B570" s="8">
        <v>518</v>
      </c>
      <c r="C570" s="8" t="s">
        <v>1780</v>
      </c>
      <c r="D570" s="9" t="s">
        <v>1781</v>
      </c>
      <c r="E570" s="9" t="s">
        <v>1782</v>
      </c>
      <c r="F570" s="8" t="s">
        <v>71</v>
      </c>
      <c r="G570" s="10">
        <f>VLOOKUP(C570,ANALISA!$B:$I,8,0)</f>
        <v>601542.30149999994</v>
      </c>
    </row>
    <row r="571" spans="2:7" ht="15" customHeight="1">
      <c r="B571" s="8">
        <v>519</v>
      </c>
      <c r="C571" s="8" t="s">
        <v>1783</v>
      </c>
      <c r="D571" s="9" t="s">
        <v>1784</v>
      </c>
      <c r="E571" s="9" t="s">
        <v>1785</v>
      </c>
      <c r="F571" s="8" t="s">
        <v>71</v>
      </c>
      <c r="G571" s="10">
        <f>VLOOKUP(C571,ANALISA!$B:$I,8,0)</f>
        <v>739338.19649999996</v>
      </c>
    </row>
    <row r="572" spans="2:7" ht="15" customHeight="1">
      <c r="B572" s="8">
        <v>520</v>
      </c>
      <c r="C572" s="8" t="s">
        <v>1786</v>
      </c>
      <c r="D572" s="9" t="s">
        <v>1787</v>
      </c>
      <c r="E572" s="9" t="s">
        <v>1788</v>
      </c>
      <c r="F572" s="8" t="s">
        <v>71</v>
      </c>
      <c r="G572" s="10">
        <f>VLOOKUP(C572,ANALISA!$B:$I,8,0)</f>
        <v>1142880.9554999999</v>
      </c>
    </row>
    <row r="573" spans="2:7" ht="15" customHeight="1">
      <c r="B573" s="8">
        <v>521</v>
      </c>
      <c r="C573" s="8" t="s">
        <v>1789</v>
      </c>
      <c r="D573" s="9" t="s">
        <v>1790</v>
      </c>
      <c r="E573" s="9" t="s">
        <v>1791</v>
      </c>
      <c r="F573" s="8" t="s">
        <v>71</v>
      </c>
      <c r="G573" s="10">
        <f>VLOOKUP(C573,ANALISA!$B:$I,8,0)</f>
        <v>1911094.1924999999</v>
      </c>
    </row>
    <row r="574" spans="2:7" ht="15" customHeight="1">
      <c r="B574" s="8">
        <v>522</v>
      </c>
      <c r="C574" s="8" t="s">
        <v>1792</v>
      </c>
      <c r="D574" s="9" t="s">
        <v>1793</v>
      </c>
      <c r="E574" s="9" t="s">
        <v>1794</v>
      </c>
      <c r="F574" s="8" t="s">
        <v>71</v>
      </c>
      <c r="G574" s="10">
        <f>VLOOKUP(C574,ANALISA!$B:$I,8,0)</f>
        <v>2457257.4165000003</v>
      </c>
    </row>
    <row r="575" spans="2:7" ht="15" customHeight="1">
      <c r="B575" s="8">
        <v>523</v>
      </c>
      <c r="C575" s="8" t="s">
        <v>1795</v>
      </c>
      <c r="D575" s="9" t="s">
        <v>1796</v>
      </c>
      <c r="E575" s="9" t="s">
        <v>1797</v>
      </c>
      <c r="F575" s="8" t="s">
        <v>71</v>
      </c>
      <c r="G575" s="10">
        <f>VLOOKUP(C575,ANALISA!$B:$I,8,0)</f>
        <v>3013759.8495</v>
      </c>
    </row>
    <row r="576" spans="2:7" ht="15" customHeight="1">
      <c r="B576" s="8">
        <v>524</v>
      </c>
      <c r="C576" s="8" t="s">
        <v>1798</v>
      </c>
      <c r="D576" s="9" t="s">
        <v>1799</v>
      </c>
      <c r="E576" s="9" t="s">
        <v>1800</v>
      </c>
      <c r="F576" s="8" t="s">
        <v>71</v>
      </c>
      <c r="G576" s="10">
        <f>VLOOKUP(C576,ANALISA!$B:$I,8,0)</f>
        <v>3272371.0365000004</v>
      </c>
    </row>
    <row r="577" spans="2:7" ht="15" customHeight="1">
      <c r="B577" s="8">
        <v>525</v>
      </c>
      <c r="C577" s="8" t="s">
        <v>1801</v>
      </c>
      <c r="D577" s="9" t="s">
        <v>1802</v>
      </c>
      <c r="E577" s="9" t="s">
        <v>1803</v>
      </c>
      <c r="F577" s="8" t="s">
        <v>71</v>
      </c>
      <c r="G577" s="10">
        <f>VLOOKUP(C577,ANALISA!$B:$I,8,0)</f>
        <v>3660603.7245</v>
      </c>
    </row>
    <row r="578" spans="2:7" ht="15" customHeight="1">
      <c r="B578" s="8">
        <v>526</v>
      </c>
      <c r="C578" s="8" t="s">
        <v>1804</v>
      </c>
      <c r="D578" s="9" t="s">
        <v>1805</v>
      </c>
      <c r="E578" s="9" t="s">
        <v>1806</v>
      </c>
      <c r="F578" s="8" t="s">
        <v>71</v>
      </c>
      <c r="G578" s="10">
        <f>VLOOKUP(C578,ANALISA!$B:$I,8,0)</f>
        <v>27585.678</v>
      </c>
    </row>
    <row r="579" spans="2:7" ht="15" customHeight="1">
      <c r="B579" s="8">
        <v>527</v>
      </c>
      <c r="C579" s="8" t="s">
        <v>1807</v>
      </c>
      <c r="D579" s="9" t="s">
        <v>1808</v>
      </c>
      <c r="E579" s="9" t="s">
        <v>1809</v>
      </c>
      <c r="F579" s="8" t="s">
        <v>71</v>
      </c>
      <c r="G579" s="10">
        <f>VLOOKUP(C579,ANALISA!$B:$I,8,0)</f>
        <v>37805.313000000002</v>
      </c>
    </row>
    <row r="580" spans="2:7" ht="15" customHeight="1">
      <c r="B580" s="8">
        <v>528</v>
      </c>
      <c r="C580" s="8" t="s">
        <v>1810</v>
      </c>
      <c r="D580" s="9" t="s">
        <v>1811</v>
      </c>
      <c r="E580" s="9" t="s">
        <v>1812</v>
      </c>
      <c r="F580" s="8" t="s">
        <v>71</v>
      </c>
      <c r="G580" s="10">
        <f>VLOOKUP(C580,ANALISA!$B:$I,8,0)</f>
        <v>56184.231</v>
      </c>
    </row>
    <row r="581" spans="2:7" ht="15" customHeight="1">
      <c r="B581" s="8">
        <v>529</v>
      </c>
      <c r="C581" s="8" t="s">
        <v>1813</v>
      </c>
      <c r="D581" s="9" t="s">
        <v>1814</v>
      </c>
      <c r="E581" s="9" t="s">
        <v>1815</v>
      </c>
      <c r="F581" s="8" t="s">
        <v>71</v>
      </c>
      <c r="G581" s="10">
        <f>VLOOKUP(C581,ANALISA!$B:$I,8,0)</f>
        <v>84250.176000000007</v>
      </c>
    </row>
    <row r="582" spans="2:7" ht="15" customHeight="1">
      <c r="B582" s="8">
        <v>530</v>
      </c>
      <c r="C582" s="8" t="s">
        <v>1816</v>
      </c>
      <c r="D582" s="9" t="s">
        <v>1817</v>
      </c>
      <c r="E582" s="9" t="s">
        <v>1818</v>
      </c>
      <c r="F582" s="8" t="s">
        <v>71</v>
      </c>
      <c r="G582" s="10">
        <f>VLOOKUP(C582,ANALISA!$B:$I,8,0)</f>
        <v>152997.99900000001</v>
      </c>
    </row>
    <row r="583" spans="2:7" ht="15" customHeight="1">
      <c r="B583" s="8">
        <v>531</v>
      </c>
      <c r="C583" s="8" t="s">
        <v>1819</v>
      </c>
      <c r="D583" s="9" t="s">
        <v>1820</v>
      </c>
      <c r="E583" s="9" t="s">
        <v>1821</v>
      </c>
      <c r="F583" s="8" t="s">
        <v>71</v>
      </c>
      <c r="G583" s="10">
        <f>VLOOKUP(C583,ANALISA!$B:$I,8,0)</f>
        <v>228897.02000000002</v>
      </c>
    </row>
    <row r="584" spans="2:7" ht="15" customHeight="1">
      <c r="B584" s="8">
        <v>532</v>
      </c>
      <c r="C584" s="8" t="s">
        <v>1822</v>
      </c>
      <c r="D584" s="9" t="s">
        <v>1823</v>
      </c>
      <c r="E584" s="9" t="s">
        <v>1824</v>
      </c>
      <c r="F584" s="8" t="s">
        <v>71</v>
      </c>
      <c r="G584" s="10">
        <f>VLOOKUP(C584,ANALISA!$B:$I,8,0)</f>
        <v>307244.07900000003</v>
      </c>
    </row>
    <row r="585" spans="2:7" ht="15" customHeight="1">
      <c r="B585" s="8">
        <v>533</v>
      </c>
      <c r="C585" s="8" t="s">
        <v>1825</v>
      </c>
      <c r="D585" s="9" t="s">
        <v>1826</v>
      </c>
      <c r="E585" s="9" t="s">
        <v>1827</v>
      </c>
      <c r="F585" s="8" t="s">
        <v>71</v>
      </c>
      <c r="G585" s="10">
        <f>VLOOKUP(C585,ANALISA!$B:$I,8,0)</f>
        <v>511723.95999999996</v>
      </c>
    </row>
    <row r="586" spans="2:7" ht="15" customHeight="1">
      <c r="B586" s="8">
        <v>534</v>
      </c>
      <c r="C586" s="8" t="s">
        <v>1828</v>
      </c>
      <c r="D586" s="9" t="s">
        <v>1829</v>
      </c>
      <c r="E586" s="9" t="s">
        <v>1830</v>
      </c>
      <c r="F586" s="8" t="s">
        <v>71</v>
      </c>
      <c r="G586" s="10">
        <f>VLOOKUP(C586,ANALISA!$B:$I,8,0)</f>
        <v>629564.33699999994</v>
      </c>
    </row>
    <row r="587" spans="2:7" ht="15" customHeight="1">
      <c r="B587" s="8">
        <v>535</v>
      </c>
      <c r="C587" s="8" t="s">
        <v>1831</v>
      </c>
      <c r="D587" s="9" t="s">
        <v>1832</v>
      </c>
      <c r="E587" s="9" t="s">
        <v>1833</v>
      </c>
      <c r="F587" s="8" t="s">
        <v>71</v>
      </c>
      <c r="G587" s="10">
        <f>VLOOKUP(C587,ANALISA!$B:$I,8,0)</f>
        <v>738247.46699999995</v>
      </c>
    </row>
    <row r="588" spans="2:7" ht="15" customHeight="1">
      <c r="B588" s="8">
        <v>536</v>
      </c>
      <c r="C588" s="8" t="s">
        <v>1834</v>
      </c>
      <c r="D588" s="9" t="s">
        <v>1835</v>
      </c>
      <c r="E588" s="9" t="s">
        <v>1836</v>
      </c>
      <c r="F588" s="8" t="s">
        <v>71</v>
      </c>
      <c r="G588" s="10">
        <f>VLOOKUP(C588,ANALISA!$B:$I,8,0)</f>
        <v>866529.34499999997</v>
      </c>
    </row>
    <row r="589" spans="2:7" ht="15" customHeight="1">
      <c r="B589" s="8">
        <v>537</v>
      </c>
      <c r="C589" s="8" t="s">
        <v>1837</v>
      </c>
      <c r="D589" s="9" t="s">
        <v>1838</v>
      </c>
      <c r="E589" s="9" t="s">
        <v>1839</v>
      </c>
      <c r="F589" s="8" t="s">
        <v>71</v>
      </c>
      <c r="G589" s="10">
        <f>VLOOKUP(C589,ANALISA!$B:$I,8,0)</f>
        <v>1220934.855</v>
      </c>
    </row>
    <row r="590" spans="2:7" ht="15" customHeight="1">
      <c r="B590" s="8">
        <v>538</v>
      </c>
      <c r="C590" s="8" t="s">
        <v>1840</v>
      </c>
      <c r="D590" s="9" t="s">
        <v>1841</v>
      </c>
      <c r="E590" s="9" t="s">
        <v>1842</v>
      </c>
      <c r="F590" s="8" t="s">
        <v>71</v>
      </c>
      <c r="G590" s="10">
        <f>VLOOKUP(C590,ANALISA!$B:$I,8,0)</f>
        <v>1414853.88</v>
      </c>
    </row>
    <row r="591" spans="2:7" ht="15" customHeight="1">
      <c r="B591" s="8">
        <v>539</v>
      </c>
      <c r="C591" s="8" t="s">
        <v>1843</v>
      </c>
      <c r="D591" s="9" t="s">
        <v>1844</v>
      </c>
      <c r="E591" s="9" t="s">
        <v>1845</v>
      </c>
      <c r="F591" s="8" t="s">
        <v>71</v>
      </c>
      <c r="G591" s="10">
        <f>VLOOKUP(C591,ANALISA!$B:$I,8,0)</f>
        <v>1528308.3629999999</v>
      </c>
    </row>
    <row r="592" spans="2:7" ht="15" customHeight="1">
      <c r="B592" s="8">
        <v>540</v>
      </c>
      <c r="C592" s="8" t="s">
        <v>1846</v>
      </c>
      <c r="D592" s="9" t="s">
        <v>1847</v>
      </c>
      <c r="E592" s="9" t="s">
        <v>1848</v>
      </c>
      <c r="F592" s="8" t="s">
        <v>71</v>
      </c>
      <c r="G592" s="10">
        <f>VLOOKUP(C592,ANALISA!$B:$I,8,0)</f>
        <v>1903892.2679999999</v>
      </c>
    </row>
    <row r="593" spans="2:7" ht="15" customHeight="1">
      <c r="B593" s="8">
        <v>541</v>
      </c>
      <c r="C593" s="8" t="s">
        <v>1849</v>
      </c>
      <c r="D593" s="9" t="s">
        <v>1850</v>
      </c>
      <c r="E593" s="9" t="s">
        <v>1851</v>
      </c>
      <c r="F593" s="8" t="s">
        <v>71</v>
      </c>
      <c r="G593" s="10">
        <f>VLOOKUP(C593,ANALISA!$B:$I,8,0)</f>
        <v>2079407.628</v>
      </c>
    </row>
    <row r="594" spans="2:7" ht="15" customHeight="1">
      <c r="B594" s="8">
        <v>542</v>
      </c>
      <c r="C594" s="8" t="s">
        <v>1852</v>
      </c>
      <c r="D594" s="9" t="s">
        <v>1853</v>
      </c>
      <c r="E594" s="9" t="s">
        <v>1854</v>
      </c>
      <c r="F594" s="8" t="s">
        <v>71</v>
      </c>
      <c r="G594" s="10">
        <f>VLOOKUP(C594,ANALISA!$B:$I,8,0)</f>
        <v>35738.390999999996</v>
      </c>
    </row>
    <row r="595" spans="2:7" ht="15" customHeight="1">
      <c r="B595" s="8">
        <v>543</v>
      </c>
      <c r="C595" s="8" t="s">
        <v>1855</v>
      </c>
      <c r="D595" s="9" t="s">
        <v>1856</v>
      </c>
      <c r="E595" s="9" t="s">
        <v>1857</v>
      </c>
      <c r="F595" s="8" t="s">
        <v>71</v>
      </c>
      <c r="G595" s="10">
        <f>VLOOKUP(C595,ANALISA!$B:$I,8,0)</f>
        <v>44981.504999999997</v>
      </c>
    </row>
    <row r="596" spans="2:7" ht="15" customHeight="1">
      <c r="B596" s="8">
        <v>544</v>
      </c>
      <c r="C596" s="8" t="s">
        <v>1858</v>
      </c>
      <c r="D596" s="9" t="s">
        <v>1859</v>
      </c>
      <c r="E596" s="9" t="s">
        <v>1860</v>
      </c>
      <c r="F596" s="8" t="s">
        <v>71</v>
      </c>
      <c r="G596" s="10">
        <f>VLOOKUP(C596,ANALISA!$B:$I,8,0)</f>
        <v>85534.611000000004</v>
      </c>
    </row>
    <row r="597" spans="2:7" ht="15" customHeight="1">
      <c r="B597" s="8">
        <v>545</v>
      </c>
      <c r="C597" s="8" t="s">
        <v>1861</v>
      </c>
      <c r="D597" s="9" t="s">
        <v>1862</v>
      </c>
      <c r="E597" s="9" t="s">
        <v>1863</v>
      </c>
      <c r="F597" s="8" t="s">
        <v>71</v>
      </c>
      <c r="G597" s="10">
        <f>VLOOKUP(C597,ANALISA!$B:$I,8,0)</f>
        <v>129805.02299999999</v>
      </c>
    </row>
    <row r="598" spans="2:7" ht="15" customHeight="1">
      <c r="B598" s="8">
        <v>546</v>
      </c>
      <c r="C598" s="8" t="s">
        <v>1864</v>
      </c>
      <c r="D598" s="9" t="s">
        <v>1865</v>
      </c>
      <c r="E598" s="9" t="s">
        <v>1866</v>
      </c>
      <c r="F598" s="8" t="s">
        <v>71</v>
      </c>
      <c r="G598" s="10">
        <f>VLOOKUP(C598,ANALISA!$B:$I,8,0)</f>
        <v>155592.71099999998</v>
      </c>
    </row>
    <row r="599" spans="2:7" ht="15" customHeight="1">
      <c r="B599" s="8">
        <v>547</v>
      </c>
      <c r="C599" s="8" t="s">
        <v>1867</v>
      </c>
      <c r="D599" s="9" t="s">
        <v>1868</v>
      </c>
      <c r="E599" s="9" t="s">
        <v>1869</v>
      </c>
      <c r="F599" s="8" t="s">
        <v>71</v>
      </c>
      <c r="G599" s="10">
        <f>VLOOKUP(C599,ANALISA!$B:$I,8,0)</f>
        <v>167351.478</v>
      </c>
    </row>
    <row r="600" spans="2:7" ht="15" customHeight="1">
      <c r="B600" s="8">
        <v>548</v>
      </c>
      <c r="C600" s="8" t="s">
        <v>1870</v>
      </c>
      <c r="D600" s="9" t="s">
        <v>1871</v>
      </c>
      <c r="E600" s="9" t="s">
        <v>1872</v>
      </c>
      <c r="F600" s="8" t="s">
        <v>71</v>
      </c>
      <c r="G600" s="10">
        <f>VLOOKUP(C600,ANALISA!$B:$I,8,0)</f>
        <v>271857.84000000003</v>
      </c>
    </row>
    <row r="601" spans="2:7" ht="15" customHeight="1">
      <c r="B601" s="8">
        <v>549</v>
      </c>
      <c r="C601" s="8" t="s">
        <v>1873</v>
      </c>
      <c r="D601" s="9" t="s">
        <v>1874</v>
      </c>
      <c r="E601" s="9" t="s">
        <v>1875</v>
      </c>
      <c r="F601" s="8" t="s">
        <v>71</v>
      </c>
      <c r="G601" s="10">
        <f>VLOOKUP(C601,ANALISA!$B:$I,8,0)</f>
        <v>367605.73499999999</v>
      </c>
    </row>
    <row r="602" spans="2:7" ht="15" customHeight="1">
      <c r="B602" s="8">
        <v>550</v>
      </c>
      <c r="C602" s="8" t="s">
        <v>1876</v>
      </c>
      <c r="D602" s="9" t="s">
        <v>1877</v>
      </c>
      <c r="E602" s="9" t="s">
        <v>1878</v>
      </c>
      <c r="F602" s="8" t="s">
        <v>71</v>
      </c>
      <c r="G602" s="10">
        <f>VLOOKUP(C602,ANALISA!$B:$I,8,0)</f>
        <v>541211.41500000004</v>
      </c>
    </row>
    <row r="603" spans="2:7" ht="15" customHeight="1">
      <c r="B603" s="8">
        <v>551</v>
      </c>
      <c r="C603" s="8" t="s">
        <v>1879</v>
      </c>
      <c r="D603" s="9" t="s">
        <v>1880</v>
      </c>
      <c r="E603" s="9" t="s">
        <v>1881</v>
      </c>
      <c r="F603" s="8" t="s">
        <v>71</v>
      </c>
      <c r="G603" s="10">
        <f>VLOOKUP(C603,ANALISA!$B:$I,8,0)</f>
        <v>632885.91</v>
      </c>
    </row>
    <row r="604" spans="2:7" ht="15" customHeight="1">
      <c r="B604" s="8">
        <v>552</v>
      </c>
      <c r="C604" s="8" t="s">
        <v>1882</v>
      </c>
      <c r="D604" s="9" t="s">
        <v>1883</v>
      </c>
      <c r="E604" s="9" t="s">
        <v>1884</v>
      </c>
      <c r="F604" s="8" t="s">
        <v>71</v>
      </c>
      <c r="G604" s="10">
        <f>VLOOKUP(C604,ANALISA!$B:$I,8,0)</f>
        <v>915068.505</v>
      </c>
    </row>
    <row r="605" spans="2:7" ht="15" customHeight="1">
      <c r="B605" s="8">
        <v>553</v>
      </c>
      <c r="C605" s="8" t="s">
        <v>1885</v>
      </c>
      <c r="D605" s="9" t="s">
        <v>1886</v>
      </c>
      <c r="E605" s="9" t="s">
        <v>1887</v>
      </c>
      <c r="F605" s="8" t="s">
        <v>71</v>
      </c>
      <c r="G605" s="10">
        <f>VLOOKUP(C605,ANALISA!$B:$I,8,0)</f>
        <v>1171144.6575</v>
      </c>
    </row>
    <row r="606" spans="2:7" ht="15" customHeight="1">
      <c r="B606" s="8">
        <v>554</v>
      </c>
      <c r="C606" s="8" t="s">
        <v>1888</v>
      </c>
      <c r="D606" s="9" t="s">
        <v>1889</v>
      </c>
      <c r="E606" s="9" t="s">
        <v>1890</v>
      </c>
      <c r="F606" s="8" t="s">
        <v>71</v>
      </c>
      <c r="G606" s="10">
        <f>VLOOKUP(C606,ANALISA!$B:$I,8,0)</f>
        <v>1472234.6174999999</v>
      </c>
    </row>
    <row r="607" spans="2:7" ht="15" customHeight="1">
      <c r="B607" s="8">
        <v>555</v>
      </c>
      <c r="C607" s="8" t="s">
        <v>1891</v>
      </c>
      <c r="D607" s="9" t="s">
        <v>1892</v>
      </c>
      <c r="E607" s="9" t="s">
        <v>1893</v>
      </c>
      <c r="F607" s="8" t="s">
        <v>71</v>
      </c>
      <c r="G607" s="10">
        <f>VLOOKUP(C607,ANALISA!$B:$I,8,0)</f>
        <v>1834673.595</v>
      </c>
    </row>
    <row r="608" spans="2:7" ht="15" customHeight="1">
      <c r="B608" s="8">
        <v>556</v>
      </c>
      <c r="C608" s="8" t="s">
        <v>1894</v>
      </c>
      <c r="D608" s="9" t="s">
        <v>1895</v>
      </c>
      <c r="E608" s="9" t="s">
        <v>1896</v>
      </c>
      <c r="F608" s="8" t="s">
        <v>71</v>
      </c>
      <c r="G608" s="10">
        <f>VLOOKUP(C608,ANALISA!$B:$I,8,0)</f>
        <v>2073172.26</v>
      </c>
    </row>
    <row r="609" spans="2:7" ht="15" customHeight="1">
      <c r="B609" s="8">
        <v>557</v>
      </c>
      <c r="C609" s="8" t="s">
        <v>1897</v>
      </c>
      <c r="D609" s="9" t="s">
        <v>1898</v>
      </c>
      <c r="E609" s="9" t="s">
        <v>1899</v>
      </c>
      <c r="F609" s="8" t="s">
        <v>71</v>
      </c>
      <c r="G609" s="10">
        <f>VLOOKUP(C609,ANALISA!$B:$I,8,0)</f>
        <v>69342.517500000002</v>
      </c>
    </row>
    <row r="610" spans="2:7" ht="15" customHeight="1">
      <c r="B610" s="8">
        <v>558</v>
      </c>
      <c r="C610" s="8" t="s">
        <v>1900</v>
      </c>
      <c r="D610" s="9" t="s">
        <v>1901</v>
      </c>
      <c r="E610" s="9" t="s">
        <v>1902</v>
      </c>
      <c r="F610" s="8" t="s">
        <v>71</v>
      </c>
      <c r="G610" s="10">
        <f>VLOOKUP(C610,ANALISA!$B:$I,8,0)</f>
        <v>99797.205000000002</v>
      </c>
    </row>
    <row r="611" spans="2:7" ht="15" customHeight="1">
      <c r="B611" s="8">
        <v>559</v>
      </c>
      <c r="C611" s="8" t="s">
        <v>1903</v>
      </c>
      <c r="D611" s="9" t="s">
        <v>1904</v>
      </c>
      <c r="E611" s="9" t="s">
        <v>1905</v>
      </c>
      <c r="F611" s="8" t="s">
        <v>71</v>
      </c>
      <c r="G611" s="10">
        <f>VLOOKUP(C611,ANALISA!$B:$I,8,0)</f>
        <v>259905.91500000001</v>
      </c>
    </row>
    <row r="612" spans="2:7" ht="15" customHeight="1">
      <c r="B612" s="8">
        <v>560</v>
      </c>
      <c r="C612" s="8" t="s">
        <v>1906</v>
      </c>
      <c r="D612" s="9" t="s">
        <v>1907</v>
      </c>
      <c r="E612" s="9" t="s">
        <v>1908</v>
      </c>
      <c r="F612" s="8" t="s">
        <v>71</v>
      </c>
      <c r="G612" s="10">
        <f>VLOOKUP(C612,ANALISA!$B:$I,8,0)</f>
        <v>408887.78249999997</v>
      </c>
    </row>
    <row r="613" spans="2:7" ht="15" customHeight="1">
      <c r="B613" s="8">
        <v>561</v>
      </c>
      <c r="C613" s="8" t="s">
        <v>1909</v>
      </c>
      <c r="D613" s="9" t="s">
        <v>1910</v>
      </c>
      <c r="E613" s="9" t="s">
        <v>1911</v>
      </c>
      <c r="F613" s="8" t="s">
        <v>71</v>
      </c>
      <c r="G613" s="10">
        <f>VLOOKUP(C613,ANALISA!$B:$I,8,0)</f>
        <v>648104.22</v>
      </c>
    </row>
    <row r="614" spans="2:7" ht="15" customHeight="1">
      <c r="B614" s="8">
        <v>562</v>
      </c>
      <c r="C614" s="8" t="s">
        <v>1912</v>
      </c>
      <c r="D614" s="9" t="s">
        <v>1913</v>
      </c>
      <c r="E614" s="9" t="s">
        <v>1914</v>
      </c>
      <c r="F614" s="8" t="s">
        <v>71</v>
      </c>
      <c r="G614" s="10">
        <f>VLOOKUP(C614,ANALISA!$B:$I,8,0)</f>
        <v>983600.17500000005</v>
      </c>
    </row>
    <row r="615" spans="2:7" ht="15" customHeight="1">
      <c r="B615" s="8">
        <v>563</v>
      </c>
      <c r="C615" s="8" t="s">
        <v>1915</v>
      </c>
      <c r="D615" s="9" t="s">
        <v>1916</v>
      </c>
      <c r="E615" s="9" t="s">
        <v>1917</v>
      </c>
      <c r="F615" s="8" t="s">
        <v>71</v>
      </c>
      <c r="G615" s="10">
        <f>VLOOKUP(C615,ANALISA!$B:$I,8,0)</f>
        <v>1433338.575</v>
      </c>
    </row>
    <row r="616" spans="2:7" ht="15" customHeight="1">
      <c r="B616" s="8">
        <v>564</v>
      </c>
      <c r="C616" s="8" t="s">
        <v>1918</v>
      </c>
      <c r="D616" s="9" t="s">
        <v>1919</v>
      </c>
      <c r="E616" s="9" t="s">
        <v>1920</v>
      </c>
      <c r="F616" s="8" t="s">
        <v>71</v>
      </c>
      <c r="G616" s="10">
        <f>VLOOKUP(C616,ANALISA!$B:$I,8,0)</f>
        <v>2547600.1724999999</v>
      </c>
    </row>
    <row r="617" spans="2:7" ht="15" customHeight="1">
      <c r="B617" s="8">
        <v>565</v>
      </c>
      <c r="C617" s="8" t="s">
        <v>1921</v>
      </c>
      <c r="D617" s="9" t="s">
        <v>1922</v>
      </c>
      <c r="E617" s="9" t="s">
        <v>1923</v>
      </c>
      <c r="F617" s="8" t="s">
        <v>71</v>
      </c>
      <c r="G617" s="10">
        <f>VLOOKUP(C617,ANALISA!$B:$I,8,0)</f>
        <v>3111282.0825</v>
      </c>
    </row>
    <row r="618" spans="2:7" ht="15" customHeight="1">
      <c r="B618" s="8">
        <v>566</v>
      </c>
      <c r="C618" s="8" t="s">
        <v>1924</v>
      </c>
      <c r="D618" s="9" t="s">
        <v>1925</v>
      </c>
      <c r="E618" s="9" t="s">
        <v>1926</v>
      </c>
      <c r="F618" s="8" t="s">
        <v>71</v>
      </c>
      <c r="G618" s="10">
        <f>VLOOKUP(C618,ANALISA!$B:$I,8,0)</f>
        <v>3801021.4874999998</v>
      </c>
    </row>
    <row r="619" spans="2:7" ht="15" customHeight="1">
      <c r="B619" s="8">
        <v>567</v>
      </c>
      <c r="C619" s="8" t="s">
        <v>1927</v>
      </c>
      <c r="D619" s="9" t="s">
        <v>1928</v>
      </c>
      <c r="E619" s="9" t="s">
        <v>1929</v>
      </c>
      <c r="F619" s="8" t="s">
        <v>71</v>
      </c>
      <c r="G619" s="10">
        <f>VLOOKUP(C619,ANALISA!$B:$I,8,0)</f>
        <v>4960431.5774999997</v>
      </c>
    </row>
    <row r="620" spans="2:7" ht="15" customHeight="1">
      <c r="B620" s="8">
        <v>568</v>
      </c>
      <c r="C620" s="8" t="s">
        <v>1930</v>
      </c>
      <c r="D620" s="9" t="s">
        <v>1931</v>
      </c>
      <c r="E620" s="9" t="s">
        <v>1932</v>
      </c>
      <c r="F620" s="8" t="s">
        <v>71</v>
      </c>
      <c r="G620" s="10">
        <f>VLOOKUP(C620,ANALISA!$B:$I,8,0)</f>
        <v>6943330.3949999996</v>
      </c>
    </row>
    <row r="621" spans="2:7" ht="15" customHeight="1">
      <c r="B621" s="8">
        <v>569</v>
      </c>
      <c r="C621" s="8" t="s">
        <v>1933</v>
      </c>
      <c r="D621" s="9" t="s">
        <v>1934</v>
      </c>
      <c r="E621" s="9" t="s">
        <v>1935</v>
      </c>
      <c r="F621" s="8" t="s">
        <v>71</v>
      </c>
      <c r="G621" s="10">
        <f>VLOOKUP(C621,ANALISA!$B:$I,8,0)</f>
        <v>8216409.6974999998</v>
      </c>
    </row>
    <row r="622" spans="2:7" ht="15" customHeight="1">
      <c r="B622" s="8">
        <v>570</v>
      </c>
      <c r="C622" s="8" t="s">
        <v>1936</v>
      </c>
      <c r="D622" s="9" t="s">
        <v>1937</v>
      </c>
      <c r="E622" s="9" t="s">
        <v>1938</v>
      </c>
      <c r="F622" s="8" t="s">
        <v>71</v>
      </c>
      <c r="G622" s="10">
        <f>VLOOKUP(C622,ANALISA!$B:$I,8,0)</f>
        <v>8957155.2974999994</v>
      </c>
    </row>
    <row r="623" spans="2:7" ht="15" customHeight="1">
      <c r="B623" s="8">
        <v>571</v>
      </c>
      <c r="C623" s="8" t="s">
        <v>1939</v>
      </c>
      <c r="D623" s="9" t="s">
        <v>1940</v>
      </c>
      <c r="E623" s="9" t="s">
        <v>1941</v>
      </c>
      <c r="F623" s="8" t="s">
        <v>71</v>
      </c>
      <c r="G623" s="10">
        <f>VLOOKUP(C623,ANALISA!$B:$I,8,0)</f>
        <v>10246542.435000001</v>
      </c>
    </row>
    <row r="624" spans="2:7" ht="15" customHeight="1">
      <c r="B624" s="8">
        <v>572</v>
      </c>
      <c r="C624" s="8" t="s">
        <v>1942</v>
      </c>
      <c r="D624" s="9" t="s">
        <v>1943</v>
      </c>
      <c r="E624" s="9" t="s">
        <v>1944</v>
      </c>
      <c r="F624" s="8" t="s">
        <v>71</v>
      </c>
      <c r="G624" s="10">
        <f>VLOOKUP(C624,ANALISA!$B:$I,8,0)</f>
        <v>11148472.035</v>
      </c>
    </row>
    <row r="625" spans="2:7" ht="15" customHeight="1">
      <c r="B625" s="8"/>
      <c r="C625" s="12"/>
      <c r="D625" s="12"/>
      <c r="E625" s="12"/>
      <c r="F625" s="13"/>
      <c r="G625" s="10"/>
    </row>
    <row r="626" spans="2:7" ht="15" customHeight="1">
      <c r="B626" s="4" t="s">
        <v>1945</v>
      </c>
      <c r="C626" s="5" t="s">
        <v>1946</v>
      </c>
      <c r="D626" s="5" t="s">
        <v>1947</v>
      </c>
      <c r="E626" s="5"/>
      <c r="F626" s="6"/>
      <c r="G626" s="14"/>
    </row>
    <row r="627" spans="2:7" ht="15" customHeight="1">
      <c r="B627" s="8">
        <v>573</v>
      </c>
      <c r="C627" s="8" t="s">
        <v>1948</v>
      </c>
      <c r="D627" s="9" t="s">
        <v>1949</v>
      </c>
      <c r="E627" s="9" t="s">
        <v>1950</v>
      </c>
      <c r="F627" s="8" t="s">
        <v>71</v>
      </c>
      <c r="G627" s="10">
        <f>VLOOKUP(C627,ANALISA!$B:$I,8,0)</f>
        <v>273093</v>
      </c>
    </row>
    <row r="628" spans="2:7" ht="15" customHeight="1">
      <c r="B628" s="8">
        <v>574</v>
      </c>
      <c r="C628" s="8" t="s">
        <v>1951</v>
      </c>
      <c r="D628" s="9" t="s">
        <v>1952</v>
      </c>
      <c r="E628" s="9" t="s">
        <v>1953</v>
      </c>
      <c r="F628" s="8" t="s">
        <v>71</v>
      </c>
      <c r="G628" s="10">
        <f>VLOOKUP(C628,ANALISA!$B:$I,8,0)</f>
        <v>361403.65500000003</v>
      </c>
    </row>
    <row r="629" spans="2:7" ht="15" customHeight="1">
      <c r="B629" s="8">
        <v>575</v>
      </c>
      <c r="C629" s="8" t="s">
        <v>1954</v>
      </c>
      <c r="D629" s="9" t="s">
        <v>1955</v>
      </c>
      <c r="E629" s="9" t="s">
        <v>1956</v>
      </c>
      <c r="F629" s="8" t="s">
        <v>71</v>
      </c>
      <c r="G629" s="10">
        <f>VLOOKUP(C629,ANALISA!$B:$I,8,0)</f>
        <v>393552.85499999998</v>
      </c>
    </row>
    <row r="630" spans="2:7" ht="15" customHeight="1">
      <c r="B630" s="8">
        <v>576</v>
      </c>
      <c r="C630" s="8" t="s">
        <v>1957</v>
      </c>
      <c r="D630" s="9" t="s">
        <v>1958</v>
      </c>
      <c r="E630" s="9" t="s">
        <v>1959</v>
      </c>
      <c r="F630" s="8" t="s">
        <v>71</v>
      </c>
      <c r="G630" s="10">
        <f>VLOOKUP(C630,ANALISA!$B:$I,8,0)</f>
        <v>472821</v>
      </c>
    </row>
    <row r="631" spans="2:7" ht="15" customHeight="1">
      <c r="B631" s="8">
        <v>577</v>
      </c>
      <c r="C631" s="8" t="s">
        <v>1960</v>
      </c>
      <c r="D631" s="9" t="s">
        <v>1961</v>
      </c>
      <c r="E631" s="9" t="s">
        <v>1962</v>
      </c>
      <c r="F631" s="8" t="s">
        <v>71</v>
      </c>
      <c r="G631" s="10">
        <f>VLOOKUP(C631,ANALISA!$B:$I,8,0)</f>
        <v>797751.3</v>
      </c>
    </row>
    <row r="632" spans="2:7" ht="15" customHeight="1">
      <c r="B632" s="8">
        <v>578</v>
      </c>
      <c r="C632" s="8" t="s">
        <v>1963</v>
      </c>
      <c r="D632" s="9" t="s">
        <v>1964</v>
      </c>
      <c r="E632" s="9" t="s">
        <v>1965</v>
      </c>
      <c r="F632" s="8" t="s">
        <v>71</v>
      </c>
      <c r="G632" s="10">
        <f>VLOOKUP(C632,ANALISA!$B:$I,8,0)</f>
        <v>822498.3</v>
      </c>
    </row>
    <row r="633" spans="2:7" ht="15" customHeight="1">
      <c r="B633" s="8">
        <v>579</v>
      </c>
      <c r="C633" s="8" t="s">
        <v>1966</v>
      </c>
      <c r="D633" s="9" t="s">
        <v>1967</v>
      </c>
      <c r="E633" s="9" t="s">
        <v>1968</v>
      </c>
      <c r="F633" s="8" t="s">
        <v>71</v>
      </c>
      <c r="G633" s="10">
        <f>VLOOKUP(C633,ANALISA!$B:$I,8,0)</f>
        <v>931078.5</v>
      </c>
    </row>
    <row r="634" spans="2:7" ht="15" customHeight="1">
      <c r="B634" s="8">
        <v>580</v>
      </c>
      <c r="C634" s="8" t="s">
        <v>1969</v>
      </c>
      <c r="D634" s="9" t="s">
        <v>1970</v>
      </c>
      <c r="E634" s="9" t="s">
        <v>1971</v>
      </c>
      <c r="F634" s="8" t="s">
        <v>71</v>
      </c>
      <c r="G634" s="10">
        <f>VLOOKUP(C634,ANALISA!$B:$I,8,0)</f>
        <v>1081052.9850000001</v>
      </c>
    </row>
    <row r="635" spans="2:7" ht="15" customHeight="1">
      <c r="B635" s="8">
        <v>581</v>
      </c>
      <c r="C635" s="8" t="s">
        <v>1972</v>
      </c>
      <c r="D635" s="9" t="s">
        <v>1973</v>
      </c>
      <c r="E635" s="9" t="s">
        <v>1974</v>
      </c>
      <c r="F635" s="8" t="s">
        <v>71</v>
      </c>
      <c r="G635" s="10">
        <f>VLOOKUP(C635,ANALISA!$B:$I,8,0)</f>
        <v>1513169.55</v>
      </c>
    </row>
    <row r="636" spans="2:7" ht="15" customHeight="1">
      <c r="B636" s="8">
        <v>582</v>
      </c>
      <c r="C636" s="8" t="s">
        <v>1975</v>
      </c>
      <c r="D636" s="9" t="s">
        <v>1976</v>
      </c>
      <c r="E636" s="9" t="s">
        <v>1977</v>
      </c>
      <c r="F636" s="8" t="s">
        <v>71</v>
      </c>
      <c r="G636" s="10">
        <f>VLOOKUP(C636,ANALISA!$B:$I,8,0)</f>
        <v>1638372.9450000001</v>
      </c>
    </row>
    <row r="637" spans="2:7" ht="15" customHeight="1">
      <c r="B637" s="8">
        <v>583</v>
      </c>
      <c r="C637" s="8" t="s">
        <v>1978</v>
      </c>
      <c r="D637" s="9" t="s">
        <v>1979</v>
      </c>
      <c r="E637" s="9" t="s">
        <v>1980</v>
      </c>
      <c r="F637" s="8" t="s">
        <v>71</v>
      </c>
      <c r="G637" s="10">
        <f>VLOOKUP(C637,ANALISA!$B:$I,8,0)</f>
        <v>2275020.1800000002</v>
      </c>
    </row>
    <row r="638" spans="2:7" ht="15" customHeight="1">
      <c r="B638" s="8">
        <v>584</v>
      </c>
      <c r="C638" s="8" t="s">
        <v>1981</v>
      </c>
      <c r="D638" s="9" t="s">
        <v>1982</v>
      </c>
      <c r="E638" s="9" t="s">
        <v>1983</v>
      </c>
      <c r="F638" s="8" t="s">
        <v>71</v>
      </c>
      <c r="G638" s="10">
        <f>VLOOKUP(C638,ANALISA!$B:$I,8,0)</f>
        <v>3084903.8</v>
      </c>
    </row>
    <row r="639" spans="2:7" ht="15" customHeight="1">
      <c r="B639" s="8">
        <v>585</v>
      </c>
      <c r="C639" s="8" t="s">
        <v>1984</v>
      </c>
      <c r="D639" s="9" t="s">
        <v>1985</v>
      </c>
      <c r="E639" s="9" t="s">
        <v>1986</v>
      </c>
      <c r="F639" s="8" t="s">
        <v>71</v>
      </c>
      <c r="G639" s="10">
        <f>VLOOKUP(C639,ANALISA!$B:$I,8,0)</f>
        <v>3246894</v>
      </c>
    </row>
    <row r="640" spans="2:7" ht="15" customHeight="1">
      <c r="B640" s="8">
        <v>586</v>
      </c>
      <c r="C640" s="8" t="s">
        <v>1987</v>
      </c>
      <c r="D640" s="9" t="s">
        <v>1988</v>
      </c>
      <c r="E640" s="9" t="s">
        <v>1989</v>
      </c>
      <c r="F640" s="8" t="s">
        <v>71</v>
      </c>
      <c r="G640" s="10">
        <f>VLOOKUP(C640,ANALISA!$B:$I,8,0)</f>
        <v>3350590.5</v>
      </c>
    </row>
    <row r="641" spans="2:7" ht="15" customHeight="1">
      <c r="B641" s="8">
        <v>587</v>
      </c>
      <c r="C641" s="8" t="s">
        <v>1990</v>
      </c>
      <c r="D641" s="9" t="s">
        <v>1991</v>
      </c>
      <c r="E641" s="9" t="s">
        <v>1992</v>
      </c>
      <c r="F641" s="8" t="s">
        <v>71</v>
      </c>
      <c r="G641" s="10">
        <f>VLOOKUP(C641,ANALISA!$B:$I,8,0)</f>
        <v>39062.811000000002</v>
      </c>
    </row>
    <row r="642" spans="2:7" ht="15" customHeight="1">
      <c r="B642" s="8">
        <v>588</v>
      </c>
      <c r="C642" s="8" t="s">
        <v>1993</v>
      </c>
      <c r="D642" s="9" t="s">
        <v>1994</v>
      </c>
      <c r="E642" s="9" t="s">
        <v>1995</v>
      </c>
      <c r="F642" s="8" t="s">
        <v>71</v>
      </c>
      <c r="G642" s="10">
        <f>VLOOKUP(C642,ANALISA!$B:$I,8,0)</f>
        <v>65857.023000000001</v>
      </c>
    </row>
    <row r="643" spans="2:7" ht="15" customHeight="1">
      <c r="B643" s="8">
        <v>589</v>
      </c>
      <c r="C643" s="8" t="s">
        <v>1996</v>
      </c>
      <c r="D643" s="9" t="s">
        <v>1997</v>
      </c>
      <c r="E643" s="9" t="s">
        <v>1998</v>
      </c>
      <c r="F643" s="8" t="s">
        <v>71</v>
      </c>
      <c r="G643" s="10">
        <f>VLOOKUP(C643,ANALISA!$B:$I,8,0)</f>
        <v>88443.587999999989</v>
      </c>
    </row>
    <row r="644" spans="2:7" ht="15" customHeight="1">
      <c r="B644" s="8">
        <v>590</v>
      </c>
      <c r="C644" s="8" t="s">
        <v>1999</v>
      </c>
      <c r="D644" s="9" t="s">
        <v>2000</v>
      </c>
      <c r="E644" s="9" t="s">
        <v>2001</v>
      </c>
      <c r="F644" s="8" t="s">
        <v>71</v>
      </c>
      <c r="G644" s="10">
        <f>VLOOKUP(C644,ANALISA!$B:$I,8,0)</f>
        <v>180889.62</v>
      </c>
    </row>
    <row r="645" spans="2:7" ht="15" customHeight="1">
      <c r="B645" s="8">
        <v>591</v>
      </c>
      <c r="C645" s="8" t="s">
        <v>2002</v>
      </c>
      <c r="D645" s="9" t="s">
        <v>2003</v>
      </c>
      <c r="E645" s="9" t="s">
        <v>2004</v>
      </c>
      <c r="F645" s="8" t="s">
        <v>71</v>
      </c>
      <c r="G645" s="10">
        <f>VLOOKUP(C645,ANALISA!$B:$I,8,0)</f>
        <v>233210.91</v>
      </c>
    </row>
    <row r="646" spans="2:7" ht="15" customHeight="1">
      <c r="B646" s="8">
        <v>592</v>
      </c>
      <c r="C646" s="8" t="s">
        <v>2005</v>
      </c>
      <c r="D646" s="9" t="s">
        <v>2006</v>
      </c>
      <c r="E646" s="9" t="s">
        <v>2007</v>
      </c>
      <c r="F646" s="8" t="s">
        <v>71</v>
      </c>
      <c r="G646" s="10">
        <f>VLOOKUP(C646,ANALISA!$B:$I,8,0)</f>
        <v>271799.80499999999</v>
      </c>
    </row>
    <row r="647" spans="2:7" ht="15" customHeight="1">
      <c r="B647" s="8">
        <v>593</v>
      </c>
      <c r="C647" s="8" t="s">
        <v>2008</v>
      </c>
      <c r="D647" s="9" t="s">
        <v>2009</v>
      </c>
      <c r="E647" s="9" t="s">
        <v>2010</v>
      </c>
      <c r="F647" s="8" t="s">
        <v>71</v>
      </c>
      <c r="G647" s="10">
        <f>VLOOKUP(C647,ANALISA!$B:$I,8,0)</f>
        <v>318447.90000000002</v>
      </c>
    </row>
    <row r="648" spans="2:7" ht="15" customHeight="1">
      <c r="B648" s="8">
        <v>594</v>
      </c>
      <c r="C648" s="8" t="s">
        <v>2011</v>
      </c>
      <c r="D648" s="9" t="s">
        <v>2012</v>
      </c>
      <c r="E648" s="9" t="s">
        <v>2013</v>
      </c>
      <c r="F648" s="8" t="s">
        <v>71</v>
      </c>
      <c r="G648" s="10">
        <f>VLOOKUP(C648,ANALISA!$B:$I,8,0)</f>
        <v>497923.875</v>
      </c>
    </row>
    <row r="649" spans="2:7" ht="15" customHeight="1">
      <c r="B649" s="8">
        <v>595</v>
      </c>
      <c r="C649" s="8" t="s">
        <v>2014</v>
      </c>
      <c r="D649" s="9" t="s">
        <v>2015</v>
      </c>
      <c r="E649" s="9" t="s">
        <v>2016</v>
      </c>
      <c r="F649" s="8" t="s">
        <v>71</v>
      </c>
      <c r="G649" s="10">
        <f>VLOOKUP(C649,ANALISA!$B:$I,8,0)</f>
        <v>583718.32949999999</v>
      </c>
    </row>
    <row r="650" spans="2:7" ht="15" customHeight="1">
      <c r="B650" s="8">
        <v>596</v>
      </c>
      <c r="C650" s="8" t="s">
        <v>2017</v>
      </c>
      <c r="D650" s="9" t="s">
        <v>2018</v>
      </c>
      <c r="E650" s="9" t="s">
        <v>2019</v>
      </c>
      <c r="F650" s="8" t="s">
        <v>71</v>
      </c>
      <c r="G650" s="10">
        <f>VLOOKUP(C650,ANALISA!$B:$I,8,0)</f>
        <v>672221.04749999999</v>
      </c>
    </row>
    <row r="651" spans="2:7" ht="15" customHeight="1">
      <c r="B651" s="8">
        <v>597</v>
      </c>
      <c r="C651" s="8" t="s">
        <v>2020</v>
      </c>
      <c r="D651" s="9" t="s">
        <v>2021</v>
      </c>
      <c r="E651" s="9" t="s">
        <v>2022</v>
      </c>
      <c r="F651" s="8" t="s">
        <v>71</v>
      </c>
      <c r="G651" s="10">
        <f>VLOOKUP(C651,ANALISA!$B:$I,8,0)</f>
        <v>820557.19350000005</v>
      </c>
    </row>
    <row r="652" spans="2:7" ht="15" customHeight="1">
      <c r="B652" s="8">
        <v>598</v>
      </c>
      <c r="C652" s="8" t="s">
        <v>2023</v>
      </c>
      <c r="D652" s="9" t="s">
        <v>2024</v>
      </c>
      <c r="E652" s="9" t="s">
        <v>2025</v>
      </c>
      <c r="F652" s="8" t="s">
        <v>71</v>
      </c>
      <c r="G652" s="10">
        <f>VLOOKUP(C652,ANALISA!$B:$I,8,0)</f>
        <v>971838.45149999997</v>
      </c>
    </row>
    <row r="653" spans="2:7" ht="15" customHeight="1">
      <c r="B653" s="8">
        <v>599</v>
      </c>
      <c r="C653" s="8" t="s">
        <v>2026</v>
      </c>
      <c r="D653" s="9" t="s">
        <v>2027</v>
      </c>
      <c r="E653" s="9" t="s">
        <v>2028</v>
      </c>
      <c r="F653" s="8" t="s">
        <v>71</v>
      </c>
      <c r="G653" s="10">
        <f>VLOOKUP(C653,ANALISA!$B:$I,8,0)</f>
        <v>1067454.9464999998</v>
      </c>
    </row>
    <row r="654" spans="2:7" ht="15" customHeight="1">
      <c r="B654" s="8">
        <v>600</v>
      </c>
      <c r="C654" s="8" t="s">
        <v>2029</v>
      </c>
      <c r="D654" s="9" t="s">
        <v>2030</v>
      </c>
      <c r="E654" s="9" t="s">
        <v>2031</v>
      </c>
      <c r="F654" s="8" t="s">
        <v>71</v>
      </c>
      <c r="G654" s="10">
        <f>VLOOKUP(C654,ANALISA!$B:$I,8,0)</f>
        <v>1233201.5925</v>
      </c>
    </row>
    <row r="655" spans="2:7" ht="15" customHeight="1">
      <c r="B655" s="8"/>
      <c r="C655" s="12"/>
      <c r="D655" s="12"/>
      <c r="E655" s="12"/>
      <c r="F655" s="13"/>
      <c r="G655" s="10"/>
    </row>
    <row r="656" spans="2:7" ht="15" customHeight="1">
      <c r="B656" s="4" t="s">
        <v>2032</v>
      </c>
      <c r="C656" s="5" t="s">
        <v>2033</v>
      </c>
      <c r="D656" s="5" t="s">
        <v>2034</v>
      </c>
      <c r="E656" s="5"/>
      <c r="F656" s="6"/>
      <c r="G656" s="14"/>
    </row>
    <row r="657" spans="2:7" ht="15" customHeight="1">
      <c r="B657" s="8">
        <v>601</v>
      </c>
      <c r="C657" s="8" t="s">
        <v>2035</v>
      </c>
      <c r="D657" s="9" t="s">
        <v>2036</v>
      </c>
      <c r="E657" s="9" t="s">
        <v>2037</v>
      </c>
      <c r="F657" s="8" t="s">
        <v>71</v>
      </c>
      <c r="G657" s="10">
        <f>VLOOKUP(C657,ANALISA!$B:$I,8,0)</f>
        <v>530108.00549999997</v>
      </c>
    </row>
    <row r="658" spans="2:7" ht="15" customHeight="1">
      <c r="B658" s="8">
        <v>602</v>
      </c>
      <c r="C658" s="8" t="s">
        <v>2038</v>
      </c>
      <c r="D658" s="9" t="s">
        <v>2039</v>
      </c>
      <c r="E658" s="9" t="s">
        <v>2040</v>
      </c>
      <c r="F658" s="8" t="s">
        <v>71</v>
      </c>
      <c r="G658" s="10">
        <f>VLOOKUP(C658,ANALISA!$B:$I,8,0)</f>
        <v>640539.85050000006</v>
      </c>
    </row>
    <row r="659" spans="2:7" ht="15" customHeight="1">
      <c r="B659" s="8">
        <v>603</v>
      </c>
      <c r="C659" s="8" t="s">
        <v>2041</v>
      </c>
      <c r="D659" s="9" t="s">
        <v>2042</v>
      </c>
      <c r="E659" s="9" t="s">
        <v>2043</v>
      </c>
      <c r="F659" s="8" t="s">
        <v>71</v>
      </c>
      <c r="G659" s="10">
        <f>VLOOKUP(C659,ANALISA!$B:$I,8,0)</f>
        <v>958448.46299999999</v>
      </c>
    </row>
    <row r="660" spans="2:7" ht="15" customHeight="1">
      <c r="B660" s="8">
        <v>604</v>
      </c>
      <c r="C660" s="8" t="s">
        <v>2044</v>
      </c>
      <c r="D660" s="9" t="s">
        <v>2045</v>
      </c>
      <c r="E660" s="9" t="s">
        <v>2046</v>
      </c>
      <c r="F660" s="8" t="s">
        <v>71</v>
      </c>
      <c r="G660" s="10">
        <f>VLOOKUP(C660,ANALISA!$B:$I,8,0)</f>
        <v>1276576.0754999998</v>
      </c>
    </row>
    <row r="661" spans="2:7" ht="15" customHeight="1">
      <c r="B661" s="8">
        <v>605</v>
      </c>
      <c r="C661" s="8" t="s">
        <v>2047</v>
      </c>
      <c r="D661" s="9" t="s">
        <v>2048</v>
      </c>
      <c r="E661" s="9" t="s">
        <v>2049</v>
      </c>
      <c r="F661" s="8" t="s">
        <v>71</v>
      </c>
      <c r="G661" s="10">
        <f>VLOOKUP(C661,ANALISA!$B:$I,8,0)</f>
        <v>1712197.1879999998</v>
      </c>
    </row>
    <row r="662" spans="2:7" ht="15" customHeight="1">
      <c r="B662" s="8">
        <v>606</v>
      </c>
      <c r="C662" s="8" t="s">
        <v>2050</v>
      </c>
      <c r="D662" s="9" t="s">
        <v>2051</v>
      </c>
      <c r="E662" s="9" t="s">
        <v>2052</v>
      </c>
      <c r="F662" s="8" t="s">
        <v>71</v>
      </c>
      <c r="G662" s="10">
        <f>VLOOKUP(C662,ANALISA!$B:$I,8,0)</f>
        <v>2280532.3004999999</v>
      </c>
    </row>
    <row r="663" spans="2:7" ht="15" customHeight="1">
      <c r="B663" s="8">
        <v>607</v>
      </c>
      <c r="C663" s="8" t="s">
        <v>2053</v>
      </c>
      <c r="D663" s="9" t="s">
        <v>2054</v>
      </c>
      <c r="E663" s="9" t="s">
        <v>2055</v>
      </c>
      <c r="F663" s="8" t="s">
        <v>71</v>
      </c>
      <c r="G663" s="10">
        <f>VLOOKUP(C663,ANALISA!$B:$I,8,0)</f>
        <v>3493524.0255</v>
      </c>
    </row>
    <row r="664" spans="2:7" ht="15" customHeight="1">
      <c r="B664" s="8">
        <v>608</v>
      </c>
      <c r="C664" s="8" t="s">
        <v>2056</v>
      </c>
      <c r="D664" s="9" t="s">
        <v>2057</v>
      </c>
      <c r="E664" s="9" t="s">
        <v>2058</v>
      </c>
      <c r="F664" s="8" t="s">
        <v>71</v>
      </c>
      <c r="G664" s="10">
        <f>VLOOKUP(C664,ANALISA!$B:$I,8,0)</f>
        <v>4175520.1379999998</v>
      </c>
    </row>
    <row r="665" spans="2:7" ht="15" customHeight="1">
      <c r="B665" s="8">
        <v>609</v>
      </c>
      <c r="C665" s="8" t="s">
        <v>2059</v>
      </c>
      <c r="D665" s="9" t="s">
        <v>2060</v>
      </c>
      <c r="E665" s="9" t="s">
        <v>2061</v>
      </c>
      <c r="F665" s="8" t="s">
        <v>71</v>
      </c>
      <c r="G665" s="10">
        <f>VLOOKUP(C665,ANALISA!$B:$I,8,0)</f>
        <v>4890366.2505000001</v>
      </c>
    </row>
    <row r="666" spans="2:7" ht="15" customHeight="1">
      <c r="B666" s="8">
        <v>610</v>
      </c>
      <c r="C666" s="8" t="s">
        <v>2062</v>
      </c>
      <c r="D666" s="9" t="s">
        <v>2063</v>
      </c>
      <c r="E666" s="9" t="s">
        <v>2064</v>
      </c>
      <c r="F666" s="8" t="s">
        <v>71</v>
      </c>
      <c r="G666" s="10">
        <f>VLOOKUP(C666,ANALISA!$B:$I,8,0)</f>
        <v>6044994.4755000006</v>
      </c>
    </row>
    <row r="667" spans="2:7" ht="15" customHeight="1">
      <c r="B667" s="8">
        <v>611</v>
      </c>
      <c r="C667" s="8" t="s">
        <v>2065</v>
      </c>
      <c r="D667" s="9" t="s">
        <v>2066</v>
      </c>
      <c r="E667" s="9" t="s">
        <v>2067</v>
      </c>
      <c r="F667" s="8" t="s">
        <v>71</v>
      </c>
      <c r="G667" s="10">
        <f>VLOOKUP(C667,ANALISA!$B:$I,8,0)</f>
        <v>6823271.2005000003</v>
      </c>
    </row>
    <row r="668" spans="2:7" ht="15" customHeight="1">
      <c r="B668" s="8">
        <v>612</v>
      </c>
      <c r="C668" s="8" t="s">
        <v>2068</v>
      </c>
      <c r="D668" s="9" t="s">
        <v>2069</v>
      </c>
      <c r="E668" s="9" t="s">
        <v>2070</v>
      </c>
      <c r="F668" s="8" t="s">
        <v>71</v>
      </c>
      <c r="G668" s="10">
        <f>VLOOKUP(C668,ANALISA!$B:$I,8,0)</f>
        <v>8065499.4254999999</v>
      </c>
    </row>
    <row r="669" spans="2:7" ht="15" customHeight="1">
      <c r="B669" s="8"/>
      <c r="C669" s="12"/>
      <c r="D669" s="12"/>
      <c r="E669" s="12"/>
      <c r="F669" s="13"/>
      <c r="G669" s="10"/>
    </row>
    <row r="670" spans="2:7" ht="15" customHeight="1">
      <c r="B670" s="4" t="s">
        <v>2071</v>
      </c>
      <c r="C670" s="5" t="s">
        <v>2072</v>
      </c>
      <c r="D670" s="5" t="s">
        <v>2073</v>
      </c>
      <c r="E670" s="5"/>
      <c r="F670" s="6"/>
      <c r="G670" s="14"/>
    </row>
    <row r="671" spans="2:7" ht="15" customHeight="1">
      <c r="B671" s="8">
        <v>613</v>
      </c>
      <c r="C671" s="8" t="s">
        <v>2074</v>
      </c>
      <c r="D671" s="9" t="s">
        <v>2075</v>
      </c>
      <c r="E671" s="9" t="s">
        <v>2076</v>
      </c>
      <c r="F671" s="8" t="s">
        <v>7</v>
      </c>
      <c r="G671" s="10">
        <f>VLOOKUP(C671,ANALISA!$B:$I,8,0)</f>
        <v>1404.4469999999999</v>
      </c>
    </row>
    <row r="672" spans="2:7" ht="15" customHeight="1">
      <c r="B672" s="8">
        <v>614</v>
      </c>
      <c r="C672" s="8" t="s">
        <v>2077</v>
      </c>
      <c r="D672" s="9" t="s">
        <v>2078</v>
      </c>
      <c r="E672" s="9" t="s">
        <v>2079</v>
      </c>
      <c r="F672" s="8" t="s">
        <v>7</v>
      </c>
      <c r="G672" s="10">
        <f>VLOOKUP(C672,ANALISA!$B:$I,8,0)</f>
        <v>1408.17</v>
      </c>
    </row>
    <row r="673" spans="2:7" ht="15" customHeight="1">
      <c r="B673" s="8">
        <v>615</v>
      </c>
      <c r="C673" s="8" t="s">
        <v>2080</v>
      </c>
      <c r="D673" s="9" t="s">
        <v>2081</v>
      </c>
      <c r="E673" s="9" t="s">
        <v>2082</v>
      </c>
      <c r="F673" s="8" t="s">
        <v>7</v>
      </c>
      <c r="G673" s="10">
        <f>VLOOKUP(C673,ANALISA!$B:$I,8,0)</f>
        <v>1415.616</v>
      </c>
    </row>
    <row r="674" spans="2:7" ht="15" customHeight="1">
      <c r="B674" s="8">
        <v>616</v>
      </c>
      <c r="C674" s="8" t="s">
        <v>2083</v>
      </c>
      <c r="D674" s="9" t="s">
        <v>2084</v>
      </c>
      <c r="E674" s="9" t="s">
        <v>2085</v>
      </c>
      <c r="F674" s="8" t="s">
        <v>7</v>
      </c>
      <c r="G674" s="10">
        <f>VLOOKUP(C674,ANALISA!$B:$I,8,0)</f>
        <v>1434.231</v>
      </c>
    </row>
    <row r="675" spans="2:7" ht="15" customHeight="1">
      <c r="B675" s="8">
        <v>617</v>
      </c>
      <c r="C675" s="8" t="s">
        <v>2086</v>
      </c>
      <c r="D675" s="9" t="s">
        <v>2087</v>
      </c>
      <c r="E675" s="9" t="s">
        <v>2088</v>
      </c>
      <c r="F675" s="8" t="s">
        <v>7</v>
      </c>
      <c r="G675" s="10">
        <f>VLOOKUP(C675,ANALISA!$B:$I,8,0)</f>
        <v>1458.4305000000002</v>
      </c>
    </row>
    <row r="676" spans="2:7" ht="15" customHeight="1">
      <c r="B676" s="8">
        <v>618</v>
      </c>
      <c r="C676" s="8" t="s">
        <v>2089</v>
      </c>
      <c r="D676" s="9" t="s">
        <v>2090</v>
      </c>
      <c r="E676" s="9" t="s">
        <v>2091</v>
      </c>
      <c r="F676" s="8" t="s">
        <v>7</v>
      </c>
      <c r="G676" s="10">
        <f>VLOOKUP(C676,ANALISA!$B:$I,8,0)</f>
        <v>1491.9375</v>
      </c>
    </row>
    <row r="677" spans="2:7" ht="15" customHeight="1">
      <c r="B677" s="8">
        <v>619</v>
      </c>
      <c r="C677" s="8" t="s">
        <v>2092</v>
      </c>
      <c r="D677" s="9" t="s">
        <v>2093</v>
      </c>
      <c r="E677" s="9" t="s">
        <v>2094</v>
      </c>
      <c r="F677" s="8" t="s">
        <v>7</v>
      </c>
      <c r="G677" s="10">
        <f>VLOOKUP(C677,ANALISA!$B:$I,8,0)</f>
        <v>1532.8905</v>
      </c>
    </row>
    <row r="678" spans="2:7" ht="15" customHeight="1">
      <c r="B678" s="8">
        <v>620</v>
      </c>
      <c r="C678" s="8" t="s">
        <v>2095</v>
      </c>
      <c r="D678" s="9" t="s">
        <v>2096</v>
      </c>
      <c r="E678" s="9" t="s">
        <v>2097</v>
      </c>
      <c r="F678" s="8" t="s">
        <v>7</v>
      </c>
      <c r="G678" s="10">
        <f>VLOOKUP(C678,ANALISA!$B:$I,8,0)</f>
        <v>1635.2730000000001</v>
      </c>
    </row>
    <row r="679" spans="2:7" ht="15" customHeight="1">
      <c r="B679" s="8">
        <v>621</v>
      </c>
      <c r="C679" s="8" t="s">
        <v>2098</v>
      </c>
      <c r="D679" s="9" t="s">
        <v>2099</v>
      </c>
      <c r="E679" s="9" t="s">
        <v>2100</v>
      </c>
      <c r="F679" s="8" t="s">
        <v>7</v>
      </c>
      <c r="G679" s="10">
        <f>VLOOKUP(C679,ANALISA!$B:$I,8,0)</f>
        <v>1694.8409999999999</v>
      </c>
    </row>
    <row r="680" spans="2:7" ht="15" customHeight="1">
      <c r="B680" s="8">
        <v>622</v>
      </c>
      <c r="C680" s="8" t="s">
        <v>2101</v>
      </c>
      <c r="D680" s="9" t="s">
        <v>2102</v>
      </c>
      <c r="E680" s="9" t="s">
        <v>2103</v>
      </c>
      <c r="F680" s="8" t="s">
        <v>7</v>
      </c>
      <c r="G680" s="10">
        <f>VLOOKUP(C680,ANALISA!$B:$I,8,0)</f>
        <v>1927.5284999999997</v>
      </c>
    </row>
    <row r="681" spans="2:7" ht="15" customHeight="1">
      <c r="B681" s="8"/>
      <c r="C681" s="12"/>
      <c r="D681" s="12"/>
      <c r="E681" s="12"/>
      <c r="F681" s="13"/>
      <c r="G681" s="10"/>
    </row>
    <row r="682" spans="2:7" ht="15" customHeight="1">
      <c r="B682" s="4" t="s">
        <v>2104</v>
      </c>
      <c r="C682" s="5" t="s">
        <v>2105</v>
      </c>
      <c r="D682" s="5" t="s">
        <v>2106</v>
      </c>
      <c r="E682" s="5"/>
      <c r="F682" s="6"/>
      <c r="G682" s="14"/>
    </row>
    <row r="683" spans="2:7" ht="15" customHeight="1">
      <c r="B683" s="8">
        <v>623</v>
      </c>
      <c r="C683" s="8" t="s">
        <v>2107</v>
      </c>
      <c r="D683" s="9" t="s">
        <v>2108</v>
      </c>
      <c r="E683" s="9" t="s">
        <v>2109</v>
      </c>
      <c r="F683" s="8" t="s">
        <v>84</v>
      </c>
      <c r="G683" s="10">
        <f>VLOOKUP(C683,ANALISA!$B:$I,8,0)</f>
        <v>352498.12949999998</v>
      </c>
    </row>
    <row r="684" spans="2:7" ht="15" customHeight="1">
      <c r="B684" s="8">
        <v>624</v>
      </c>
      <c r="C684" s="8" t="s">
        <v>2110</v>
      </c>
      <c r="D684" s="9" t="s">
        <v>2111</v>
      </c>
      <c r="E684" s="9" t="s">
        <v>2112</v>
      </c>
      <c r="F684" s="8" t="s">
        <v>84</v>
      </c>
      <c r="G684" s="10">
        <f>VLOOKUP(C684,ANALISA!$B:$I,8,0)</f>
        <v>282110.32500000001</v>
      </c>
    </row>
    <row r="685" spans="2:7" ht="15" customHeight="1">
      <c r="B685" s="8">
        <v>625</v>
      </c>
      <c r="C685" s="8" t="s">
        <v>2113</v>
      </c>
      <c r="D685" s="9" t="s">
        <v>2114</v>
      </c>
      <c r="E685" s="9" t="s">
        <v>2115</v>
      </c>
      <c r="F685" s="8" t="s">
        <v>84</v>
      </c>
      <c r="G685" s="10">
        <f>VLOOKUP(C685,ANALISA!$B:$I,8,0)</f>
        <v>342244.44</v>
      </c>
    </row>
    <row r="686" spans="2:7" ht="15" customHeight="1">
      <c r="B686" s="8">
        <v>626</v>
      </c>
      <c r="C686" s="8" t="s">
        <v>2116</v>
      </c>
      <c r="D686" s="9" t="s">
        <v>2117</v>
      </c>
      <c r="E686" s="9" t="s">
        <v>2118</v>
      </c>
      <c r="F686" s="8" t="s">
        <v>84</v>
      </c>
      <c r="G686" s="10">
        <f>VLOOKUP(C686,ANALISA!$B:$I,8,0)</f>
        <v>305890.44</v>
      </c>
    </row>
    <row r="687" spans="2:7" ht="15" customHeight="1">
      <c r="B687" s="8">
        <v>627</v>
      </c>
      <c r="C687" s="8" t="s">
        <v>2119</v>
      </c>
      <c r="D687" s="9" t="s">
        <v>2120</v>
      </c>
      <c r="E687" s="9" t="s">
        <v>2121</v>
      </c>
      <c r="F687" s="8" t="s">
        <v>84</v>
      </c>
      <c r="G687" s="10">
        <f>VLOOKUP(C687,ANALISA!$B:$I,8,0)</f>
        <v>329761.44</v>
      </c>
    </row>
    <row r="688" spans="2:7" ht="15" customHeight="1">
      <c r="B688" s="8">
        <v>628</v>
      </c>
      <c r="C688" s="8" t="s">
        <v>2122</v>
      </c>
      <c r="D688" s="9" t="s">
        <v>2123</v>
      </c>
      <c r="E688" s="9" t="s">
        <v>2124</v>
      </c>
      <c r="F688" s="8" t="s">
        <v>84</v>
      </c>
      <c r="G688" s="10">
        <f>VLOOKUP(C688,ANALISA!$B:$I,8,0)</f>
        <v>277639.44</v>
      </c>
    </row>
    <row r="689" spans="2:7" ht="15" customHeight="1">
      <c r="B689" s="8">
        <v>629</v>
      </c>
      <c r="C689" s="8" t="s">
        <v>2125</v>
      </c>
      <c r="D689" s="9" t="s">
        <v>2126</v>
      </c>
      <c r="E689" s="9" t="s">
        <v>2127</v>
      </c>
      <c r="F689" s="8" t="s">
        <v>20</v>
      </c>
      <c r="G689" s="10">
        <f>VLOOKUP(C689,ANALISA!$B:$I,8,0)</f>
        <v>4962432.6900000004</v>
      </c>
    </row>
    <row r="690" spans="2:7" ht="15" customHeight="1">
      <c r="B690" s="8">
        <v>630</v>
      </c>
      <c r="C690" s="8" t="s">
        <v>2128</v>
      </c>
      <c r="D690" s="9" t="s">
        <v>2126</v>
      </c>
      <c r="E690" s="9" t="s">
        <v>2129</v>
      </c>
      <c r="F690" s="8" t="s">
        <v>20</v>
      </c>
      <c r="G690" s="10">
        <f>VLOOKUP(C690,ANALISA!$B:$I,8,0)</f>
        <v>6073529.1900000004</v>
      </c>
    </row>
    <row r="691" spans="2:7" ht="15" customHeight="1">
      <c r="B691" s="8">
        <v>631</v>
      </c>
      <c r="C691" s="8" t="s">
        <v>2130</v>
      </c>
      <c r="D691" s="9" t="s">
        <v>2131</v>
      </c>
      <c r="E691" s="9" t="s">
        <v>2132</v>
      </c>
      <c r="F691" s="8" t="s">
        <v>84</v>
      </c>
      <c r="G691" s="10">
        <f>VLOOKUP(C691,ANALISA!$B:$I,8,0)</f>
        <v>205971.69</v>
      </c>
    </row>
    <row r="692" spans="2:7">
      <c r="B692" s="8">
        <v>632</v>
      </c>
      <c r="C692" s="8" t="s">
        <v>2133</v>
      </c>
      <c r="D692" s="9" t="s">
        <v>2134</v>
      </c>
      <c r="E692" s="9" t="s">
        <v>2135</v>
      </c>
      <c r="F692" s="8" t="s">
        <v>84</v>
      </c>
      <c r="G692" s="10">
        <f>VLOOKUP(C692,ANALISA!$B:$I,8,0)</f>
        <v>128920.64625000001</v>
      </c>
    </row>
    <row r="693" spans="2:7">
      <c r="B693" s="8">
        <v>633</v>
      </c>
      <c r="C693" s="8" t="s">
        <v>2136</v>
      </c>
      <c r="D693" s="9" t="s">
        <v>2137</v>
      </c>
      <c r="E693" s="9" t="s">
        <v>2138</v>
      </c>
      <c r="F693" s="8" t="s">
        <v>20</v>
      </c>
      <c r="G693" s="10">
        <f>VLOOKUP(C693,ANALISA!$B:$I,8,0)</f>
        <v>158775</v>
      </c>
    </row>
    <row r="694" spans="2:7">
      <c r="B694" s="8">
        <v>634</v>
      </c>
      <c r="C694" s="8" t="s">
        <v>2139</v>
      </c>
      <c r="D694" s="9" t="s">
        <v>2140</v>
      </c>
      <c r="E694" s="9" t="s">
        <v>2141</v>
      </c>
      <c r="F694" s="8" t="s">
        <v>20</v>
      </c>
      <c r="G694" s="10">
        <f>VLOOKUP(C694,ANALISA!$B:$I,8,0)</f>
        <v>241557</v>
      </c>
    </row>
    <row r="695" spans="2:7">
      <c r="B695" s="8">
        <v>635</v>
      </c>
      <c r="C695" s="8" t="s">
        <v>2142</v>
      </c>
      <c r="D695" s="9" t="s">
        <v>2143</v>
      </c>
      <c r="E695" s="9" t="s">
        <v>2144</v>
      </c>
      <c r="F695" s="8" t="s">
        <v>20</v>
      </c>
      <c r="G695" s="10">
        <f>VLOOKUP(C695,ANALISA!$B:$I,8,0)</f>
        <v>78949.5</v>
      </c>
    </row>
    <row r="696" spans="2:7">
      <c r="B696" s="8">
        <v>636</v>
      </c>
      <c r="C696" s="8" t="s">
        <v>2145</v>
      </c>
      <c r="D696" s="9" t="s">
        <v>2146</v>
      </c>
      <c r="E696" s="9" t="s">
        <v>2147</v>
      </c>
      <c r="F696" s="8" t="s">
        <v>20</v>
      </c>
      <c r="G696" s="10">
        <f>VLOOKUP(C696,ANALISA!$B:$I,8,0)</f>
        <v>124063.5</v>
      </c>
    </row>
    <row r="697" spans="2:7">
      <c r="B697" s="8">
        <v>637</v>
      </c>
      <c r="C697" s="8" t="s">
        <v>2148</v>
      </c>
      <c r="D697" s="9" t="s">
        <v>2149</v>
      </c>
      <c r="E697" s="9" t="s">
        <v>2150</v>
      </c>
      <c r="F697" s="8" t="s">
        <v>7</v>
      </c>
      <c r="G697" s="10">
        <f>VLOOKUP(C697,ANALISA!$B:$I,8,0)</f>
        <v>51158.400000000001</v>
      </c>
    </row>
    <row r="698" spans="2:7">
      <c r="B698" s="8">
        <v>638</v>
      </c>
      <c r="C698" s="8" t="s">
        <v>2151</v>
      </c>
      <c r="D698" s="9" t="s">
        <v>2152</v>
      </c>
      <c r="E698" s="9" t="s">
        <v>2153</v>
      </c>
      <c r="F698" s="8" t="s">
        <v>20</v>
      </c>
      <c r="G698" s="10">
        <f>VLOOKUP(C698,ANALISA!$B:$I,8,0)</f>
        <v>370219.5</v>
      </c>
    </row>
    <row r="699" spans="2:7">
      <c r="B699" s="8">
        <v>639</v>
      </c>
      <c r="C699" s="8" t="s">
        <v>2154</v>
      </c>
      <c r="D699" s="9" t="s">
        <v>2155</v>
      </c>
      <c r="E699" s="9" t="s">
        <v>2156</v>
      </c>
      <c r="F699" s="8" t="s">
        <v>7</v>
      </c>
      <c r="G699" s="10">
        <f>VLOOKUP(C699,ANALISA!$B:$I,8,0)</f>
        <v>217696.51200000002</v>
      </c>
    </row>
    <row r="700" spans="2:7">
      <c r="B700" s="8">
        <v>640</v>
      </c>
      <c r="C700" s="8"/>
      <c r="D700" s="9"/>
      <c r="E700" s="9"/>
      <c r="F700" s="8"/>
      <c r="G700" s="10"/>
    </row>
    <row r="701" spans="2:7">
      <c r="B701" s="8">
        <v>641</v>
      </c>
      <c r="C701" s="8"/>
      <c r="D701" s="9"/>
      <c r="E701" s="9"/>
      <c r="F701" s="8"/>
      <c r="G701" s="10"/>
    </row>
    <row r="702" spans="2:7">
      <c r="B702" s="8">
        <v>642</v>
      </c>
      <c r="C702" s="8"/>
      <c r="D702" s="9"/>
      <c r="E702" s="9"/>
      <c r="F702" s="8"/>
      <c r="G702" s="10"/>
    </row>
    <row r="703" spans="2:7">
      <c r="B703" s="8">
        <v>643</v>
      </c>
      <c r="C703" s="8"/>
      <c r="D703" s="9"/>
      <c r="E703" s="9"/>
      <c r="F703" s="8"/>
      <c r="G703" s="10"/>
    </row>
    <row r="704" spans="2:7">
      <c r="B704" s="8">
        <v>644</v>
      </c>
      <c r="C704" s="8"/>
      <c r="D704" s="9"/>
      <c r="E704" s="9"/>
      <c r="F704" s="8"/>
      <c r="G704" s="10"/>
    </row>
  </sheetData>
  <mergeCells count="2">
    <mergeCell ref="B1:G2"/>
    <mergeCell ref="B5:G5"/>
  </mergeCells>
  <pageMargins left="0.43307086614173229" right="0.23622047244094491" top="0.55118110236220474" bottom="0.55118110236220474" header="0.31496062992125984" footer="0.31496062992125984"/>
  <pageSetup paperSize="9" scale="83" fitToHeight="0" orientation="portrait" horizontalDpi="4294967293" r:id="rId1"/>
  <rowBreaks count="1" manualBreakCount="1">
    <brk id="297" min="1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1CD9-007D-4426-B6E7-12734F3AB9F1}">
  <sheetPr>
    <tabColor rgb="FF92D050"/>
    <pageSetUpPr fitToPage="1"/>
  </sheetPr>
  <dimension ref="A3:N12084"/>
  <sheetViews>
    <sheetView view="pageBreakPreview" topLeftCell="A4" zoomScaleNormal="85" zoomScaleSheetLayoutView="100" workbookViewId="0">
      <selection activeCell="I29" sqref="I29"/>
    </sheetView>
  </sheetViews>
  <sheetFormatPr defaultColWidth="9.109375" defaultRowHeight="14.4"/>
  <cols>
    <col min="1" max="2" width="9.109375" style="21"/>
    <col min="3" max="3" width="5.44140625" style="21" customWidth="1"/>
    <col min="4" max="4" width="32.44140625" style="21" customWidth="1"/>
    <col min="5" max="5" width="9.33203125" style="21" customWidth="1"/>
    <col min="6" max="6" width="8.44140625" style="21" customWidth="1"/>
    <col min="7" max="7" width="11.33203125" style="21" customWidth="1"/>
    <col min="8" max="8" width="13.6640625" style="21" customWidth="1"/>
    <col min="9" max="9" width="17.44140625" style="21" customWidth="1"/>
    <col min="10" max="10" width="9.109375" style="21"/>
    <col min="11" max="11" width="14.109375" style="21" bestFit="1" customWidth="1"/>
    <col min="12" max="12" width="10.6640625" style="21" bestFit="1" customWidth="1"/>
    <col min="13" max="13" width="9.109375" style="38"/>
    <col min="14" max="14" width="65.77734375" style="21" bestFit="1" customWidth="1"/>
    <col min="15" max="16384" width="9.109375" style="21"/>
  </cols>
  <sheetData>
    <row r="3" spans="1:14" ht="21" customHeight="1">
      <c r="C3" s="87" t="s">
        <v>2157</v>
      </c>
      <c r="D3" s="87"/>
      <c r="E3" s="87"/>
      <c r="F3" s="87"/>
      <c r="G3" s="87"/>
      <c r="H3" s="87"/>
      <c r="I3" s="87"/>
      <c r="K3" s="22" t="s">
        <v>2158</v>
      </c>
      <c r="L3" s="23">
        <v>9.5000000000000001E-2</v>
      </c>
      <c r="M3" s="24" t="s">
        <v>126</v>
      </c>
      <c r="N3" s="25" t="s">
        <v>128</v>
      </c>
    </row>
    <row r="4" spans="1:14" ht="21" customHeight="1">
      <c r="C4" s="87"/>
      <c r="D4" s="87"/>
      <c r="E4" s="87"/>
      <c r="F4" s="87"/>
      <c r="G4" s="87"/>
      <c r="H4" s="87"/>
      <c r="I4" s="87"/>
      <c r="M4" s="24" t="s">
        <v>174</v>
      </c>
      <c r="N4" s="25" t="s">
        <v>176</v>
      </c>
    </row>
    <row r="5" spans="1:14">
      <c r="M5" s="24" t="s">
        <v>120</v>
      </c>
      <c r="N5" s="25" t="s">
        <v>219</v>
      </c>
    </row>
    <row r="6" spans="1:14">
      <c r="C6" s="21" t="str">
        <f>'REKAP ANALISA'!D7</f>
        <v>HARGA SATUAN PEKERJAAN PERSIAPAN</v>
      </c>
      <c r="M6" s="24" t="s">
        <v>253</v>
      </c>
      <c r="N6" s="25" t="s">
        <v>255</v>
      </c>
    </row>
    <row r="7" spans="1:14">
      <c r="B7" s="26"/>
      <c r="C7" s="21" t="str">
        <f>VLOOKUP(B28,'REKAP ANALISA'!$C:$G,3,0)</f>
        <v>(K3) Pembuatan 1 m2 pagar sementara dari kayu tinggi 2 meter</v>
      </c>
      <c r="M7" s="24" t="s">
        <v>444</v>
      </c>
      <c r="N7" s="25" t="s">
        <v>446</v>
      </c>
    </row>
    <row r="8" spans="1:14">
      <c r="A8" s="26"/>
      <c r="C8" s="27" t="s">
        <v>0</v>
      </c>
      <c r="D8" s="27" t="s">
        <v>60</v>
      </c>
      <c r="E8" s="27" t="s">
        <v>59</v>
      </c>
      <c r="F8" s="27" t="s">
        <v>61</v>
      </c>
      <c r="G8" s="27" t="s">
        <v>62</v>
      </c>
      <c r="H8" s="27" t="s">
        <v>85</v>
      </c>
      <c r="I8" s="27" t="s">
        <v>86</v>
      </c>
      <c r="M8" s="24" t="s">
        <v>526</v>
      </c>
      <c r="N8" s="25" t="s">
        <v>528</v>
      </c>
    </row>
    <row r="9" spans="1:14">
      <c r="C9" s="27" t="s">
        <v>14</v>
      </c>
      <c r="D9" s="27" t="s">
        <v>87</v>
      </c>
      <c r="E9" s="28"/>
      <c r="F9" s="28"/>
      <c r="G9" s="28"/>
      <c r="H9" s="28"/>
      <c r="I9" s="28"/>
      <c r="M9" s="24" t="s">
        <v>618</v>
      </c>
      <c r="N9" s="25" t="s">
        <v>620</v>
      </c>
    </row>
    <row r="10" spans="1:14">
      <c r="C10" s="28"/>
      <c r="D10" s="27" t="s">
        <v>53</v>
      </c>
      <c r="E10" s="27" t="s">
        <v>63</v>
      </c>
      <c r="F10" s="29" t="s">
        <v>50</v>
      </c>
      <c r="G10" s="27">
        <v>0.4</v>
      </c>
      <c r="H10" s="30">
        <f>VLOOKUP(E10,UPAH!$C:$F,4,0)</f>
        <v>93000</v>
      </c>
      <c r="I10" s="31">
        <f>+G10*H10</f>
        <v>37200</v>
      </c>
      <c r="M10" s="24" t="s">
        <v>714</v>
      </c>
      <c r="N10" s="25" t="s">
        <v>716</v>
      </c>
    </row>
    <row r="11" spans="1:14">
      <c r="C11" s="28"/>
      <c r="D11" s="27" t="s">
        <v>96</v>
      </c>
      <c r="E11" s="27" t="s">
        <v>64</v>
      </c>
      <c r="F11" s="29" t="s">
        <v>50</v>
      </c>
      <c r="G11" s="27">
        <v>0.2</v>
      </c>
      <c r="H11" s="30">
        <f>VLOOKUP(E11,UPAH!$C:$F,4,0)</f>
        <v>98000</v>
      </c>
      <c r="I11" s="31">
        <f t="shared" ref="I11:I13" si="0">+G11*H11</f>
        <v>19600</v>
      </c>
      <c r="M11" s="24" t="s">
        <v>941</v>
      </c>
      <c r="N11" s="25" t="s">
        <v>943</v>
      </c>
    </row>
    <row r="12" spans="1:14">
      <c r="C12" s="28"/>
      <c r="D12" s="27" t="s">
        <v>76</v>
      </c>
      <c r="E12" s="27" t="s">
        <v>65</v>
      </c>
      <c r="F12" s="29" t="s">
        <v>50</v>
      </c>
      <c r="G12" s="27">
        <v>0.02</v>
      </c>
      <c r="H12" s="30">
        <f>VLOOKUP(E12,UPAH!$C:$F,4,0)</f>
        <v>106000</v>
      </c>
      <c r="I12" s="31">
        <f t="shared" si="0"/>
        <v>2120</v>
      </c>
      <c r="M12" s="24" t="s">
        <v>984</v>
      </c>
      <c r="N12" s="25" t="s">
        <v>986</v>
      </c>
    </row>
    <row r="13" spans="1:14">
      <c r="C13" s="28"/>
      <c r="D13" s="27" t="s">
        <v>49</v>
      </c>
      <c r="E13" s="27" t="s">
        <v>66</v>
      </c>
      <c r="F13" s="29" t="s">
        <v>50</v>
      </c>
      <c r="G13" s="27">
        <v>0.02</v>
      </c>
      <c r="H13" s="30">
        <f>VLOOKUP(E13,UPAH!$C:$F,4,0)</f>
        <v>111000</v>
      </c>
      <c r="I13" s="31">
        <f t="shared" si="0"/>
        <v>2220</v>
      </c>
      <c r="M13" s="24" t="s">
        <v>1116</v>
      </c>
      <c r="N13" s="25" t="s">
        <v>1118</v>
      </c>
    </row>
    <row r="14" spans="1:14">
      <c r="C14" s="28"/>
      <c r="D14" s="28"/>
      <c r="E14" s="28"/>
      <c r="F14" s="88" t="s">
        <v>88</v>
      </c>
      <c r="G14" s="88"/>
      <c r="H14" s="28"/>
      <c r="I14" s="32">
        <f>SUM(I10:I13)</f>
        <v>61140</v>
      </c>
      <c r="M14" s="24" t="s">
        <v>1204</v>
      </c>
      <c r="N14" s="25" t="s">
        <v>1206</v>
      </c>
    </row>
    <row r="15" spans="1:14">
      <c r="C15" s="27" t="s">
        <v>80</v>
      </c>
      <c r="D15" s="27" t="s">
        <v>89</v>
      </c>
      <c r="E15" s="28"/>
      <c r="F15" s="28"/>
      <c r="G15" s="28"/>
      <c r="H15" s="33"/>
      <c r="I15" s="28"/>
      <c r="M15" s="24" t="s">
        <v>1276</v>
      </c>
      <c r="N15" s="25" t="s">
        <v>1278</v>
      </c>
    </row>
    <row r="16" spans="1:14">
      <c r="C16" s="28"/>
      <c r="D16" s="27" t="s">
        <v>97</v>
      </c>
      <c r="E16" s="27" t="s">
        <v>98</v>
      </c>
      <c r="F16" s="30" t="str">
        <f>VLOOKUP(E16,MATERIAL!$C:$F,3,0)</f>
        <v>Batang</v>
      </c>
      <c r="G16" s="27">
        <v>1.25</v>
      </c>
      <c r="H16" s="30">
        <f>VLOOKUP(E16,MATERIAL!$C:$F,4,0)</f>
        <v>62000</v>
      </c>
      <c r="I16" s="31">
        <f t="shared" ref="I16:I22" si="1">+G16*H16</f>
        <v>77500</v>
      </c>
      <c r="M16" s="24" t="s">
        <v>1345</v>
      </c>
      <c r="N16" s="25" t="s">
        <v>1347</v>
      </c>
    </row>
    <row r="17" spans="1:14">
      <c r="C17" s="28"/>
      <c r="D17" s="27" t="s">
        <v>103</v>
      </c>
      <c r="E17" s="27" t="s">
        <v>104</v>
      </c>
      <c r="F17" s="30" t="str">
        <f>VLOOKUP(E17,MATERIAL!$C:$F,3,0)</f>
        <v>Kg</v>
      </c>
      <c r="G17" s="27">
        <v>5</v>
      </c>
      <c r="H17" s="30">
        <f>VLOOKUP(E17,MATERIAL!$C:$F,4,0)</f>
        <v>1250</v>
      </c>
      <c r="I17" s="31">
        <f t="shared" si="1"/>
        <v>6250</v>
      </c>
      <c r="M17" s="24" t="s">
        <v>1465</v>
      </c>
      <c r="N17" s="25" t="s">
        <v>1467</v>
      </c>
    </row>
    <row r="18" spans="1:14">
      <c r="C18" s="28"/>
      <c r="D18" s="27" t="s">
        <v>105</v>
      </c>
      <c r="E18" s="27" t="s">
        <v>106</v>
      </c>
      <c r="F18" s="30" t="str">
        <f>VLOOKUP(E18,MATERIAL!$C:$F,3,0)</f>
        <v>m3</v>
      </c>
      <c r="G18" s="27">
        <v>5.0000000000000001E-3</v>
      </c>
      <c r="H18" s="30">
        <f>VLOOKUP(E18,MATERIAL!$C:$F,4,0)</f>
        <v>103800</v>
      </c>
      <c r="I18" s="31">
        <f t="shared" si="1"/>
        <v>519</v>
      </c>
      <c r="M18" s="24" t="s">
        <v>1705</v>
      </c>
      <c r="N18" s="25" t="s">
        <v>1707</v>
      </c>
    </row>
    <row r="19" spans="1:14">
      <c r="C19" s="28"/>
      <c r="D19" s="27" t="s">
        <v>107</v>
      </c>
      <c r="E19" s="27" t="s">
        <v>108</v>
      </c>
      <c r="F19" s="30" t="str">
        <f>VLOOKUP(E19,MATERIAL!$C:$F,3,0)</f>
        <v>m3</v>
      </c>
      <c r="G19" s="27">
        <v>8.9999999999999993E-3</v>
      </c>
      <c r="H19" s="30">
        <f>VLOOKUP(E19,MATERIAL!$C:$F,4,0)</f>
        <v>148400</v>
      </c>
      <c r="I19" s="31">
        <f t="shared" si="1"/>
        <v>1335.6</v>
      </c>
      <c r="M19" s="24" t="s">
        <v>1945</v>
      </c>
      <c r="N19" s="25" t="s">
        <v>1947</v>
      </c>
    </row>
    <row r="20" spans="1:14">
      <c r="C20" s="28"/>
      <c r="D20" s="27" t="s">
        <v>47</v>
      </c>
      <c r="E20" s="27" t="s">
        <v>2159</v>
      </c>
      <c r="F20" s="30" t="str">
        <f>VLOOKUP(E20,MATERIAL!$C:$F,3,0)</f>
        <v>m3</v>
      </c>
      <c r="G20" s="27">
        <v>7.1999999999999995E-2</v>
      </c>
      <c r="H20" s="30">
        <f>VLOOKUP(E20,MATERIAL!$C:$F,4,0)</f>
        <v>6871700</v>
      </c>
      <c r="I20" s="31">
        <f t="shared" si="1"/>
        <v>494762.39999999997</v>
      </c>
      <c r="M20" s="24" t="s">
        <v>2032</v>
      </c>
      <c r="N20" s="25" t="s">
        <v>2034</v>
      </c>
    </row>
    <row r="21" spans="1:14">
      <c r="C21" s="28"/>
      <c r="D21" s="27" t="s">
        <v>101</v>
      </c>
      <c r="E21" s="27" t="s">
        <v>102</v>
      </c>
      <c r="F21" s="30" t="str">
        <f>VLOOKUP(E21,MATERIAL!$C:$F,3,0)</f>
        <v>Kg</v>
      </c>
      <c r="G21" s="27">
        <v>0.06</v>
      </c>
      <c r="H21" s="30">
        <f>VLOOKUP(E21,MATERIAL!$C:$F,4,0)</f>
        <v>18000</v>
      </c>
      <c r="I21" s="31">
        <f t="shared" si="1"/>
        <v>1080</v>
      </c>
      <c r="M21" s="24" t="s">
        <v>2071</v>
      </c>
      <c r="N21" s="25" t="s">
        <v>2073</v>
      </c>
    </row>
    <row r="22" spans="1:14">
      <c r="C22" s="28"/>
      <c r="D22" s="27" t="s">
        <v>2160</v>
      </c>
      <c r="E22" s="27" t="s">
        <v>2161</v>
      </c>
      <c r="F22" s="30" t="str">
        <f>VLOOKUP(E22,MATERIAL!$C:$F,3,0)</f>
        <v>Liter</v>
      </c>
      <c r="G22" s="27">
        <v>0.4</v>
      </c>
      <c r="H22" s="30">
        <f>VLOOKUP(E22,MATERIAL!$C:$F,4,0)</f>
        <v>14500</v>
      </c>
      <c r="I22" s="31">
        <f t="shared" si="1"/>
        <v>5800</v>
      </c>
      <c r="M22" s="24" t="s">
        <v>2104</v>
      </c>
      <c r="N22" s="25" t="s">
        <v>2106</v>
      </c>
    </row>
    <row r="23" spans="1:14">
      <c r="C23" s="28"/>
      <c r="D23" s="28"/>
      <c r="E23" s="28"/>
      <c r="F23" s="34" t="s">
        <v>90</v>
      </c>
      <c r="G23" s="35"/>
      <c r="H23" s="28"/>
      <c r="I23" s="32">
        <f>SUM(I16:I22)</f>
        <v>587247</v>
      </c>
      <c r="M23" s="21"/>
    </row>
    <row r="24" spans="1:14">
      <c r="C24" s="27" t="s">
        <v>81</v>
      </c>
      <c r="D24" s="27" t="s">
        <v>91</v>
      </c>
      <c r="E24" s="28"/>
      <c r="F24" s="28"/>
      <c r="G24" s="28"/>
      <c r="H24" s="28"/>
      <c r="I24" s="28"/>
      <c r="M24" s="21"/>
    </row>
    <row r="25" spans="1:14">
      <c r="C25" s="28"/>
      <c r="D25" s="28"/>
      <c r="E25" s="28"/>
      <c r="F25" s="34" t="s">
        <v>92</v>
      </c>
      <c r="G25" s="35"/>
      <c r="H25" s="28"/>
      <c r="I25" s="33"/>
      <c r="M25" s="21"/>
    </row>
    <row r="26" spans="1:14">
      <c r="C26" s="27" t="s">
        <v>82</v>
      </c>
      <c r="D26" s="27" t="s">
        <v>93</v>
      </c>
      <c r="E26" s="28"/>
      <c r="F26" s="28"/>
      <c r="G26" s="28"/>
      <c r="H26" s="28"/>
      <c r="I26" s="36">
        <f>I14+I23</f>
        <v>648387</v>
      </c>
      <c r="M26" s="21"/>
    </row>
    <row r="27" spans="1:14">
      <c r="C27" s="27" t="s">
        <v>83</v>
      </c>
      <c r="D27" s="27" t="str">
        <f>+"Overhead &amp; Profit "&amp;$L$3*100&amp;"%"</f>
        <v>Overhead &amp; Profit 9,5%</v>
      </c>
      <c r="E27" s="28"/>
      <c r="F27" s="28"/>
      <c r="G27" s="27">
        <f>$L$3</f>
        <v>9.5000000000000001E-2</v>
      </c>
      <c r="H27" s="33"/>
      <c r="I27" s="36">
        <f>G27*I26</f>
        <v>61596.764999999999</v>
      </c>
      <c r="M27" s="21"/>
    </row>
    <row r="28" spans="1:14">
      <c r="B28" s="37" t="str">
        <f>$M$3&amp;1</f>
        <v>PP1</v>
      </c>
      <c r="C28" s="27" t="s">
        <v>1</v>
      </c>
      <c r="D28" s="27" t="s">
        <v>94</v>
      </c>
      <c r="E28" s="28"/>
      <c r="F28" s="28"/>
      <c r="G28" s="28"/>
      <c r="H28" s="33"/>
      <c r="I28" s="36">
        <f>SUM(I26:I27)</f>
        <v>709983.76500000001</v>
      </c>
      <c r="J28" s="21">
        <v>1</v>
      </c>
    </row>
    <row r="29" spans="1:14">
      <c r="B29" s="26"/>
      <c r="C29" s="39"/>
      <c r="D29" s="39"/>
      <c r="E29" s="40"/>
      <c r="F29" s="40"/>
      <c r="G29" s="40"/>
      <c r="H29" s="41"/>
      <c r="I29" s="42"/>
    </row>
    <row r="30" spans="1:14">
      <c r="B30" s="26"/>
      <c r="C30" s="21" t="str">
        <f>VLOOKUP(B52,'REKAP ANALISA'!$C:$G,3,0)</f>
        <v>(K3) Pembuatan 1 m2 pagar sementara dari seng gelombang tinggi 2 meter</v>
      </c>
    </row>
    <row r="31" spans="1:14">
      <c r="C31" s="27" t="s">
        <v>0</v>
      </c>
      <c r="D31" s="27" t="s">
        <v>60</v>
      </c>
      <c r="E31" s="27" t="s">
        <v>59</v>
      </c>
      <c r="F31" s="27" t="s">
        <v>61</v>
      </c>
      <c r="G31" s="27" t="s">
        <v>62</v>
      </c>
      <c r="H31" s="27" t="s">
        <v>85</v>
      </c>
      <c r="I31" s="27" t="s">
        <v>86</v>
      </c>
    </row>
    <row r="32" spans="1:14">
      <c r="A32" s="26"/>
      <c r="C32" s="27" t="s">
        <v>14</v>
      </c>
      <c r="D32" s="27" t="s">
        <v>87</v>
      </c>
      <c r="E32" s="28"/>
      <c r="F32" s="28"/>
      <c r="G32" s="28"/>
      <c r="H32" s="33"/>
      <c r="I32" s="33"/>
    </row>
    <row r="33" spans="3:9">
      <c r="C33" s="28"/>
      <c r="D33" s="27" t="s">
        <v>53</v>
      </c>
      <c r="E33" s="27" t="s">
        <v>63</v>
      </c>
      <c r="F33" s="29" t="s">
        <v>50</v>
      </c>
      <c r="G33" s="27">
        <v>0.2</v>
      </c>
      <c r="H33" s="30">
        <f>VLOOKUP(E33,UPAH!$C:$F,4,0)</f>
        <v>93000</v>
      </c>
      <c r="I33" s="31">
        <f t="shared" ref="I33:I36" si="2">+G33*H33</f>
        <v>18600</v>
      </c>
    </row>
    <row r="34" spans="3:9">
      <c r="C34" s="28"/>
      <c r="D34" s="27" t="s">
        <v>96</v>
      </c>
      <c r="E34" s="27" t="s">
        <v>64</v>
      </c>
      <c r="F34" s="29" t="s">
        <v>50</v>
      </c>
      <c r="G34" s="27">
        <v>0.4</v>
      </c>
      <c r="H34" s="30">
        <f>VLOOKUP(E34,UPAH!$C:$F,4,0)</f>
        <v>98000</v>
      </c>
      <c r="I34" s="31">
        <f t="shared" si="2"/>
        <v>39200</v>
      </c>
    </row>
    <row r="35" spans="3:9">
      <c r="C35" s="28"/>
      <c r="D35" s="27" t="s">
        <v>76</v>
      </c>
      <c r="E35" s="27" t="s">
        <v>65</v>
      </c>
      <c r="F35" s="29" t="s">
        <v>50</v>
      </c>
      <c r="G35" s="27">
        <v>0.02</v>
      </c>
      <c r="H35" s="30">
        <f>VLOOKUP(E35,UPAH!$C:$F,4,0)</f>
        <v>106000</v>
      </c>
      <c r="I35" s="31">
        <f t="shared" si="2"/>
        <v>2120</v>
      </c>
    </row>
    <row r="36" spans="3:9">
      <c r="C36" s="28"/>
      <c r="D36" s="27" t="s">
        <v>49</v>
      </c>
      <c r="E36" s="27" t="s">
        <v>66</v>
      </c>
      <c r="F36" s="29" t="s">
        <v>50</v>
      </c>
      <c r="G36" s="27">
        <v>0.02</v>
      </c>
      <c r="H36" s="30">
        <f>VLOOKUP(E36,UPAH!$C:$F,4,0)</f>
        <v>111000</v>
      </c>
      <c r="I36" s="31">
        <f t="shared" si="2"/>
        <v>2220</v>
      </c>
    </row>
    <row r="37" spans="3:9">
      <c r="C37" s="28"/>
      <c r="D37" s="28"/>
      <c r="E37" s="28"/>
      <c r="F37" s="34" t="s">
        <v>88</v>
      </c>
      <c r="G37" s="35"/>
      <c r="H37" s="28"/>
      <c r="I37" s="32">
        <f>SUM(I33:I36)</f>
        <v>62140</v>
      </c>
    </row>
    <row r="38" spans="3:9">
      <c r="C38" s="27" t="s">
        <v>80</v>
      </c>
      <c r="D38" s="27" t="s">
        <v>89</v>
      </c>
      <c r="E38" s="28"/>
      <c r="F38" s="28"/>
      <c r="G38" s="28"/>
      <c r="H38" s="28"/>
      <c r="I38" s="28"/>
    </row>
    <row r="39" spans="3:9">
      <c r="C39" s="28"/>
      <c r="D39" s="27" t="s">
        <v>97</v>
      </c>
      <c r="E39" s="27" t="s">
        <v>98</v>
      </c>
      <c r="F39" s="30" t="str">
        <f>VLOOKUP(E39,MATERIAL!$C:$F,3,0)</f>
        <v>Batang</v>
      </c>
      <c r="G39" s="27">
        <v>1.25</v>
      </c>
      <c r="H39" s="30">
        <f>VLOOKUP(E39,MATERIAL!$C:$F,4,0)</f>
        <v>62000</v>
      </c>
      <c r="I39" s="31">
        <f t="shared" ref="I39:I46" si="3">+G39*H39</f>
        <v>77500</v>
      </c>
    </row>
    <row r="40" spans="3:9">
      <c r="C40" s="28"/>
      <c r="D40" s="27" t="s">
        <v>103</v>
      </c>
      <c r="E40" s="27" t="s">
        <v>104</v>
      </c>
      <c r="F40" s="30" t="str">
        <f>VLOOKUP(E40,MATERIAL!$C:$F,3,0)</f>
        <v>Kg</v>
      </c>
      <c r="G40" s="27">
        <v>2.5</v>
      </c>
      <c r="H40" s="30">
        <f>VLOOKUP(E40,MATERIAL!$C:$F,4,0)</f>
        <v>1250</v>
      </c>
      <c r="I40" s="31">
        <f t="shared" si="3"/>
        <v>3125</v>
      </c>
    </row>
    <row r="41" spans="3:9">
      <c r="C41" s="28"/>
      <c r="D41" s="27" t="s">
        <v>109</v>
      </c>
      <c r="E41" s="27" t="s">
        <v>110</v>
      </c>
      <c r="F41" s="30" t="str">
        <f>VLOOKUP(E41,MATERIAL!$C:$F,3,0)</f>
        <v>Lembar</v>
      </c>
      <c r="G41" s="27">
        <v>1.2</v>
      </c>
      <c r="H41" s="30">
        <f>VLOOKUP(E41,MATERIAL!$C:$F,4,0)</f>
        <v>106800</v>
      </c>
      <c r="I41" s="31">
        <f t="shared" si="3"/>
        <v>128160</v>
      </c>
    </row>
    <row r="42" spans="3:9">
      <c r="C42" s="28"/>
      <c r="D42" s="27" t="s">
        <v>105</v>
      </c>
      <c r="E42" s="27" t="s">
        <v>106</v>
      </c>
      <c r="F42" s="30" t="str">
        <f>VLOOKUP(E42,MATERIAL!$C:$F,3,0)</f>
        <v>m3</v>
      </c>
      <c r="G42" s="27">
        <v>5.0000000000000001E-3</v>
      </c>
      <c r="H42" s="30">
        <f>VLOOKUP(E42,MATERIAL!$C:$F,4,0)</f>
        <v>103800</v>
      </c>
      <c r="I42" s="31">
        <f t="shared" si="3"/>
        <v>519</v>
      </c>
    </row>
    <row r="43" spans="3:9">
      <c r="C43" s="28"/>
      <c r="D43" s="27" t="s">
        <v>107</v>
      </c>
      <c r="E43" s="27" t="s">
        <v>108</v>
      </c>
      <c r="F43" s="30" t="str">
        <f>VLOOKUP(E43,MATERIAL!$C:$F,3,0)</f>
        <v>m3</v>
      </c>
      <c r="G43" s="27">
        <v>8.9999999999999993E-3</v>
      </c>
      <c r="H43" s="30">
        <f>VLOOKUP(E43,MATERIAL!$C:$F,4,0)</f>
        <v>148400</v>
      </c>
      <c r="I43" s="31">
        <f t="shared" si="3"/>
        <v>1335.6</v>
      </c>
    </row>
    <row r="44" spans="3:9">
      <c r="C44" s="28"/>
      <c r="D44" s="27" t="s">
        <v>47</v>
      </c>
      <c r="E44" s="27" t="s">
        <v>2159</v>
      </c>
      <c r="F44" s="30" t="str">
        <f>VLOOKUP(E44,MATERIAL!$C:$F,3,0)</f>
        <v>m3</v>
      </c>
      <c r="G44" s="27">
        <v>7.1999999999999995E-2</v>
      </c>
      <c r="H44" s="30">
        <f>VLOOKUP(E44,MATERIAL!$C:$F,4,0)</f>
        <v>6871700</v>
      </c>
      <c r="I44" s="31">
        <f t="shared" si="3"/>
        <v>494762.39999999997</v>
      </c>
    </row>
    <row r="45" spans="3:9">
      <c r="C45" s="28"/>
      <c r="D45" s="27" t="s">
        <v>101</v>
      </c>
      <c r="E45" s="27" t="s">
        <v>102</v>
      </c>
      <c r="F45" s="30" t="str">
        <f>VLOOKUP(E45,MATERIAL!$C:$F,3,0)</f>
        <v>Kg</v>
      </c>
      <c r="G45" s="27">
        <v>0.06</v>
      </c>
      <c r="H45" s="30">
        <f>VLOOKUP(E45,MATERIAL!$C:$F,4,0)</f>
        <v>18000</v>
      </c>
      <c r="I45" s="31">
        <f t="shared" si="3"/>
        <v>1080</v>
      </c>
    </row>
    <row r="46" spans="3:9">
      <c r="C46" s="28"/>
      <c r="D46" s="27" t="s">
        <v>2162</v>
      </c>
      <c r="E46" s="27" t="s">
        <v>2163</v>
      </c>
      <c r="F46" s="30" t="str">
        <f>VLOOKUP(E46,MATERIAL!$C:$F,3,0)</f>
        <v>Kg</v>
      </c>
      <c r="G46" s="27">
        <v>0.45</v>
      </c>
      <c r="H46" s="30">
        <f>VLOOKUP(E46,MATERIAL!$C:$F,4,0)</f>
        <v>64300</v>
      </c>
      <c r="I46" s="31">
        <f t="shared" si="3"/>
        <v>28935</v>
      </c>
    </row>
    <row r="47" spans="3:9">
      <c r="C47" s="28"/>
      <c r="D47" s="28"/>
      <c r="E47" s="28"/>
      <c r="F47" s="34" t="s">
        <v>90</v>
      </c>
      <c r="G47" s="35"/>
      <c r="H47" s="28"/>
      <c r="I47" s="32">
        <f>SUM(I39:I46)</f>
        <v>735417</v>
      </c>
    </row>
    <row r="48" spans="3:9">
      <c r="C48" s="27" t="s">
        <v>81</v>
      </c>
      <c r="D48" s="27" t="s">
        <v>91</v>
      </c>
      <c r="E48" s="28"/>
      <c r="F48" s="28"/>
      <c r="G48" s="28"/>
      <c r="H48" s="28"/>
      <c r="I48" s="28"/>
    </row>
    <row r="49" spans="2:13">
      <c r="C49" s="28"/>
      <c r="D49" s="28"/>
      <c r="E49" s="28"/>
      <c r="F49" s="34" t="s">
        <v>92</v>
      </c>
      <c r="G49" s="35"/>
      <c r="H49" s="28"/>
      <c r="I49" s="33"/>
    </row>
    <row r="50" spans="2:13">
      <c r="C50" s="27" t="s">
        <v>82</v>
      </c>
      <c r="D50" s="27" t="s">
        <v>93</v>
      </c>
      <c r="E50" s="28"/>
      <c r="F50" s="28"/>
      <c r="G50" s="28"/>
      <c r="H50" s="28"/>
      <c r="I50" s="36">
        <f>I37+I47</f>
        <v>797557</v>
      </c>
      <c r="M50" s="21"/>
    </row>
    <row r="51" spans="2:13">
      <c r="C51" s="27" t="s">
        <v>83</v>
      </c>
      <c r="D51" s="27" t="str">
        <f>+"Overhead &amp; Profit "&amp;$L$3*100&amp;"%"</f>
        <v>Overhead &amp; Profit 9,5%</v>
      </c>
      <c r="E51" s="28"/>
      <c r="F51" s="28"/>
      <c r="G51" s="27">
        <f>$L$3</f>
        <v>9.5000000000000001E-2</v>
      </c>
      <c r="H51" s="28"/>
      <c r="I51" s="36">
        <f>G51*I50</f>
        <v>75767.915000000008</v>
      </c>
    </row>
    <row r="52" spans="2:13">
      <c r="B52" s="37" t="str">
        <f>$M$3&amp;2</f>
        <v>PP2</v>
      </c>
      <c r="C52" s="27" t="s">
        <v>1</v>
      </c>
      <c r="D52" s="27" t="s">
        <v>94</v>
      </c>
      <c r="E52" s="28"/>
      <c r="F52" s="28"/>
      <c r="G52" s="28"/>
      <c r="H52" s="28"/>
      <c r="I52" s="36">
        <f>SUM(I50:I51)</f>
        <v>873324.91500000004</v>
      </c>
      <c r="J52" s="21">
        <v>2</v>
      </c>
    </row>
    <row r="53" spans="2:13">
      <c r="B53" s="26"/>
      <c r="C53" s="39"/>
      <c r="D53" s="39"/>
      <c r="E53" s="40"/>
      <c r="F53" s="40"/>
      <c r="G53" s="40"/>
      <c r="H53" s="40"/>
      <c r="I53" s="42"/>
    </row>
    <row r="54" spans="2:13">
      <c r="B54" s="26"/>
      <c r="C54" s="21" t="str">
        <f>VLOOKUP(B74,'REKAP ANALISA'!$C:$G,3,0)</f>
        <v>Pembuatan 1 m2 pagar sementara dari kawat duri tinggi 1,8 meter</v>
      </c>
    </row>
    <row r="55" spans="2:13">
      <c r="C55" s="27" t="s">
        <v>0</v>
      </c>
      <c r="D55" s="27" t="s">
        <v>60</v>
      </c>
      <c r="E55" s="27" t="s">
        <v>59</v>
      </c>
      <c r="F55" s="27" t="s">
        <v>61</v>
      </c>
      <c r="G55" s="27" t="s">
        <v>62</v>
      </c>
      <c r="H55" s="27" t="s">
        <v>85</v>
      </c>
      <c r="I55" s="27" t="s">
        <v>86</v>
      </c>
    </row>
    <row r="56" spans="2:13">
      <c r="C56" s="27" t="s">
        <v>14</v>
      </c>
      <c r="D56" s="27" t="s">
        <v>87</v>
      </c>
      <c r="E56" s="28"/>
      <c r="F56" s="28"/>
      <c r="G56" s="28"/>
      <c r="H56" s="33"/>
      <c r="I56" s="33"/>
    </row>
    <row r="57" spans="2:13">
      <c r="C57" s="28"/>
      <c r="D57" s="27" t="s">
        <v>53</v>
      </c>
      <c r="E57" s="27" t="s">
        <v>63</v>
      </c>
      <c r="F57" s="29" t="s">
        <v>50</v>
      </c>
      <c r="G57" s="27">
        <v>0.2</v>
      </c>
      <c r="H57" s="30">
        <f>VLOOKUP(E57,UPAH!$C:$F,4,0)</f>
        <v>93000</v>
      </c>
      <c r="I57" s="31">
        <f t="shared" ref="I57:I60" si="4">+G57*H57</f>
        <v>18600</v>
      </c>
    </row>
    <row r="58" spans="2:13">
      <c r="C58" s="28"/>
      <c r="D58" s="27" t="s">
        <v>96</v>
      </c>
      <c r="E58" s="27" t="s">
        <v>64</v>
      </c>
      <c r="F58" s="29" t="s">
        <v>50</v>
      </c>
      <c r="G58" s="27">
        <v>0.3</v>
      </c>
      <c r="H58" s="30">
        <f>VLOOKUP(E58,UPAH!$C:$F,4,0)</f>
        <v>98000</v>
      </c>
      <c r="I58" s="31">
        <f t="shared" si="4"/>
        <v>29400</v>
      </c>
    </row>
    <row r="59" spans="2:13">
      <c r="C59" s="28"/>
      <c r="D59" s="27" t="s">
        <v>76</v>
      </c>
      <c r="E59" s="27" t="s">
        <v>65</v>
      </c>
      <c r="F59" s="29" t="s">
        <v>50</v>
      </c>
      <c r="G59" s="27">
        <v>0.02</v>
      </c>
      <c r="H59" s="30">
        <f>VLOOKUP(E59,UPAH!$C:$F,4,0)</f>
        <v>106000</v>
      </c>
      <c r="I59" s="31">
        <f t="shared" si="4"/>
        <v>2120</v>
      </c>
    </row>
    <row r="60" spans="2:13">
      <c r="C60" s="28"/>
      <c r="D60" s="27" t="s">
        <v>49</v>
      </c>
      <c r="E60" s="27" t="s">
        <v>66</v>
      </c>
      <c r="F60" s="29" t="s">
        <v>50</v>
      </c>
      <c r="G60" s="27">
        <v>0.02</v>
      </c>
      <c r="H60" s="30">
        <f>VLOOKUP(E60,UPAH!$C:$F,4,0)</f>
        <v>111000</v>
      </c>
      <c r="I60" s="31">
        <f t="shared" si="4"/>
        <v>2220</v>
      </c>
    </row>
    <row r="61" spans="2:13">
      <c r="C61" s="28"/>
      <c r="D61" s="28"/>
      <c r="E61" s="28"/>
      <c r="F61" s="34" t="s">
        <v>88</v>
      </c>
      <c r="G61" s="35"/>
      <c r="H61" s="28"/>
      <c r="I61" s="32">
        <f>SUM(I57:I60)</f>
        <v>52340</v>
      </c>
    </row>
    <row r="62" spans="2:13">
      <c r="C62" s="27" t="s">
        <v>80</v>
      </c>
      <c r="D62" s="27" t="s">
        <v>89</v>
      </c>
      <c r="E62" s="28"/>
      <c r="F62" s="28"/>
      <c r="G62" s="28"/>
      <c r="H62" s="28"/>
      <c r="I62" s="33"/>
    </row>
    <row r="63" spans="2:13">
      <c r="C63" s="28"/>
      <c r="D63" s="27" t="s">
        <v>97</v>
      </c>
      <c r="E63" s="27" t="s">
        <v>98</v>
      </c>
      <c r="F63" s="30" t="str">
        <f>VLOOKUP(E63,MATERIAL!$C:$F,3,0)</f>
        <v>Batang</v>
      </c>
      <c r="G63" s="27">
        <v>1</v>
      </c>
      <c r="H63" s="30">
        <f>VLOOKUP(E63,MATERIAL!$C:$F,4,0)</f>
        <v>62000</v>
      </c>
      <c r="I63" s="31">
        <f t="shared" ref="I63:I68" si="5">+G63*H63</f>
        <v>62000</v>
      </c>
    </row>
    <row r="64" spans="2:13">
      <c r="C64" s="28"/>
      <c r="D64" s="27" t="s">
        <v>103</v>
      </c>
      <c r="E64" s="27" t="s">
        <v>104</v>
      </c>
      <c r="F64" s="30" t="str">
        <f>VLOOKUP(E64,MATERIAL!$C:$F,3,0)</f>
        <v>Kg</v>
      </c>
      <c r="G64" s="27">
        <v>2</v>
      </c>
      <c r="H64" s="30">
        <f>VLOOKUP(E64,MATERIAL!$C:$F,4,0)</f>
        <v>1250</v>
      </c>
      <c r="I64" s="31">
        <f t="shared" si="5"/>
        <v>2500</v>
      </c>
    </row>
    <row r="65" spans="2:13">
      <c r="C65" s="28"/>
      <c r="D65" s="27" t="s">
        <v>2164</v>
      </c>
      <c r="E65" s="27" t="s">
        <v>2165</v>
      </c>
      <c r="F65" s="30" t="str">
        <f>VLOOKUP(E65,MATERIAL!$C:$F,3,0)</f>
        <v>M’</v>
      </c>
      <c r="G65" s="27">
        <v>25</v>
      </c>
      <c r="H65" s="30">
        <f>VLOOKUP(E65,MATERIAL!$C:$F,4,0)</f>
        <v>11900</v>
      </c>
      <c r="I65" s="31">
        <f t="shared" si="5"/>
        <v>297500</v>
      </c>
    </row>
    <row r="66" spans="2:13">
      <c r="C66" s="28"/>
      <c r="D66" s="27" t="s">
        <v>105</v>
      </c>
      <c r="E66" s="27" t="s">
        <v>106</v>
      </c>
      <c r="F66" s="30" t="str">
        <f>VLOOKUP(E66,MATERIAL!$C:$F,3,0)</f>
        <v>m3</v>
      </c>
      <c r="G66" s="27">
        <v>5.0000000000000001E-3</v>
      </c>
      <c r="H66" s="30">
        <f>VLOOKUP(E66,MATERIAL!$C:$F,4,0)</f>
        <v>103800</v>
      </c>
      <c r="I66" s="31">
        <f t="shared" si="5"/>
        <v>519</v>
      </c>
    </row>
    <row r="67" spans="2:13">
      <c r="C67" s="28"/>
      <c r="D67" s="27" t="s">
        <v>107</v>
      </c>
      <c r="E67" s="27" t="s">
        <v>108</v>
      </c>
      <c r="F67" s="30" t="str">
        <f>VLOOKUP(E67,MATERIAL!$C:$F,3,0)</f>
        <v>m3</v>
      </c>
      <c r="G67" s="27">
        <v>8.9999999999999993E-3</v>
      </c>
      <c r="H67" s="30">
        <f>VLOOKUP(E67,MATERIAL!$C:$F,4,0)</f>
        <v>148400</v>
      </c>
      <c r="I67" s="31">
        <f t="shared" si="5"/>
        <v>1335.6</v>
      </c>
    </row>
    <row r="68" spans="2:13">
      <c r="C68" s="28"/>
      <c r="D68" s="27" t="s">
        <v>2166</v>
      </c>
      <c r="E68" s="27" t="s">
        <v>102</v>
      </c>
      <c r="F68" s="30" t="str">
        <f>VLOOKUP(E68,MATERIAL!$C:$F,3,0)</f>
        <v>Kg</v>
      </c>
      <c r="G68" s="27">
        <v>0.06</v>
      </c>
      <c r="H68" s="30">
        <f>VLOOKUP(E68,MATERIAL!$C:$F,4,0)</f>
        <v>18000</v>
      </c>
      <c r="I68" s="31">
        <f t="shared" si="5"/>
        <v>1080</v>
      </c>
    </row>
    <row r="69" spans="2:13">
      <c r="C69" s="28"/>
      <c r="D69" s="28"/>
      <c r="E69" s="28"/>
      <c r="F69" s="34" t="s">
        <v>90</v>
      </c>
      <c r="G69" s="35"/>
      <c r="H69" s="28"/>
      <c r="I69" s="32">
        <f>SUM(I63:I68)</f>
        <v>364934.6</v>
      </c>
    </row>
    <row r="70" spans="2:13">
      <c r="C70" s="27" t="s">
        <v>81</v>
      </c>
      <c r="D70" s="27" t="s">
        <v>91</v>
      </c>
      <c r="E70" s="28"/>
      <c r="F70" s="28"/>
      <c r="G70" s="28"/>
      <c r="H70" s="28"/>
      <c r="I70" s="33"/>
    </row>
    <row r="71" spans="2:13">
      <c r="C71" s="28"/>
      <c r="D71" s="28"/>
      <c r="E71" s="28"/>
      <c r="F71" s="34" t="s">
        <v>92</v>
      </c>
      <c r="G71" s="35"/>
      <c r="H71" s="28"/>
      <c r="I71" s="33"/>
    </row>
    <row r="72" spans="2:13">
      <c r="C72" s="27" t="s">
        <v>82</v>
      </c>
      <c r="D72" s="27" t="s">
        <v>93</v>
      </c>
      <c r="E72" s="28"/>
      <c r="F72" s="28"/>
      <c r="G72" s="28"/>
      <c r="H72" s="28"/>
      <c r="I72" s="36">
        <f>I61+I69</f>
        <v>417274.6</v>
      </c>
    </row>
    <row r="73" spans="2:13">
      <c r="C73" s="27" t="s">
        <v>83</v>
      </c>
      <c r="D73" s="27" t="str">
        <f>+"Overhead &amp; Profit "&amp;$L$3*100&amp;"%"</f>
        <v>Overhead &amp; Profit 9,5%</v>
      </c>
      <c r="E73" s="28"/>
      <c r="F73" s="28"/>
      <c r="G73" s="27">
        <f>$L$3</f>
        <v>9.5000000000000001E-2</v>
      </c>
      <c r="H73" s="28"/>
      <c r="I73" s="36">
        <f>G73*I72</f>
        <v>39641.087</v>
      </c>
    </row>
    <row r="74" spans="2:13">
      <c r="B74" s="37" t="str">
        <f>$M$3&amp;3</f>
        <v>PP3</v>
      </c>
      <c r="C74" s="27" t="s">
        <v>1</v>
      </c>
      <c r="D74" s="27" t="s">
        <v>94</v>
      </c>
      <c r="E74" s="28"/>
      <c r="F74" s="28"/>
      <c r="G74" s="28"/>
      <c r="H74" s="28"/>
      <c r="I74" s="36">
        <f>SUM(I72:I73)</f>
        <v>456915.68699999998</v>
      </c>
      <c r="J74" s="21">
        <v>3</v>
      </c>
      <c r="M74" s="21"/>
    </row>
    <row r="75" spans="2:13">
      <c r="B75" s="26"/>
      <c r="C75" s="39"/>
      <c r="D75" s="39"/>
      <c r="E75" s="40"/>
      <c r="F75" s="40"/>
      <c r="G75" s="40"/>
      <c r="H75" s="40"/>
      <c r="I75" s="42"/>
    </row>
    <row r="76" spans="2:13">
      <c r="B76" s="26"/>
      <c r="C76" s="21" t="str">
        <f>VLOOKUP(B93,'REKAP ANALISA'!$C:$G,3,0)</f>
        <v>Pengukuran dan pemasangan 1 m’ Bouwplank</v>
      </c>
    </row>
    <row r="77" spans="2:13">
      <c r="C77" s="27" t="s">
        <v>0</v>
      </c>
      <c r="D77" s="27" t="s">
        <v>60</v>
      </c>
      <c r="E77" s="27" t="s">
        <v>59</v>
      </c>
      <c r="F77" s="27" t="s">
        <v>61</v>
      </c>
      <c r="G77" s="27" t="s">
        <v>62</v>
      </c>
      <c r="H77" s="27" t="s">
        <v>85</v>
      </c>
      <c r="I77" s="27" t="s">
        <v>86</v>
      </c>
    </row>
    <row r="78" spans="2:13">
      <c r="C78" s="27" t="s">
        <v>14</v>
      </c>
      <c r="D78" s="27" t="s">
        <v>87</v>
      </c>
      <c r="E78" s="28"/>
      <c r="F78" s="28"/>
      <c r="G78" s="28"/>
      <c r="H78" s="33"/>
      <c r="I78" s="33"/>
    </row>
    <row r="79" spans="2:13">
      <c r="C79" s="28"/>
      <c r="D79" s="27" t="s">
        <v>53</v>
      </c>
      <c r="E79" s="27" t="s">
        <v>63</v>
      </c>
      <c r="F79" s="29" t="s">
        <v>50</v>
      </c>
      <c r="G79" s="27">
        <v>0.1</v>
      </c>
      <c r="H79" s="30">
        <f>VLOOKUP(E79,UPAH!$C:$F,4,0)</f>
        <v>93000</v>
      </c>
      <c r="I79" s="31">
        <f t="shared" ref="I79:I82" si="6">+G79*H79</f>
        <v>9300</v>
      </c>
    </row>
    <row r="80" spans="2:13">
      <c r="C80" s="28"/>
      <c r="D80" s="27" t="s">
        <v>96</v>
      </c>
      <c r="E80" s="27" t="s">
        <v>64</v>
      </c>
      <c r="F80" s="29" t="s">
        <v>50</v>
      </c>
      <c r="G80" s="27">
        <v>0.1</v>
      </c>
      <c r="H80" s="30">
        <f>VLOOKUP(E80,UPAH!$C:$F,4,0)</f>
        <v>98000</v>
      </c>
      <c r="I80" s="31">
        <f t="shared" si="6"/>
        <v>9800</v>
      </c>
    </row>
    <row r="81" spans="2:13">
      <c r="C81" s="28"/>
      <c r="D81" s="27" t="s">
        <v>76</v>
      </c>
      <c r="E81" s="27" t="s">
        <v>65</v>
      </c>
      <c r="F81" s="29" t="s">
        <v>50</v>
      </c>
      <c r="G81" s="27">
        <v>0.01</v>
      </c>
      <c r="H81" s="30">
        <f>VLOOKUP(E81,UPAH!$C:$F,4,0)</f>
        <v>106000</v>
      </c>
      <c r="I81" s="31">
        <f t="shared" si="6"/>
        <v>1060</v>
      </c>
    </row>
    <row r="82" spans="2:13">
      <c r="C82" s="28"/>
      <c r="D82" s="27" t="s">
        <v>49</v>
      </c>
      <c r="E82" s="27" t="s">
        <v>66</v>
      </c>
      <c r="F82" s="29" t="s">
        <v>50</v>
      </c>
      <c r="G82" s="27">
        <v>5.0000000000000001E-3</v>
      </c>
      <c r="H82" s="30">
        <f>VLOOKUP(E82,UPAH!$C:$F,4,0)</f>
        <v>111000</v>
      </c>
      <c r="I82" s="31">
        <f t="shared" si="6"/>
        <v>555</v>
      </c>
    </row>
    <row r="83" spans="2:13">
      <c r="C83" s="28"/>
      <c r="D83" s="28"/>
      <c r="E83" s="28"/>
      <c r="F83" s="34" t="s">
        <v>88</v>
      </c>
      <c r="G83" s="35"/>
      <c r="H83" s="28"/>
      <c r="I83" s="32">
        <f>SUM(I79:I82)</f>
        <v>20715</v>
      </c>
    </row>
    <row r="84" spans="2:13">
      <c r="C84" s="27" t="s">
        <v>80</v>
      </c>
      <c r="D84" s="27" t="s">
        <v>89</v>
      </c>
      <c r="E84" s="28"/>
      <c r="F84" s="28"/>
      <c r="G84" s="28"/>
      <c r="H84" s="28"/>
      <c r="I84" s="33"/>
    </row>
    <row r="85" spans="2:13">
      <c r="C85" s="28"/>
      <c r="D85" s="27" t="s">
        <v>114</v>
      </c>
      <c r="E85" s="27" t="s">
        <v>115</v>
      </c>
      <c r="F85" s="30" t="str">
        <f>VLOOKUP(E85,MATERIAL!$C:$F,3,0)</f>
        <v>m3</v>
      </c>
      <c r="G85" s="27">
        <v>1.2E-2</v>
      </c>
      <c r="H85" s="30">
        <f>VLOOKUP(E85,MATERIAL!$C:$F,4,0)</f>
        <v>8811600</v>
      </c>
      <c r="I85" s="31">
        <f t="shared" ref="I85:I87" si="7">+G85*H85</f>
        <v>105739.2</v>
      </c>
    </row>
    <row r="86" spans="2:13">
      <c r="C86" s="28"/>
      <c r="D86" s="27" t="s">
        <v>102</v>
      </c>
      <c r="E86" s="27" t="s">
        <v>102</v>
      </c>
      <c r="F86" s="30" t="str">
        <f>VLOOKUP(E86,MATERIAL!$C:$F,3,0)</f>
        <v>Kg</v>
      </c>
      <c r="G86" s="27">
        <v>0.02</v>
      </c>
      <c r="H86" s="30">
        <f>VLOOKUP(E86,MATERIAL!$C:$F,4,0)</f>
        <v>18000</v>
      </c>
      <c r="I86" s="31">
        <f t="shared" si="7"/>
        <v>360</v>
      </c>
    </row>
    <row r="87" spans="2:13">
      <c r="C87" s="28"/>
      <c r="D87" s="27" t="s">
        <v>116</v>
      </c>
      <c r="E87" s="27" t="s">
        <v>117</v>
      </c>
      <c r="F87" s="30" t="str">
        <f>VLOOKUP(E87,MATERIAL!$C:$F,3,0)</f>
        <v>m3</v>
      </c>
      <c r="G87" s="27">
        <v>7.0000000000000001E-3</v>
      </c>
      <c r="H87" s="30">
        <f>VLOOKUP(E87,MATERIAL!$C:$F,4,0)</f>
        <v>10102300</v>
      </c>
      <c r="I87" s="31">
        <f t="shared" si="7"/>
        <v>70716.100000000006</v>
      </c>
    </row>
    <row r="88" spans="2:13">
      <c r="C88" s="28"/>
      <c r="D88" s="28"/>
      <c r="E88" s="28"/>
      <c r="F88" s="34" t="s">
        <v>90</v>
      </c>
      <c r="G88" s="35"/>
      <c r="H88" s="28"/>
      <c r="I88" s="32">
        <f>SUM(I85:I87)</f>
        <v>176815.3</v>
      </c>
    </row>
    <row r="89" spans="2:13">
      <c r="C89" s="27" t="s">
        <v>81</v>
      </c>
      <c r="D89" s="27" t="s">
        <v>91</v>
      </c>
      <c r="E89" s="28"/>
      <c r="F89" s="28"/>
      <c r="G89" s="28"/>
      <c r="H89" s="28"/>
      <c r="I89" s="33"/>
      <c r="K89" s="43"/>
    </row>
    <row r="90" spans="2:13">
      <c r="C90" s="28"/>
      <c r="D90" s="28"/>
      <c r="E90" s="28"/>
      <c r="F90" s="34" t="s">
        <v>92</v>
      </c>
      <c r="G90" s="35"/>
      <c r="H90" s="28"/>
      <c r="I90" s="33"/>
    </row>
    <row r="91" spans="2:13">
      <c r="C91" s="27" t="s">
        <v>82</v>
      </c>
      <c r="D91" s="27" t="s">
        <v>93</v>
      </c>
      <c r="E91" s="28"/>
      <c r="F91" s="28"/>
      <c r="G91" s="28"/>
      <c r="H91" s="28"/>
      <c r="I91" s="36">
        <f>I83+I88</f>
        <v>197530.3</v>
      </c>
    </row>
    <row r="92" spans="2:13">
      <c r="C92" s="27" t="s">
        <v>83</v>
      </c>
      <c r="D92" s="27" t="str">
        <f>+"Overhead &amp; Profit "&amp;$L$3*100&amp;"%"</f>
        <v>Overhead &amp; Profit 9,5%</v>
      </c>
      <c r="E92" s="28"/>
      <c r="F92" s="28"/>
      <c r="G92" s="27">
        <f>$L$3</f>
        <v>9.5000000000000001E-2</v>
      </c>
      <c r="H92" s="28"/>
      <c r="I92" s="36">
        <f>G92*I91</f>
        <v>18765.378499999999</v>
      </c>
    </row>
    <row r="93" spans="2:13">
      <c r="B93" s="37" t="str">
        <f>$M$3&amp;4</f>
        <v>PP4</v>
      </c>
      <c r="C93" s="27" t="s">
        <v>1</v>
      </c>
      <c r="D93" s="27" t="s">
        <v>94</v>
      </c>
      <c r="E93" s="28"/>
      <c r="F93" s="28"/>
      <c r="G93" s="28"/>
      <c r="H93" s="28"/>
      <c r="I93" s="36">
        <f>SUM(I91:I92)</f>
        <v>216295.67849999998</v>
      </c>
      <c r="J93" s="21">
        <v>4</v>
      </c>
    </row>
    <row r="94" spans="2:13">
      <c r="B94" s="26"/>
      <c r="C94" s="39"/>
      <c r="D94" s="39"/>
      <c r="E94" s="40"/>
      <c r="F94" s="40"/>
      <c r="G94" s="40"/>
      <c r="H94" s="40"/>
      <c r="I94" s="42"/>
    </row>
    <row r="95" spans="2:13">
      <c r="B95" s="26"/>
      <c r="C95" s="21" t="str">
        <f>VLOOKUP(B124,'REKAP ANALISA'!$C:$G,3,0)</f>
        <v>(K3) Pembuatan 1 m2 kantor sementara lantai plesteran</v>
      </c>
    </row>
    <row r="96" spans="2:13">
      <c r="C96" s="27" t="s">
        <v>0</v>
      </c>
      <c r="D96" s="27" t="s">
        <v>60</v>
      </c>
      <c r="E96" s="27" t="s">
        <v>59</v>
      </c>
      <c r="F96" s="27" t="s">
        <v>61</v>
      </c>
      <c r="G96" s="27" t="s">
        <v>62</v>
      </c>
      <c r="H96" s="27" t="s">
        <v>85</v>
      </c>
      <c r="I96" s="27" t="s">
        <v>86</v>
      </c>
      <c r="M96" s="21"/>
    </row>
    <row r="97" spans="3:9">
      <c r="C97" s="27" t="s">
        <v>14</v>
      </c>
      <c r="D97" s="27" t="s">
        <v>87</v>
      </c>
      <c r="E97" s="28"/>
      <c r="F97" s="28"/>
      <c r="G97" s="28"/>
      <c r="H97" s="28"/>
      <c r="I97" s="28"/>
    </row>
    <row r="98" spans="3:9">
      <c r="C98" s="28"/>
      <c r="D98" s="27" t="s">
        <v>53</v>
      </c>
      <c r="E98" s="27" t="s">
        <v>63</v>
      </c>
      <c r="F98" s="29" t="s">
        <v>50</v>
      </c>
      <c r="G98" s="27">
        <v>2</v>
      </c>
      <c r="H98" s="30">
        <f>VLOOKUP(E98,UPAH!$C:$F,4,0)</f>
        <v>93000</v>
      </c>
      <c r="I98" s="31">
        <f t="shared" ref="I98:I102" si="8">+G98*H98</f>
        <v>186000</v>
      </c>
    </row>
    <row r="99" spans="3:9">
      <c r="C99" s="28"/>
      <c r="D99" s="27" t="s">
        <v>96</v>
      </c>
      <c r="E99" s="27" t="s">
        <v>64</v>
      </c>
      <c r="F99" s="29" t="s">
        <v>50</v>
      </c>
      <c r="G99" s="27">
        <v>2</v>
      </c>
      <c r="H99" s="30">
        <f>VLOOKUP(E99,UPAH!$C:$F,4,0)</f>
        <v>98000</v>
      </c>
      <c r="I99" s="31">
        <f t="shared" si="8"/>
        <v>196000</v>
      </c>
    </row>
    <row r="100" spans="3:9">
      <c r="C100" s="28"/>
      <c r="D100" s="27" t="s">
        <v>2167</v>
      </c>
      <c r="E100" s="27" t="s">
        <v>64</v>
      </c>
      <c r="F100" s="29" t="s">
        <v>50</v>
      </c>
      <c r="G100" s="27">
        <v>1</v>
      </c>
      <c r="H100" s="30">
        <f>VLOOKUP(E100,UPAH!$C:$F,4,0)</f>
        <v>98000</v>
      </c>
      <c r="I100" s="31">
        <f t="shared" si="8"/>
        <v>98000</v>
      </c>
    </row>
    <row r="101" spans="3:9">
      <c r="C101" s="28"/>
      <c r="D101" s="27" t="s">
        <v>76</v>
      </c>
      <c r="E101" s="27" t="s">
        <v>65</v>
      </c>
      <c r="F101" s="29" t="s">
        <v>50</v>
      </c>
      <c r="G101" s="27">
        <v>0.3</v>
      </c>
      <c r="H101" s="30">
        <f>VLOOKUP(E101,UPAH!$C:$F,4,0)</f>
        <v>106000</v>
      </c>
      <c r="I101" s="31">
        <f t="shared" si="8"/>
        <v>31800</v>
      </c>
    </row>
    <row r="102" spans="3:9">
      <c r="C102" s="28"/>
      <c r="D102" s="27" t="s">
        <v>49</v>
      </c>
      <c r="E102" s="27" t="s">
        <v>66</v>
      </c>
      <c r="F102" s="29" t="s">
        <v>50</v>
      </c>
      <c r="G102" s="27">
        <v>0.05</v>
      </c>
      <c r="H102" s="30">
        <f>VLOOKUP(E102,UPAH!$C:$F,4,0)</f>
        <v>111000</v>
      </c>
      <c r="I102" s="31">
        <f t="shared" si="8"/>
        <v>5550</v>
      </c>
    </row>
    <row r="103" spans="3:9">
      <c r="C103" s="28"/>
      <c r="D103" s="28"/>
      <c r="E103" s="28"/>
      <c r="F103" s="34" t="s">
        <v>88</v>
      </c>
      <c r="G103" s="35"/>
      <c r="H103" s="28"/>
      <c r="I103" s="32">
        <f>SUM(I98:I102)</f>
        <v>517350</v>
      </c>
    </row>
    <row r="104" spans="3:9">
      <c r="C104" s="27" t="s">
        <v>80</v>
      </c>
      <c r="D104" s="27" t="s">
        <v>89</v>
      </c>
      <c r="E104" s="28"/>
      <c r="F104" s="28"/>
      <c r="G104" s="28"/>
      <c r="H104" s="28"/>
      <c r="I104" s="33"/>
    </row>
    <row r="105" spans="3:9">
      <c r="C105" s="28"/>
      <c r="D105" s="27" t="s">
        <v>97</v>
      </c>
      <c r="E105" s="27" t="s">
        <v>98</v>
      </c>
      <c r="F105" s="30" t="str">
        <f>VLOOKUP(E105,MATERIAL!$C:$F,3,0)</f>
        <v>Batang</v>
      </c>
      <c r="G105" s="27">
        <v>1.25</v>
      </c>
      <c r="H105" s="30">
        <f>VLOOKUP(E105,MATERIAL!$C:$F,4,0)</f>
        <v>62000</v>
      </c>
      <c r="I105" s="31">
        <f t="shared" ref="I105:I118" si="9">+G105*H105</f>
        <v>77500</v>
      </c>
    </row>
    <row r="106" spans="3:9">
      <c r="C106" s="28"/>
      <c r="D106" s="27" t="s">
        <v>114</v>
      </c>
      <c r="E106" s="27" t="s">
        <v>115</v>
      </c>
      <c r="F106" s="30" t="str">
        <f>VLOOKUP(E106,MATERIAL!$C:$F,3,0)</f>
        <v>m3</v>
      </c>
      <c r="G106" s="27">
        <v>0.18</v>
      </c>
      <c r="H106" s="30">
        <f>VLOOKUP(E106,MATERIAL!$C:$F,4,0)</f>
        <v>8811600</v>
      </c>
      <c r="I106" s="31">
        <f t="shared" si="9"/>
        <v>1586088</v>
      </c>
    </row>
    <row r="107" spans="3:9">
      <c r="C107" s="28"/>
      <c r="D107" s="27" t="s">
        <v>101</v>
      </c>
      <c r="E107" s="27" t="s">
        <v>102</v>
      </c>
      <c r="F107" s="30" t="str">
        <f>VLOOKUP(E107,MATERIAL!$C:$F,3,0)</f>
        <v>Kg</v>
      </c>
      <c r="G107" s="27">
        <v>0.08</v>
      </c>
      <c r="H107" s="30">
        <f>VLOOKUP(E107,MATERIAL!$C:$F,4,0)</f>
        <v>18000</v>
      </c>
      <c r="I107" s="31">
        <f t="shared" si="9"/>
        <v>1440</v>
      </c>
    </row>
    <row r="108" spans="3:9">
      <c r="C108" s="28"/>
      <c r="D108" s="27" t="s">
        <v>2168</v>
      </c>
      <c r="E108" s="27" t="s">
        <v>2169</v>
      </c>
      <c r="F108" s="30" t="str">
        <f>VLOOKUP(E108,MATERIAL!$C:$F,3,0)</f>
        <v>Kg</v>
      </c>
      <c r="G108" s="27">
        <v>1.1000000000000001</v>
      </c>
      <c r="H108" s="30">
        <f>VLOOKUP(E108,MATERIAL!$C:$F,4,0)</f>
        <v>10000</v>
      </c>
      <c r="I108" s="31">
        <f t="shared" si="9"/>
        <v>11000</v>
      </c>
    </row>
    <row r="109" spans="3:9">
      <c r="C109" s="28"/>
      <c r="D109" s="27" t="s">
        <v>103</v>
      </c>
      <c r="E109" s="27" t="s">
        <v>104</v>
      </c>
      <c r="F109" s="30" t="str">
        <f>VLOOKUP(E109,MATERIAL!$C:$F,3,0)</f>
        <v>Kg</v>
      </c>
      <c r="G109" s="27">
        <v>35</v>
      </c>
      <c r="H109" s="30">
        <f>VLOOKUP(E109,MATERIAL!$C:$F,4,0)</f>
        <v>1250</v>
      </c>
      <c r="I109" s="31">
        <f t="shared" si="9"/>
        <v>43750</v>
      </c>
    </row>
    <row r="110" spans="3:9">
      <c r="C110" s="28"/>
      <c r="D110" s="27" t="s">
        <v>44</v>
      </c>
      <c r="E110" s="27" t="s">
        <v>2170</v>
      </c>
      <c r="F110" s="30" t="str">
        <f>VLOOKUP(E110,MATERIAL!$C:$F,3,0)</f>
        <v>m3</v>
      </c>
      <c r="G110" s="27">
        <v>0.15</v>
      </c>
      <c r="H110" s="30">
        <f>VLOOKUP(E110,MATERIAL!$C:$F,4,0)</f>
        <v>131100</v>
      </c>
      <c r="I110" s="31">
        <f t="shared" si="9"/>
        <v>19665</v>
      </c>
    </row>
    <row r="111" spans="3:9">
      <c r="C111" s="28"/>
      <c r="D111" s="27" t="s">
        <v>105</v>
      </c>
      <c r="E111" s="27" t="s">
        <v>106</v>
      </c>
      <c r="F111" s="30" t="str">
        <f>VLOOKUP(E111,MATERIAL!$C:$F,3,0)</f>
        <v>m3</v>
      </c>
      <c r="G111" s="27">
        <v>0.1</v>
      </c>
      <c r="H111" s="30">
        <f>VLOOKUP(E111,MATERIAL!$C:$F,4,0)</f>
        <v>103800</v>
      </c>
      <c r="I111" s="31">
        <f t="shared" si="9"/>
        <v>10380</v>
      </c>
    </row>
    <row r="112" spans="3:9">
      <c r="C112" s="28"/>
      <c r="D112" s="27" t="s">
        <v>107</v>
      </c>
      <c r="E112" s="27" t="s">
        <v>108</v>
      </c>
      <c r="F112" s="30" t="str">
        <f>VLOOKUP(E112,MATERIAL!$C:$F,3,0)</f>
        <v>m3</v>
      </c>
      <c r="G112" s="27">
        <v>0.15</v>
      </c>
      <c r="H112" s="30">
        <f>VLOOKUP(E112,MATERIAL!$C:$F,4,0)</f>
        <v>148400</v>
      </c>
      <c r="I112" s="31">
        <f t="shared" si="9"/>
        <v>22260</v>
      </c>
    </row>
    <row r="113" spans="2:13">
      <c r="C113" s="28"/>
      <c r="D113" s="27" t="s">
        <v>74</v>
      </c>
      <c r="E113" s="27" t="s">
        <v>2171</v>
      </c>
      <c r="F113" s="30" t="str">
        <f>VLOOKUP(E113,MATERIAL!$C:$F,3,0)</f>
        <v>Buah</v>
      </c>
      <c r="G113" s="27">
        <v>30</v>
      </c>
      <c r="H113" s="30">
        <f>VLOOKUP(E113,MATERIAL!$C:$F,4,0)</f>
        <v>700</v>
      </c>
      <c r="I113" s="31">
        <f t="shared" si="9"/>
        <v>21000</v>
      </c>
    </row>
    <row r="114" spans="2:13">
      <c r="C114" s="28"/>
      <c r="D114" s="27" t="s">
        <v>111</v>
      </c>
      <c r="E114" s="27" t="s">
        <v>112</v>
      </c>
      <c r="F114" s="30" t="str">
        <f>VLOOKUP(E114,MATERIAL!$C:$F,3,0)</f>
        <v>Lembar</v>
      </c>
      <c r="G114" s="27">
        <v>0.25</v>
      </c>
      <c r="H114" s="30">
        <f>VLOOKUP(E114,MATERIAL!$C:$F,4,0)</f>
        <v>364600</v>
      </c>
      <c r="I114" s="31">
        <f t="shared" si="9"/>
        <v>91150</v>
      </c>
    </row>
    <row r="115" spans="2:13">
      <c r="C115" s="28"/>
      <c r="D115" s="27" t="s">
        <v>2172</v>
      </c>
      <c r="E115" s="27" t="s">
        <v>2173</v>
      </c>
      <c r="F115" s="30" t="str">
        <f>VLOOKUP(E115,MATERIAL!$C:$F,3,0)</f>
        <v>Bh</v>
      </c>
      <c r="G115" s="27">
        <v>0.2</v>
      </c>
      <c r="H115" s="30">
        <f>VLOOKUP(E115,MATERIAL!$C:$F,4,0)</f>
        <v>62100</v>
      </c>
      <c r="I115" s="31">
        <f t="shared" si="9"/>
        <v>12420</v>
      </c>
      <c r="M115" s="21"/>
    </row>
    <row r="116" spans="2:13">
      <c r="C116" s="28"/>
      <c r="D116" s="27" t="s">
        <v>2174</v>
      </c>
      <c r="E116" s="27" t="s">
        <v>2175</v>
      </c>
      <c r="F116" s="30" t="str">
        <f>VLOOKUP(E116,MATERIAL!$C:$F,3,0)</f>
        <v>m2</v>
      </c>
      <c r="G116" s="27">
        <v>0.08</v>
      </c>
      <c r="H116" s="30">
        <f>VLOOKUP(E116,MATERIAL!$C:$F,4,0)</f>
        <v>141000</v>
      </c>
      <c r="I116" s="31">
        <f t="shared" si="9"/>
        <v>11280</v>
      </c>
    </row>
    <row r="117" spans="2:13">
      <c r="C117" s="28"/>
      <c r="D117" s="27" t="s">
        <v>2176</v>
      </c>
      <c r="E117" s="27" t="s">
        <v>2177</v>
      </c>
      <c r="F117" s="30" t="str">
        <f>VLOOKUP(E117,MATERIAL!$C:$F,3,0)</f>
        <v>Bh</v>
      </c>
      <c r="G117" s="27">
        <v>0.15</v>
      </c>
      <c r="H117" s="30">
        <f>VLOOKUP(E117,MATERIAL!$C:$F,4,0)</f>
        <v>225700</v>
      </c>
      <c r="I117" s="31">
        <f t="shared" si="9"/>
        <v>33855</v>
      </c>
    </row>
    <row r="118" spans="2:13">
      <c r="C118" s="28"/>
      <c r="D118" s="27" t="s">
        <v>2178</v>
      </c>
      <c r="E118" s="27" t="s">
        <v>2179</v>
      </c>
      <c r="F118" s="30" t="str">
        <f>VLOOKUP(E118,MATERIAL!$C:$F,3,0)</f>
        <v>Lembar</v>
      </c>
      <c r="G118" s="27">
        <v>0.06</v>
      </c>
      <c r="H118" s="30">
        <f>VLOOKUP(E118,MATERIAL!$C:$F,4,0)</f>
        <v>117200</v>
      </c>
      <c r="I118" s="31">
        <f t="shared" si="9"/>
        <v>7032</v>
      </c>
    </row>
    <row r="119" spans="2:13">
      <c r="C119" s="28"/>
      <c r="D119" s="28"/>
      <c r="E119" s="28"/>
      <c r="F119" s="34" t="s">
        <v>90</v>
      </c>
      <c r="G119" s="35"/>
      <c r="H119" s="28"/>
      <c r="I119" s="32">
        <f>SUM(I105:I118)</f>
        <v>1948820</v>
      </c>
    </row>
    <row r="120" spans="2:13">
      <c r="C120" s="27" t="s">
        <v>81</v>
      </c>
      <c r="D120" s="27" t="s">
        <v>91</v>
      </c>
      <c r="E120" s="28"/>
      <c r="F120" s="28"/>
      <c r="G120" s="28"/>
      <c r="H120" s="28"/>
      <c r="I120" s="33"/>
    </row>
    <row r="121" spans="2:13">
      <c r="C121" s="28"/>
      <c r="D121" s="28"/>
      <c r="E121" s="28"/>
      <c r="F121" s="34" t="s">
        <v>92</v>
      </c>
      <c r="G121" s="35"/>
      <c r="H121" s="28"/>
      <c r="I121" s="33"/>
    </row>
    <row r="122" spans="2:13">
      <c r="C122" s="27" t="s">
        <v>82</v>
      </c>
      <c r="D122" s="27" t="s">
        <v>93</v>
      </c>
      <c r="E122" s="28"/>
      <c r="F122" s="28"/>
      <c r="G122" s="28"/>
      <c r="H122" s="28"/>
      <c r="I122" s="36">
        <f>I103+I119</f>
        <v>2466170</v>
      </c>
    </row>
    <row r="123" spans="2:13">
      <c r="C123" s="27" t="s">
        <v>83</v>
      </c>
      <c r="D123" s="27" t="str">
        <f>+"Overhead &amp; Profit "&amp;$L$3*100&amp;"%"</f>
        <v>Overhead &amp; Profit 9,5%</v>
      </c>
      <c r="E123" s="28"/>
      <c r="F123" s="28"/>
      <c r="G123" s="27">
        <f>$L$3</f>
        <v>9.5000000000000001E-2</v>
      </c>
      <c r="H123" s="28"/>
      <c r="I123" s="36">
        <f>G123*I122</f>
        <v>234286.15</v>
      </c>
    </row>
    <row r="124" spans="2:13">
      <c r="B124" s="37" t="str">
        <f>$M$3&amp;5</f>
        <v>PP5</v>
      </c>
      <c r="C124" s="27" t="s">
        <v>1</v>
      </c>
      <c r="D124" s="27" t="s">
        <v>94</v>
      </c>
      <c r="E124" s="28"/>
      <c r="F124" s="28"/>
      <c r="G124" s="28"/>
      <c r="H124" s="28"/>
      <c r="I124" s="36">
        <f>SUM(I122:I123)</f>
        <v>2700456.15</v>
      </c>
      <c r="J124" s="21">
        <v>5</v>
      </c>
    </row>
    <row r="125" spans="2:13">
      <c r="B125" s="26"/>
      <c r="C125" s="39"/>
      <c r="D125" s="39"/>
      <c r="E125" s="40"/>
      <c r="F125" s="40"/>
      <c r="G125" s="40"/>
      <c r="H125" s="40"/>
      <c r="I125" s="42"/>
    </row>
    <row r="126" spans="2:13">
      <c r="B126" s="26"/>
      <c r="C126" s="21" t="str">
        <f>VLOOKUP(B144,'REKAP ANALISA'!$C:$G,3,0)</f>
        <v>(K3) Pembuatan 1 m2 rumah jaga (konstruksi kayu )</v>
      </c>
    </row>
    <row r="127" spans="2:13">
      <c r="C127" s="27" t="s">
        <v>0</v>
      </c>
      <c r="D127" s="27" t="s">
        <v>60</v>
      </c>
      <c r="E127" s="27" t="s">
        <v>59</v>
      </c>
      <c r="F127" s="27" t="s">
        <v>61</v>
      </c>
      <c r="G127" s="27" t="s">
        <v>62</v>
      </c>
      <c r="H127" s="27" t="s">
        <v>85</v>
      </c>
      <c r="I127" s="27" t="s">
        <v>86</v>
      </c>
    </row>
    <row r="128" spans="2:13">
      <c r="C128" s="27" t="s">
        <v>14</v>
      </c>
      <c r="D128" s="27" t="s">
        <v>87</v>
      </c>
      <c r="E128" s="28"/>
      <c r="F128" s="28"/>
      <c r="G128" s="28"/>
      <c r="H128" s="33"/>
      <c r="I128" s="33"/>
    </row>
    <row r="129" spans="2:10">
      <c r="C129" s="28"/>
      <c r="D129" s="27" t="s">
        <v>53</v>
      </c>
      <c r="E129" s="27" t="s">
        <v>63</v>
      </c>
      <c r="F129" s="29" t="s">
        <v>50</v>
      </c>
      <c r="G129" s="27">
        <v>1</v>
      </c>
      <c r="H129" s="30">
        <f>VLOOKUP(E129,UPAH!$C:$F,4,0)</f>
        <v>93000</v>
      </c>
      <c r="I129" s="31">
        <f t="shared" ref="I129:I132" si="10">+G129*H129</f>
        <v>93000</v>
      </c>
    </row>
    <row r="130" spans="2:10">
      <c r="C130" s="28"/>
      <c r="D130" s="27" t="s">
        <v>96</v>
      </c>
      <c r="E130" s="27" t="s">
        <v>64</v>
      </c>
      <c r="F130" s="29" t="s">
        <v>50</v>
      </c>
      <c r="G130" s="27">
        <v>1.5</v>
      </c>
      <c r="H130" s="30">
        <f>VLOOKUP(E130,UPAH!$C:$F,4,0)</f>
        <v>98000</v>
      </c>
      <c r="I130" s="31">
        <f t="shared" si="10"/>
        <v>147000</v>
      </c>
    </row>
    <row r="131" spans="2:10">
      <c r="C131" s="28"/>
      <c r="D131" s="27" t="s">
        <v>51</v>
      </c>
      <c r="E131" s="27" t="s">
        <v>65</v>
      </c>
      <c r="F131" s="29" t="s">
        <v>50</v>
      </c>
      <c r="G131" s="27">
        <v>0.15</v>
      </c>
      <c r="H131" s="30">
        <f>VLOOKUP(E131,UPAH!$C:$F,4,0)</f>
        <v>106000</v>
      </c>
      <c r="I131" s="31">
        <f t="shared" si="10"/>
        <v>15900</v>
      </c>
    </row>
    <row r="132" spans="2:10">
      <c r="C132" s="28"/>
      <c r="D132" s="27" t="s">
        <v>49</v>
      </c>
      <c r="E132" s="27" t="s">
        <v>66</v>
      </c>
      <c r="F132" s="29" t="s">
        <v>50</v>
      </c>
      <c r="G132" s="27">
        <v>0.05</v>
      </c>
      <c r="H132" s="30">
        <f>VLOOKUP(E132,UPAH!$C:$F,4,0)</f>
        <v>111000</v>
      </c>
      <c r="I132" s="31">
        <f t="shared" si="10"/>
        <v>5550</v>
      </c>
    </row>
    <row r="133" spans="2:10">
      <c r="C133" s="28"/>
      <c r="D133" s="28"/>
      <c r="E133" s="28"/>
      <c r="F133" s="34" t="s">
        <v>88</v>
      </c>
      <c r="G133" s="35"/>
      <c r="H133" s="28"/>
      <c r="I133" s="32">
        <f>SUM(I129:I132)</f>
        <v>261450</v>
      </c>
    </row>
    <row r="134" spans="2:10">
      <c r="C134" s="27" t="s">
        <v>80</v>
      </c>
      <c r="D134" s="27" t="s">
        <v>89</v>
      </c>
      <c r="E134" s="28"/>
      <c r="F134" s="28"/>
      <c r="G134" s="28"/>
      <c r="H134" s="28"/>
      <c r="I134" s="28"/>
    </row>
    <row r="135" spans="2:10">
      <c r="C135" s="28"/>
      <c r="D135" s="27" t="s">
        <v>97</v>
      </c>
      <c r="E135" s="27" t="s">
        <v>98</v>
      </c>
      <c r="F135" s="30" t="str">
        <f>VLOOKUP(E135,MATERIAL!$C:$F,3,0)</f>
        <v>Batang</v>
      </c>
      <c r="G135" s="27">
        <v>3</v>
      </c>
      <c r="H135" s="30">
        <f>VLOOKUP(E135,MATERIAL!$C:$F,4,0)</f>
        <v>62000</v>
      </c>
      <c r="I135" s="31">
        <f t="shared" ref="I135:I138" si="11">+G135*H135</f>
        <v>186000</v>
      </c>
    </row>
    <row r="136" spans="2:10" ht="15" customHeight="1">
      <c r="C136" s="28"/>
      <c r="D136" s="27" t="s">
        <v>99</v>
      </c>
      <c r="E136" s="27" t="s">
        <v>100</v>
      </c>
      <c r="F136" s="30" t="str">
        <f>VLOOKUP(E136,MATERIAL!$C:$F,3,0)</f>
        <v>m3</v>
      </c>
      <c r="G136" s="27">
        <v>0.27600000000000002</v>
      </c>
      <c r="H136" s="30">
        <f>VLOOKUP(E136,MATERIAL!$C:$F,4,0)</f>
        <v>7579000</v>
      </c>
      <c r="I136" s="31">
        <f t="shared" si="11"/>
        <v>2091804.0000000002</v>
      </c>
    </row>
    <row r="137" spans="2:10" ht="15" customHeight="1">
      <c r="C137" s="28"/>
      <c r="D137" s="27" t="s">
        <v>101</v>
      </c>
      <c r="E137" s="27" t="s">
        <v>102</v>
      </c>
      <c r="F137" s="30" t="str">
        <f>VLOOKUP(E137,MATERIAL!$C:$F,3,0)</f>
        <v>Kg</v>
      </c>
      <c r="G137" s="27">
        <v>0.7</v>
      </c>
      <c r="H137" s="30">
        <f>VLOOKUP(E137,MATERIAL!$C:$F,4,0)</f>
        <v>18000</v>
      </c>
      <c r="I137" s="31">
        <f t="shared" si="11"/>
        <v>12600</v>
      </c>
    </row>
    <row r="138" spans="2:10" ht="15" customHeight="1">
      <c r="C138" s="28"/>
      <c r="D138" s="27" t="s">
        <v>109</v>
      </c>
      <c r="E138" s="27" t="s">
        <v>110</v>
      </c>
      <c r="F138" s="30" t="str">
        <f>VLOOKUP(E138,MATERIAL!$C:$F,3,0)</f>
        <v>Lembar</v>
      </c>
      <c r="G138" s="27">
        <v>1.5</v>
      </c>
      <c r="H138" s="30">
        <f>VLOOKUP(E138,MATERIAL!$C:$F,4,0)</f>
        <v>106800</v>
      </c>
      <c r="I138" s="31">
        <f t="shared" si="11"/>
        <v>160200</v>
      </c>
    </row>
    <row r="139" spans="2:10" ht="15" customHeight="1">
      <c r="C139" s="28"/>
      <c r="D139" s="28"/>
      <c r="E139" s="28"/>
      <c r="F139" s="34" t="s">
        <v>90</v>
      </c>
      <c r="G139" s="35"/>
      <c r="H139" s="28"/>
      <c r="I139" s="32">
        <f>SUM(I135:I138)</f>
        <v>2450604</v>
      </c>
    </row>
    <row r="140" spans="2:10" ht="15" customHeight="1">
      <c r="C140" s="27" t="s">
        <v>81</v>
      </c>
      <c r="D140" s="27" t="s">
        <v>91</v>
      </c>
      <c r="E140" s="28"/>
      <c r="F140" s="28"/>
      <c r="G140" s="28"/>
      <c r="H140" s="28"/>
      <c r="I140" s="33"/>
    </row>
    <row r="141" spans="2:10" ht="15" customHeight="1">
      <c r="C141" s="28"/>
      <c r="D141" s="28"/>
      <c r="E141" s="28"/>
      <c r="F141" s="34" t="s">
        <v>92</v>
      </c>
      <c r="G141" s="35"/>
      <c r="H141" s="28"/>
      <c r="I141" s="33"/>
    </row>
    <row r="142" spans="2:10" ht="15" customHeight="1">
      <c r="C142" s="27" t="s">
        <v>82</v>
      </c>
      <c r="D142" s="27" t="s">
        <v>93</v>
      </c>
      <c r="E142" s="28"/>
      <c r="F142" s="28"/>
      <c r="G142" s="28"/>
      <c r="H142" s="28"/>
      <c r="I142" s="36">
        <f>I133+I139</f>
        <v>2712054</v>
      </c>
    </row>
    <row r="143" spans="2:10" ht="15" customHeight="1">
      <c r="C143" s="27" t="s">
        <v>83</v>
      </c>
      <c r="D143" s="27" t="str">
        <f>+"Overhead &amp; Profit "&amp;$L$3*100&amp;"%"</f>
        <v>Overhead &amp; Profit 9,5%</v>
      </c>
      <c r="E143" s="28"/>
      <c r="F143" s="28"/>
      <c r="G143" s="27">
        <f>$L$3</f>
        <v>9.5000000000000001E-2</v>
      </c>
      <c r="H143" s="28"/>
      <c r="I143" s="36">
        <f>G143*I142</f>
        <v>257645.13</v>
      </c>
    </row>
    <row r="144" spans="2:10" ht="15" customHeight="1">
      <c r="B144" s="37" t="str">
        <f>$M$3&amp;6</f>
        <v>PP6</v>
      </c>
      <c r="C144" s="27" t="s">
        <v>1</v>
      </c>
      <c r="D144" s="27" t="s">
        <v>94</v>
      </c>
      <c r="E144" s="28"/>
      <c r="F144" s="28"/>
      <c r="G144" s="28"/>
      <c r="H144" s="28"/>
      <c r="I144" s="36">
        <f>SUM(I142:I143)</f>
        <v>2969699.13</v>
      </c>
      <c r="J144" s="21">
        <v>6</v>
      </c>
    </row>
    <row r="145" spans="2:13">
      <c r="B145" s="26"/>
      <c r="C145" s="39"/>
      <c r="D145" s="39"/>
      <c r="E145" s="40"/>
      <c r="F145" s="40"/>
      <c r="G145" s="40"/>
      <c r="H145" s="40"/>
      <c r="I145" s="42"/>
    </row>
    <row r="146" spans="2:13">
      <c r="B146" s="26"/>
      <c r="C146" s="21" t="str">
        <f>VLOOKUP(B168,'REKAP ANALISA'!$C:$G,3,0)</f>
        <v>(K3) Pembuatan 1 m2 gudang semen dan peralatan</v>
      </c>
      <c r="M146" s="21"/>
    </row>
    <row r="147" spans="2:13" ht="15" customHeight="1">
      <c r="C147" s="27" t="s">
        <v>0</v>
      </c>
      <c r="D147" s="27" t="s">
        <v>60</v>
      </c>
      <c r="E147" s="27" t="s">
        <v>59</v>
      </c>
      <c r="F147" s="27" t="s">
        <v>61</v>
      </c>
      <c r="G147" s="27" t="s">
        <v>62</v>
      </c>
      <c r="H147" s="27" t="s">
        <v>85</v>
      </c>
      <c r="I147" s="27" t="s">
        <v>86</v>
      </c>
    </row>
    <row r="148" spans="2:13" ht="15" customHeight="1">
      <c r="C148" s="27" t="s">
        <v>14</v>
      </c>
      <c r="D148" s="27" t="s">
        <v>87</v>
      </c>
      <c r="E148" s="28"/>
      <c r="F148" s="28"/>
      <c r="G148" s="28"/>
      <c r="H148" s="33"/>
      <c r="I148" s="33"/>
    </row>
    <row r="149" spans="2:13" ht="15" customHeight="1">
      <c r="C149" s="28"/>
      <c r="D149" s="27" t="s">
        <v>53</v>
      </c>
      <c r="E149" s="27" t="s">
        <v>63</v>
      </c>
      <c r="F149" s="29" t="s">
        <v>50</v>
      </c>
      <c r="G149" s="27">
        <v>1</v>
      </c>
      <c r="H149" s="30">
        <f>VLOOKUP(E149,UPAH!$C:$F,4,0)</f>
        <v>93000</v>
      </c>
      <c r="I149" s="31">
        <f t="shared" ref="I149:I152" si="12">+G149*H149</f>
        <v>93000</v>
      </c>
    </row>
    <row r="150" spans="2:13" ht="15" customHeight="1">
      <c r="C150" s="28"/>
      <c r="D150" s="27" t="s">
        <v>96</v>
      </c>
      <c r="E150" s="27" t="s">
        <v>64</v>
      </c>
      <c r="F150" s="29" t="s">
        <v>50</v>
      </c>
      <c r="G150" s="27">
        <v>2</v>
      </c>
      <c r="H150" s="30">
        <f>VLOOKUP(E150,UPAH!$C:$F,4,0)</f>
        <v>98000</v>
      </c>
      <c r="I150" s="31">
        <f t="shared" si="12"/>
        <v>196000</v>
      </c>
    </row>
    <row r="151" spans="2:13" ht="15" customHeight="1">
      <c r="C151" s="28"/>
      <c r="D151" s="27" t="s">
        <v>76</v>
      </c>
      <c r="E151" s="27" t="s">
        <v>65</v>
      </c>
      <c r="F151" s="29" t="s">
        <v>50</v>
      </c>
      <c r="G151" s="27">
        <v>0.2</v>
      </c>
      <c r="H151" s="30">
        <f>VLOOKUP(E151,UPAH!$C:$F,4,0)</f>
        <v>106000</v>
      </c>
      <c r="I151" s="31">
        <f t="shared" si="12"/>
        <v>21200</v>
      </c>
    </row>
    <row r="152" spans="2:13" ht="15" customHeight="1">
      <c r="C152" s="28"/>
      <c r="D152" s="27" t="s">
        <v>49</v>
      </c>
      <c r="E152" s="27" t="s">
        <v>66</v>
      </c>
      <c r="F152" s="29" t="s">
        <v>50</v>
      </c>
      <c r="G152" s="27">
        <v>0.05</v>
      </c>
      <c r="H152" s="30">
        <f>VLOOKUP(E152,UPAH!$C:$F,4,0)</f>
        <v>111000</v>
      </c>
      <c r="I152" s="31">
        <f t="shared" si="12"/>
        <v>5550</v>
      </c>
    </row>
    <row r="153" spans="2:13" ht="15" customHeight="1">
      <c r="C153" s="28"/>
      <c r="D153" s="28"/>
      <c r="E153" s="28"/>
      <c r="F153" s="34" t="s">
        <v>88</v>
      </c>
      <c r="G153" s="35"/>
      <c r="H153" s="28"/>
      <c r="I153" s="32">
        <f>SUM(I149:I152)</f>
        <v>315750</v>
      </c>
    </row>
    <row r="154" spans="2:13" ht="15" customHeight="1">
      <c r="C154" s="27" t="s">
        <v>80</v>
      </c>
      <c r="D154" s="27" t="s">
        <v>89</v>
      </c>
      <c r="E154" s="28"/>
      <c r="F154" s="28"/>
      <c r="G154" s="28"/>
      <c r="H154" s="28"/>
      <c r="I154" s="33"/>
    </row>
    <row r="155" spans="2:13" ht="15" customHeight="1">
      <c r="C155" s="28"/>
      <c r="D155" s="27" t="s">
        <v>97</v>
      </c>
      <c r="E155" s="27" t="s">
        <v>98</v>
      </c>
      <c r="F155" s="30" t="str">
        <f>VLOOKUP(E155,MATERIAL!$C:$F,3,0)</f>
        <v>Batang</v>
      </c>
      <c r="G155" s="27">
        <v>1.7</v>
      </c>
      <c r="H155" s="30">
        <f>VLOOKUP(E155,MATERIAL!$C:$F,4,0)</f>
        <v>62000</v>
      </c>
      <c r="I155" s="31">
        <f t="shared" ref="I155:I162" si="13">+G155*H155</f>
        <v>105400</v>
      </c>
    </row>
    <row r="156" spans="2:13" ht="15" customHeight="1">
      <c r="C156" s="28"/>
      <c r="D156" s="27" t="s">
        <v>99</v>
      </c>
      <c r="E156" s="27" t="s">
        <v>100</v>
      </c>
      <c r="F156" s="30" t="str">
        <f>VLOOKUP(E156,MATERIAL!$C:$F,3,0)</f>
        <v>m3</v>
      </c>
      <c r="G156" s="27">
        <v>0.21</v>
      </c>
      <c r="H156" s="30">
        <f>VLOOKUP(E156,MATERIAL!$C:$F,4,0)</f>
        <v>7579000</v>
      </c>
      <c r="I156" s="31">
        <f t="shared" si="13"/>
        <v>1591590</v>
      </c>
    </row>
    <row r="157" spans="2:13" ht="15" customHeight="1">
      <c r="C157" s="28"/>
      <c r="D157" s="27" t="s">
        <v>101</v>
      </c>
      <c r="E157" s="27" t="s">
        <v>102</v>
      </c>
      <c r="F157" s="30" t="str">
        <f>VLOOKUP(E157,MATERIAL!$C:$F,3,0)</f>
        <v>Kg</v>
      </c>
      <c r="G157" s="27">
        <v>0.3</v>
      </c>
      <c r="H157" s="30">
        <f>VLOOKUP(E157,MATERIAL!$C:$F,4,0)</f>
        <v>18000</v>
      </c>
      <c r="I157" s="31">
        <f t="shared" si="13"/>
        <v>5400</v>
      </c>
    </row>
    <row r="158" spans="2:13" ht="15" customHeight="1">
      <c r="C158" s="28"/>
      <c r="D158" s="27" t="s">
        <v>103</v>
      </c>
      <c r="E158" s="27" t="s">
        <v>104</v>
      </c>
      <c r="F158" s="30" t="str">
        <f>VLOOKUP(E158,MATERIAL!$C:$F,3,0)</f>
        <v>Kg</v>
      </c>
      <c r="G158" s="27">
        <v>10.5</v>
      </c>
      <c r="H158" s="30">
        <f>VLOOKUP(E158,MATERIAL!$C:$F,4,0)</f>
        <v>1250</v>
      </c>
      <c r="I158" s="31">
        <f t="shared" si="13"/>
        <v>13125</v>
      </c>
    </row>
    <row r="159" spans="2:13" ht="15" customHeight="1">
      <c r="C159" s="28"/>
      <c r="D159" s="27" t="s">
        <v>105</v>
      </c>
      <c r="E159" s="27" t="s">
        <v>106</v>
      </c>
      <c r="F159" s="30" t="str">
        <f>VLOOKUP(E159,MATERIAL!$C:$F,3,0)</f>
        <v>m3</v>
      </c>
      <c r="G159" s="27">
        <v>0.03</v>
      </c>
      <c r="H159" s="30">
        <f>VLOOKUP(E159,MATERIAL!$C:$F,4,0)</f>
        <v>103800</v>
      </c>
      <c r="I159" s="31">
        <f t="shared" si="13"/>
        <v>3114</v>
      </c>
    </row>
    <row r="160" spans="2:13" ht="15" customHeight="1">
      <c r="C160" s="28"/>
      <c r="D160" s="27" t="s">
        <v>107</v>
      </c>
      <c r="E160" s="27" t="s">
        <v>108</v>
      </c>
      <c r="F160" s="30" t="str">
        <f>VLOOKUP(E160,MATERIAL!$C:$F,3,0)</f>
        <v>m3</v>
      </c>
      <c r="G160" s="27">
        <v>0.05</v>
      </c>
      <c r="H160" s="30">
        <f>VLOOKUP(E160,MATERIAL!$C:$F,4,0)</f>
        <v>148400</v>
      </c>
      <c r="I160" s="31">
        <f t="shared" si="13"/>
        <v>7420</v>
      </c>
    </row>
    <row r="161" spans="2:13" ht="15" customHeight="1">
      <c r="C161" s="28"/>
      <c r="D161" s="27" t="s">
        <v>109</v>
      </c>
      <c r="E161" s="27" t="s">
        <v>110</v>
      </c>
      <c r="F161" s="30" t="str">
        <f>VLOOKUP(E161,MATERIAL!$C:$F,3,0)</f>
        <v>Lembar</v>
      </c>
      <c r="G161" s="27">
        <v>1.5</v>
      </c>
      <c r="H161" s="30">
        <f>VLOOKUP(E161,MATERIAL!$C:$F,4,0)</f>
        <v>106800</v>
      </c>
      <c r="I161" s="31">
        <f t="shared" si="13"/>
        <v>160200</v>
      </c>
    </row>
    <row r="162" spans="2:13" ht="15" customHeight="1">
      <c r="C162" s="28"/>
      <c r="D162" s="27" t="s">
        <v>111</v>
      </c>
      <c r="E162" s="27" t="s">
        <v>112</v>
      </c>
      <c r="F162" s="30" t="str">
        <f>VLOOKUP(E162,MATERIAL!$C:$F,3,0)</f>
        <v>Lembar</v>
      </c>
      <c r="G162" s="27">
        <v>0.25</v>
      </c>
      <c r="H162" s="30">
        <f>VLOOKUP(E162,MATERIAL!$C:$F,4,0)</f>
        <v>364600</v>
      </c>
      <c r="I162" s="31">
        <f t="shared" si="13"/>
        <v>91150</v>
      </c>
    </row>
    <row r="163" spans="2:13" ht="15" customHeight="1">
      <c r="C163" s="28"/>
      <c r="D163" s="28"/>
      <c r="E163" s="28"/>
      <c r="F163" s="34" t="s">
        <v>90</v>
      </c>
      <c r="G163" s="35"/>
      <c r="H163" s="28"/>
      <c r="I163" s="32">
        <f>SUM(I155:I162)</f>
        <v>1977399</v>
      </c>
    </row>
    <row r="164" spans="2:13" ht="15" customHeight="1">
      <c r="C164" s="27" t="s">
        <v>81</v>
      </c>
      <c r="D164" s="27" t="s">
        <v>91</v>
      </c>
      <c r="E164" s="28"/>
      <c r="F164" s="28"/>
      <c r="G164" s="28"/>
      <c r="H164" s="28"/>
      <c r="I164" s="33"/>
    </row>
    <row r="165" spans="2:13">
      <c r="C165" s="28"/>
      <c r="D165" s="28"/>
      <c r="E165" s="28"/>
      <c r="F165" s="34" t="s">
        <v>92</v>
      </c>
      <c r="G165" s="35"/>
      <c r="H165" s="28"/>
      <c r="I165" s="33"/>
    </row>
    <row r="166" spans="2:13">
      <c r="C166" s="27" t="s">
        <v>82</v>
      </c>
      <c r="D166" s="27" t="s">
        <v>93</v>
      </c>
      <c r="E166" s="28"/>
      <c r="F166" s="28"/>
      <c r="G166" s="28"/>
      <c r="H166" s="28"/>
      <c r="I166" s="36">
        <f>I153+I163</f>
        <v>2293149</v>
      </c>
      <c r="M166" s="21"/>
    </row>
    <row r="167" spans="2:13" ht="15" customHeight="1">
      <c r="C167" s="27" t="s">
        <v>83</v>
      </c>
      <c r="D167" s="27" t="str">
        <f>+"Overhead &amp; Profit "&amp;$L$3*100&amp;"%"</f>
        <v>Overhead &amp; Profit 9,5%</v>
      </c>
      <c r="E167" s="28"/>
      <c r="F167" s="28"/>
      <c r="G167" s="27">
        <f>$L$3</f>
        <v>9.5000000000000001E-2</v>
      </c>
      <c r="H167" s="28"/>
      <c r="I167" s="36">
        <f>G167*I166</f>
        <v>217849.155</v>
      </c>
    </row>
    <row r="168" spans="2:13" ht="15" customHeight="1">
      <c r="B168" s="37" t="str">
        <f>$M$3&amp;7</f>
        <v>PP7</v>
      </c>
      <c r="C168" s="27" t="s">
        <v>1</v>
      </c>
      <c r="D168" s="27" t="s">
        <v>94</v>
      </c>
      <c r="E168" s="28"/>
      <c r="F168" s="28"/>
      <c r="G168" s="28"/>
      <c r="H168" s="28"/>
      <c r="I168" s="36">
        <f>SUM(I166:I167)</f>
        <v>2510998.1549999998</v>
      </c>
      <c r="J168" s="21">
        <v>7</v>
      </c>
    </row>
    <row r="169" spans="2:13" ht="15" customHeight="1">
      <c r="B169" s="26"/>
      <c r="C169" s="39"/>
      <c r="D169" s="39"/>
      <c r="E169" s="40"/>
      <c r="F169" s="40"/>
      <c r="G169" s="40"/>
      <c r="H169" s="40"/>
      <c r="I169" s="42"/>
    </row>
    <row r="170" spans="2:13" ht="15" customHeight="1">
      <c r="B170" s="26"/>
      <c r="C170" s="21" t="str">
        <f>VLOOKUP(B192,'REKAP ANALISA'!$C:$G,3,0)</f>
        <v>(K3) Pembuatan 1 m2 bedeng pekerja</v>
      </c>
    </row>
    <row r="171" spans="2:13" ht="15" customHeight="1">
      <c r="C171" s="27" t="s">
        <v>0</v>
      </c>
      <c r="D171" s="27" t="s">
        <v>60</v>
      </c>
      <c r="E171" s="27" t="s">
        <v>59</v>
      </c>
      <c r="F171" s="27" t="s">
        <v>61</v>
      </c>
      <c r="G171" s="27" t="s">
        <v>62</v>
      </c>
      <c r="H171" s="27" t="s">
        <v>85</v>
      </c>
      <c r="I171" s="27" t="s">
        <v>86</v>
      </c>
    </row>
    <row r="172" spans="2:13" ht="15" customHeight="1">
      <c r="C172" s="27" t="s">
        <v>14</v>
      </c>
      <c r="D172" s="27" t="s">
        <v>87</v>
      </c>
      <c r="E172" s="28"/>
      <c r="F172" s="28"/>
      <c r="G172" s="28"/>
      <c r="H172" s="28"/>
      <c r="I172" s="28"/>
    </row>
    <row r="173" spans="2:13" ht="15" customHeight="1">
      <c r="C173" s="28"/>
      <c r="D173" s="27" t="s">
        <v>53</v>
      </c>
      <c r="E173" s="27" t="s">
        <v>63</v>
      </c>
      <c r="F173" s="29" t="s">
        <v>50</v>
      </c>
      <c r="G173" s="27">
        <v>1</v>
      </c>
      <c r="H173" s="30">
        <f>VLOOKUP(E173,UPAH!$C:$F,4,0)</f>
        <v>93000</v>
      </c>
      <c r="I173" s="31">
        <f t="shared" ref="I173:I176" si="14">+G173*H173</f>
        <v>93000</v>
      </c>
    </row>
    <row r="174" spans="2:13" ht="15" customHeight="1">
      <c r="C174" s="28"/>
      <c r="D174" s="27" t="s">
        <v>96</v>
      </c>
      <c r="E174" s="27" t="s">
        <v>64</v>
      </c>
      <c r="F174" s="29" t="s">
        <v>50</v>
      </c>
      <c r="G174" s="27">
        <v>2</v>
      </c>
      <c r="H174" s="30">
        <f>VLOOKUP(E174,UPAH!$C:$F,4,0)</f>
        <v>98000</v>
      </c>
      <c r="I174" s="31">
        <f t="shared" si="14"/>
        <v>196000</v>
      </c>
    </row>
    <row r="175" spans="2:13" ht="15" customHeight="1">
      <c r="C175" s="28"/>
      <c r="D175" s="27" t="s">
        <v>76</v>
      </c>
      <c r="E175" s="27" t="s">
        <v>65</v>
      </c>
      <c r="F175" s="29" t="s">
        <v>50</v>
      </c>
      <c r="G175" s="27">
        <v>0.2</v>
      </c>
      <c r="H175" s="30">
        <f>VLOOKUP(E175,UPAH!$C:$F,4,0)</f>
        <v>106000</v>
      </c>
      <c r="I175" s="31">
        <f t="shared" si="14"/>
        <v>21200</v>
      </c>
    </row>
    <row r="176" spans="2:13" ht="15" customHeight="1">
      <c r="C176" s="28"/>
      <c r="D176" s="27" t="s">
        <v>49</v>
      </c>
      <c r="E176" s="27" t="s">
        <v>66</v>
      </c>
      <c r="F176" s="29" t="s">
        <v>50</v>
      </c>
      <c r="G176" s="27">
        <v>0.05</v>
      </c>
      <c r="H176" s="30">
        <f>VLOOKUP(E176,UPAH!$C:$F,4,0)</f>
        <v>111000</v>
      </c>
      <c r="I176" s="31">
        <f t="shared" si="14"/>
        <v>5550</v>
      </c>
    </row>
    <row r="177" spans="2:13" ht="15" customHeight="1">
      <c r="C177" s="28"/>
      <c r="D177" s="28"/>
      <c r="E177" s="28"/>
      <c r="F177" s="34" t="s">
        <v>88</v>
      </c>
      <c r="G177" s="35"/>
      <c r="H177" s="28"/>
      <c r="I177" s="32">
        <f>SUM(I173:I176)</f>
        <v>315750</v>
      </c>
    </row>
    <row r="178" spans="2:13" ht="15" customHeight="1">
      <c r="C178" s="27" t="s">
        <v>80</v>
      </c>
      <c r="D178" s="27" t="s">
        <v>89</v>
      </c>
      <c r="E178" s="28"/>
      <c r="F178" s="28"/>
      <c r="G178" s="28"/>
      <c r="H178" s="28"/>
      <c r="I178" s="28"/>
    </row>
    <row r="179" spans="2:13" ht="15" customHeight="1">
      <c r="C179" s="28"/>
      <c r="D179" s="27" t="s">
        <v>97</v>
      </c>
      <c r="E179" s="27" t="s">
        <v>98</v>
      </c>
      <c r="F179" s="30" t="str">
        <f>VLOOKUP(E179,MATERIAL!$C:$F,3,0)</f>
        <v>Batang</v>
      </c>
      <c r="G179" s="27">
        <v>1.25</v>
      </c>
      <c r="H179" s="30">
        <f>VLOOKUP(E179,MATERIAL!$C:$F,4,0)</f>
        <v>62000</v>
      </c>
      <c r="I179" s="31">
        <f t="shared" ref="I179:I186" si="15">+G179*H179</f>
        <v>77500</v>
      </c>
    </row>
    <row r="180" spans="2:13" ht="15" customHeight="1">
      <c r="C180" s="28"/>
      <c r="D180" s="27" t="s">
        <v>99</v>
      </c>
      <c r="E180" s="27" t="s">
        <v>100</v>
      </c>
      <c r="F180" s="30" t="str">
        <f>VLOOKUP(E180,MATERIAL!$C:$F,3,0)</f>
        <v>m3</v>
      </c>
      <c r="G180" s="27">
        <v>0.186</v>
      </c>
      <c r="H180" s="30">
        <f>VLOOKUP(E180,MATERIAL!$C:$F,4,0)</f>
        <v>7579000</v>
      </c>
      <c r="I180" s="31">
        <f t="shared" si="15"/>
        <v>1409694</v>
      </c>
    </row>
    <row r="181" spans="2:13" ht="15" customHeight="1">
      <c r="C181" s="28"/>
      <c r="D181" s="27" t="s">
        <v>101</v>
      </c>
      <c r="E181" s="27" t="s">
        <v>102</v>
      </c>
      <c r="F181" s="30" t="str">
        <f>VLOOKUP(E181,MATERIAL!$C:$F,3,0)</f>
        <v>Kg</v>
      </c>
      <c r="G181" s="27">
        <v>0.3</v>
      </c>
      <c r="H181" s="30">
        <f>VLOOKUP(E181,MATERIAL!$C:$F,4,0)</f>
        <v>18000</v>
      </c>
      <c r="I181" s="31">
        <f t="shared" si="15"/>
        <v>5400</v>
      </c>
    </row>
    <row r="182" spans="2:13" ht="15" customHeight="1">
      <c r="C182" s="28"/>
      <c r="D182" s="27" t="s">
        <v>103</v>
      </c>
      <c r="E182" s="27" t="s">
        <v>104</v>
      </c>
      <c r="F182" s="30" t="str">
        <f>VLOOKUP(E182,MATERIAL!$C:$F,3,0)</f>
        <v>Kg</v>
      </c>
      <c r="G182" s="27">
        <v>18</v>
      </c>
      <c r="H182" s="30">
        <f>VLOOKUP(E182,MATERIAL!$C:$F,4,0)</f>
        <v>1250</v>
      </c>
      <c r="I182" s="31">
        <f t="shared" si="15"/>
        <v>22500</v>
      </c>
    </row>
    <row r="183" spans="2:13" ht="15" customHeight="1">
      <c r="C183" s="28"/>
      <c r="D183" s="27" t="s">
        <v>105</v>
      </c>
      <c r="E183" s="27" t="s">
        <v>106</v>
      </c>
      <c r="F183" s="30" t="str">
        <f>VLOOKUP(E183,MATERIAL!$C:$F,3,0)</f>
        <v>m3</v>
      </c>
      <c r="G183" s="27">
        <v>0.03</v>
      </c>
      <c r="H183" s="30">
        <f>VLOOKUP(E183,MATERIAL!$C:$F,4,0)</f>
        <v>103800</v>
      </c>
      <c r="I183" s="31">
        <f t="shared" si="15"/>
        <v>3114</v>
      </c>
    </row>
    <row r="184" spans="2:13" ht="15" customHeight="1">
      <c r="C184" s="28"/>
      <c r="D184" s="27" t="s">
        <v>107</v>
      </c>
      <c r="E184" s="27" t="s">
        <v>108</v>
      </c>
      <c r="F184" s="30" t="str">
        <f>VLOOKUP(E184,MATERIAL!$C:$F,3,0)</f>
        <v>m3</v>
      </c>
      <c r="G184" s="27">
        <v>0.05</v>
      </c>
      <c r="H184" s="30">
        <f>VLOOKUP(E184,MATERIAL!$C:$F,4,0)</f>
        <v>148400</v>
      </c>
      <c r="I184" s="31">
        <f t="shared" si="15"/>
        <v>7420</v>
      </c>
    </row>
    <row r="185" spans="2:13" ht="15" customHeight="1">
      <c r="C185" s="28"/>
      <c r="D185" s="27" t="s">
        <v>109</v>
      </c>
      <c r="E185" s="27" t="s">
        <v>110</v>
      </c>
      <c r="F185" s="30" t="str">
        <f>VLOOKUP(E185,MATERIAL!$C:$F,3,0)</f>
        <v>Lembar</v>
      </c>
      <c r="G185" s="27">
        <v>1.5</v>
      </c>
      <c r="H185" s="30">
        <f>VLOOKUP(E185,MATERIAL!$C:$F,4,0)</f>
        <v>106800</v>
      </c>
      <c r="I185" s="31">
        <f t="shared" si="15"/>
        <v>160200</v>
      </c>
    </row>
    <row r="186" spans="2:13" ht="15" customHeight="1">
      <c r="C186" s="28"/>
      <c r="D186" s="27" t="s">
        <v>2178</v>
      </c>
      <c r="E186" s="27" t="s">
        <v>2179</v>
      </c>
      <c r="F186" s="30" t="str">
        <f>VLOOKUP(E186,MATERIAL!$C:$F,3,0)</f>
        <v>Lembar</v>
      </c>
      <c r="G186" s="27">
        <v>1.35</v>
      </c>
      <c r="H186" s="30">
        <f>VLOOKUP(E186,MATERIAL!$C:$F,4,0)</f>
        <v>117200</v>
      </c>
      <c r="I186" s="31">
        <f t="shared" si="15"/>
        <v>158220</v>
      </c>
    </row>
    <row r="187" spans="2:13" ht="15" customHeight="1">
      <c r="C187" s="28"/>
      <c r="D187" s="28"/>
      <c r="E187" s="28"/>
      <c r="F187" s="34" t="s">
        <v>90</v>
      </c>
      <c r="G187" s="35"/>
      <c r="H187" s="28"/>
      <c r="I187" s="32">
        <f>SUM(I179:I186)</f>
        <v>1844048</v>
      </c>
    </row>
    <row r="188" spans="2:13" ht="15" customHeight="1">
      <c r="C188" s="27" t="s">
        <v>81</v>
      </c>
      <c r="D188" s="27" t="s">
        <v>91</v>
      </c>
      <c r="E188" s="28"/>
      <c r="F188" s="28"/>
      <c r="G188" s="28"/>
      <c r="H188" s="28"/>
      <c r="I188" s="33"/>
    </row>
    <row r="189" spans="2:13">
      <c r="C189" s="28"/>
      <c r="D189" s="28"/>
      <c r="E189" s="28"/>
      <c r="F189" s="34" t="s">
        <v>92</v>
      </c>
      <c r="G189" s="35"/>
      <c r="H189" s="28"/>
      <c r="I189" s="33"/>
    </row>
    <row r="190" spans="2:13">
      <c r="C190" s="27" t="s">
        <v>82</v>
      </c>
      <c r="D190" s="27" t="s">
        <v>93</v>
      </c>
      <c r="E190" s="28"/>
      <c r="F190" s="28"/>
      <c r="G190" s="28"/>
      <c r="H190" s="28"/>
      <c r="I190" s="36">
        <f>I177+I187</f>
        <v>2159798</v>
      </c>
      <c r="M190" s="21"/>
    </row>
    <row r="191" spans="2:13" ht="15" customHeight="1">
      <c r="C191" s="27" t="s">
        <v>83</v>
      </c>
      <c r="D191" s="27" t="str">
        <f>+"Overhead &amp; Profit "&amp;$L$3*100&amp;"%"</f>
        <v>Overhead &amp; Profit 9,5%</v>
      </c>
      <c r="E191" s="28"/>
      <c r="F191" s="28"/>
      <c r="G191" s="27">
        <f>$L$3</f>
        <v>9.5000000000000001E-2</v>
      </c>
      <c r="H191" s="28"/>
      <c r="I191" s="36">
        <f>G191*I190</f>
        <v>205180.81</v>
      </c>
    </row>
    <row r="192" spans="2:13" ht="15" customHeight="1">
      <c r="B192" s="37" t="str">
        <f>$M$3&amp;8</f>
        <v>PP8</v>
      </c>
      <c r="C192" s="27" t="s">
        <v>1</v>
      </c>
      <c r="D192" s="27" t="s">
        <v>94</v>
      </c>
      <c r="E192" s="28"/>
      <c r="F192" s="28"/>
      <c r="G192" s="28"/>
      <c r="H192" s="28"/>
      <c r="I192" s="36">
        <f>SUM(I190:I191)</f>
        <v>2364978.81</v>
      </c>
      <c r="J192" s="21">
        <v>8</v>
      </c>
    </row>
    <row r="193" spans="2:10" ht="15" customHeight="1">
      <c r="B193" s="26"/>
      <c r="C193" s="39"/>
      <c r="D193" s="39"/>
      <c r="E193" s="40"/>
      <c r="F193" s="40"/>
      <c r="G193" s="40"/>
      <c r="H193" s="40"/>
      <c r="I193" s="42"/>
    </row>
    <row r="194" spans="2:10" ht="15" customHeight="1">
      <c r="B194" s="26"/>
      <c r="C194" s="21" t="str">
        <f>VLOOKUP(B206,'REKAP ANALISA'!$C:$G,3,0)</f>
        <v>(K3) Pembersihan  1 m2 lapangan dan perataan</v>
      </c>
    </row>
    <row r="195" spans="2:10" ht="15" customHeight="1">
      <c r="C195" s="27" t="s">
        <v>0</v>
      </c>
      <c r="D195" s="27" t="s">
        <v>60</v>
      </c>
      <c r="E195" s="27" t="s">
        <v>59</v>
      </c>
      <c r="F195" s="27" t="s">
        <v>61</v>
      </c>
      <c r="G195" s="27" t="s">
        <v>62</v>
      </c>
      <c r="H195" s="27" t="s">
        <v>85</v>
      </c>
      <c r="I195" s="27" t="s">
        <v>86</v>
      </c>
    </row>
    <row r="196" spans="2:10" ht="15" customHeight="1">
      <c r="C196" s="27" t="s">
        <v>14</v>
      </c>
      <c r="D196" s="27" t="s">
        <v>87</v>
      </c>
      <c r="E196" s="28"/>
      <c r="F196" s="28"/>
      <c r="G196" s="28"/>
      <c r="H196" s="33"/>
      <c r="I196" s="28"/>
    </row>
    <row r="197" spans="2:10" ht="15" customHeight="1">
      <c r="C197" s="28"/>
      <c r="D197" s="27" t="s">
        <v>53</v>
      </c>
      <c r="E197" s="27" t="s">
        <v>63</v>
      </c>
      <c r="F197" s="29" t="s">
        <v>50</v>
      </c>
      <c r="G197" s="27">
        <v>0.1</v>
      </c>
      <c r="H197" s="30">
        <f>VLOOKUP(E197,UPAH!$C:$F,4,0)</f>
        <v>93000</v>
      </c>
      <c r="I197" s="31">
        <f t="shared" ref="I197:I198" si="16">+G197*H197</f>
        <v>9300</v>
      </c>
    </row>
    <row r="198" spans="2:10" ht="15" customHeight="1">
      <c r="C198" s="28"/>
      <c r="D198" s="27" t="s">
        <v>49</v>
      </c>
      <c r="E198" s="27" t="s">
        <v>66</v>
      </c>
      <c r="F198" s="29" t="s">
        <v>50</v>
      </c>
      <c r="G198" s="27">
        <v>0.05</v>
      </c>
      <c r="H198" s="30">
        <f>VLOOKUP(E198,UPAH!$C:$F,4,0)</f>
        <v>111000</v>
      </c>
      <c r="I198" s="31">
        <f t="shared" si="16"/>
        <v>5550</v>
      </c>
    </row>
    <row r="199" spans="2:10" ht="15" customHeight="1">
      <c r="C199" s="28"/>
      <c r="D199" s="28"/>
      <c r="E199" s="28"/>
      <c r="F199" s="34" t="s">
        <v>88</v>
      </c>
      <c r="G199" s="35"/>
      <c r="H199" s="28"/>
      <c r="I199" s="32">
        <f>SUM(I197:I198)</f>
        <v>14850</v>
      </c>
    </row>
    <row r="200" spans="2:10" ht="15" customHeight="1">
      <c r="C200" s="27" t="s">
        <v>80</v>
      </c>
      <c r="D200" s="27" t="s">
        <v>89</v>
      </c>
      <c r="E200" s="28"/>
      <c r="F200" s="28"/>
      <c r="G200" s="28"/>
      <c r="H200" s="28"/>
      <c r="I200" s="28"/>
    </row>
    <row r="201" spans="2:10" ht="15" customHeight="1">
      <c r="C201" s="28"/>
      <c r="D201" s="28"/>
      <c r="E201" s="28"/>
      <c r="F201" s="34" t="s">
        <v>90</v>
      </c>
      <c r="G201" s="35"/>
      <c r="H201" s="28"/>
      <c r="I201" s="28"/>
    </row>
    <row r="202" spans="2:10" ht="15" customHeight="1">
      <c r="C202" s="27" t="s">
        <v>81</v>
      </c>
      <c r="D202" s="27" t="s">
        <v>91</v>
      </c>
      <c r="E202" s="28"/>
      <c r="F202" s="28"/>
      <c r="G202" s="28"/>
      <c r="H202" s="28"/>
      <c r="I202" s="33"/>
    </row>
    <row r="203" spans="2:10" ht="15" customHeight="1">
      <c r="C203" s="28"/>
      <c r="D203" s="28"/>
      <c r="E203" s="28"/>
      <c r="F203" s="34" t="s">
        <v>92</v>
      </c>
      <c r="G203" s="35"/>
      <c r="H203" s="28"/>
      <c r="I203" s="33"/>
    </row>
    <row r="204" spans="2:10" ht="15" customHeight="1">
      <c r="C204" s="27" t="s">
        <v>82</v>
      </c>
      <c r="D204" s="27" t="s">
        <v>93</v>
      </c>
      <c r="E204" s="28"/>
      <c r="F204" s="28"/>
      <c r="G204" s="28"/>
      <c r="H204" s="28"/>
      <c r="I204" s="32">
        <f>I199</f>
        <v>14850</v>
      </c>
    </row>
    <row r="205" spans="2:10" ht="15" customHeight="1">
      <c r="C205" s="27" t="s">
        <v>83</v>
      </c>
      <c r="D205" s="27" t="str">
        <f>+"Overhead &amp; Profit "&amp;$L$3*100&amp;"%"</f>
        <v>Overhead &amp; Profit 9,5%</v>
      </c>
      <c r="E205" s="28"/>
      <c r="F205" s="28"/>
      <c r="G205" s="27">
        <f>$L$3</f>
        <v>9.5000000000000001E-2</v>
      </c>
      <c r="H205" s="28"/>
      <c r="I205" s="36">
        <f>G205*I204</f>
        <v>1410.75</v>
      </c>
    </row>
    <row r="206" spans="2:10" ht="15" customHeight="1">
      <c r="B206" s="37" t="str">
        <f>$M$3&amp;9</f>
        <v>PP9</v>
      </c>
      <c r="C206" s="27" t="s">
        <v>1</v>
      </c>
      <c r="D206" s="27" t="s">
        <v>94</v>
      </c>
      <c r="E206" s="28"/>
      <c r="F206" s="28"/>
      <c r="G206" s="28"/>
      <c r="H206" s="28"/>
      <c r="I206" s="32">
        <f>SUM(I204:I205)</f>
        <v>16260.75</v>
      </c>
      <c r="J206" s="21">
        <v>9</v>
      </c>
    </row>
    <row r="207" spans="2:10" ht="15" customHeight="1">
      <c r="B207" s="26"/>
      <c r="C207" s="39"/>
      <c r="D207" s="39"/>
      <c r="E207" s="40"/>
      <c r="F207" s="40"/>
      <c r="G207" s="40"/>
      <c r="H207" s="40"/>
      <c r="I207" s="42"/>
    </row>
    <row r="208" spans="2:10" ht="15" customHeight="1">
      <c r="B208" s="26"/>
      <c r="C208" s="21" t="str">
        <f>VLOOKUP(B224,'REKAP ANALISA'!$C:$G,3,0)</f>
        <v>(K3) Pembuatan 1 m2 steger/perancah  dari bambu</v>
      </c>
    </row>
    <row r="209" spans="2:13" ht="15" customHeight="1">
      <c r="C209" s="27" t="s">
        <v>0</v>
      </c>
      <c r="D209" s="27" t="s">
        <v>60</v>
      </c>
      <c r="E209" s="27" t="s">
        <v>59</v>
      </c>
      <c r="F209" s="27" t="s">
        <v>61</v>
      </c>
      <c r="G209" s="27" t="s">
        <v>62</v>
      </c>
      <c r="H209" s="27" t="s">
        <v>85</v>
      </c>
      <c r="I209" s="27" t="s">
        <v>86</v>
      </c>
    </row>
    <row r="210" spans="2:13" ht="15" customHeight="1">
      <c r="C210" s="27" t="s">
        <v>14</v>
      </c>
      <c r="D210" s="27" t="s">
        <v>87</v>
      </c>
      <c r="E210" s="28"/>
      <c r="F210" s="28"/>
      <c r="G210" s="28"/>
      <c r="H210" s="28"/>
      <c r="I210" s="28"/>
    </row>
    <row r="211" spans="2:13" ht="15" customHeight="1">
      <c r="C211" s="28"/>
      <c r="D211" s="27" t="s">
        <v>53</v>
      </c>
      <c r="E211" s="27" t="s">
        <v>63</v>
      </c>
      <c r="F211" s="29" t="s">
        <v>50</v>
      </c>
      <c r="G211" s="27">
        <v>1</v>
      </c>
      <c r="H211" s="30">
        <f>VLOOKUP(E211,UPAH!$C:$F,4,0)</f>
        <v>93000</v>
      </c>
      <c r="I211" s="31">
        <f t="shared" ref="I211:I214" si="17">+G211*H211</f>
        <v>93000</v>
      </c>
    </row>
    <row r="212" spans="2:13" ht="15" customHeight="1">
      <c r="C212" s="28"/>
      <c r="D212" s="27" t="s">
        <v>96</v>
      </c>
      <c r="E212" s="27" t="s">
        <v>64</v>
      </c>
      <c r="F212" s="29" t="s">
        <v>50</v>
      </c>
      <c r="G212" s="27">
        <v>2</v>
      </c>
      <c r="H212" s="30">
        <f>VLOOKUP(E212,UPAH!$C:$F,4,0)</f>
        <v>98000</v>
      </c>
      <c r="I212" s="31">
        <f t="shared" si="17"/>
        <v>196000</v>
      </c>
    </row>
    <row r="213" spans="2:13">
      <c r="C213" s="28"/>
      <c r="D213" s="27" t="s">
        <v>76</v>
      </c>
      <c r="E213" s="27" t="s">
        <v>65</v>
      </c>
      <c r="F213" s="29" t="s">
        <v>50</v>
      </c>
      <c r="G213" s="27">
        <v>0.2</v>
      </c>
      <c r="H213" s="30">
        <f>VLOOKUP(E213,UPAH!$C:$F,4,0)</f>
        <v>106000</v>
      </c>
      <c r="I213" s="31">
        <f t="shared" si="17"/>
        <v>21200</v>
      </c>
    </row>
    <row r="214" spans="2:13">
      <c r="C214" s="28"/>
      <c r="D214" s="27" t="s">
        <v>49</v>
      </c>
      <c r="E214" s="27" t="s">
        <v>66</v>
      </c>
      <c r="F214" s="29" t="s">
        <v>50</v>
      </c>
      <c r="G214" s="27">
        <v>0.05</v>
      </c>
      <c r="H214" s="30">
        <f>VLOOKUP(E214,UPAH!$C:$F,4,0)</f>
        <v>111000</v>
      </c>
      <c r="I214" s="31">
        <f t="shared" si="17"/>
        <v>5550</v>
      </c>
      <c r="M214" s="21"/>
    </row>
    <row r="215" spans="2:13" ht="15" customHeight="1">
      <c r="C215" s="28"/>
      <c r="D215" s="28"/>
      <c r="E215" s="28"/>
      <c r="F215" s="34" t="s">
        <v>88</v>
      </c>
      <c r="G215" s="35"/>
      <c r="H215" s="28"/>
      <c r="I215" s="32">
        <f>SUM(I211:I214)</f>
        <v>315750</v>
      </c>
    </row>
    <row r="216" spans="2:13" ht="15" customHeight="1">
      <c r="C216" s="27" t="s">
        <v>80</v>
      </c>
      <c r="D216" s="27" t="s">
        <v>89</v>
      </c>
      <c r="E216" s="28"/>
      <c r="F216" s="28"/>
      <c r="G216" s="28"/>
      <c r="H216" s="28"/>
      <c r="I216" s="28"/>
    </row>
    <row r="217" spans="2:13" ht="15" customHeight="1">
      <c r="C217" s="28"/>
      <c r="D217" s="27" t="s">
        <v>2180</v>
      </c>
      <c r="E217" s="27" t="s">
        <v>2181</v>
      </c>
      <c r="F217" s="30" t="str">
        <f>VLOOKUP(E217,MATERIAL!$C:$F,3,0)</f>
        <v>Batang</v>
      </c>
      <c r="G217" s="27">
        <v>1.25</v>
      </c>
      <c r="H217" s="30">
        <f>VLOOKUP(E217,MATERIAL!$C:$F,4,0)</f>
        <v>27900</v>
      </c>
      <c r="I217" s="31">
        <f t="shared" ref="I217:I218" si="18">+G217*H217</f>
        <v>34875</v>
      </c>
    </row>
    <row r="218" spans="2:13" ht="15" customHeight="1">
      <c r="C218" s="28"/>
      <c r="D218" s="27" t="s">
        <v>2182</v>
      </c>
      <c r="E218" s="27" t="s">
        <v>2183</v>
      </c>
      <c r="F218" s="30" t="str">
        <f>VLOOKUP(E218,MATERIAL!$C:$F,3,0)</f>
        <v>m</v>
      </c>
      <c r="G218" s="27">
        <v>0.186</v>
      </c>
      <c r="H218" s="30">
        <f>VLOOKUP(E218,MATERIAL!$C:$F,4,0)</f>
        <v>2200</v>
      </c>
      <c r="I218" s="31">
        <f t="shared" si="18"/>
        <v>409.2</v>
      </c>
    </row>
    <row r="219" spans="2:13" ht="15" customHeight="1">
      <c r="C219" s="28"/>
      <c r="D219" s="28"/>
      <c r="E219" s="28"/>
      <c r="F219" s="34" t="s">
        <v>90</v>
      </c>
      <c r="G219" s="35"/>
      <c r="H219" s="28"/>
      <c r="I219" s="32">
        <f>SUM(I217:I218)</f>
        <v>35284.199999999997</v>
      </c>
    </row>
    <row r="220" spans="2:13" ht="15" customHeight="1">
      <c r="C220" s="27" t="s">
        <v>81</v>
      </c>
      <c r="D220" s="27" t="s">
        <v>91</v>
      </c>
      <c r="E220" s="28"/>
      <c r="F220" s="28"/>
      <c r="G220" s="28"/>
      <c r="H220" s="28"/>
      <c r="I220" s="33"/>
    </row>
    <row r="221" spans="2:13" ht="15" customHeight="1">
      <c r="C221" s="28"/>
      <c r="D221" s="28"/>
      <c r="E221" s="28"/>
      <c r="F221" s="34" t="s">
        <v>92</v>
      </c>
      <c r="G221" s="35"/>
      <c r="H221" s="28"/>
      <c r="I221" s="33"/>
    </row>
    <row r="222" spans="2:13" ht="15" customHeight="1">
      <c r="C222" s="27" t="s">
        <v>82</v>
      </c>
      <c r="D222" s="27" t="s">
        <v>93</v>
      </c>
      <c r="E222" s="28"/>
      <c r="F222" s="28"/>
      <c r="G222" s="28"/>
      <c r="H222" s="28"/>
      <c r="I222" s="36">
        <f>I215+I219</f>
        <v>351034.2</v>
      </c>
    </row>
    <row r="223" spans="2:13" ht="15" customHeight="1">
      <c r="C223" s="27" t="s">
        <v>83</v>
      </c>
      <c r="D223" s="27" t="str">
        <f>+"Overhead &amp; Profit "&amp;$L$3*100&amp;"%"</f>
        <v>Overhead &amp; Profit 9,5%</v>
      </c>
      <c r="E223" s="28"/>
      <c r="F223" s="28"/>
      <c r="G223" s="27">
        <f>$L$3</f>
        <v>9.5000000000000001E-2</v>
      </c>
      <c r="H223" s="28"/>
      <c r="I223" s="36">
        <f>G223*I222</f>
        <v>33348.249000000003</v>
      </c>
    </row>
    <row r="224" spans="2:13" ht="15" customHeight="1">
      <c r="B224" s="37" t="str">
        <f>$M$3&amp;10</f>
        <v>PP10</v>
      </c>
      <c r="C224" s="27" t="s">
        <v>1</v>
      </c>
      <c r="D224" s="27" t="s">
        <v>94</v>
      </c>
      <c r="E224" s="28"/>
      <c r="F224" s="28"/>
      <c r="G224" s="28"/>
      <c r="H224" s="28"/>
      <c r="I224" s="36">
        <f>SUM(I222:I223)</f>
        <v>384382.44900000002</v>
      </c>
      <c r="J224" s="21">
        <v>10</v>
      </c>
    </row>
    <row r="225" spans="2:13" ht="15" customHeight="1">
      <c r="B225" s="26"/>
      <c r="C225" s="39"/>
      <c r="D225" s="39"/>
      <c r="E225" s="40"/>
      <c r="F225" s="40"/>
      <c r="G225" s="40"/>
      <c r="H225" s="40"/>
      <c r="I225" s="42"/>
    </row>
    <row r="226" spans="2:13" ht="15" customHeight="1">
      <c r="B226" s="26"/>
      <c r="C226" s="21" t="str">
        <f>VLOOKUP(B241,'REKAP ANALISA'!$C:$G,3,0)</f>
        <v>Pembuatan 1 buah kotak adukan ukuran 40cm x50cm x25cm</v>
      </c>
    </row>
    <row r="227" spans="2:13">
      <c r="C227" s="27" t="s">
        <v>0</v>
      </c>
      <c r="D227" s="27" t="s">
        <v>60</v>
      </c>
      <c r="E227" s="27" t="s">
        <v>59</v>
      </c>
      <c r="F227" s="27" t="s">
        <v>61</v>
      </c>
      <c r="G227" s="27" t="s">
        <v>62</v>
      </c>
      <c r="H227" s="27" t="s">
        <v>85</v>
      </c>
      <c r="I227" s="27" t="s">
        <v>86</v>
      </c>
    </row>
    <row r="228" spans="2:13">
      <c r="C228" s="27" t="s">
        <v>14</v>
      </c>
      <c r="D228" s="27" t="s">
        <v>87</v>
      </c>
      <c r="E228" s="28"/>
      <c r="F228" s="28"/>
      <c r="G228" s="28"/>
      <c r="H228" s="33"/>
      <c r="I228" s="33"/>
      <c r="M228" s="21"/>
    </row>
    <row r="229" spans="2:13" ht="15" customHeight="1">
      <c r="C229" s="28"/>
      <c r="D229" s="27" t="s">
        <v>96</v>
      </c>
      <c r="E229" s="27" t="s">
        <v>64</v>
      </c>
      <c r="F229" s="29" t="s">
        <v>50</v>
      </c>
      <c r="G229" s="27">
        <v>0.3</v>
      </c>
      <c r="H229" s="30">
        <f>VLOOKUP(E229,UPAH!$C:$F,4,0)</f>
        <v>98000</v>
      </c>
      <c r="I229" s="31">
        <f t="shared" ref="I229:I230" si="19">+G229*H229</f>
        <v>29400</v>
      </c>
    </row>
    <row r="230" spans="2:13" ht="15" customHeight="1">
      <c r="C230" s="28"/>
      <c r="D230" s="27" t="s">
        <v>76</v>
      </c>
      <c r="E230" s="27" t="s">
        <v>65</v>
      </c>
      <c r="F230" s="29" t="s">
        <v>50</v>
      </c>
      <c r="G230" s="27">
        <v>0.03</v>
      </c>
      <c r="H230" s="30">
        <f>VLOOKUP(E230,UPAH!$C:$F,4,0)</f>
        <v>106000</v>
      </c>
      <c r="I230" s="31">
        <f t="shared" si="19"/>
        <v>3180</v>
      </c>
    </row>
    <row r="231" spans="2:13" ht="15" customHeight="1">
      <c r="C231" s="28"/>
      <c r="D231" s="28"/>
      <c r="E231" s="28"/>
      <c r="F231" s="34" t="s">
        <v>88</v>
      </c>
      <c r="G231" s="35"/>
      <c r="H231" s="28"/>
      <c r="I231" s="32">
        <f>SUM(I229:I230)</f>
        <v>32580</v>
      </c>
    </row>
    <row r="232" spans="2:13" ht="15" customHeight="1">
      <c r="C232" s="27" t="s">
        <v>80</v>
      </c>
      <c r="D232" s="27" t="s">
        <v>89</v>
      </c>
      <c r="E232" s="28"/>
      <c r="F232" s="28"/>
      <c r="G232" s="28"/>
      <c r="H232" s="28"/>
      <c r="I232" s="33"/>
    </row>
    <row r="233" spans="2:13" ht="15" customHeight="1">
      <c r="C233" s="28"/>
      <c r="D233" s="27" t="s">
        <v>2184</v>
      </c>
      <c r="E233" s="27" t="s">
        <v>2185</v>
      </c>
      <c r="F233" s="30" t="str">
        <f>VLOOKUP(E233,MATERIAL!$C:$F,3,0)</f>
        <v>m3</v>
      </c>
      <c r="G233" s="27">
        <v>3.5999999999999997E-2</v>
      </c>
      <c r="H233" s="30">
        <f>VLOOKUP(E233,MATERIAL!$C:$F,4,0)</f>
        <v>2088900</v>
      </c>
      <c r="I233" s="31">
        <f t="shared" ref="I233:I235" si="20">+G233*H233</f>
        <v>75200.399999999994</v>
      </c>
    </row>
    <row r="234" spans="2:13" ht="15" customHeight="1">
      <c r="C234" s="28"/>
      <c r="D234" s="27" t="s">
        <v>2186</v>
      </c>
      <c r="E234" s="27" t="s">
        <v>2187</v>
      </c>
      <c r="F234" s="30" t="str">
        <f>VLOOKUP(E234,MATERIAL!$C:$F,3,0)</f>
        <v>m3</v>
      </c>
      <c r="G234" s="27">
        <v>2.1000000000000001E-2</v>
      </c>
      <c r="H234" s="30">
        <f>VLOOKUP(E234,MATERIAL!$C:$F,4,0)</f>
        <v>1965600</v>
      </c>
      <c r="I234" s="31">
        <f t="shared" si="20"/>
        <v>41277.600000000006</v>
      </c>
    </row>
    <row r="235" spans="2:13" ht="15" customHeight="1">
      <c r="C235" s="28"/>
      <c r="D235" s="27" t="s">
        <v>101</v>
      </c>
      <c r="E235" s="27" t="s">
        <v>102</v>
      </c>
      <c r="F235" s="30" t="str">
        <f>VLOOKUP(E235,MATERIAL!$C:$F,3,0)</f>
        <v>Kg</v>
      </c>
      <c r="G235" s="27">
        <v>0.08</v>
      </c>
      <c r="H235" s="30">
        <f>VLOOKUP(E235,MATERIAL!$C:$F,4,0)</f>
        <v>18000</v>
      </c>
      <c r="I235" s="31">
        <f t="shared" si="20"/>
        <v>1440</v>
      </c>
    </row>
    <row r="236" spans="2:13" ht="15" customHeight="1">
      <c r="C236" s="28"/>
      <c r="D236" s="28"/>
      <c r="E236" s="28"/>
      <c r="F236" s="34" t="s">
        <v>90</v>
      </c>
      <c r="G236" s="35"/>
      <c r="H236" s="28"/>
      <c r="I236" s="32">
        <f>SUM(I233:I235)</f>
        <v>117918</v>
      </c>
    </row>
    <row r="237" spans="2:13" ht="15" customHeight="1">
      <c r="C237" s="27" t="s">
        <v>81</v>
      </c>
      <c r="D237" s="27" t="s">
        <v>91</v>
      </c>
      <c r="E237" s="28"/>
      <c r="F237" s="28"/>
      <c r="G237" s="28"/>
      <c r="H237" s="28"/>
      <c r="I237" s="33"/>
    </row>
    <row r="238" spans="2:13" ht="15" customHeight="1">
      <c r="C238" s="28"/>
      <c r="D238" s="28"/>
      <c r="E238" s="28"/>
      <c r="F238" s="34" t="s">
        <v>92</v>
      </c>
      <c r="G238" s="35"/>
      <c r="H238" s="28"/>
      <c r="I238" s="33"/>
    </row>
    <row r="239" spans="2:13" ht="15" customHeight="1">
      <c r="C239" s="27" t="s">
        <v>82</v>
      </c>
      <c r="D239" s="27" t="s">
        <v>93</v>
      </c>
      <c r="E239" s="28"/>
      <c r="F239" s="28"/>
      <c r="G239" s="28"/>
      <c r="H239" s="28"/>
      <c r="I239" s="36">
        <f>I231+I236</f>
        <v>150498</v>
      </c>
    </row>
    <row r="240" spans="2:13" ht="15" customHeight="1">
      <c r="C240" s="27" t="s">
        <v>83</v>
      </c>
      <c r="D240" s="27" t="str">
        <f>+"Overhead &amp; Profit "&amp;$L$3*100&amp;"%"</f>
        <v>Overhead &amp; Profit 9,5%</v>
      </c>
      <c r="E240" s="28"/>
      <c r="F240" s="28"/>
      <c r="G240" s="27">
        <f>$L$3</f>
        <v>9.5000000000000001E-2</v>
      </c>
      <c r="H240" s="28"/>
      <c r="I240" s="36">
        <f>G240*I239</f>
        <v>14297.31</v>
      </c>
    </row>
    <row r="241" spans="2:13" ht="15" customHeight="1">
      <c r="B241" s="37" t="str">
        <f>$M$3&amp;11</f>
        <v>PP11</v>
      </c>
      <c r="C241" s="27" t="s">
        <v>1</v>
      </c>
      <c r="D241" s="27" t="s">
        <v>94</v>
      </c>
      <c r="E241" s="28"/>
      <c r="F241" s="28"/>
      <c r="G241" s="28"/>
      <c r="H241" s="28"/>
      <c r="I241" s="36">
        <f>SUM(I239:I240)</f>
        <v>164795.31</v>
      </c>
      <c r="J241" s="21">
        <v>11</v>
      </c>
    </row>
    <row r="242" spans="2:13" ht="15" customHeight="1">
      <c r="B242" s="26"/>
      <c r="C242" s="39"/>
      <c r="D242" s="39"/>
      <c r="E242" s="40"/>
      <c r="F242" s="40"/>
      <c r="G242" s="40"/>
      <c r="H242" s="40"/>
      <c r="I242" s="42"/>
    </row>
    <row r="243" spans="2:13" ht="15" customHeight="1">
      <c r="B243" s="26"/>
      <c r="C243" s="21" t="str">
        <f>VLOOKUP(B258,'REKAP ANALISA'!$C:$G,3,0)</f>
        <v>Pembuatan 1 m2 jalan sementara</v>
      </c>
    </row>
    <row r="244" spans="2:13" ht="15" customHeight="1">
      <c r="C244" s="27" t="s">
        <v>0</v>
      </c>
      <c r="D244" s="27" t="s">
        <v>60</v>
      </c>
      <c r="E244" s="27" t="s">
        <v>59</v>
      </c>
      <c r="F244" s="27" t="s">
        <v>61</v>
      </c>
      <c r="G244" s="27" t="s">
        <v>62</v>
      </c>
      <c r="H244" s="27" t="s">
        <v>85</v>
      </c>
      <c r="I244" s="27" t="s">
        <v>86</v>
      </c>
    </row>
    <row r="245" spans="2:13">
      <c r="C245" s="27" t="s">
        <v>14</v>
      </c>
      <c r="D245" s="27" t="s">
        <v>87</v>
      </c>
      <c r="E245" s="28"/>
      <c r="F245" s="28"/>
      <c r="G245" s="28"/>
      <c r="H245" s="33"/>
      <c r="I245" s="33"/>
    </row>
    <row r="246" spans="2:13">
      <c r="C246" s="28"/>
      <c r="D246" s="27" t="s">
        <v>53</v>
      </c>
      <c r="E246" s="27" t="s">
        <v>63</v>
      </c>
      <c r="F246" s="29" t="s">
        <v>50</v>
      </c>
      <c r="G246" s="27">
        <v>1</v>
      </c>
      <c r="H246" s="30">
        <f>VLOOKUP(E246,UPAH!$C:$F,4,0)</f>
        <v>93000</v>
      </c>
      <c r="I246" s="31">
        <f t="shared" ref="I246:I247" si="21">+G246*H246</f>
        <v>93000</v>
      </c>
      <c r="M246" s="21"/>
    </row>
    <row r="247" spans="2:13" ht="15" customHeight="1">
      <c r="C247" s="28"/>
      <c r="D247" s="27" t="s">
        <v>49</v>
      </c>
      <c r="E247" s="27" t="s">
        <v>66</v>
      </c>
      <c r="F247" s="29" t="s">
        <v>50</v>
      </c>
      <c r="G247" s="27">
        <v>5.0000000000000001E-3</v>
      </c>
      <c r="H247" s="30">
        <f>VLOOKUP(E247,UPAH!$C:$F,4,0)</f>
        <v>111000</v>
      </c>
      <c r="I247" s="31">
        <f t="shared" si="21"/>
        <v>555</v>
      </c>
    </row>
    <row r="248" spans="2:13" ht="15" customHeight="1">
      <c r="C248" s="28"/>
      <c r="D248" s="28"/>
      <c r="E248" s="28"/>
      <c r="F248" s="34" t="s">
        <v>88</v>
      </c>
      <c r="G248" s="35"/>
      <c r="H248" s="28"/>
      <c r="I248" s="32">
        <f>SUM(I246:I247)</f>
        <v>93555</v>
      </c>
    </row>
    <row r="249" spans="2:13" ht="15" customHeight="1">
      <c r="C249" s="27" t="s">
        <v>80</v>
      </c>
      <c r="D249" s="27" t="s">
        <v>89</v>
      </c>
      <c r="E249" s="28"/>
      <c r="F249" s="28"/>
      <c r="G249" s="28"/>
      <c r="H249" s="28"/>
      <c r="I249" s="33"/>
    </row>
    <row r="250" spans="2:13" ht="15" customHeight="1">
      <c r="C250" s="28"/>
      <c r="D250" s="27" t="s">
        <v>2188</v>
      </c>
      <c r="E250" s="27" t="s">
        <v>2189</v>
      </c>
      <c r="F250" s="30" t="str">
        <f>VLOOKUP(E250,MATERIAL!$C:$F,3,0)</f>
        <v>M3</v>
      </c>
      <c r="G250" s="27">
        <v>0.15</v>
      </c>
      <c r="H250" s="30">
        <f>VLOOKUP(E250,MATERIAL!$C:$F,4,0)</f>
        <v>213000</v>
      </c>
      <c r="I250" s="31">
        <f t="shared" ref="I250:I252" si="22">+G250*H250</f>
        <v>31950</v>
      </c>
    </row>
    <row r="251" spans="2:13" ht="15" customHeight="1">
      <c r="C251" s="28"/>
      <c r="D251" s="27" t="s">
        <v>2190</v>
      </c>
      <c r="E251" s="27" t="s">
        <v>2191</v>
      </c>
      <c r="F251" s="30" t="str">
        <f>VLOOKUP(E251,MATERIAL!$C:$F,3,0)</f>
        <v>M3</v>
      </c>
      <c r="G251" s="27">
        <v>0.09</v>
      </c>
      <c r="H251" s="30">
        <f>VLOOKUP(E251,MATERIAL!$C:$F,4,0)</f>
        <v>273700</v>
      </c>
      <c r="I251" s="31">
        <f t="shared" si="22"/>
        <v>24633</v>
      </c>
    </row>
    <row r="252" spans="2:13" ht="15" customHeight="1">
      <c r="C252" s="28"/>
      <c r="D252" s="27" t="s">
        <v>44</v>
      </c>
      <c r="E252" s="27" t="s">
        <v>2170</v>
      </c>
      <c r="F252" s="30" t="str">
        <f>VLOOKUP(E252,MATERIAL!$C:$F,3,0)</f>
        <v>m3</v>
      </c>
      <c r="G252" s="27">
        <v>0.01</v>
      </c>
      <c r="H252" s="30">
        <f>VLOOKUP(E252,MATERIAL!$C:$F,4,0)</f>
        <v>131100</v>
      </c>
      <c r="I252" s="31">
        <f t="shared" si="22"/>
        <v>1311</v>
      </c>
    </row>
    <row r="253" spans="2:13" ht="15" customHeight="1">
      <c r="C253" s="28"/>
      <c r="D253" s="28"/>
      <c r="E253" s="28"/>
      <c r="F253" s="34" t="s">
        <v>90</v>
      </c>
      <c r="G253" s="35"/>
      <c r="H253" s="28"/>
      <c r="I253" s="32">
        <f>SUM(I250:I252)</f>
        <v>57894</v>
      </c>
    </row>
    <row r="254" spans="2:13" ht="15" customHeight="1">
      <c r="C254" s="27" t="s">
        <v>81</v>
      </c>
      <c r="D254" s="27" t="s">
        <v>91</v>
      </c>
      <c r="E254" s="28"/>
      <c r="F254" s="28"/>
      <c r="G254" s="28"/>
      <c r="H254" s="28"/>
      <c r="I254" s="33"/>
    </row>
    <row r="255" spans="2:13" ht="15" customHeight="1">
      <c r="C255" s="28"/>
      <c r="D255" s="28"/>
      <c r="E255" s="28"/>
      <c r="F255" s="34" t="s">
        <v>92</v>
      </c>
      <c r="G255" s="35"/>
      <c r="H255" s="28"/>
      <c r="I255" s="33"/>
    </row>
    <row r="256" spans="2:13" ht="15" customHeight="1">
      <c r="C256" s="27" t="s">
        <v>82</v>
      </c>
      <c r="D256" s="27" t="s">
        <v>93</v>
      </c>
      <c r="E256" s="28"/>
      <c r="F256" s="28"/>
      <c r="G256" s="28"/>
      <c r="H256" s="28"/>
      <c r="I256" s="36">
        <f>I248+I253</f>
        <v>151449</v>
      </c>
    </row>
    <row r="257" spans="2:13" ht="15" customHeight="1">
      <c r="C257" s="27" t="s">
        <v>83</v>
      </c>
      <c r="D257" s="27" t="str">
        <f>+"Overhead &amp; Profit "&amp;$L$3*100&amp;"%"</f>
        <v>Overhead &amp; Profit 9,5%</v>
      </c>
      <c r="E257" s="28"/>
      <c r="F257" s="28"/>
      <c r="G257" s="27">
        <f>$L$3</f>
        <v>9.5000000000000001E-2</v>
      </c>
      <c r="H257" s="28"/>
      <c r="I257" s="36">
        <f>G257*I256</f>
        <v>14387.655000000001</v>
      </c>
    </row>
    <row r="258" spans="2:13" ht="15" customHeight="1">
      <c r="B258" s="37" t="str">
        <f>$M$3&amp;12</f>
        <v>PP12</v>
      </c>
      <c r="C258" s="27" t="s">
        <v>1</v>
      </c>
      <c r="D258" s="27" t="s">
        <v>94</v>
      </c>
      <c r="E258" s="28"/>
      <c r="F258" s="28"/>
      <c r="G258" s="28"/>
      <c r="H258" s="28"/>
      <c r="I258" s="36">
        <f>SUM(I256:I257)</f>
        <v>165836.655</v>
      </c>
      <c r="J258" s="21">
        <v>12</v>
      </c>
    </row>
    <row r="259" spans="2:13" ht="15" customHeight="1">
      <c r="B259" s="26"/>
      <c r="C259" s="39"/>
      <c r="D259" s="39"/>
      <c r="E259" s="40"/>
      <c r="F259" s="40"/>
      <c r="G259" s="40"/>
      <c r="H259" s="40"/>
      <c r="I259" s="42"/>
    </row>
    <row r="260" spans="2:13" ht="15" customHeight="1">
      <c r="B260" s="26"/>
      <c r="C260" s="21" t="str">
        <f>VLOOKUP(B272,'REKAP ANALISA'!$C:$G,3,0)</f>
        <v>Pembongkaran  1 m3 beton bertulang</v>
      </c>
    </row>
    <row r="261" spans="2:13" ht="15" customHeight="1">
      <c r="C261" s="27" t="s">
        <v>0</v>
      </c>
      <c r="D261" s="27" t="s">
        <v>60</v>
      </c>
      <c r="E261" s="27" t="s">
        <v>59</v>
      </c>
      <c r="F261" s="27" t="s">
        <v>61</v>
      </c>
      <c r="G261" s="27" t="s">
        <v>62</v>
      </c>
      <c r="H261" s="27" t="s">
        <v>85</v>
      </c>
      <c r="I261" s="27" t="s">
        <v>86</v>
      </c>
    </row>
    <row r="262" spans="2:13">
      <c r="C262" s="27" t="s">
        <v>14</v>
      </c>
      <c r="D262" s="27" t="s">
        <v>87</v>
      </c>
      <c r="E262" s="28"/>
      <c r="F262" s="28"/>
      <c r="G262" s="28"/>
      <c r="H262" s="28"/>
      <c r="I262" s="28"/>
    </row>
    <row r="263" spans="2:13">
      <c r="C263" s="28"/>
      <c r="D263" s="27" t="s">
        <v>53</v>
      </c>
      <c r="E263" s="27" t="s">
        <v>63</v>
      </c>
      <c r="F263" s="29" t="s">
        <v>50</v>
      </c>
      <c r="G263" s="27">
        <v>1.3333999999999999</v>
      </c>
      <c r="H263" s="30">
        <f>VLOOKUP(E263,UPAH!$C:$F,4,0)</f>
        <v>93000</v>
      </c>
      <c r="I263" s="31">
        <f t="shared" ref="I263:I264" si="23">+G263*H263</f>
        <v>124006.2</v>
      </c>
      <c r="M263" s="21"/>
    </row>
    <row r="264" spans="2:13" ht="15" customHeight="1">
      <c r="C264" s="28"/>
      <c r="D264" s="27" t="s">
        <v>49</v>
      </c>
      <c r="E264" s="27" t="s">
        <v>66</v>
      </c>
      <c r="F264" s="29" t="s">
        <v>50</v>
      </c>
      <c r="G264" s="27">
        <v>0.66600000000000004</v>
      </c>
      <c r="H264" s="30">
        <f>VLOOKUP(E264,UPAH!$C:$F,4,0)</f>
        <v>111000</v>
      </c>
      <c r="I264" s="31">
        <f t="shared" si="23"/>
        <v>73926</v>
      </c>
    </row>
    <row r="265" spans="2:13" ht="15" customHeight="1">
      <c r="C265" s="28"/>
      <c r="D265" s="28"/>
      <c r="E265" s="28"/>
      <c r="F265" s="34" t="s">
        <v>88</v>
      </c>
      <c r="G265" s="35"/>
      <c r="H265" s="28"/>
      <c r="I265" s="32">
        <f>SUM(I263:I264)</f>
        <v>197932.2</v>
      </c>
    </row>
    <row r="266" spans="2:13" ht="15" customHeight="1">
      <c r="C266" s="27" t="s">
        <v>80</v>
      </c>
      <c r="D266" s="27" t="s">
        <v>89</v>
      </c>
      <c r="E266" s="28"/>
      <c r="F266" s="28"/>
      <c r="G266" s="28"/>
      <c r="H266" s="28"/>
      <c r="I266" s="33"/>
    </row>
    <row r="267" spans="2:13" ht="15" customHeight="1">
      <c r="C267" s="28"/>
      <c r="D267" s="28"/>
      <c r="E267" s="28"/>
      <c r="F267" s="34" t="s">
        <v>90</v>
      </c>
      <c r="G267" s="35"/>
      <c r="H267" s="28"/>
      <c r="I267" s="33"/>
    </row>
    <row r="268" spans="2:13" ht="15" customHeight="1">
      <c r="C268" s="27" t="s">
        <v>81</v>
      </c>
      <c r="D268" s="27" t="s">
        <v>91</v>
      </c>
      <c r="E268" s="28"/>
      <c r="F268" s="28"/>
      <c r="G268" s="28"/>
      <c r="H268" s="28"/>
      <c r="I268" s="33"/>
    </row>
    <row r="269" spans="2:13" ht="15" customHeight="1">
      <c r="C269" s="28"/>
      <c r="D269" s="28"/>
      <c r="E269" s="28"/>
      <c r="F269" s="34" t="s">
        <v>92</v>
      </c>
      <c r="G269" s="35"/>
      <c r="H269" s="28"/>
      <c r="I269" s="33"/>
    </row>
    <row r="270" spans="2:13" ht="15" customHeight="1">
      <c r="C270" s="27" t="s">
        <v>82</v>
      </c>
      <c r="D270" s="27" t="s">
        <v>93</v>
      </c>
      <c r="E270" s="28"/>
      <c r="F270" s="28"/>
      <c r="G270" s="28"/>
      <c r="H270" s="28"/>
      <c r="I270" s="32">
        <f>I265</f>
        <v>197932.2</v>
      </c>
    </row>
    <row r="271" spans="2:13" ht="15" customHeight="1">
      <c r="C271" s="27" t="s">
        <v>83</v>
      </c>
      <c r="D271" s="27" t="str">
        <f>+"Overhead &amp; Profit "&amp;$L$3*100&amp;"%"</f>
        <v>Overhead &amp; Profit 9,5%</v>
      </c>
      <c r="E271" s="28"/>
      <c r="F271" s="28"/>
      <c r="G271" s="27">
        <f>$L$3</f>
        <v>9.5000000000000001E-2</v>
      </c>
      <c r="H271" s="28"/>
      <c r="I271" s="36">
        <f>G271*I270</f>
        <v>18803.559000000001</v>
      </c>
    </row>
    <row r="272" spans="2:13" ht="15" customHeight="1">
      <c r="B272" s="37" t="str">
        <f>$M$3&amp;13</f>
        <v>PP13</v>
      </c>
      <c r="C272" s="27" t="s">
        <v>1</v>
      </c>
      <c r="D272" s="27" t="s">
        <v>94</v>
      </c>
      <c r="E272" s="28"/>
      <c r="F272" s="28"/>
      <c r="G272" s="28"/>
      <c r="H272" s="33"/>
      <c r="I272" s="32">
        <f>SUM(I270:I271)</f>
        <v>216735.75900000002</v>
      </c>
      <c r="J272" s="21">
        <v>13</v>
      </c>
    </row>
    <row r="273" spans="2:13" ht="15" customHeight="1">
      <c r="B273" s="26"/>
      <c r="C273" s="39"/>
      <c r="D273" s="39"/>
      <c r="E273" s="40"/>
      <c r="F273" s="40"/>
      <c r="G273" s="40"/>
      <c r="H273" s="40"/>
      <c r="I273" s="42"/>
    </row>
    <row r="274" spans="2:13" ht="15" customHeight="1">
      <c r="B274" s="26"/>
      <c r="C274" s="21" t="str">
        <f>VLOOKUP(B286,'REKAP ANALISA'!$C:$G,3,0)</f>
        <v>Pembongkaran  1 m3 dinding tembok bata</v>
      </c>
    </row>
    <row r="275" spans="2:13" ht="15" customHeight="1">
      <c r="C275" s="27" t="s">
        <v>0</v>
      </c>
      <c r="D275" s="27" t="s">
        <v>60</v>
      </c>
      <c r="E275" s="27" t="s">
        <v>59</v>
      </c>
      <c r="F275" s="27" t="s">
        <v>61</v>
      </c>
      <c r="G275" s="27" t="s">
        <v>62</v>
      </c>
      <c r="H275" s="27" t="s">
        <v>85</v>
      </c>
      <c r="I275" s="27" t="s">
        <v>86</v>
      </c>
    </row>
    <row r="276" spans="2:13" ht="15" customHeight="1">
      <c r="C276" s="27" t="s">
        <v>14</v>
      </c>
      <c r="D276" s="27" t="s">
        <v>87</v>
      </c>
      <c r="E276" s="28"/>
      <c r="F276" s="28"/>
      <c r="G276" s="28"/>
      <c r="H276" s="28"/>
      <c r="I276" s="28"/>
    </row>
    <row r="277" spans="2:13" ht="15" customHeight="1">
      <c r="C277" s="28"/>
      <c r="D277" s="27" t="s">
        <v>53</v>
      </c>
      <c r="E277" s="27" t="s">
        <v>63</v>
      </c>
      <c r="F277" s="29" t="s">
        <v>50</v>
      </c>
      <c r="G277" s="27">
        <v>0.66669999999999996</v>
      </c>
      <c r="H277" s="30">
        <f>VLOOKUP(E277,UPAH!$C:$F,4,0)</f>
        <v>93000</v>
      </c>
      <c r="I277" s="31">
        <f t="shared" ref="I277:I278" si="24">+G277*H277</f>
        <v>62003.1</v>
      </c>
    </row>
    <row r="278" spans="2:13" ht="15" customHeight="1">
      <c r="C278" s="28"/>
      <c r="D278" s="27" t="s">
        <v>49</v>
      </c>
      <c r="E278" s="27" t="s">
        <v>66</v>
      </c>
      <c r="F278" s="29" t="s">
        <v>50</v>
      </c>
      <c r="G278" s="27">
        <v>0.33300000000000002</v>
      </c>
      <c r="H278" s="30">
        <f>VLOOKUP(E278,UPAH!$C:$F,4,0)</f>
        <v>111000</v>
      </c>
      <c r="I278" s="31">
        <f t="shared" si="24"/>
        <v>36963</v>
      </c>
    </row>
    <row r="279" spans="2:13">
      <c r="C279" s="28"/>
      <c r="D279" s="28"/>
      <c r="E279" s="28"/>
      <c r="F279" s="34" t="s">
        <v>88</v>
      </c>
      <c r="G279" s="35"/>
      <c r="H279" s="28"/>
      <c r="I279" s="32">
        <f>SUM(I277:I278)</f>
        <v>98966.1</v>
      </c>
    </row>
    <row r="280" spans="2:13">
      <c r="C280" s="27" t="s">
        <v>80</v>
      </c>
      <c r="D280" s="27" t="s">
        <v>89</v>
      </c>
      <c r="E280" s="28"/>
      <c r="F280" s="28"/>
      <c r="G280" s="28"/>
      <c r="H280" s="28"/>
      <c r="I280" s="33"/>
      <c r="M280" s="21"/>
    </row>
    <row r="281" spans="2:13" ht="15" customHeight="1">
      <c r="C281" s="28"/>
      <c r="D281" s="28"/>
      <c r="E281" s="28"/>
      <c r="F281" s="34" t="s">
        <v>90</v>
      </c>
      <c r="G281" s="35"/>
      <c r="H281" s="28"/>
      <c r="I281" s="33"/>
    </row>
    <row r="282" spans="2:13" ht="15" customHeight="1">
      <c r="C282" s="27" t="s">
        <v>81</v>
      </c>
      <c r="D282" s="27" t="s">
        <v>91</v>
      </c>
      <c r="E282" s="28"/>
      <c r="F282" s="28"/>
      <c r="G282" s="28"/>
      <c r="H282" s="28"/>
      <c r="I282" s="33"/>
    </row>
    <row r="283" spans="2:13" ht="15" customHeight="1">
      <c r="C283" s="28"/>
      <c r="D283" s="28"/>
      <c r="E283" s="28"/>
      <c r="F283" s="34" t="s">
        <v>92</v>
      </c>
      <c r="G283" s="35"/>
      <c r="H283" s="28"/>
      <c r="I283" s="33"/>
    </row>
    <row r="284" spans="2:13" ht="15" customHeight="1">
      <c r="C284" s="27" t="s">
        <v>82</v>
      </c>
      <c r="D284" s="27" t="s">
        <v>93</v>
      </c>
      <c r="E284" s="28"/>
      <c r="F284" s="28"/>
      <c r="G284" s="28"/>
      <c r="H284" s="28"/>
      <c r="I284" s="32">
        <f>I279</f>
        <v>98966.1</v>
      </c>
    </row>
    <row r="285" spans="2:13" ht="15" customHeight="1">
      <c r="C285" s="27" t="s">
        <v>83</v>
      </c>
      <c r="D285" s="27" t="str">
        <f>+"Overhead &amp; Profit "&amp;$L$3*100&amp;"%"</f>
        <v>Overhead &amp; Profit 9,5%</v>
      </c>
      <c r="E285" s="28"/>
      <c r="F285" s="28"/>
      <c r="G285" s="27">
        <f>$L$3</f>
        <v>9.5000000000000001E-2</v>
      </c>
      <c r="H285" s="28"/>
      <c r="I285" s="36">
        <f>G285*I284</f>
        <v>9401.7795000000006</v>
      </c>
    </row>
    <row r="286" spans="2:13" ht="15" customHeight="1">
      <c r="B286" s="37" t="str">
        <f>$M$3&amp;14</f>
        <v>PP14</v>
      </c>
      <c r="C286" s="27" t="s">
        <v>1</v>
      </c>
      <c r="D286" s="27" t="s">
        <v>94</v>
      </c>
      <c r="E286" s="28"/>
      <c r="F286" s="28"/>
      <c r="G286" s="28"/>
      <c r="H286" s="33"/>
      <c r="I286" s="32">
        <f>SUM(I284:I285)</f>
        <v>108367.87950000001</v>
      </c>
      <c r="J286" s="21">
        <v>14</v>
      </c>
    </row>
    <row r="287" spans="2:13" ht="15" customHeight="1">
      <c r="B287" s="26"/>
      <c r="C287" s="39"/>
      <c r="D287" s="39"/>
      <c r="E287" s="40"/>
      <c r="F287" s="40"/>
      <c r="G287" s="40"/>
      <c r="H287" s="40"/>
      <c r="I287" s="42"/>
    </row>
    <row r="288" spans="2:13" ht="15" customHeight="1">
      <c r="B288" s="26"/>
      <c r="C288" s="21" t="str">
        <f>VLOOKUP(B303,'REKAP ANALISA'!$C:$G,3,0)</f>
        <v>Pemasangan 1 m2 pagar kawat jaring galvanis panjang 240 cm</v>
      </c>
    </row>
    <row r="289" spans="2:13" ht="15" customHeight="1">
      <c r="C289" s="27" t="s">
        <v>0</v>
      </c>
      <c r="D289" s="27" t="s">
        <v>60</v>
      </c>
      <c r="E289" s="27" t="s">
        <v>59</v>
      </c>
      <c r="F289" s="27" t="s">
        <v>61</v>
      </c>
      <c r="G289" s="27" t="s">
        <v>62</v>
      </c>
      <c r="H289" s="27" t="s">
        <v>85</v>
      </c>
      <c r="I289" s="27" t="s">
        <v>86</v>
      </c>
    </row>
    <row r="290" spans="2:13" ht="15" customHeight="1">
      <c r="C290" s="27" t="s">
        <v>14</v>
      </c>
      <c r="D290" s="27" t="s">
        <v>87</v>
      </c>
      <c r="E290" s="28"/>
      <c r="F290" s="28"/>
      <c r="G290" s="28"/>
      <c r="H290" s="28"/>
      <c r="I290" s="28"/>
    </row>
    <row r="291" spans="2:13" ht="15" customHeight="1">
      <c r="C291" s="28"/>
      <c r="D291" s="27" t="s">
        <v>53</v>
      </c>
      <c r="E291" s="27" t="s">
        <v>63</v>
      </c>
      <c r="F291" s="29" t="s">
        <v>50</v>
      </c>
      <c r="G291" s="27">
        <v>4.2000000000000003E-2</v>
      </c>
      <c r="H291" s="30">
        <f>VLOOKUP(E291,UPAH!$C:$F,4,0)</f>
        <v>93000</v>
      </c>
      <c r="I291" s="31">
        <f t="shared" ref="I291:I294" si="25">+G291*H291</f>
        <v>3906.0000000000005</v>
      </c>
    </row>
    <row r="292" spans="2:13" ht="15" customHeight="1">
      <c r="C292" s="28"/>
      <c r="D292" s="27" t="s">
        <v>57</v>
      </c>
      <c r="E292" s="27" t="s">
        <v>64</v>
      </c>
      <c r="F292" s="29" t="s">
        <v>50</v>
      </c>
      <c r="G292" s="27">
        <v>4.0000000000000001E-3</v>
      </c>
      <c r="H292" s="30">
        <f>VLOOKUP(E292,UPAH!$C:$F,4,0)</f>
        <v>98000</v>
      </c>
      <c r="I292" s="31">
        <f t="shared" si="25"/>
        <v>392</v>
      </c>
    </row>
    <row r="293" spans="2:13">
      <c r="C293" s="28"/>
      <c r="D293" s="27" t="s">
        <v>76</v>
      </c>
      <c r="E293" s="27" t="s">
        <v>65</v>
      </c>
      <c r="F293" s="29" t="s">
        <v>50</v>
      </c>
      <c r="G293" s="27">
        <v>2E-3</v>
      </c>
      <c r="H293" s="30">
        <f>VLOOKUP(E293,UPAH!$C:$F,4,0)</f>
        <v>106000</v>
      </c>
      <c r="I293" s="31">
        <f t="shared" si="25"/>
        <v>212</v>
      </c>
    </row>
    <row r="294" spans="2:13">
      <c r="C294" s="28"/>
      <c r="D294" s="27" t="s">
        <v>49</v>
      </c>
      <c r="E294" s="27" t="s">
        <v>66</v>
      </c>
      <c r="F294" s="29" t="s">
        <v>50</v>
      </c>
      <c r="G294" s="27">
        <v>4.2000000000000003E-2</v>
      </c>
      <c r="H294" s="30">
        <f>VLOOKUP(E294,UPAH!$C:$F,4,0)</f>
        <v>111000</v>
      </c>
      <c r="I294" s="31">
        <f t="shared" si="25"/>
        <v>4662</v>
      </c>
      <c r="M294" s="21"/>
    </row>
    <row r="295" spans="2:13" ht="15" customHeight="1">
      <c r="C295" s="28"/>
      <c r="D295" s="28"/>
      <c r="E295" s="28"/>
      <c r="F295" s="34" t="s">
        <v>88</v>
      </c>
      <c r="G295" s="35"/>
      <c r="H295" s="28"/>
      <c r="I295" s="32">
        <f>SUM(I291:I294)</f>
        <v>9172</v>
      </c>
    </row>
    <row r="296" spans="2:13" ht="15" customHeight="1">
      <c r="C296" s="27" t="s">
        <v>80</v>
      </c>
      <c r="D296" s="27" t="s">
        <v>89</v>
      </c>
      <c r="E296" s="28"/>
      <c r="F296" s="28"/>
      <c r="G296" s="28"/>
      <c r="H296" s="28"/>
      <c r="I296" s="33"/>
    </row>
    <row r="297" spans="2:13" ht="15" customHeight="1">
      <c r="C297" s="28"/>
      <c r="D297" s="27" t="s">
        <v>2192</v>
      </c>
      <c r="E297" s="27"/>
      <c r="F297" s="29" t="s">
        <v>38</v>
      </c>
      <c r="G297" s="27">
        <v>0.1434</v>
      </c>
      <c r="H297" s="27">
        <v>164000</v>
      </c>
      <c r="I297" s="31">
        <f t="shared" ref="I297" si="26">+G297*H297</f>
        <v>23517.599999999999</v>
      </c>
    </row>
    <row r="298" spans="2:13" ht="15" customHeight="1">
      <c r="C298" s="28"/>
      <c r="D298" s="28"/>
      <c r="E298" s="28"/>
      <c r="F298" s="34" t="s">
        <v>90</v>
      </c>
      <c r="G298" s="35"/>
      <c r="H298" s="28"/>
      <c r="I298" s="32">
        <f>SUM(I297)</f>
        <v>23517.599999999999</v>
      </c>
    </row>
    <row r="299" spans="2:13" ht="15" customHeight="1">
      <c r="C299" s="27" t="s">
        <v>81</v>
      </c>
      <c r="D299" s="27" t="s">
        <v>91</v>
      </c>
      <c r="E299" s="28"/>
      <c r="F299" s="28"/>
      <c r="G299" s="28"/>
      <c r="H299" s="28"/>
      <c r="I299" s="33"/>
    </row>
    <row r="300" spans="2:13" ht="15" customHeight="1">
      <c r="C300" s="28"/>
      <c r="D300" s="28"/>
      <c r="E300" s="28"/>
      <c r="F300" s="34" t="s">
        <v>92</v>
      </c>
      <c r="G300" s="35"/>
      <c r="H300" s="28"/>
      <c r="I300" s="33"/>
    </row>
    <row r="301" spans="2:13" ht="15" customHeight="1">
      <c r="C301" s="27" t="s">
        <v>82</v>
      </c>
      <c r="D301" s="27" t="s">
        <v>93</v>
      </c>
      <c r="E301" s="28"/>
      <c r="F301" s="28"/>
      <c r="G301" s="28"/>
      <c r="H301" s="28"/>
      <c r="I301" s="36">
        <f>I295+I298</f>
        <v>32689.599999999999</v>
      </c>
    </row>
    <row r="302" spans="2:13" ht="15" customHeight="1">
      <c r="C302" s="27" t="s">
        <v>83</v>
      </c>
      <c r="D302" s="27" t="str">
        <f>+"Overhead &amp; Profit "&amp;$L$3*100&amp;"%"</f>
        <v>Overhead &amp; Profit 9,5%</v>
      </c>
      <c r="E302" s="28"/>
      <c r="F302" s="28"/>
      <c r="G302" s="27">
        <f>$L$3</f>
        <v>9.5000000000000001E-2</v>
      </c>
      <c r="H302" s="28"/>
      <c r="I302" s="36">
        <f>G302*I301</f>
        <v>3105.5119999999997</v>
      </c>
    </row>
    <row r="303" spans="2:13" ht="15" customHeight="1">
      <c r="B303" s="37" t="str">
        <f>$M$3&amp;15</f>
        <v>PP15</v>
      </c>
      <c r="C303" s="27" t="s">
        <v>1</v>
      </c>
      <c r="D303" s="27" t="s">
        <v>94</v>
      </c>
      <c r="E303" s="28"/>
      <c r="F303" s="28"/>
      <c r="G303" s="28"/>
      <c r="H303" s="28"/>
      <c r="I303" s="36">
        <f>SUM(I301:I302)</f>
        <v>35795.112000000001</v>
      </c>
      <c r="J303" s="21">
        <v>15</v>
      </c>
    </row>
    <row r="304" spans="2:13" ht="15" customHeight="1">
      <c r="B304" s="26"/>
      <c r="C304" s="39"/>
      <c r="D304" s="39"/>
      <c r="E304" s="40"/>
      <c r="F304" s="40"/>
      <c r="G304" s="40"/>
      <c r="H304" s="40"/>
      <c r="I304" s="42"/>
    </row>
    <row r="305" spans="2:13" ht="15" customHeight="1">
      <c r="B305" s="26"/>
      <c r="C305" s="21" t="str">
        <f>VLOOKUP(B324,'REKAP ANALISA'!$C:$G,3,0)</f>
        <v>Pemasangan 1 m2 panel beton pracetak 5x50x240 cm</v>
      </c>
    </row>
    <row r="306" spans="2:13" ht="15" customHeight="1">
      <c r="C306" s="27" t="s">
        <v>0</v>
      </c>
      <c r="D306" s="27" t="s">
        <v>60</v>
      </c>
      <c r="E306" s="27" t="s">
        <v>59</v>
      </c>
      <c r="F306" s="27" t="s">
        <v>61</v>
      </c>
      <c r="G306" s="27" t="s">
        <v>62</v>
      </c>
      <c r="H306" s="27" t="s">
        <v>85</v>
      </c>
      <c r="I306" s="27" t="s">
        <v>86</v>
      </c>
    </row>
    <row r="307" spans="2:13">
      <c r="C307" s="27" t="s">
        <v>14</v>
      </c>
      <c r="D307" s="27" t="s">
        <v>87</v>
      </c>
      <c r="E307" s="28"/>
      <c r="F307" s="28"/>
      <c r="G307" s="28"/>
      <c r="H307" s="28"/>
      <c r="I307" s="28"/>
    </row>
    <row r="308" spans="2:13">
      <c r="C308" s="28"/>
      <c r="D308" s="27" t="s">
        <v>53</v>
      </c>
      <c r="E308" s="27" t="s">
        <v>63</v>
      </c>
      <c r="F308" s="29" t="s">
        <v>50</v>
      </c>
      <c r="G308" s="27">
        <v>0.375</v>
      </c>
      <c r="H308" s="30">
        <f>VLOOKUP(E308,UPAH!$C:$F,4,0)</f>
        <v>93000</v>
      </c>
      <c r="I308" s="31">
        <f t="shared" ref="I308:I311" si="27">+G308*H308</f>
        <v>34875</v>
      </c>
      <c r="M308" s="21"/>
    </row>
    <row r="309" spans="2:13" ht="15" customHeight="1">
      <c r="C309" s="28"/>
      <c r="D309" s="27" t="s">
        <v>57</v>
      </c>
      <c r="E309" s="27" t="s">
        <v>64</v>
      </c>
      <c r="F309" s="29" t="s">
        <v>50</v>
      </c>
      <c r="G309" s="27">
        <v>0.125</v>
      </c>
      <c r="H309" s="30">
        <f>VLOOKUP(E309,UPAH!$C:$F,4,0)</f>
        <v>98000</v>
      </c>
      <c r="I309" s="31">
        <f t="shared" si="27"/>
        <v>12250</v>
      </c>
    </row>
    <row r="310" spans="2:13" ht="15" customHeight="1">
      <c r="C310" s="28"/>
      <c r="D310" s="27" t="s">
        <v>76</v>
      </c>
      <c r="E310" s="27" t="s">
        <v>65</v>
      </c>
      <c r="F310" s="29" t="s">
        <v>50</v>
      </c>
      <c r="G310" s="27">
        <v>1.2E-2</v>
      </c>
      <c r="H310" s="30">
        <f>VLOOKUP(E310,UPAH!$C:$F,4,0)</f>
        <v>106000</v>
      </c>
      <c r="I310" s="31">
        <f t="shared" si="27"/>
        <v>1272</v>
      </c>
    </row>
    <row r="311" spans="2:13" ht="15" customHeight="1">
      <c r="C311" s="28"/>
      <c r="D311" s="27" t="s">
        <v>49</v>
      </c>
      <c r="E311" s="27" t="s">
        <v>66</v>
      </c>
      <c r="F311" s="29" t="s">
        <v>50</v>
      </c>
      <c r="G311" s="27">
        <v>1.9E-2</v>
      </c>
      <c r="H311" s="30">
        <f>VLOOKUP(E311,UPAH!$C:$F,4,0)</f>
        <v>111000</v>
      </c>
      <c r="I311" s="31">
        <f t="shared" si="27"/>
        <v>2109</v>
      </c>
    </row>
    <row r="312" spans="2:13" ht="15" customHeight="1">
      <c r="C312" s="28"/>
      <c r="D312" s="28"/>
      <c r="E312" s="28"/>
      <c r="F312" s="34" t="s">
        <v>88</v>
      </c>
      <c r="G312" s="35"/>
      <c r="H312" s="28"/>
      <c r="I312" s="32">
        <f>SUM(I308:I311)</f>
        <v>50506</v>
      </c>
    </row>
    <row r="313" spans="2:13" ht="15" customHeight="1">
      <c r="C313" s="27" t="s">
        <v>80</v>
      </c>
      <c r="D313" s="27" t="s">
        <v>89</v>
      </c>
      <c r="E313" s="28"/>
      <c r="F313" s="28"/>
      <c r="G313" s="28"/>
      <c r="H313" s="28"/>
      <c r="I313" s="33"/>
    </row>
    <row r="314" spans="2:13" ht="15" customHeight="1">
      <c r="C314" s="28"/>
      <c r="D314" s="27" t="s">
        <v>2193</v>
      </c>
      <c r="E314" s="27" t="s">
        <v>2194</v>
      </c>
      <c r="F314" s="30" t="str">
        <f>VLOOKUP(E314,MATERIAL!$C:$F,3,0)</f>
        <v>Lbr</v>
      </c>
      <c r="G314" s="27">
        <v>0.98599999999999999</v>
      </c>
      <c r="H314" s="30">
        <f>VLOOKUP(E314,MATERIAL!$C:$F,4,0)</f>
        <v>1572600</v>
      </c>
      <c r="I314" s="31">
        <f t="shared" ref="I314:I318" si="28">+G314*H314</f>
        <v>1550583.6</v>
      </c>
    </row>
    <row r="315" spans="2:13" ht="15" customHeight="1">
      <c r="C315" s="28"/>
      <c r="D315" s="27" t="s">
        <v>2195</v>
      </c>
      <c r="E315" s="27" t="s">
        <v>2196</v>
      </c>
      <c r="F315" s="30" t="str">
        <f>VLOOKUP(E315,MATERIAL!$C:$F,3,0)</f>
        <v>Batang</v>
      </c>
      <c r="G315" s="27">
        <v>0.52500000000000002</v>
      </c>
      <c r="H315" s="30">
        <f>VLOOKUP(E315,MATERIAL!$C:$F,4,0)</f>
        <v>551200</v>
      </c>
      <c r="I315" s="31">
        <f t="shared" si="28"/>
        <v>289380</v>
      </c>
    </row>
    <row r="316" spans="2:13" ht="15" customHeight="1">
      <c r="C316" s="28"/>
      <c r="D316" s="27" t="s">
        <v>103</v>
      </c>
      <c r="E316" s="27" t="s">
        <v>104</v>
      </c>
      <c r="F316" s="30" t="str">
        <f>VLOOKUP(E316,MATERIAL!$C:$F,3,0)</f>
        <v>Kg</v>
      </c>
      <c r="G316" s="27">
        <v>45</v>
      </c>
      <c r="H316" s="30">
        <f>VLOOKUP(E316,MATERIAL!$C:$F,4,0)</f>
        <v>1250</v>
      </c>
      <c r="I316" s="31">
        <f t="shared" si="28"/>
        <v>56250</v>
      </c>
    </row>
    <row r="317" spans="2:13" ht="15" customHeight="1">
      <c r="C317" s="28"/>
      <c r="D317" s="27" t="s">
        <v>105</v>
      </c>
      <c r="E317" s="27" t="s">
        <v>106</v>
      </c>
      <c r="F317" s="30" t="str">
        <f>VLOOKUP(E317,MATERIAL!$C:$F,3,0)</f>
        <v>m3</v>
      </c>
      <c r="G317" s="27">
        <v>7.3999999999999996E-2</v>
      </c>
      <c r="H317" s="30">
        <f>VLOOKUP(E317,MATERIAL!$C:$F,4,0)</f>
        <v>103800</v>
      </c>
      <c r="I317" s="31">
        <f t="shared" si="28"/>
        <v>7681.2</v>
      </c>
    </row>
    <row r="318" spans="2:13" ht="15" customHeight="1">
      <c r="C318" s="28"/>
      <c r="D318" s="27" t="s">
        <v>2197</v>
      </c>
      <c r="E318" s="27" t="s">
        <v>108</v>
      </c>
      <c r="F318" s="30" t="str">
        <f>VLOOKUP(E318,MATERIAL!$C:$F,3,0)</f>
        <v>m3</v>
      </c>
      <c r="G318" s="27">
        <v>0.14599999999999999</v>
      </c>
      <c r="H318" s="30">
        <f>VLOOKUP(E318,MATERIAL!$C:$F,4,0)</f>
        <v>148400</v>
      </c>
      <c r="I318" s="31">
        <f t="shared" si="28"/>
        <v>21666.399999999998</v>
      </c>
    </row>
    <row r="319" spans="2:13" ht="15" customHeight="1">
      <c r="C319" s="28"/>
      <c r="D319" s="28"/>
      <c r="E319" s="28"/>
      <c r="F319" s="34" t="s">
        <v>90</v>
      </c>
      <c r="G319" s="35"/>
      <c r="H319" s="28"/>
      <c r="I319" s="32">
        <f>SUM(I314:I318)</f>
        <v>1925561.2</v>
      </c>
    </row>
    <row r="320" spans="2:13" ht="15" customHeight="1">
      <c r="C320" s="27" t="s">
        <v>81</v>
      </c>
      <c r="D320" s="27" t="s">
        <v>91</v>
      </c>
      <c r="E320" s="28"/>
      <c r="F320" s="28"/>
      <c r="G320" s="28"/>
      <c r="H320" s="28"/>
      <c r="I320" s="33"/>
    </row>
    <row r="321" spans="2:13" ht="15" customHeight="1">
      <c r="C321" s="28"/>
      <c r="D321" s="28"/>
      <c r="E321" s="28"/>
      <c r="F321" s="34" t="s">
        <v>92</v>
      </c>
      <c r="G321" s="35"/>
      <c r="H321" s="28"/>
      <c r="I321" s="33"/>
    </row>
    <row r="322" spans="2:13" ht="15" customHeight="1">
      <c r="C322" s="27" t="s">
        <v>82</v>
      </c>
      <c r="D322" s="27" t="s">
        <v>93</v>
      </c>
      <c r="E322" s="28"/>
      <c r="F322" s="28"/>
      <c r="G322" s="28"/>
      <c r="H322" s="28"/>
      <c r="I322" s="36">
        <f>I312+I319</f>
        <v>1976067.2</v>
      </c>
    </row>
    <row r="323" spans="2:13" ht="15" customHeight="1">
      <c r="C323" s="27" t="s">
        <v>83</v>
      </c>
      <c r="D323" s="27" t="str">
        <f>+"Overhead &amp; Profit "&amp;$L$3*100&amp;"%"</f>
        <v>Overhead &amp; Profit 9,5%</v>
      </c>
      <c r="E323" s="28"/>
      <c r="F323" s="28"/>
      <c r="G323" s="27">
        <f>$L$3</f>
        <v>9.5000000000000001E-2</v>
      </c>
      <c r="H323" s="28"/>
      <c r="I323" s="36">
        <f>G323*I322</f>
        <v>187726.38399999999</v>
      </c>
    </row>
    <row r="324" spans="2:13">
      <c r="B324" s="37" t="str">
        <f>$M$3&amp;16</f>
        <v>PP16</v>
      </c>
      <c r="C324" s="27" t="s">
        <v>1</v>
      </c>
      <c r="D324" s="27" t="s">
        <v>94</v>
      </c>
      <c r="E324" s="28"/>
      <c r="F324" s="28"/>
      <c r="G324" s="28"/>
      <c r="H324" s="28"/>
      <c r="I324" s="36">
        <f>SUM(I322:I323)</f>
        <v>2163793.5839999998</v>
      </c>
      <c r="J324" s="21">
        <v>16</v>
      </c>
    </row>
    <row r="325" spans="2:13">
      <c r="B325" s="26"/>
      <c r="M325" s="21"/>
    </row>
    <row r="326" spans="2:13" ht="15" customHeight="1">
      <c r="B326" s="26"/>
      <c r="C326" s="21" t="str">
        <f>'REKAP ANALISA'!D25</f>
        <v>HARGA SATUAN PEKERJAAN TANAH</v>
      </c>
    </row>
    <row r="327" spans="2:13" ht="15" customHeight="1">
      <c r="B327" s="26"/>
      <c r="C327" s="21" t="str">
        <f>VLOOKUP(B339,'REKAP ANALISA'!$C:$G,3,0)</f>
        <v>Penggalian 1 m3 tanah biasa sedalam 1 m</v>
      </c>
    </row>
    <row r="328" spans="2:13" ht="15" customHeight="1">
      <c r="C328" s="27" t="s">
        <v>0</v>
      </c>
      <c r="D328" s="27" t="s">
        <v>60</v>
      </c>
      <c r="E328" s="27" t="s">
        <v>59</v>
      </c>
      <c r="F328" s="27" t="s">
        <v>61</v>
      </c>
      <c r="G328" s="27" t="s">
        <v>62</v>
      </c>
      <c r="H328" s="27" t="s">
        <v>85</v>
      </c>
      <c r="I328" s="27" t="s">
        <v>86</v>
      </c>
    </row>
    <row r="329" spans="2:13" ht="15" customHeight="1">
      <c r="C329" s="27" t="s">
        <v>14</v>
      </c>
      <c r="D329" s="27" t="s">
        <v>87</v>
      </c>
      <c r="E329" s="28"/>
      <c r="F329" s="28"/>
      <c r="G329" s="28"/>
      <c r="H329" s="33"/>
      <c r="I329" s="33"/>
    </row>
    <row r="330" spans="2:13" ht="15" customHeight="1">
      <c r="C330" s="28"/>
      <c r="D330" s="27" t="s">
        <v>53</v>
      </c>
      <c r="E330" s="27" t="s">
        <v>63</v>
      </c>
      <c r="F330" s="29" t="s">
        <v>50</v>
      </c>
      <c r="G330" s="27">
        <v>0.75</v>
      </c>
      <c r="H330" s="30">
        <f>VLOOKUP(E330,UPAH!$C:$F,4,0)</f>
        <v>93000</v>
      </c>
      <c r="I330" s="31">
        <f t="shared" ref="I330:I331" si="29">+G330*H330</f>
        <v>69750</v>
      </c>
    </row>
    <row r="331" spans="2:13" ht="15" customHeight="1">
      <c r="C331" s="28"/>
      <c r="D331" s="27" t="s">
        <v>49</v>
      </c>
      <c r="E331" s="27" t="s">
        <v>66</v>
      </c>
      <c r="F331" s="29" t="s">
        <v>50</v>
      </c>
      <c r="G331" s="27">
        <v>2.5000000000000001E-2</v>
      </c>
      <c r="H331" s="30">
        <f>VLOOKUP(E331,UPAH!$C:$F,4,0)</f>
        <v>111000</v>
      </c>
      <c r="I331" s="31">
        <f t="shared" si="29"/>
        <v>2775</v>
      </c>
    </row>
    <row r="332" spans="2:13" ht="15" customHeight="1">
      <c r="C332" s="28"/>
      <c r="D332" s="28"/>
      <c r="E332" s="28"/>
      <c r="F332" s="34" t="s">
        <v>88</v>
      </c>
      <c r="G332" s="35"/>
      <c r="H332" s="28"/>
      <c r="I332" s="32">
        <f>SUM(I330:I331)</f>
        <v>72525</v>
      </c>
    </row>
    <row r="333" spans="2:13" ht="15" customHeight="1">
      <c r="C333" s="27" t="s">
        <v>80</v>
      </c>
      <c r="D333" s="27" t="s">
        <v>89</v>
      </c>
      <c r="E333" s="28"/>
      <c r="F333" s="28"/>
      <c r="G333" s="28"/>
      <c r="H333" s="28"/>
      <c r="I333" s="33"/>
    </row>
    <row r="334" spans="2:13" ht="15" customHeight="1">
      <c r="C334" s="28"/>
      <c r="D334" s="28"/>
      <c r="E334" s="28"/>
      <c r="F334" s="34" t="s">
        <v>90</v>
      </c>
      <c r="G334" s="35"/>
      <c r="H334" s="28"/>
      <c r="I334" s="33"/>
    </row>
    <row r="335" spans="2:13" ht="15" customHeight="1">
      <c r="C335" s="27" t="s">
        <v>81</v>
      </c>
      <c r="D335" s="27" t="s">
        <v>91</v>
      </c>
      <c r="E335" s="28"/>
      <c r="F335" s="28"/>
      <c r="G335" s="28"/>
      <c r="H335" s="28"/>
      <c r="I335" s="33"/>
    </row>
    <row r="336" spans="2:13" ht="15" customHeight="1">
      <c r="C336" s="28"/>
      <c r="D336" s="28"/>
      <c r="E336" s="28"/>
      <c r="F336" s="34" t="s">
        <v>92</v>
      </c>
      <c r="G336" s="35"/>
      <c r="H336" s="28"/>
      <c r="I336" s="33"/>
    </row>
    <row r="337" spans="2:13" ht="15" customHeight="1">
      <c r="C337" s="27" t="s">
        <v>82</v>
      </c>
      <c r="D337" s="27" t="s">
        <v>93</v>
      </c>
      <c r="E337" s="28"/>
      <c r="F337" s="28"/>
      <c r="G337" s="28"/>
      <c r="H337" s="28"/>
      <c r="I337" s="32">
        <f>I332</f>
        <v>72525</v>
      </c>
    </row>
    <row r="338" spans="2:13" ht="15" customHeight="1">
      <c r="C338" s="27" t="s">
        <v>83</v>
      </c>
      <c r="D338" s="27" t="str">
        <f>+"Overhead &amp; Profit "&amp;$L$3*100&amp;"%"</f>
        <v>Overhead &amp; Profit 9,5%</v>
      </c>
      <c r="E338" s="28"/>
      <c r="F338" s="28"/>
      <c r="G338" s="27">
        <f>$L$3</f>
        <v>9.5000000000000001E-2</v>
      </c>
      <c r="H338" s="28"/>
      <c r="I338" s="36">
        <f>G338*I337</f>
        <v>6889.875</v>
      </c>
    </row>
    <row r="339" spans="2:13" ht="15" customHeight="1">
      <c r="B339" s="37" t="str">
        <f>+$M$4&amp;1</f>
        <v>PT1</v>
      </c>
      <c r="C339" s="27" t="s">
        <v>1</v>
      </c>
      <c r="D339" s="27" t="s">
        <v>94</v>
      </c>
      <c r="E339" s="28"/>
      <c r="F339" s="28"/>
      <c r="G339" s="28"/>
      <c r="H339" s="33"/>
      <c r="I339" s="32">
        <f>SUM(I337:I338)</f>
        <v>79414.875</v>
      </c>
      <c r="J339" s="21">
        <v>1</v>
      </c>
    </row>
    <row r="340" spans="2:13" ht="15" customHeight="1">
      <c r="B340" s="26"/>
    </row>
    <row r="341" spans="2:13" ht="15" customHeight="1">
      <c r="B341" s="26"/>
      <c r="C341" s="21" t="str">
        <f>VLOOKUP(B353,'REKAP ANALISA'!$C:$G,3,0)</f>
        <v>Penggalian 1 m3 tanah biasa sedalam 2 m</v>
      </c>
    </row>
    <row r="342" spans="2:13" ht="15" customHeight="1">
      <c r="C342" s="27" t="s">
        <v>0</v>
      </c>
      <c r="D342" s="27" t="s">
        <v>60</v>
      </c>
      <c r="E342" s="27" t="s">
        <v>59</v>
      </c>
      <c r="F342" s="27" t="s">
        <v>61</v>
      </c>
      <c r="G342" s="27" t="s">
        <v>62</v>
      </c>
      <c r="H342" s="27" t="s">
        <v>85</v>
      </c>
      <c r="I342" s="27" t="s">
        <v>86</v>
      </c>
    </row>
    <row r="343" spans="2:13" ht="15" customHeight="1">
      <c r="C343" s="27" t="s">
        <v>14</v>
      </c>
      <c r="D343" s="27" t="s">
        <v>87</v>
      </c>
      <c r="E343" s="28"/>
      <c r="F343" s="28"/>
      <c r="G343" s="28"/>
      <c r="H343" s="33"/>
      <c r="I343" s="33"/>
    </row>
    <row r="344" spans="2:13" ht="15" customHeight="1">
      <c r="C344" s="28"/>
      <c r="D344" s="27" t="s">
        <v>53</v>
      </c>
      <c r="E344" s="27" t="s">
        <v>63</v>
      </c>
      <c r="F344" s="29" t="s">
        <v>50</v>
      </c>
      <c r="G344" s="27">
        <v>0.9</v>
      </c>
      <c r="H344" s="30">
        <f>VLOOKUP(E344,UPAH!$C:$F,4,0)</f>
        <v>93000</v>
      </c>
      <c r="I344" s="31">
        <f t="shared" ref="I344:I345" si="30">+G344*H344</f>
        <v>83700</v>
      </c>
    </row>
    <row r="345" spans="2:13">
      <c r="C345" s="28"/>
      <c r="D345" s="27" t="s">
        <v>49</v>
      </c>
      <c r="E345" s="27" t="s">
        <v>66</v>
      </c>
      <c r="F345" s="29" t="s">
        <v>50</v>
      </c>
      <c r="G345" s="27">
        <v>4.4999999999999998E-2</v>
      </c>
      <c r="H345" s="30">
        <f>VLOOKUP(E345,UPAH!$C:$F,4,0)</f>
        <v>111000</v>
      </c>
      <c r="I345" s="31">
        <f t="shared" si="30"/>
        <v>4995</v>
      </c>
      <c r="M345" s="21"/>
    </row>
    <row r="346" spans="2:13">
      <c r="C346" s="28"/>
      <c r="D346" s="28"/>
      <c r="E346" s="28"/>
      <c r="F346" s="34" t="s">
        <v>88</v>
      </c>
      <c r="G346" s="35"/>
      <c r="H346" s="28"/>
      <c r="I346" s="32">
        <f>SUM(I344:I345)</f>
        <v>88695</v>
      </c>
      <c r="M346" s="21"/>
    </row>
    <row r="347" spans="2:13">
      <c r="C347" s="27" t="s">
        <v>80</v>
      </c>
      <c r="D347" s="27" t="s">
        <v>89</v>
      </c>
      <c r="E347" s="28"/>
      <c r="F347" s="28"/>
      <c r="G347" s="28"/>
      <c r="H347" s="28"/>
      <c r="I347" s="33"/>
      <c r="M347" s="21"/>
    </row>
    <row r="348" spans="2:13" ht="15" customHeight="1">
      <c r="C348" s="28"/>
      <c r="D348" s="28"/>
      <c r="E348" s="28"/>
      <c r="F348" s="34" t="s">
        <v>90</v>
      </c>
      <c r="G348" s="35"/>
      <c r="H348" s="28"/>
      <c r="I348" s="33"/>
    </row>
    <row r="349" spans="2:13" ht="15" customHeight="1">
      <c r="C349" s="27" t="s">
        <v>81</v>
      </c>
      <c r="D349" s="27" t="s">
        <v>91</v>
      </c>
      <c r="E349" s="28"/>
      <c r="F349" s="28"/>
      <c r="G349" s="28"/>
      <c r="H349" s="28"/>
      <c r="I349" s="33"/>
    </row>
    <row r="350" spans="2:13" ht="15" customHeight="1">
      <c r="C350" s="28"/>
      <c r="D350" s="28"/>
      <c r="E350" s="28"/>
      <c r="F350" s="34" t="s">
        <v>92</v>
      </c>
      <c r="G350" s="35"/>
      <c r="H350" s="28"/>
      <c r="I350" s="33"/>
    </row>
    <row r="351" spans="2:13" ht="15" customHeight="1">
      <c r="C351" s="27" t="s">
        <v>82</v>
      </c>
      <c r="D351" s="27" t="s">
        <v>93</v>
      </c>
      <c r="E351" s="28"/>
      <c r="F351" s="28"/>
      <c r="G351" s="28"/>
      <c r="H351" s="28"/>
      <c r="I351" s="32">
        <f>I346</f>
        <v>88695</v>
      </c>
    </row>
    <row r="352" spans="2:13" ht="15" customHeight="1">
      <c r="C352" s="27" t="s">
        <v>83</v>
      </c>
      <c r="D352" s="27" t="str">
        <f>+"Overhead &amp; Profit "&amp;$L$3*100&amp;"%"</f>
        <v>Overhead &amp; Profit 9,5%</v>
      </c>
      <c r="E352" s="28"/>
      <c r="F352" s="28"/>
      <c r="G352" s="27">
        <f>$L$3</f>
        <v>9.5000000000000001E-2</v>
      </c>
      <c r="H352" s="28"/>
      <c r="I352" s="36">
        <f>G352*I351</f>
        <v>8426.0249999999996</v>
      </c>
    </row>
    <row r="353" spans="2:13" ht="15" customHeight="1">
      <c r="B353" s="37" t="str">
        <f>+$M$4&amp;2</f>
        <v>PT2</v>
      </c>
      <c r="C353" s="27" t="s">
        <v>1</v>
      </c>
      <c r="D353" s="27" t="s">
        <v>94</v>
      </c>
      <c r="E353" s="28"/>
      <c r="F353" s="28"/>
      <c r="G353" s="28"/>
      <c r="H353" s="33"/>
      <c r="I353" s="32">
        <f>SUM(I351:I352)</f>
        <v>97121.024999999994</v>
      </c>
      <c r="J353" s="21">
        <v>2</v>
      </c>
    </row>
    <row r="354" spans="2:13" ht="15" customHeight="1">
      <c r="B354" s="26"/>
    </row>
    <row r="355" spans="2:13" ht="15" customHeight="1">
      <c r="B355" s="26"/>
      <c r="C355" s="21" t="str">
        <f>VLOOKUP(B367,'REKAP ANALISA'!$C:$G,3,0)</f>
        <v>Menggali 1 m3 tanah biasa sedalam 3 m</v>
      </c>
    </row>
    <row r="356" spans="2:13" ht="15" customHeight="1">
      <c r="C356" s="27" t="s">
        <v>0</v>
      </c>
      <c r="D356" s="27" t="s">
        <v>60</v>
      </c>
      <c r="E356" s="27" t="s">
        <v>59</v>
      </c>
      <c r="F356" s="27" t="s">
        <v>61</v>
      </c>
      <c r="G356" s="27" t="s">
        <v>62</v>
      </c>
      <c r="H356" s="27" t="s">
        <v>85</v>
      </c>
      <c r="I356" s="27" t="s">
        <v>86</v>
      </c>
    </row>
    <row r="357" spans="2:13" ht="15" customHeight="1">
      <c r="C357" s="27" t="s">
        <v>14</v>
      </c>
      <c r="D357" s="27" t="s">
        <v>87</v>
      </c>
      <c r="E357" s="28"/>
      <c r="F357" s="28"/>
      <c r="G357" s="28"/>
      <c r="H357" s="33"/>
      <c r="I357" s="33"/>
    </row>
    <row r="358" spans="2:13" ht="15" customHeight="1">
      <c r="C358" s="28"/>
      <c r="D358" s="27" t="s">
        <v>53</v>
      </c>
      <c r="E358" s="27" t="s">
        <v>63</v>
      </c>
      <c r="F358" s="29" t="s">
        <v>50</v>
      </c>
      <c r="G358" s="27">
        <v>1.05</v>
      </c>
      <c r="H358" s="30">
        <f>VLOOKUP(E358,UPAH!$C:$F,4,0)</f>
        <v>93000</v>
      </c>
      <c r="I358" s="31">
        <f t="shared" ref="I358:I359" si="31">+G358*H358</f>
        <v>97650</v>
      </c>
    </row>
    <row r="359" spans="2:13" ht="15" customHeight="1">
      <c r="C359" s="28"/>
      <c r="D359" s="27" t="s">
        <v>49</v>
      </c>
      <c r="E359" s="27" t="s">
        <v>66</v>
      </c>
      <c r="F359" s="29" t="s">
        <v>50</v>
      </c>
      <c r="G359" s="27">
        <v>6.7000000000000004E-2</v>
      </c>
      <c r="H359" s="30">
        <f>VLOOKUP(E359,UPAH!$C:$F,4,0)</f>
        <v>111000</v>
      </c>
      <c r="I359" s="31">
        <f t="shared" si="31"/>
        <v>7437</v>
      </c>
    </row>
    <row r="360" spans="2:13">
      <c r="C360" s="28"/>
      <c r="D360" s="28"/>
      <c r="E360" s="28"/>
      <c r="F360" s="34" t="s">
        <v>88</v>
      </c>
      <c r="G360" s="35"/>
      <c r="H360" s="28"/>
      <c r="I360" s="32">
        <f>SUM(I358:I359)</f>
        <v>105087</v>
      </c>
      <c r="M360" s="21"/>
    </row>
    <row r="361" spans="2:13">
      <c r="C361" s="27" t="s">
        <v>80</v>
      </c>
      <c r="D361" s="27" t="s">
        <v>89</v>
      </c>
      <c r="E361" s="28"/>
      <c r="F361" s="28"/>
      <c r="G361" s="28"/>
      <c r="H361" s="28"/>
      <c r="I361" s="33"/>
      <c r="M361" s="21"/>
    </row>
    <row r="362" spans="2:13" ht="15" customHeight="1">
      <c r="C362" s="28"/>
      <c r="D362" s="28"/>
      <c r="E362" s="28"/>
      <c r="F362" s="34" t="s">
        <v>90</v>
      </c>
      <c r="G362" s="35"/>
      <c r="H362" s="28"/>
      <c r="I362" s="33"/>
    </row>
    <row r="363" spans="2:13" ht="15" customHeight="1">
      <c r="C363" s="27" t="s">
        <v>81</v>
      </c>
      <c r="D363" s="27" t="s">
        <v>91</v>
      </c>
      <c r="E363" s="28"/>
      <c r="F363" s="28"/>
      <c r="G363" s="28"/>
      <c r="H363" s="28"/>
      <c r="I363" s="33"/>
    </row>
    <row r="364" spans="2:13" ht="15" customHeight="1">
      <c r="C364" s="28"/>
      <c r="D364" s="28"/>
      <c r="E364" s="28"/>
      <c r="F364" s="34" t="s">
        <v>92</v>
      </c>
      <c r="G364" s="35"/>
      <c r="H364" s="28"/>
      <c r="I364" s="33"/>
    </row>
    <row r="365" spans="2:13" ht="15" customHeight="1">
      <c r="C365" s="27" t="s">
        <v>82</v>
      </c>
      <c r="D365" s="27" t="s">
        <v>93</v>
      </c>
      <c r="E365" s="28"/>
      <c r="F365" s="28"/>
      <c r="G365" s="28"/>
      <c r="H365" s="28"/>
      <c r="I365" s="32">
        <f>I360</f>
        <v>105087</v>
      </c>
    </row>
    <row r="366" spans="2:13" ht="15" customHeight="1">
      <c r="C366" s="27" t="s">
        <v>83</v>
      </c>
      <c r="D366" s="27" t="str">
        <f>+"Overhead &amp; Profit "&amp;$L$3*100&amp;"%"</f>
        <v>Overhead &amp; Profit 9,5%</v>
      </c>
      <c r="E366" s="28"/>
      <c r="F366" s="28"/>
      <c r="G366" s="27">
        <f>$L$3</f>
        <v>9.5000000000000001E-2</v>
      </c>
      <c r="H366" s="28"/>
      <c r="I366" s="36">
        <f>G366*I365</f>
        <v>9983.2649999999994</v>
      </c>
    </row>
    <row r="367" spans="2:13" ht="15" customHeight="1">
      <c r="B367" s="37" t="str">
        <f>+$M$4&amp;3</f>
        <v>PT3</v>
      </c>
      <c r="C367" s="27" t="s">
        <v>1</v>
      </c>
      <c r="D367" s="27" t="s">
        <v>94</v>
      </c>
      <c r="E367" s="28"/>
      <c r="F367" s="28"/>
      <c r="G367" s="28"/>
      <c r="H367" s="28"/>
      <c r="I367" s="32">
        <f>SUM(I365:I366)</f>
        <v>115070.265</v>
      </c>
      <c r="J367" s="21">
        <v>3</v>
      </c>
    </row>
    <row r="368" spans="2:13" ht="15" customHeight="1">
      <c r="B368" s="26"/>
    </row>
    <row r="369" spans="2:13" ht="15" customHeight="1">
      <c r="B369" s="26"/>
      <c r="C369" s="21" t="str">
        <f>VLOOKUP(B381,'REKAP ANALISA'!$C:$G,3,0)</f>
        <v>Menggali 1 m3 tanah keras sedalam 1 m</v>
      </c>
    </row>
    <row r="370" spans="2:13" ht="15" customHeight="1">
      <c r="C370" s="27" t="s">
        <v>0</v>
      </c>
      <c r="D370" s="27" t="s">
        <v>60</v>
      </c>
      <c r="E370" s="27" t="s">
        <v>59</v>
      </c>
      <c r="F370" s="27" t="s">
        <v>61</v>
      </c>
      <c r="G370" s="27" t="s">
        <v>62</v>
      </c>
      <c r="H370" s="27" t="s">
        <v>85</v>
      </c>
      <c r="I370" s="27" t="s">
        <v>86</v>
      </c>
    </row>
    <row r="371" spans="2:13" ht="15" customHeight="1">
      <c r="C371" s="27" t="s">
        <v>14</v>
      </c>
      <c r="D371" s="27" t="s">
        <v>87</v>
      </c>
      <c r="E371" s="28"/>
      <c r="F371" s="28"/>
      <c r="G371" s="28"/>
      <c r="H371" s="33"/>
      <c r="I371" s="33"/>
    </row>
    <row r="372" spans="2:13" ht="15" customHeight="1">
      <c r="C372" s="28"/>
      <c r="D372" s="27" t="s">
        <v>53</v>
      </c>
      <c r="E372" s="27" t="s">
        <v>63</v>
      </c>
      <c r="F372" s="29" t="s">
        <v>50</v>
      </c>
      <c r="G372" s="27">
        <v>1</v>
      </c>
      <c r="H372" s="30">
        <f>VLOOKUP(E372,UPAH!$C:$F,4,0)</f>
        <v>93000</v>
      </c>
      <c r="I372" s="31">
        <f t="shared" ref="I372:I373" si="32">+G372*H372</f>
        <v>93000</v>
      </c>
    </row>
    <row r="373" spans="2:13" ht="15" customHeight="1">
      <c r="C373" s="28"/>
      <c r="D373" s="27" t="s">
        <v>49</v>
      </c>
      <c r="E373" s="27" t="s">
        <v>66</v>
      </c>
      <c r="F373" s="29" t="s">
        <v>50</v>
      </c>
      <c r="G373" s="27">
        <v>3.2000000000000001E-2</v>
      </c>
      <c r="H373" s="30">
        <f>VLOOKUP(E373,UPAH!$C:$F,4,0)</f>
        <v>111000</v>
      </c>
      <c r="I373" s="31">
        <f t="shared" si="32"/>
        <v>3552</v>
      </c>
    </row>
    <row r="374" spans="2:13">
      <c r="C374" s="28"/>
      <c r="D374" s="28"/>
      <c r="E374" s="28"/>
      <c r="F374" s="34" t="s">
        <v>88</v>
      </c>
      <c r="G374" s="35"/>
      <c r="H374" s="28"/>
      <c r="I374" s="32">
        <f>SUM(I372:I373)</f>
        <v>96552</v>
      </c>
      <c r="M374" s="21"/>
    </row>
    <row r="375" spans="2:13">
      <c r="C375" s="27" t="s">
        <v>80</v>
      </c>
      <c r="D375" s="27" t="s">
        <v>89</v>
      </c>
      <c r="E375" s="28"/>
      <c r="F375" s="28"/>
      <c r="G375" s="28"/>
      <c r="H375" s="28"/>
      <c r="I375" s="33"/>
      <c r="M375" s="21"/>
    </row>
    <row r="376" spans="2:13" ht="15" customHeight="1">
      <c r="C376" s="28"/>
      <c r="D376" s="28"/>
      <c r="E376" s="28"/>
      <c r="F376" s="34" t="s">
        <v>90</v>
      </c>
      <c r="G376" s="35"/>
      <c r="H376" s="28"/>
      <c r="I376" s="33"/>
    </row>
    <row r="377" spans="2:13" ht="15" customHeight="1">
      <c r="C377" s="27" t="s">
        <v>81</v>
      </c>
      <c r="D377" s="27" t="s">
        <v>91</v>
      </c>
      <c r="E377" s="28"/>
      <c r="F377" s="28"/>
      <c r="G377" s="28"/>
      <c r="H377" s="28"/>
      <c r="I377" s="33"/>
    </row>
    <row r="378" spans="2:13" ht="15" customHeight="1">
      <c r="C378" s="28"/>
      <c r="D378" s="28"/>
      <c r="E378" s="28"/>
      <c r="F378" s="34" t="s">
        <v>92</v>
      </c>
      <c r="G378" s="35"/>
      <c r="H378" s="28"/>
      <c r="I378" s="33"/>
    </row>
    <row r="379" spans="2:13" ht="15" customHeight="1">
      <c r="C379" s="27" t="s">
        <v>82</v>
      </c>
      <c r="D379" s="27" t="s">
        <v>93</v>
      </c>
      <c r="E379" s="28"/>
      <c r="F379" s="28"/>
      <c r="G379" s="28"/>
      <c r="H379" s="28"/>
      <c r="I379" s="32">
        <f>I374</f>
        <v>96552</v>
      </c>
    </row>
    <row r="380" spans="2:13" ht="15" customHeight="1">
      <c r="C380" s="27" t="s">
        <v>83</v>
      </c>
      <c r="D380" s="27" t="str">
        <f>+"Overhead &amp; Profit "&amp;$L$3*100&amp;"%"</f>
        <v>Overhead &amp; Profit 9,5%</v>
      </c>
      <c r="E380" s="28"/>
      <c r="F380" s="28"/>
      <c r="G380" s="27">
        <f>$L$3</f>
        <v>9.5000000000000001E-2</v>
      </c>
      <c r="H380" s="28"/>
      <c r="I380" s="36">
        <f>G380*I379</f>
        <v>9172.44</v>
      </c>
    </row>
    <row r="381" spans="2:13" ht="15" customHeight="1">
      <c r="B381" s="37" t="str">
        <f>+$M$4&amp;4</f>
        <v>PT4</v>
      </c>
      <c r="C381" s="27" t="s">
        <v>1</v>
      </c>
      <c r="D381" s="27" t="s">
        <v>94</v>
      </c>
      <c r="E381" s="28"/>
      <c r="F381" s="28"/>
      <c r="G381" s="28"/>
      <c r="H381" s="28"/>
      <c r="I381" s="32">
        <f>SUM(I379:I380)</f>
        <v>105724.44</v>
      </c>
      <c r="J381" s="21">
        <v>4</v>
      </c>
    </row>
    <row r="382" spans="2:13" ht="15" customHeight="1">
      <c r="B382" s="26"/>
    </row>
    <row r="383" spans="2:13" ht="15" customHeight="1">
      <c r="B383" s="26"/>
      <c r="C383" s="21" t="str">
        <f>VLOOKUP(B395,'REKAP ANALISA'!$C:$G,3,0)</f>
        <v>Menggali 1 m3 tanah cadas sedalam 1 m</v>
      </c>
    </row>
    <row r="384" spans="2:13" ht="15" customHeight="1">
      <c r="C384" s="27" t="s">
        <v>0</v>
      </c>
      <c r="D384" s="27" t="s">
        <v>60</v>
      </c>
      <c r="E384" s="27" t="s">
        <v>59</v>
      </c>
      <c r="F384" s="27" t="s">
        <v>61</v>
      </c>
      <c r="G384" s="27" t="s">
        <v>62</v>
      </c>
      <c r="H384" s="27" t="s">
        <v>85</v>
      </c>
      <c r="I384" s="27" t="s">
        <v>86</v>
      </c>
    </row>
    <row r="385" spans="2:13" ht="15" customHeight="1">
      <c r="C385" s="27" t="s">
        <v>14</v>
      </c>
      <c r="D385" s="27" t="s">
        <v>87</v>
      </c>
      <c r="E385" s="28"/>
      <c r="F385" s="28"/>
      <c r="G385" s="28"/>
      <c r="H385" s="33"/>
      <c r="I385" s="33"/>
    </row>
    <row r="386" spans="2:13" ht="15" customHeight="1">
      <c r="C386" s="28"/>
      <c r="D386" s="27" t="s">
        <v>53</v>
      </c>
      <c r="E386" s="27" t="s">
        <v>63</v>
      </c>
      <c r="F386" s="29" t="s">
        <v>50</v>
      </c>
      <c r="G386" s="27">
        <v>1.5</v>
      </c>
      <c r="H386" s="30">
        <f>VLOOKUP(E386,UPAH!$C:$F,4,0)</f>
        <v>93000</v>
      </c>
      <c r="I386" s="31">
        <f t="shared" ref="I386:I387" si="33">+G386*H386</f>
        <v>139500</v>
      </c>
    </row>
    <row r="387" spans="2:13" ht="15" customHeight="1">
      <c r="C387" s="28"/>
      <c r="D387" s="27" t="s">
        <v>49</v>
      </c>
      <c r="E387" s="27" t="s">
        <v>66</v>
      </c>
      <c r="F387" s="29" t="s">
        <v>50</v>
      </c>
      <c r="G387" s="27">
        <v>0.06</v>
      </c>
      <c r="H387" s="30">
        <f>VLOOKUP(E387,UPAH!$C:$F,4,0)</f>
        <v>111000</v>
      </c>
      <c r="I387" s="31">
        <f t="shared" si="33"/>
        <v>6660</v>
      </c>
    </row>
    <row r="388" spans="2:13">
      <c r="C388" s="28"/>
      <c r="D388" s="28"/>
      <c r="E388" s="28"/>
      <c r="F388" s="34" t="s">
        <v>88</v>
      </c>
      <c r="G388" s="35"/>
      <c r="H388" s="28"/>
      <c r="I388" s="32">
        <f>SUM(I386:I387)</f>
        <v>146160</v>
      </c>
      <c r="M388" s="21"/>
    </row>
    <row r="389" spans="2:13">
      <c r="C389" s="27" t="s">
        <v>80</v>
      </c>
      <c r="D389" s="27" t="s">
        <v>89</v>
      </c>
      <c r="E389" s="28"/>
      <c r="F389" s="28"/>
      <c r="G389" s="28"/>
      <c r="H389" s="28"/>
      <c r="I389" s="33"/>
      <c r="M389" s="21"/>
    </row>
    <row r="390" spans="2:13" ht="15" customHeight="1">
      <c r="C390" s="28"/>
      <c r="D390" s="28"/>
      <c r="E390" s="28"/>
      <c r="F390" s="34" t="s">
        <v>90</v>
      </c>
      <c r="G390" s="35"/>
      <c r="H390" s="28"/>
      <c r="I390" s="33"/>
    </row>
    <row r="391" spans="2:13" ht="15" customHeight="1">
      <c r="C391" s="27" t="s">
        <v>81</v>
      </c>
      <c r="D391" s="27" t="s">
        <v>91</v>
      </c>
      <c r="E391" s="28"/>
      <c r="F391" s="28"/>
      <c r="G391" s="28"/>
      <c r="H391" s="28"/>
      <c r="I391" s="33"/>
    </row>
    <row r="392" spans="2:13" ht="15" customHeight="1">
      <c r="C392" s="28"/>
      <c r="D392" s="28"/>
      <c r="E392" s="28"/>
      <c r="F392" s="34" t="s">
        <v>92</v>
      </c>
      <c r="G392" s="35"/>
      <c r="H392" s="28"/>
      <c r="I392" s="33"/>
    </row>
    <row r="393" spans="2:13" ht="15" customHeight="1">
      <c r="C393" s="27" t="s">
        <v>82</v>
      </c>
      <c r="D393" s="27" t="s">
        <v>93</v>
      </c>
      <c r="E393" s="28"/>
      <c r="F393" s="28"/>
      <c r="G393" s="28"/>
      <c r="H393" s="28"/>
      <c r="I393" s="32">
        <f>I388</f>
        <v>146160</v>
      </c>
    </row>
    <row r="394" spans="2:13" ht="15" customHeight="1">
      <c r="C394" s="27" t="s">
        <v>83</v>
      </c>
      <c r="D394" s="27" t="str">
        <f>+"Overhead &amp; Profit "&amp;$L$3*100&amp;"%"</f>
        <v>Overhead &amp; Profit 9,5%</v>
      </c>
      <c r="E394" s="28"/>
      <c r="F394" s="28"/>
      <c r="G394" s="27">
        <f>$L$3</f>
        <v>9.5000000000000001E-2</v>
      </c>
      <c r="H394" s="28"/>
      <c r="I394" s="36">
        <f>G394*I393</f>
        <v>13885.2</v>
      </c>
    </row>
    <row r="395" spans="2:13" ht="15" customHeight="1">
      <c r="B395" s="37" t="str">
        <f>+$M$4&amp;5</f>
        <v>PT5</v>
      </c>
      <c r="C395" s="27" t="s">
        <v>1</v>
      </c>
      <c r="D395" s="27" t="s">
        <v>94</v>
      </c>
      <c r="E395" s="28"/>
      <c r="F395" s="28"/>
      <c r="G395" s="28"/>
      <c r="H395" s="28"/>
      <c r="I395" s="32">
        <f>SUM(I393:I394)</f>
        <v>160045.20000000001</v>
      </c>
      <c r="J395" s="21">
        <v>5</v>
      </c>
    </row>
    <row r="396" spans="2:13" ht="15" customHeight="1">
      <c r="B396" s="26"/>
    </row>
    <row r="397" spans="2:13" ht="15" customHeight="1">
      <c r="B397" s="26"/>
      <c r="C397" s="21" t="str">
        <f>VLOOKUP(B409,'REKAP ANALISA'!$C:$G,3,0)</f>
        <v>Menggali 1 m3 tanah lumpur sedalam 1 m</v>
      </c>
    </row>
    <row r="398" spans="2:13" ht="15" customHeight="1">
      <c r="C398" s="27" t="s">
        <v>0</v>
      </c>
      <c r="D398" s="27" t="s">
        <v>60</v>
      </c>
      <c r="E398" s="27" t="s">
        <v>59</v>
      </c>
      <c r="F398" s="27" t="s">
        <v>61</v>
      </c>
      <c r="G398" s="27" t="s">
        <v>62</v>
      </c>
      <c r="H398" s="27" t="s">
        <v>85</v>
      </c>
      <c r="I398" s="27" t="s">
        <v>86</v>
      </c>
    </row>
    <row r="399" spans="2:13" ht="15" customHeight="1">
      <c r="C399" s="27" t="s">
        <v>14</v>
      </c>
      <c r="D399" s="27" t="s">
        <v>87</v>
      </c>
      <c r="E399" s="28"/>
      <c r="F399" s="28"/>
      <c r="G399" s="28"/>
      <c r="H399" s="33"/>
      <c r="I399" s="33"/>
    </row>
    <row r="400" spans="2:13" ht="15" customHeight="1">
      <c r="C400" s="28"/>
      <c r="D400" s="27" t="s">
        <v>53</v>
      </c>
      <c r="E400" s="27" t="s">
        <v>63</v>
      </c>
      <c r="F400" s="29" t="s">
        <v>50</v>
      </c>
      <c r="G400" s="27">
        <v>1.2</v>
      </c>
      <c r="H400" s="30">
        <f>VLOOKUP(E400,UPAH!$C:$F,4,0)</f>
        <v>93000</v>
      </c>
      <c r="I400" s="31">
        <f t="shared" ref="I400:I401" si="34">+G400*H400</f>
        <v>111600</v>
      </c>
    </row>
    <row r="401" spans="2:13" ht="15" customHeight="1">
      <c r="C401" s="28"/>
      <c r="D401" s="27" t="s">
        <v>49</v>
      </c>
      <c r="E401" s="27" t="s">
        <v>66</v>
      </c>
      <c r="F401" s="29" t="s">
        <v>50</v>
      </c>
      <c r="G401" s="27">
        <v>4.4999999999999998E-2</v>
      </c>
      <c r="H401" s="30">
        <f>VLOOKUP(E401,UPAH!$C:$F,4,0)</f>
        <v>111000</v>
      </c>
      <c r="I401" s="31">
        <f t="shared" si="34"/>
        <v>4995</v>
      </c>
    </row>
    <row r="402" spans="2:13">
      <c r="C402" s="28"/>
      <c r="D402" s="28"/>
      <c r="E402" s="28"/>
      <c r="F402" s="34" t="s">
        <v>88</v>
      </c>
      <c r="G402" s="35"/>
      <c r="H402" s="28"/>
      <c r="I402" s="32">
        <f>SUM(I400:I401)</f>
        <v>116595</v>
      </c>
      <c r="M402" s="21"/>
    </row>
    <row r="403" spans="2:13">
      <c r="C403" s="27" t="s">
        <v>80</v>
      </c>
      <c r="D403" s="27" t="s">
        <v>89</v>
      </c>
      <c r="E403" s="28"/>
      <c r="F403" s="28"/>
      <c r="G403" s="28"/>
      <c r="H403" s="28"/>
      <c r="I403" s="33"/>
      <c r="M403" s="21"/>
    </row>
    <row r="404" spans="2:13" ht="15" customHeight="1">
      <c r="C404" s="28"/>
      <c r="D404" s="28"/>
      <c r="E404" s="28"/>
      <c r="F404" s="34" t="s">
        <v>90</v>
      </c>
      <c r="G404" s="35"/>
      <c r="H404" s="28"/>
      <c r="I404" s="33"/>
    </row>
    <row r="405" spans="2:13" ht="15" customHeight="1">
      <c r="C405" s="27" t="s">
        <v>81</v>
      </c>
      <c r="D405" s="27" t="s">
        <v>91</v>
      </c>
      <c r="E405" s="28"/>
      <c r="F405" s="28"/>
      <c r="G405" s="28"/>
      <c r="H405" s="28"/>
      <c r="I405" s="33"/>
    </row>
    <row r="406" spans="2:13" ht="15" customHeight="1">
      <c r="C406" s="28"/>
      <c r="D406" s="28"/>
      <c r="E406" s="28"/>
      <c r="F406" s="34" t="s">
        <v>92</v>
      </c>
      <c r="G406" s="35"/>
      <c r="H406" s="28"/>
      <c r="I406" s="33"/>
    </row>
    <row r="407" spans="2:13" ht="15" customHeight="1">
      <c r="C407" s="27" t="s">
        <v>82</v>
      </c>
      <c r="D407" s="27" t="s">
        <v>93</v>
      </c>
      <c r="E407" s="28"/>
      <c r="F407" s="28"/>
      <c r="G407" s="28"/>
      <c r="H407" s="28"/>
      <c r="I407" s="32">
        <f>I402</f>
        <v>116595</v>
      </c>
    </row>
    <row r="408" spans="2:13" ht="15" customHeight="1">
      <c r="C408" s="27" t="s">
        <v>83</v>
      </c>
      <c r="D408" s="27" t="str">
        <f>+"Overhead &amp; Profit "&amp;$L$3*100&amp;"%"</f>
        <v>Overhead &amp; Profit 9,5%</v>
      </c>
      <c r="E408" s="28"/>
      <c r="F408" s="28"/>
      <c r="G408" s="27">
        <f>$L$3</f>
        <v>9.5000000000000001E-2</v>
      </c>
      <c r="H408" s="28"/>
      <c r="I408" s="36">
        <f>G408*I407</f>
        <v>11076.525</v>
      </c>
    </row>
    <row r="409" spans="2:13" ht="15" customHeight="1">
      <c r="B409" s="37" t="str">
        <f>+$M$4&amp;6</f>
        <v>PT6</v>
      </c>
      <c r="C409" s="27" t="s">
        <v>1</v>
      </c>
      <c r="D409" s="27" t="s">
        <v>94</v>
      </c>
      <c r="E409" s="28"/>
      <c r="F409" s="28"/>
      <c r="G409" s="28"/>
      <c r="H409" s="28"/>
      <c r="I409" s="32">
        <f>SUM(I407:I408)</f>
        <v>127671.52499999999</v>
      </c>
      <c r="J409" s="21">
        <v>6</v>
      </c>
    </row>
    <row r="410" spans="2:13" ht="15" customHeight="1">
      <c r="B410" s="26"/>
    </row>
    <row r="411" spans="2:13" ht="15" customHeight="1">
      <c r="B411" s="26"/>
      <c r="C411" s="21" t="str">
        <f>VLOOKUP(B423,'REKAP ANALISA'!$C:$G,3,0)</f>
        <v>Pengerjaan stripping 1 m2 tanah tebing setinggi 1 meter</v>
      </c>
    </row>
    <row r="412" spans="2:13" ht="15" customHeight="1">
      <c r="C412" s="27" t="s">
        <v>0</v>
      </c>
      <c r="D412" s="27" t="s">
        <v>60</v>
      </c>
      <c r="E412" s="27" t="s">
        <v>59</v>
      </c>
      <c r="F412" s="27" t="s">
        <v>61</v>
      </c>
      <c r="G412" s="27" t="s">
        <v>62</v>
      </c>
      <c r="H412" s="27" t="s">
        <v>85</v>
      </c>
      <c r="I412" s="27" t="s">
        <v>86</v>
      </c>
    </row>
    <row r="413" spans="2:13" ht="15" customHeight="1">
      <c r="C413" s="27" t="s">
        <v>14</v>
      </c>
      <c r="D413" s="27" t="s">
        <v>87</v>
      </c>
      <c r="E413" s="28"/>
      <c r="F413" s="28"/>
      <c r="G413" s="28"/>
      <c r="H413" s="33"/>
      <c r="I413" s="33"/>
    </row>
    <row r="414" spans="2:13" ht="15" customHeight="1">
      <c r="C414" s="28"/>
      <c r="D414" s="27" t="s">
        <v>53</v>
      </c>
      <c r="E414" s="27" t="s">
        <v>63</v>
      </c>
      <c r="F414" s="29" t="s">
        <v>50</v>
      </c>
      <c r="G414" s="27">
        <v>0.05</v>
      </c>
      <c r="H414" s="30">
        <f>VLOOKUP(E414,UPAH!$C:$F,4,0)</f>
        <v>93000</v>
      </c>
      <c r="I414" s="31">
        <f t="shared" ref="I414:I415" si="35">+G414*H414</f>
        <v>4650</v>
      </c>
    </row>
    <row r="415" spans="2:13" ht="15" customHeight="1">
      <c r="C415" s="28"/>
      <c r="D415" s="27" t="s">
        <v>49</v>
      </c>
      <c r="E415" s="27" t="s">
        <v>66</v>
      </c>
      <c r="F415" s="29" t="s">
        <v>50</v>
      </c>
      <c r="G415" s="27">
        <v>5.0000000000000001E-3</v>
      </c>
      <c r="H415" s="30">
        <f>VLOOKUP(E415,UPAH!$C:$F,4,0)</f>
        <v>111000</v>
      </c>
      <c r="I415" s="31">
        <f t="shared" si="35"/>
        <v>555</v>
      </c>
    </row>
    <row r="416" spans="2:13">
      <c r="C416" s="28"/>
      <c r="D416" s="28"/>
      <c r="E416" s="28"/>
      <c r="F416" s="34" t="s">
        <v>88</v>
      </c>
      <c r="G416" s="35"/>
      <c r="H416" s="28"/>
      <c r="I416" s="32">
        <f>SUM(I414:I415)</f>
        <v>5205</v>
      </c>
      <c r="M416" s="21"/>
    </row>
    <row r="417" spans="2:13">
      <c r="C417" s="27" t="s">
        <v>80</v>
      </c>
      <c r="D417" s="27" t="s">
        <v>89</v>
      </c>
      <c r="E417" s="28"/>
      <c r="F417" s="28"/>
      <c r="G417" s="28"/>
      <c r="H417" s="28"/>
      <c r="I417" s="33"/>
      <c r="M417" s="21"/>
    </row>
    <row r="418" spans="2:13" ht="15" customHeight="1">
      <c r="C418" s="28"/>
      <c r="D418" s="28"/>
      <c r="E418" s="28"/>
      <c r="F418" s="34" t="s">
        <v>90</v>
      </c>
      <c r="G418" s="35"/>
      <c r="H418" s="28"/>
      <c r="I418" s="33"/>
    </row>
    <row r="419" spans="2:13" ht="15" customHeight="1">
      <c r="C419" s="27" t="s">
        <v>81</v>
      </c>
      <c r="D419" s="27" t="s">
        <v>91</v>
      </c>
      <c r="E419" s="28"/>
      <c r="F419" s="28"/>
      <c r="G419" s="28"/>
      <c r="H419" s="28"/>
      <c r="I419" s="33"/>
    </row>
    <row r="420" spans="2:13" ht="15" customHeight="1">
      <c r="C420" s="28"/>
      <c r="D420" s="28"/>
      <c r="E420" s="28"/>
      <c r="F420" s="34" t="s">
        <v>92</v>
      </c>
      <c r="G420" s="35"/>
      <c r="H420" s="28"/>
      <c r="I420" s="33"/>
    </row>
    <row r="421" spans="2:13" ht="15" customHeight="1">
      <c r="C421" s="27" t="s">
        <v>82</v>
      </c>
      <c r="D421" s="27" t="s">
        <v>93</v>
      </c>
      <c r="E421" s="28"/>
      <c r="F421" s="28"/>
      <c r="G421" s="28"/>
      <c r="H421" s="28"/>
      <c r="I421" s="32">
        <f>I416</f>
        <v>5205</v>
      </c>
    </row>
    <row r="422" spans="2:13" ht="15" customHeight="1">
      <c r="C422" s="27" t="s">
        <v>83</v>
      </c>
      <c r="D422" s="27" t="str">
        <f>+"Overhead &amp; Profit "&amp;$L$3*100&amp;"%"</f>
        <v>Overhead &amp; Profit 9,5%</v>
      </c>
      <c r="E422" s="28"/>
      <c r="F422" s="28"/>
      <c r="G422" s="27">
        <f>$L$3</f>
        <v>9.5000000000000001E-2</v>
      </c>
      <c r="H422" s="28"/>
      <c r="I422" s="36">
        <f>G422*I421</f>
        <v>494.47500000000002</v>
      </c>
    </row>
    <row r="423" spans="2:13" ht="15" customHeight="1">
      <c r="B423" s="37" t="str">
        <f>+$M$4&amp;7</f>
        <v>PT7</v>
      </c>
      <c r="C423" s="27" t="s">
        <v>1</v>
      </c>
      <c r="D423" s="27" t="s">
        <v>94</v>
      </c>
      <c r="E423" s="28"/>
      <c r="F423" s="28"/>
      <c r="G423" s="28"/>
      <c r="H423" s="28"/>
      <c r="I423" s="32">
        <f>SUM(I421:I422)</f>
        <v>5699.4750000000004</v>
      </c>
      <c r="J423" s="21">
        <v>7</v>
      </c>
    </row>
    <row r="424" spans="2:13" ht="15" customHeight="1">
      <c r="B424" s="26"/>
    </row>
    <row r="425" spans="2:13" ht="15" customHeight="1">
      <c r="B425" s="26"/>
      <c r="C425" s="21" t="str">
        <f>VLOOKUP(B437,'REKAP ANALISA'!$C:$G,3,0)</f>
        <v>(K3) Pembuangan  1 m3 tanah sejauh 30 meter</v>
      </c>
    </row>
    <row r="426" spans="2:13" ht="15" customHeight="1">
      <c r="C426" s="27" t="s">
        <v>0</v>
      </c>
      <c r="D426" s="27" t="s">
        <v>60</v>
      </c>
      <c r="E426" s="27" t="s">
        <v>59</v>
      </c>
      <c r="F426" s="27" t="s">
        <v>61</v>
      </c>
      <c r="G426" s="27" t="s">
        <v>62</v>
      </c>
      <c r="H426" s="27" t="s">
        <v>85</v>
      </c>
      <c r="I426" s="27" t="s">
        <v>86</v>
      </c>
    </row>
    <row r="427" spans="2:13" ht="15" customHeight="1">
      <c r="C427" s="27" t="s">
        <v>14</v>
      </c>
      <c r="D427" s="27" t="s">
        <v>87</v>
      </c>
      <c r="E427" s="28"/>
      <c r="F427" s="28"/>
      <c r="G427" s="28"/>
      <c r="H427" s="33"/>
      <c r="I427" s="33"/>
    </row>
    <row r="428" spans="2:13" ht="15" customHeight="1">
      <c r="C428" s="28"/>
      <c r="D428" s="27" t="s">
        <v>53</v>
      </c>
      <c r="E428" s="27" t="s">
        <v>63</v>
      </c>
      <c r="F428" s="29" t="s">
        <v>50</v>
      </c>
      <c r="G428" s="27">
        <v>0.33</v>
      </c>
      <c r="H428" s="30">
        <f>VLOOKUP(E428,UPAH!$C:$F,4,0)</f>
        <v>93000</v>
      </c>
      <c r="I428" s="31">
        <f t="shared" ref="I428:I429" si="36">+G428*H428</f>
        <v>30690</v>
      </c>
    </row>
    <row r="429" spans="2:13" ht="15" customHeight="1">
      <c r="C429" s="28"/>
      <c r="D429" s="27" t="s">
        <v>49</v>
      </c>
      <c r="E429" s="27" t="s">
        <v>66</v>
      </c>
      <c r="F429" s="29" t="s">
        <v>50</v>
      </c>
      <c r="G429" s="27">
        <v>0.01</v>
      </c>
      <c r="H429" s="30">
        <f>VLOOKUP(E429,UPAH!$C:$F,4,0)</f>
        <v>111000</v>
      </c>
      <c r="I429" s="31">
        <f t="shared" si="36"/>
        <v>1110</v>
      </c>
    </row>
    <row r="430" spans="2:13">
      <c r="C430" s="28"/>
      <c r="D430" s="28"/>
      <c r="E430" s="28"/>
      <c r="F430" s="34" t="s">
        <v>88</v>
      </c>
      <c r="G430" s="35"/>
      <c r="H430" s="28"/>
      <c r="I430" s="32">
        <f>SUM(I428:I429)</f>
        <v>31800</v>
      </c>
      <c r="M430" s="21"/>
    </row>
    <row r="431" spans="2:13">
      <c r="C431" s="27" t="s">
        <v>80</v>
      </c>
      <c r="D431" s="27" t="s">
        <v>89</v>
      </c>
      <c r="E431" s="28"/>
      <c r="F431" s="28"/>
      <c r="G431" s="28"/>
      <c r="H431" s="28"/>
      <c r="I431" s="33"/>
      <c r="M431" s="21"/>
    </row>
    <row r="432" spans="2:13" ht="15" customHeight="1">
      <c r="C432" s="28"/>
      <c r="D432" s="28"/>
      <c r="E432" s="28"/>
      <c r="F432" s="34" t="s">
        <v>90</v>
      </c>
      <c r="G432" s="35"/>
      <c r="H432" s="28"/>
      <c r="I432" s="33"/>
    </row>
    <row r="433" spans="2:13" ht="15" customHeight="1">
      <c r="C433" s="27" t="s">
        <v>81</v>
      </c>
      <c r="D433" s="27" t="s">
        <v>91</v>
      </c>
      <c r="E433" s="28"/>
      <c r="F433" s="28"/>
      <c r="G433" s="28"/>
      <c r="H433" s="28"/>
      <c r="I433" s="33"/>
    </row>
    <row r="434" spans="2:13" ht="15" customHeight="1">
      <c r="C434" s="28"/>
      <c r="D434" s="28"/>
      <c r="E434" s="28"/>
      <c r="F434" s="34" t="s">
        <v>92</v>
      </c>
      <c r="G434" s="35"/>
      <c r="H434" s="28"/>
      <c r="I434" s="33"/>
    </row>
    <row r="435" spans="2:13" ht="15" customHeight="1">
      <c r="C435" s="27" t="s">
        <v>82</v>
      </c>
      <c r="D435" s="27" t="s">
        <v>93</v>
      </c>
      <c r="E435" s="28"/>
      <c r="F435" s="28"/>
      <c r="G435" s="28"/>
      <c r="H435" s="28"/>
      <c r="I435" s="32">
        <f>I430</f>
        <v>31800</v>
      </c>
    </row>
    <row r="436" spans="2:13" ht="15" customHeight="1">
      <c r="C436" s="27" t="s">
        <v>83</v>
      </c>
      <c r="D436" s="27" t="str">
        <f>+"Overhead &amp; Profit "&amp;$L$3*100&amp;"%"</f>
        <v>Overhead &amp; Profit 9,5%</v>
      </c>
      <c r="E436" s="28"/>
      <c r="F436" s="28"/>
      <c r="G436" s="27">
        <f>$L$3</f>
        <v>9.5000000000000001E-2</v>
      </c>
      <c r="H436" s="28"/>
      <c r="I436" s="36">
        <f>G436*I435</f>
        <v>3021</v>
      </c>
    </row>
    <row r="437" spans="2:13" ht="15" customHeight="1">
      <c r="B437" s="37" t="str">
        <f>+$M$4&amp;8</f>
        <v>PT8</v>
      </c>
      <c r="C437" s="27" t="s">
        <v>1</v>
      </c>
      <c r="D437" s="27" t="s">
        <v>94</v>
      </c>
      <c r="E437" s="28"/>
      <c r="F437" s="28"/>
      <c r="G437" s="28"/>
      <c r="H437" s="28"/>
      <c r="I437" s="32">
        <f>SUM(I435:I436)</f>
        <v>34821</v>
      </c>
      <c r="J437" s="21">
        <v>8</v>
      </c>
    </row>
    <row r="438" spans="2:13" ht="15" customHeight="1">
      <c r="B438" s="26"/>
    </row>
    <row r="439" spans="2:13" ht="15" customHeight="1">
      <c r="B439" s="26"/>
      <c r="C439" s="21" t="str">
        <f>VLOOKUP(B451,'REKAP ANALISA'!$C:$G,3,0)</f>
        <v>Pengurugan kembali 1 m3 galian tanah (1/3 Galian;-Tanah  Biasa Sedalam 1 M)</v>
      </c>
    </row>
    <row r="440" spans="2:13" ht="15" customHeight="1">
      <c r="C440" s="27" t="s">
        <v>0</v>
      </c>
      <c r="D440" s="27" t="s">
        <v>60</v>
      </c>
      <c r="E440" s="27" t="s">
        <v>59</v>
      </c>
      <c r="F440" s="27" t="s">
        <v>61</v>
      </c>
      <c r="G440" s="27" t="s">
        <v>62</v>
      </c>
      <c r="H440" s="27" t="s">
        <v>85</v>
      </c>
      <c r="I440" s="27" t="s">
        <v>86</v>
      </c>
    </row>
    <row r="441" spans="2:13" ht="15" customHeight="1">
      <c r="C441" s="27" t="s">
        <v>14</v>
      </c>
      <c r="D441" s="27" t="s">
        <v>87</v>
      </c>
      <c r="E441" s="28"/>
      <c r="F441" s="28"/>
      <c r="G441" s="28"/>
      <c r="H441" s="33"/>
      <c r="I441" s="33"/>
    </row>
    <row r="442" spans="2:13" ht="15" customHeight="1">
      <c r="C442" s="28"/>
      <c r="D442" s="27" t="s">
        <v>53</v>
      </c>
      <c r="E442" s="27" t="s">
        <v>63</v>
      </c>
      <c r="F442" s="29" t="s">
        <v>50</v>
      </c>
      <c r="G442" s="27">
        <v>0.25</v>
      </c>
      <c r="H442" s="30">
        <f>VLOOKUP(E442,UPAH!$C:$F,4,0)</f>
        <v>93000</v>
      </c>
      <c r="I442" s="31">
        <f t="shared" ref="I442:I443" si="37">+G442*H442</f>
        <v>23250</v>
      </c>
    </row>
    <row r="443" spans="2:13" ht="15" customHeight="1">
      <c r="C443" s="28"/>
      <c r="D443" s="27" t="s">
        <v>49</v>
      </c>
      <c r="E443" s="27" t="s">
        <v>66</v>
      </c>
      <c r="F443" s="29" t="s">
        <v>50</v>
      </c>
      <c r="G443" s="27">
        <v>2.5000000000000001E-2</v>
      </c>
      <c r="H443" s="30">
        <f>VLOOKUP(E443,UPAH!$C:$F,4,0)</f>
        <v>111000</v>
      </c>
      <c r="I443" s="31">
        <f t="shared" si="37"/>
        <v>2775</v>
      </c>
    </row>
    <row r="444" spans="2:13">
      <c r="C444" s="28"/>
      <c r="D444" s="28"/>
      <c r="E444" s="28"/>
      <c r="F444" s="34" t="s">
        <v>88</v>
      </c>
      <c r="G444" s="35"/>
      <c r="H444" s="28"/>
      <c r="I444" s="32">
        <f>SUM(I442:I443)</f>
        <v>26025</v>
      </c>
      <c r="M444" s="21"/>
    </row>
    <row r="445" spans="2:13">
      <c r="C445" s="27" t="s">
        <v>80</v>
      </c>
      <c r="D445" s="27" t="s">
        <v>89</v>
      </c>
      <c r="E445" s="28"/>
      <c r="F445" s="28"/>
      <c r="G445" s="28"/>
      <c r="H445" s="28"/>
      <c r="I445" s="33"/>
      <c r="M445" s="21"/>
    </row>
    <row r="446" spans="2:13" ht="15" customHeight="1">
      <c r="C446" s="28"/>
      <c r="D446" s="28"/>
      <c r="E446" s="28"/>
      <c r="F446" s="34" t="s">
        <v>90</v>
      </c>
      <c r="G446" s="35"/>
      <c r="H446" s="28"/>
      <c r="I446" s="33"/>
    </row>
    <row r="447" spans="2:13" ht="15" customHeight="1">
      <c r="C447" s="27" t="s">
        <v>81</v>
      </c>
      <c r="D447" s="27" t="s">
        <v>91</v>
      </c>
      <c r="E447" s="28"/>
      <c r="F447" s="28"/>
      <c r="G447" s="28"/>
      <c r="H447" s="28"/>
      <c r="I447" s="33"/>
    </row>
    <row r="448" spans="2:13" ht="15" customHeight="1">
      <c r="C448" s="28"/>
      <c r="D448" s="28"/>
      <c r="E448" s="28"/>
      <c r="F448" s="34" t="s">
        <v>92</v>
      </c>
      <c r="G448" s="35"/>
      <c r="H448" s="28"/>
      <c r="I448" s="33"/>
    </row>
    <row r="449" spans="2:13" ht="15" customHeight="1">
      <c r="C449" s="27" t="s">
        <v>82</v>
      </c>
      <c r="D449" s="27" t="s">
        <v>93</v>
      </c>
      <c r="E449" s="28"/>
      <c r="F449" s="28"/>
      <c r="G449" s="28"/>
      <c r="H449" s="28"/>
      <c r="I449" s="32">
        <f>I444</f>
        <v>26025</v>
      </c>
    </row>
    <row r="450" spans="2:13" ht="15" customHeight="1">
      <c r="C450" s="27" t="s">
        <v>83</v>
      </c>
      <c r="D450" s="27" t="str">
        <f>+"Overhead &amp; Profit "&amp;$L$3*100&amp;"%"</f>
        <v>Overhead &amp; Profit 9,5%</v>
      </c>
      <c r="E450" s="28"/>
      <c r="F450" s="28"/>
      <c r="G450" s="27">
        <f>$L$3</f>
        <v>9.5000000000000001E-2</v>
      </c>
      <c r="H450" s="28"/>
      <c r="I450" s="36">
        <f>G450*I449</f>
        <v>2472.375</v>
      </c>
    </row>
    <row r="451" spans="2:13" ht="15" customHeight="1">
      <c r="B451" s="37" t="str">
        <f>+$M$4&amp;9</f>
        <v>PT9</v>
      </c>
      <c r="C451" s="27" t="s">
        <v>1</v>
      </c>
      <c r="D451" s="27" t="s">
        <v>94</v>
      </c>
      <c r="E451" s="28"/>
      <c r="F451" s="28"/>
      <c r="G451" s="28"/>
      <c r="H451" s="28"/>
      <c r="I451" s="32">
        <f>SUM(I449:I450)</f>
        <v>28497.375</v>
      </c>
      <c r="J451" s="21">
        <v>9</v>
      </c>
    </row>
    <row r="452" spans="2:13" ht="15" customHeight="1">
      <c r="B452" s="26"/>
    </row>
    <row r="453" spans="2:13" ht="15" customHeight="1">
      <c r="B453" s="26"/>
      <c r="C453" s="21" t="str">
        <f>VLOOKUP(B465,'REKAP ANALISA'!$C:$G,3,0)</f>
        <v>(K3) Pemadatan tanah 1 m3 tanah ( per 20 cm)</v>
      </c>
    </row>
    <row r="454" spans="2:13" ht="15" customHeight="1">
      <c r="C454" s="27" t="s">
        <v>0</v>
      </c>
      <c r="D454" s="27" t="s">
        <v>60</v>
      </c>
      <c r="E454" s="27" t="s">
        <v>59</v>
      </c>
      <c r="F454" s="27" t="s">
        <v>61</v>
      </c>
      <c r="G454" s="27" t="s">
        <v>62</v>
      </c>
      <c r="H454" s="27" t="s">
        <v>85</v>
      </c>
      <c r="I454" s="27" t="s">
        <v>86</v>
      </c>
    </row>
    <row r="455" spans="2:13" ht="15" customHeight="1">
      <c r="C455" s="27" t="s">
        <v>14</v>
      </c>
      <c r="D455" s="27" t="s">
        <v>87</v>
      </c>
      <c r="E455" s="28"/>
      <c r="F455" s="28"/>
      <c r="G455" s="28"/>
      <c r="H455" s="33"/>
      <c r="I455" s="33"/>
    </row>
    <row r="456" spans="2:13" ht="15" customHeight="1">
      <c r="C456" s="28"/>
      <c r="D456" s="27" t="s">
        <v>53</v>
      </c>
      <c r="E456" s="27" t="s">
        <v>63</v>
      </c>
      <c r="F456" s="29" t="s">
        <v>50</v>
      </c>
      <c r="G456" s="27">
        <v>0.5</v>
      </c>
      <c r="H456" s="30">
        <f>VLOOKUP(E456,UPAH!$C:$F,4,0)</f>
        <v>93000</v>
      </c>
      <c r="I456" s="31">
        <f t="shared" ref="I456:I457" si="38">+G456*H456</f>
        <v>46500</v>
      </c>
    </row>
    <row r="457" spans="2:13" ht="15" customHeight="1">
      <c r="C457" s="28"/>
      <c r="D457" s="27" t="s">
        <v>49</v>
      </c>
      <c r="E457" s="27" t="s">
        <v>66</v>
      </c>
      <c r="F457" s="29" t="s">
        <v>50</v>
      </c>
      <c r="G457" s="27">
        <v>0.05</v>
      </c>
      <c r="H457" s="30">
        <f>VLOOKUP(E457,UPAH!$C:$F,4,0)</f>
        <v>111000</v>
      </c>
      <c r="I457" s="31">
        <f t="shared" si="38"/>
        <v>5550</v>
      </c>
    </row>
    <row r="458" spans="2:13">
      <c r="C458" s="28"/>
      <c r="D458" s="28"/>
      <c r="E458" s="28"/>
      <c r="F458" s="34" t="s">
        <v>88</v>
      </c>
      <c r="G458" s="35"/>
      <c r="H458" s="28"/>
      <c r="I458" s="32">
        <f>SUM(I456:I457)</f>
        <v>52050</v>
      </c>
      <c r="M458" s="21"/>
    </row>
    <row r="459" spans="2:13">
      <c r="C459" s="27" t="s">
        <v>80</v>
      </c>
      <c r="D459" s="27" t="s">
        <v>89</v>
      </c>
      <c r="E459" s="28"/>
      <c r="F459" s="28"/>
      <c r="G459" s="28"/>
      <c r="H459" s="28"/>
      <c r="I459" s="33"/>
      <c r="M459" s="21"/>
    </row>
    <row r="460" spans="2:13" ht="15" customHeight="1">
      <c r="C460" s="28"/>
      <c r="D460" s="28"/>
      <c r="E460" s="28"/>
      <c r="F460" s="34" t="s">
        <v>90</v>
      </c>
      <c r="G460" s="35"/>
      <c r="H460" s="28"/>
      <c r="I460" s="33"/>
    </row>
    <row r="461" spans="2:13" ht="15" customHeight="1">
      <c r="C461" s="27" t="s">
        <v>81</v>
      </c>
      <c r="D461" s="27" t="s">
        <v>91</v>
      </c>
      <c r="E461" s="28"/>
      <c r="F461" s="28"/>
      <c r="G461" s="28"/>
      <c r="H461" s="28"/>
      <c r="I461" s="33"/>
    </row>
    <row r="462" spans="2:13" ht="15" customHeight="1">
      <c r="C462" s="28"/>
      <c r="D462" s="28"/>
      <c r="E462" s="28"/>
      <c r="F462" s="34" t="s">
        <v>92</v>
      </c>
      <c r="G462" s="35"/>
      <c r="H462" s="28"/>
      <c r="I462" s="33"/>
    </row>
    <row r="463" spans="2:13" ht="15" customHeight="1">
      <c r="C463" s="27" t="s">
        <v>82</v>
      </c>
      <c r="D463" s="27" t="s">
        <v>93</v>
      </c>
      <c r="E463" s="28"/>
      <c r="F463" s="28"/>
      <c r="G463" s="28"/>
      <c r="H463" s="28"/>
      <c r="I463" s="32">
        <f>I458</f>
        <v>52050</v>
      </c>
    </row>
    <row r="464" spans="2:13" ht="15" customHeight="1">
      <c r="C464" s="27" t="s">
        <v>83</v>
      </c>
      <c r="D464" s="27" t="str">
        <f>+"Overhead &amp; Profit "&amp;$L$3*100&amp;"%"</f>
        <v>Overhead &amp; Profit 9,5%</v>
      </c>
      <c r="E464" s="28"/>
      <c r="F464" s="28"/>
      <c r="G464" s="27">
        <f>$L$3</f>
        <v>9.5000000000000001E-2</v>
      </c>
      <c r="H464" s="28"/>
      <c r="I464" s="36">
        <f>G464*I463</f>
        <v>4944.75</v>
      </c>
    </row>
    <row r="465" spans="2:13" ht="15" customHeight="1">
      <c r="B465" s="37" t="str">
        <f>+$M$4&amp;10</f>
        <v>PT10</v>
      </c>
      <c r="C465" s="27" t="s">
        <v>1</v>
      </c>
      <c r="D465" s="27" t="s">
        <v>94</v>
      </c>
      <c r="E465" s="28"/>
      <c r="F465" s="28"/>
      <c r="G465" s="28"/>
      <c r="H465" s="28"/>
      <c r="I465" s="32">
        <f>SUM(I463:I464)</f>
        <v>56994.75</v>
      </c>
      <c r="J465" s="21">
        <v>10</v>
      </c>
    </row>
    <row r="466" spans="2:13" ht="15" customHeight="1">
      <c r="B466" s="26"/>
    </row>
    <row r="467" spans="2:13" ht="15" customHeight="1">
      <c r="B467" s="26"/>
      <c r="C467" s="21" t="str">
        <f>VLOOKUP(B480,'REKAP ANALISA'!$C:$G,3,0)</f>
        <v>Pengurugan 1 m3 dengan pasir urug</v>
      </c>
    </row>
    <row r="468" spans="2:13" ht="15" customHeight="1">
      <c r="C468" s="27" t="s">
        <v>0</v>
      </c>
      <c r="D468" s="27" t="s">
        <v>60</v>
      </c>
      <c r="E468" s="27" t="s">
        <v>59</v>
      </c>
      <c r="F468" s="27" t="s">
        <v>61</v>
      </c>
      <c r="G468" s="27" t="s">
        <v>62</v>
      </c>
      <c r="H468" s="27" t="s">
        <v>85</v>
      </c>
      <c r="I468" s="27" t="s">
        <v>86</v>
      </c>
    </row>
    <row r="469" spans="2:13" ht="15" customHeight="1">
      <c r="C469" s="27" t="s">
        <v>14</v>
      </c>
      <c r="D469" s="27" t="s">
        <v>87</v>
      </c>
      <c r="E469" s="28"/>
      <c r="F469" s="28"/>
      <c r="G469" s="28"/>
      <c r="H469" s="33"/>
      <c r="I469" s="33"/>
    </row>
    <row r="470" spans="2:13" ht="15" customHeight="1">
      <c r="C470" s="28"/>
      <c r="D470" s="27" t="s">
        <v>53</v>
      </c>
      <c r="E470" s="27" t="s">
        <v>63</v>
      </c>
      <c r="F470" s="29" t="s">
        <v>50</v>
      </c>
      <c r="G470" s="27">
        <v>0.3</v>
      </c>
      <c r="H470" s="30">
        <f>VLOOKUP(E470,UPAH!$C:$F,4,0)</f>
        <v>93000</v>
      </c>
      <c r="I470" s="31">
        <f t="shared" ref="I470:I471" si="39">+G470*H470</f>
        <v>27900</v>
      </c>
    </row>
    <row r="471" spans="2:13" ht="15" customHeight="1">
      <c r="C471" s="28"/>
      <c r="D471" s="27" t="s">
        <v>49</v>
      </c>
      <c r="E471" s="27" t="s">
        <v>66</v>
      </c>
      <c r="F471" s="29" t="s">
        <v>50</v>
      </c>
      <c r="G471" s="27">
        <v>0.01</v>
      </c>
      <c r="H471" s="30">
        <f>VLOOKUP(E471,UPAH!$C:$F,4,0)</f>
        <v>111000</v>
      </c>
      <c r="I471" s="31">
        <f t="shared" si="39"/>
        <v>1110</v>
      </c>
    </row>
    <row r="472" spans="2:13">
      <c r="C472" s="28"/>
      <c r="D472" s="28"/>
      <c r="E472" s="28"/>
      <c r="F472" s="34" t="s">
        <v>88</v>
      </c>
      <c r="G472" s="35"/>
      <c r="H472" s="28"/>
      <c r="I472" s="32">
        <f>SUM(I470:I471)</f>
        <v>29010</v>
      </c>
      <c r="M472" s="21"/>
    </row>
    <row r="473" spans="2:13">
      <c r="C473" s="27" t="s">
        <v>80</v>
      </c>
      <c r="D473" s="27" t="s">
        <v>89</v>
      </c>
      <c r="E473" s="28"/>
      <c r="F473" s="28"/>
      <c r="G473" s="28"/>
      <c r="H473" s="28"/>
      <c r="I473" s="33"/>
      <c r="M473" s="21"/>
    </row>
    <row r="474" spans="2:13" ht="15" customHeight="1">
      <c r="C474" s="28"/>
      <c r="D474" s="27" t="s">
        <v>43</v>
      </c>
      <c r="E474" s="27" t="s">
        <v>2198</v>
      </c>
      <c r="F474" s="30" t="str">
        <f>VLOOKUP(E474,MATERIAL!$C:$F,3,0)</f>
        <v>m3</v>
      </c>
      <c r="G474" s="27">
        <v>1.2</v>
      </c>
      <c r="H474" s="30">
        <f>VLOOKUP(E474,MATERIAL!$C:$F,4,0)</f>
        <v>100300</v>
      </c>
      <c r="I474" s="31">
        <f t="shared" ref="I474" si="40">+G474*H474</f>
        <v>120360</v>
      </c>
    </row>
    <row r="475" spans="2:13" ht="15" customHeight="1">
      <c r="C475" s="28"/>
      <c r="D475" s="28"/>
      <c r="E475" s="28"/>
      <c r="F475" s="34" t="s">
        <v>90</v>
      </c>
      <c r="G475" s="35"/>
      <c r="H475" s="28"/>
      <c r="I475" s="32">
        <f>SUM(I474)</f>
        <v>120360</v>
      </c>
    </row>
    <row r="476" spans="2:13" ht="15" customHeight="1">
      <c r="C476" s="27" t="s">
        <v>81</v>
      </c>
      <c r="D476" s="27" t="s">
        <v>91</v>
      </c>
      <c r="E476" s="28"/>
      <c r="F476" s="28"/>
      <c r="G476" s="28"/>
      <c r="H476" s="28"/>
      <c r="I476" s="33"/>
    </row>
    <row r="477" spans="2:13" ht="15" customHeight="1">
      <c r="C477" s="28"/>
      <c r="D477" s="28"/>
      <c r="E477" s="28"/>
      <c r="F477" s="34" t="s">
        <v>92</v>
      </c>
      <c r="G477" s="35"/>
      <c r="H477" s="28"/>
      <c r="I477" s="33"/>
    </row>
    <row r="478" spans="2:13" ht="15" customHeight="1">
      <c r="C478" s="27" t="s">
        <v>82</v>
      </c>
      <c r="D478" s="27" t="s">
        <v>93</v>
      </c>
      <c r="E478" s="28"/>
      <c r="F478" s="28"/>
      <c r="G478" s="28"/>
      <c r="H478" s="28"/>
      <c r="I478" s="36">
        <f>I472+I475</f>
        <v>149370</v>
      </c>
    </row>
    <row r="479" spans="2:13" ht="15" customHeight="1">
      <c r="C479" s="27" t="s">
        <v>83</v>
      </c>
      <c r="D479" s="27" t="str">
        <f>+"Overhead &amp; Profit "&amp;$L$3*100&amp;"%"</f>
        <v>Overhead &amp; Profit 9,5%</v>
      </c>
      <c r="E479" s="28"/>
      <c r="F479" s="28"/>
      <c r="G479" s="27">
        <f>$L$3</f>
        <v>9.5000000000000001E-2</v>
      </c>
      <c r="H479" s="28"/>
      <c r="I479" s="36">
        <f>G479*I478</f>
        <v>14190.15</v>
      </c>
    </row>
    <row r="480" spans="2:13" ht="15" customHeight="1">
      <c r="B480" s="37" t="str">
        <f>+$M$4&amp;11</f>
        <v>PT11</v>
      </c>
      <c r="C480" s="27" t="s">
        <v>1</v>
      </c>
      <c r="D480" s="27" t="s">
        <v>94</v>
      </c>
      <c r="E480" s="28"/>
      <c r="F480" s="28"/>
      <c r="G480" s="28"/>
      <c r="H480" s="28"/>
      <c r="I480" s="36">
        <f>SUM(I478:I479)</f>
        <v>163560.15</v>
      </c>
      <c r="J480" s="21">
        <v>11</v>
      </c>
    </row>
    <row r="481" spans="2:13" ht="15" customHeight="1">
      <c r="B481" s="26"/>
    </row>
    <row r="482" spans="2:13" ht="15" customHeight="1">
      <c r="B482" s="26"/>
      <c r="C482" s="21" t="str">
        <f>VLOOKUP(B499,'REKAP ANALISA'!$C:$G,3,0)</f>
        <v>Pemasangan 1 m3 lapisan pudel campuran 1KP:3PP:7TL</v>
      </c>
    </row>
    <row r="483" spans="2:13" ht="15" customHeight="1">
      <c r="C483" s="27" t="s">
        <v>0</v>
      </c>
      <c r="D483" s="27" t="s">
        <v>60</v>
      </c>
      <c r="E483" s="27" t="s">
        <v>59</v>
      </c>
      <c r="F483" s="27" t="s">
        <v>61</v>
      </c>
      <c r="G483" s="27" t="s">
        <v>62</v>
      </c>
      <c r="H483" s="27" t="s">
        <v>85</v>
      </c>
      <c r="I483" s="27" t="s">
        <v>86</v>
      </c>
    </row>
    <row r="484" spans="2:13" ht="15" customHeight="1">
      <c r="C484" s="27" t="s">
        <v>14</v>
      </c>
      <c r="D484" s="27" t="s">
        <v>87</v>
      </c>
      <c r="E484" s="28"/>
      <c r="F484" s="28"/>
      <c r="G484" s="28"/>
      <c r="H484" s="33"/>
      <c r="I484" s="33"/>
    </row>
    <row r="485" spans="2:13" ht="15" customHeight="1">
      <c r="C485" s="28"/>
      <c r="D485" s="27" t="s">
        <v>53</v>
      </c>
      <c r="E485" s="27" t="s">
        <v>63</v>
      </c>
      <c r="F485" s="29" t="s">
        <v>50</v>
      </c>
      <c r="G485" s="27">
        <v>0.8</v>
      </c>
      <c r="H485" s="30">
        <f>VLOOKUP(E485,UPAH!$C:$F,4,0)</f>
        <v>93000</v>
      </c>
      <c r="I485" s="31">
        <f t="shared" ref="I485:I488" si="41">+G485*H485</f>
        <v>74400</v>
      </c>
    </row>
    <row r="486" spans="2:13">
      <c r="C486" s="28"/>
      <c r="D486" s="27" t="s">
        <v>57</v>
      </c>
      <c r="E486" s="27" t="s">
        <v>64</v>
      </c>
      <c r="F486" s="29" t="s">
        <v>50</v>
      </c>
      <c r="G486" s="27">
        <v>0.4</v>
      </c>
      <c r="H486" s="30">
        <f>VLOOKUP(E486,UPAH!$C:$F,4,0)</f>
        <v>98000</v>
      </c>
      <c r="I486" s="31">
        <f t="shared" si="41"/>
        <v>39200</v>
      </c>
      <c r="M486" s="21"/>
    </row>
    <row r="487" spans="2:13">
      <c r="C487" s="28"/>
      <c r="D487" s="27" t="s">
        <v>76</v>
      </c>
      <c r="E487" s="27" t="s">
        <v>65</v>
      </c>
      <c r="F487" s="29" t="s">
        <v>50</v>
      </c>
      <c r="G487" s="27">
        <v>0.04</v>
      </c>
      <c r="H487" s="30">
        <f>VLOOKUP(E487,UPAH!$C:$F,4,0)</f>
        <v>106000</v>
      </c>
      <c r="I487" s="31">
        <f t="shared" si="41"/>
        <v>4240</v>
      </c>
      <c r="M487" s="21"/>
    </row>
    <row r="488" spans="2:13" ht="15" customHeight="1">
      <c r="C488" s="28"/>
      <c r="D488" s="27" t="s">
        <v>49</v>
      </c>
      <c r="E488" s="27" t="s">
        <v>66</v>
      </c>
      <c r="F488" s="29" t="s">
        <v>50</v>
      </c>
      <c r="G488" s="27">
        <v>0.08</v>
      </c>
      <c r="H488" s="30">
        <f>VLOOKUP(E488,UPAH!$C:$F,4,0)</f>
        <v>111000</v>
      </c>
      <c r="I488" s="31">
        <f t="shared" si="41"/>
        <v>8880</v>
      </c>
    </row>
    <row r="489" spans="2:13" ht="15" customHeight="1">
      <c r="C489" s="28"/>
      <c r="D489" s="28"/>
      <c r="E489" s="28"/>
      <c r="F489" s="34" t="s">
        <v>88</v>
      </c>
      <c r="G489" s="35"/>
      <c r="H489" s="28"/>
      <c r="I489" s="32">
        <f>SUM(I485:I488)</f>
        <v>126720</v>
      </c>
    </row>
    <row r="490" spans="2:13" ht="15" customHeight="1">
      <c r="C490" s="27" t="s">
        <v>80</v>
      </c>
      <c r="D490" s="27" t="s">
        <v>89</v>
      </c>
      <c r="E490" s="28"/>
      <c r="F490" s="28"/>
      <c r="G490" s="28"/>
      <c r="H490" s="28"/>
      <c r="I490" s="33"/>
    </row>
    <row r="491" spans="2:13" ht="15" customHeight="1">
      <c r="C491" s="28"/>
      <c r="D491" s="27" t="s">
        <v>2199</v>
      </c>
      <c r="E491" s="27" t="s">
        <v>2200</v>
      </c>
      <c r="F491" s="30" t="str">
        <f>VLOOKUP(E491,MATERIAL!$C:$F,3,0)</f>
        <v>m3</v>
      </c>
      <c r="G491" s="27">
        <v>0.13500000000000001</v>
      </c>
      <c r="H491" s="30">
        <f>VLOOKUP(E491,MATERIAL!$C:$F,4,0)</f>
        <v>111800</v>
      </c>
      <c r="I491" s="31">
        <f t="shared" ref="I491:I493" si="42">+G491*H491</f>
        <v>15093.000000000002</v>
      </c>
    </row>
    <row r="492" spans="2:13" ht="15" customHeight="1">
      <c r="C492" s="28"/>
      <c r="D492" s="27" t="s">
        <v>78</v>
      </c>
      <c r="E492" s="27" t="s">
        <v>2170</v>
      </c>
      <c r="F492" s="30" t="str">
        <f>VLOOKUP(E492,MATERIAL!$C:$F,3,0)</f>
        <v>m3</v>
      </c>
      <c r="G492" s="27">
        <v>0.4</v>
      </c>
      <c r="H492" s="30">
        <f>VLOOKUP(E492,MATERIAL!$C:$F,4,0)</f>
        <v>131100</v>
      </c>
      <c r="I492" s="31">
        <f t="shared" si="42"/>
        <v>52440</v>
      </c>
    </row>
    <row r="493" spans="2:13" ht="15" customHeight="1">
      <c r="C493" s="28"/>
      <c r="D493" s="27" t="s">
        <v>2201</v>
      </c>
      <c r="E493" s="27" t="s">
        <v>2202</v>
      </c>
      <c r="F493" s="30" t="str">
        <f>VLOOKUP(E493,MATERIAL!$C:$F,3,0)</f>
        <v>m3</v>
      </c>
      <c r="G493" s="27">
        <v>0.94799999999999995</v>
      </c>
      <c r="H493" s="30">
        <f>VLOOKUP(E493,MATERIAL!$C:$F,4,0)</f>
        <v>109900</v>
      </c>
      <c r="I493" s="31">
        <f t="shared" si="42"/>
        <v>104185.2</v>
      </c>
    </row>
    <row r="494" spans="2:13" ht="15" customHeight="1">
      <c r="C494" s="28"/>
      <c r="D494" s="28"/>
      <c r="E494" s="28"/>
      <c r="F494" s="34" t="s">
        <v>90</v>
      </c>
      <c r="G494" s="35"/>
      <c r="H494" s="28"/>
      <c r="I494" s="32">
        <f>SUM(I491:I493)</f>
        <v>171718.2</v>
      </c>
    </row>
    <row r="495" spans="2:13" ht="15" customHeight="1">
      <c r="C495" s="27" t="s">
        <v>81</v>
      </c>
      <c r="D495" s="27" t="s">
        <v>91</v>
      </c>
      <c r="E495" s="28"/>
      <c r="F495" s="28"/>
      <c r="G495" s="28"/>
      <c r="H495" s="28"/>
      <c r="I495" s="33"/>
    </row>
    <row r="496" spans="2:13" ht="15" customHeight="1">
      <c r="C496" s="28"/>
      <c r="D496" s="28"/>
      <c r="E496" s="28"/>
      <c r="F496" s="34" t="s">
        <v>92</v>
      </c>
      <c r="G496" s="35"/>
      <c r="H496" s="28"/>
      <c r="I496" s="33"/>
    </row>
    <row r="497" spans="2:13" ht="15" customHeight="1">
      <c r="C497" s="27" t="s">
        <v>82</v>
      </c>
      <c r="D497" s="27" t="s">
        <v>93</v>
      </c>
      <c r="E497" s="28"/>
      <c r="F497" s="28"/>
      <c r="G497" s="28"/>
      <c r="H497" s="28"/>
      <c r="I497" s="36">
        <f>I489+I494</f>
        <v>298438.2</v>
      </c>
    </row>
    <row r="498" spans="2:13" ht="15" customHeight="1">
      <c r="C498" s="27" t="s">
        <v>83</v>
      </c>
      <c r="D498" s="27" t="str">
        <f>+"Overhead &amp; Profit "&amp;$L$3*100&amp;"%"</f>
        <v>Overhead &amp; Profit 9,5%</v>
      </c>
      <c r="E498" s="28"/>
      <c r="F498" s="28"/>
      <c r="G498" s="27">
        <f>$L$3</f>
        <v>9.5000000000000001E-2</v>
      </c>
      <c r="H498" s="28"/>
      <c r="I498" s="36">
        <f>G498*I497</f>
        <v>28351.629000000001</v>
      </c>
    </row>
    <row r="499" spans="2:13" ht="15" customHeight="1">
      <c r="B499" s="37" t="str">
        <f>+$M$4&amp;12</f>
        <v>PT12</v>
      </c>
      <c r="C499" s="27" t="s">
        <v>1</v>
      </c>
      <c r="D499" s="27" t="s">
        <v>94</v>
      </c>
      <c r="E499" s="28"/>
      <c r="F499" s="28"/>
      <c r="G499" s="28"/>
      <c r="H499" s="33"/>
      <c r="I499" s="36">
        <f>SUM(I497:I498)</f>
        <v>326789.82900000003</v>
      </c>
      <c r="J499" s="21">
        <v>12</v>
      </c>
    </row>
    <row r="500" spans="2:13" ht="15" customHeight="1">
      <c r="B500" s="26"/>
    </row>
    <row r="501" spans="2:13">
      <c r="B501" s="26"/>
      <c r="C501" s="21" t="str">
        <f>VLOOKUP(B514,'REKAP ANALISA'!$C:$G,3,0)</f>
        <v>Pemasangan 1 m2 lapisan ijuk tebal 10 cm untuk bidang resapan</v>
      </c>
      <c r="M501" s="21"/>
    </row>
    <row r="502" spans="2:13">
      <c r="C502" s="27" t="s">
        <v>0</v>
      </c>
      <c r="D502" s="27" t="s">
        <v>60</v>
      </c>
      <c r="E502" s="27" t="s">
        <v>59</v>
      </c>
      <c r="F502" s="27" t="s">
        <v>61</v>
      </c>
      <c r="G502" s="27" t="s">
        <v>62</v>
      </c>
      <c r="H502" s="27" t="s">
        <v>85</v>
      </c>
      <c r="I502" s="27" t="s">
        <v>86</v>
      </c>
      <c r="M502" s="21"/>
    </row>
    <row r="503" spans="2:13" ht="15" customHeight="1">
      <c r="C503" s="27" t="s">
        <v>14</v>
      </c>
      <c r="D503" s="27" t="s">
        <v>87</v>
      </c>
      <c r="E503" s="28"/>
      <c r="F503" s="28"/>
      <c r="G503" s="28"/>
      <c r="H503" s="33"/>
      <c r="I503" s="33"/>
    </row>
    <row r="504" spans="2:13" ht="15" customHeight="1">
      <c r="C504" s="28"/>
      <c r="D504" s="27" t="s">
        <v>53</v>
      </c>
      <c r="E504" s="27" t="s">
        <v>63</v>
      </c>
      <c r="F504" s="29" t="s">
        <v>50</v>
      </c>
      <c r="G504" s="27">
        <v>0.15</v>
      </c>
      <c r="H504" s="30">
        <f>VLOOKUP(E504,UPAH!$C:$F,4,0)</f>
        <v>93000</v>
      </c>
      <c r="I504" s="31">
        <f t="shared" ref="I504:I505" si="43">+G504*H504</f>
        <v>13950</v>
      </c>
    </row>
    <row r="505" spans="2:13" ht="15" customHeight="1">
      <c r="C505" s="28"/>
      <c r="D505" s="27" t="s">
        <v>49</v>
      </c>
      <c r="E505" s="27" t="s">
        <v>66</v>
      </c>
      <c r="F505" s="29" t="s">
        <v>50</v>
      </c>
      <c r="G505" s="27">
        <v>1.4999999999999999E-2</v>
      </c>
      <c r="H505" s="30">
        <f>VLOOKUP(E505,UPAH!$C:$F,4,0)</f>
        <v>111000</v>
      </c>
      <c r="I505" s="31">
        <f t="shared" si="43"/>
        <v>1665</v>
      </c>
    </row>
    <row r="506" spans="2:13" ht="15" customHeight="1">
      <c r="C506" s="28"/>
      <c r="D506" s="28"/>
      <c r="E506" s="28"/>
      <c r="F506" s="34" t="s">
        <v>88</v>
      </c>
      <c r="G506" s="35"/>
      <c r="H506" s="28"/>
      <c r="I506" s="32">
        <f>SUM(I504:I505)</f>
        <v>15615</v>
      </c>
    </row>
    <row r="507" spans="2:13" ht="15" customHeight="1">
      <c r="C507" s="27" t="s">
        <v>80</v>
      </c>
      <c r="D507" s="27" t="s">
        <v>89</v>
      </c>
      <c r="E507" s="28"/>
      <c r="F507" s="28"/>
      <c r="G507" s="28"/>
      <c r="H507" s="28"/>
      <c r="I507" s="33"/>
    </row>
    <row r="508" spans="2:13" ht="15" customHeight="1">
      <c r="C508" s="28"/>
      <c r="D508" s="27" t="s">
        <v>28</v>
      </c>
      <c r="E508" s="27" t="s">
        <v>2203</v>
      </c>
      <c r="F508" s="30" t="str">
        <f>VLOOKUP(E508,MATERIAL!$C:$F,3,0)</f>
        <v>m3</v>
      </c>
      <c r="G508" s="27">
        <v>6</v>
      </c>
      <c r="H508" s="30">
        <f>VLOOKUP(E508,MATERIAL!$C:$F,4,0)</f>
        <v>40400</v>
      </c>
      <c r="I508" s="31">
        <f t="shared" ref="I508" si="44">+G508*H508</f>
        <v>242400</v>
      </c>
    </row>
    <row r="509" spans="2:13" ht="15" customHeight="1">
      <c r="C509" s="28"/>
      <c r="D509" s="28"/>
      <c r="E509" s="28"/>
      <c r="F509" s="34" t="s">
        <v>90</v>
      </c>
      <c r="G509" s="35"/>
      <c r="H509" s="28"/>
      <c r="I509" s="32">
        <f>SUM(I508)</f>
        <v>242400</v>
      </c>
    </row>
    <row r="510" spans="2:13" ht="15" customHeight="1">
      <c r="C510" s="27" t="s">
        <v>81</v>
      </c>
      <c r="D510" s="27" t="s">
        <v>91</v>
      </c>
      <c r="E510" s="28"/>
      <c r="F510" s="28"/>
      <c r="G510" s="28"/>
      <c r="H510" s="28"/>
      <c r="I510" s="33"/>
    </row>
    <row r="511" spans="2:13" ht="15" customHeight="1">
      <c r="C511" s="28"/>
      <c r="D511" s="28"/>
      <c r="E511" s="28"/>
      <c r="F511" s="34" t="s">
        <v>92</v>
      </c>
      <c r="G511" s="35"/>
      <c r="H511" s="28"/>
      <c r="I511" s="33"/>
    </row>
    <row r="512" spans="2:13" ht="15" customHeight="1">
      <c r="C512" s="27" t="s">
        <v>82</v>
      </c>
      <c r="D512" s="27" t="s">
        <v>93</v>
      </c>
      <c r="E512" s="28"/>
      <c r="F512" s="28"/>
      <c r="G512" s="28"/>
      <c r="H512" s="28"/>
      <c r="I512" s="36">
        <f>I506+I509</f>
        <v>258015</v>
      </c>
    </row>
    <row r="513" spans="2:13" ht="15" customHeight="1">
      <c r="C513" s="27" t="s">
        <v>83</v>
      </c>
      <c r="D513" s="27" t="str">
        <f>+"Overhead &amp; Profit "&amp;$L$3*100&amp;"%"</f>
        <v>Overhead &amp; Profit 9,5%</v>
      </c>
      <c r="E513" s="28"/>
      <c r="F513" s="28"/>
      <c r="G513" s="27">
        <f>$L$3</f>
        <v>9.5000000000000001E-2</v>
      </c>
      <c r="H513" s="28"/>
      <c r="I513" s="36">
        <f>G513*I512</f>
        <v>24511.424999999999</v>
      </c>
    </row>
    <row r="514" spans="2:13" ht="15" customHeight="1">
      <c r="B514" s="37" t="str">
        <f>+$M$4&amp;13</f>
        <v>PT13</v>
      </c>
      <c r="C514" s="27" t="s">
        <v>1</v>
      </c>
      <c r="D514" s="27" t="s">
        <v>94</v>
      </c>
      <c r="E514" s="28"/>
      <c r="F514" s="28"/>
      <c r="G514" s="28"/>
      <c r="H514" s="33"/>
      <c r="I514" s="36">
        <f>SUM(I512:I513)</f>
        <v>282526.42499999999</v>
      </c>
      <c r="J514" s="21">
        <v>13</v>
      </c>
    </row>
    <row r="515" spans="2:13" ht="15" customHeight="1">
      <c r="B515" s="26"/>
    </row>
    <row r="516" spans="2:13" ht="15" customHeight="1">
      <c r="B516" s="26"/>
      <c r="C516" s="21" t="str">
        <f>VLOOKUP(B529,'REKAP ANALISA'!$C:$G,3,0)</f>
        <v>Pengurugan 1 m3 sirtu padat</v>
      </c>
    </row>
    <row r="517" spans="2:13" ht="15" customHeight="1">
      <c r="C517" s="27" t="s">
        <v>0</v>
      </c>
      <c r="D517" s="27" t="s">
        <v>60</v>
      </c>
      <c r="E517" s="27" t="s">
        <v>59</v>
      </c>
      <c r="F517" s="27" t="s">
        <v>61</v>
      </c>
      <c r="G517" s="27" t="s">
        <v>62</v>
      </c>
      <c r="H517" s="27" t="s">
        <v>85</v>
      </c>
      <c r="I517" s="27" t="s">
        <v>86</v>
      </c>
    </row>
    <row r="518" spans="2:13" ht="15" customHeight="1">
      <c r="C518" s="27" t="s">
        <v>14</v>
      </c>
      <c r="D518" s="27" t="s">
        <v>87</v>
      </c>
      <c r="E518" s="28"/>
      <c r="F518" s="28"/>
      <c r="G518" s="28"/>
      <c r="H518" s="33"/>
      <c r="I518" s="33"/>
    </row>
    <row r="519" spans="2:13" ht="15" customHeight="1">
      <c r="C519" s="28"/>
      <c r="D519" s="27" t="s">
        <v>53</v>
      </c>
      <c r="E519" s="27" t="s">
        <v>63</v>
      </c>
      <c r="F519" s="29" t="s">
        <v>50</v>
      </c>
      <c r="G519" s="27">
        <v>0.25</v>
      </c>
      <c r="H519" s="30">
        <f>VLOOKUP(E519,UPAH!$C:$F,4,0)</f>
        <v>93000</v>
      </c>
      <c r="I519" s="31">
        <f t="shared" ref="I519:I520" si="45">+G519*H519</f>
        <v>23250</v>
      </c>
    </row>
    <row r="520" spans="2:13">
      <c r="C520" s="28"/>
      <c r="D520" s="27" t="s">
        <v>49</v>
      </c>
      <c r="E520" s="27" t="s">
        <v>66</v>
      </c>
      <c r="F520" s="29" t="s">
        <v>50</v>
      </c>
      <c r="G520" s="27">
        <v>2.5000000000000001E-2</v>
      </c>
      <c r="H520" s="30">
        <f>VLOOKUP(E520,UPAH!$C:$F,4,0)</f>
        <v>111000</v>
      </c>
      <c r="I520" s="31">
        <f t="shared" si="45"/>
        <v>2775</v>
      </c>
      <c r="M520" s="21"/>
    </row>
    <row r="521" spans="2:13">
      <c r="C521" s="28"/>
      <c r="D521" s="28"/>
      <c r="E521" s="28"/>
      <c r="F521" s="34" t="s">
        <v>88</v>
      </c>
      <c r="G521" s="35"/>
      <c r="H521" s="28"/>
      <c r="I521" s="32">
        <f>SUM(I519:I520)</f>
        <v>26025</v>
      </c>
      <c r="M521" s="21"/>
    </row>
    <row r="522" spans="2:13" ht="15" customHeight="1">
      <c r="C522" s="27" t="s">
        <v>80</v>
      </c>
      <c r="D522" s="27" t="s">
        <v>89</v>
      </c>
      <c r="E522" s="28"/>
      <c r="F522" s="28"/>
      <c r="G522" s="28"/>
      <c r="H522" s="28"/>
      <c r="I522" s="33"/>
    </row>
    <row r="523" spans="2:13" ht="15" customHeight="1">
      <c r="C523" s="28"/>
      <c r="D523" s="27" t="s">
        <v>42</v>
      </c>
      <c r="E523" s="27" t="s">
        <v>2204</v>
      </c>
      <c r="F523" s="30" t="str">
        <f>VLOOKUP(E523,MATERIAL!$C:$F,3,0)</f>
        <v>m3</v>
      </c>
      <c r="G523" s="27">
        <v>1.2</v>
      </c>
      <c r="H523" s="30">
        <f>VLOOKUP(E523,MATERIAL!$C:$F,4,0)</f>
        <v>138500</v>
      </c>
      <c r="I523" s="31">
        <f t="shared" ref="I523" si="46">+G523*H523</f>
        <v>166200</v>
      </c>
    </row>
    <row r="524" spans="2:13" ht="15" customHeight="1">
      <c r="C524" s="28"/>
      <c r="D524" s="28"/>
      <c r="E524" s="28"/>
      <c r="F524" s="34" t="s">
        <v>90</v>
      </c>
      <c r="G524" s="35"/>
      <c r="H524" s="28"/>
      <c r="I524" s="32">
        <f>SUM(I523)</f>
        <v>166200</v>
      </c>
    </row>
    <row r="525" spans="2:13" ht="15" customHeight="1">
      <c r="C525" s="27" t="s">
        <v>81</v>
      </c>
      <c r="D525" s="27" t="s">
        <v>91</v>
      </c>
      <c r="E525" s="28"/>
      <c r="F525" s="28"/>
      <c r="G525" s="28"/>
      <c r="H525" s="28"/>
      <c r="I525" s="33"/>
    </row>
    <row r="526" spans="2:13" ht="15" customHeight="1">
      <c r="C526" s="28"/>
      <c r="D526" s="28"/>
      <c r="E526" s="28"/>
      <c r="F526" s="34" t="s">
        <v>92</v>
      </c>
      <c r="G526" s="35"/>
      <c r="H526" s="28"/>
      <c r="I526" s="33"/>
    </row>
    <row r="527" spans="2:13" ht="15" customHeight="1">
      <c r="C527" s="27" t="s">
        <v>82</v>
      </c>
      <c r="D527" s="27" t="s">
        <v>93</v>
      </c>
      <c r="E527" s="28"/>
      <c r="F527" s="28"/>
      <c r="G527" s="28"/>
      <c r="H527" s="28"/>
      <c r="I527" s="36">
        <f>I521+I524</f>
        <v>192225</v>
      </c>
    </row>
    <row r="528" spans="2:13" ht="15" customHeight="1">
      <c r="C528" s="27" t="s">
        <v>83</v>
      </c>
      <c r="D528" s="27" t="str">
        <f>+"Overhead &amp; Profit "&amp;$L$3*100&amp;"%"</f>
        <v>Overhead &amp; Profit 9,5%</v>
      </c>
      <c r="E528" s="28"/>
      <c r="F528" s="28"/>
      <c r="G528" s="27">
        <f>$L$3</f>
        <v>9.5000000000000001E-2</v>
      </c>
      <c r="H528" s="28"/>
      <c r="I528" s="36">
        <f>G528*I527</f>
        <v>18261.375</v>
      </c>
    </row>
    <row r="529" spans="2:13" ht="15" customHeight="1">
      <c r="B529" s="37" t="str">
        <f>+$M$4&amp;14</f>
        <v>PT14</v>
      </c>
      <c r="C529" s="27" t="s">
        <v>1</v>
      </c>
      <c r="D529" s="27" t="s">
        <v>94</v>
      </c>
      <c r="E529" s="28"/>
      <c r="F529" s="28"/>
      <c r="G529" s="28"/>
      <c r="H529" s="28"/>
      <c r="I529" s="36">
        <f>SUM(I527:I528)</f>
        <v>210486.375</v>
      </c>
      <c r="J529" s="21">
        <v>14</v>
      </c>
    </row>
    <row r="530" spans="2:13" ht="15" customHeight="1">
      <c r="B530" s="26"/>
    </row>
    <row r="531" spans="2:13" ht="15" customHeight="1">
      <c r="B531" s="26"/>
      <c r="C531" s="21" t="str">
        <f>'REKAP ANALISA'!D41</f>
        <v>HARGA SATUAN PEKERJAAN PONDASI</v>
      </c>
    </row>
    <row r="532" spans="2:13" ht="15" customHeight="1">
      <c r="B532" s="26"/>
      <c r="C532" s="21" t="str">
        <f>VLOOKUP(B549,'REKAP ANALISA'!$C:$G,3,0)</f>
        <v>Pemasangan 1 m3 pondasi batu belah campuran 1SP : 3PP</v>
      </c>
    </row>
    <row r="533" spans="2:13" ht="15" customHeight="1">
      <c r="C533" s="27" t="s">
        <v>0</v>
      </c>
      <c r="D533" s="27" t="s">
        <v>60</v>
      </c>
      <c r="E533" s="27" t="s">
        <v>59</v>
      </c>
      <c r="F533" s="27" t="s">
        <v>61</v>
      </c>
      <c r="G533" s="27" t="s">
        <v>62</v>
      </c>
      <c r="H533" s="27" t="s">
        <v>85</v>
      </c>
      <c r="I533" s="27" t="s">
        <v>86</v>
      </c>
    </row>
    <row r="534" spans="2:13" ht="15" customHeight="1">
      <c r="C534" s="27" t="s">
        <v>14</v>
      </c>
      <c r="D534" s="27" t="s">
        <v>87</v>
      </c>
      <c r="E534" s="28"/>
      <c r="F534" s="28"/>
      <c r="G534" s="28"/>
      <c r="H534" s="33"/>
      <c r="I534" s="33"/>
    </row>
    <row r="535" spans="2:13">
      <c r="C535" s="28"/>
      <c r="D535" s="27" t="s">
        <v>53</v>
      </c>
      <c r="E535" s="27" t="s">
        <v>63</v>
      </c>
      <c r="F535" s="29" t="s">
        <v>50</v>
      </c>
      <c r="G535" s="27">
        <v>1.5</v>
      </c>
      <c r="H535" s="30">
        <f>VLOOKUP(E535,UPAH!$C:$F,4,0)</f>
        <v>93000</v>
      </c>
      <c r="I535" s="31">
        <f t="shared" ref="I535:I538" si="47">+G535*H535</f>
        <v>139500</v>
      </c>
      <c r="M535" s="21"/>
    </row>
    <row r="536" spans="2:13">
      <c r="C536" s="28"/>
      <c r="D536" s="27" t="s">
        <v>2167</v>
      </c>
      <c r="E536" s="27" t="s">
        <v>64</v>
      </c>
      <c r="F536" s="29" t="s">
        <v>50</v>
      </c>
      <c r="G536" s="27">
        <v>0.75</v>
      </c>
      <c r="H536" s="30">
        <f>VLOOKUP(E536,UPAH!$C:$F,4,0)</f>
        <v>98000</v>
      </c>
      <c r="I536" s="31">
        <f t="shared" si="47"/>
        <v>73500</v>
      </c>
      <c r="M536" s="21"/>
    </row>
    <row r="537" spans="2:13" ht="15" customHeight="1">
      <c r="C537" s="28"/>
      <c r="D537" s="27" t="s">
        <v>76</v>
      </c>
      <c r="E537" s="27" t="s">
        <v>65</v>
      </c>
      <c r="F537" s="29" t="s">
        <v>50</v>
      </c>
      <c r="G537" s="27">
        <v>7.4999999999999997E-2</v>
      </c>
      <c r="H537" s="30">
        <f>VLOOKUP(E537,UPAH!$C:$F,4,0)</f>
        <v>106000</v>
      </c>
      <c r="I537" s="31">
        <f t="shared" si="47"/>
        <v>7950</v>
      </c>
    </row>
    <row r="538" spans="2:13" ht="15" customHeight="1">
      <c r="C538" s="28"/>
      <c r="D538" s="27" t="s">
        <v>49</v>
      </c>
      <c r="E538" s="27" t="s">
        <v>66</v>
      </c>
      <c r="F538" s="29" t="s">
        <v>50</v>
      </c>
      <c r="G538" s="27">
        <v>7.4999999999999997E-2</v>
      </c>
      <c r="H538" s="30">
        <f>VLOOKUP(E538,UPAH!$C:$F,4,0)</f>
        <v>111000</v>
      </c>
      <c r="I538" s="31">
        <f t="shared" si="47"/>
        <v>8325</v>
      </c>
    </row>
    <row r="539" spans="2:13" ht="15" customHeight="1">
      <c r="C539" s="28"/>
      <c r="D539" s="28"/>
      <c r="E539" s="28"/>
      <c r="F539" s="34" t="s">
        <v>88</v>
      </c>
      <c r="G539" s="35"/>
      <c r="H539" s="33"/>
      <c r="I539" s="32">
        <f>SUM(I535:I538)</f>
        <v>229275</v>
      </c>
    </row>
    <row r="540" spans="2:13" ht="15" customHeight="1">
      <c r="C540" s="27" t="s">
        <v>80</v>
      </c>
      <c r="D540" s="27" t="s">
        <v>89</v>
      </c>
      <c r="E540" s="28"/>
      <c r="F540" s="28"/>
      <c r="G540" s="28"/>
      <c r="H540" s="33"/>
      <c r="I540" s="33"/>
    </row>
    <row r="541" spans="2:13" ht="15" customHeight="1">
      <c r="C541" s="28"/>
      <c r="D541" s="27" t="s">
        <v>2188</v>
      </c>
      <c r="E541" s="27" t="s">
        <v>2189</v>
      </c>
      <c r="F541" s="30" t="str">
        <f>VLOOKUP(E541,MATERIAL!$C:$F,3,0)</f>
        <v>M3</v>
      </c>
      <c r="G541" s="27">
        <v>1.2</v>
      </c>
      <c r="H541" s="30">
        <f>VLOOKUP(E541,MATERIAL!$C:$F,4,0)</f>
        <v>213000</v>
      </c>
      <c r="I541" s="31">
        <f t="shared" ref="I541:I543" si="48">+G541*H541</f>
        <v>255600</v>
      </c>
    </row>
    <row r="542" spans="2:13" ht="15" customHeight="1">
      <c r="C542" s="28"/>
      <c r="D542" s="27" t="s">
        <v>103</v>
      </c>
      <c r="E542" s="27" t="s">
        <v>104</v>
      </c>
      <c r="F542" s="30" t="str">
        <f>VLOOKUP(E542,MATERIAL!$C:$F,3,0)</f>
        <v>Kg</v>
      </c>
      <c r="G542" s="27">
        <v>202</v>
      </c>
      <c r="H542" s="30">
        <f>VLOOKUP(E542,MATERIAL!$C:$F,4,0)</f>
        <v>1250</v>
      </c>
      <c r="I542" s="31">
        <f t="shared" si="48"/>
        <v>252500</v>
      </c>
    </row>
    <row r="543" spans="2:13" ht="15" customHeight="1">
      <c r="C543" s="28"/>
      <c r="D543" s="27" t="s">
        <v>78</v>
      </c>
      <c r="E543" s="27" t="s">
        <v>2170</v>
      </c>
      <c r="F543" s="30" t="str">
        <f>VLOOKUP(E543,MATERIAL!$C:$F,3,0)</f>
        <v>m3</v>
      </c>
      <c r="G543" s="27">
        <v>0.48499999999999999</v>
      </c>
      <c r="H543" s="30">
        <f>VLOOKUP(E543,MATERIAL!$C:$F,4,0)</f>
        <v>131100</v>
      </c>
      <c r="I543" s="31">
        <f t="shared" si="48"/>
        <v>63583.5</v>
      </c>
    </row>
    <row r="544" spans="2:13" ht="15" customHeight="1">
      <c r="C544" s="28"/>
      <c r="D544" s="28"/>
      <c r="E544" s="28"/>
      <c r="F544" s="34" t="s">
        <v>90</v>
      </c>
      <c r="G544" s="35"/>
      <c r="H544" s="28"/>
      <c r="I544" s="32">
        <f>SUM(I541:I543)</f>
        <v>571683.5</v>
      </c>
    </row>
    <row r="545" spans="2:13" ht="15" customHeight="1">
      <c r="C545" s="27" t="s">
        <v>81</v>
      </c>
      <c r="D545" s="27" t="s">
        <v>91</v>
      </c>
      <c r="E545" s="28"/>
      <c r="F545" s="28"/>
      <c r="G545" s="28"/>
      <c r="H545" s="28"/>
      <c r="I545" s="33"/>
    </row>
    <row r="546" spans="2:13" ht="15" customHeight="1">
      <c r="C546" s="28"/>
      <c r="D546" s="28"/>
      <c r="E546" s="28"/>
      <c r="F546" s="34" t="s">
        <v>92</v>
      </c>
      <c r="G546" s="35"/>
      <c r="H546" s="28"/>
      <c r="I546" s="33"/>
    </row>
    <row r="547" spans="2:13" ht="15" customHeight="1">
      <c r="C547" s="27" t="s">
        <v>82</v>
      </c>
      <c r="D547" s="27" t="s">
        <v>93</v>
      </c>
      <c r="E547" s="28"/>
      <c r="F547" s="28"/>
      <c r="G547" s="28"/>
      <c r="H547" s="28"/>
      <c r="I547" s="36">
        <f>I539+I544</f>
        <v>800958.5</v>
      </c>
    </row>
    <row r="548" spans="2:13" ht="15" customHeight="1">
      <c r="C548" s="27" t="s">
        <v>83</v>
      </c>
      <c r="D548" s="27" t="str">
        <f>+"Overhead &amp; Profit "&amp;$L$3*100&amp;"%"</f>
        <v>Overhead &amp; Profit 9,5%</v>
      </c>
      <c r="E548" s="28"/>
      <c r="F548" s="28"/>
      <c r="G548" s="27">
        <f>$L$3</f>
        <v>9.5000000000000001E-2</v>
      </c>
      <c r="H548" s="28"/>
      <c r="I548" s="36">
        <f>G548*I547</f>
        <v>76091.057499999995</v>
      </c>
    </row>
    <row r="549" spans="2:13" ht="15" customHeight="1">
      <c r="B549" s="37" t="str">
        <f>+$M$5&amp;1</f>
        <v>PD1</v>
      </c>
      <c r="C549" s="27" t="s">
        <v>1</v>
      </c>
      <c r="D549" s="27" t="s">
        <v>94</v>
      </c>
      <c r="E549" s="28"/>
      <c r="F549" s="28"/>
      <c r="G549" s="28"/>
      <c r="H549" s="28"/>
      <c r="I549" s="36">
        <f>SUM(I547:I548)</f>
        <v>877049.5575</v>
      </c>
      <c r="J549" s="21">
        <v>1</v>
      </c>
    </row>
    <row r="550" spans="2:13">
      <c r="B550" s="26"/>
      <c r="M550" s="21"/>
    </row>
    <row r="551" spans="2:13">
      <c r="B551" s="26"/>
      <c r="C551" s="21" t="str">
        <f>VLOOKUP(B568,'REKAP ANALISA'!$C:$G,3,0)</f>
        <v>Pemasangan 1 m3 pondasi batu belah campuran 1SP : 4PP</v>
      </c>
      <c r="M551" s="21"/>
    </row>
    <row r="552" spans="2:13">
      <c r="C552" s="27" t="s">
        <v>0</v>
      </c>
      <c r="D552" s="27" t="s">
        <v>60</v>
      </c>
      <c r="E552" s="27" t="s">
        <v>59</v>
      </c>
      <c r="F552" s="27" t="s">
        <v>61</v>
      </c>
      <c r="G552" s="27" t="s">
        <v>62</v>
      </c>
      <c r="H552" s="27" t="s">
        <v>85</v>
      </c>
      <c r="I552" s="27" t="s">
        <v>86</v>
      </c>
      <c r="M552" s="21"/>
    </row>
    <row r="553" spans="2:13" ht="15" customHeight="1">
      <c r="C553" s="27" t="s">
        <v>14</v>
      </c>
      <c r="D553" s="27" t="s">
        <v>87</v>
      </c>
      <c r="E553" s="28"/>
      <c r="F553" s="28"/>
      <c r="G553" s="28"/>
      <c r="H553" s="28"/>
      <c r="I553" s="28"/>
    </row>
    <row r="554" spans="2:13" ht="15" customHeight="1">
      <c r="C554" s="28"/>
      <c r="D554" s="27" t="s">
        <v>53</v>
      </c>
      <c r="E554" s="27" t="s">
        <v>63</v>
      </c>
      <c r="F554" s="29" t="s">
        <v>50</v>
      </c>
      <c r="G554" s="27">
        <v>1.5</v>
      </c>
      <c r="H554" s="30">
        <f>VLOOKUP(E554,UPAH!$C:$F,4,0)</f>
        <v>93000</v>
      </c>
      <c r="I554" s="31">
        <f t="shared" ref="I554:I557" si="49">+G554*H554</f>
        <v>139500</v>
      </c>
    </row>
    <row r="555" spans="2:13" ht="15" customHeight="1">
      <c r="C555" s="28"/>
      <c r="D555" s="27" t="s">
        <v>2167</v>
      </c>
      <c r="E555" s="27" t="s">
        <v>64</v>
      </c>
      <c r="F555" s="29" t="s">
        <v>50</v>
      </c>
      <c r="G555" s="27">
        <v>0.75</v>
      </c>
      <c r="H555" s="30">
        <f>VLOOKUP(E555,UPAH!$C:$F,4,0)</f>
        <v>98000</v>
      </c>
      <c r="I555" s="31">
        <f t="shared" si="49"/>
        <v>73500</v>
      </c>
    </row>
    <row r="556" spans="2:13" ht="15" customHeight="1">
      <c r="C556" s="28"/>
      <c r="D556" s="27" t="s">
        <v>76</v>
      </c>
      <c r="E556" s="27" t="s">
        <v>65</v>
      </c>
      <c r="F556" s="29" t="s">
        <v>50</v>
      </c>
      <c r="G556" s="27">
        <v>7.4999999999999997E-2</v>
      </c>
      <c r="H556" s="30">
        <f>VLOOKUP(E556,UPAH!$C:$F,4,0)</f>
        <v>106000</v>
      </c>
      <c r="I556" s="31">
        <f t="shared" si="49"/>
        <v>7950</v>
      </c>
    </row>
    <row r="557" spans="2:13" ht="15" customHeight="1">
      <c r="C557" s="28"/>
      <c r="D557" s="27" t="s">
        <v>49</v>
      </c>
      <c r="E557" s="27" t="s">
        <v>66</v>
      </c>
      <c r="F557" s="29" t="s">
        <v>50</v>
      </c>
      <c r="G557" s="27">
        <v>7.4999999999999997E-2</v>
      </c>
      <c r="H557" s="30">
        <f>VLOOKUP(E557,UPAH!$C:$F,4,0)</f>
        <v>111000</v>
      </c>
      <c r="I557" s="31">
        <f t="shared" si="49"/>
        <v>8325</v>
      </c>
    </row>
    <row r="558" spans="2:13" ht="15" customHeight="1">
      <c r="C558" s="28"/>
      <c r="D558" s="28"/>
      <c r="E558" s="28"/>
      <c r="F558" s="34" t="s">
        <v>88</v>
      </c>
      <c r="G558" s="35"/>
      <c r="H558" s="28"/>
      <c r="I558" s="32">
        <f>SUM(I554:I557)</f>
        <v>229275</v>
      </c>
    </row>
    <row r="559" spans="2:13" ht="15" customHeight="1">
      <c r="C559" s="27" t="s">
        <v>80</v>
      </c>
      <c r="D559" s="27" t="s">
        <v>89</v>
      </c>
      <c r="E559" s="28"/>
      <c r="F559" s="28"/>
      <c r="G559" s="28"/>
      <c r="H559" s="28"/>
      <c r="I559" s="33"/>
    </row>
    <row r="560" spans="2:13" ht="15" customHeight="1">
      <c r="C560" s="28"/>
      <c r="D560" s="27" t="s">
        <v>2188</v>
      </c>
      <c r="E560" s="27" t="s">
        <v>2189</v>
      </c>
      <c r="F560" s="30" t="str">
        <f>VLOOKUP(E560,MATERIAL!$C:$F,3,0)</f>
        <v>M3</v>
      </c>
      <c r="G560" s="27">
        <v>1.2</v>
      </c>
      <c r="H560" s="30">
        <f>VLOOKUP(E560,MATERIAL!$C:$F,4,0)</f>
        <v>213000</v>
      </c>
      <c r="I560" s="31">
        <f t="shared" ref="I560:I562" si="50">+G560*H560</f>
        <v>255600</v>
      </c>
    </row>
    <row r="561" spans="2:13" ht="15" customHeight="1">
      <c r="C561" s="28"/>
      <c r="D561" s="27" t="s">
        <v>103</v>
      </c>
      <c r="E561" s="27" t="s">
        <v>104</v>
      </c>
      <c r="F561" s="30" t="str">
        <f>VLOOKUP(E561,MATERIAL!$C:$F,3,0)</f>
        <v>Kg</v>
      </c>
      <c r="G561" s="27">
        <v>163</v>
      </c>
      <c r="H561" s="30">
        <f>VLOOKUP(E561,MATERIAL!$C:$F,4,0)</f>
        <v>1250</v>
      </c>
      <c r="I561" s="31">
        <f t="shared" si="50"/>
        <v>203750</v>
      </c>
    </row>
    <row r="562" spans="2:13" ht="15" customHeight="1">
      <c r="C562" s="28"/>
      <c r="D562" s="27" t="s">
        <v>78</v>
      </c>
      <c r="E562" s="27" t="s">
        <v>2170</v>
      </c>
      <c r="F562" s="30" t="str">
        <f>VLOOKUP(E562,MATERIAL!$C:$F,3,0)</f>
        <v>m3</v>
      </c>
      <c r="G562" s="27">
        <v>0.52</v>
      </c>
      <c r="H562" s="30">
        <f>VLOOKUP(E562,MATERIAL!$C:$F,4,0)</f>
        <v>131100</v>
      </c>
      <c r="I562" s="31">
        <f t="shared" si="50"/>
        <v>68172</v>
      </c>
    </row>
    <row r="563" spans="2:13" ht="15" customHeight="1">
      <c r="C563" s="28"/>
      <c r="D563" s="28"/>
      <c r="E563" s="28"/>
      <c r="F563" s="34" t="s">
        <v>90</v>
      </c>
      <c r="G563" s="35"/>
      <c r="H563" s="28"/>
      <c r="I563" s="32">
        <f>SUM(I560:I562)</f>
        <v>527522</v>
      </c>
    </row>
    <row r="564" spans="2:13" ht="15" customHeight="1">
      <c r="C564" s="27" t="s">
        <v>81</v>
      </c>
      <c r="D564" s="27" t="s">
        <v>91</v>
      </c>
      <c r="E564" s="28"/>
      <c r="F564" s="28"/>
      <c r="G564" s="28"/>
      <c r="H564" s="28"/>
      <c r="I564" s="33"/>
    </row>
    <row r="565" spans="2:13" ht="15" customHeight="1">
      <c r="C565" s="28"/>
      <c r="D565" s="28"/>
      <c r="E565" s="28"/>
      <c r="F565" s="34" t="s">
        <v>92</v>
      </c>
      <c r="G565" s="35"/>
      <c r="H565" s="28"/>
      <c r="I565" s="33"/>
    </row>
    <row r="566" spans="2:13" ht="15" customHeight="1">
      <c r="C566" s="27" t="s">
        <v>82</v>
      </c>
      <c r="D566" s="27" t="s">
        <v>93</v>
      </c>
      <c r="E566" s="28"/>
      <c r="F566" s="28"/>
      <c r="G566" s="28"/>
      <c r="H566" s="28"/>
      <c r="I566" s="36">
        <f>I558+I563</f>
        <v>756797</v>
      </c>
    </row>
    <row r="567" spans="2:13" ht="15" customHeight="1">
      <c r="C567" s="27" t="s">
        <v>83</v>
      </c>
      <c r="D567" s="27" t="str">
        <f>+"Overhead &amp; Profit "&amp;$L$3*100&amp;"%"</f>
        <v>Overhead &amp; Profit 9,5%</v>
      </c>
      <c r="E567" s="28"/>
      <c r="F567" s="28"/>
      <c r="G567" s="27">
        <f>$L$3</f>
        <v>9.5000000000000001E-2</v>
      </c>
      <c r="H567" s="28"/>
      <c r="I567" s="36">
        <f>G567*I566</f>
        <v>71895.714999999997</v>
      </c>
    </row>
    <row r="568" spans="2:13" ht="15" customHeight="1">
      <c r="B568" s="37" t="str">
        <f>+$M$5&amp;2</f>
        <v>PD2</v>
      </c>
      <c r="C568" s="27" t="s">
        <v>1</v>
      </c>
      <c r="D568" s="27" t="s">
        <v>94</v>
      </c>
      <c r="E568" s="28"/>
      <c r="F568" s="28"/>
      <c r="G568" s="28"/>
      <c r="H568" s="28"/>
      <c r="I568" s="36">
        <f>SUM(I566:I567)</f>
        <v>828692.71499999997</v>
      </c>
      <c r="J568" s="21">
        <v>2</v>
      </c>
    </row>
    <row r="569" spans="2:13" ht="15" customHeight="1">
      <c r="B569" s="26"/>
    </row>
    <row r="570" spans="2:13">
      <c r="B570" s="26"/>
      <c r="C570" s="21" t="str">
        <f>VLOOKUP(B587,'REKAP ANALISA'!$C:$G,3,0)</f>
        <v>Pemasangan 1 m3 pondasi batu belah campuran 1SP : 5PP</v>
      </c>
      <c r="M570" s="21"/>
    </row>
    <row r="571" spans="2:13">
      <c r="C571" s="27" t="s">
        <v>0</v>
      </c>
      <c r="D571" s="27" t="s">
        <v>60</v>
      </c>
      <c r="E571" s="27" t="s">
        <v>59</v>
      </c>
      <c r="F571" s="27" t="s">
        <v>61</v>
      </c>
      <c r="G571" s="27" t="s">
        <v>62</v>
      </c>
      <c r="H571" s="27" t="s">
        <v>85</v>
      </c>
      <c r="I571" s="27" t="s">
        <v>86</v>
      </c>
      <c r="M571" s="21"/>
    </row>
    <row r="572" spans="2:13" ht="15" customHeight="1">
      <c r="C572" s="27" t="s">
        <v>14</v>
      </c>
      <c r="D572" s="27" t="s">
        <v>87</v>
      </c>
      <c r="E572" s="28"/>
      <c r="F572" s="28"/>
      <c r="G572" s="28"/>
      <c r="H572" s="28"/>
      <c r="I572" s="28"/>
    </row>
    <row r="573" spans="2:13" ht="15" customHeight="1">
      <c r="C573" s="28"/>
      <c r="D573" s="27" t="s">
        <v>53</v>
      </c>
      <c r="E573" s="27" t="s">
        <v>63</v>
      </c>
      <c r="F573" s="29" t="s">
        <v>50</v>
      </c>
      <c r="G573" s="27">
        <v>1.5</v>
      </c>
      <c r="H573" s="30">
        <f>VLOOKUP(E573,UPAH!$C:$F,4,0)</f>
        <v>93000</v>
      </c>
      <c r="I573" s="31">
        <f t="shared" ref="I573:I576" si="51">+G573*H573</f>
        <v>139500</v>
      </c>
    </row>
    <row r="574" spans="2:13" ht="15" customHeight="1">
      <c r="C574" s="28"/>
      <c r="D574" s="27" t="s">
        <v>2167</v>
      </c>
      <c r="E574" s="27" t="s">
        <v>64</v>
      </c>
      <c r="F574" s="29" t="s">
        <v>50</v>
      </c>
      <c r="G574" s="27">
        <v>0.75</v>
      </c>
      <c r="H574" s="30">
        <f>VLOOKUP(E574,UPAH!$C:$F,4,0)</f>
        <v>98000</v>
      </c>
      <c r="I574" s="31">
        <f t="shared" si="51"/>
        <v>73500</v>
      </c>
    </row>
    <row r="575" spans="2:13" ht="15" customHeight="1">
      <c r="C575" s="28"/>
      <c r="D575" s="27" t="s">
        <v>76</v>
      </c>
      <c r="E575" s="27" t="s">
        <v>65</v>
      </c>
      <c r="F575" s="29" t="s">
        <v>50</v>
      </c>
      <c r="G575" s="27">
        <v>7.4999999999999997E-2</v>
      </c>
      <c r="H575" s="30">
        <f>VLOOKUP(E575,UPAH!$C:$F,4,0)</f>
        <v>106000</v>
      </c>
      <c r="I575" s="31">
        <f t="shared" si="51"/>
        <v>7950</v>
      </c>
    </row>
    <row r="576" spans="2:13" ht="15" customHeight="1">
      <c r="C576" s="28"/>
      <c r="D576" s="27" t="s">
        <v>49</v>
      </c>
      <c r="E576" s="27" t="s">
        <v>66</v>
      </c>
      <c r="F576" s="29" t="s">
        <v>50</v>
      </c>
      <c r="G576" s="27">
        <v>7.4999999999999997E-2</v>
      </c>
      <c r="H576" s="30">
        <f>VLOOKUP(E576,UPAH!$C:$F,4,0)</f>
        <v>111000</v>
      </c>
      <c r="I576" s="31">
        <f t="shared" si="51"/>
        <v>8325</v>
      </c>
    </row>
    <row r="577" spans="2:13" ht="15" customHeight="1">
      <c r="C577" s="28"/>
      <c r="D577" s="28"/>
      <c r="E577" s="28"/>
      <c r="F577" s="34" t="s">
        <v>88</v>
      </c>
      <c r="G577" s="35"/>
      <c r="H577" s="28"/>
      <c r="I577" s="32">
        <f>SUM(I573:I576)</f>
        <v>229275</v>
      </c>
    </row>
    <row r="578" spans="2:13" ht="15" customHeight="1">
      <c r="C578" s="27" t="s">
        <v>80</v>
      </c>
      <c r="D578" s="27" t="s">
        <v>89</v>
      </c>
      <c r="E578" s="28"/>
      <c r="F578" s="28"/>
      <c r="G578" s="28"/>
      <c r="H578" s="28"/>
      <c r="I578" s="33"/>
    </row>
    <row r="579" spans="2:13" ht="15" customHeight="1">
      <c r="C579" s="28"/>
      <c r="D579" s="27" t="s">
        <v>2188</v>
      </c>
      <c r="E579" s="27" t="s">
        <v>2189</v>
      </c>
      <c r="F579" s="30" t="str">
        <f>VLOOKUP(E579,MATERIAL!$C:$F,3,0)</f>
        <v>M3</v>
      </c>
      <c r="G579" s="27">
        <v>1.2</v>
      </c>
      <c r="H579" s="30">
        <f>VLOOKUP(E579,MATERIAL!$C:$F,4,0)</f>
        <v>213000</v>
      </c>
      <c r="I579" s="31">
        <f t="shared" ref="I579:I581" si="52">+G579*H579</f>
        <v>255600</v>
      </c>
    </row>
    <row r="580" spans="2:13" ht="15" customHeight="1">
      <c r="C580" s="28"/>
      <c r="D580" s="27" t="s">
        <v>103</v>
      </c>
      <c r="E580" s="27" t="s">
        <v>104</v>
      </c>
      <c r="F580" s="30" t="str">
        <f>VLOOKUP(E580,MATERIAL!$C:$F,3,0)</f>
        <v>Kg</v>
      </c>
      <c r="G580" s="27">
        <v>136</v>
      </c>
      <c r="H580" s="30">
        <f>VLOOKUP(E580,MATERIAL!$C:$F,4,0)</f>
        <v>1250</v>
      </c>
      <c r="I580" s="31">
        <f t="shared" si="52"/>
        <v>170000</v>
      </c>
    </row>
    <row r="581" spans="2:13" ht="15" customHeight="1">
      <c r="C581" s="28"/>
      <c r="D581" s="27" t="s">
        <v>78</v>
      </c>
      <c r="E581" s="27" t="s">
        <v>2170</v>
      </c>
      <c r="F581" s="30" t="str">
        <f>VLOOKUP(E581,MATERIAL!$C:$F,3,0)</f>
        <v>m3</v>
      </c>
      <c r="G581" s="27">
        <v>0.54400000000000004</v>
      </c>
      <c r="H581" s="30">
        <f>VLOOKUP(E581,MATERIAL!$C:$F,4,0)</f>
        <v>131100</v>
      </c>
      <c r="I581" s="31">
        <f t="shared" si="52"/>
        <v>71318.400000000009</v>
      </c>
    </row>
    <row r="582" spans="2:13" ht="15" customHeight="1">
      <c r="C582" s="28"/>
      <c r="D582" s="28"/>
      <c r="E582" s="28"/>
      <c r="F582" s="34" t="s">
        <v>90</v>
      </c>
      <c r="G582" s="35"/>
      <c r="H582" s="28"/>
      <c r="I582" s="32">
        <f>SUM(I579:I581)</f>
        <v>496918.4</v>
      </c>
    </row>
    <row r="583" spans="2:13" ht="15" customHeight="1">
      <c r="C583" s="27" t="s">
        <v>81</v>
      </c>
      <c r="D583" s="27" t="s">
        <v>91</v>
      </c>
      <c r="E583" s="28"/>
      <c r="F583" s="28"/>
      <c r="G583" s="28"/>
      <c r="H583" s="28"/>
      <c r="I583" s="33"/>
    </row>
    <row r="584" spans="2:13" ht="15" customHeight="1">
      <c r="C584" s="28"/>
      <c r="D584" s="28"/>
      <c r="E584" s="28"/>
      <c r="F584" s="34" t="s">
        <v>92</v>
      </c>
      <c r="G584" s="35"/>
      <c r="H584" s="28"/>
      <c r="I584" s="33"/>
    </row>
    <row r="585" spans="2:13" ht="15" customHeight="1">
      <c r="C585" s="27" t="s">
        <v>82</v>
      </c>
      <c r="D585" s="27" t="s">
        <v>93</v>
      </c>
      <c r="E585" s="28"/>
      <c r="F585" s="28"/>
      <c r="G585" s="28"/>
      <c r="H585" s="28"/>
      <c r="I585" s="36">
        <f>I577+I582</f>
        <v>726193.4</v>
      </c>
    </row>
    <row r="586" spans="2:13" ht="15" customHeight="1">
      <c r="C586" s="27" t="s">
        <v>83</v>
      </c>
      <c r="D586" s="27" t="str">
        <f>+"Overhead &amp; Profit "&amp;$L$3*100&amp;"%"</f>
        <v>Overhead &amp; Profit 9,5%</v>
      </c>
      <c r="E586" s="28"/>
      <c r="F586" s="28"/>
      <c r="G586" s="27">
        <f>$L$3</f>
        <v>9.5000000000000001E-2</v>
      </c>
      <c r="H586" s="28"/>
      <c r="I586" s="36">
        <f>G586*I585</f>
        <v>68988.373000000007</v>
      </c>
    </row>
    <row r="587" spans="2:13" ht="15" customHeight="1">
      <c r="B587" s="37" t="str">
        <f>+$M$5&amp;3</f>
        <v>PD3</v>
      </c>
      <c r="C587" s="27" t="s">
        <v>1</v>
      </c>
      <c r="D587" s="27" t="s">
        <v>94</v>
      </c>
      <c r="E587" s="28"/>
      <c r="F587" s="28"/>
      <c r="G587" s="28"/>
      <c r="H587" s="28"/>
      <c r="I587" s="36">
        <f>SUM(I585:I586)</f>
        <v>795181.77300000004</v>
      </c>
      <c r="J587" s="21">
        <v>3</v>
      </c>
    </row>
    <row r="588" spans="2:13" ht="15" customHeight="1">
      <c r="B588" s="26"/>
    </row>
    <row r="589" spans="2:13">
      <c r="B589" s="26"/>
      <c r="C589" s="21" t="str">
        <f>VLOOKUP(B606,'REKAP ANALISA'!$C:$G,3,0)</f>
        <v>Pemasangan 1 m3 pondasi batu belah campuran 1SP : 6PP</v>
      </c>
      <c r="M589" s="21"/>
    </row>
    <row r="590" spans="2:13">
      <c r="C590" s="27" t="s">
        <v>0</v>
      </c>
      <c r="D590" s="27" t="s">
        <v>60</v>
      </c>
      <c r="E590" s="27" t="s">
        <v>59</v>
      </c>
      <c r="F590" s="27" t="s">
        <v>61</v>
      </c>
      <c r="G590" s="27" t="s">
        <v>62</v>
      </c>
      <c r="H590" s="27" t="s">
        <v>85</v>
      </c>
      <c r="I590" s="27" t="s">
        <v>86</v>
      </c>
      <c r="M590" s="21"/>
    </row>
    <row r="591" spans="2:13" ht="15" customHeight="1">
      <c r="C591" s="27" t="s">
        <v>14</v>
      </c>
      <c r="D591" s="27" t="s">
        <v>87</v>
      </c>
      <c r="E591" s="28"/>
      <c r="F591" s="28"/>
      <c r="G591" s="28"/>
      <c r="H591" s="28"/>
      <c r="I591" s="28"/>
    </row>
    <row r="592" spans="2:13" ht="15" customHeight="1">
      <c r="C592" s="28"/>
      <c r="D592" s="27" t="s">
        <v>53</v>
      </c>
      <c r="E592" s="27" t="s">
        <v>63</v>
      </c>
      <c r="F592" s="29" t="s">
        <v>50</v>
      </c>
      <c r="G592" s="27">
        <v>1.5</v>
      </c>
      <c r="H592" s="30">
        <f>VLOOKUP(E592,UPAH!$C:$F,4,0)</f>
        <v>93000</v>
      </c>
      <c r="I592" s="31">
        <f t="shared" ref="I592:I595" si="53">+G592*H592</f>
        <v>139500</v>
      </c>
    </row>
    <row r="593" spans="2:13" ht="15" customHeight="1">
      <c r="C593" s="28"/>
      <c r="D593" s="27" t="s">
        <v>2167</v>
      </c>
      <c r="E593" s="27" t="s">
        <v>64</v>
      </c>
      <c r="F593" s="29" t="s">
        <v>50</v>
      </c>
      <c r="G593" s="27">
        <v>0.75</v>
      </c>
      <c r="H593" s="30">
        <f>VLOOKUP(E593,UPAH!$C:$F,4,0)</f>
        <v>98000</v>
      </c>
      <c r="I593" s="31">
        <f t="shared" si="53"/>
        <v>73500</v>
      </c>
    </row>
    <row r="594" spans="2:13" ht="15" customHeight="1">
      <c r="C594" s="28"/>
      <c r="D594" s="27" t="s">
        <v>76</v>
      </c>
      <c r="E594" s="27" t="s">
        <v>65</v>
      </c>
      <c r="F594" s="29" t="s">
        <v>50</v>
      </c>
      <c r="G594" s="27">
        <v>7.4999999999999997E-2</v>
      </c>
      <c r="H594" s="30">
        <f>VLOOKUP(E594,UPAH!$C:$F,4,0)</f>
        <v>106000</v>
      </c>
      <c r="I594" s="31">
        <f t="shared" si="53"/>
        <v>7950</v>
      </c>
    </row>
    <row r="595" spans="2:13" ht="15" customHeight="1">
      <c r="C595" s="28"/>
      <c r="D595" s="27" t="s">
        <v>49</v>
      </c>
      <c r="E595" s="27" t="s">
        <v>66</v>
      </c>
      <c r="F595" s="29" t="s">
        <v>50</v>
      </c>
      <c r="G595" s="27">
        <v>7.4999999999999997E-2</v>
      </c>
      <c r="H595" s="30">
        <f>VLOOKUP(E595,UPAH!$C:$F,4,0)</f>
        <v>111000</v>
      </c>
      <c r="I595" s="31">
        <f t="shared" si="53"/>
        <v>8325</v>
      </c>
    </row>
    <row r="596" spans="2:13" ht="15" customHeight="1">
      <c r="C596" s="28"/>
      <c r="D596" s="28"/>
      <c r="E596" s="28"/>
      <c r="F596" s="34" t="s">
        <v>88</v>
      </c>
      <c r="G596" s="35"/>
      <c r="H596" s="28"/>
      <c r="I596" s="32">
        <f>SUM(I592:I595)</f>
        <v>229275</v>
      </c>
    </row>
    <row r="597" spans="2:13" ht="15" customHeight="1">
      <c r="C597" s="27" t="s">
        <v>80</v>
      </c>
      <c r="D597" s="27" t="s">
        <v>89</v>
      </c>
      <c r="E597" s="28"/>
      <c r="F597" s="28"/>
      <c r="G597" s="28"/>
      <c r="H597" s="28"/>
      <c r="I597" s="33"/>
    </row>
    <row r="598" spans="2:13" ht="15" customHeight="1">
      <c r="C598" s="28"/>
      <c r="D598" s="27" t="s">
        <v>2188</v>
      </c>
      <c r="E598" s="27" t="s">
        <v>2189</v>
      </c>
      <c r="F598" s="30" t="str">
        <f>VLOOKUP(E598,MATERIAL!$C:$F,3,0)</f>
        <v>M3</v>
      </c>
      <c r="G598" s="27">
        <v>1.2</v>
      </c>
      <c r="H598" s="30">
        <f>VLOOKUP(E598,MATERIAL!$C:$F,4,0)</f>
        <v>213000</v>
      </c>
      <c r="I598" s="31">
        <f t="shared" ref="I598:I600" si="54">+G598*H598</f>
        <v>255600</v>
      </c>
    </row>
    <row r="599" spans="2:13" ht="15" customHeight="1">
      <c r="C599" s="28"/>
      <c r="D599" s="27" t="s">
        <v>103</v>
      </c>
      <c r="E599" s="27" t="s">
        <v>104</v>
      </c>
      <c r="F599" s="30" t="str">
        <f>VLOOKUP(E599,MATERIAL!$C:$F,3,0)</f>
        <v>Kg</v>
      </c>
      <c r="G599" s="27">
        <v>117</v>
      </c>
      <c r="H599" s="30">
        <f>VLOOKUP(E599,MATERIAL!$C:$F,4,0)</f>
        <v>1250</v>
      </c>
      <c r="I599" s="31">
        <f t="shared" si="54"/>
        <v>146250</v>
      </c>
    </row>
    <row r="600" spans="2:13" ht="15" customHeight="1">
      <c r="C600" s="28"/>
      <c r="D600" s="27" t="s">
        <v>78</v>
      </c>
      <c r="E600" s="27" t="s">
        <v>2170</v>
      </c>
      <c r="F600" s="30" t="str">
        <f>VLOOKUP(E600,MATERIAL!$C:$F,3,0)</f>
        <v>m3</v>
      </c>
      <c r="G600" s="27">
        <v>0.56100000000000005</v>
      </c>
      <c r="H600" s="30">
        <f>VLOOKUP(E600,MATERIAL!$C:$F,4,0)</f>
        <v>131100</v>
      </c>
      <c r="I600" s="31">
        <f t="shared" si="54"/>
        <v>73547.100000000006</v>
      </c>
    </row>
    <row r="601" spans="2:13" ht="15" customHeight="1">
      <c r="C601" s="28"/>
      <c r="D601" s="28"/>
      <c r="E601" s="28"/>
      <c r="F601" s="34" t="s">
        <v>90</v>
      </c>
      <c r="G601" s="35"/>
      <c r="H601" s="28"/>
      <c r="I601" s="32">
        <f>SUM(I598:I600)</f>
        <v>475397.1</v>
      </c>
    </row>
    <row r="602" spans="2:13" ht="15" customHeight="1">
      <c r="C602" s="27" t="s">
        <v>81</v>
      </c>
      <c r="D602" s="27" t="s">
        <v>91</v>
      </c>
      <c r="E602" s="28"/>
      <c r="F602" s="28"/>
      <c r="G602" s="28"/>
      <c r="H602" s="28"/>
      <c r="I602" s="33"/>
    </row>
    <row r="603" spans="2:13" ht="15" customHeight="1">
      <c r="C603" s="28"/>
      <c r="D603" s="28"/>
      <c r="E603" s="28"/>
      <c r="F603" s="34" t="s">
        <v>92</v>
      </c>
      <c r="G603" s="35"/>
      <c r="H603" s="28"/>
      <c r="I603" s="33"/>
    </row>
    <row r="604" spans="2:13" ht="15" customHeight="1">
      <c r="C604" s="27" t="s">
        <v>82</v>
      </c>
      <c r="D604" s="27" t="s">
        <v>93</v>
      </c>
      <c r="E604" s="28"/>
      <c r="F604" s="28"/>
      <c r="G604" s="28"/>
      <c r="H604" s="28"/>
      <c r="I604" s="36">
        <f>I596+I601</f>
        <v>704672.1</v>
      </c>
    </row>
    <row r="605" spans="2:13" ht="15" customHeight="1">
      <c r="C605" s="27" t="s">
        <v>83</v>
      </c>
      <c r="D605" s="27" t="str">
        <f>+"Overhead &amp; Profit "&amp;$L$3*100&amp;"%"</f>
        <v>Overhead &amp; Profit 9,5%</v>
      </c>
      <c r="E605" s="28"/>
      <c r="F605" s="28"/>
      <c r="G605" s="27">
        <f>$L$3</f>
        <v>9.5000000000000001E-2</v>
      </c>
      <c r="H605" s="28"/>
      <c r="I605" s="36">
        <f>G605*I604</f>
        <v>66943.849499999997</v>
      </c>
    </row>
    <row r="606" spans="2:13" ht="15" customHeight="1">
      <c r="B606" s="37" t="str">
        <f>+$M$5&amp;4</f>
        <v>PD4</v>
      </c>
      <c r="C606" s="27" t="s">
        <v>1</v>
      </c>
      <c r="D606" s="27" t="s">
        <v>94</v>
      </c>
      <c r="E606" s="28"/>
      <c r="F606" s="28"/>
      <c r="G606" s="28"/>
      <c r="H606" s="28"/>
      <c r="I606" s="36">
        <f>SUM(I604:I605)</f>
        <v>771615.94949999999</v>
      </c>
      <c r="J606" s="21">
        <v>4</v>
      </c>
    </row>
    <row r="607" spans="2:13" ht="15" customHeight="1">
      <c r="B607" s="26"/>
    </row>
    <row r="608" spans="2:13">
      <c r="B608" s="26"/>
      <c r="C608" s="21" t="str">
        <f>VLOOKUP(B625,'REKAP ANALISA'!$C:$G,3,0)</f>
        <v>Pemasangan 1 m3 pondasi batu belah campuran 1SP : 8PP</v>
      </c>
      <c r="M608" s="21"/>
    </row>
    <row r="609" spans="3:13">
      <c r="C609" s="27" t="s">
        <v>0</v>
      </c>
      <c r="D609" s="27" t="s">
        <v>60</v>
      </c>
      <c r="E609" s="27" t="s">
        <v>59</v>
      </c>
      <c r="F609" s="27" t="s">
        <v>61</v>
      </c>
      <c r="G609" s="27" t="s">
        <v>62</v>
      </c>
      <c r="H609" s="27" t="s">
        <v>85</v>
      </c>
      <c r="I609" s="27" t="s">
        <v>86</v>
      </c>
      <c r="M609" s="21"/>
    </row>
    <row r="610" spans="3:13" ht="15" customHeight="1">
      <c r="C610" s="27" t="s">
        <v>14</v>
      </c>
      <c r="D610" s="27" t="s">
        <v>87</v>
      </c>
      <c r="E610" s="28"/>
      <c r="F610" s="28"/>
      <c r="G610" s="28"/>
      <c r="H610" s="28"/>
      <c r="I610" s="28"/>
    </row>
    <row r="611" spans="3:13" ht="15" customHeight="1">
      <c r="C611" s="28"/>
      <c r="D611" s="27" t="s">
        <v>53</v>
      </c>
      <c r="E611" s="27" t="s">
        <v>63</v>
      </c>
      <c r="F611" s="29" t="s">
        <v>50</v>
      </c>
      <c r="G611" s="27">
        <v>1.5</v>
      </c>
      <c r="H611" s="30">
        <f>VLOOKUP(E611,UPAH!$C:$F,4,0)</f>
        <v>93000</v>
      </c>
      <c r="I611" s="31">
        <f t="shared" ref="I611:I614" si="55">+G611*H611</f>
        <v>139500</v>
      </c>
    </row>
    <row r="612" spans="3:13" ht="15" customHeight="1">
      <c r="C612" s="28"/>
      <c r="D612" s="27" t="s">
        <v>2167</v>
      </c>
      <c r="E612" s="27" t="s">
        <v>64</v>
      </c>
      <c r="F612" s="29" t="s">
        <v>50</v>
      </c>
      <c r="G612" s="27">
        <v>0.75</v>
      </c>
      <c r="H612" s="30">
        <f>VLOOKUP(E612,UPAH!$C:$F,4,0)</f>
        <v>98000</v>
      </c>
      <c r="I612" s="31">
        <f t="shared" si="55"/>
        <v>73500</v>
      </c>
    </row>
    <row r="613" spans="3:13" ht="15" customHeight="1">
      <c r="C613" s="28"/>
      <c r="D613" s="27" t="s">
        <v>76</v>
      </c>
      <c r="E613" s="27" t="s">
        <v>65</v>
      </c>
      <c r="F613" s="29" t="s">
        <v>50</v>
      </c>
      <c r="G613" s="27">
        <v>7.4999999999999997E-2</v>
      </c>
      <c r="H613" s="30">
        <f>VLOOKUP(E613,UPAH!$C:$F,4,0)</f>
        <v>106000</v>
      </c>
      <c r="I613" s="31">
        <f t="shared" si="55"/>
        <v>7950</v>
      </c>
    </row>
    <row r="614" spans="3:13" ht="15" customHeight="1">
      <c r="C614" s="28"/>
      <c r="D614" s="27" t="s">
        <v>49</v>
      </c>
      <c r="E614" s="27" t="s">
        <v>66</v>
      </c>
      <c r="F614" s="29" t="s">
        <v>50</v>
      </c>
      <c r="G614" s="27">
        <v>7.4999999999999997E-2</v>
      </c>
      <c r="H614" s="30">
        <f>VLOOKUP(E614,UPAH!$C:$F,4,0)</f>
        <v>111000</v>
      </c>
      <c r="I614" s="31">
        <f t="shared" si="55"/>
        <v>8325</v>
      </c>
    </row>
    <row r="615" spans="3:13" ht="15" customHeight="1">
      <c r="C615" s="28"/>
      <c r="D615" s="28"/>
      <c r="E615" s="28"/>
      <c r="F615" s="34" t="s">
        <v>88</v>
      </c>
      <c r="G615" s="35"/>
      <c r="H615" s="28"/>
      <c r="I615" s="32">
        <f>SUM(I611:I614)</f>
        <v>229275</v>
      </c>
    </row>
    <row r="616" spans="3:13" ht="15" customHeight="1">
      <c r="C616" s="27" t="s">
        <v>80</v>
      </c>
      <c r="D616" s="27" t="s">
        <v>89</v>
      </c>
      <c r="E616" s="28"/>
      <c r="F616" s="28"/>
      <c r="G616" s="28"/>
      <c r="H616" s="28"/>
      <c r="I616" s="33"/>
    </row>
    <row r="617" spans="3:13" ht="15" customHeight="1">
      <c r="C617" s="28"/>
      <c r="D617" s="27" t="s">
        <v>2188</v>
      </c>
      <c r="E617" s="27" t="s">
        <v>2189</v>
      </c>
      <c r="F617" s="30" t="str">
        <f>VLOOKUP(E617,MATERIAL!$C:$F,3,0)</f>
        <v>M3</v>
      </c>
      <c r="G617" s="27">
        <v>1.2</v>
      </c>
      <c r="H617" s="30">
        <f>VLOOKUP(E617,MATERIAL!$C:$F,4,0)</f>
        <v>213000</v>
      </c>
      <c r="I617" s="31">
        <f t="shared" ref="I617:I619" si="56">+G617*H617</f>
        <v>255600</v>
      </c>
    </row>
    <row r="618" spans="3:13" ht="15" customHeight="1">
      <c r="C618" s="28"/>
      <c r="D618" s="27" t="s">
        <v>103</v>
      </c>
      <c r="E618" s="27" t="s">
        <v>104</v>
      </c>
      <c r="F618" s="30" t="str">
        <f>VLOOKUP(E618,MATERIAL!$C:$F,3,0)</f>
        <v>Kg</v>
      </c>
      <c r="G618" s="27">
        <v>91</v>
      </c>
      <c r="H618" s="30">
        <f>VLOOKUP(E618,MATERIAL!$C:$F,4,0)</f>
        <v>1250</v>
      </c>
      <c r="I618" s="31">
        <f t="shared" si="56"/>
        <v>113750</v>
      </c>
    </row>
    <row r="619" spans="3:13" ht="15" customHeight="1">
      <c r="C619" s="28"/>
      <c r="D619" s="27" t="s">
        <v>78</v>
      </c>
      <c r="E619" s="27" t="s">
        <v>2170</v>
      </c>
      <c r="F619" s="30" t="str">
        <f>VLOOKUP(E619,MATERIAL!$C:$F,3,0)</f>
        <v>m3</v>
      </c>
      <c r="G619" s="27">
        <v>0.58399999999999996</v>
      </c>
      <c r="H619" s="30">
        <f>VLOOKUP(E619,MATERIAL!$C:$F,4,0)</f>
        <v>131100</v>
      </c>
      <c r="I619" s="31">
        <f t="shared" si="56"/>
        <v>76562.399999999994</v>
      </c>
    </row>
    <row r="620" spans="3:13" ht="15" customHeight="1">
      <c r="C620" s="28"/>
      <c r="D620" s="28"/>
      <c r="E620" s="28"/>
      <c r="F620" s="34" t="s">
        <v>90</v>
      </c>
      <c r="G620" s="35"/>
      <c r="H620" s="28"/>
      <c r="I620" s="32">
        <f>SUM(I617:I619)</f>
        <v>445912.4</v>
      </c>
    </row>
    <row r="621" spans="3:13" ht="15" customHeight="1">
      <c r="C621" s="27" t="s">
        <v>81</v>
      </c>
      <c r="D621" s="27" t="s">
        <v>91</v>
      </c>
      <c r="E621" s="28"/>
      <c r="F621" s="28"/>
      <c r="G621" s="28"/>
      <c r="H621" s="28"/>
      <c r="I621" s="33"/>
    </row>
    <row r="622" spans="3:13" ht="15" customHeight="1">
      <c r="C622" s="28"/>
      <c r="D622" s="28"/>
      <c r="E622" s="28"/>
      <c r="F622" s="34" t="s">
        <v>92</v>
      </c>
      <c r="G622" s="35"/>
      <c r="H622" s="28"/>
      <c r="I622" s="33"/>
    </row>
    <row r="623" spans="3:13" ht="15" customHeight="1">
      <c r="C623" s="27" t="s">
        <v>82</v>
      </c>
      <c r="D623" s="27" t="s">
        <v>93</v>
      </c>
      <c r="E623" s="28"/>
      <c r="F623" s="28"/>
      <c r="G623" s="28"/>
      <c r="H623" s="28"/>
      <c r="I623" s="36">
        <f>I615+I620</f>
        <v>675187.4</v>
      </c>
    </row>
    <row r="624" spans="3:13" ht="15" customHeight="1">
      <c r="C624" s="27" t="s">
        <v>83</v>
      </c>
      <c r="D624" s="27" t="str">
        <f>+"Overhead &amp; Profit "&amp;$L$3*100&amp;"%"</f>
        <v>Overhead &amp; Profit 9,5%</v>
      </c>
      <c r="E624" s="28"/>
      <c r="F624" s="28"/>
      <c r="G624" s="27">
        <f>$L$3</f>
        <v>9.5000000000000001E-2</v>
      </c>
      <c r="H624" s="28"/>
      <c r="I624" s="36">
        <f>G624*I623</f>
        <v>64142.803</v>
      </c>
    </row>
    <row r="625" spans="2:13" ht="15" customHeight="1">
      <c r="B625" s="37" t="str">
        <f>+$M$5&amp;5</f>
        <v>PD5</v>
      </c>
      <c r="C625" s="27" t="s">
        <v>1</v>
      </c>
      <c r="D625" s="27" t="s">
        <v>94</v>
      </c>
      <c r="E625" s="28"/>
      <c r="F625" s="28"/>
      <c r="G625" s="28"/>
      <c r="H625" s="28"/>
      <c r="I625" s="36">
        <f>SUM(I623:I624)</f>
        <v>739330.20299999998</v>
      </c>
      <c r="J625" s="21">
        <v>5</v>
      </c>
    </row>
    <row r="626" spans="2:13" ht="15" customHeight="1">
      <c r="B626" s="26"/>
    </row>
    <row r="627" spans="2:13">
      <c r="B627" s="26"/>
      <c r="C627" s="21" t="str">
        <f>VLOOKUP(B645,'REKAP ANALISA'!$C:$G,3,0)</f>
        <v>Pemasangan 1 m3 pondasi batu belah campuran 1SP : 1KP : 2PP</v>
      </c>
      <c r="M627" s="21"/>
    </row>
    <row r="628" spans="2:13">
      <c r="C628" s="27" t="s">
        <v>0</v>
      </c>
      <c r="D628" s="27" t="s">
        <v>60</v>
      </c>
      <c r="E628" s="27" t="s">
        <v>59</v>
      </c>
      <c r="F628" s="27" t="s">
        <v>61</v>
      </c>
      <c r="G628" s="27" t="s">
        <v>62</v>
      </c>
      <c r="H628" s="27" t="s">
        <v>85</v>
      </c>
      <c r="I628" s="27" t="s">
        <v>86</v>
      </c>
      <c r="M628" s="21"/>
    </row>
    <row r="629" spans="2:13" ht="15" customHeight="1">
      <c r="C629" s="27" t="s">
        <v>14</v>
      </c>
      <c r="D629" s="27" t="s">
        <v>87</v>
      </c>
      <c r="E629" s="28"/>
      <c r="F629" s="28"/>
      <c r="G629" s="28"/>
      <c r="H629" s="28"/>
      <c r="I629" s="28"/>
    </row>
    <row r="630" spans="2:13" ht="15" customHeight="1">
      <c r="C630" s="28"/>
      <c r="D630" s="27" t="s">
        <v>53</v>
      </c>
      <c r="E630" s="27" t="s">
        <v>63</v>
      </c>
      <c r="F630" s="29" t="s">
        <v>50</v>
      </c>
      <c r="G630" s="27">
        <v>1.5</v>
      </c>
      <c r="H630" s="30">
        <f>VLOOKUP(E630,UPAH!$C:$F,4,0)</f>
        <v>93000</v>
      </c>
      <c r="I630" s="31">
        <f t="shared" ref="I630:I633" si="57">+G630*H630</f>
        <v>139500</v>
      </c>
    </row>
    <row r="631" spans="2:13" ht="15" customHeight="1">
      <c r="C631" s="28"/>
      <c r="D631" s="27" t="s">
        <v>2167</v>
      </c>
      <c r="E631" s="27" t="s">
        <v>64</v>
      </c>
      <c r="F631" s="29" t="s">
        <v>50</v>
      </c>
      <c r="G631" s="27">
        <v>0.75</v>
      </c>
      <c r="H631" s="30">
        <f>VLOOKUP(E631,UPAH!$C:$F,4,0)</f>
        <v>98000</v>
      </c>
      <c r="I631" s="31">
        <f t="shared" si="57"/>
        <v>73500</v>
      </c>
    </row>
    <row r="632" spans="2:13" ht="15" customHeight="1">
      <c r="C632" s="28"/>
      <c r="D632" s="27" t="s">
        <v>76</v>
      </c>
      <c r="E632" s="27" t="s">
        <v>65</v>
      </c>
      <c r="F632" s="29" t="s">
        <v>50</v>
      </c>
      <c r="G632" s="27">
        <v>7.4999999999999997E-2</v>
      </c>
      <c r="H632" s="30">
        <f>VLOOKUP(E632,UPAH!$C:$F,4,0)</f>
        <v>106000</v>
      </c>
      <c r="I632" s="31">
        <f t="shared" si="57"/>
        <v>7950</v>
      </c>
    </row>
    <row r="633" spans="2:13" ht="15" customHeight="1">
      <c r="C633" s="28"/>
      <c r="D633" s="27" t="s">
        <v>49</v>
      </c>
      <c r="E633" s="27" t="s">
        <v>66</v>
      </c>
      <c r="F633" s="29" t="s">
        <v>50</v>
      </c>
      <c r="G633" s="27">
        <v>7.4999999999999997E-2</v>
      </c>
      <c r="H633" s="30">
        <f>VLOOKUP(E633,UPAH!$C:$F,4,0)</f>
        <v>111000</v>
      </c>
      <c r="I633" s="31">
        <f t="shared" si="57"/>
        <v>8325</v>
      </c>
    </row>
    <row r="634" spans="2:13" ht="15" customHeight="1">
      <c r="C634" s="28"/>
      <c r="D634" s="28"/>
      <c r="E634" s="28"/>
      <c r="F634" s="34" t="s">
        <v>88</v>
      </c>
      <c r="G634" s="35"/>
      <c r="H634" s="28"/>
      <c r="I634" s="32">
        <f>SUM(I630:I633)</f>
        <v>229275</v>
      </c>
    </row>
    <row r="635" spans="2:13" ht="15" customHeight="1">
      <c r="C635" s="27" t="s">
        <v>80</v>
      </c>
      <c r="D635" s="27" t="s">
        <v>89</v>
      </c>
      <c r="E635" s="28"/>
      <c r="F635" s="28"/>
      <c r="G635" s="28"/>
      <c r="H635" s="28"/>
      <c r="I635" s="28"/>
    </row>
    <row r="636" spans="2:13" ht="15" customHeight="1">
      <c r="C636" s="28"/>
      <c r="D636" s="27" t="s">
        <v>2188</v>
      </c>
      <c r="E636" s="27" t="s">
        <v>2189</v>
      </c>
      <c r="F636" s="30" t="str">
        <f>VLOOKUP(E636,MATERIAL!$C:$F,3,0)</f>
        <v>M3</v>
      </c>
      <c r="G636" s="27">
        <v>1.2</v>
      </c>
      <c r="H636" s="30">
        <f>VLOOKUP(E636,MATERIAL!$C:$F,4,0)</f>
        <v>213000</v>
      </c>
      <c r="I636" s="31">
        <f t="shared" ref="I636:I639" si="58">+G636*H636</f>
        <v>255600</v>
      </c>
    </row>
    <row r="637" spans="2:13" ht="15" customHeight="1">
      <c r="C637" s="28"/>
      <c r="D637" s="27" t="s">
        <v>2199</v>
      </c>
      <c r="E637" s="27" t="s">
        <v>2200</v>
      </c>
      <c r="F637" s="30" t="str">
        <f>VLOOKUP(E637,MATERIAL!$C:$F,3,0)</f>
        <v>m3</v>
      </c>
      <c r="G637" s="27">
        <v>0.17</v>
      </c>
      <c r="H637" s="30">
        <f>VLOOKUP(E637,MATERIAL!$C:$F,4,0)</f>
        <v>111800</v>
      </c>
      <c r="I637" s="31">
        <f t="shared" si="58"/>
        <v>19006</v>
      </c>
    </row>
    <row r="638" spans="2:13" ht="15" customHeight="1">
      <c r="C638" s="28"/>
      <c r="D638" s="27" t="s">
        <v>103</v>
      </c>
      <c r="E638" s="27" t="s">
        <v>104</v>
      </c>
      <c r="F638" s="30" t="str">
        <f>VLOOKUP(E638,MATERIAL!$C:$F,3,0)</f>
        <v>Kg</v>
      </c>
      <c r="G638" s="27">
        <v>170</v>
      </c>
      <c r="H638" s="30">
        <f>VLOOKUP(E638,MATERIAL!$C:$F,4,0)</f>
        <v>1250</v>
      </c>
      <c r="I638" s="31">
        <f t="shared" si="58"/>
        <v>212500</v>
      </c>
    </row>
    <row r="639" spans="2:13" ht="15" customHeight="1">
      <c r="C639" s="28"/>
      <c r="D639" s="27" t="s">
        <v>78</v>
      </c>
      <c r="E639" s="27" t="s">
        <v>2170</v>
      </c>
      <c r="F639" s="30" t="str">
        <f>VLOOKUP(E639,MATERIAL!$C:$F,3,0)</f>
        <v>m3</v>
      </c>
      <c r="G639" s="27">
        <v>0.34</v>
      </c>
      <c r="H639" s="30">
        <f>VLOOKUP(E639,MATERIAL!$C:$F,4,0)</f>
        <v>131100</v>
      </c>
      <c r="I639" s="31">
        <f t="shared" si="58"/>
        <v>44574</v>
      </c>
    </row>
    <row r="640" spans="2:13" ht="15" customHeight="1">
      <c r="C640" s="28"/>
      <c r="D640" s="28"/>
      <c r="E640" s="28"/>
      <c r="F640" s="34" t="s">
        <v>90</v>
      </c>
      <c r="G640" s="35"/>
      <c r="H640" s="28"/>
      <c r="I640" s="32">
        <f>SUM(I636:I639)</f>
        <v>531680</v>
      </c>
    </row>
    <row r="641" spans="2:13" ht="15" customHeight="1">
      <c r="C641" s="27" t="s">
        <v>81</v>
      </c>
      <c r="D641" s="27" t="s">
        <v>91</v>
      </c>
      <c r="E641" s="28"/>
      <c r="F641" s="28"/>
      <c r="G641" s="28"/>
      <c r="H641" s="28"/>
      <c r="I641" s="33"/>
    </row>
    <row r="642" spans="2:13" ht="15" customHeight="1">
      <c r="C642" s="28"/>
      <c r="D642" s="28"/>
      <c r="E642" s="28"/>
      <c r="F642" s="34" t="s">
        <v>92</v>
      </c>
      <c r="G642" s="35"/>
      <c r="H642" s="28"/>
      <c r="I642" s="33"/>
    </row>
    <row r="643" spans="2:13" ht="15" customHeight="1">
      <c r="C643" s="27" t="s">
        <v>82</v>
      </c>
      <c r="D643" s="27" t="s">
        <v>93</v>
      </c>
      <c r="E643" s="28"/>
      <c r="F643" s="28"/>
      <c r="G643" s="28"/>
      <c r="H643" s="28"/>
      <c r="I643" s="36">
        <f>I634+I640</f>
        <v>760955</v>
      </c>
    </row>
    <row r="644" spans="2:13" ht="15" customHeight="1">
      <c r="C644" s="27" t="s">
        <v>83</v>
      </c>
      <c r="D644" s="27" t="str">
        <f>+"Overhead &amp; Profit "&amp;$L$3*100&amp;"%"</f>
        <v>Overhead &amp; Profit 9,5%</v>
      </c>
      <c r="E644" s="28"/>
      <c r="F644" s="28"/>
      <c r="G644" s="27">
        <f>$L$3</f>
        <v>9.5000000000000001E-2</v>
      </c>
      <c r="H644" s="28"/>
      <c r="I644" s="36">
        <f>G644*I643</f>
        <v>72290.725000000006</v>
      </c>
    </row>
    <row r="645" spans="2:13" ht="15" customHeight="1">
      <c r="B645" s="37" t="str">
        <f>+$M$5&amp;6</f>
        <v>PD6</v>
      </c>
      <c r="C645" s="27" t="s">
        <v>1</v>
      </c>
      <c r="D645" s="27" t="s">
        <v>94</v>
      </c>
      <c r="E645" s="28"/>
      <c r="F645" s="28"/>
      <c r="G645" s="28"/>
      <c r="H645" s="28"/>
      <c r="I645" s="36">
        <f>SUM(I643:I644)</f>
        <v>833245.72499999998</v>
      </c>
      <c r="J645" s="21">
        <v>6</v>
      </c>
    </row>
    <row r="646" spans="2:13">
      <c r="B646" s="26"/>
      <c r="M646" s="21"/>
    </row>
    <row r="647" spans="2:13">
      <c r="B647" s="26"/>
      <c r="C647" s="21" t="str">
        <f>VLOOKUP(B665,'REKAP ANALISA'!$C:$G,3,0)</f>
        <v>Pemasangan 1 m3 pondasi batu belah campuran 1 SP : 3 KP : 10 PP</v>
      </c>
      <c r="M647" s="21"/>
    </row>
    <row r="648" spans="2:13" ht="15" customHeight="1">
      <c r="C648" s="27" t="s">
        <v>0</v>
      </c>
      <c r="D648" s="27" t="s">
        <v>60</v>
      </c>
      <c r="E648" s="27" t="s">
        <v>59</v>
      </c>
      <c r="F648" s="27" t="s">
        <v>61</v>
      </c>
      <c r="G648" s="27" t="s">
        <v>62</v>
      </c>
      <c r="H648" s="27" t="s">
        <v>85</v>
      </c>
      <c r="I648" s="27" t="s">
        <v>86</v>
      </c>
    </row>
    <row r="649" spans="2:13" ht="15" customHeight="1">
      <c r="C649" s="27" t="s">
        <v>14</v>
      </c>
      <c r="D649" s="27" t="s">
        <v>87</v>
      </c>
      <c r="E649" s="28"/>
      <c r="F649" s="28"/>
      <c r="G649" s="28"/>
      <c r="H649" s="28"/>
      <c r="I649" s="28"/>
    </row>
    <row r="650" spans="2:13" ht="15" customHeight="1">
      <c r="C650" s="28"/>
      <c r="D650" s="27" t="s">
        <v>53</v>
      </c>
      <c r="E650" s="27" t="s">
        <v>63</v>
      </c>
      <c r="F650" s="29" t="s">
        <v>50</v>
      </c>
      <c r="G650" s="27">
        <v>1.5</v>
      </c>
      <c r="H650" s="30">
        <f>VLOOKUP(E650,UPAH!$C:$F,4,0)</f>
        <v>93000</v>
      </c>
      <c r="I650" s="31">
        <f t="shared" ref="I650:I653" si="59">+G650*H650</f>
        <v>139500</v>
      </c>
    </row>
    <row r="651" spans="2:13" ht="15" customHeight="1">
      <c r="C651" s="28"/>
      <c r="D651" s="27" t="s">
        <v>2167</v>
      </c>
      <c r="E651" s="27" t="s">
        <v>64</v>
      </c>
      <c r="F651" s="29" t="s">
        <v>50</v>
      </c>
      <c r="G651" s="27">
        <v>0.75</v>
      </c>
      <c r="H651" s="30">
        <f>VLOOKUP(E651,UPAH!$C:$F,4,0)</f>
        <v>98000</v>
      </c>
      <c r="I651" s="31">
        <f t="shared" si="59"/>
        <v>73500</v>
      </c>
    </row>
    <row r="652" spans="2:13" ht="15" customHeight="1">
      <c r="C652" s="28"/>
      <c r="D652" s="27" t="s">
        <v>76</v>
      </c>
      <c r="E652" s="27" t="s">
        <v>65</v>
      </c>
      <c r="F652" s="29" t="s">
        <v>50</v>
      </c>
      <c r="G652" s="27">
        <v>7.4999999999999997E-2</v>
      </c>
      <c r="H652" s="30">
        <f>VLOOKUP(E652,UPAH!$C:$F,4,0)</f>
        <v>106000</v>
      </c>
      <c r="I652" s="31">
        <f t="shared" si="59"/>
        <v>7950</v>
      </c>
    </row>
    <row r="653" spans="2:13" ht="15" customHeight="1">
      <c r="C653" s="28"/>
      <c r="D653" s="27" t="s">
        <v>49</v>
      </c>
      <c r="E653" s="27" t="s">
        <v>66</v>
      </c>
      <c r="F653" s="29" t="s">
        <v>50</v>
      </c>
      <c r="G653" s="27">
        <v>7.4999999999999997E-2</v>
      </c>
      <c r="H653" s="30">
        <f>VLOOKUP(E653,UPAH!$C:$F,4,0)</f>
        <v>111000</v>
      </c>
      <c r="I653" s="31">
        <f t="shared" si="59"/>
        <v>8325</v>
      </c>
    </row>
    <row r="654" spans="2:13" ht="15" customHeight="1">
      <c r="C654" s="28"/>
      <c r="D654" s="28"/>
      <c r="E654" s="28"/>
      <c r="F654" s="34" t="s">
        <v>88</v>
      </c>
      <c r="G654" s="35"/>
      <c r="H654" s="28"/>
      <c r="I654" s="32">
        <f>SUM(I650:I653)</f>
        <v>229275</v>
      </c>
    </row>
    <row r="655" spans="2:13" ht="15" customHeight="1">
      <c r="C655" s="27" t="s">
        <v>80</v>
      </c>
      <c r="D655" s="27" t="s">
        <v>89</v>
      </c>
      <c r="E655" s="28"/>
      <c r="F655" s="28"/>
      <c r="G655" s="28"/>
      <c r="H655" s="28"/>
      <c r="I655" s="28"/>
    </row>
    <row r="656" spans="2:13" ht="15" customHeight="1">
      <c r="C656" s="28"/>
      <c r="D656" s="27" t="s">
        <v>2188</v>
      </c>
      <c r="E656" s="27" t="s">
        <v>2189</v>
      </c>
      <c r="F656" s="30" t="str">
        <f>VLOOKUP(E656,MATERIAL!$C:$F,3,0)</f>
        <v>M3</v>
      </c>
      <c r="G656" s="27">
        <v>1.2</v>
      </c>
      <c r="H656" s="30">
        <f>VLOOKUP(E656,MATERIAL!$C:$F,4,0)</f>
        <v>213000</v>
      </c>
      <c r="I656" s="31">
        <f t="shared" ref="I656:I659" si="60">+G656*H656</f>
        <v>255600</v>
      </c>
    </row>
    <row r="657" spans="2:13" ht="15" customHeight="1">
      <c r="C657" s="28"/>
      <c r="D657" s="27" t="s">
        <v>103</v>
      </c>
      <c r="E657" s="27" t="s">
        <v>104</v>
      </c>
      <c r="F657" s="30" t="str">
        <f>VLOOKUP(E657,MATERIAL!$C:$F,3,0)</f>
        <v>Kg</v>
      </c>
      <c r="G657" s="27">
        <v>61</v>
      </c>
      <c r="H657" s="30">
        <f>VLOOKUP(E657,MATERIAL!$C:$F,4,0)</f>
        <v>1250</v>
      </c>
      <c r="I657" s="31">
        <f t="shared" si="60"/>
        <v>76250</v>
      </c>
    </row>
    <row r="658" spans="2:13" ht="15" customHeight="1">
      <c r="C658" s="28"/>
      <c r="D658" s="27" t="s">
        <v>2199</v>
      </c>
      <c r="E658" s="27" t="s">
        <v>2200</v>
      </c>
      <c r="F658" s="30" t="str">
        <f>VLOOKUP(E658,MATERIAL!$C:$F,3,0)</f>
        <v>m3</v>
      </c>
      <c r="G658" s="27">
        <v>0.14699999999999999</v>
      </c>
      <c r="H658" s="30">
        <f>VLOOKUP(E658,MATERIAL!$C:$F,4,0)</f>
        <v>111800</v>
      </c>
      <c r="I658" s="31">
        <f t="shared" si="60"/>
        <v>16434.599999999999</v>
      </c>
    </row>
    <row r="659" spans="2:13" ht="15" customHeight="1">
      <c r="C659" s="28"/>
      <c r="D659" s="27" t="s">
        <v>78</v>
      </c>
      <c r="E659" s="27" t="s">
        <v>2170</v>
      </c>
      <c r="F659" s="30" t="str">
        <f>VLOOKUP(E659,MATERIAL!$C:$F,3,0)</f>
        <v>m3</v>
      </c>
      <c r="G659" s="27">
        <v>0.49199999999999999</v>
      </c>
      <c r="H659" s="30">
        <f>VLOOKUP(E659,MATERIAL!$C:$F,4,0)</f>
        <v>131100</v>
      </c>
      <c r="I659" s="31">
        <f t="shared" si="60"/>
        <v>64501.2</v>
      </c>
    </row>
    <row r="660" spans="2:13" ht="15" customHeight="1">
      <c r="C660" s="28"/>
      <c r="D660" s="28"/>
      <c r="E660" s="28"/>
      <c r="F660" s="34" t="s">
        <v>90</v>
      </c>
      <c r="G660" s="35"/>
      <c r="H660" s="28"/>
      <c r="I660" s="32">
        <f>SUM(I656:I659)</f>
        <v>412785.8</v>
      </c>
    </row>
    <row r="661" spans="2:13" ht="15" customHeight="1">
      <c r="C661" s="27" t="s">
        <v>81</v>
      </c>
      <c r="D661" s="27" t="s">
        <v>91</v>
      </c>
      <c r="E661" s="28"/>
      <c r="F661" s="28"/>
      <c r="G661" s="28"/>
      <c r="H661" s="28"/>
      <c r="I661" s="33"/>
    </row>
    <row r="662" spans="2:13" ht="15" customHeight="1">
      <c r="C662" s="28"/>
      <c r="D662" s="28"/>
      <c r="E662" s="28"/>
      <c r="F662" s="34" t="s">
        <v>92</v>
      </c>
      <c r="G662" s="35"/>
      <c r="H662" s="28"/>
      <c r="I662" s="33"/>
    </row>
    <row r="663" spans="2:13" ht="15" customHeight="1">
      <c r="C663" s="27" t="s">
        <v>82</v>
      </c>
      <c r="D663" s="27" t="s">
        <v>93</v>
      </c>
      <c r="E663" s="28"/>
      <c r="F663" s="28"/>
      <c r="G663" s="28"/>
      <c r="H663" s="28"/>
      <c r="I663" s="36">
        <f>I654+I660</f>
        <v>642060.80000000005</v>
      </c>
    </row>
    <row r="664" spans="2:13" ht="15" customHeight="1">
      <c r="C664" s="27" t="s">
        <v>83</v>
      </c>
      <c r="D664" s="27" t="str">
        <f>+"Overhead &amp; Profit "&amp;$L$3*100&amp;"%"</f>
        <v>Overhead &amp; Profit 9,5%</v>
      </c>
      <c r="E664" s="28"/>
      <c r="F664" s="28"/>
      <c r="G664" s="27">
        <f>$L$3</f>
        <v>9.5000000000000001E-2</v>
      </c>
      <c r="H664" s="28"/>
      <c r="I664" s="36">
        <f>G664*I663</f>
        <v>60995.776000000005</v>
      </c>
    </row>
    <row r="665" spans="2:13" ht="15" customHeight="1">
      <c r="B665" s="37" t="str">
        <f>+$M$5&amp;7</f>
        <v>PD7</v>
      </c>
      <c r="C665" s="27" t="s">
        <v>1</v>
      </c>
      <c r="D665" s="27" t="s">
        <v>94</v>
      </c>
      <c r="E665" s="28"/>
      <c r="F665" s="28"/>
      <c r="G665" s="28"/>
      <c r="H665" s="28"/>
      <c r="I665" s="36">
        <f>SUM(I663:I664)</f>
        <v>703056.576</v>
      </c>
      <c r="J665" s="21">
        <v>7</v>
      </c>
    </row>
    <row r="666" spans="2:13">
      <c r="B666" s="26"/>
      <c r="M666" s="21"/>
    </row>
    <row r="667" spans="2:13">
      <c r="B667" s="26"/>
      <c r="C667" s="21" t="str">
        <f>VLOOKUP(B685,'REKAP ANALISA'!$C:$G,3,0)</f>
        <v>Pemasangan 1 m3 pondasi batu belah campuran ¼ SP : 1 KP : 4PP</v>
      </c>
      <c r="M667" s="21"/>
    </row>
    <row r="668" spans="2:13" ht="15" customHeight="1">
      <c r="C668" s="27" t="s">
        <v>0</v>
      </c>
      <c r="D668" s="27" t="s">
        <v>60</v>
      </c>
      <c r="E668" s="27" t="s">
        <v>59</v>
      </c>
      <c r="F668" s="27" t="s">
        <v>61</v>
      </c>
      <c r="G668" s="27" t="s">
        <v>62</v>
      </c>
      <c r="H668" s="27" t="s">
        <v>85</v>
      </c>
      <c r="I668" s="27" t="s">
        <v>86</v>
      </c>
    </row>
    <row r="669" spans="2:13" ht="15" customHeight="1">
      <c r="C669" s="27" t="s">
        <v>14</v>
      </c>
      <c r="D669" s="27" t="s">
        <v>87</v>
      </c>
      <c r="E669" s="28"/>
      <c r="F669" s="28"/>
      <c r="G669" s="28"/>
      <c r="H669" s="28"/>
      <c r="I669" s="28"/>
    </row>
    <row r="670" spans="2:13" ht="15" customHeight="1">
      <c r="C670" s="28"/>
      <c r="D670" s="27" t="s">
        <v>53</v>
      </c>
      <c r="E670" s="27" t="s">
        <v>63</v>
      </c>
      <c r="F670" s="29" t="s">
        <v>50</v>
      </c>
      <c r="G670" s="27">
        <v>1.5</v>
      </c>
      <c r="H670" s="30">
        <f>VLOOKUP(E670,UPAH!$C:$F,4,0)</f>
        <v>93000</v>
      </c>
      <c r="I670" s="31">
        <f t="shared" ref="I670:I673" si="61">+G670*H670</f>
        <v>139500</v>
      </c>
    </row>
    <row r="671" spans="2:13" ht="15" customHeight="1">
      <c r="C671" s="28"/>
      <c r="D671" s="27" t="s">
        <v>2167</v>
      </c>
      <c r="E671" s="27" t="s">
        <v>64</v>
      </c>
      <c r="F671" s="29" t="s">
        <v>50</v>
      </c>
      <c r="G671" s="27">
        <v>0.75</v>
      </c>
      <c r="H671" s="30">
        <f>VLOOKUP(E671,UPAH!$C:$F,4,0)</f>
        <v>98000</v>
      </c>
      <c r="I671" s="31">
        <f t="shared" si="61"/>
        <v>73500</v>
      </c>
    </row>
    <row r="672" spans="2:13" ht="15" customHeight="1">
      <c r="C672" s="28"/>
      <c r="D672" s="27" t="s">
        <v>76</v>
      </c>
      <c r="E672" s="27" t="s">
        <v>65</v>
      </c>
      <c r="F672" s="29" t="s">
        <v>50</v>
      </c>
      <c r="G672" s="27">
        <v>7.4999999999999997E-2</v>
      </c>
      <c r="H672" s="30">
        <f>VLOOKUP(E672,UPAH!$C:$F,4,0)</f>
        <v>106000</v>
      </c>
      <c r="I672" s="31">
        <f t="shared" si="61"/>
        <v>7950</v>
      </c>
    </row>
    <row r="673" spans="2:13" ht="15" customHeight="1">
      <c r="C673" s="28"/>
      <c r="D673" s="27" t="s">
        <v>49</v>
      </c>
      <c r="E673" s="27" t="s">
        <v>66</v>
      </c>
      <c r="F673" s="29" t="s">
        <v>50</v>
      </c>
      <c r="G673" s="27">
        <v>7.4999999999999997E-2</v>
      </c>
      <c r="H673" s="30">
        <f>VLOOKUP(E673,UPAH!$C:$F,4,0)</f>
        <v>111000</v>
      </c>
      <c r="I673" s="31">
        <f t="shared" si="61"/>
        <v>8325</v>
      </c>
    </row>
    <row r="674" spans="2:13" ht="15" customHeight="1">
      <c r="C674" s="28"/>
      <c r="D674" s="28"/>
      <c r="E674" s="28"/>
      <c r="F674" s="34" t="s">
        <v>88</v>
      </c>
      <c r="G674" s="35"/>
      <c r="H674" s="28"/>
      <c r="I674" s="32">
        <f>SUM(I670:I673)</f>
        <v>229275</v>
      </c>
    </row>
    <row r="675" spans="2:13" ht="15" customHeight="1">
      <c r="C675" s="27" t="s">
        <v>80</v>
      </c>
      <c r="D675" s="27" t="s">
        <v>89</v>
      </c>
      <c r="E675" s="28"/>
      <c r="F675" s="28"/>
      <c r="G675" s="28"/>
      <c r="H675" s="28"/>
      <c r="I675" s="28"/>
    </row>
    <row r="676" spans="2:13" ht="15" customHeight="1">
      <c r="C676" s="28"/>
      <c r="D676" s="27" t="s">
        <v>2188</v>
      </c>
      <c r="E676" s="27" t="s">
        <v>2189</v>
      </c>
      <c r="F676" s="30" t="str">
        <f>VLOOKUP(E676,MATERIAL!$C:$F,3,0)</f>
        <v>M3</v>
      </c>
      <c r="G676" s="27">
        <v>1.2</v>
      </c>
      <c r="H676" s="30">
        <f>VLOOKUP(E676,MATERIAL!$C:$F,4,0)</f>
        <v>213000</v>
      </c>
      <c r="I676" s="31">
        <f t="shared" ref="I676:I679" si="62">+G676*H676</f>
        <v>255600</v>
      </c>
    </row>
    <row r="677" spans="2:13" ht="15" customHeight="1">
      <c r="C677" s="28"/>
      <c r="D677" s="27" t="s">
        <v>103</v>
      </c>
      <c r="E677" s="27" t="s">
        <v>104</v>
      </c>
      <c r="F677" s="30" t="str">
        <f>VLOOKUP(E677,MATERIAL!$C:$F,3,0)</f>
        <v>Kg</v>
      </c>
      <c r="G677" s="27">
        <v>41</v>
      </c>
      <c r="H677" s="30">
        <f>VLOOKUP(E677,MATERIAL!$C:$F,4,0)</f>
        <v>1250</v>
      </c>
      <c r="I677" s="31">
        <f t="shared" si="62"/>
        <v>51250</v>
      </c>
    </row>
    <row r="678" spans="2:13" ht="15" customHeight="1">
      <c r="C678" s="28"/>
      <c r="D678" s="27" t="s">
        <v>2199</v>
      </c>
      <c r="E678" s="27" t="s">
        <v>2200</v>
      </c>
      <c r="F678" s="30" t="str">
        <f>VLOOKUP(E678,MATERIAL!$C:$F,3,0)</f>
        <v>m3</v>
      </c>
      <c r="G678" s="27">
        <v>0.13100000000000001</v>
      </c>
      <c r="H678" s="30">
        <f>VLOOKUP(E678,MATERIAL!$C:$F,4,0)</f>
        <v>111800</v>
      </c>
      <c r="I678" s="31">
        <f t="shared" si="62"/>
        <v>14645.800000000001</v>
      </c>
    </row>
    <row r="679" spans="2:13" ht="15" customHeight="1">
      <c r="C679" s="28"/>
      <c r="D679" s="27" t="s">
        <v>78</v>
      </c>
      <c r="E679" s="27" t="s">
        <v>2170</v>
      </c>
      <c r="F679" s="30" t="str">
        <f>VLOOKUP(E679,MATERIAL!$C:$F,3,0)</f>
        <v>m3</v>
      </c>
      <c r="G679" s="27">
        <v>0.52300000000000002</v>
      </c>
      <c r="H679" s="30">
        <f>VLOOKUP(E679,MATERIAL!$C:$F,4,0)</f>
        <v>131100</v>
      </c>
      <c r="I679" s="31">
        <f t="shared" si="62"/>
        <v>68565.3</v>
      </c>
    </row>
    <row r="680" spans="2:13" ht="15" customHeight="1">
      <c r="C680" s="28"/>
      <c r="D680" s="28"/>
      <c r="E680" s="28"/>
      <c r="F680" s="34" t="s">
        <v>90</v>
      </c>
      <c r="G680" s="35"/>
      <c r="H680" s="28"/>
      <c r="I680" s="32">
        <f>SUM(I676:I679)</f>
        <v>390061.1</v>
      </c>
    </row>
    <row r="681" spans="2:13" ht="15" customHeight="1">
      <c r="C681" s="27" t="s">
        <v>81</v>
      </c>
      <c r="D681" s="27" t="s">
        <v>91</v>
      </c>
      <c r="E681" s="28"/>
      <c r="F681" s="28"/>
      <c r="G681" s="28"/>
      <c r="H681" s="28"/>
      <c r="I681" s="33"/>
    </row>
    <row r="682" spans="2:13" ht="15" customHeight="1">
      <c r="C682" s="28"/>
      <c r="D682" s="28"/>
      <c r="E682" s="28"/>
      <c r="F682" s="34" t="s">
        <v>92</v>
      </c>
      <c r="G682" s="35"/>
      <c r="H682" s="28"/>
      <c r="I682" s="33"/>
    </row>
    <row r="683" spans="2:13" ht="15" customHeight="1">
      <c r="C683" s="27" t="s">
        <v>82</v>
      </c>
      <c r="D683" s="27" t="s">
        <v>93</v>
      </c>
      <c r="E683" s="28"/>
      <c r="F683" s="28"/>
      <c r="G683" s="28"/>
      <c r="H683" s="28"/>
      <c r="I683" s="36">
        <f>I674+I680</f>
        <v>619336.1</v>
      </c>
    </row>
    <row r="684" spans="2:13" ht="15" customHeight="1">
      <c r="C684" s="27" t="s">
        <v>83</v>
      </c>
      <c r="D684" s="27" t="str">
        <f>+"Overhead &amp; Profit "&amp;$L$3*100&amp;"%"</f>
        <v>Overhead &amp; Profit 9,5%</v>
      </c>
      <c r="E684" s="28"/>
      <c r="F684" s="28"/>
      <c r="G684" s="27">
        <f>$L$3</f>
        <v>9.5000000000000001E-2</v>
      </c>
      <c r="H684" s="28"/>
      <c r="I684" s="36">
        <f>G684*I683</f>
        <v>58836.929499999998</v>
      </c>
    </row>
    <row r="685" spans="2:13" ht="15" customHeight="1">
      <c r="B685" s="37" t="str">
        <f>+$M$5&amp;8</f>
        <v>PD8</v>
      </c>
      <c r="C685" s="27" t="s">
        <v>1</v>
      </c>
      <c r="D685" s="27" t="s">
        <v>94</v>
      </c>
      <c r="E685" s="28"/>
      <c r="F685" s="28"/>
      <c r="G685" s="28"/>
      <c r="H685" s="28"/>
      <c r="I685" s="36">
        <f>SUM(I683:I684)</f>
        <v>678173.02949999995</v>
      </c>
      <c r="J685" s="21">
        <v>8</v>
      </c>
    </row>
    <row r="686" spans="2:13">
      <c r="B686" s="26"/>
      <c r="M686" s="21"/>
    </row>
    <row r="687" spans="2:13">
      <c r="B687" s="26"/>
      <c r="C687" s="21" t="str">
        <f>VLOOKUP(B703,'REKAP ANALISA'!$C:$G,3,0)</f>
        <v>Pemasangan 1 m3 batu kosong (anstamping)</v>
      </c>
      <c r="M687" s="21"/>
    </row>
    <row r="688" spans="2:13" ht="15" customHeight="1">
      <c r="C688" s="27" t="s">
        <v>0</v>
      </c>
      <c r="D688" s="27" t="s">
        <v>60</v>
      </c>
      <c r="E688" s="27" t="s">
        <v>59</v>
      </c>
      <c r="F688" s="27" t="s">
        <v>61</v>
      </c>
      <c r="G688" s="27" t="s">
        <v>62</v>
      </c>
      <c r="H688" s="27" t="s">
        <v>85</v>
      </c>
      <c r="I688" s="27" t="s">
        <v>86</v>
      </c>
    </row>
    <row r="689" spans="2:10" ht="15" customHeight="1">
      <c r="C689" s="27" t="s">
        <v>14</v>
      </c>
      <c r="D689" s="27" t="s">
        <v>87</v>
      </c>
      <c r="E689" s="28"/>
      <c r="F689" s="28"/>
      <c r="G689" s="28"/>
      <c r="H689" s="28"/>
      <c r="I689" s="28"/>
    </row>
    <row r="690" spans="2:10" ht="15" customHeight="1">
      <c r="C690" s="28"/>
      <c r="D690" s="27" t="s">
        <v>53</v>
      </c>
      <c r="E690" s="27" t="s">
        <v>63</v>
      </c>
      <c r="F690" s="29" t="s">
        <v>50</v>
      </c>
      <c r="G690" s="27">
        <v>0.78</v>
      </c>
      <c r="H690" s="30">
        <f>VLOOKUP(E690,UPAH!$C:$F,4,0)</f>
        <v>93000</v>
      </c>
      <c r="I690" s="31">
        <f t="shared" ref="I690:I693" si="63">+G690*H690</f>
        <v>72540</v>
      </c>
    </row>
    <row r="691" spans="2:10" ht="15" customHeight="1">
      <c r="C691" s="28"/>
      <c r="D691" s="27" t="s">
        <v>2167</v>
      </c>
      <c r="E691" s="27" t="s">
        <v>64</v>
      </c>
      <c r="F691" s="29" t="s">
        <v>50</v>
      </c>
      <c r="G691" s="27">
        <v>0.39</v>
      </c>
      <c r="H691" s="30">
        <f>VLOOKUP(E691,UPAH!$C:$F,4,0)</f>
        <v>98000</v>
      </c>
      <c r="I691" s="31">
        <f t="shared" si="63"/>
        <v>38220</v>
      </c>
    </row>
    <row r="692" spans="2:10" ht="15" customHeight="1">
      <c r="C692" s="28"/>
      <c r="D692" s="27" t="s">
        <v>76</v>
      </c>
      <c r="E692" s="27" t="s">
        <v>65</v>
      </c>
      <c r="F692" s="29" t="s">
        <v>50</v>
      </c>
      <c r="G692" s="27">
        <v>3.9E-2</v>
      </c>
      <c r="H692" s="30">
        <f>VLOOKUP(E692,UPAH!$C:$F,4,0)</f>
        <v>106000</v>
      </c>
      <c r="I692" s="31">
        <f t="shared" si="63"/>
        <v>4134</v>
      </c>
    </row>
    <row r="693" spans="2:10" ht="15" customHeight="1">
      <c r="C693" s="28"/>
      <c r="D693" s="27" t="s">
        <v>49</v>
      </c>
      <c r="E693" s="27" t="s">
        <v>66</v>
      </c>
      <c r="F693" s="29" t="s">
        <v>50</v>
      </c>
      <c r="G693" s="27">
        <v>3.9E-2</v>
      </c>
      <c r="H693" s="30">
        <f>VLOOKUP(E693,UPAH!$C:$F,4,0)</f>
        <v>111000</v>
      </c>
      <c r="I693" s="31">
        <f t="shared" si="63"/>
        <v>4329</v>
      </c>
    </row>
    <row r="694" spans="2:10" ht="15" customHeight="1">
      <c r="C694" s="28"/>
      <c r="D694" s="28"/>
      <c r="E694" s="28"/>
      <c r="F694" s="34" t="s">
        <v>88</v>
      </c>
      <c r="G694" s="35"/>
      <c r="H694" s="28"/>
      <c r="I694" s="32">
        <f>SUM(I690:I693)</f>
        <v>119223</v>
      </c>
    </row>
    <row r="695" spans="2:10" ht="15" customHeight="1">
      <c r="C695" s="27" t="s">
        <v>80</v>
      </c>
      <c r="D695" s="27" t="s">
        <v>89</v>
      </c>
      <c r="E695" s="28"/>
      <c r="F695" s="28"/>
      <c r="G695" s="28"/>
      <c r="H695" s="28"/>
      <c r="I695" s="28"/>
    </row>
    <row r="696" spans="2:10" ht="15" customHeight="1">
      <c r="C696" s="28"/>
      <c r="D696" s="27" t="s">
        <v>2188</v>
      </c>
      <c r="E696" s="27" t="s">
        <v>2189</v>
      </c>
      <c r="F696" s="30" t="str">
        <f>VLOOKUP(E696,MATERIAL!$C:$F,3,0)</f>
        <v>M3</v>
      </c>
      <c r="G696" s="27">
        <v>1.2</v>
      </c>
      <c r="H696" s="30">
        <f>VLOOKUP(E696,MATERIAL!$C:$F,4,0)</f>
        <v>213000</v>
      </c>
      <c r="I696" s="31">
        <f t="shared" ref="I696:I697" si="64">+G696*H696</f>
        <v>255600</v>
      </c>
    </row>
    <row r="697" spans="2:10" ht="15" customHeight="1">
      <c r="C697" s="28"/>
      <c r="D697" s="27" t="s">
        <v>43</v>
      </c>
      <c r="E697" s="27" t="s">
        <v>2198</v>
      </c>
      <c r="F697" s="30" t="str">
        <f>VLOOKUP(E697,MATERIAL!$C:$F,3,0)</f>
        <v>m3</v>
      </c>
      <c r="G697" s="27">
        <v>0.432</v>
      </c>
      <c r="H697" s="30">
        <f>VLOOKUP(E697,MATERIAL!$C:$F,4,0)</f>
        <v>100300</v>
      </c>
      <c r="I697" s="31">
        <f t="shared" si="64"/>
        <v>43329.599999999999</v>
      </c>
    </row>
    <row r="698" spans="2:10" ht="15" customHeight="1">
      <c r="C698" s="28"/>
      <c r="D698" s="28"/>
      <c r="E698" s="28"/>
      <c r="F698" s="34" t="s">
        <v>90</v>
      </c>
      <c r="G698" s="35"/>
      <c r="H698" s="28"/>
      <c r="I698" s="32">
        <f>SUM(I696:I697)</f>
        <v>298929.59999999998</v>
      </c>
    </row>
    <row r="699" spans="2:10" ht="15" customHeight="1">
      <c r="C699" s="27" t="s">
        <v>81</v>
      </c>
      <c r="D699" s="27" t="s">
        <v>91</v>
      </c>
      <c r="E699" s="28"/>
      <c r="F699" s="28"/>
      <c r="G699" s="28"/>
      <c r="H699" s="28"/>
      <c r="I699" s="33"/>
    </row>
    <row r="700" spans="2:10" ht="15" customHeight="1">
      <c r="C700" s="28"/>
      <c r="D700" s="28"/>
      <c r="E700" s="28"/>
      <c r="F700" s="34" t="s">
        <v>92</v>
      </c>
      <c r="G700" s="35"/>
      <c r="H700" s="28"/>
      <c r="I700" s="33"/>
    </row>
    <row r="701" spans="2:10" ht="15" customHeight="1">
      <c r="C701" s="27" t="s">
        <v>82</v>
      </c>
      <c r="D701" s="27" t="s">
        <v>93</v>
      </c>
      <c r="E701" s="28"/>
      <c r="F701" s="28"/>
      <c r="G701" s="28"/>
      <c r="H701" s="28"/>
      <c r="I701" s="36">
        <f>I694+I698</f>
        <v>418152.6</v>
      </c>
    </row>
    <row r="702" spans="2:10" ht="15" customHeight="1">
      <c r="C702" s="27" t="s">
        <v>83</v>
      </c>
      <c r="D702" s="27" t="str">
        <f>+"Overhead &amp; Profit "&amp;$L$3*100&amp;"%"</f>
        <v>Overhead &amp; Profit 9,5%</v>
      </c>
      <c r="E702" s="28"/>
      <c r="F702" s="28"/>
      <c r="G702" s="27">
        <f>$L$3</f>
        <v>9.5000000000000001E-2</v>
      </c>
      <c r="H702" s="28"/>
      <c r="I702" s="36">
        <f>G702*I701</f>
        <v>39724.496999999996</v>
      </c>
    </row>
    <row r="703" spans="2:10" ht="15" customHeight="1">
      <c r="B703" s="37" t="str">
        <f>+$M$5&amp;9</f>
        <v>PD9</v>
      </c>
      <c r="C703" s="27" t="s">
        <v>1</v>
      </c>
      <c r="D703" s="27" t="s">
        <v>94</v>
      </c>
      <c r="E703" s="28"/>
      <c r="F703" s="28"/>
      <c r="G703" s="28"/>
      <c r="H703" s="28"/>
      <c r="I703" s="36">
        <f>SUM(I701:I702)</f>
        <v>457877.09699999995</v>
      </c>
      <c r="J703" s="21">
        <v>9</v>
      </c>
    </row>
    <row r="704" spans="2:10" ht="15" customHeight="1">
      <c r="B704" s="26"/>
    </row>
    <row r="705" spans="2:13" ht="15" customHeight="1">
      <c r="B705" s="26"/>
      <c r="C705" s="21" t="str">
        <f>VLOOKUP(B725,'REKAP ANALISA'!$C:$G,3,0)</f>
        <v>(K3) Pemasangan 1 m3 pondasi siklop, 60% beton campuran 1SP : 2 PB : 3 Kr dan 40% batu</v>
      </c>
    </row>
    <row r="706" spans="2:13">
      <c r="C706" s="27" t="s">
        <v>0</v>
      </c>
      <c r="D706" s="27" t="s">
        <v>60</v>
      </c>
      <c r="E706" s="27" t="s">
        <v>59</v>
      </c>
      <c r="F706" s="27" t="s">
        <v>61</v>
      </c>
      <c r="G706" s="27" t="s">
        <v>62</v>
      </c>
      <c r="H706" s="27" t="s">
        <v>85</v>
      </c>
      <c r="I706" s="27" t="s">
        <v>86</v>
      </c>
      <c r="M706" s="21"/>
    </row>
    <row r="707" spans="2:13">
      <c r="C707" s="27" t="s">
        <v>14</v>
      </c>
      <c r="D707" s="27" t="s">
        <v>87</v>
      </c>
      <c r="E707" s="28"/>
      <c r="F707" s="28"/>
      <c r="G707" s="28"/>
      <c r="H707" s="28"/>
      <c r="I707" s="28"/>
      <c r="M707" s="21"/>
    </row>
    <row r="708" spans="2:13" ht="15" customHeight="1">
      <c r="C708" s="28"/>
      <c r="D708" s="27" t="s">
        <v>53</v>
      </c>
      <c r="E708" s="27" t="s">
        <v>63</v>
      </c>
      <c r="F708" s="29" t="s">
        <v>50</v>
      </c>
      <c r="G708" s="27">
        <v>3.4</v>
      </c>
      <c r="H708" s="30">
        <f>VLOOKUP(E708,UPAH!$C:$F,4,0)</f>
        <v>93000</v>
      </c>
      <c r="I708" s="31">
        <f t="shared" ref="I708:I711" si="65">+G708*H708</f>
        <v>316200</v>
      </c>
    </row>
    <row r="709" spans="2:13" ht="15" customHeight="1">
      <c r="C709" s="28"/>
      <c r="D709" s="27" t="s">
        <v>2167</v>
      </c>
      <c r="E709" s="27" t="s">
        <v>64</v>
      </c>
      <c r="F709" s="29" t="s">
        <v>50</v>
      </c>
      <c r="G709" s="27">
        <v>0.85</v>
      </c>
      <c r="H709" s="30">
        <f>VLOOKUP(E709,UPAH!$C:$F,4,0)</f>
        <v>98000</v>
      </c>
      <c r="I709" s="31">
        <f t="shared" si="65"/>
        <v>83300</v>
      </c>
    </row>
    <row r="710" spans="2:13" ht="15" customHeight="1">
      <c r="C710" s="28"/>
      <c r="D710" s="27" t="s">
        <v>76</v>
      </c>
      <c r="E710" s="27" t="s">
        <v>65</v>
      </c>
      <c r="F710" s="29" t="s">
        <v>50</v>
      </c>
      <c r="G710" s="27">
        <v>8.5000000000000006E-2</v>
      </c>
      <c r="H710" s="30">
        <f>VLOOKUP(E710,UPAH!$C:$F,4,0)</f>
        <v>106000</v>
      </c>
      <c r="I710" s="31">
        <f t="shared" si="65"/>
        <v>9010</v>
      </c>
    </row>
    <row r="711" spans="2:13" ht="15" customHeight="1">
      <c r="C711" s="28"/>
      <c r="D711" s="27" t="s">
        <v>49</v>
      </c>
      <c r="E711" s="27" t="s">
        <v>66</v>
      </c>
      <c r="F711" s="29" t="s">
        <v>50</v>
      </c>
      <c r="G711" s="27">
        <v>0.17</v>
      </c>
      <c r="H711" s="30">
        <f>VLOOKUP(E711,UPAH!$C:$F,4,0)</f>
        <v>111000</v>
      </c>
      <c r="I711" s="31">
        <f t="shared" si="65"/>
        <v>18870</v>
      </c>
    </row>
    <row r="712" spans="2:13" ht="15" customHeight="1">
      <c r="C712" s="28"/>
      <c r="D712" s="28"/>
      <c r="E712" s="28"/>
      <c r="F712" s="34" t="s">
        <v>88</v>
      </c>
      <c r="G712" s="35"/>
      <c r="H712" s="28"/>
      <c r="I712" s="32">
        <f>SUM(I708:I711)</f>
        <v>427380</v>
      </c>
    </row>
    <row r="713" spans="2:13" ht="15" customHeight="1">
      <c r="C713" s="27" t="s">
        <v>80</v>
      </c>
      <c r="D713" s="27" t="s">
        <v>89</v>
      </c>
      <c r="E713" s="28"/>
      <c r="F713" s="28"/>
      <c r="G713" s="28"/>
      <c r="H713" s="28"/>
      <c r="I713" s="28"/>
    </row>
    <row r="714" spans="2:13" ht="15" customHeight="1">
      <c r="C714" s="28"/>
      <c r="D714" s="27" t="s">
        <v>2188</v>
      </c>
      <c r="E714" s="27" t="s">
        <v>2189</v>
      </c>
      <c r="F714" s="30" t="str">
        <f>VLOOKUP(E714,MATERIAL!$C:$F,3,0)</f>
        <v>M3</v>
      </c>
      <c r="G714" s="27">
        <v>0.48</v>
      </c>
      <c r="H714" s="30">
        <f>VLOOKUP(E714,MATERIAL!$C:$F,4,0)</f>
        <v>213000</v>
      </c>
      <c r="I714" s="31">
        <f t="shared" ref="I714:I719" si="66">+G714*H714</f>
        <v>102240</v>
      </c>
    </row>
    <row r="715" spans="2:13" ht="15" customHeight="1">
      <c r="C715" s="28"/>
      <c r="D715" s="27" t="s">
        <v>103</v>
      </c>
      <c r="E715" s="27" t="s">
        <v>104</v>
      </c>
      <c r="F715" s="30" t="str">
        <f>VLOOKUP(E715,MATERIAL!$C:$F,3,0)</f>
        <v>Kg</v>
      </c>
      <c r="G715" s="27">
        <v>194</v>
      </c>
      <c r="H715" s="30">
        <f>VLOOKUP(E715,MATERIAL!$C:$F,4,0)</f>
        <v>1250</v>
      </c>
      <c r="I715" s="31">
        <f t="shared" si="66"/>
        <v>242500</v>
      </c>
    </row>
    <row r="716" spans="2:13" ht="15" customHeight="1">
      <c r="C716" s="28"/>
      <c r="D716" s="27" t="s">
        <v>2205</v>
      </c>
      <c r="E716" s="27" t="s">
        <v>106</v>
      </c>
      <c r="F716" s="30" t="str">
        <f>VLOOKUP(E716,MATERIAL!$C:$F,3,0)</f>
        <v>m3</v>
      </c>
      <c r="G716" s="27">
        <v>0.312</v>
      </c>
      <c r="H716" s="30">
        <f>VLOOKUP(E716,MATERIAL!$C:$F,4,0)</f>
        <v>103800</v>
      </c>
      <c r="I716" s="31">
        <f t="shared" si="66"/>
        <v>32385.599999999999</v>
      </c>
    </row>
    <row r="717" spans="2:13" ht="15" customHeight="1">
      <c r="C717" s="28"/>
      <c r="D717" s="27" t="s">
        <v>2206</v>
      </c>
      <c r="E717" s="27" t="s">
        <v>2207</v>
      </c>
      <c r="F717" s="30" t="str">
        <f>VLOOKUP(E717,MATERIAL!$C:$F,3,0)</f>
        <v>m3</v>
      </c>
      <c r="G717" s="27">
        <v>0.46800000000000003</v>
      </c>
      <c r="H717" s="30">
        <f>VLOOKUP(E717,MATERIAL!$C:$F,4,0)</f>
        <v>222500</v>
      </c>
      <c r="I717" s="31">
        <f t="shared" si="66"/>
        <v>104130</v>
      </c>
    </row>
    <row r="718" spans="2:13" ht="15" customHeight="1">
      <c r="C718" s="28"/>
      <c r="D718" s="27" t="s">
        <v>2208</v>
      </c>
      <c r="E718" s="27" t="s">
        <v>2169</v>
      </c>
      <c r="F718" s="30" t="str">
        <f>VLOOKUP(E718,MATERIAL!$C:$F,3,0)</f>
        <v>Kg</v>
      </c>
      <c r="G718" s="27">
        <v>126</v>
      </c>
      <c r="H718" s="30">
        <f>VLOOKUP(E718,MATERIAL!$C:$F,4,0)</f>
        <v>10000</v>
      </c>
      <c r="I718" s="31">
        <f t="shared" si="66"/>
        <v>1260000</v>
      </c>
    </row>
    <row r="719" spans="2:13" ht="15" customHeight="1">
      <c r="C719" s="28"/>
      <c r="D719" s="27" t="s">
        <v>2209</v>
      </c>
      <c r="E719" s="27" t="s">
        <v>2210</v>
      </c>
      <c r="F719" s="30" t="str">
        <f>VLOOKUP(E719,MATERIAL!$C:$F,3,0)</f>
        <v>Kg</v>
      </c>
      <c r="G719" s="27">
        <v>1.8</v>
      </c>
      <c r="H719" s="30">
        <f>VLOOKUP(E719,MATERIAL!$C:$F,4,0)</f>
        <v>15000</v>
      </c>
      <c r="I719" s="31">
        <f t="shared" si="66"/>
        <v>27000</v>
      </c>
    </row>
    <row r="720" spans="2:13" ht="15" customHeight="1">
      <c r="C720" s="28"/>
      <c r="D720" s="28"/>
      <c r="E720" s="28"/>
      <c r="F720" s="34" t="s">
        <v>90</v>
      </c>
      <c r="G720" s="35"/>
      <c r="H720" s="28"/>
      <c r="I720" s="32">
        <f>SUM(I714:I719)</f>
        <v>1768255.6</v>
      </c>
    </row>
    <row r="721" spans="2:13" ht="15" customHeight="1">
      <c r="C721" s="27" t="s">
        <v>81</v>
      </c>
      <c r="D721" s="27" t="s">
        <v>91</v>
      </c>
      <c r="E721" s="28"/>
      <c r="F721" s="28"/>
      <c r="G721" s="28"/>
      <c r="H721" s="28"/>
      <c r="I721" s="33"/>
    </row>
    <row r="722" spans="2:13" ht="15" customHeight="1">
      <c r="C722" s="28"/>
      <c r="D722" s="28"/>
      <c r="E722" s="28"/>
      <c r="F722" s="34" t="s">
        <v>92</v>
      </c>
      <c r="G722" s="35"/>
      <c r="H722" s="28"/>
      <c r="I722" s="33"/>
    </row>
    <row r="723" spans="2:13" ht="15" customHeight="1">
      <c r="C723" s="27" t="s">
        <v>82</v>
      </c>
      <c r="D723" s="27" t="s">
        <v>93</v>
      </c>
      <c r="E723" s="28"/>
      <c r="F723" s="28"/>
      <c r="G723" s="28"/>
      <c r="H723" s="28"/>
      <c r="I723" s="36">
        <f>I712+I720</f>
        <v>2195635.6</v>
      </c>
    </row>
    <row r="724" spans="2:13">
      <c r="C724" s="27" t="s">
        <v>83</v>
      </c>
      <c r="D724" s="27" t="str">
        <f>+"Overhead &amp; Profit "&amp;$L$3*100&amp;"%"</f>
        <v>Overhead &amp; Profit 9,5%</v>
      </c>
      <c r="E724" s="28"/>
      <c r="F724" s="28"/>
      <c r="G724" s="27">
        <f>$L$3</f>
        <v>9.5000000000000001E-2</v>
      </c>
      <c r="H724" s="28"/>
      <c r="I724" s="36">
        <f>G724*I723</f>
        <v>208585.38200000001</v>
      </c>
      <c r="M724" s="21"/>
    </row>
    <row r="725" spans="2:13">
      <c r="B725" s="37" t="str">
        <f>+$M$5&amp;10</f>
        <v>PD10</v>
      </c>
      <c r="C725" s="27" t="s">
        <v>1</v>
      </c>
      <c r="D725" s="27" t="s">
        <v>94</v>
      </c>
      <c r="E725" s="28"/>
      <c r="F725" s="28"/>
      <c r="G725" s="28"/>
      <c r="H725" s="28"/>
      <c r="I725" s="36">
        <f>SUM(I723:I724)</f>
        <v>2404220.9820000003</v>
      </c>
      <c r="J725" s="21">
        <v>10</v>
      </c>
      <c r="M725" s="21"/>
    </row>
    <row r="726" spans="2:13" ht="15" customHeight="1">
      <c r="B726" s="26"/>
    </row>
    <row r="727" spans="2:13" ht="15" customHeight="1">
      <c r="B727" s="26"/>
      <c r="C727" s="21" t="str">
        <f>VLOOKUP(B745,'REKAP ANALISA'!$C:$G,3,0)</f>
        <v>Pemasangan 1 m3 pondasi sumuran, diameter 100 cm</v>
      </c>
    </row>
    <row r="728" spans="2:13" ht="15" customHeight="1">
      <c r="C728" s="27" t="s">
        <v>0</v>
      </c>
      <c r="D728" s="27" t="s">
        <v>60</v>
      </c>
      <c r="E728" s="27" t="s">
        <v>59</v>
      </c>
      <c r="F728" s="27" t="s">
        <v>61</v>
      </c>
      <c r="G728" s="27" t="s">
        <v>62</v>
      </c>
      <c r="H728" s="27" t="s">
        <v>85</v>
      </c>
      <c r="I728" s="27" t="s">
        <v>86</v>
      </c>
    </row>
    <row r="729" spans="2:13" ht="15" customHeight="1">
      <c r="C729" s="27" t="s">
        <v>14</v>
      </c>
      <c r="D729" s="27" t="s">
        <v>87</v>
      </c>
      <c r="E729" s="28"/>
      <c r="F729" s="28"/>
      <c r="G729" s="28"/>
      <c r="H729" s="28"/>
      <c r="I729" s="28"/>
    </row>
    <row r="730" spans="2:13" ht="15" customHeight="1">
      <c r="C730" s="28"/>
      <c r="D730" s="27" t="s">
        <v>53</v>
      </c>
      <c r="E730" s="27" t="s">
        <v>63</v>
      </c>
      <c r="F730" s="29" t="s">
        <v>50</v>
      </c>
      <c r="G730" s="27">
        <v>2.4</v>
      </c>
      <c r="H730" s="30">
        <f>VLOOKUP(E730,UPAH!$C:$F,4,0)</f>
        <v>93000</v>
      </c>
      <c r="I730" s="31">
        <f t="shared" ref="I730:I733" si="67">+G730*H730</f>
        <v>223200</v>
      </c>
    </row>
    <row r="731" spans="2:13" ht="15" customHeight="1">
      <c r="C731" s="28"/>
      <c r="D731" s="27" t="s">
        <v>2167</v>
      </c>
      <c r="E731" s="27" t="s">
        <v>64</v>
      </c>
      <c r="F731" s="29" t="s">
        <v>50</v>
      </c>
      <c r="G731" s="27">
        <v>0.8</v>
      </c>
      <c r="H731" s="30">
        <f>VLOOKUP(E731,UPAH!$C:$F,4,0)</f>
        <v>98000</v>
      </c>
      <c r="I731" s="31">
        <f t="shared" si="67"/>
        <v>78400</v>
      </c>
    </row>
    <row r="732" spans="2:13" ht="15" customHeight="1">
      <c r="C732" s="28"/>
      <c r="D732" s="27" t="s">
        <v>76</v>
      </c>
      <c r="E732" s="27" t="s">
        <v>65</v>
      </c>
      <c r="F732" s="29" t="s">
        <v>50</v>
      </c>
      <c r="G732" s="27">
        <v>0.08</v>
      </c>
      <c r="H732" s="30">
        <f>VLOOKUP(E732,UPAH!$C:$F,4,0)</f>
        <v>106000</v>
      </c>
      <c r="I732" s="31">
        <f t="shared" si="67"/>
        <v>8480</v>
      </c>
    </row>
    <row r="733" spans="2:13" ht="15" customHeight="1">
      <c r="C733" s="28"/>
      <c r="D733" s="27" t="s">
        <v>49</v>
      </c>
      <c r="E733" s="27" t="s">
        <v>66</v>
      </c>
      <c r="F733" s="29" t="s">
        <v>50</v>
      </c>
      <c r="G733" s="27">
        <v>0.11899999999999999</v>
      </c>
      <c r="H733" s="30">
        <f>VLOOKUP(E733,UPAH!$C:$F,4,0)</f>
        <v>111000</v>
      </c>
      <c r="I733" s="31">
        <f t="shared" si="67"/>
        <v>13209</v>
      </c>
    </row>
    <row r="734" spans="2:13" ht="15" customHeight="1">
      <c r="C734" s="28"/>
      <c r="D734" s="28"/>
      <c r="E734" s="28"/>
      <c r="F734" s="34" t="s">
        <v>88</v>
      </c>
      <c r="G734" s="35"/>
      <c r="H734" s="28"/>
      <c r="I734" s="32">
        <f>SUM(I730:I733)</f>
        <v>323289</v>
      </c>
    </row>
    <row r="735" spans="2:13" ht="15" customHeight="1">
      <c r="C735" s="27" t="s">
        <v>80</v>
      </c>
      <c r="D735" s="27" t="s">
        <v>89</v>
      </c>
      <c r="E735" s="28"/>
      <c r="F735" s="28"/>
      <c r="G735" s="28"/>
      <c r="H735" s="28"/>
      <c r="I735" s="28"/>
    </row>
    <row r="736" spans="2:13" ht="15" customHeight="1">
      <c r="C736" s="28"/>
      <c r="D736" s="27" t="s">
        <v>2188</v>
      </c>
      <c r="E736" s="27" t="s">
        <v>2189</v>
      </c>
      <c r="F736" s="30" t="str">
        <f>VLOOKUP(E736,MATERIAL!$C:$F,3,0)</f>
        <v>M3</v>
      </c>
      <c r="G736" s="27">
        <v>0.45</v>
      </c>
      <c r="H736" s="30">
        <f>VLOOKUP(E736,MATERIAL!$C:$F,4,0)</f>
        <v>213000</v>
      </c>
      <c r="I736" s="31">
        <f t="shared" ref="I736:I739" si="68">+G736*H736</f>
        <v>95850</v>
      </c>
    </row>
    <row r="737" spans="2:13" ht="15" customHeight="1">
      <c r="C737" s="28"/>
      <c r="D737" s="27" t="s">
        <v>103</v>
      </c>
      <c r="E737" s="27" t="s">
        <v>104</v>
      </c>
      <c r="F737" s="30" t="str">
        <f>VLOOKUP(E737,MATERIAL!$C:$F,3,0)</f>
        <v>Kg</v>
      </c>
      <c r="G737" s="27">
        <v>194</v>
      </c>
      <c r="H737" s="30">
        <f>VLOOKUP(E737,MATERIAL!$C:$F,4,0)</f>
        <v>1250</v>
      </c>
      <c r="I737" s="31">
        <f t="shared" si="68"/>
        <v>242500</v>
      </c>
    </row>
    <row r="738" spans="2:13" ht="15" customHeight="1">
      <c r="C738" s="28"/>
      <c r="D738" s="27" t="s">
        <v>2205</v>
      </c>
      <c r="E738" s="27" t="s">
        <v>106</v>
      </c>
      <c r="F738" s="30" t="str">
        <f>VLOOKUP(E738,MATERIAL!$C:$F,3,0)</f>
        <v>m3</v>
      </c>
      <c r="G738" s="27">
        <v>0.312</v>
      </c>
      <c r="H738" s="30">
        <f>VLOOKUP(E738,MATERIAL!$C:$F,4,0)</f>
        <v>103800</v>
      </c>
      <c r="I738" s="31">
        <f t="shared" si="68"/>
        <v>32385.599999999999</v>
      </c>
    </row>
    <row r="739" spans="2:13" ht="15" customHeight="1">
      <c r="C739" s="28"/>
      <c r="D739" s="27" t="s">
        <v>2206</v>
      </c>
      <c r="E739" s="27" t="s">
        <v>2207</v>
      </c>
      <c r="F739" s="30" t="str">
        <f>VLOOKUP(E739,MATERIAL!$C:$F,3,0)</f>
        <v>m3</v>
      </c>
      <c r="G739" s="27">
        <v>0.46800000000000003</v>
      </c>
      <c r="H739" s="30">
        <f>VLOOKUP(E739,MATERIAL!$C:$F,4,0)</f>
        <v>222500</v>
      </c>
      <c r="I739" s="31">
        <f t="shared" si="68"/>
        <v>104130</v>
      </c>
    </row>
    <row r="740" spans="2:13" ht="15" customHeight="1">
      <c r="C740" s="28"/>
      <c r="D740" s="28"/>
      <c r="E740" s="28"/>
      <c r="F740" s="34" t="s">
        <v>90</v>
      </c>
      <c r="G740" s="35"/>
      <c r="H740" s="28"/>
      <c r="I740" s="32">
        <f>SUM(I736:I739)</f>
        <v>474865.6</v>
      </c>
    </row>
    <row r="741" spans="2:13" ht="15" customHeight="1">
      <c r="C741" s="27" t="s">
        <v>81</v>
      </c>
      <c r="D741" s="27" t="s">
        <v>91</v>
      </c>
      <c r="E741" s="28"/>
      <c r="F741" s="28"/>
      <c r="G741" s="28"/>
      <c r="H741" s="28"/>
      <c r="I741" s="33"/>
    </row>
    <row r="742" spans="2:13" ht="15" customHeight="1">
      <c r="C742" s="28"/>
      <c r="D742" s="28"/>
      <c r="E742" s="28"/>
      <c r="F742" s="34" t="s">
        <v>92</v>
      </c>
      <c r="G742" s="35"/>
      <c r="H742" s="28"/>
      <c r="I742" s="33"/>
    </row>
    <row r="743" spans="2:13" ht="15" customHeight="1">
      <c r="C743" s="27" t="s">
        <v>82</v>
      </c>
      <c r="D743" s="27" t="s">
        <v>93</v>
      </c>
      <c r="E743" s="28"/>
      <c r="F743" s="28"/>
      <c r="G743" s="28"/>
      <c r="H743" s="28"/>
      <c r="I743" s="36">
        <f>I734+I740</f>
        <v>798154.6</v>
      </c>
    </row>
    <row r="744" spans="2:13" ht="15" customHeight="1">
      <c r="C744" s="27" t="s">
        <v>83</v>
      </c>
      <c r="D744" s="27" t="str">
        <f>+"Overhead &amp; Profit "&amp;$L$3*100&amp;"%"</f>
        <v>Overhead &amp; Profit 9,5%</v>
      </c>
      <c r="E744" s="28"/>
      <c r="F744" s="28"/>
      <c r="G744" s="27">
        <f>$L$3</f>
        <v>9.5000000000000001E-2</v>
      </c>
      <c r="H744" s="28"/>
      <c r="I744" s="36">
        <f>G744*I743</f>
        <v>75824.687000000005</v>
      </c>
    </row>
    <row r="745" spans="2:13" ht="15" customHeight="1">
      <c r="B745" s="37" t="str">
        <f>+$M$5&amp;11</f>
        <v>PD11</v>
      </c>
      <c r="C745" s="27" t="s">
        <v>1</v>
      </c>
      <c r="D745" s="27" t="s">
        <v>94</v>
      </c>
      <c r="E745" s="28"/>
      <c r="F745" s="28"/>
      <c r="G745" s="28"/>
      <c r="H745" s="28"/>
      <c r="I745" s="36">
        <f>SUM(I743:I744)</f>
        <v>873979.28700000001</v>
      </c>
      <c r="J745" s="21">
        <v>11</v>
      </c>
    </row>
    <row r="746" spans="2:13">
      <c r="B746" s="26"/>
      <c r="M746" s="21"/>
    </row>
    <row r="747" spans="2:13">
      <c r="B747" s="26"/>
      <c r="C747" s="21" t="str">
        <f>'REKAP ANALISA'!D54</f>
        <v>HARGA SATUAN PEKERJAAN BETON</v>
      </c>
      <c r="M747" s="21"/>
    </row>
    <row r="748" spans="2:13" ht="15" customHeight="1">
      <c r="B748" s="26"/>
      <c r="C748" s="21" t="str">
        <f>VLOOKUP(B766,'REKAP ANALISA'!$C:$G,3,0)</f>
        <v>Membuat 1 m3 beton mutu f’c = 7,4 MPa (K 100)</v>
      </c>
    </row>
    <row r="749" spans="2:13" ht="15" customHeight="1">
      <c r="C749" s="27" t="s">
        <v>0</v>
      </c>
      <c r="D749" s="27" t="s">
        <v>60</v>
      </c>
      <c r="E749" s="27" t="s">
        <v>59</v>
      </c>
      <c r="F749" s="27" t="s">
        <v>61</v>
      </c>
      <c r="G749" s="27" t="s">
        <v>62</v>
      </c>
      <c r="H749" s="27" t="s">
        <v>85</v>
      </c>
      <c r="I749" s="27" t="s">
        <v>86</v>
      </c>
    </row>
    <row r="750" spans="2:13" ht="15" customHeight="1">
      <c r="C750" s="27" t="s">
        <v>14</v>
      </c>
      <c r="D750" s="27" t="s">
        <v>87</v>
      </c>
      <c r="E750" s="28"/>
      <c r="F750" s="28"/>
      <c r="G750" s="28"/>
      <c r="H750" s="28"/>
      <c r="I750" s="28"/>
    </row>
    <row r="751" spans="2:13" ht="15" customHeight="1">
      <c r="C751" s="28"/>
      <c r="D751" s="27" t="s">
        <v>53</v>
      </c>
      <c r="E751" s="27" t="s">
        <v>63</v>
      </c>
      <c r="F751" s="29" t="s">
        <v>50</v>
      </c>
      <c r="G751" s="27">
        <v>1.65</v>
      </c>
      <c r="H751" s="30">
        <f>VLOOKUP(E751,UPAH!$C:$F,4,0)</f>
        <v>93000</v>
      </c>
      <c r="I751" s="31">
        <f t="shared" ref="I751:I754" si="69">+G751*H751</f>
        <v>153450</v>
      </c>
    </row>
    <row r="752" spans="2:13" ht="15" customHeight="1">
      <c r="C752" s="28"/>
      <c r="D752" s="27" t="s">
        <v>2167</v>
      </c>
      <c r="E752" s="27" t="s">
        <v>64</v>
      </c>
      <c r="F752" s="29" t="s">
        <v>50</v>
      </c>
      <c r="G752" s="27">
        <v>0.27500000000000002</v>
      </c>
      <c r="H752" s="30">
        <f>VLOOKUP(E752,UPAH!$C:$F,4,0)</f>
        <v>98000</v>
      </c>
      <c r="I752" s="31">
        <f t="shared" si="69"/>
        <v>26950.000000000004</v>
      </c>
    </row>
    <row r="753" spans="2:13" ht="15" customHeight="1">
      <c r="C753" s="28"/>
      <c r="D753" s="27" t="s">
        <v>76</v>
      </c>
      <c r="E753" s="27" t="s">
        <v>65</v>
      </c>
      <c r="F753" s="29" t="s">
        <v>50</v>
      </c>
      <c r="G753" s="27">
        <v>2.8000000000000001E-2</v>
      </c>
      <c r="H753" s="30">
        <f>VLOOKUP(E753,UPAH!$C:$F,4,0)</f>
        <v>106000</v>
      </c>
      <c r="I753" s="31">
        <f t="shared" si="69"/>
        <v>2968</v>
      </c>
    </row>
    <row r="754" spans="2:13" ht="15" customHeight="1">
      <c r="C754" s="28"/>
      <c r="D754" s="27" t="s">
        <v>49</v>
      </c>
      <c r="E754" s="27" t="s">
        <v>66</v>
      </c>
      <c r="F754" s="29" t="s">
        <v>50</v>
      </c>
      <c r="G754" s="27">
        <v>8.3000000000000004E-2</v>
      </c>
      <c r="H754" s="30">
        <f>VLOOKUP(E754,UPAH!$C:$F,4,0)</f>
        <v>111000</v>
      </c>
      <c r="I754" s="31">
        <f t="shared" si="69"/>
        <v>9213</v>
      </c>
    </row>
    <row r="755" spans="2:13" ht="15" customHeight="1">
      <c r="C755" s="28"/>
      <c r="D755" s="28"/>
      <c r="E755" s="28"/>
      <c r="F755" s="34" t="s">
        <v>88</v>
      </c>
      <c r="G755" s="35"/>
      <c r="H755" s="28"/>
      <c r="I755" s="32">
        <f>SUM(I751:I754)</f>
        <v>192581</v>
      </c>
    </row>
    <row r="756" spans="2:13" ht="15" customHeight="1">
      <c r="C756" s="27" t="s">
        <v>80</v>
      </c>
      <c r="D756" s="27" t="s">
        <v>89</v>
      </c>
      <c r="E756" s="28"/>
      <c r="F756" s="28"/>
      <c r="G756" s="28"/>
      <c r="H756" s="28"/>
      <c r="I756" s="28"/>
    </row>
    <row r="757" spans="2:13" ht="15" customHeight="1">
      <c r="C757" s="28"/>
      <c r="D757" s="27" t="s">
        <v>103</v>
      </c>
      <c r="E757" s="27" t="s">
        <v>104</v>
      </c>
      <c r="F757" s="30" t="str">
        <f>VLOOKUP(E757,MATERIAL!$C:$F,3,0)</f>
        <v>Kg</v>
      </c>
      <c r="G757" s="27">
        <v>247</v>
      </c>
      <c r="H757" s="30">
        <f>VLOOKUP(E757,MATERIAL!$C:$F,4,0)</f>
        <v>1250</v>
      </c>
      <c r="I757" s="31">
        <f t="shared" ref="I757:I760" si="70">+G757*H757</f>
        <v>308750</v>
      </c>
    </row>
    <row r="758" spans="2:13" ht="15" customHeight="1">
      <c r="C758" s="28"/>
      <c r="D758" s="27" t="s">
        <v>2205</v>
      </c>
      <c r="E758" s="27" t="s">
        <v>2211</v>
      </c>
      <c r="F758" s="30" t="str">
        <f>VLOOKUP(E758,MATERIAL!$C:$F,3,0)</f>
        <v>Kg</v>
      </c>
      <c r="G758" s="27">
        <v>869</v>
      </c>
      <c r="H758" s="30">
        <f>VLOOKUP(E758,MATERIAL!$C:$F,4,0)</f>
        <v>150</v>
      </c>
      <c r="I758" s="31">
        <f t="shared" si="70"/>
        <v>130350</v>
      </c>
    </row>
    <row r="759" spans="2:13" ht="15" customHeight="1">
      <c r="C759" s="28"/>
      <c r="D759" s="27" t="s">
        <v>2212</v>
      </c>
      <c r="E759" s="27" t="s">
        <v>2213</v>
      </c>
      <c r="F759" s="30" t="str">
        <f>VLOOKUP(E759,MATERIAL!$C:$F,3,0)</f>
        <v>Kg</v>
      </c>
      <c r="G759" s="27">
        <v>999</v>
      </c>
      <c r="H759" s="30">
        <f>VLOOKUP(E759,MATERIAL!$C:$F,4,0)</f>
        <v>150</v>
      </c>
      <c r="I759" s="31">
        <f t="shared" si="70"/>
        <v>149850</v>
      </c>
    </row>
    <row r="760" spans="2:13" ht="15" customHeight="1">
      <c r="C760" s="28"/>
      <c r="D760" s="27" t="s">
        <v>29</v>
      </c>
      <c r="E760" s="27" t="s">
        <v>2214</v>
      </c>
      <c r="F760" s="30" t="str">
        <f>VLOOKUP(E760,MATERIAL!$C:$F,3,0)</f>
        <v>m3</v>
      </c>
      <c r="G760" s="27">
        <v>215</v>
      </c>
      <c r="H760" s="30">
        <f>VLOOKUP(E760,MATERIAL!$C:$F,4,0)</f>
        <v>1</v>
      </c>
      <c r="I760" s="31">
        <f t="shared" si="70"/>
        <v>215</v>
      </c>
    </row>
    <row r="761" spans="2:13" ht="15" customHeight="1">
      <c r="C761" s="28"/>
      <c r="D761" s="28"/>
      <c r="E761" s="28"/>
      <c r="F761" s="34" t="s">
        <v>90</v>
      </c>
      <c r="G761" s="35"/>
      <c r="H761" s="28"/>
      <c r="I761" s="32">
        <f>SUM(I757:I760)</f>
        <v>589165</v>
      </c>
    </row>
    <row r="762" spans="2:13" ht="15" customHeight="1">
      <c r="C762" s="27" t="s">
        <v>81</v>
      </c>
      <c r="D762" s="27" t="s">
        <v>91</v>
      </c>
      <c r="E762" s="28"/>
      <c r="F762" s="28"/>
      <c r="G762" s="28"/>
      <c r="H762" s="28"/>
      <c r="I762" s="33"/>
    </row>
    <row r="763" spans="2:13" ht="15" customHeight="1">
      <c r="C763" s="28"/>
      <c r="D763" s="28"/>
      <c r="E763" s="28"/>
      <c r="F763" s="34" t="s">
        <v>92</v>
      </c>
      <c r="G763" s="35"/>
      <c r="H763" s="28"/>
      <c r="I763" s="33"/>
    </row>
    <row r="764" spans="2:13" ht="15" customHeight="1">
      <c r="C764" s="27" t="s">
        <v>82</v>
      </c>
      <c r="D764" s="27" t="s">
        <v>93</v>
      </c>
      <c r="E764" s="28"/>
      <c r="F764" s="28"/>
      <c r="G764" s="28"/>
      <c r="H764" s="28"/>
      <c r="I764" s="36">
        <f>I755+I761</f>
        <v>781746</v>
      </c>
    </row>
    <row r="765" spans="2:13" ht="15" customHeight="1">
      <c r="C765" s="27" t="s">
        <v>83</v>
      </c>
      <c r="D765" s="27" t="str">
        <f>+"Overhead &amp; Profit "&amp;$L$3*100&amp;"%"</f>
        <v>Overhead &amp; Profit 9,5%</v>
      </c>
      <c r="E765" s="28"/>
      <c r="F765" s="28"/>
      <c r="G765" s="27">
        <f>$L$3</f>
        <v>9.5000000000000001E-2</v>
      </c>
      <c r="H765" s="28"/>
      <c r="I765" s="36">
        <f>G765*I764</f>
        <v>74265.87</v>
      </c>
    </row>
    <row r="766" spans="2:13">
      <c r="B766" s="37" t="str">
        <f>$M$6&amp;1</f>
        <v>PB1</v>
      </c>
      <c r="C766" s="27" t="s">
        <v>1</v>
      </c>
      <c r="D766" s="27" t="s">
        <v>94</v>
      </c>
      <c r="E766" s="28"/>
      <c r="F766" s="28"/>
      <c r="G766" s="28"/>
      <c r="H766" s="28"/>
      <c r="I766" s="36">
        <f>SUM(I764:I765)</f>
        <v>856011.87</v>
      </c>
      <c r="J766" s="21">
        <v>1</v>
      </c>
      <c r="M766" s="21"/>
    </row>
    <row r="767" spans="2:13">
      <c r="B767" s="26"/>
      <c r="M767" s="21"/>
    </row>
    <row r="768" spans="2:13">
      <c r="B768" s="26"/>
      <c r="C768" s="21" t="str">
        <f>VLOOKUP(B786,'REKAP ANALISA'!$C:$G,3,0)</f>
        <v>Membuat 1 m3 beton mutu f’= 9,8 MPa (K 125)</v>
      </c>
      <c r="M768" s="21"/>
    </row>
    <row r="769" spans="3:9" ht="15" customHeight="1">
      <c r="C769" s="27" t="s">
        <v>0</v>
      </c>
      <c r="D769" s="27" t="s">
        <v>60</v>
      </c>
      <c r="E769" s="27" t="s">
        <v>59</v>
      </c>
      <c r="F769" s="27" t="s">
        <v>61</v>
      </c>
      <c r="G769" s="27" t="s">
        <v>62</v>
      </c>
      <c r="H769" s="27" t="s">
        <v>85</v>
      </c>
      <c r="I769" s="27" t="s">
        <v>86</v>
      </c>
    </row>
    <row r="770" spans="3:9" ht="15" customHeight="1">
      <c r="C770" s="27" t="s">
        <v>14</v>
      </c>
      <c r="D770" s="27" t="s">
        <v>87</v>
      </c>
      <c r="E770" s="28"/>
      <c r="F770" s="28"/>
      <c r="G770" s="28"/>
      <c r="H770" s="28"/>
      <c r="I770" s="28"/>
    </row>
    <row r="771" spans="3:9" ht="15" customHeight="1">
      <c r="C771" s="28"/>
      <c r="D771" s="27" t="s">
        <v>53</v>
      </c>
      <c r="E771" s="27" t="s">
        <v>63</v>
      </c>
      <c r="F771" s="29" t="s">
        <v>50</v>
      </c>
      <c r="G771" s="27">
        <v>1.65</v>
      </c>
      <c r="H771" s="30">
        <f>VLOOKUP(E771,UPAH!$C:$F,4,0)</f>
        <v>93000</v>
      </c>
      <c r="I771" s="31">
        <f t="shared" ref="I771:I774" si="71">+G771*H771</f>
        <v>153450</v>
      </c>
    </row>
    <row r="772" spans="3:9" ht="15" customHeight="1">
      <c r="C772" s="28"/>
      <c r="D772" s="27" t="s">
        <v>2167</v>
      </c>
      <c r="E772" s="27" t="s">
        <v>64</v>
      </c>
      <c r="F772" s="29" t="s">
        <v>50</v>
      </c>
      <c r="G772" s="27">
        <v>0.27500000000000002</v>
      </c>
      <c r="H772" s="30">
        <f>VLOOKUP(E772,UPAH!$C:$F,4,0)</f>
        <v>98000</v>
      </c>
      <c r="I772" s="31">
        <f t="shared" si="71"/>
        <v>26950.000000000004</v>
      </c>
    </row>
    <row r="773" spans="3:9" ht="15" customHeight="1">
      <c r="C773" s="28"/>
      <c r="D773" s="27" t="s">
        <v>76</v>
      </c>
      <c r="E773" s="27" t="s">
        <v>65</v>
      </c>
      <c r="F773" s="29" t="s">
        <v>50</v>
      </c>
      <c r="G773" s="27">
        <v>2.8000000000000001E-2</v>
      </c>
      <c r="H773" s="30">
        <f>VLOOKUP(E773,UPAH!$C:$F,4,0)</f>
        <v>106000</v>
      </c>
      <c r="I773" s="31">
        <f t="shared" si="71"/>
        <v>2968</v>
      </c>
    </row>
    <row r="774" spans="3:9" ht="15" customHeight="1">
      <c r="C774" s="28"/>
      <c r="D774" s="27" t="s">
        <v>49</v>
      </c>
      <c r="E774" s="27" t="s">
        <v>66</v>
      </c>
      <c r="F774" s="29" t="s">
        <v>50</v>
      </c>
      <c r="G774" s="27">
        <v>8.3000000000000004E-2</v>
      </c>
      <c r="H774" s="30">
        <f>VLOOKUP(E774,UPAH!$C:$F,4,0)</f>
        <v>111000</v>
      </c>
      <c r="I774" s="31">
        <f t="shared" si="71"/>
        <v>9213</v>
      </c>
    </row>
    <row r="775" spans="3:9" ht="15" customHeight="1">
      <c r="C775" s="28"/>
      <c r="D775" s="28"/>
      <c r="E775" s="28"/>
      <c r="F775" s="34" t="s">
        <v>88</v>
      </c>
      <c r="G775" s="35"/>
      <c r="H775" s="28"/>
      <c r="I775" s="32">
        <f>SUM(I771:I774)</f>
        <v>192581</v>
      </c>
    </row>
    <row r="776" spans="3:9" ht="15" customHeight="1">
      <c r="C776" s="27" t="s">
        <v>80</v>
      </c>
      <c r="D776" s="27" t="s">
        <v>89</v>
      </c>
      <c r="E776" s="28"/>
      <c r="F776" s="28"/>
      <c r="G776" s="28"/>
      <c r="H776" s="28"/>
      <c r="I776" s="28"/>
    </row>
    <row r="777" spans="3:9" ht="15" customHeight="1">
      <c r="C777" s="28"/>
      <c r="D777" s="27" t="s">
        <v>103</v>
      </c>
      <c r="E777" s="27" t="s">
        <v>104</v>
      </c>
      <c r="F777" s="30" t="str">
        <f>VLOOKUP(E777,MATERIAL!$C:$F,3,0)</f>
        <v>Kg</v>
      </c>
      <c r="G777" s="27">
        <v>276</v>
      </c>
      <c r="H777" s="30">
        <f>VLOOKUP(E777,MATERIAL!$C:$F,4,0)</f>
        <v>1250</v>
      </c>
      <c r="I777" s="31">
        <f t="shared" ref="I777:I780" si="72">+G777*H777</f>
        <v>345000</v>
      </c>
    </row>
    <row r="778" spans="3:9" ht="15" customHeight="1">
      <c r="C778" s="28"/>
      <c r="D778" s="27" t="s">
        <v>2205</v>
      </c>
      <c r="E778" s="27" t="s">
        <v>2211</v>
      </c>
      <c r="F778" s="30" t="str">
        <f>VLOOKUP(E778,MATERIAL!$C:$F,3,0)</f>
        <v>Kg</v>
      </c>
      <c r="G778" s="27">
        <v>828</v>
      </c>
      <c r="H778" s="30">
        <f>VLOOKUP(E778,MATERIAL!$C:$F,4,0)</f>
        <v>150</v>
      </c>
      <c r="I778" s="31">
        <f t="shared" si="72"/>
        <v>124200</v>
      </c>
    </row>
    <row r="779" spans="3:9" ht="15" customHeight="1">
      <c r="C779" s="28"/>
      <c r="D779" s="27" t="s">
        <v>2212</v>
      </c>
      <c r="E779" s="27" t="s">
        <v>2213</v>
      </c>
      <c r="F779" s="30" t="str">
        <f>VLOOKUP(E779,MATERIAL!$C:$F,3,0)</f>
        <v>Kg</v>
      </c>
      <c r="G779" s="27">
        <v>1012</v>
      </c>
      <c r="H779" s="30">
        <f>VLOOKUP(E779,MATERIAL!$C:$F,4,0)</f>
        <v>150</v>
      </c>
      <c r="I779" s="31">
        <f t="shared" si="72"/>
        <v>151800</v>
      </c>
    </row>
    <row r="780" spans="3:9" ht="15" customHeight="1">
      <c r="C780" s="28"/>
      <c r="D780" s="27" t="s">
        <v>29</v>
      </c>
      <c r="E780" s="27" t="s">
        <v>2214</v>
      </c>
      <c r="F780" s="30" t="str">
        <f>VLOOKUP(E780,MATERIAL!$C:$F,3,0)</f>
        <v>m3</v>
      </c>
      <c r="G780" s="27">
        <v>215</v>
      </c>
      <c r="H780" s="30">
        <f>VLOOKUP(E780,MATERIAL!$C:$F,4,0)</f>
        <v>1</v>
      </c>
      <c r="I780" s="31">
        <f t="shared" si="72"/>
        <v>215</v>
      </c>
    </row>
    <row r="781" spans="3:9" ht="15" customHeight="1">
      <c r="C781" s="28"/>
      <c r="D781" s="28"/>
      <c r="E781" s="28"/>
      <c r="F781" s="34" t="s">
        <v>90</v>
      </c>
      <c r="G781" s="35"/>
      <c r="H781" s="28"/>
      <c r="I781" s="32">
        <f>SUM(I777:I780)</f>
        <v>621215</v>
      </c>
    </row>
    <row r="782" spans="3:9" ht="15" customHeight="1">
      <c r="C782" s="27" t="s">
        <v>81</v>
      </c>
      <c r="D782" s="27" t="s">
        <v>91</v>
      </c>
      <c r="E782" s="28"/>
      <c r="F782" s="28"/>
      <c r="G782" s="28"/>
      <c r="H782" s="28"/>
      <c r="I782" s="33"/>
    </row>
    <row r="783" spans="3:9" ht="15" customHeight="1">
      <c r="C783" s="28"/>
      <c r="D783" s="28"/>
      <c r="E783" s="28"/>
      <c r="F783" s="34" t="s">
        <v>92</v>
      </c>
      <c r="G783" s="35"/>
      <c r="H783" s="28"/>
      <c r="I783" s="33"/>
    </row>
    <row r="784" spans="3:9" ht="15" customHeight="1">
      <c r="C784" s="27" t="s">
        <v>82</v>
      </c>
      <c r="D784" s="27" t="s">
        <v>93</v>
      </c>
      <c r="E784" s="28"/>
      <c r="F784" s="28"/>
      <c r="G784" s="28"/>
      <c r="H784" s="28"/>
      <c r="I784" s="36">
        <f>I775+I781</f>
        <v>813796</v>
      </c>
    </row>
    <row r="785" spans="2:13" ht="15" customHeight="1">
      <c r="C785" s="27" t="s">
        <v>83</v>
      </c>
      <c r="D785" s="27" t="str">
        <f>+"Overhead &amp; Profit "&amp;$L$3*100&amp;"%"</f>
        <v>Overhead &amp; Profit 9,5%</v>
      </c>
      <c r="E785" s="28"/>
      <c r="F785" s="28"/>
      <c r="G785" s="27">
        <f>$L$3</f>
        <v>9.5000000000000001E-2</v>
      </c>
      <c r="H785" s="28"/>
      <c r="I785" s="36">
        <f>G785*I784</f>
        <v>77310.62</v>
      </c>
    </row>
    <row r="786" spans="2:13" ht="15" customHeight="1">
      <c r="B786" s="37" t="str">
        <f>$M$6&amp;2</f>
        <v>PB2</v>
      </c>
      <c r="C786" s="27" t="s">
        <v>1</v>
      </c>
      <c r="D786" s="27" t="s">
        <v>94</v>
      </c>
      <c r="E786" s="28"/>
      <c r="F786" s="28"/>
      <c r="G786" s="28"/>
      <c r="H786" s="28"/>
      <c r="I786" s="36">
        <f>SUM(I784:I785)</f>
        <v>891106.62</v>
      </c>
      <c r="J786" s="21">
        <v>2</v>
      </c>
    </row>
    <row r="787" spans="2:13">
      <c r="B787" s="26"/>
      <c r="M787" s="21"/>
    </row>
    <row r="788" spans="2:13">
      <c r="B788" s="26"/>
      <c r="C788" s="21" t="str">
        <f>VLOOKUP(B806,'REKAP ANALISA'!$C:$G,3,0)</f>
        <v>Membuat 1 m3 beton mutu f’= 12,2 MPa (K 150)</v>
      </c>
      <c r="M788" s="21"/>
    </row>
    <row r="789" spans="2:13" ht="15" customHeight="1">
      <c r="C789" s="27" t="s">
        <v>0</v>
      </c>
      <c r="D789" s="27" t="s">
        <v>60</v>
      </c>
      <c r="E789" s="27" t="s">
        <v>59</v>
      </c>
      <c r="F789" s="27" t="s">
        <v>61</v>
      </c>
      <c r="G789" s="27" t="s">
        <v>62</v>
      </c>
      <c r="H789" s="27" t="s">
        <v>85</v>
      </c>
      <c r="I789" s="27" t="s">
        <v>86</v>
      </c>
    </row>
    <row r="790" spans="2:13" ht="15" customHeight="1">
      <c r="C790" s="27" t="s">
        <v>14</v>
      </c>
      <c r="D790" s="27" t="s">
        <v>87</v>
      </c>
      <c r="E790" s="28"/>
      <c r="F790" s="28"/>
      <c r="G790" s="28"/>
      <c r="H790" s="28"/>
      <c r="I790" s="28"/>
    </row>
    <row r="791" spans="2:13" ht="15" customHeight="1">
      <c r="C791" s="28"/>
      <c r="D791" s="27" t="s">
        <v>53</v>
      </c>
      <c r="E791" s="27" t="s">
        <v>63</v>
      </c>
      <c r="F791" s="29" t="s">
        <v>50</v>
      </c>
      <c r="G791" s="27">
        <v>1.65</v>
      </c>
      <c r="H791" s="30">
        <f>VLOOKUP(E791,UPAH!$C:$F,4,0)</f>
        <v>93000</v>
      </c>
      <c r="I791" s="31">
        <f t="shared" ref="I791:I794" si="73">+G791*H791</f>
        <v>153450</v>
      </c>
    </row>
    <row r="792" spans="2:13" ht="15" customHeight="1">
      <c r="C792" s="28"/>
      <c r="D792" s="27" t="s">
        <v>2167</v>
      </c>
      <c r="E792" s="27" t="s">
        <v>64</v>
      </c>
      <c r="F792" s="29" t="s">
        <v>50</v>
      </c>
      <c r="G792" s="27">
        <v>0.27500000000000002</v>
      </c>
      <c r="H792" s="30">
        <f>VLOOKUP(E792,UPAH!$C:$F,4,0)</f>
        <v>98000</v>
      </c>
      <c r="I792" s="31">
        <f t="shared" si="73"/>
        <v>26950.000000000004</v>
      </c>
    </row>
    <row r="793" spans="2:13" ht="15" customHeight="1">
      <c r="C793" s="28"/>
      <c r="D793" s="27" t="s">
        <v>76</v>
      </c>
      <c r="E793" s="27" t="s">
        <v>65</v>
      </c>
      <c r="F793" s="29" t="s">
        <v>50</v>
      </c>
      <c r="G793" s="27">
        <v>2.8000000000000001E-2</v>
      </c>
      <c r="H793" s="30">
        <f>VLOOKUP(E793,UPAH!$C:$F,4,0)</f>
        <v>106000</v>
      </c>
      <c r="I793" s="31">
        <f t="shared" si="73"/>
        <v>2968</v>
      </c>
    </row>
    <row r="794" spans="2:13" ht="15" customHeight="1">
      <c r="C794" s="28"/>
      <c r="D794" s="27" t="s">
        <v>49</v>
      </c>
      <c r="E794" s="27" t="s">
        <v>66</v>
      </c>
      <c r="F794" s="29" t="s">
        <v>50</v>
      </c>
      <c r="G794" s="27">
        <v>8.3000000000000004E-2</v>
      </c>
      <c r="H794" s="30">
        <f>VLOOKUP(E794,UPAH!$C:$F,4,0)</f>
        <v>111000</v>
      </c>
      <c r="I794" s="31">
        <f t="shared" si="73"/>
        <v>9213</v>
      </c>
    </row>
    <row r="795" spans="2:13" ht="15" customHeight="1">
      <c r="C795" s="28"/>
      <c r="D795" s="28"/>
      <c r="E795" s="28"/>
      <c r="F795" s="34" t="s">
        <v>88</v>
      </c>
      <c r="G795" s="35"/>
      <c r="H795" s="28"/>
      <c r="I795" s="32">
        <f>SUM(I791:I794)</f>
        <v>192581</v>
      </c>
    </row>
    <row r="796" spans="2:13" ht="15" customHeight="1">
      <c r="C796" s="27" t="s">
        <v>80</v>
      </c>
      <c r="D796" s="27" t="s">
        <v>89</v>
      </c>
      <c r="E796" s="28"/>
      <c r="F796" s="28"/>
      <c r="G796" s="28"/>
      <c r="H796" s="28"/>
      <c r="I796" s="28"/>
    </row>
    <row r="797" spans="2:13" ht="15" customHeight="1">
      <c r="C797" s="28"/>
      <c r="D797" s="27" t="s">
        <v>103</v>
      </c>
      <c r="E797" s="27" t="s">
        <v>104</v>
      </c>
      <c r="F797" s="30" t="str">
        <f>VLOOKUP(E797,MATERIAL!$C:$F,3,0)</f>
        <v>Kg</v>
      </c>
      <c r="G797" s="27">
        <v>299</v>
      </c>
      <c r="H797" s="30">
        <f>VLOOKUP(E797,MATERIAL!$C:$F,4,0)</f>
        <v>1250</v>
      </c>
      <c r="I797" s="31">
        <f t="shared" ref="I797:I800" si="74">+G797*H797</f>
        <v>373750</v>
      </c>
    </row>
    <row r="798" spans="2:13" ht="15" customHeight="1">
      <c r="C798" s="28"/>
      <c r="D798" s="27" t="s">
        <v>2205</v>
      </c>
      <c r="E798" s="27" t="s">
        <v>2211</v>
      </c>
      <c r="F798" s="30" t="str">
        <f>VLOOKUP(E798,MATERIAL!$C:$F,3,0)</f>
        <v>Kg</v>
      </c>
      <c r="G798" s="27">
        <v>799</v>
      </c>
      <c r="H798" s="30">
        <f>VLOOKUP(E798,MATERIAL!$C:$F,4,0)</f>
        <v>150</v>
      </c>
      <c r="I798" s="31">
        <f t="shared" si="74"/>
        <v>119850</v>
      </c>
    </row>
    <row r="799" spans="2:13" ht="15" customHeight="1">
      <c r="C799" s="28"/>
      <c r="D799" s="27" t="s">
        <v>2212</v>
      </c>
      <c r="E799" s="27" t="s">
        <v>2213</v>
      </c>
      <c r="F799" s="30" t="str">
        <f>VLOOKUP(E799,MATERIAL!$C:$F,3,0)</f>
        <v>Kg</v>
      </c>
      <c r="G799" s="27">
        <v>1017</v>
      </c>
      <c r="H799" s="30">
        <f>VLOOKUP(E799,MATERIAL!$C:$F,4,0)</f>
        <v>150</v>
      </c>
      <c r="I799" s="31">
        <f t="shared" si="74"/>
        <v>152550</v>
      </c>
    </row>
    <row r="800" spans="2:13" ht="15" customHeight="1">
      <c r="C800" s="28"/>
      <c r="D800" s="27" t="s">
        <v>29</v>
      </c>
      <c r="E800" s="27" t="s">
        <v>2214</v>
      </c>
      <c r="F800" s="30" t="str">
        <f>VLOOKUP(E800,MATERIAL!$C:$F,3,0)</f>
        <v>m3</v>
      </c>
      <c r="G800" s="27">
        <v>215</v>
      </c>
      <c r="H800" s="30">
        <f>VLOOKUP(E800,MATERIAL!$C:$F,4,0)</f>
        <v>1</v>
      </c>
      <c r="I800" s="31">
        <f t="shared" si="74"/>
        <v>215</v>
      </c>
    </row>
    <row r="801" spans="2:13" ht="15" customHeight="1">
      <c r="C801" s="28"/>
      <c r="D801" s="28"/>
      <c r="E801" s="28"/>
      <c r="F801" s="34" t="s">
        <v>90</v>
      </c>
      <c r="G801" s="35"/>
      <c r="H801" s="28"/>
      <c r="I801" s="32">
        <f>SUM(I797:I800)</f>
        <v>646365</v>
      </c>
    </row>
    <row r="802" spans="2:13" ht="15" customHeight="1">
      <c r="C802" s="27" t="s">
        <v>81</v>
      </c>
      <c r="D802" s="27" t="s">
        <v>91</v>
      </c>
      <c r="E802" s="28"/>
      <c r="F802" s="28"/>
      <c r="G802" s="28"/>
      <c r="H802" s="28"/>
      <c r="I802" s="33"/>
    </row>
    <row r="803" spans="2:13" ht="15" customHeight="1">
      <c r="C803" s="28"/>
      <c r="D803" s="28"/>
      <c r="E803" s="28"/>
      <c r="F803" s="34" t="s">
        <v>92</v>
      </c>
      <c r="G803" s="35"/>
      <c r="H803" s="28"/>
      <c r="I803" s="33"/>
    </row>
    <row r="804" spans="2:13" ht="15" customHeight="1">
      <c r="C804" s="27" t="s">
        <v>82</v>
      </c>
      <c r="D804" s="27" t="s">
        <v>93</v>
      </c>
      <c r="E804" s="28"/>
      <c r="F804" s="28"/>
      <c r="G804" s="28"/>
      <c r="H804" s="28"/>
      <c r="I804" s="36">
        <f>I795+I801</f>
        <v>838946</v>
      </c>
    </row>
    <row r="805" spans="2:13" ht="15" customHeight="1">
      <c r="C805" s="27" t="s">
        <v>83</v>
      </c>
      <c r="D805" s="27" t="str">
        <f>+"Overhead &amp; Profit "&amp;$L$3*100&amp;"%"</f>
        <v>Overhead &amp; Profit 9,5%</v>
      </c>
      <c r="E805" s="28"/>
      <c r="F805" s="28"/>
      <c r="G805" s="27">
        <f>$L$3</f>
        <v>9.5000000000000001E-2</v>
      </c>
      <c r="H805" s="28"/>
      <c r="I805" s="36">
        <f>G805*I804</f>
        <v>79699.87</v>
      </c>
    </row>
    <row r="806" spans="2:13" ht="15" customHeight="1">
      <c r="B806" s="37" t="str">
        <f>$M$6&amp;3</f>
        <v>PB3</v>
      </c>
      <c r="C806" s="27" t="s">
        <v>1</v>
      </c>
      <c r="D806" s="27" t="s">
        <v>94</v>
      </c>
      <c r="E806" s="28"/>
      <c r="F806" s="28"/>
      <c r="G806" s="28"/>
      <c r="H806" s="28"/>
      <c r="I806" s="36">
        <f>SUM(I804:I805)</f>
        <v>918645.87</v>
      </c>
      <c r="J806" s="21">
        <v>3</v>
      </c>
    </row>
    <row r="807" spans="2:13">
      <c r="B807" s="26"/>
      <c r="M807" s="21"/>
    </row>
    <row r="808" spans="2:13">
      <c r="B808" s="26"/>
      <c r="C808" s="21" t="str">
        <f>VLOOKUP(B826,'REKAP ANALISA'!$C:$G,3,0)</f>
        <v>Membuat 1 m3 lantai kerja beton mutu f’c = 7,4 MPa (K 100), slump (3-6) cm, w/c = 087</v>
      </c>
      <c r="M808" s="21"/>
    </row>
    <row r="809" spans="2:13" ht="15" customHeight="1">
      <c r="C809" s="27" t="s">
        <v>0</v>
      </c>
      <c r="D809" s="27" t="s">
        <v>60</v>
      </c>
      <c r="E809" s="27" t="s">
        <v>59</v>
      </c>
      <c r="F809" s="27" t="s">
        <v>61</v>
      </c>
      <c r="G809" s="27" t="s">
        <v>62</v>
      </c>
      <c r="H809" s="27" t="s">
        <v>85</v>
      </c>
      <c r="I809" s="27" t="s">
        <v>86</v>
      </c>
    </row>
    <row r="810" spans="2:13" ht="15" customHeight="1">
      <c r="C810" s="27" t="s">
        <v>14</v>
      </c>
      <c r="D810" s="27" t="s">
        <v>87</v>
      </c>
      <c r="E810" s="28"/>
      <c r="F810" s="28"/>
      <c r="G810" s="28"/>
      <c r="H810" s="28"/>
      <c r="I810" s="28"/>
    </row>
    <row r="811" spans="2:13" ht="15" customHeight="1">
      <c r="C811" s="28"/>
      <c r="D811" s="27" t="s">
        <v>53</v>
      </c>
      <c r="E811" s="27" t="s">
        <v>63</v>
      </c>
      <c r="F811" s="29" t="s">
        <v>50</v>
      </c>
      <c r="G811" s="27">
        <v>1.2</v>
      </c>
      <c r="H811" s="30">
        <f>VLOOKUP(E811,UPAH!$C:$F,4,0)</f>
        <v>93000</v>
      </c>
      <c r="I811" s="31">
        <f t="shared" ref="I811:I814" si="75">+G811*H811</f>
        <v>111600</v>
      </c>
    </row>
    <row r="812" spans="2:13" ht="15" customHeight="1">
      <c r="C812" s="28"/>
      <c r="D812" s="27" t="s">
        <v>2167</v>
      </c>
      <c r="E812" s="27" t="s">
        <v>64</v>
      </c>
      <c r="F812" s="29" t="s">
        <v>50</v>
      </c>
      <c r="G812" s="27">
        <v>0.2</v>
      </c>
      <c r="H812" s="30">
        <f>VLOOKUP(E812,UPAH!$C:$F,4,0)</f>
        <v>98000</v>
      </c>
      <c r="I812" s="31">
        <f t="shared" si="75"/>
        <v>19600</v>
      </c>
    </row>
    <row r="813" spans="2:13" ht="15" customHeight="1">
      <c r="C813" s="28"/>
      <c r="D813" s="27" t="s">
        <v>76</v>
      </c>
      <c r="E813" s="27" t="s">
        <v>65</v>
      </c>
      <c r="F813" s="29" t="s">
        <v>50</v>
      </c>
      <c r="G813" s="27">
        <v>0.02</v>
      </c>
      <c r="H813" s="30">
        <f>VLOOKUP(E813,UPAH!$C:$F,4,0)</f>
        <v>106000</v>
      </c>
      <c r="I813" s="31">
        <f t="shared" si="75"/>
        <v>2120</v>
      </c>
    </row>
    <row r="814" spans="2:13" ht="15" customHeight="1">
      <c r="C814" s="28"/>
      <c r="D814" s="27" t="s">
        <v>49</v>
      </c>
      <c r="E814" s="27" t="s">
        <v>66</v>
      </c>
      <c r="F814" s="29" t="s">
        <v>50</v>
      </c>
      <c r="G814" s="27">
        <v>0.06</v>
      </c>
      <c r="H814" s="30">
        <f>VLOOKUP(E814,UPAH!$C:$F,4,0)</f>
        <v>111000</v>
      </c>
      <c r="I814" s="31">
        <f t="shared" si="75"/>
        <v>6660</v>
      </c>
    </row>
    <row r="815" spans="2:13" ht="15" customHeight="1">
      <c r="C815" s="28"/>
      <c r="D815" s="28"/>
      <c r="E815" s="28"/>
      <c r="F815" s="34" t="s">
        <v>88</v>
      </c>
      <c r="G815" s="35"/>
      <c r="H815" s="28"/>
      <c r="I815" s="32">
        <f>SUM(I811:I814)</f>
        <v>139980</v>
      </c>
    </row>
    <row r="816" spans="2:13" ht="15" customHeight="1">
      <c r="C816" s="27" t="s">
        <v>80</v>
      </c>
      <c r="D816" s="27" t="s">
        <v>89</v>
      </c>
      <c r="E816" s="28"/>
      <c r="F816" s="28"/>
      <c r="G816" s="28"/>
      <c r="H816" s="28"/>
      <c r="I816" s="28"/>
    </row>
    <row r="817" spans="2:13" ht="15" customHeight="1">
      <c r="C817" s="28"/>
      <c r="D817" s="27" t="s">
        <v>103</v>
      </c>
      <c r="E817" s="27" t="s">
        <v>104</v>
      </c>
      <c r="F817" s="30" t="str">
        <f>VLOOKUP(E817,MATERIAL!$C:$F,3,0)</f>
        <v>Kg</v>
      </c>
      <c r="G817" s="27">
        <v>230</v>
      </c>
      <c r="H817" s="30">
        <f>VLOOKUP(E817,MATERIAL!$C:$F,4,0)</f>
        <v>1250</v>
      </c>
      <c r="I817" s="31">
        <f t="shared" ref="I817:I820" si="76">+G817*H817</f>
        <v>287500</v>
      </c>
    </row>
    <row r="818" spans="2:13" ht="15" customHeight="1">
      <c r="C818" s="28"/>
      <c r="D818" s="27" t="s">
        <v>2205</v>
      </c>
      <c r="E818" s="27" t="s">
        <v>2211</v>
      </c>
      <c r="F818" s="30" t="str">
        <f>VLOOKUP(E818,MATERIAL!$C:$F,3,0)</f>
        <v>Kg</v>
      </c>
      <c r="G818" s="27">
        <v>893</v>
      </c>
      <c r="H818" s="30">
        <f>VLOOKUP(E818,MATERIAL!$C:$F,4,0)</f>
        <v>150</v>
      </c>
      <c r="I818" s="31">
        <f t="shared" si="76"/>
        <v>133950</v>
      </c>
    </row>
    <row r="819" spans="2:13" ht="15" customHeight="1">
      <c r="C819" s="28"/>
      <c r="D819" s="27" t="s">
        <v>2212</v>
      </c>
      <c r="E819" s="27" t="s">
        <v>2213</v>
      </c>
      <c r="F819" s="30" t="str">
        <f>VLOOKUP(E819,MATERIAL!$C:$F,3,0)</f>
        <v>Kg</v>
      </c>
      <c r="G819" s="27">
        <v>1027</v>
      </c>
      <c r="H819" s="30">
        <f>VLOOKUP(E819,MATERIAL!$C:$F,4,0)</f>
        <v>150</v>
      </c>
      <c r="I819" s="31">
        <f t="shared" si="76"/>
        <v>154050</v>
      </c>
    </row>
    <row r="820" spans="2:13" ht="15" customHeight="1">
      <c r="C820" s="28"/>
      <c r="D820" s="27" t="s">
        <v>29</v>
      </c>
      <c r="E820" s="27" t="s">
        <v>2214</v>
      </c>
      <c r="F820" s="30" t="str">
        <f>VLOOKUP(E820,MATERIAL!$C:$F,3,0)</f>
        <v>m3</v>
      </c>
      <c r="G820" s="27">
        <v>200</v>
      </c>
      <c r="H820" s="30">
        <f>VLOOKUP(E820,MATERIAL!$C:$F,4,0)</f>
        <v>1</v>
      </c>
      <c r="I820" s="31">
        <f t="shared" si="76"/>
        <v>200</v>
      </c>
    </row>
    <row r="821" spans="2:13" ht="15" customHeight="1">
      <c r="C821" s="28"/>
      <c r="D821" s="28"/>
      <c r="E821" s="28"/>
      <c r="F821" s="34" t="s">
        <v>90</v>
      </c>
      <c r="G821" s="35"/>
      <c r="H821" s="28"/>
      <c r="I821" s="32">
        <f>SUM(I817:I820)</f>
        <v>575700</v>
      </c>
    </row>
    <row r="822" spans="2:13" ht="15" customHeight="1">
      <c r="C822" s="27" t="s">
        <v>81</v>
      </c>
      <c r="D822" s="27" t="s">
        <v>91</v>
      </c>
      <c r="E822" s="28"/>
      <c r="F822" s="28"/>
      <c r="G822" s="28"/>
      <c r="H822" s="28"/>
      <c r="I822" s="33"/>
    </row>
    <row r="823" spans="2:13" ht="15" customHeight="1">
      <c r="C823" s="28"/>
      <c r="D823" s="28"/>
      <c r="E823" s="28"/>
      <c r="F823" s="34" t="s">
        <v>92</v>
      </c>
      <c r="G823" s="35"/>
      <c r="H823" s="28"/>
      <c r="I823" s="33"/>
    </row>
    <row r="824" spans="2:13" ht="15" customHeight="1">
      <c r="C824" s="27" t="s">
        <v>82</v>
      </c>
      <c r="D824" s="27" t="s">
        <v>93</v>
      </c>
      <c r="E824" s="28"/>
      <c r="F824" s="28"/>
      <c r="G824" s="28"/>
      <c r="H824" s="28"/>
      <c r="I824" s="36">
        <f>I815+I821</f>
        <v>715680</v>
      </c>
    </row>
    <row r="825" spans="2:13" ht="15" customHeight="1">
      <c r="C825" s="27" t="s">
        <v>83</v>
      </c>
      <c r="D825" s="27" t="str">
        <f>+"Overhead &amp; Profit "&amp;$L$3*100&amp;"%"</f>
        <v>Overhead &amp; Profit 9,5%</v>
      </c>
      <c r="E825" s="28"/>
      <c r="F825" s="28"/>
      <c r="G825" s="27">
        <f>$L$3</f>
        <v>9.5000000000000001E-2</v>
      </c>
      <c r="H825" s="28"/>
      <c r="I825" s="36">
        <f>G825*I824</f>
        <v>67989.600000000006</v>
      </c>
    </row>
    <row r="826" spans="2:13" ht="15" customHeight="1">
      <c r="B826" s="37" t="str">
        <f>$M$6&amp;J826</f>
        <v>PB4</v>
      </c>
      <c r="C826" s="27" t="s">
        <v>1</v>
      </c>
      <c r="D826" s="27" t="s">
        <v>94</v>
      </c>
      <c r="E826" s="28"/>
      <c r="F826" s="28"/>
      <c r="G826" s="28"/>
      <c r="H826" s="28"/>
      <c r="I826" s="36">
        <f>SUM(I824:I825)</f>
        <v>783669.6</v>
      </c>
      <c r="J826" s="21">
        <v>4</v>
      </c>
    </row>
    <row r="827" spans="2:13">
      <c r="B827" s="26"/>
      <c r="M827" s="21"/>
    </row>
    <row r="828" spans="2:13">
      <c r="B828" s="26"/>
      <c r="C828" s="21" t="str">
        <f>VLOOKUP(B846,'REKAP ANALISA'!$C:$G,3,0)</f>
        <v>Membuat 1 m3 beton mutu f’ = 14,5 MPa (K 175), slump (12 ±2) cm, w/c = 0,66</v>
      </c>
      <c r="M828" s="21"/>
    </row>
    <row r="829" spans="2:13" ht="15" customHeight="1">
      <c r="C829" s="27" t="s">
        <v>0</v>
      </c>
      <c r="D829" s="27" t="s">
        <v>60</v>
      </c>
      <c r="E829" s="27" t="s">
        <v>59</v>
      </c>
      <c r="F829" s="27" t="s">
        <v>61</v>
      </c>
      <c r="G829" s="27" t="s">
        <v>62</v>
      </c>
      <c r="H829" s="27" t="s">
        <v>85</v>
      </c>
      <c r="I829" s="27" t="s">
        <v>86</v>
      </c>
    </row>
    <row r="830" spans="2:13" ht="15" customHeight="1">
      <c r="C830" s="27" t="s">
        <v>14</v>
      </c>
      <c r="D830" s="27" t="s">
        <v>87</v>
      </c>
      <c r="E830" s="28"/>
      <c r="F830" s="28"/>
      <c r="G830" s="28"/>
      <c r="H830" s="28"/>
      <c r="I830" s="28"/>
    </row>
    <row r="831" spans="2:13" ht="15" customHeight="1">
      <c r="C831" s="28"/>
      <c r="D831" s="27" t="s">
        <v>53</v>
      </c>
      <c r="E831" s="27" t="s">
        <v>63</v>
      </c>
      <c r="F831" s="29" t="s">
        <v>50</v>
      </c>
      <c r="G831" s="27">
        <v>1.65</v>
      </c>
      <c r="H831" s="30">
        <f>VLOOKUP(E831,UPAH!$C:$F,4,0)</f>
        <v>93000</v>
      </c>
      <c r="I831" s="31">
        <f t="shared" ref="I831:I834" si="77">+G831*H831</f>
        <v>153450</v>
      </c>
    </row>
    <row r="832" spans="2:13" ht="15" customHeight="1">
      <c r="C832" s="28"/>
      <c r="D832" s="27" t="s">
        <v>2167</v>
      </c>
      <c r="E832" s="27" t="s">
        <v>64</v>
      </c>
      <c r="F832" s="29" t="s">
        <v>50</v>
      </c>
      <c r="G832" s="27">
        <v>0.27500000000000002</v>
      </c>
      <c r="H832" s="30">
        <f>VLOOKUP(E832,UPAH!$C:$F,4,0)</f>
        <v>98000</v>
      </c>
      <c r="I832" s="31">
        <f t="shared" si="77"/>
        <v>26950.000000000004</v>
      </c>
    </row>
    <row r="833" spans="2:13" ht="15" customHeight="1">
      <c r="C833" s="28"/>
      <c r="D833" s="27" t="s">
        <v>76</v>
      </c>
      <c r="E833" s="27" t="s">
        <v>65</v>
      </c>
      <c r="F833" s="29" t="s">
        <v>50</v>
      </c>
      <c r="G833" s="27">
        <v>2.8000000000000001E-2</v>
      </c>
      <c r="H833" s="30">
        <f>VLOOKUP(E833,UPAH!$C:$F,4,0)</f>
        <v>106000</v>
      </c>
      <c r="I833" s="31">
        <f t="shared" si="77"/>
        <v>2968</v>
      </c>
    </row>
    <row r="834" spans="2:13" ht="15" customHeight="1">
      <c r="C834" s="28"/>
      <c r="D834" s="27" t="s">
        <v>49</v>
      </c>
      <c r="E834" s="27" t="s">
        <v>66</v>
      </c>
      <c r="F834" s="29" t="s">
        <v>50</v>
      </c>
      <c r="G834" s="27">
        <v>8.3000000000000004E-2</v>
      </c>
      <c r="H834" s="30">
        <f>VLOOKUP(E834,UPAH!$C:$F,4,0)</f>
        <v>111000</v>
      </c>
      <c r="I834" s="31">
        <f t="shared" si="77"/>
        <v>9213</v>
      </c>
    </row>
    <row r="835" spans="2:13" ht="15" customHeight="1">
      <c r="C835" s="28"/>
      <c r="D835" s="28"/>
      <c r="E835" s="28"/>
      <c r="F835" s="34" t="s">
        <v>88</v>
      </c>
      <c r="G835" s="35"/>
      <c r="H835" s="28"/>
      <c r="I835" s="32">
        <f>SUM(I831:I834)</f>
        <v>192581</v>
      </c>
    </row>
    <row r="836" spans="2:13" ht="15" customHeight="1">
      <c r="C836" s="27" t="s">
        <v>80</v>
      </c>
      <c r="D836" s="27" t="s">
        <v>89</v>
      </c>
      <c r="E836" s="28"/>
      <c r="F836" s="28"/>
      <c r="G836" s="28"/>
      <c r="H836" s="28"/>
      <c r="I836" s="28"/>
    </row>
    <row r="837" spans="2:13" ht="15" customHeight="1">
      <c r="C837" s="28"/>
      <c r="D837" s="27" t="s">
        <v>103</v>
      </c>
      <c r="E837" s="27" t="s">
        <v>104</v>
      </c>
      <c r="F837" s="30" t="str">
        <f>VLOOKUP(E837,MATERIAL!$C:$F,3,0)</f>
        <v>Kg</v>
      </c>
      <c r="G837" s="27">
        <v>326</v>
      </c>
      <c r="H837" s="30">
        <f>VLOOKUP(E837,MATERIAL!$C:$F,4,0)</f>
        <v>1250</v>
      </c>
      <c r="I837" s="31">
        <f t="shared" ref="I837:I840" si="78">+G837*H837</f>
        <v>407500</v>
      </c>
    </row>
    <row r="838" spans="2:13" ht="15" customHeight="1">
      <c r="C838" s="28"/>
      <c r="D838" s="27" t="s">
        <v>2205</v>
      </c>
      <c r="E838" s="27" t="s">
        <v>2211</v>
      </c>
      <c r="F838" s="30" t="str">
        <f>VLOOKUP(E838,MATERIAL!$C:$F,3,0)</f>
        <v>Kg</v>
      </c>
      <c r="G838" s="27">
        <v>760</v>
      </c>
      <c r="H838" s="30">
        <f>VLOOKUP(E838,MATERIAL!$C:$F,4,0)</f>
        <v>150</v>
      </c>
      <c r="I838" s="31">
        <f t="shared" si="78"/>
        <v>114000</v>
      </c>
    </row>
    <row r="839" spans="2:13" ht="15" customHeight="1">
      <c r="C839" s="28"/>
      <c r="D839" s="27" t="s">
        <v>2212</v>
      </c>
      <c r="E839" s="27" t="s">
        <v>2213</v>
      </c>
      <c r="F839" s="30" t="str">
        <f>VLOOKUP(E839,MATERIAL!$C:$F,3,0)</f>
        <v>Kg</v>
      </c>
      <c r="G839" s="27">
        <v>1029</v>
      </c>
      <c r="H839" s="30">
        <f>VLOOKUP(E839,MATERIAL!$C:$F,4,0)</f>
        <v>150</v>
      </c>
      <c r="I839" s="31">
        <f t="shared" si="78"/>
        <v>154350</v>
      </c>
    </row>
    <row r="840" spans="2:13" ht="15" customHeight="1">
      <c r="C840" s="28"/>
      <c r="D840" s="27" t="s">
        <v>29</v>
      </c>
      <c r="E840" s="27" t="s">
        <v>2214</v>
      </c>
      <c r="F840" s="30" t="str">
        <f>VLOOKUP(E840,MATERIAL!$C:$F,3,0)</f>
        <v>m3</v>
      </c>
      <c r="G840" s="27">
        <v>215</v>
      </c>
      <c r="H840" s="30">
        <f>VLOOKUP(E840,MATERIAL!$C:$F,4,0)</f>
        <v>1</v>
      </c>
      <c r="I840" s="31">
        <f t="shared" si="78"/>
        <v>215</v>
      </c>
    </row>
    <row r="841" spans="2:13" ht="15" customHeight="1">
      <c r="C841" s="28"/>
      <c r="D841" s="28"/>
      <c r="E841" s="28"/>
      <c r="F841" s="34" t="s">
        <v>90</v>
      </c>
      <c r="G841" s="35"/>
      <c r="H841" s="28"/>
      <c r="I841" s="32">
        <f>SUM(I837:I840)</f>
        <v>676065</v>
      </c>
    </row>
    <row r="842" spans="2:13" ht="15" customHeight="1">
      <c r="C842" s="27" t="s">
        <v>81</v>
      </c>
      <c r="D842" s="27" t="s">
        <v>91</v>
      </c>
      <c r="E842" s="28"/>
      <c r="F842" s="28"/>
      <c r="G842" s="28"/>
      <c r="H842" s="28"/>
      <c r="I842" s="33"/>
    </row>
    <row r="843" spans="2:13" ht="15" customHeight="1">
      <c r="C843" s="28"/>
      <c r="D843" s="28"/>
      <c r="E843" s="28"/>
      <c r="F843" s="34" t="s">
        <v>92</v>
      </c>
      <c r="G843" s="35"/>
      <c r="H843" s="28"/>
      <c r="I843" s="33"/>
    </row>
    <row r="844" spans="2:13" ht="15" customHeight="1">
      <c r="C844" s="27" t="s">
        <v>82</v>
      </c>
      <c r="D844" s="27" t="s">
        <v>93</v>
      </c>
      <c r="E844" s="28"/>
      <c r="F844" s="28"/>
      <c r="G844" s="28"/>
      <c r="H844" s="28"/>
      <c r="I844" s="36">
        <f>I835+I841</f>
        <v>868646</v>
      </c>
    </row>
    <row r="845" spans="2:13" ht="15" customHeight="1">
      <c r="C845" s="27" t="s">
        <v>83</v>
      </c>
      <c r="D845" s="27" t="str">
        <f>+"Overhead &amp; Profit "&amp;$L$3*100&amp;"%"</f>
        <v>Overhead &amp; Profit 9,5%</v>
      </c>
      <c r="E845" s="28"/>
      <c r="F845" s="28"/>
      <c r="G845" s="27">
        <f>$L$3</f>
        <v>9.5000000000000001E-2</v>
      </c>
      <c r="H845" s="28"/>
      <c r="I845" s="36">
        <f>G845*I844</f>
        <v>82521.37</v>
      </c>
    </row>
    <row r="846" spans="2:13" ht="15" customHeight="1">
      <c r="B846" s="37" t="str">
        <f>$M$6&amp;J846</f>
        <v>PB5</v>
      </c>
      <c r="C846" s="27" t="s">
        <v>1</v>
      </c>
      <c r="D846" s="27" t="s">
        <v>94</v>
      </c>
      <c r="E846" s="28"/>
      <c r="F846" s="28"/>
      <c r="G846" s="28"/>
      <c r="H846" s="28"/>
      <c r="I846" s="36">
        <f>SUM(I844:I845)</f>
        <v>951167.37</v>
      </c>
      <c r="J846" s="21">
        <v>5</v>
      </c>
    </row>
    <row r="847" spans="2:13">
      <c r="B847" s="26"/>
      <c r="M847" s="21"/>
    </row>
    <row r="848" spans="2:13">
      <c r="B848" s="26"/>
      <c r="C848" s="21" t="str">
        <f>VLOOKUP(B866,'REKAP ANALISA'!$C:$G,3,0)</f>
        <v>Membuat 1 m3 beton mutu f’= 16,9 MPa (K 200), slump (120 ± 20) mm, w/c = 0,61</v>
      </c>
      <c r="M848" s="21"/>
    </row>
    <row r="849" spans="3:9" ht="15" customHeight="1">
      <c r="C849" s="27" t="s">
        <v>0</v>
      </c>
      <c r="D849" s="27" t="s">
        <v>60</v>
      </c>
      <c r="E849" s="27" t="s">
        <v>59</v>
      </c>
      <c r="F849" s="27" t="s">
        <v>61</v>
      </c>
      <c r="G849" s="27" t="s">
        <v>62</v>
      </c>
      <c r="H849" s="27" t="s">
        <v>85</v>
      </c>
      <c r="I849" s="27" t="s">
        <v>86</v>
      </c>
    </row>
    <row r="850" spans="3:9" ht="15" customHeight="1">
      <c r="C850" s="27" t="s">
        <v>14</v>
      </c>
      <c r="D850" s="27" t="s">
        <v>87</v>
      </c>
      <c r="E850" s="28"/>
      <c r="F850" s="28"/>
      <c r="G850" s="28"/>
      <c r="H850" s="28"/>
      <c r="I850" s="28"/>
    </row>
    <row r="851" spans="3:9" ht="15" customHeight="1">
      <c r="C851" s="28"/>
      <c r="D851" s="27" t="s">
        <v>53</v>
      </c>
      <c r="E851" s="27" t="s">
        <v>63</v>
      </c>
      <c r="F851" s="29" t="s">
        <v>50</v>
      </c>
      <c r="G851" s="27">
        <v>1.65</v>
      </c>
      <c r="H851" s="30">
        <f>VLOOKUP(E851,UPAH!$C:$F,4,0)</f>
        <v>93000</v>
      </c>
      <c r="I851" s="31">
        <f t="shared" ref="I851:I854" si="79">+G851*H851</f>
        <v>153450</v>
      </c>
    </row>
    <row r="852" spans="3:9" ht="15" customHeight="1">
      <c r="C852" s="28"/>
      <c r="D852" s="27" t="s">
        <v>2167</v>
      </c>
      <c r="E852" s="27" t="s">
        <v>64</v>
      </c>
      <c r="F852" s="29" t="s">
        <v>50</v>
      </c>
      <c r="G852" s="27">
        <v>0.27500000000000002</v>
      </c>
      <c r="H852" s="30">
        <f>VLOOKUP(E852,UPAH!$C:$F,4,0)</f>
        <v>98000</v>
      </c>
      <c r="I852" s="31">
        <f t="shared" si="79"/>
        <v>26950.000000000004</v>
      </c>
    </row>
    <row r="853" spans="3:9" ht="15" customHeight="1">
      <c r="C853" s="28"/>
      <c r="D853" s="27" t="s">
        <v>76</v>
      </c>
      <c r="E853" s="27" t="s">
        <v>65</v>
      </c>
      <c r="F853" s="29" t="s">
        <v>50</v>
      </c>
      <c r="G853" s="27">
        <v>2.8000000000000001E-2</v>
      </c>
      <c r="H853" s="30">
        <f>VLOOKUP(E853,UPAH!$C:$F,4,0)</f>
        <v>106000</v>
      </c>
      <c r="I853" s="31">
        <f t="shared" si="79"/>
        <v>2968</v>
      </c>
    </row>
    <row r="854" spans="3:9" ht="15" customHeight="1">
      <c r="C854" s="28"/>
      <c r="D854" s="27" t="s">
        <v>49</v>
      </c>
      <c r="E854" s="27" t="s">
        <v>66</v>
      </c>
      <c r="F854" s="29" t="s">
        <v>50</v>
      </c>
      <c r="G854" s="27">
        <v>8.3000000000000004E-2</v>
      </c>
      <c r="H854" s="30">
        <f>VLOOKUP(E854,UPAH!$C:$F,4,0)</f>
        <v>111000</v>
      </c>
      <c r="I854" s="31">
        <f t="shared" si="79"/>
        <v>9213</v>
      </c>
    </row>
    <row r="855" spans="3:9" ht="15" customHeight="1">
      <c r="C855" s="28"/>
      <c r="D855" s="28"/>
      <c r="E855" s="28"/>
      <c r="F855" s="34" t="s">
        <v>88</v>
      </c>
      <c r="G855" s="35"/>
      <c r="H855" s="28"/>
      <c r="I855" s="32">
        <f>SUM(I851:I854)</f>
        <v>192581</v>
      </c>
    </row>
    <row r="856" spans="3:9" ht="15" customHeight="1">
      <c r="C856" s="27" t="s">
        <v>80</v>
      </c>
      <c r="D856" s="27" t="s">
        <v>89</v>
      </c>
      <c r="E856" s="28"/>
      <c r="F856" s="28"/>
      <c r="G856" s="28"/>
      <c r="H856" s="28"/>
      <c r="I856" s="28"/>
    </row>
    <row r="857" spans="3:9" ht="15" customHeight="1">
      <c r="C857" s="28"/>
      <c r="D857" s="27" t="s">
        <v>103</v>
      </c>
      <c r="E857" s="27" t="s">
        <v>104</v>
      </c>
      <c r="F857" s="30" t="str">
        <f>VLOOKUP(E857,MATERIAL!$C:$F,3,0)</f>
        <v>Kg</v>
      </c>
      <c r="G857" s="27">
        <v>352</v>
      </c>
      <c r="H857" s="30">
        <f>VLOOKUP(E857,MATERIAL!$C:$F,4,0)</f>
        <v>1250</v>
      </c>
      <c r="I857" s="31">
        <f t="shared" ref="I857:I860" si="80">+G857*H857</f>
        <v>440000</v>
      </c>
    </row>
    <row r="858" spans="3:9" ht="15" customHeight="1">
      <c r="C858" s="28"/>
      <c r="D858" s="27" t="s">
        <v>2205</v>
      </c>
      <c r="E858" s="27" t="s">
        <v>2211</v>
      </c>
      <c r="F858" s="30" t="str">
        <f>VLOOKUP(E858,MATERIAL!$C:$F,3,0)</f>
        <v>Kg</v>
      </c>
      <c r="G858" s="27">
        <v>731</v>
      </c>
      <c r="H858" s="30">
        <f>VLOOKUP(E858,MATERIAL!$C:$F,4,0)</f>
        <v>150</v>
      </c>
      <c r="I858" s="31">
        <f t="shared" si="80"/>
        <v>109650</v>
      </c>
    </row>
    <row r="859" spans="3:9" ht="15" customHeight="1">
      <c r="C859" s="28"/>
      <c r="D859" s="27" t="s">
        <v>2212</v>
      </c>
      <c r="E859" s="27" t="s">
        <v>2213</v>
      </c>
      <c r="F859" s="30" t="str">
        <f>VLOOKUP(E859,MATERIAL!$C:$F,3,0)</f>
        <v>Kg</v>
      </c>
      <c r="G859" s="27">
        <v>1031</v>
      </c>
      <c r="H859" s="30">
        <f>VLOOKUP(E859,MATERIAL!$C:$F,4,0)</f>
        <v>150</v>
      </c>
      <c r="I859" s="31">
        <f t="shared" si="80"/>
        <v>154650</v>
      </c>
    </row>
    <row r="860" spans="3:9" ht="15" customHeight="1">
      <c r="C860" s="28"/>
      <c r="D860" s="27" t="s">
        <v>29</v>
      </c>
      <c r="E860" s="27" t="s">
        <v>2214</v>
      </c>
      <c r="F860" s="30" t="str">
        <f>VLOOKUP(E860,MATERIAL!$C:$F,3,0)</f>
        <v>m3</v>
      </c>
      <c r="G860" s="27">
        <v>215</v>
      </c>
      <c r="H860" s="30">
        <f>VLOOKUP(E860,MATERIAL!$C:$F,4,0)</f>
        <v>1</v>
      </c>
      <c r="I860" s="31">
        <f t="shared" si="80"/>
        <v>215</v>
      </c>
    </row>
    <row r="861" spans="3:9" ht="15" customHeight="1">
      <c r="C861" s="28"/>
      <c r="D861" s="28"/>
      <c r="E861" s="28"/>
      <c r="F861" s="34" t="s">
        <v>90</v>
      </c>
      <c r="G861" s="35"/>
      <c r="H861" s="28"/>
      <c r="I861" s="32">
        <f>SUM(I857:I860)</f>
        <v>704515</v>
      </c>
    </row>
    <row r="862" spans="3:9" ht="15" customHeight="1">
      <c r="C862" s="27" t="s">
        <v>81</v>
      </c>
      <c r="D862" s="27" t="s">
        <v>91</v>
      </c>
      <c r="E862" s="28"/>
      <c r="F862" s="28"/>
      <c r="G862" s="28"/>
      <c r="H862" s="28"/>
      <c r="I862" s="33"/>
    </row>
    <row r="863" spans="3:9" ht="15" customHeight="1">
      <c r="C863" s="28"/>
      <c r="D863" s="28"/>
      <c r="E863" s="28"/>
      <c r="F863" s="34" t="s">
        <v>92</v>
      </c>
      <c r="G863" s="35"/>
      <c r="H863" s="28"/>
      <c r="I863" s="33"/>
    </row>
    <row r="864" spans="3:9" ht="15" customHeight="1">
      <c r="C864" s="27" t="s">
        <v>82</v>
      </c>
      <c r="D864" s="27" t="s">
        <v>93</v>
      </c>
      <c r="E864" s="28"/>
      <c r="F864" s="28"/>
      <c r="G864" s="28"/>
      <c r="H864" s="28"/>
      <c r="I864" s="36">
        <f>I855+I861</f>
        <v>897096</v>
      </c>
    </row>
    <row r="865" spans="2:13" ht="15" customHeight="1">
      <c r="C865" s="27" t="s">
        <v>83</v>
      </c>
      <c r="D865" s="27" t="str">
        <f>+"Overhead &amp; Profit "&amp;$L$3*100&amp;"%"</f>
        <v>Overhead &amp; Profit 9,5%</v>
      </c>
      <c r="E865" s="28"/>
      <c r="F865" s="28"/>
      <c r="G865" s="27">
        <f>$L$3</f>
        <v>9.5000000000000001E-2</v>
      </c>
      <c r="H865" s="28"/>
      <c r="I865" s="36">
        <f>G865*I864</f>
        <v>85224.12</v>
      </c>
    </row>
    <row r="866" spans="2:13" ht="15" customHeight="1">
      <c r="B866" s="37" t="str">
        <f>$M$6&amp;J866</f>
        <v>PB6</v>
      </c>
      <c r="C866" s="27" t="s">
        <v>1</v>
      </c>
      <c r="D866" s="27" t="s">
        <v>94</v>
      </c>
      <c r="E866" s="28"/>
      <c r="F866" s="28"/>
      <c r="G866" s="28"/>
      <c r="H866" s="28"/>
      <c r="I866" s="36">
        <f>SUM(I864:I865)</f>
        <v>982320.12</v>
      </c>
      <c r="J866" s="21">
        <v>6</v>
      </c>
    </row>
    <row r="867" spans="2:13">
      <c r="B867" s="26"/>
      <c r="M867" s="21"/>
    </row>
    <row r="868" spans="2:13">
      <c r="B868" s="26"/>
      <c r="C868" s="21" t="str">
        <f>VLOOKUP(B886,'REKAP ANALISA'!$C:$G,3,0)</f>
        <v>Membuat 1 m3 beton mutu f’ = 19,3 MPa (K 225), slump (120 ± 20) mm, w/c = 0,58</v>
      </c>
      <c r="M868" s="21"/>
    </row>
    <row r="869" spans="2:13" ht="15" customHeight="1">
      <c r="C869" s="27" t="s">
        <v>0</v>
      </c>
      <c r="D869" s="27" t="s">
        <v>60</v>
      </c>
      <c r="E869" s="27" t="s">
        <v>59</v>
      </c>
      <c r="F869" s="27" t="s">
        <v>61</v>
      </c>
      <c r="G869" s="27" t="s">
        <v>62</v>
      </c>
      <c r="H869" s="27" t="s">
        <v>85</v>
      </c>
      <c r="I869" s="27" t="s">
        <v>86</v>
      </c>
    </row>
    <row r="870" spans="2:13" ht="15" customHeight="1">
      <c r="C870" s="27" t="s">
        <v>14</v>
      </c>
      <c r="D870" s="27" t="s">
        <v>87</v>
      </c>
      <c r="E870" s="28"/>
      <c r="F870" s="28"/>
      <c r="G870" s="28"/>
      <c r="H870" s="28"/>
      <c r="I870" s="28"/>
    </row>
    <row r="871" spans="2:13" ht="15" customHeight="1">
      <c r="C871" s="28"/>
      <c r="D871" s="27" t="s">
        <v>53</v>
      </c>
      <c r="E871" s="27" t="s">
        <v>63</v>
      </c>
      <c r="F871" s="29" t="s">
        <v>50</v>
      </c>
      <c r="G871" s="27">
        <v>1.65</v>
      </c>
      <c r="H871" s="30">
        <f>VLOOKUP(E871,UPAH!$C:$F,4,0)</f>
        <v>93000</v>
      </c>
      <c r="I871" s="31">
        <f t="shared" ref="I871:I874" si="81">+G871*H871</f>
        <v>153450</v>
      </c>
    </row>
    <row r="872" spans="2:13" ht="15" customHeight="1">
      <c r="C872" s="28"/>
      <c r="D872" s="27" t="s">
        <v>2167</v>
      </c>
      <c r="E872" s="27" t="s">
        <v>64</v>
      </c>
      <c r="F872" s="29" t="s">
        <v>50</v>
      </c>
      <c r="G872" s="27">
        <v>0.27500000000000002</v>
      </c>
      <c r="H872" s="30">
        <f>VLOOKUP(E872,UPAH!$C:$F,4,0)</f>
        <v>98000</v>
      </c>
      <c r="I872" s="31">
        <f t="shared" si="81"/>
        <v>26950.000000000004</v>
      </c>
    </row>
    <row r="873" spans="2:13" ht="15" customHeight="1">
      <c r="C873" s="28"/>
      <c r="D873" s="27" t="s">
        <v>76</v>
      </c>
      <c r="E873" s="27" t="s">
        <v>65</v>
      </c>
      <c r="F873" s="29" t="s">
        <v>50</v>
      </c>
      <c r="G873" s="27">
        <v>2.8000000000000001E-2</v>
      </c>
      <c r="H873" s="30">
        <f>VLOOKUP(E873,UPAH!$C:$F,4,0)</f>
        <v>106000</v>
      </c>
      <c r="I873" s="31">
        <f t="shared" si="81"/>
        <v>2968</v>
      </c>
    </row>
    <row r="874" spans="2:13" ht="15" customHeight="1">
      <c r="C874" s="28"/>
      <c r="D874" s="27" t="s">
        <v>49</v>
      </c>
      <c r="E874" s="27" t="s">
        <v>66</v>
      </c>
      <c r="F874" s="29" t="s">
        <v>50</v>
      </c>
      <c r="G874" s="27">
        <v>8.3000000000000004E-2</v>
      </c>
      <c r="H874" s="30">
        <f>VLOOKUP(E874,UPAH!$C:$F,4,0)</f>
        <v>111000</v>
      </c>
      <c r="I874" s="31">
        <f t="shared" si="81"/>
        <v>9213</v>
      </c>
    </row>
    <row r="875" spans="2:13" ht="15" customHeight="1">
      <c r="C875" s="28"/>
      <c r="D875" s="28"/>
      <c r="E875" s="28"/>
      <c r="F875" s="34" t="s">
        <v>88</v>
      </c>
      <c r="G875" s="35"/>
      <c r="H875" s="28"/>
      <c r="I875" s="32">
        <f>SUM(I871:I874)</f>
        <v>192581</v>
      </c>
    </row>
    <row r="876" spans="2:13" ht="15" customHeight="1">
      <c r="C876" s="27" t="s">
        <v>80</v>
      </c>
      <c r="D876" s="27" t="s">
        <v>89</v>
      </c>
      <c r="E876" s="28"/>
      <c r="F876" s="28"/>
      <c r="G876" s="28"/>
      <c r="H876" s="28"/>
      <c r="I876" s="28"/>
    </row>
    <row r="877" spans="2:13" ht="15" customHeight="1">
      <c r="C877" s="28"/>
      <c r="D877" s="27" t="s">
        <v>103</v>
      </c>
      <c r="E877" s="27" t="s">
        <v>104</v>
      </c>
      <c r="F877" s="30" t="str">
        <f>VLOOKUP(E877,MATERIAL!$C:$F,3,0)</f>
        <v>Kg</v>
      </c>
      <c r="G877" s="27">
        <v>371</v>
      </c>
      <c r="H877" s="30">
        <f>VLOOKUP(E877,MATERIAL!$C:$F,4,0)</f>
        <v>1250</v>
      </c>
      <c r="I877" s="31">
        <f t="shared" ref="I877:I880" si="82">+G877*H877</f>
        <v>463750</v>
      </c>
    </row>
    <row r="878" spans="2:13" ht="15" customHeight="1">
      <c r="C878" s="28"/>
      <c r="D878" s="27" t="s">
        <v>2205</v>
      </c>
      <c r="E878" s="27" t="s">
        <v>2211</v>
      </c>
      <c r="F878" s="30" t="str">
        <f>VLOOKUP(E878,MATERIAL!$C:$F,3,0)</f>
        <v>Kg</v>
      </c>
      <c r="G878" s="27">
        <v>698</v>
      </c>
      <c r="H878" s="30">
        <f>VLOOKUP(E878,MATERIAL!$C:$F,4,0)</f>
        <v>150</v>
      </c>
      <c r="I878" s="31">
        <f t="shared" si="82"/>
        <v>104700</v>
      </c>
    </row>
    <row r="879" spans="2:13" ht="15" customHeight="1">
      <c r="C879" s="28"/>
      <c r="D879" s="27" t="s">
        <v>2212</v>
      </c>
      <c r="E879" s="27" t="s">
        <v>2213</v>
      </c>
      <c r="F879" s="30" t="str">
        <f>VLOOKUP(E879,MATERIAL!$C:$F,3,0)</f>
        <v>Kg</v>
      </c>
      <c r="G879" s="27">
        <v>1047</v>
      </c>
      <c r="H879" s="30">
        <f>VLOOKUP(E879,MATERIAL!$C:$F,4,0)</f>
        <v>150</v>
      </c>
      <c r="I879" s="31">
        <f t="shared" si="82"/>
        <v>157050</v>
      </c>
    </row>
    <row r="880" spans="2:13" ht="15" customHeight="1">
      <c r="C880" s="28"/>
      <c r="D880" s="27" t="s">
        <v>29</v>
      </c>
      <c r="E880" s="27" t="s">
        <v>2214</v>
      </c>
      <c r="F880" s="30" t="str">
        <f>VLOOKUP(E880,MATERIAL!$C:$F,3,0)</f>
        <v>m3</v>
      </c>
      <c r="G880" s="27">
        <v>215</v>
      </c>
      <c r="H880" s="30">
        <f>VLOOKUP(E880,MATERIAL!$C:$F,4,0)</f>
        <v>1</v>
      </c>
      <c r="I880" s="31">
        <f t="shared" si="82"/>
        <v>215</v>
      </c>
    </row>
    <row r="881" spans="2:13" ht="15" customHeight="1">
      <c r="C881" s="28"/>
      <c r="D881" s="28"/>
      <c r="E881" s="28"/>
      <c r="F881" s="34" t="s">
        <v>90</v>
      </c>
      <c r="G881" s="35"/>
      <c r="H881" s="28"/>
      <c r="I881" s="32">
        <f>SUM(I877:I880)</f>
        <v>725715</v>
      </c>
    </row>
    <row r="882" spans="2:13" ht="15" customHeight="1">
      <c r="C882" s="27" t="s">
        <v>81</v>
      </c>
      <c r="D882" s="27" t="s">
        <v>91</v>
      </c>
      <c r="E882" s="28"/>
      <c r="F882" s="28"/>
      <c r="G882" s="28"/>
      <c r="H882" s="28"/>
      <c r="I882" s="33"/>
    </row>
    <row r="883" spans="2:13" ht="15" customHeight="1">
      <c r="C883" s="28"/>
      <c r="D883" s="28"/>
      <c r="E883" s="28"/>
      <c r="F883" s="34" t="s">
        <v>92</v>
      </c>
      <c r="G883" s="35"/>
      <c r="H883" s="28"/>
      <c r="I883" s="33"/>
    </row>
    <row r="884" spans="2:13" ht="15" customHeight="1">
      <c r="C884" s="27" t="s">
        <v>82</v>
      </c>
      <c r="D884" s="27" t="s">
        <v>93</v>
      </c>
      <c r="E884" s="28"/>
      <c r="F884" s="28"/>
      <c r="G884" s="28"/>
      <c r="H884" s="28"/>
      <c r="I884" s="36">
        <f>I875+I881</f>
        <v>918296</v>
      </c>
    </row>
    <row r="885" spans="2:13" ht="15" customHeight="1">
      <c r="C885" s="27" t="s">
        <v>83</v>
      </c>
      <c r="D885" s="27" t="str">
        <f>+"Overhead &amp; Profit "&amp;$L$3*100&amp;"%"</f>
        <v>Overhead &amp; Profit 9,5%</v>
      </c>
      <c r="E885" s="28"/>
      <c r="F885" s="28"/>
      <c r="G885" s="27">
        <f>$L$3</f>
        <v>9.5000000000000001E-2</v>
      </c>
      <c r="H885" s="28"/>
      <c r="I885" s="36">
        <f>G885*I884</f>
        <v>87238.12</v>
      </c>
    </row>
    <row r="886" spans="2:13" ht="15" customHeight="1">
      <c r="B886" s="37" t="str">
        <f>$M$6&amp;7</f>
        <v>PB7</v>
      </c>
      <c r="C886" s="27" t="s">
        <v>1</v>
      </c>
      <c r="D886" s="27" t="s">
        <v>94</v>
      </c>
      <c r="E886" s="28"/>
      <c r="F886" s="28"/>
      <c r="G886" s="28"/>
      <c r="H886" s="28"/>
      <c r="I886" s="36">
        <f>SUM(I884:I885)</f>
        <v>1005534.12</v>
      </c>
      <c r="J886" s="21">
        <v>7</v>
      </c>
    </row>
    <row r="887" spans="2:13">
      <c r="B887" s="26"/>
      <c r="M887" s="21"/>
    </row>
    <row r="888" spans="2:13">
      <c r="B888" s="26"/>
      <c r="C888" s="21" t="str">
        <f>VLOOKUP(B906,'REKAP ANALISA'!$C:$G,3,0)</f>
        <v>Membuat 1 m3 beton mutu f’= 21,7 MPa (K 250), slump (120 ± 20) mm, w/c = 0,56</v>
      </c>
      <c r="M888" s="21"/>
    </row>
    <row r="889" spans="2:13" ht="15" customHeight="1">
      <c r="C889" s="27" t="s">
        <v>0</v>
      </c>
      <c r="D889" s="27" t="s">
        <v>60</v>
      </c>
      <c r="E889" s="27" t="s">
        <v>59</v>
      </c>
      <c r="F889" s="27" t="s">
        <v>61</v>
      </c>
      <c r="G889" s="27" t="s">
        <v>62</v>
      </c>
      <c r="H889" s="27" t="s">
        <v>85</v>
      </c>
      <c r="I889" s="27" t="s">
        <v>86</v>
      </c>
    </row>
    <row r="890" spans="2:13" ht="15" customHeight="1">
      <c r="C890" s="27" t="s">
        <v>14</v>
      </c>
      <c r="D890" s="27" t="s">
        <v>87</v>
      </c>
      <c r="E890" s="28"/>
      <c r="F890" s="28"/>
      <c r="G890" s="28"/>
      <c r="H890" s="28"/>
      <c r="I890" s="28"/>
    </row>
    <row r="891" spans="2:13" ht="15" customHeight="1">
      <c r="C891" s="28"/>
      <c r="D891" s="27" t="s">
        <v>53</v>
      </c>
      <c r="E891" s="27" t="s">
        <v>63</v>
      </c>
      <c r="F891" s="29" t="s">
        <v>50</v>
      </c>
      <c r="G891" s="27">
        <v>1.65</v>
      </c>
      <c r="H891" s="30">
        <f>VLOOKUP(E891,UPAH!$C:$F,4,0)</f>
        <v>93000</v>
      </c>
      <c r="I891" s="31">
        <f t="shared" ref="I891:I894" si="83">+G891*H891</f>
        <v>153450</v>
      </c>
    </row>
    <row r="892" spans="2:13" ht="15" customHeight="1">
      <c r="C892" s="28"/>
      <c r="D892" s="27" t="s">
        <v>2167</v>
      </c>
      <c r="E892" s="27" t="s">
        <v>64</v>
      </c>
      <c r="F892" s="29" t="s">
        <v>50</v>
      </c>
      <c r="G892" s="27">
        <v>0.27500000000000002</v>
      </c>
      <c r="H892" s="30">
        <f>VLOOKUP(E892,UPAH!$C:$F,4,0)</f>
        <v>98000</v>
      </c>
      <c r="I892" s="31">
        <f t="shared" si="83"/>
        <v>26950.000000000004</v>
      </c>
    </row>
    <row r="893" spans="2:13" ht="15" customHeight="1">
      <c r="C893" s="28"/>
      <c r="D893" s="27" t="s">
        <v>76</v>
      </c>
      <c r="E893" s="27" t="s">
        <v>65</v>
      </c>
      <c r="F893" s="29" t="s">
        <v>50</v>
      </c>
      <c r="G893" s="27">
        <v>2.8000000000000001E-2</v>
      </c>
      <c r="H893" s="30">
        <f>VLOOKUP(E893,UPAH!$C:$F,4,0)</f>
        <v>106000</v>
      </c>
      <c r="I893" s="31">
        <f t="shared" si="83"/>
        <v>2968</v>
      </c>
    </row>
    <row r="894" spans="2:13" ht="15" customHeight="1">
      <c r="C894" s="28"/>
      <c r="D894" s="27" t="s">
        <v>49</v>
      </c>
      <c r="E894" s="27" t="s">
        <v>66</v>
      </c>
      <c r="F894" s="29" t="s">
        <v>50</v>
      </c>
      <c r="G894" s="27">
        <v>8.3000000000000004E-2</v>
      </c>
      <c r="H894" s="30">
        <f>VLOOKUP(E894,UPAH!$C:$F,4,0)</f>
        <v>111000</v>
      </c>
      <c r="I894" s="31">
        <f t="shared" si="83"/>
        <v>9213</v>
      </c>
    </row>
    <row r="895" spans="2:13" ht="15" customHeight="1">
      <c r="C895" s="28"/>
      <c r="D895" s="28"/>
      <c r="E895" s="28"/>
      <c r="F895" s="34" t="s">
        <v>88</v>
      </c>
      <c r="G895" s="35"/>
      <c r="H895" s="28"/>
      <c r="I895" s="32">
        <f>SUM(I891:I894)</f>
        <v>192581</v>
      </c>
    </row>
    <row r="896" spans="2:13" ht="15" customHeight="1">
      <c r="C896" s="27" t="s">
        <v>80</v>
      </c>
      <c r="D896" s="27" t="s">
        <v>89</v>
      </c>
      <c r="E896" s="28"/>
      <c r="F896" s="28"/>
      <c r="G896" s="28"/>
      <c r="H896" s="28"/>
      <c r="I896" s="28"/>
    </row>
    <row r="897" spans="2:13" ht="15" customHeight="1">
      <c r="C897" s="28"/>
      <c r="D897" s="27" t="s">
        <v>103</v>
      </c>
      <c r="E897" s="27" t="s">
        <v>104</v>
      </c>
      <c r="F897" s="30" t="str">
        <f>VLOOKUP(E897,MATERIAL!$C:$F,3,0)</f>
        <v>Kg</v>
      </c>
      <c r="G897" s="27">
        <v>384</v>
      </c>
      <c r="H897" s="30">
        <f>VLOOKUP(E897,MATERIAL!$C:$F,4,0)</f>
        <v>1250</v>
      </c>
      <c r="I897" s="31">
        <f t="shared" ref="I897:I900" si="84">+G897*H897</f>
        <v>480000</v>
      </c>
    </row>
    <row r="898" spans="2:13" ht="15" customHeight="1">
      <c r="C898" s="28"/>
      <c r="D898" s="27" t="s">
        <v>2205</v>
      </c>
      <c r="E898" s="27" t="s">
        <v>2211</v>
      </c>
      <c r="F898" s="30" t="str">
        <f>VLOOKUP(E898,MATERIAL!$C:$F,3,0)</f>
        <v>Kg</v>
      </c>
      <c r="G898" s="27">
        <v>692</v>
      </c>
      <c r="H898" s="30">
        <f>VLOOKUP(E898,MATERIAL!$C:$F,4,0)</f>
        <v>150</v>
      </c>
      <c r="I898" s="31">
        <f t="shared" si="84"/>
        <v>103800</v>
      </c>
    </row>
    <row r="899" spans="2:13" ht="15" customHeight="1">
      <c r="C899" s="28"/>
      <c r="D899" s="27" t="s">
        <v>2212</v>
      </c>
      <c r="E899" s="27" t="s">
        <v>2213</v>
      </c>
      <c r="F899" s="30" t="str">
        <f>VLOOKUP(E899,MATERIAL!$C:$F,3,0)</f>
        <v>Kg</v>
      </c>
      <c r="G899" s="27">
        <v>1039</v>
      </c>
      <c r="H899" s="30">
        <f>VLOOKUP(E899,MATERIAL!$C:$F,4,0)</f>
        <v>150</v>
      </c>
      <c r="I899" s="31">
        <f t="shared" si="84"/>
        <v>155850</v>
      </c>
    </row>
    <row r="900" spans="2:13" ht="15" customHeight="1">
      <c r="C900" s="28"/>
      <c r="D900" s="27" t="s">
        <v>29</v>
      </c>
      <c r="E900" s="27" t="s">
        <v>2214</v>
      </c>
      <c r="F900" s="30" t="str">
        <f>VLOOKUP(E900,MATERIAL!$C:$F,3,0)</f>
        <v>m3</v>
      </c>
      <c r="G900" s="27">
        <v>215</v>
      </c>
      <c r="H900" s="30">
        <f>VLOOKUP(E900,MATERIAL!$C:$F,4,0)</f>
        <v>1</v>
      </c>
      <c r="I900" s="31">
        <f t="shared" si="84"/>
        <v>215</v>
      </c>
    </row>
    <row r="901" spans="2:13" ht="15" customHeight="1">
      <c r="C901" s="28"/>
      <c r="D901" s="28"/>
      <c r="E901" s="28"/>
      <c r="F901" s="34" t="s">
        <v>90</v>
      </c>
      <c r="G901" s="35"/>
      <c r="H901" s="28"/>
      <c r="I901" s="32">
        <f>SUM(I897:I900)</f>
        <v>739865</v>
      </c>
    </row>
    <row r="902" spans="2:13" ht="15" customHeight="1">
      <c r="C902" s="27" t="s">
        <v>81</v>
      </c>
      <c r="D902" s="27" t="s">
        <v>91</v>
      </c>
      <c r="E902" s="28"/>
      <c r="F902" s="28"/>
      <c r="G902" s="28"/>
      <c r="H902" s="28"/>
      <c r="I902" s="33"/>
    </row>
    <row r="903" spans="2:13" ht="15" customHeight="1">
      <c r="C903" s="28"/>
      <c r="D903" s="28"/>
      <c r="E903" s="28"/>
      <c r="F903" s="34" t="s">
        <v>92</v>
      </c>
      <c r="G903" s="35"/>
      <c r="H903" s="28"/>
      <c r="I903" s="33"/>
    </row>
    <row r="904" spans="2:13" ht="15" customHeight="1">
      <c r="C904" s="27" t="s">
        <v>82</v>
      </c>
      <c r="D904" s="27" t="s">
        <v>93</v>
      </c>
      <c r="E904" s="28"/>
      <c r="F904" s="28"/>
      <c r="G904" s="28"/>
      <c r="H904" s="28"/>
      <c r="I904" s="36">
        <f>I895+I901</f>
        <v>932446</v>
      </c>
    </row>
    <row r="905" spans="2:13" ht="15" customHeight="1">
      <c r="C905" s="27" t="s">
        <v>83</v>
      </c>
      <c r="D905" s="27" t="str">
        <f>+"Overhead &amp; Profit "&amp;$L$3*100&amp;"%"</f>
        <v>Overhead &amp; Profit 9,5%</v>
      </c>
      <c r="E905" s="28"/>
      <c r="F905" s="28"/>
      <c r="G905" s="27">
        <f>$L$3</f>
        <v>9.5000000000000001E-2</v>
      </c>
      <c r="H905" s="28"/>
      <c r="I905" s="36">
        <f>G905*I904</f>
        <v>88582.37</v>
      </c>
    </row>
    <row r="906" spans="2:13" ht="15" customHeight="1">
      <c r="B906" s="37" t="str">
        <f>$M$6&amp;8</f>
        <v>PB8</v>
      </c>
      <c r="C906" s="27" t="s">
        <v>1</v>
      </c>
      <c r="D906" s="27" t="s">
        <v>94</v>
      </c>
      <c r="E906" s="28"/>
      <c r="F906" s="28"/>
      <c r="G906" s="28"/>
      <c r="H906" s="28"/>
      <c r="I906" s="36">
        <f>SUM(I904:I905)</f>
        <v>1021028.37</v>
      </c>
      <c r="J906" s="21">
        <v>8</v>
      </c>
    </row>
    <row r="907" spans="2:13">
      <c r="B907" s="26"/>
      <c r="M907" s="21"/>
    </row>
    <row r="908" spans="2:13">
      <c r="B908" s="26"/>
      <c r="C908" s="21" t="str">
        <f>VLOOKUP(B926,'REKAP ANALISA'!$C:$G,3,0)</f>
        <v>Membuat 1 m3 beton mutu f’ = 24,0 MPa (K 275), slump (120 ± 20) mm, w/c = 0,53</v>
      </c>
      <c r="M908" s="21"/>
    </row>
    <row r="909" spans="2:13" ht="15" customHeight="1">
      <c r="C909" s="27" t="s">
        <v>0</v>
      </c>
      <c r="D909" s="27" t="s">
        <v>60</v>
      </c>
      <c r="E909" s="27" t="s">
        <v>59</v>
      </c>
      <c r="F909" s="27" t="s">
        <v>61</v>
      </c>
      <c r="G909" s="27" t="s">
        <v>62</v>
      </c>
      <c r="H909" s="27" t="s">
        <v>85</v>
      </c>
      <c r="I909" s="27" t="s">
        <v>86</v>
      </c>
    </row>
    <row r="910" spans="2:13" ht="15" customHeight="1">
      <c r="C910" s="27" t="s">
        <v>14</v>
      </c>
      <c r="D910" s="27" t="s">
        <v>87</v>
      </c>
      <c r="E910" s="28"/>
      <c r="F910" s="28"/>
      <c r="G910" s="28"/>
      <c r="H910" s="28"/>
      <c r="I910" s="28"/>
    </row>
    <row r="911" spans="2:13" ht="15" customHeight="1">
      <c r="C911" s="28"/>
      <c r="D911" s="27" t="s">
        <v>53</v>
      </c>
      <c r="E911" s="27" t="s">
        <v>63</v>
      </c>
      <c r="F911" s="29" t="s">
        <v>50</v>
      </c>
      <c r="G911" s="27">
        <v>1.65</v>
      </c>
      <c r="H911" s="30">
        <f>VLOOKUP(E911,UPAH!$C:$F,4,0)</f>
        <v>93000</v>
      </c>
      <c r="I911" s="31">
        <f t="shared" ref="I911:I914" si="85">+G911*H911</f>
        <v>153450</v>
      </c>
    </row>
    <row r="912" spans="2:13" ht="15" customHeight="1">
      <c r="C912" s="28"/>
      <c r="D912" s="27" t="s">
        <v>2167</v>
      </c>
      <c r="E912" s="27" t="s">
        <v>64</v>
      </c>
      <c r="F912" s="29" t="s">
        <v>50</v>
      </c>
      <c r="G912" s="27">
        <v>0.27500000000000002</v>
      </c>
      <c r="H912" s="30">
        <f>VLOOKUP(E912,UPAH!$C:$F,4,0)</f>
        <v>98000</v>
      </c>
      <c r="I912" s="31">
        <f t="shared" si="85"/>
        <v>26950.000000000004</v>
      </c>
    </row>
    <row r="913" spans="2:13" ht="15" customHeight="1">
      <c r="C913" s="28"/>
      <c r="D913" s="27" t="s">
        <v>76</v>
      </c>
      <c r="E913" s="27" t="s">
        <v>65</v>
      </c>
      <c r="F913" s="29" t="s">
        <v>50</v>
      </c>
      <c r="G913" s="27">
        <v>2.8000000000000001E-2</v>
      </c>
      <c r="H913" s="30">
        <f>VLOOKUP(E913,UPAH!$C:$F,4,0)</f>
        <v>106000</v>
      </c>
      <c r="I913" s="31">
        <f t="shared" si="85"/>
        <v>2968</v>
      </c>
    </row>
    <row r="914" spans="2:13" ht="15" customHeight="1">
      <c r="C914" s="28"/>
      <c r="D914" s="27" t="s">
        <v>49</v>
      </c>
      <c r="E914" s="27" t="s">
        <v>66</v>
      </c>
      <c r="F914" s="29" t="s">
        <v>50</v>
      </c>
      <c r="G914" s="27">
        <v>8.3000000000000004E-2</v>
      </c>
      <c r="H914" s="30">
        <f>VLOOKUP(E914,UPAH!$C:$F,4,0)</f>
        <v>111000</v>
      </c>
      <c r="I914" s="31">
        <f t="shared" si="85"/>
        <v>9213</v>
      </c>
    </row>
    <row r="915" spans="2:13" ht="15" customHeight="1">
      <c r="C915" s="28"/>
      <c r="D915" s="28"/>
      <c r="E915" s="28"/>
      <c r="F915" s="34" t="s">
        <v>88</v>
      </c>
      <c r="G915" s="35"/>
      <c r="H915" s="28"/>
      <c r="I915" s="32">
        <f>SUM(I911:I914)</f>
        <v>192581</v>
      </c>
    </row>
    <row r="916" spans="2:13" ht="15" customHeight="1">
      <c r="C916" s="27" t="s">
        <v>80</v>
      </c>
      <c r="D916" s="27" t="s">
        <v>89</v>
      </c>
      <c r="E916" s="28"/>
      <c r="F916" s="28"/>
      <c r="G916" s="28"/>
      <c r="H916" s="28"/>
      <c r="I916" s="28"/>
    </row>
    <row r="917" spans="2:13" ht="15" customHeight="1">
      <c r="C917" s="28"/>
      <c r="D917" s="27" t="s">
        <v>103</v>
      </c>
      <c r="E917" s="27" t="s">
        <v>104</v>
      </c>
      <c r="F917" s="30" t="str">
        <f>VLOOKUP(E917,MATERIAL!$C:$F,3,0)</f>
        <v>Kg</v>
      </c>
      <c r="G917" s="27">
        <v>406</v>
      </c>
      <c r="H917" s="30">
        <f>VLOOKUP(E917,MATERIAL!$C:$F,4,0)</f>
        <v>1250</v>
      </c>
      <c r="I917" s="31">
        <f t="shared" ref="I917:I920" si="86">+G917*H917</f>
        <v>507500</v>
      </c>
    </row>
    <row r="918" spans="2:13" ht="15" customHeight="1">
      <c r="C918" s="28"/>
      <c r="D918" s="27" t="s">
        <v>2205</v>
      </c>
      <c r="E918" s="27" t="s">
        <v>2211</v>
      </c>
      <c r="F918" s="30" t="str">
        <f>VLOOKUP(E918,MATERIAL!$C:$F,3,0)</f>
        <v>Kg</v>
      </c>
      <c r="G918" s="27">
        <v>684</v>
      </c>
      <c r="H918" s="30">
        <f>VLOOKUP(E918,MATERIAL!$C:$F,4,0)</f>
        <v>150</v>
      </c>
      <c r="I918" s="31">
        <f t="shared" si="86"/>
        <v>102600</v>
      </c>
    </row>
    <row r="919" spans="2:13" ht="15" customHeight="1">
      <c r="C919" s="28"/>
      <c r="D919" s="27" t="s">
        <v>2212</v>
      </c>
      <c r="E919" s="27" t="s">
        <v>2213</v>
      </c>
      <c r="F919" s="30" t="str">
        <f>VLOOKUP(E919,MATERIAL!$C:$F,3,0)</f>
        <v>Kg</v>
      </c>
      <c r="G919" s="27">
        <v>1026</v>
      </c>
      <c r="H919" s="30">
        <f>VLOOKUP(E919,MATERIAL!$C:$F,4,0)</f>
        <v>150</v>
      </c>
      <c r="I919" s="31">
        <f t="shared" si="86"/>
        <v>153900</v>
      </c>
    </row>
    <row r="920" spans="2:13" ht="15" customHeight="1">
      <c r="C920" s="28"/>
      <c r="D920" s="27" t="s">
        <v>29</v>
      </c>
      <c r="E920" s="27" t="s">
        <v>2214</v>
      </c>
      <c r="F920" s="30" t="str">
        <f>VLOOKUP(E920,MATERIAL!$C:$F,3,0)</f>
        <v>m3</v>
      </c>
      <c r="G920" s="27">
        <v>215</v>
      </c>
      <c r="H920" s="30">
        <f>VLOOKUP(E920,MATERIAL!$C:$F,4,0)</f>
        <v>1</v>
      </c>
      <c r="I920" s="31">
        <f t="shared" si="86"/>
        <v>215</v>
      </c>
    </row>
    <row r="921" spans="2:13" ht="15" customHeight="1">
      <c r="C921" s="28"/>
      <c r="D921" s="28"/>
      <c r="E921" s="28"/>
      <c r="F921" s="34" t="s">
        <v>90</v>
      </c>
      <c r="G921" s="35"/>
      <c r="H921" s="28"/>
      <c r="I921" s="32">
        <f>SUM(I917:I920)</f>
        <v>764215</v>
      </c>
    </row>
    <row r="922" spans="2:13" ht="15" customHeight="1">
      <c r="C922" s="27" t="s">
        <v>81</v>
      </c>
      <c r="D922" s="27" t="s">
        <v>91</v>
      </c>
      <c r="E922" s="28"/>
      <c r="F922" s="28"/>
      <c r="G922" s="28"/>
      <c r="H922" s="28"/>
      <c r="I922" s="33"/>
    </row>
    <row r="923" spans="2:13" ht="15" customHeight="1">
      <c r="C923" s="28"/>
      <c r="D923" s="28"/>
      <c r="E923" s="28"/>
      <c r="F923" s="34" t="s">
        <v>92</v>
      </c>
      <c r="G923" s="35"/>
      <c r="H923" s="28"/>
      <c r="I923" s="33"/>
    </row>
    <row r="924" spans="2:13" ht="15" customHeight="1">
      <c r="C924" s="27" t="s">
        <v>82</v>
      </c>
      <c r="D924" s="27" t="s">
        <v>93</v>
      </c>
      <c r="E924" s="28"/>
      <c r="F924" s="28"/>
      <c r="G924" s="28"/>
      <c r="H924" s="28"/>
      <c r="I924" s="36">
        <f>I915+I921</f>
        <v>956796</v>
      </c>
    </row>
    <row r="925" spans="2:13" ht="15" customHeight="1">
      <c r="C925" s="27" t="s">
        <v>83</v>
      </c>
      <c r="D925" s="27" t="str">
        <f>+"Overhead &amp; Profit "&amp;$L$3*100&amp;"%"</f>
        <v>Overhead &amp; Profit 9,5%</v>
      </c>
      <c r="E925" s="28"/>
      <c r="F925" s="28"/>
      <c r="G925" s="27">
        <f>$L$3</f>
        <v>9.5000000000000001E-2</v>
      </c>
      <c r="H925" s="28"/>
      <c r="I925" s="36">
        <f>G925*I924</f>
        <v>90895.62</v>
      </c>
    </row>
    <row r="926" spans="2:13" ht="15" customHeight="1">
      <c r="B926" s="37" t="str">
        <f>$M$6&amp;9</f>
        <v>PB9</v>
      </c>
      <c r="C926" s="27" t="s">
        <v>1</v>
      </c>
      <c r="D926" s="27" t="s">
        <v>94</v>
      </c>
      <c r="E926" s="28"/>
      <c r="F926" s="28"/>
      <c r="G926" s="28"/>
      <c r="H926" s="28"/>
      <c r="I926" s="36">
        <f>SUM(I924:I925)</f>
        <v>1047691.62</v>
      </c>
      <c r="J926" s="21">
        <v>9</v>
      </c>
    </row>
    <row r="927" spans="2:13">
      <c r="B927" s="26"/>
      <c r="M927" s="21"/>
    </row>
    <row r="928" spans="2:13">
      <c r="B928" s="26"/>
      <c r="C928" s="21" t="str">
        <f>VLOOKUP(B946,'REKAP ANALISA'!$C:$G,3,0)</f>
        <v>Membuat 1 m3 beton mutu f’c = 26,4 MPa (K 300), slump (120 ± 20) mm, w/c = 0,52</v>
      </c>
      <c r="M928" s="21"/>
    </row>
    <row r="929" spans="3:9" ht="15" customHeight="1">
      <c r="C929" s="27" t="s">
        <v>0</v>
      </c>
      <c r="D929" s="27" t="s">
        <v>60</v>
      </c>
      <c r="E929" s="27" t="s">
        <v>59</v>
      </c>
      <c r="F929" s="27" t="s">
        <v>61</v>
      </c>
      <c r="G929" s="27" t="s">
        <v>62</v>
      </c>
      <c r="H929" s="27" t="s">
        <v>85</v>
      </c>
      <c r="I929" s="27" t="s">
        <v>86</v>
      </c>
    </row>
    <row r="930" spans="3:9" ht="15" customHeight="1">
      <c r="C930" s="27" t="s">
        <v>14</v>
      </c>
      <c r="D930" s="27" t="s">
        <v>87</v>
      </c>
      <c r="E930" s="28"/>
      <c r="F930" s="28"/>
      <c r="G930" s="28"/>
      <c r="H930" s="28"/>
      <c r="I930" s="28"/>
    </row>
    <row r="931" spans="3:9" ht="15" customHeight="1">
      <c r="C931" s="28"/>
      <c r="D931" s="27" t="s">
        <v>53</v>
      </c>
      <c r="E931" s="27" t="s">
        <v>63</v>
      </c>
      <c r="F931" s="29" t="s">
        <v>50</v>
      </c>
      <c r="G931" s="27">
        <v>1.65</v>
      </c>
      <c r="H931" s="30">
        <f>VLOOKUP(E931,UPAH!$C:$F,4,0)</f>
        <v>93000</v>
      </c>
      <c r="I931" s="31">
        <f t="shared" ref="I931:I934" si="87">+G931*H931</f>
        <v>153450</v>
      </c>
    </row>
    <row r="932" spans="3:9" ht="15" customHeight="1">
      <c r="C932" s="28"/>
      <c r="D932" s="27" t="s">
        <v>2167</v>
      </c>
      <c r="E932" s="27" t="s">
        <v>64</v>
      </c>
      <c r="F932" s="29" t="s">
        <v>50</v>
      </c>
      <c r="G932" s="27">
        <v>0.27500000000000002</v>
      </c>
      <c r="H932" s="30">
        <f>VLOOKUP(E932,UPAH!$C:$F,4,0)</f>
        <v>98000</v>
      </c>
      <c r="I932" s="31">
        <f t="shared" si="87"/>
        <v>26950.000000000004</v>
      </c>
    </row>
    <row r="933" spans="3:9" ht="15" customHeight="1">
      <c r="C933" s="28"/>
      <c r="D933" s="27" t="s">
        <v>76</v>
      </c>
      <c r="E933" s="27" t="s">
        <v>65</v>
      </c>
      <c r="F933" s="29" t="s">
        <v>50</v>
      </c>
      <c r="G933" s="27">
        <v>2.8000000000000001E-2</v>
      </c>
      <c r="H933" s="30">
        <f>VLOOKUP(E933,UPAH!$C:$F,4,0)</f>
        <v>106000</v>
      </c>
      <c r="I933" s="31">
        <f t="shared" si="87"/>
        <v>2968</v>
      </c>
    </row>
    <row r="934" spans="3:9" ht="15" customHeight="1">
      <c r="C934" s="28"/>
      <c r="D934" s="27" t="s">
        <v>49</v>
      </c>
      <c r="E934" s="27" t="s">
        <v>66</v>
      </c>
      <c r="F934" s="29" t="s">
        <v>50</v>
      </c>
      <c r="G934" s="27">
        <v>8.3000000000000004E-2</v>
      </c>
      <c r="H934" s="30">
        <f>VLOOKUP(E934,UPAH!$C:$F,4,0)</f>
        <v>111000</v>
      </c>
      <c r="I934" s="31">
        <f t="shared" si="87"/>
        <v>9213</v>
      </c>
    </row>
    <row r="935" spans="3:9" ht="15" customHeight="1">
      <c r="C935" s="28"/>
      <c r="D935" s="28"/>
      <c r="E935" s="28"/>
      <c r="F935" s="34" t="s">
        <v>88</v>
      </c>
      <c r="G935" s="35"/>
      <c r="H935" s="28"/>
      <c r="I935" s="32">
        <f>SUM(I931:I934)</f>
        <v>192581</v>
      </c>
    </row>
    <row r="936" spans="3:9" ht="15" customHeight="1">
      <c r="C936" s="27" t="s">
        <v>80</v>
      </c>
      <c r="D936" s="27" t="s">
        <v>89</v>
      </c>
      <c r="E936" s="28"/>
      <c r="F936" s="28"/>
      <c r="G936" s="28"/>
      <c r="H936" s="28"/>
      <c r="I936" s="28"/>
    </row>
    <row r="937" spans="3:9" ht="15" customHeight="1">
      <c r="C937" s="28"/>
      <c r="D937" s="27" t="s">
        <v>103</v>
      </c>
      <c r="E937" s="27" t="s">
        <v>104</v>
      </c>
      <c r="F937" s="30" t="str">
        <f>VLOOKUP(E937,MATERIAL!$C:$F,3,0)</f>
        <v>Kg</v>
      </c>
      <c r="G937" s="27">
        <v>413</v>
      </c>
      <c r="H937" s="30">
        <f>VLOOKUP(E937,MATERIAL!$C:$F,4,0)</f>
        <v>1250</v>
      </c>
      <c r="I937" s="31">
        <f t="shared" ref="I937:I940" si="88">+G937*H937</f>
        <v>516250</v>
      </c>
    </row>
    <row r="938" spans="3:9" ht="15" customHeight="1">
      <c r="C938" s="28"/>
      <c r="D938" s="27" t="s">
        <v>2205</v>
      </c>
      <c r="E938" s="27" t="s">
        <v>2211</v>
      </c>
      <c r="F938" s="30" t="str">
        <f>VLOOKUP(E938,MATERIAL!$C:$F,3,0)</f>
        <v>Kg</v>
      </c>
      <c r="G938" s="27">
        <v>681</v>
      </c>
      <c r="H938" s="30">
        <f>VLOOKUP(E938,MATERIAL!$C:$F,4,0)</f>
        <v>150</v>
      </c>
      <c r="I938" s="31">
        <f t="shared" si="88"/>
        <v>102150</v>
      </c>
    </row>
    <row r="939" spans="3:9" ht="15" customHeight="1">
      <c r="C939" s="28"/>
      <c r="D939" s="27" t="s">
        <v>2212</v>
      </c>
      <c r="E939" s="27" t="s">
        <v>2213</v>
      </c>
      <c r="F939" s="30" t="str">
        <f>VLOOKUP(E939,MATERIAL!$C:$F,3,0)</f>
        <v>Kg</v>
      </c>
      <c r="G939" s="27">
        <v>1021</v>
      </c>
      <c r="H939" s="30">
        <f>VLOOKUP(E939,MATERIAL!$C:$F,4,0)</f>
        <v>150</v>
      </c>
      <c r="I939" s="31">
        <f t="shared" si="88"/>
        <v>153150</v>
      </c>
    </row>
    <row r="940" spans="3:9" ht="15" customHeight="1">
      <c r="C940" s="28"/>
      <c r="D940" s="27" t="s">
        <v>29</v>
      </c>
      <c r="E940" s="27" t="s">
        <v>2214</v>
      </c>
      <c r="F940" s="30" t="str">
        <f>VLOOKUP(E940,MATERIAL!$C:$F,3,0)</f>
        <v>m3</v>
      </c>
      <c r="G940" s="27">
        <v>215</v>
      </c>
      <c r="H940" s="30">
        <f>VLOOKUP(E940,MATERIAL!$C:$F,4,0)</f>
        <v>1</v>
      </c>
      <c r="I940" s="31">
        <f t="shared" si="88"/>
        <v>215</v>
      </c>
    </row>
    <row r="941" spans="3:9" ht="15" customHeight="1">
      <c r="C941" s="28"/>
      <c r="D941" s="28"/>
      <c r="E941" s="28"/>
      <c r="F941" s="34" t="s">
        <v>90</v>
      </c>
      <c r="G941" s="35"/>
      <c r="H941" s="28"/>
      <c r="I941" s="32">
        <f>SUM(I937:I940)</f>
        <v>771765</v>
      </c>
    </row>
    <row r="942" spans="3:9" ht="15" customHeight="1">
      <c r="C942" s="27" t="s">
        <v>81</v>
      </c>
      <c r="D942" s="27" t="s">
        <v>91</v>
      </c>
      <c r="E942" s="28"/>
      <c r="F942" s="28"/>
      <c r="G942" s="28"/>
      <c r="H942" s="28"/>
      <c r="I942" s="33"/>
    </row>
    <row r="943" spans="3:9" ht="15" customHeight="1">
      <c r="C943" s="28"/>
      <c r="D943" s="28"/>
      <c r="E943" s="28"/>
      <c r="F943" s="34" t="s">
        <v>92</v>
      </c>
      <c r="G943" s="35"/>
      <c r="H943" s="28"/>
      <c r="I943" s="33"/>
    </row>
    <row r="944" spans="3:9" ht="15" customHeight="1">
      <c r="C944" s="27" t="s">
        <v>82</v>
      </c>
      <c r="D944" s="27" t="s">
        <v>93</v>
      </c>
      <c r="E944" s="28"/>
      <c r="F944" s="28"/>
      <c r="G944" s="28"/>
      <c r="H944" s="28"/>
      <c r="I944" s="36">
        <f>I935+I941</f>
        <v>964346</v>
      </c>
    </row>
    <row r="945" spans="2:13" ht="15" customHeight="1">
      <c r="C945" s="27" t="s">
        <v>83</v>
      </c>
      <c r="D945" s="27" t="str">
        <f>+"Overhead &amp; Profit "&amp;$L$3*100&amp;"%"</f>
        <v>Overhead &amp; Profit 9,5%</v>
      </c>
      <c r="E945" s="28"/>
      <c r="F945" s="28"/>
      <c r="G945" s="27">
        <f>$L$3</f>
        <v>9.5000000000000001E-2</v>
      </c>
      <c r="H945" s="28"/>
      <c r="I945" s="36">
        <f>G945*I944</f>
        <v>91612.87</v>
      </c>
    </row>
    <row r="946" spans="2:13" ht="15" customHeight="1">
      <c r="B946" s="37" t="str">
        <f>$M$6&amp;10</f>
        <v>PB10</v>
      </c>
      <c r="C946" s="27" t="s">
        <v>1</v>
      </c>
      <c r="D946" s="27" t="s">
        <v>94</v>
      </c>
      <c r="E946" s="28"/>
      <c r="F946" s="28"/>
      <c r="G946" s="28"/>
      <c r="H946" s="28"/>
      <c r="I946" s="36">
        <f>SUM(I944:I945)</f>
        <v>1055958.8700000001</v>
      </c>
      <c r="J946" s="21">
        <v>10</v>
      </c>
    </row>
    <row r="947" spans="2:13">
      <c r="B947" s="26"/>
      <c r="M947" s="21"/>
    </row>
    <row r="948" spans="2:13">
      <c r="B948" s="26"/>
      <c r="C948" s="21" t="str">
        <f>VLOOKUP(B966,'REKAP ANALISA'!$C:$G,3,0)</f>
        <v>Membuat 1 m3 beton mutu f’c = 28,8 MPa (K 325), slump (120 ± 20) mm, w/c = 0,49</v>
      </c>
      <c r="M948" s="21"/>
    </row>
    <row r="949" spans="2:13" ht="15" customHeight="1">
      <c r="C949" s="27" t="s">
        <v>0</v>
      </c>
      <c r="D949" s="27" t="s">
        <v>60</v>
      </c>
      <c r="E949" s="27" t="s">
        <v>59</v>
      </c>
      <c r="F949" s="27" t="s">
        <v>61</v>
      </c>
      <c r="G949" s="27" t="s">
        <v>62</v>
      </c>
      <c r="H949" s="27" t="s">
        <v>85</v>
      </c>
      <c r="I949" s="27" t="s">
        <v>86</v>
      </c>
    </row>
    <row r="950" spans="2:13" ht="15" customHeight="1">
      <c r="C950" s="27" t="s">
        <v>14</v>
      </c>
      <c r="D950" s="27" t="s">
        <v>87</v>
      </c>
      <c r="E950" s="28"/>
      <c r="F950" s="28"/>
      <c r="G950" s="28"/>
      <c r="H950" s="28"/>
      <c r="I950" s="28"/>
    </row>
    <row r="951" spans="2:13" ht="15" customHeight="1">
      <c r="C951" s="28"/>
      <c r="D951" s="27" t="s">
        <v>53</v>
      </c>
      <c r="E951" s="27" t="s">
        <v>63</v>
      </c>
      <c r="F951" s="29" t="s">
        <v>50</v>
      </c>
      <c r="G951" s="27">
        <v>2.1</v>
      </c>
      <c r="H951" s="30">
        <f>VLOOKUP(E951,UPAH!$C:$F,4,0)</f>
        <v>93000</v>
      </c>
      <c r="I951" s="31">
        <f t="shared" ref="I951:I954" si="89">+G951*H951</f>
        <v>195300</v>
      </c>
    </row>
    <row r="952" spans="2:13" ht="15" customHeight="1">
      <c r="C952" s="28"/>
      <c r="D952" s="27" t="s">
        <v>2167</v>
      </c>
      <c r="E952" s="27" t="s">
        <v>64</v>
      </c>
      <c r="F952" s="29" t="s">
        <v>50</v>
      </c>
      <c r="G952" s="27">
        <v>0.35</v>
      </c>
      <c r="H952" s="30">
        <f>VLOOKUP(E952,UPAH!$C:$F,4,0)</f>
        <v>98000</v>
      </c>
      <c r="I952" s="31">
        <f t="shared" si="89"/>
        <v>34300</v>
      </c>
    </row>
    <row r="953" spans="2:13" ht="15" customHeight="1">
      <c r="C953" s="28"/>
      <c r="D953" s="27" t="s">
        <v>76</v>
      </c>
      <c r="E953" s="27" t="s">
        <v>65</v>
      </c>
      <c r="F953" s="29" t="s">
        <v>50</v>
      </c>
      <c r="G953" s="27">
        <v>3.5000000000000003E-2</v>
      </c>
      <c r="H953" s="30">
        <f>VLOOKUP(E953,UPAH!$C:$F,4,0)</f>
        <v>106000</v>
      </c>
      <c r="I953" s="31">
        <f t="shared" si="89"/>
        <v>3710.0000000000005</v>
      </c>
    </row>
    <row r="954" spans="2:13" ht="15" customHeight="1">
      <c r="C954" s="28"/>
      <c r="D954" s="27" t="s">
        <v>49</v>
      </c>
      <c r="E954" s="27" t="s">
        <v>66</v>
      </c>
      <c r="F954" s="29" t="s">
        <v>50</v>
      </c>
      <c r="G954" s="27">
        <v>0.105</v>
      </c>
      <c r="H954" s="30">
        <f>VLOOKUP(E954,UPAH!$C:$F,4,0)</f>
        <v>111000</v>
      </c>
      <c r="I954" s="31">
        <f t="shared" si="89"/>
        <v>11655</v>
      </c>
    </row>
    <row r="955" spans="2:13" ht="15" customHeight="1">
      <c r="C955" s="28"/>
      <c r="D955" s="28"/>
      <c r="E955" s="28"/>
      <c r="F955" s="34" t="s">
        <v>88</v>
      </c>
      <c r="G955" s="35"/>
      <c r="H955" s="28"/>
      <c r="I955" s="32">
        <f>SUM(I951:I954)</f>
        <v>244965</v>
      </c>
    </row>
    <row r="956" spans="2:13" ht="15" customHeight="1">
      <c r="C956" s="27" t="s">
        <v>80</v>
      </c>
      <c r="D956" s="27" t="s">
        <v>89</v>
      </c>
      <c r="E956" s="28"/>
      <c r="F956" s="28"/>
      <c r="G956" s="28"/>
      <c r="H956" s="28"/>
      <c r="I956" s="28"/>
    </row>
    <row r="957" spans="2:13" ht="15" customHeight="1">
      <c r="C957" s="28"/>
      <c r="D957" s="27" t="s">
        <v>103</v>
      </c>
      <c r="E957" s="27" t="s">
        <v>104</v>
      </c>
      <c r="F957" s="30" t="str">
        <f>VLOOKUP(E957,MATERIAL!$C:$F,3,0)</f>
        <v>Kg</v>
      </c>
      <c r="G957" s="27">
        <v>439</v>
      </c>
      <c r="H957" s="30">
        <f>VLOOKUP(E957,MATERIAL!$C:$F,4,0)</f>
        <v>1250</v>
      </c>
      <c r="I957" s="31">
        <f t="shared" ref="I957:I960" si="90">+G957*H957</f>
        <v>548750</v>
      </c>
    </row>
    <row r="958" spans="2:13" ht="15" customHeight="1">
      <c r="C958" s="28"/>
      <c r="D958" s="27" t="s">
        <v>2205</v>
      </c>
      <c r="E958" s="27" t="s">
        <v>2211</v>
      </c>
      <c r="F958" s="30" t="str">
        <f>VLOOKUP(E958,MATERIAL!$C:$F,3,0)</f>
        <v>Kg</v>
      </c>
      <c r="G958" s="27">
        <v>670</v>
      </c>
      <c r="H958" s="30">
        <f>VLOOKUP(E958,MATERIAL!$C:$F,4,0)</f>
        <v>150</v>
      </c>
      <c r="I958" s="31">
        <f t="shared" si="90"/>
        <v>100500</v>
      </c>
    </row>
    <row r="959" spans="2:13" ht="15" customHeight="1">
      <c r="C959" s="28"/>
      <c r="D959" s="27" t="s">
        <v>2212</v>
      </c>
      <c r="E959" s="27" t="s">
        <v>2213</v>
      </c>
      <c r="F959" s="30" t="str">
        <f>VLOOKUP(E959,MATERIAL!$C:$F,3,0)</f>
        <v>Kg</v>
      </c>
      <c r="G959" s="27">
        <v>1006</v>
      </c>
      <c r="H959" s="30">
        <f>VLOOKUP(E959,MATERIAL!$C:$F,4,0)</f>
        <v>150</v>
      </c>
      <c r="I959" s="31">
        <f t="shared" si="90"/>
        <v>150900</v>
      </c>
    </row>
    <row r="960" spans="2:13" ht="15" customHeight="1">
      <c r="C960" s="28"/>
      <c r="D960" s="27" t="s">
        <v>29</v>
      </c>
      <c r="E960" s="27" t="s">
        <v>2214</v>
      </c>
      <c r="F960" s="30" t="str">
        <f>VLOOKUP(E960,MATERIAL!$C:$F,3,0)</f>
        <v>m3</v>
      </c>
      <c r="G960" s="27">
        <v>215</v>
      </c>
      <c r="H960" s="30">
        <f>VLOOKUP(E960,MATERIAL!$C:$F,4,0)</f>
        <v>1</v>
      </c>
      <c r="I960" s="31">
        <f t="shared" si="90"/>
        <v>215</v>
      </c>
    </row>
    <row r="961" spans="2:13" ht="15" customHeight="1">
      <c r="C961" s="28"/>
      <c r="D961" s="28"/>
      <c r="E961" s="28"/>
      <c r="F961" s="34" t="s">
        <v>90</v>
      </c>
      <c r="G961" s="35"/>
      <c r="H961" s="28"/>
      <c r="I961" s="32">
        <f>SUM(I957:I960)</f>
        <v>800365</v>
      </c>
    </row>
    <row r="962" spans="2:13" ht="15" customHeight="1">
      <c r="C962" s="27" t="s">
        <v>81</v>
      </c>
      <c r="D962" s="27" t="s">
        <v>91</v>
      </c>
      <c r="E962" s="28"/>
      <c r="F962" s="28"/>
      <c r="G962" s="28"/>
      <c r="H962" s="28"/>
      <c r="I962" s="33"/>
    </row>
    <row r="963" spans="2:13" ht="15" customHeight="1">
      <c r="C963" s="28"/>
      <c r="D963" s="28"/>
      <c r="E963" s="28"/>
      <c r="F963" s="34" t="s">
        <v>92</v>
      </c>
      <c r="G963" s="35"/>
      <c r="H963" s="28"/>
      <c r="I963" s="33"/>
    </row>
    <row r="964" spans="2:13" ht="15" customHeight="1">
      <c r="C964" s="27" t="s">
        <v>82</v>
      </c>
      <c r="D964" s="27" t="s">
        <v>93</v>
      </c>
      <c r="E964" s="28"/>
      <c r="F964" s="28"/>
      <c r="G964" s="28"/>
      <c r="H964" s="28"/>
      <c r="I964" s="36">
        <f>I955+I961</f>
        <v>1045330</v>
      </c>
    </row>
    <row r="965" spans="2:13" ht="15" customHeight="1">
      <c r="C965" s="27" t="s">
        <v>83</v>
      </c>
      <c r="D965" s="27" t="str">
        <f>+"Overhead &amp; Profit "&amp;$L$3*100&amp;"%"</f>
        <v>Overhead &amp; Profit 9,5%</v>
      </c>
      <c r="E965" s="28"/>
      <c r="F965" s="28"/>
      <c r="G965" s="27">
        <f>$L$3</f>
        <v>9.5000000000000001E-2</v>
      </c>
      <c r="H965" s="28"/>
      <c r="I965" s="36">
        <f>G965*I964</f>
        <v>99306.35</v>
      </c>
    </row>
    <row r="966" spans="2:13" ht="15" customHeight="1">
      <c r="B966" s="37" t="str">
        <f>$M$6&amp;11</f>
        <v>PB11</v>
      </c>
      <c r="C966" s="27" t="s">
        <v>1</v>
      </c>
      <c r="D966" s="27" t="s">
        <v>94</v>
      </c>
      <c r="E966" s="28"/>
      <c r="F966" s="28"/>
      <c r="G966" s="28"/>
      <c r="H966" s="28"/>
      <c r="I966" s="36">
        <f>SUM(I964:I965)</f>
        <v>1144636.3500000001</v>
      </c>
      <c r="J966" s="21">
        <v>11</v>
      </c>
    </row>
    <row r="967" spans="2:13">
      <c r="B967" s="26"/>
      <c r="M967" s="21"/>
    </row>
    <row r="968" spans="2:13">
      <c r="B968" s="26"/>
      <c r="C968" s="21" t="str">
        <f>VLOOKUP(B986,'REKAP ANALISA'!$C:$G,3,0)</f>
        <v>Membuat 1 m3 beton mutu f’c = 31,2 MPa (K 350), slump (120 ± 20) mm, w/c = 0,48</v>
      </c>
      <c r="M968" s="21"/>
    </row>
    <row r="969" spans="2:13" ht="15" customHeight="1">
      <c r="C969" s="27" t="s">
        <v>0</v>
      </c>
      <c r="D969" s="27" t="s">
        <v>60</v>
      </c>
      <c r="E969" s="27" t="s">
        <v>59</v>
      </c>
      <c r="F969" s="27" t="s">
        <v>61</v>
      </c>
      <c r="G969" s="27" t="s">
        <v>62</v>
      </c>
      <c r="H969" s="27" t="s">
        <v>85</v>
      </c>
      <c r="I969" s="27" t="s">
        <v>86</v>
      </c>
    </row>
    <row r="970" spans="2:13" ht="15" customHeight="1">
      <c r="C970" s="27" t="s">
        <v>14</v>
      </c>
      <c r="D970" s="27" t="s">
        <v>87</v>
      </c>
      <c r="E970" s="28"/>
      <c r="F970" s="28"/>
      <c r="G970" s="28"/>
      <c r="H970" s="28"/>
      <c r="I970" s="28"/>
    </row>
    <row r="971" spans="2:13" ht="15" customHeight="1">
      <c r="C971" s="28"/>
      <c r="D971" s="27" t="s">
        <v>53</v>
      </c>
      <c r="E971" s="27" t="s">
        <v>63</v>
      </c>
      <c r="F971" s="29" t="s">
        <v>50</v>
      </c>
      <c r="G971" s="27">
        <v>2.1</v>
      </c>
      <c r="H971" s="30">
        <f>VLOOKUP(E971,UPAH!$C:$F,4,0)</f>
        <v>93000</v>
      </c>
      <c r="I971" s="31">
        <f t="shared" ref="I971:I974" si="91">+G971*H971</f>
        <v>195300</v>
      </c>
    </row>
    <row r="972" spans="2:13" ht="15" customHeight="1">
      <c r="C972" s="28"/>
      <c r="D972" s="27" t="s">
        <v>2167</v>
      </c>
      <c r="E972" s="27" t="s">
        <v>64</v>
      </c>
      <c r="F972" s="29" t="s">
        <v>50</v>
      </c>
      <c r="G972" s="27">
        <v>0.35</v>
      </c>
      <c r="H972" s="30">
        <f>VLOOKUP(E972,UPAH!$C:$F,4,0)</f>
        <v>98000</v>
      </c>
      <c r="I972" s="31">
        <f t="shared" si="91"/>
        <v>34300</v>
      </c>
    </row>
    <row r="973" spans="2:13" ht="15" customHeight="1">
      <c r="C973" s="28"/>
      <c r="D973" s="27" t="s">
        <v>76</v>
      </c>
      <c r="E973" s="27" t="s">
        <v>65</v>
      </c>
      <c r="F973" s="29" t="s">
        <v>50</v>
      </c>
      <c r="G973" s="27">
        <v>3.5000000000000003E-2</v>
      </c>
      <c r="H973" s="30">
        <f>VLOOKUP(E973,UPAH!$C:$F,4,0)</f>
        <v>106000</v>
      </c>
      <c r="I973" s="31">
        <f t="shared" si="91"/>
        <v>3710.0000000000005</v>
      </c>
    </row>
    <row r="974" spans="2:13" ht="15" customHeight="1">
      <c r="C974" s="28"/>
      <c r="D974" s="27" t="s">
        <v>49</v>
      </c>
      <c r="E974" s="27" t="s">
        <v>66</v>
      </c>
      <c r="F974" s="29" t="s">
        <v>50</v>
      </c>
      <c r="G974" s="27">
        <v>0.105</v>
      </c>
      <c r="H974" s="30">
        <f>VLOOKUP(E974,UPAH!$C:$F,4,0)</f>
        <v>111000</v>
      </c>
      <c r="I974" s="31">
        <f t="shared" si="91"/>
        <v>11655</v>
      </c>
    </row>
    <row r="975" spans="2:13" ht="15" customHeight="1">
      <c r="C975" s="28"/>
      <c r="D975" s="28"/>
      <c r="E975" s="28"/>
      <c r="F975" s="34" t="s">
        <v>88</v>
      </c>
      <c r="G975" s="35"/>
      <c r="H975" s="28"/>
      <c r="I975" s="32">
        <f>SUM(I971:I974)</f>
        <v>244965</v>
      </c>
    </row>
    <row r="976" spans="2:13" ht="15" customHeight="1">
      <c r="C976" s="27" t="s">
        <v>80</v>
      </c>
      <c r="D976" s="27" t="s">
        <v>89</v>
      </c>
      <c r="E976" s="28"/>
      <c r="F976" s="28"/>
      <c r="G976" s="28"/>
      <c r="H976" s="28"/>
      <c r="I976" s="28"/>
    </row>
    <row r="977" spans="2:13" ht="15" customHeight="1">
      <c r="C977" s="28"/>
      <c r="D977" s="27" t="s">
        <v>103</v>
      </c>
      <c r="E977" s="27" t="s">
        <v>104</v>
      </c>
      <c r="F977" s="30" t="str">
        <f>VLOOKUP(E977,MATERIAL!$C:$F,3,0)</f>
        <v>Kg</v>
      </c>
      <c r="G977" s="27">
        <v>448</v>
      </c>
      <c r="H977" s="30">
        <f>VLOOKUP(E977,MATERIAL!$C:$F,4,0)</f>
        <v>1250</v>
      </c>
      <c r="I977" s="31">
        <f t="shared" ref="I977:I980" si="92">+G977*H977</f>
        <v>560000</v>
      </c>
    </row>
    <row r="978" spans="2:13" ht="15" customHeight="1">
      <c r="C978" s="28"/>
      <c r="D978" s="27" t="s">
        <v>2205</v>
      </c>
      <c r="E978" s="27" t="s">
        <v>2211</v>
      </c>
      <c r="F978" s="30" t="str">
        <f>VLOOKUP(E978,MATERIAL!$C:$F,3,0)</f>
        <v>Kg</v>
      </c>
      <c r="G978" s="27">
        <v>667</v>
      </c>
      <c r="H978" s="30">
        <f>VLOOKUP(E978,MATERIAL!$C:$F,4,0)</f>
        <v>150</v>
      </c>
      <c r="I978" s="31">
        <f t="shared" si="92"/>
        <v>100050</v>
      </c>
    </row>
    <row r="979" spans="2:13" ht="15" customHeight="1">
      <c r="C979" s="28"/>
      <c r="D979" s="27" t="s">
        <v>2212</v>
      </c>
      <c r="E979" s="27" t="s">
        <v>2213</v>
      </c>
      <c r="F979" s="30" t="str">
        <f>VLOOKUP(E979,MATERIAL!$C:$F,3,0)</f>
        <v>Kg</v>
      </c>
      <c r="G979" s="27">
        <v>1000</v>
      </c>
      <c r="H979" s="30">
        <f>VLOOKUP(E979,MATERIAL!$C:$F,4,0)</f>
        <v>150</v>
      </c>
      <c r="I979" s="31">
        <f t="shared" si="92"/>
        <v>150000</v>
      </c>
    </row>
    <row r="980" spans="2:13" ht="15" customHeight="1">
      <c r="C980" s="28"/>
      <c r="D980" s="27" t="s">
        <v>29</v>
      </c>
      <c r="E980" s="27" t="s">
        <v>2214</v>
      </c>
      <c r="F980" s="30" t="str">
        <f>VLOOKUP(E980,MATERIAL!$C:$F,3,0)</f>
        <v>m3</v>
      </c>
      <c r="G980" s="27">
        <v>215</v>
      </c>
      <c r="H980" s="30">
        <f>VLOOKUP(E980,MATERIAL!$C:$F,4,0)</f>
        <v>1</v>
      </c>
      <c r="I980" s="31">
        <f t="shared" si="92"/>
        <v>215</v>
      </c>
    </row>
    <row r="981" spans="2:13" ht="15" customHeight="1">
      <c r="C981" s="28"/>
      <c r="D981" s="28"/>
      <c r="E981" s="28"/>
      <c r="F981" s="34" t="s">
        <v>90</v>
      </c>
      <c r="G981" s="35"/>
      <c r="H981" s="28"/>
      <c r="I981" s="32">
        <f>SUM(I977:I980)</f>
        <v>810265</v>
      </c>
    </row>
    <row r="982" spans="2:13" ht="15" customHeight="1">
      <c r="C982" s="27" t="s">
        <v>81</v>
      </c>
      <c r="D982" s="27" t="s">
        <v>91</v>
      </c>
      <c r="E982" s="28"/>
      <c r="F982" s="28"/>
      <c r="G982" s="28"/>
      <c r="H982" s="28"/>
      <c r="I982" s="33"/>
    </row>
    <row r="983" spans="2:13" ht="15" customHeight="1">
      <c r="C983" s="28"/>
      <c r="D983" s="28"/>
      <c r="E983" s="28"/>
      <c r="F983" s="34" t="s">
        <v>92</v>
      </c>
      <c r="G983" s="35"/>
      <c r="H983" s="28"/>
      <c r="I983" s="33"/>
    </row>
    <row r="984" spans="2:13" ht="15" customHeight="1">
      <c r="C984" s="27" t="s">
        <v>82</v>
      </c>
      <c r="D984" s="27" t="s">
        <v>93</v>
      </c>
      <c r="E984" s="28"/>
      <c r="F984" s="28"/>
      <c r="G984" s="28"/>
      <c r="H984" s="28"/>
      <c r="I984" s="36">
        <f>I975+I981</f>
        <v>1055230</v>
      </c>
    </row>
    <row r="985" spans="2:13" ht="15" customHeight="1">
      <c r="C985" s="27" t="s">
        <v>83</v>
      </c>
      <c r="D985" s="27" t="str">
        <f>+"Overhead &amp; Profit "&amp;$L$3*100&amp;"%"</f>
        <v>Overhead &amp; Profit 9,5%</v>
      </c>
      <c r="E985" s="28"/>
      <c r="F985" s="28"/>
      <c r="G985" s="27">
        <f>$L$3</f>
        <v>9.5000000000000001E-2</v>
      </c>
      <c r="H985" s="28"/>
      <c r="I985" s="36">
        <f>G985*I984</f>
        <v>100246.85</v>
      </c>
    </row>
    <row r="986" spans="2:13" ht="15" customHeight="1">
      <c r="B986" s="37" t="str">
        <f>$M$6&amp;12</f>
        <v>PB12</v>
      </c>
      <c r="C986" s="27" t="s">
        <v>1</v>
      </c>
      <c r="D986" s="27" t="s">
        <v>94</v>
      </c>
      <c r="E986" s="28"/>
      <c r="F986" s="28"/>
      <c r="G986" s="28"/>
      <c r="H986" s="28"/>
      <c r="I986" s="36">
        <f>SUM(I984:I985)</f>
        <v>1155476.8500000001</v>
      </c>
      <c r="J986" s="21">
        <v>12</v>
      </c>
    </row>
    <row r="987" spans="2:13">
      <c r="B987" s="26"/>
      <c r="M987" s="21"/>
    </row>
    <row r="988" spans="2:13">
      <c r="B988" s="26"/>
      <c r="C988" s="44" t="s">
        <v>2215</v>
      </c>
      <c r="M988" s="21"/>
    </row>
    <row r="989" spans="2:13" ht="15" customHeight="1">
      <c r="C989" s="27" t="s">
        <v>0</v>
      </c>
      <c r="D989" s="27" t="s">
        <v>60</v>
      </c>
      <c r="E989" s="27" t="s">
        <v>59</v>
      </c>
      <c r="F989" s="27" t="s">
        <v>61</v>
      </c>
      <c r="G989" s="27" t="s">
        <v>62</v>
      </c>
      <c r="H989" s="27" t="s">
        <v>85</v>
      </c>
      <c r="I989" s="27" t="s">
        <v>86</v>
      </c>
    </row>
    <row r="990" spans="2:13" ht="15" customHeight="1">
      <c r="C990" s="27" t="s">
        <v>14</v>
      </c>
      <c r="D990" s="27" t="s">
        <v>87</v>
      </c>
      <c r="E990" s="28"/>
      <c r="F990" s="28"/>
      <c r="G990" s="28"/>
      <c r="H990" s="28"/>
      <c r="I990" s="28"/>
    </row>
    <row r="991" spans="2:13" ht="15" customHeight="1">
      <c r="C991" s="28"/>
      <c r="D991" s="27" t="s">
        <v>53</v>
      </c>
      <c r="E991" s="27" t="s">
        <v>63</v>
      </c>
      <c r="F991" s="29" t="s">
        <v>50</v>
      </c>
      <c r="G991" s="27">
        <v>2.1</v>
      </c>
      <c r="H991" s="30">
        <f>VLOOKUP(E991,UPAH!$C:$F,4,0)</f>
        <v>93000</v>
      </c>
      <c r="I991" s="31">
        <f t="shared" ref="I991:I994" si="93">+G991*H991</f>
        <v>195300</v>
      </c>
    </row>
    <row r="992" spans="2:13" ht="15" customHeight="1">
      <c r="C992" s="28"/>
      <c r="D992" s="27" t="s">
        <v>2167</v>
      </c>
      <c r="E992" s="27" t="s">
        <v>64</v>
      </c>
      <c r="F992" s="29" t="s">
        <v>50</v>
      </c>
      <c r="G992" s="27">
        <v>0.35</v>
      </c>
      <c r="H992" s="30">
        <f>VLOOKUP(E992,UPAH!$C:$F,4,0)</f>
        <v>98000</v>
      </c>
      <c r="I992" s="31">
        <f t="shared" si="93"/>
        <v>34300</v>
      </c>
    </row>
    <row r="993" spans="2:13" ht="15" customHeight="1">
      <c r="C993" s="28"/>
      <c r="D993" s="27" t="s">
        <v>76</v>
      </c>
      <c r="E993" s="27" t="s">
        <v>65</v>
      </c>
      <c r="F993" s="29" t="s">
        <v>50</v>
      </c>
      <c r="G993" s="27">
        <v>3.5000000000000003E-2</v>
      </c>
      <c r="H993" s="30">
        <f>VLOOKUP(E993,UPAH!$C:$F,4,0)</f>
        <v>106000</v>
      </c>
      <c r="I993" s="31">
        <f t="shared" si="93"/>
        <v>3710.0000000000005</v>
      </c>
    </row>
    <row r="994" spans="2:13" ht="15" customHeight="1">
      <c r="C994" s="28"/>
      <c r="D994" s="27" t="s">
        <v>49</v>
      </c>
      <c r="E994" s="27" t="s">
        <v>66</v>
      </c>
      <c r="F994" s="29" t="s">
        <v>50</v>
      </c>
      <c r="G994" s="27">
        <v>0.105</v>
      </c>
      <c r="H994" s="30">
        <f>VLOOKUP(E994,UPAH!$C:$F,4,0)</f>
        <v>111000</v>
      </c>
      <c r="I994" s="31">
        <f t="shared" si="93"/>
        <v>11655</v>
      </c>
    </row>
    <row r="995" spans="2:13" ht="15" customHeight="1">
      <c r="C995" s="28"/>
      <c r="D995" s="28"/>
      <c r="E995" s="28"/>
      <c r="F995" s="34" t="s">
        <v>88</v>
      </c>
      <c r="G995" s="35"/>
      <c r="H995" s="28"/>
      <c r="I995" s="32">
        <f>SUM(I991:I994)</f>
        <v>244965</v>
      </c>
    </row>
    <row r="996" spans="2:13" ht="15" customHeight="1">
      <c r="C996" s="27" t="s">
        <v>80</v>
      </c>
      <c r="D996" s="27" t="s">
        <v>89</v>
      </c>
      <c r="E996" s="28"/>
      <c r="F996" s="28"/>
      <c r="G996" s="28"/>
      <c r="H996" s="28"/>
      <c r="I996" s="28"/>
    </row>
    <row r="997" spans="2:13" ht="15" customHeight="1">
      <c r="C997" s="28"/>
      <c r="D997" s="27" t="s">
        <v>103</v>
      </c>
      <c r="E997" s="27" t="s">
        <v>104</v>
      </c>
      <c r="F997" s="30" t="str">
        <f>VLOOKUP(E997,MATERIAL!$C:$F,3,0)</f>
        <v>Kg</v>
      </c>
      <c r="G997" s="27">
        <v>448</v>
      </c>
      <c r="H997" s="30">
        <f>VLOOKUP(E997,MATERIAL!$C:$F,4,0)</f>
        <v>1250</v>
      </c>
      <c r="I997" s="31">
        <f t="shared" ref="I997:I1001" si="94">+G997*H997</f>
        <v>560000</v>
      </c>
    </row>
    <row r="998" spans="2:13" ht="15" customHeight="1">
      <c r="C998" s="28"/>
      <c r="D998" s="27" t="s">
        <v>2205</v>
      </c>
      <c r="E998" s="27" t="s">
        <v>2211</v>
      </c>
      <c r="F998" s="30" t="str">
        <f>VLOOKUP(E998,MATERIAL!$C:$F,3,0)</f>
        <v>Kg</v>
      </c>
      <c r="G998" s="27">
        <v>667</v>
      </c>
      <c r="H998" s="30">
        <f>VLOOKUP(E998,MATERIAL!$C:$F,4,0)</f>
        <v>150</v>
      </c>
      <c r="I998" s="31">
        <f t="shared" si="94"/>
        <v>100050</v>
      </c>
    </row>
    <row r="999" spans="2:13" ht="15" customHeight="1">
      <c r="C999" s="28"/>
      <c r="D999" s="27" t="s">
        <v>2212</v>
      </c>
      <c r="E999" s="27" t="s">
        <v>2213</v>
      </c>
      <c r="F999" s="30" t="str">
        <f>VLOOKUP(E999,MATERIAL!$C:$F,3,0)</f>
        <v>Kg</v>
      </c>
      <c r="G999" s="27">
        <v>1000</v>
      </c>
      <c r="H999" s="30">
        <f>VLOOKUP(E999,MATERIAL!$C:$F,4,0)</f>
        <v>150</v>
      </c>
      <c r="I999" s="31">
        <f t="shared" si="94"/>
        <v>150000</v>
      </c>
    </row>
    <row r="1000" spans="2:13" ht="15" customHeight="1">
      <c r="C1000" s="28"/>
      <c r="D1000" s="27" t="s">
        <v>2216</v>
      </c>
      <c r="E1000" s="27" t="s">
        <v>2217</v>
      </c>
      <c r="F1000" s="30" t="str">
        <f>VLOOKUP(E1000,MATERIAL!$C:$F,3,0)</f>
        <v>Liter</v>
      </c>
      <c r="G1000" s="27">
        <v>4.5</v>
      </c>
      <c r="H1000" s="30">
        <f>VLOOKUP(E1000,MATERIAL!$C:$F,4,0)</f>
        <v>21400</v>
      </c>
      <c r="I1000" s="31">
        <f t="shared" si="94"/>
        <v>96300</v>
      </c>
    </row>
    <row r="1001" spans="2:13" ht="15" customHeight="1">
      <c r="C1001" s="28"/>
      <c r="D1001" s="27" t="s">
        <v>29</v>
      </c>
      <c r="E1001" s="27" t="s">
        <v>2214</v>
      </c>
      <c r="F1001" s="30" t="str">
        <f>VLOOKUP(E1001,MATERIAL!$C:$F,3,0)</f>
        <v>m3</v>
      </c>
      <c r="G1001" s="27">
        <v>215</v>
      </c>
      <c r="H1001" s="30">
        <f>VLOOKUP(E1001,MATERIAL!$C:$F,4,0)</f>
        <v>1</v>
      </c>
      <c r="I1001" s="31">
        <f t="shared" si="94"/>
        <v>215</v>
      </c>
    </row>
    <row r="1002" spans="2:13" ht="15" customHeight="1">
      <c r="C1002" s="28"/>
      <c r="D1002" s="28"/>
      <c r="E1002" s="28"/>
      <c r="F1002" s="34" t="s">
        <v>90</v>
      </c>
      <c r="G1002" s="35"/>
      <c r="H1002" s="28"/>
      <c r="I1002" s="32">
        <f>SUM(I997:I1001)</f>
        <v>906565</v>
      </c>
    </row>
    <row r="1003" spans="2:13" ht="15" customHeight="1">
      <c r="C1003" s="27" t="s">
        <v>81</v>
      </c>
      <c r="D1003" s="27" t="s">
        <v>91</v>
      </c>
      <c r="E1003" s="28"/>
      <c r="F1003" s="28"/>
      <c r="G1003" s="28"/>
      <c r="H1003" s="28"/>
      <c r="I1003" s="33"/>
    </row>
    <row r="1004" spans="2:13" ht="15" customHeight="1">
      <c r="C1004" s="28"/>
      <c r="D1004" s="28"/>
      <c r="E1004" s="28"/>
      <c r="F1004" s="34" t="s">
        <v>92</v>
      </c>
      <c r="G1004" s="35"/>
      <c r="H1004" s="28"/>
      <c r="I1004" s="33"/>
    </row>
    <row r="1005" spans="2:13" ht="15" customHeight="1">
      <c r="C1005" s="27" t="s">
        <v>82</v>
      </c>
      <c r="D1005" s="27" t="s">
        <v>93</v>
      </c>
      <c r="E1005" s="28"/>
      <c r="F1005" s="28"/>
      <c r="G1005" s="28"/>
      <c r="H1005" s="28"/>
      <c r="I1005" s="36">
        <f>I995+I1002</f>
        <v>1151530</v>
      </c>
    </row>
    <row r="1006" spans="2:13" ht="15" customHeight="1">
      <c r="C1006" s="27" t="s">
        <v>83</v>
      </c>
      <c r="D1006" s="27" t="str">
        <f>+"Overhead &amp; Profit "&amp;$L$3*100&amp;"%"</f>
        <v>Overhead &amp; Profit 9,5%</v>
      </c>
      <c r="E1006" s="28"/>
      <c r="F1006" s="28"/>
      <c r="G1006" s="27">
        <f>$L$3</f>
        <v>9.5000000000000001E-2</v>
      </c>
      <c r="H1006" s="28"/>
      <c r="I1006" s="36">
        <f>G1006*I1005</f>
        <v>109395.35</v>
      </c>
    </row>
    <row r="1007" spans="2:13">
      <c r="B1007" s="37"/>
      <c r="C1007" s="27" t="s">
        <v>1</v>
      </c>
      <c r="D1007" s="27" t="s">
        <v>94</v>
      </c>
      <c r="E1007" s="28"/>
      <c r="F1007" s="28"/>
      <c r="G1007" s="28"/>
      <c r="H1007" s="28"/>
      <c r="I1007" s="36">
        <f>SUM(I1005:I1006)</f>
        <v>1260925.3500000001</v>
      </c>
      <c r="M1007" s="21"/>
    </row>
    <row r="1008" spans="2:13">
      <c r="B1008" s="26"/>
      <c r="C1008" s="44" t="s">
        <v>2218</v>
      </c>
      <c r="M1008" s="21"/>
    </row>
    <row r="1009" spans="2:9" ht="15" customHeight="1">
      <c r="B1009" s="26"/>
    </row>
    <row r="1010" spans="2:9" ht="15" customHeight="1">
      <c r="B1010" s="26"/>
      <c r="C1010" s="21" t="str">
        <f>VLOOKUP(B1028,'REKAP ANALISA'!$C:$G,3,0)</f>
        <v>Membuat 1 m3 beton kedap air dengan strorox - 100</v>
      </c>
    </row>
    <row r="1011" spans="2:9" ht="15" customHeight="1">
      <c r="C1011" s="27" t="s">
        <v>0</v>
      </c>
      <c r="D1011" s="27" t="s">
        <v>60</v>
      </c>
      <c r="E1011" s="27" t="s">
        <v>59</v>
      </c>
      <c r="F1011" s="27" t="s">
        <v>61</v>
      </c>
      <c r="G1011" s="27" t="s">
        <v>62</v>
      </c>
      <c r="H1011" s="27" t="s">
        <v>85</v>
      </c>
      <c r="I1011" s="27" t="s">
        <v>86</v>
      </c>
    </row>
    <row r="1012" spans="2:9" ht="15" customHeight="1">
      <c r="C1012" s="27" t="s">
        <v>14</v>
      </c>
      <c r="D1012" s="27" t="s">
        <v>87</v>
      </c>
      <c r="E1012" s="28"/>
      <c r="F1012" s="28"/>
      <c r="G1012" s="28"/>
      <c r="H1012" s="28"/>
      <c r="I1012" s="28"/>
    </row>
    <row r="1013" spans="2:9" ht="15" customHeight="1">
      <c r="C1013" s="28"/>
      <c r="D1013" s="27" t="s">
        <v>53</v>
      </c>
      <c r="E1013" s="27" t="s">
        <v>63</v>
      </c>
      <c r="F1013" s="29" t="s">
        <v>50</v>
      </c>
      <c r="G1013" s="27">
        <v>2.1</v>
      </c>
      <c r="H1013" s="30">
        <f>VLOOKUP(E1013,UPAH!$C:$F,4,0)</f>
        <v>93000</v>
      </c>
      <c r="I1013" s="31">
        <f t="shared" ref="I1013:I1016" si="95">+G1013*H1013</f>
        <v>195300</v>
      </c>
    </row>
    <row r="1014" spans="2:9" ht="15" customHeight="1">
      <c r="C1014" s="28"/>
      <c r="D1014" s="27" t="s">
        <v>2167</v>
      </c>
      <c r="E1014" s="27" t="s">
        <v>64</v>
      </c>
      <c r="F1014" s="29" t="s">
        <v>50</v>
      </c>
      <c r="G1014" s="27">
        <v>0.35</v>
      </c>
      <c r="H1014" s="30">
        <f>VLOOKUP(E1014,UPAH!$C:$F,4,0)</f>
        <v>98000</v>
      </c>
      <c r="I1014" s="31">
        <f t="shared" si="95"/>
        <v>34300</v>
      </c>
    </row>
    <row r="1015" spans="2:9" ht="15" customHeight="1">
      <c r="C1015" s="28"/>
      <c r="D1015" s="27" t="s">
        <v>76</v>
      </c>
      <c r="E1015" s="27" t="s">
        <v>65</v>
      </c>
      <c r="F1015" s="29" t="s">
        <v>50</v>
      </c>
      <c r="G1015" s="27">
        <v>3.5000000000000003E-2</v>
      </c>
      <c r="H1015" s="30">
        <f>VLOOKUP(E1015,UPAH!$C:$F,4,0)</f>
        <v>106000</v>
      </c>
      <c r="I1015" s="31">
        <f t="shared" si="95"/>
        <v>3710.0000000000005</v>
      </c>
    </row>
    <row r="1016" spans="2:9" ht="15" customHeight="1">
      <c r="C1016" s="28"/>
      <c r="D1016" s="27" t="s">
        <v>49</v>
      </c>
      <c r="E1016" s="27" t="s">
        <v>66</v>
      </c>
      <c r="F1016" s="29" t="s">
        <v>50</v>
      </c>
      <c r="G1016" s="27">
        <v>0.105</v>
      </c>
      <c r="H1016" s="30">
        <f>VLOOKUP(E1016,UPAH!$C:$F,4,0)</f>
        <v>111000</v>
      </c>
      <c r="I1016" s="31">
        <f t="shared" si="95"/>
        <v>11655</v>
      </c>
    </row>
    <row r="1017" spans="2:9" ht="15" customHeight="1">
      <c r="C1017" s="28"/>
      <c r="D1017" s="28"/>
      <c r="E1017" s="28"/>
      <c r="F1017" s="34" t="s">
        <v>88</v>
      </c>
      <c r="G1017" s="35"/>
      <c r="H1017" s="28"/>
      <c r="I1017" s="32">
        <f>SUM(I1013:I1016)</f>
        <v>244965</v>
      </c>
    </row>
    <row r="1018" spans="2:9" ht="15" customHeight="1">
      <c r="C1018" s="27" t="s">
        <v>80</v>
      </c>
      <c r="D1018" s="27" t="s">
        <v>89</v>
      </c>
      <c r="E1018" s="28"/>
      <c r="F1018" s="28"/>
      <c r="G1018" s="28"/>
      <c r="H1018" s="28"/>
      <c r="I1018" s="28"/>
    </row>
    <row r="1019" spans="2:9" ht="15" customHeight="1">
      <c r="C1019" s="28"/>
      <c r="D1019" s="27" t="s">
        <v>103</v>
      </c>
      <c r="E1019" s="27" t="s">
        <v>104</v>
      </c>
      <c r="F1019" s="30" t="str">
        <f>VLOOKUP(E1019,MATERIAL!$C:$F,3,0)</f>
        <v>Kg</v>
      </c>
      <c r="G1019" s="27">
        <v>400</v>
      </c>
      <c r="H1019" s="30">
        <f>VLOOKUP(E1019,MATERIAL!$C:$F,4,0)</f>
        <v>1250</v>
      </c>
      <c r="I1019" s="31">
        <f t="shared" ref="I1019:I1022" si="96">+G1019*H1019</f>
        <v>500000</v>
      </c>
    </row>
    <row r="1020" spans="2:9" ht="15" customHeight="1">
      <c r="C1020" s="28"/>
      <c r="D1020" s="27" t="s">
        <v>2205</v>
      </c>
      <c r="E1020" s="27" t="s">
        <v>2211</v>
      </c>
      <c r="F1020" s="30" t="str">
        <f>VLOOKUP(E1020,MATERIAL!$C:$F,3,0)</f>
        <v>Kg</v>
      </c>
      <c r="G1020" s="27">
        <v>0.48</v>
      </c>
      <c r="H1020" s="30">
        <f>VLOOKUP(E1020,MATERIAL!$C:$F,4,0)</f>
        <v>150</v>
      </c>
      <c r="I1020" s="31">
        <f t="shared" si="96"/>
        <v>72</v>
      </c>
    </row>
    <row r="1021" spans="2:9" ht="15" customHeight="1">
      <c r="C1021" s="28"/>
      <c r="D1021" s="27" t="s">
        <v>2212</v>
      </c>
      <c r="E1021" s="27" t="s">
        <v>2213</v>
      </c>
      <c r="F1021" s="30" t="str">
        <f>VLOOKUP(E1021,MATERIAL!$C:$F,3,0)</f>
        <v>Kg</v>
      </c>
      <c r="G1021" s="27">
        <v>0.8</v>
      </c>
      <c r="H1021" s="30">
        <f>VLOOKUP(E1021,MATERIAL!$C:$F,4,0)</f>
        <v>150</v>
      </c>
      <c r="I1021" s="31">
        <f t="shared" si="96"/>
        <v>120</v>
      </c>
    </row>
    <row r="1022" spans="2:9" ht="15" customHeight="1">
      <c r="C1022" s="28"/>
      <c r="D1022" s="27" t="s">
        <v>2219</v>
      </c>
      <c r="E1022" s="27" t="s">
        <v>2220</v>
      </c>
      <c r="F1022" s="30" t="str">
        <f>VLOOKUP(E1022,MATERIAL!$C:$F,3,0)</f>
        <v>kg</v>
      </c>
      <c r="G1022" s="27">
        <v>1.2</v>
      </c>
      <c r="H1022" s="30">
        <f>VLOOKUP(E1022,MATERIAL!$C:$F,4,0)</f>
        <v>159800</v>
      </c>
      <c r="I1022" s="31">
        <f t="shared" si="96"/>
        <v>191760</v>
      </c>
    </row>
    <row r="1023" spans="2:9" ht="15" customHeight="1">
      <c r="C1023" s="28"/>
      <c r="D1023" s="28"/>
      <c r="E1023" s="28"/>
      <c r="F1023" s="34" t="s">
        <v>90</v>
      </c>
      <c r="G1023" s="35"/>
      <c r="H1023" s="28"/>
      <c r="I1023" s="32">
        <f>SUM(I1019:I1022)</f>
        <v>691952</v>
      </c>
    </row>
    <row r="1024" spans="2:9" ht="15" customHeight="1">
      <c r="C1024" s="27" t="s">
        <v>81</v>
      </c>
      <c r="D1024" s="27" t="s">
        <v>91</v>
      </c>
      <c r="E1024" s="28"/>
      <c r="F1024" s="28"/>
      <c r="G1024" s="28"/>
      <c r="H1024" s="28"/>
      <c r="I1024" s="33"/>
    </row>
    <row r="1025" spans="2:13" ht="15" customHeight="1">
      <c r="C1025" s="28"/>
      <c r="D1025" s="28"/>
      <c r="E1025" s="28"/>
      <c r="F1025" s="34" t="s">
        <v>92</v>
      </c>
      <c r="G1025" s="35"/>
      <c r="H1025" s="28"/>
      <c r="I1025" s="33"/>
    </row>
    <row r="1026" spans="2:13" ht="15" customHeight="1">
      <c r="C1026" s="27" t="s">
        <v>82</v>
      </c>
      <c r="D1026" s="27" t="s">
        <v>93</v>
      </c>
      <c r="E1026" s="28"/>
      <c r="F1026" s="28"/>
      <c r="G1026" s="28"/>
      <c r="H1026" s="28"/>
      <c r="I1026" s="36">
        <f>I1017+I1023</f>
        <v>936917</v>
      </c>
    </row>
    <row r="1027" spans="2:13" ht="15" customHeight="1">
      <c r="C1027" s="27" t="s">
        <v>83</v>
      </c>
      <c r="D1027" s="27" t="str">
        <f>+"Overhead &amp; Profit "&amp;$L$3*100&amp;"%"</f>
        <v>Overhead &amp; Profit 9,5%</v>
      </c>
      <c r="E1027" s="28"/>
      <c r="F1027" s="28"/>
      <c r="G1027" s="27">
        <f>$L$3</f>
        <v>9.5000000000000001E-2</v>
      </c>
      <c r="H1027" s="28"/>
      <c r="I1027" s="36">
        <f>G1027*I1026</f>
        <v>89007.115000000005</v>
      </c>
    </row>
    <row r="1028" spans="2:13">
      <c r="B1028" s="37" t="str">
        <f>$M$6&amp;13</f>
        <v>PB13</v>
      </c>
      <c r="C1028" s="27" t="s">
        <v>1</v>
      </c>
      <c r="D1028" s="27" t="s">
        <v>94</v>
      </c>
      <c r="E1028" s="28"/>
      <c r="F1028" s="28"/>
      <c r="G1028" s="28"/>
      <c r="H1028" s="28"/>
      <c r="I1028" s="36">
        <f>SUM(I1026:I1027)</f>
        <v>1025924.115</v>
      </c>
      <c r="M1028" s="21"/>
    </row>
    <row r="1029" spans="2:13">
      <c r="B1029" s="26"/>
      <c r="M1029" s="21"/>
    </row>
    <row r="1030" spans="2:13">
      <c r="B1030" s="26"/>
      <c r="C1030" s="21" t="str">
        <f>VLOOKUP(B1045,'REKAP ANALISA'!$C:$G,3,0)</f>
        <v>Pemasangan 1 m’ PVC Waterstop lebar 150 mm</v>
      </c>
      <c r="M1030" s="21"/>
    </row>
    <row r="1031" spans="2:13" ht="15" customHeight="1">
      <c r="C1031" s="27" t="s">
        <v>0</v>
      </c>
      <c r="D1031" s="27" t="s">
        <v>60</v>
      </c>
      <c r="E1031" s="27" t="s">
        <v>59</v>
      </c>
      <c r="F1031" s="27" t="s">
        <v>61</v>
      </c>
      <c r="G1031" s="27" t="s">
        <v>62</v>
      </c>
      <c r="H1031" s="27" t="s">
        <v>85</v>
      </c>
      <c r="I1031" s="27" t="s">
        <v>86</v>
      </c>
    </row>
    <row r="1032" spans="2:13" ht="15" customHeight="1">
      <c r="C1032" s="27" t="s">
        <v>14</v>
      </c>
      <c r="D1032" s="27" t="s">
        <v>87</v>
      </c>
      <c r="E1032" s="28"/>
      <c r="F1032" s="28"/>
      <c r="G1032" s="28"/>
      <c r="H1032" s="28"/>
      <c r="I1032" s="28"/>
    </row>
    <row r="1033" spans="2:13" ht="15" customHeight="1">
      <c r="C1033" s="28"/>
      <c r="D1033" s="27" t="s">
        <v>53</v>
      </c>
      <c r="E1033" s="27" t="s">
        <v>63</v>
      </c>
      <c r="F1033" s="29" t="s">
        <v>50</v>
      </c>
      <c r="G1033" s="27">
        <v>0.06</v>
      </c>
      <c r="H1033" s="30">
        <f>VLOOKUP(E1033,UPAH!$C:$F,4,0)</f>
        <v>93000</v>
      </c>
      <c r="I1033" s="31">
        <f t="shared" ref="I1033:I1036" si="97">+G1033*H1033</f>
        <v>5580</v>
      </c>
    </row>
    <row r="1034" spans="2:13" ht="15" customHeight="1">
      <c r="C1034" s="28"/>
      <c r="D1034" s="27" t="s">
        <v>2221</v>
      </c>
      <c r="E1034" s="27" t="s">
        <v>64</v>
      </c>
      <c r="F1034" s="29" t="s">
        <v>50</v>
      </c>
      <c r="G1034" s="27">
        <v>0.03</v>
      </c>
      <c r="H1034" s="30">
        <f>VLOOKUP(E1034,UPAH!$C:$F,4,0)</f>
        <v>98000</v>
      </c>
      <c r="I1034" s="31">
        <f t="shared" si="97"/>
        <v>2940</v>
      </c>
    </row>
    <row r="1035" spans="2:13" ht="15" customHeight="1">
      <c r="C1035" s="28"/>
      <c r="D1035" s="27" t="s">
        <v>76</v>
      </c>
      <c r="E1035" s="27" t="s">
        <v>65</v>
      </c>
      <c r="F1035" s="29" t="s">
        <v>50</v>
      </c>
      <c r="G1035" s="27">
        <v>3.0000000000000001E-3</v>
      </c>
      <c r="H1035" s="30">
        <f>VLOOKUP(E1035,UPAH!$C:$F,4,0)</f>
        <v>106000</v>
      </c>
      <c r="I1035" s="31">
        <f t="shared" si="97"/>
        <v>318</v>
      </c>
    </row>
    <row r="1036" spans="2:13" ht="15" customHeight="1">
      <c r="C1036" s="28"/>
      <c r="D1036" s="27" t="s">
        <v>49</v>
      </c>
      <c r="E1036" s="27" t="s">
        <v>66</v>
      </c>
      <c r="F1036" s="29" t="s">
        <v>50</v>
      </c>
      <c r="G1036" s="27">
        <v>3.0000000000000001E-3</v>
      </c>
      <c r="H1036" s="30">
        <f>VLOOKUP(E1036,UPAH!$C:$F,4,0)</f>
        <v>111000</v>
      </c>
      <c r="I1036" s="31">
        <f t="shared" si="97"/>
        <v>333</v>
      </c>
    </row>
    <row r="1037" spans="2:13" ht="15" customHeight="1">
      <c r="C1037" s="28"/>
      <c r="D1037" s="28"/>
      <c r="E1037" s="28"/>
      <c r="F1037" s="34" t="s">
        <v>88</v>
      </c>
      <c r="G1037" s="35"/>
      <c r="H1037" s="28"/>
      <c r="I1037" s="32">
        <f>SUM(I1033:I1036)</f>
        <v>9171</v>
      </c>
    </row>
    <row r="1038" spans="2:13" ht="15" customHeight="1">
      <c r="C1038" s="27" t="s">
        <v>80</v>
      </c>
      <c r="D1038" s="27" t="s">
        <v>89</v>
      </c>
      <c r="E1038" s="28"/>
      <c r="F1038" s="28"/>
      <c r="G1038" s="28"/>
      <c r="H1038" s="28"/>
      <c r="I1038" s="28"/>
    </row>
    <row r="1039" spans="2:13" ht="15" customHeight="1">
      <c r="C1039" s="28"/>
      <c r="D1039" s="27" t="s">
        <v>2222</v>
      </c>
      <c r="E1039" s="27" t="s">
        <v>2223</v>
      </c>
      <c r="F1039" s="30" t="str">
        <f>VLOOKUP(E1039,MATERIAL!$C:$F,3,0)</f>
        <v>m</v>
      </c>
      <c r="G1039" s="27">
        <v>1.05</v>
      </c>
      <c r="H1039" s="30">
        <f>VLOOKUP(E1039,MATERIAL!$C:$F,4,0)</f>
        <v>203300</v>
      </c>
      <c r="I1039" s="31">
        <f t="shared" ref="I1039" si="98">+G1039*H1039</f>
        <v>213465</v>
      </c>
    </row>
    <row r="1040" spans="2:13" ht="15" customHeight="1">
      <c r="C1040" s="28"/>
      <c r="D1040" s="28"/>
      <c r="E1040" s="28"/>
      <c r="F1040" s="34" t="s">
        <v>90</v>
      </c>
      <c r="G1040" s="35"/>
      <c r="H1040" s="28"/>
      <c r="I1040" s="32">
        <f>SUM(I1039)</f>
        <v>213465</v>
      </c>
    </row>
    <row r="1041" spans="2:13" ht="15" customHeight="1">
      <c r="C1041" s="27" t="s">
        <v>81</v>
      </c>
      <c r="D1041" s="27" t="s">
        <v>91</v>
      </c>
      <c r="E1041" s="28"/>
      <c r="F1041" s="28"/>
      <c r="G1041" s="28"/>
      <c r="H1041" s="28"/>
      <c r="I1041" s="33"/>
    </row>
    <row r="1042" spans="2:13" ht="15" customHeight="1">
      <c r="C1042" s="28"/>
      <c r="D1042" s="28"/>
      <c r="E1042" s="28"/>
      <c r="F1042" s="34" t="s">
        <v>92</v>
      </c>
      <c r="G1042" s="35"/>
      <c r="H1042" s="28"/>
      <c r="I1042" s="33"/>
    </row>
    <row r="1043" spans="2:13" ht="15" customHeight="1">
      <c r="C1043" s="27" t="s">
        <v>82</v>
      </c>
      <c r="D1043" s="27" t="s">
        <v>93</v>
      </c>
      <c r="E1043" s="28"/>
      <c r="F1043" s="28"/>
      <c r="G1043" s="28"/>
      <c r="H1043" s="28"/>
      <c r="I1043" s="36">
        <f>I1037+I1040</f>
        <v>222636</v>
      </c>
    </row>
    <row r="1044" spans="2:13" ht="15" customHeight="1">
      <c r="C1044" s="27" t="s">
        <v>83</v>
      </c>
      <c r="D1044" s="27" t="str">
        <f>+"Overhead &amp; Profit "&amp;$L$3*100&amp;"%"</f>
        <v>Overhead &amp; Profit 9,5%</v>
      </c>
      <c r="E1044" s="28"/>
      <c r="F1044" s="28"/>
      <c r="G1044" s="27">
        <f>$L$3</f>
        <v>9.5000000000000001E-2</v>
      </c>
      <c r="H1044" s="28"/>
      <c r="I1044" s="36">
        <f>G1044*I1043</f>
        <v>21150.420000000002</v>
      </c>
    </row>
    <row r="1045" spans="2:13" ht="15" customHeight="1">
      <c r="B1045" s="37" t="str">
        <f>$M$6&amp;14</f>
        <v>PB14</v>
      </c>
      <c r="C1045" s="27" t="s">
        <v>1</v>
      </c>
      <c r="D1045" s="27" t="s">
        <v>94</v>
      </c>
      <c r="E1045" s="28"/>
      <c r="F1045" s="28"/>
      <c r="G1045" s="28"/>
      <c r="H1045" s="28"/>
      <c r="I1045" s="36">
        <f>SUM(I1043:I1044)</f>
        <v>243786.42</v>
      </c>
    </row>
    <row r="1046" spans="2:13" ht="15" customHeight="1">
      <c r="B1046" s="26"/>
    </row>
    <row r="1047" spans="2:13" ht="15" customHeight="1">
      <c r="B1047" s="26"/>
      <c r="C1047" s="21" t="str">
        <f>VLOOKUP(B1062,'REKAP ANALISA'!$C:$G,3,0)</f>
        <v>Pemasangan 1 m’ PVC Waterstop lebar 200 mm</v>
      </c>
    </row>
    <row r="1048" spans="2:13" ht="15" customHeight="1">
      <c r="C1048" s="27" t="s">
        <v>0</v>
      </c>
      <c r="D1048" s="27" t="s">
        <v>60</v>
      </c>
      <c r="E1048" s="27" t="s">
        <v>59</v>
      </c>
      <c r="F1048" s="27" t="s">
        <v>61</v>
      </c>
      <c r="G1048" s="27" t="s">
        <v>62</v>
      </c>
      <c r="H1048" s="27" t="s">
        <v>85</v>
      </c>
      <c r="I1048" s="27" t="s">
        <v>86</v>
      </c>
    </row>
    <row r="1049" spans="2:13">
      <c r="C1049" s="27" t="s">
        <v>14</v>
      </c>
      <c r="D1049" s="27" t="s">
        <v>87</v>
      </c>
      <c r="E1049" s="28"/>
      <c r="F1049" s="28"/>
      <c r="G1049" s="28"/>
      <c r="H1049" s="28"/>
      <c r="I1049" s="28"/>
      <c r="M1049" s="21"/>
    </row>
    <row r="1050" spans="2:13">
      <c r="C1050" s="28"/>
      <c r="D1050" s="27" t="s">
        <v>53</v>
      </c>
      <c r="E1050" s="27" t="s">
        <v>63</v>
      </c>
      <c r="F1050" s="29" t="s">
        <v>50</v>
      </c>
      <c r="G1050" s="27">
        <v>7.0000000000000007E-2</v>
      </c>
      <c r="H1050" s="30">
        <f>VLOOKUP(E1050,UPAH!$C:$F,4,0)</f>
        <v>93000</v>
      </c>
      <c r="I1050" s="31">
        <f t="shared" ref="I1050:I1053" si="99">+G1050*H1050</f>
        <v>6510.0000000000009</v>
      </c>
      <c r="M1050" s="21"/>
    </row>
    <row r="1051" spans="2:13" ht="15" customHeight="1">
      <c r="C1051" s="28"/>
      <c r="D1051" s="27" t="s">
        <v>2221</v>
      </c>
      <c r="E1051" s="27" t="s">
        <v>64</v>
      </c>
      <c r="F1051" s="29" t="s">
        <v>50</v>
      </c>
      <c r="G1051" s="27">
        <v>3.5000000000000003E-2</v>
      </c>
      <c r="H1051" s="30">
        <f>VLOOKUP(E1051,UPAH!$C:$F,4,0)</f>
        <v>98000</v>
      </c>
      <c r="I1051" s="31">
        <f t="shared" si="99"/>
        <v>3430.0000000000005</v>
      </c>
    </row>
    <row r="1052" spans="2:13" ht="15" customHeight="1">
      <c r="C1052" s="28"/>
      <c r="D1052" s="27" t="s">
        <v>76</v>
      </c>
      <c r="E1052" s="27" t="s">
        <v>65</v>
      </c>
      <c r="F1052" s="29" t="s">
        <v>50</v>
      </c>
      <c r="G1052" s="27">
        <v>4.0000000000000001E-3</v>
      </c>
      <c r="H1052" s="30">
        <f>VLOOKUP(E1052,UPAH!$C:$F,4,0)</f>
        <v>106000</v>
      </c>
      <c r="I1052" s="31">
        <f t="shared" si="99"/>
        <v>424</v>
      </c>
    </row>
    <row r="1053" spans="2:13" ht="15" customHeight="1">
      <c r="C1053" s="28"/>
      <c r="D1053" s="27" t="s">
        <v>49</v>
      </c>
      <c r="E1053" s="27" t="s">
        <v>66</v>
      </c>
      <c r="F1053" s="29" t="s">
        <v>50</v>
      </c>
      <c r="G1053" s="27">
        <v>7.0000000000000001E-3</v>
      </c>
      <c r="H1053" s="30">
        <f>VLOOKUP(E1053,UPAH!$C:$F,4,0)</f>
        <v>111000</v>
      </c>
      <c r="I1053" s="31">
        <f t="shared" si="99"/>
        <v>777</v>
      </c>
    </row>
    <row r="1054" spans="2:13" ht="15" customHeight="1">
      <c r="C1054" s="28"/>
      <c r="D1054" s="28"/>
      <c r="E1054" s="28"/>
      <c r="F1054" s="34" t="s">
        <v>88</v>
      </c>
      <c r="G1054" s="35"/>
      <c r="H1054" s="28"/>
      <c r="I1054" s="32">
        <f>SUM(I1050:I1053)</f>
        <v>11141.000000000002</v>
      </c>
    </row>
    <row r="1055" spans="2:13" ht="15" customHeight="1">
      <c r="C1055" s="27" t="s">
        <v>80</v>
      </c>
      <c r="D1055" s="27" t="s">
        <v>89</v>
      </c>
      <c r="E1055" s="28"/>
      <c r="F1055" s="28"/>
      <c r="G1055" s="28"/>
      <c r="H1055" s="28"/>
      <c r="I1055" s="28"/>
    </row>
    <row r="1056" spans="2:13" ht="15" customHeight="1">
      <c r="C1056" s="28"/>
      <c r="D1056" s="27" t="s">
        <v>2224</v>
      </c>
      <c r="E1056" s="27" t="s">
        <v>2225</v>
      </c>
      <c r="F1056" s="30" t="str">
        <f>VLOOKUP(E1056,MATERIAL!$C:$F,3,0)</f>
        <v>m</v>
      </c>
      <c r="G1056" s="27">
        <v>1.05</v>
      </c>
      <c r="H1056" s="30">
        <f>VLOOKUP(E1056,MATERIAL!$C:$F,4,0)</f>
        <v>264200</v>
      </c>
      <c r="I1056" s="31">
        <f t="shared" ref="I1056" si="100">+G1056*H1056</f>
        <v>277410</v>
      </c>
    </row>
    <row r="1057" spans="2:13" ht="15" customHeight="1">
      <c r="C1057" s="28"/>
      <c r="D1057" s="28"/>
      <c r="E1057" s="28"/>
      <c r="F1057" s="34" t="s">
        <v>90</v>
      </c>
      <c r="G1057" s="35"/>
      <c r="H1057" s="28"/>
      <c r="I1057" s="32">
        <f>SUM(I1056)</f>
        <v>277410</v>
      </c>
    </row>
    <row r="1058" spans="2:13" ht="15" customHeight="1">
      <c r="C1058" s="27" t="s">
        <v>81</v>
      </c>
      <c r="D1058" s="27" t="s">
        <v>91</v>
      </c>
      <c r="E1058" s="28"/>
      <c r="F1058" s="28"/>
      <c r="G1058" s="28"/>
      <c r="H1058" s="28"/>
      <c r="I1058" s="33"/>
    </row>
    <row r="1059" spans="2:13" ht="15" customHeight="1">
      <c r="C1059" s="28"/>
      <c r="D1059" s="28"/>
      <c r="E1059" s="28"/>
      <c r="F1059" s="34" t="s">
        <v>92</v>
      </c>
      <c r="G1059" s="35"/>
      <c r="H1059" s="28"/>
      <c r="I1059" s="33"/>
    </row>
    <row r="1060" spans="2:13" ht="15" customHeight="1">
      <c r="C1060" s="27" t="s">
        <v>82</v>
      </c>
      <c r="D1060" s="27" t="s">
        <v>93</v>
      </c>
      <c r="E1060" s="28"/>
      <c r="F1060" s="28"/>
      <c r="G1060" s="28"/>
      <c r="H1060" s="28"/>
      <c r="I1060" s="36">
        <f>I1054+I1057</f>
        <v>288551</v>
      </c>
    </row>
    <row r="1061" spans="2:13" ht="15" customHeight="1">
      <c r="C1061" s="27" t="s">
        <v>83</v>
      </c>
      <c r="D1061" s="27" t="str">
        <f>+"Overhead &amp; Profit "&amp;$L$3*100&amp;"%"</f>
        <v>Overhead &amp; Profit 9,5%</v>
      </c>
      <c r="E1061" s="28"/>
      <c r="F1061" s="28"/>
      <c r="G1061" s="27">
        <f>$L$3</f>
        <v>9.5000000000000001E-2</v>
      </c>
      <c r="H1061" s="28"/>
      <c r="I1061" s="36">
        <f>G1061*I1060</f>
        <v>27412.345000000001</v>
      </c>
    </row>
    <row r="1062" spans="2:13" ht="15" customHeight="1">
      <c r="B1062" s="37" t="str">
        <f>$M$6&amp;15</f>
        <v>PB15</v>
      </c>
      <c r="C1062" s="27" t="s">
        <v>1</v>
      </c>
      <c r="D1062" s="27" t="s">
        <v>94</v>
      </c>
      <c r="E1062" s="28"/>
      <c r="F1062" s="28"/>
      <c r="G1062" s="28"/>
      <c r="H1062" s="28"/>
      <c r="I1062" s="36">
        <f>SUM(I1060:I1061)</f>
        <v>315963.34499999997</v>
      </c>
    </row>
    <row r="1063" spans="2:13" ht="15" customHeight="1">
      <c r="B1063" s="26"/>
    </row>
    <row r="1064" spans="2:13" ht="15" customHeight="1">
      <c r="B1064" s="26"/>
      <c r="C1064" s="21" t="str">
        <f>VLOOKUP(B1079,'REKAP ANALISA'!$C:$G,3,0)</f>
        <v>Membuat 1 m’ PVC Waterstop lebar 230 mm - 320 mm</v>
      </c>
    </row>
    <row r="1065" spans="2:13" ht="15" customHeight="1">
      <c r="C1065" s="27" t="s">
        <v>0</v>
      </c>
      <c r="D1065" s="27" t="s">
        <v>60</v>
      </c>
      <c r="E1065" s="27" t="s">
        <v>59</v>
      </c>
      <c r="F1065" s="27" t="s">
        <v>61</v>
      </c>
      <c r="G1065" s="27" t="s">
        <v>62</v>
      </c>
      <c r="H1065" s="27" t="s">
        <v>85</v>
      </c>
      <c r="I1065" s="27" t="s">
        <v>86</v>
      </c>
    </row>
    <row r="1066" spans="2:13">
      <c r="C1066" s="27" t="s">
        <v>14</v>
      </c>
      <c r="D1066" s="27" t="s">
        <v>87</v>
      </c>
      <c r="E1066" s="28"/>
      <c r="F1066" s="28"/>
      <c r="G1066" s="28"/>
      <c r="H1066" s="28"/>
      <c r="I1066" s="28"/>
      <c r="M1066" s="21"/>
    </row>
    <row r="1067" spans="2:13">
      <c r="C1067" s="28"/>
      <c r="D1067" s="27" t="s">
        <v>53</v>
      </c>
      <c r="E1067" s="27" t="s">
        <v>63</v>
      </c>
      <c r="F1067" s="29" t="s">
        <v>50</v>
      </c>
      <c r="G1067" s="27">
        <v>0.08</v>
      </c>
      <c r="H1067" s="30">
        <f>VLOOKUP(E1067,UPAH!$C:$F,4,0)</f>
        <v>93000</v>
      </c>
      <c r="I1067" s="31">
        <f t="shared" ref="I1067:I1070" si="101">+G1067*H1067</f>
        <v>7440</v>
      </c>
      <c r="M1067" s="21"/>
    </row>
    <row r="1068" spans="2:13" ht="15" customHeight="1">
      <c r="C1068" s="28"/>
      <c r="D1068" s="27" t="s">
        <v>2167</v>
      </c>
      <c r="E1068" s="27" t="s">
        <v>64</v>
      </c>
      <c r="F1068" s="29" t="s">
        <v>50</v>
      </c>
      <c r="G1068" s="27">
        <v>0.04</v>
      </c>
      <c r="H1068" s="30">
        <f>VLOOKUP(E1068,UPAH!$C:$F,4,0)</f>
        <v>98000</v>
      </c>
      <c r="I1068" s="31">
        <f t="shared" si="101"/>
        <v>3920</v>
      </c>
    </row>
    <row r="1069" spans="2:13" ht="15" customHeight="1">
      <c r="C1069" s="28"/>
      <c r="D1069" s="27" t="s">
        <v>76</v>
      </c>
      <c r="E1069" s="27" t="s">
        <v>65</v>
      </c>
      <c r="F1069" s="29" t="s">
        <v>50</v>
      </c>
      <c r="G1069" s="27">
        <v>4.0000000000000001E-3</v>
      </c>
      <c r="H1069" s="30">
        <f>VLOOKUP(E1069,UPAH!$C:$F,4,0)</f>
        <v>106000</v>
      </c>
      <c r="I1069" s="31">
        <f t="shared" si="101"/>
        <v>424</v>
      </c>
    </row>
    <row r="1070" spans="2:13" ht="15" customHeight="1">
      <c r="C1070" s="28"/>
      <c r="D1070" s="27" t="s">
        <v>49</v>
      </c>
      <c r="E1070" s="27" t="s">
        <v>66</v>
      </c>
      <c r="F1070" s="29" t="s">
        <v>50</v>
      </c>
      <c r="G1070" s="27">
        <v>4.0000000000000001E-3</v>
      </c>
      <c r="H1070" s="30">
        <f>VLOOKUP(E1070,UPAH!$C:$F,4,0)</f>
        <v>111000</v>
      </c>
      <c r="I1070" s="31">
        <f t="shared" si="101"/>
        <v>444</v>
      </c>
    </row>
    <row r="1071" spans="2:13" ht="15" customHeight="1">
      <c r="C1071" s="28"/>
      <c r="D1071" s="28"/>
      <c r="E1071" s="28"/>
      <c r="F1071" s="34" t="s">
        <v>88</v>
      </c>
      <c r="G1071" s="35"/>
      <c r="H1071" s="28"/>
      <c r="I1071" s="32">
        <f>SUM(I1067:I1070)</f>
        <v>12228</v>
      </c>
    </row>
    <row r="1072" spans="2:13" ht="15" customHeight="1">
      <c r="C1072" s="27" t="s">
        <v>80</v>
      </c>
      <c r="D1072" s="27" t="s">
        <v>89</v>
      </c>
      <c r="E1072" s="28"/>
      <c r="F1072" s="28"/>
      <c r="G1072" s="28"/>
      <c r="H1072" s="28"/>
      <c r="I1072" s="28"/>
    </row>
    <row r="1073" spans="2:13" ht="15" customHeight="1">
      <c r="C1073" s="28"/>
      <c r="D1073" s="27" t="s">
        <v>2226</v>
      </c>
      <c r="E1073" s="27" t="s">
        <v>2227</v>
      </c>
      <c r="F1073" s="30" t="str">
        <f>VLOOKUP(E1073,MATERIAL!$C:$F,3,0)</f>
        <v>m</v>
      </c>
      <c r="G1073" s="27">
        <v>1.05</v>
      </c>
      <c r="H1073" s="30">
        <f>VLOOKUP(E1073,MATERIAL!$C:$F,4,0)</f>
        <v>291500</v>
      </c>
      <c r="I1073" s="31">
        <f t="shared" ref="I1073" si="102">+G1073*H1073</f>
        <v>306075</v>
      </c>
    </row>
    <row r="1074" spans="2:13" ht="15" customHeight="1">
      <c r="C1074" s="28"/>
      <c r="D1074" s="28"/>
      <c r="E1074" s="28"/>
      <c r="F1074" s="34" t="s">
        <v>90</v>
      </c>
      <c r="G1074" s="35"/>
      <c r="H1074" s="28"/>
      <c r="I1074" s="32">
        <f>SUM(I1073)</f>
        <v>306075</v>
      </c>
    </row>
    <row r="1075" spans="2:13" ht="15" customHeight="1">
      <c r="C1075" s="27" t="s">
        <v>81</v>
      </c>
      <c r="D1075" s="27" t="s">
        <v>91</v>
      </c>
      <c r="E1075" s="28"/>
      <c r="F1075" s="28"/>
      <c r="G1075" s="28"/>
      <c r="H1075" s="28"/>
      <c r="I1075" s="33"/>
    </row>
    <row r="1076" spans="2:13" ht="15" customHeight="1">
      <c r="C1076" s="28"/>
      <c r="D1076" s="28"/>
      <c r="E1076" s="28"/>
      <c r="F1076" s="34" t="s">
        <v>92</v>
      </c>
      <c r="G1076" s="35"/>
      <c r="H1076" s="28"/>
      <c r="I1076" s="33"/>
    </row>
    <row r="1077" spans="2:13" ht="15" customHeight="1">
      <c r="C1077" s="27" t="s">
        <v>82</v>
      </c>
      <c r="D1077" s="27" t="s">
        <v>93</v>
      </c>
      <c r="E1077" s="28"/>
      <c r="F1077" s="28"/>
      <c r="G1077" s="28"/>
      <c r="H1077" s="28"/>
      <c r="I1077" s="36">
        <f>I1071+I1074</f>
        <v>318303</v>
      </c>
    </row>
    <row r="1078" spans="2:13" ht="15" customHeight="1">
      <c r="C1078" s="27" t="s">
        <v>83</v>
      </c>
      <c r="D1078" s="27" t="str">
        <f>+"Overhead &amp; Profit "&amp;$L$3*100&amp;"%"</f>
        <v>Overhead &amp; Profit 9,5%</v>
      </c>
      <c r="E1078" s="28"/>
      <c r="F1078" s="28"/>
      <c r="G1078" s="27">
        <f>$L$3</f>
        <v>9.5000000000000001E-2</v>
      </c>
      <c r="H1078" s="28"/>
      <c r="I1078" s="36">
        <f>G1078*I1077</f>
        <v>30238.785</v>
      </c>
    </row>
    <row r="1079" spans="2:13" ht="15" customHeight="1">
      <c r="B1079" s="37" t="str">
        <f>$M$6&amp;16</f>
        <v>PB16</v>
      </c>
      <c r="C1079" s="27" t="s">
        <v>1</v>
      </c>
      <c r="D1079" s="27" t="s">
        <v>94</v>
      </c>
      <c r="E1079" s="28"/>
      <c r="F1079" s="28"/>
      <c r="G1079" s="28"/>
      <c r="H1079" s="33"/>
      <c r="I1079" s="36">
        <f>SUM(I1077:I1078)</f>
        <v>348541.78499999997</v>
      </c>
    </row>
    <row r="1080" spans="2:13" ht="15" customHeight="1">
      <c r="B1080" s="26"/>
    </row>
    <row r="1081" spans="2:13" ht="15" customHeight="1">
      <c r="B1081" s="26"/>
      <c r="C1081" s="21" t="str">
        <f>VLOOKUP(B1097,'REKAP ANALISA'!$C:$G,3,0)</f>
        <v>Pembesian 10 kg dengan besi polos atau besi ulir</v>
      </c>
    </row>
    <row r="1082" spans="2:13" ht="15" customHeight="1">
      <c r="C1082" s="27" t="s">
        <v>0</v>
      </c>
      <c r="D1082" s="27" t="s">
        <v>60</v>
      </c>
      <c r="E1082" s="27" t="s">
        <v>59</v>
      </c>
      <c r="F1082" s="27" t="s">
        <v>61</v>
      </c>
      <c r="G1082" s="27" t="s">
        <v>62</v>
      </c>
      <c r="H1082" s="27" t="s">
        <v>85</v>
      </c>
      <c r="I1082" s="27" t="s">
        <v>86</v>
      </c>
    </row>
    <row r="1083" spans="2:13">
      <c r="C1083" s="27" t="s">
        <v>14</v>
      </c>
      <c r="D1083" s="27" t="s">
        <v>87</v>
      </c>
      <c r="E1083" s="28"/>
      <c r="F1083" s="28"/>
      <c r="G1083" s="28"/>
      <c r="H1083" s="28"/>
      <c r="I1083" s="28"/>
      <c r="M1083" s="21"/>
    </row>
    <row r="1084" spans="2:13">
      <c r="C1084" s="28"/>
      <c r="D1084" s="27" t="s">
        <v>53</v>
      </c>
      <c r="E1084" s="27" t="s">
        <v>63</v>
      </c>
      <c r="F1084" s="29" t="s">
        <v>50</v>
      </c>
      <c r="G1084" s="27">
        <v>7.0000000000000007E-2</v>
      </c>
      <c r="H1084" s="30">
        <f>VLOOKUP(E1084,UPAH!$C:$F,4,0)</f>
        <v>93000</v>
      </c>
      <c r="I1084" s="31">
        <f t="shared" ref="I1084:I1087" si="103">+G1084*H1084</f>
        <v>6510.0000000000009</v>
      </c>
      <c r="M1084" s="21"/>
    </row>
    <row r="1085" spans="2:13" ht="15" customHeight="1">
      <c r="C1085" s="28"/>
      <c r="D1085" s="27" t="s">
        <v>2228</v>
      </c>
      <c r="E1085" s="27" t="s">
        <v>64</v>
      </c>
      <c r="F1085" s="29" t="s">
        <v>50</v>
      </c>
      <c r="G1085" s="27">
        <v>7.0000000000000007E-2</v>
      </c>
      <c r="H1085" s="30">
        <f>VLOOKUP(E1085,UPAH!$C:$F,4,0)</f>
        <v>98000</v>
      </c>
      <c r="I1085" s="31">
        <f t="shared" si="103"/>
        <v>6860.0000000000009</v>
      </c>
    </row>
    <row r="1086" spans="2:13" ht="15" customHeight="1">
      <c r="C1086" s="28"/>
      <c r="D1086" s="27" t="s">
        <v>76</v>
      </c>
      <c r="E1086" s="27" t="s">
        <v>65</v>
      </c>
      <c r="F1086" s="29" t="s">
        <v>50</v>
      </c>
      <c r="G1086" s="27">
        <v>7.0000000000000001E-3</v>
      </c>
      <c r="H1086" s="30">
        <f>VLOOKUP(E1086,UPAH!$C:$F,4,0)</f>
        <v>106000</v>
      </c>
      <c r="I1086" s="31">
        <f t="shared" si="103"/>
        <v>742</v>
      </c>
    </row>
    <row r="1087" spans="2:13" ht="15" customHeight="1">
      <c r="C1087" s="28"/>
      <c r="D1087" s="27" t="s">
        <v>49</v>
      </c>
      <c r="E1087" s="27" t="s">
        <v>66</v>
      </c>
      <c r="F1087" s="29" t="s">
        <v>50</v>
      </c>
      <c r="G1087" s="27">
        <v>4.0000000000000001E-3</v>
      </c>
      <c r="H1087" s="30">
        <f>VLOOKUP(E1087,UPAH!$C:$F,4,0)</f>
        <v>111000</v>
      </c>
      <c r="I1087" s="31">
        <f t="shared" si="103"/>
        <v>444</v>
      </c>
    </row>
    <row r="1088" spans="2:13" ht="15" customHeight="1">
      <c r="C1088" s="28"/>
      <c r="D1088" s="28"/>
      <c r="E1088" s="28"/>
      <c r="F1088" s="34" t="s">
        <v>88</v>
      </c>
      <c r="G1088" s="35"/>
      <c r="H1088" s="28"/>
      <c r="I1088" s="32">
        <f>SUM(I1084:I1087)</f>
        <v>14556.000000000002</v>
      </c>
    </row>
    <row r="1089" spans="2:13" ht="15" customHeight="1">
      <c r="C1089" s="27" t="s">
        <v>80</v>
      </c>
      <c r="D1089" s="27" t="s">
        <v>89</v>
      </c>
      <c r="E1089" s="28"/>
      <c r="F1089" s="28"/>
      <c r="G1089" s="28"/>
      <c r="H1089" s="28"/>
      <c r="I1089" s="28"/>
    </row>
    <row r="1090" spans="2:13" ht="15" customHeight="1">
      <c r="C1090" s="28"/>
      <c r="D1090" s="27" t="s">
        <v>2208</v>
      </c>
      <c r="E1090" s="27" t="s">
        <v>2169</v>
      </c>
      <c r="F1090" s="30" t="str">
        <f>VLOOKUP(E1090,MATERIAL!$C:$F,3,0)</f>
        <v>Kg</v>
      </c>
      <c r="G1090" s="27">
        <v>10.5</v>
      </c>
      <c r="H1090" s="30">
        <f>VLOOKUP(E1090,MATERIAL!$C:$F,4,0)</f>
        <v>10000</v>
      </c>
      <c r="I1090" s="31">
        <f t="shared" ref="I1090:I1091" si="104">+G1090*H1090</f>
        <v>105000</v>
      </c>
    </row>
    <row r="1091" spans="2:13" ht="15" customHeight="1">
      <c r="C1091" s="28"/>
      <c r="D1091" s="27" t="s">
        <v>2209</v>
      </c>
      <c r="E1091" s="27" t="s">
        <v>2210</v>
      </c>
      <c r="F1091" s="30" t="str">
        <f>VLOOKUP(E1091,MATERIAL!$C:$F,3,0)</f>
        <v>Kg</v>
      </c>
      <c r="G1091" s="27">
        <v>0.15</v>
      </c>
      <c r="H1091" s="30">
        <f>VLOOKUP(E1091,MATERIAL!$C:$F,4,0)</f>
        <v>15000</v>
      </c>
      <c r="I1091" s="31">
        <f t="shared" si="104"/>
        <v>2250</v>
      </c>
    </row>
    <row r="1092" spans="2:13" ht="15" customHeight="1">
      <c r="C1092" s="28"/>
      <c r="D1092" s="28"/>
      <c r="E1092" s="28"/>
      <c r="F1092" s="34" t="s">
        <v>90</v>
      </c>
      <c r="G1092" s="35"/>
      <c r="H1092" s="28"/>
      <c r="I1092" s="32">
        <f>SUM(I1090:I1091)</f>
        <v>107250</v>
      </c>
    </row>
    <row r="1093" spans="2:13" ht="15" customHeight="1">
      <c r="C1093" s="27" t="s">
        <v>81</v>
      </c>
      <c r="D1093" s="27" t="s">
        <v>91</v>
      </c>
      <c r="E1093" s="28"/>
      <c r="F1093" s="28"/>
      <c r="G1093" s="28"/>
      <c r="H1093" s="28"/>
      <c r="I1093" s="33"/>
    </row>
    <row r="1094" spans="2:13" ht="15" customHeight="1">
      <c r="C1094" s="28"/>
      <c r="D1094" s="28"/>
      <c r="E1094" s="28"/>
      <c r="F1094" s="34" t="s">
        <v>92</v>
      </c>
      <c r="G1094" s="35"/>
      <c r="H1094" s="28"/>
      <c r="I1094" s="33"/>
    </row>
    <row r="1095" spans="2:13" ht="15" customHeight="1">
      <c r="C1095" s="27" t="s">
        <v>82</v>
      </c>
      <c r="D1095" s="27" t="s">
        <v>93</v>
      </c>
      <c r="E1095" s="28"/>
      <c r="F1095" s="28"/>
      <c r="G1095" s="28"/>
      <c r="H1095" s="28"/>
      <c r="I1095" s="36">
        <f>I1088+I1092</f>
        <v>121806</v>
      </c>
    </row>
    <row r="1096" spans="2:13" ht="15" customHeight="1">
      <c r="C1096" s="27" t="s">
        <v>83</v>
      </c>
      <c r="D1096" s="27" t="str">
        <f>+"Overhead &amp; Profit "&amp;$L$3*100&amp;"%"</f>
        <v>Overhead &amp; Profit 9,5%</v>
      </c>
      <c r="E1096" s="28"/>
      <c r="F1096" s="28"/>
      <c r="G1096" s="27">
        <f>$L$3</f>
        <v>9.5000000000000001E-2</v>
      </c>
      <c r="H1096" s="28"/>
      <c r="I1096" s="36">
        <f>G1096*I1095</f>
        <v>11571.57</v>
      </c>
    </row>
    <row r="1097" spans="2:13" ht="15" customHeight="1">
      <c r="B1097" s="37" t="str">
        <f>$M$6&amp;17</f>
        <v>PB17</v>
      </c>
      <c r="C1097" s="27" t="s">
        <v>1</v>
      </c>
      <c r="D1097" s="27" t="s">
        <v>94</v>
      </c>
      <c r="E1097" s="28"/>
      <c r="F1097" s="28"/>
      <c r="G1097" s="28"/>
      <c r="H1097" s="28"/>
      <c r="I1097" s="36">
        <f>SUM(I1095:I1096)</f>
        <v>133377.57</v>
      </c>
    </row>
    <row r="1098" spans="2:13" ht="15" customHeight="1">
      <c r="B1098" s="26"/>
    </row>
    <row r="1099" spans="2:13" ht="15" customHeight="1">
      <c r="B1099" s="26"/>
      <c r="C1099" s="21" t="str">
        <f>VLOOKUP(B1115,'REKAP ANALISA'!$C:$G,3,0)</f>
        <v>Pemasangan 10 kg kabel presstressed polos/strands</v>
      </c>
    </row>
    <row r="1100" spans="2:13">
      <c r="C1100" s="27" t="s">
        <v>0</v>
      </c>
      <c r="D1100" s="27" t="s">
        <v>60</v>
      </c>
      <c r="E1100" s="27" t="s">
        <v>59</v>
      </c>
      <c r="F1100" s="27" t="s">
        <v>61</v>
      </c>
      <c r="G1100" s="27" t="s">
        <v>62</v>
      </c>
      <c r="H1100" s="27" t="s">
        <v>85</v>
      </c>
      <c r="I1100" s="27" t="s">
        <v>86</v>
      </c>
      <c r="M1100" s="21"/>
    </row>
    <row r="1101" spans="2:13">
      <c r="C1101" s="27" t="s">
        <v>14</v>
      </c>
      <c r="D1101" s="27" t="s">
        <v>87</v>
      </c>
      <c r="E1101" s="28"/>
      <c r="F1101" s="28"/>
      <c r="G1101" s="28"/>
      <c r="H1101" s="28"/>
      <c r="I1101" s="28"/>
      <c r="M1101" s="21"/>
    </row>
    <row r="1102" spans="2:13" ht="15" customHeight="1">
      <c r="C1102" s="28"/>
      <c r="D1102" s="27" t="s">
        <v>53</v>
      </c>
      <c r="E1102" s="27" t="s">
        <v>63</v>
      </c>
      <c r="F1102" s="29" t="s">
        <v>50</v>
      </c>
      <c r="G1102" s="27">
        <v>0.05</v>
      </c>
      <c r="H1102" s="30">
        <f>VLOOKUP(E1102,UPAH!$C:$F,4,0)</f>
        <v>93000</v>
      </c>
      <c r="I1102" s="31">
        <f t="shared" ref="I1102:I1105" si="105">+G1102*H1102</f>
        <v>4650</v>
      </c>
    </row>
    <row r="1103" spans="2:13" ht="15" customHeight="1">
      <c r="C1103" s="28"/>
      <c r="D1103" s="27" t="s">
        <v>2228</v>
      </c>
      <c r="E1103" s="27" t="s">
        <v>64</v>
      </c>
      <c r="F1103" s="29" t="s">
        <v>50</v>
      </c>
      <c r="G1103" s="27">
        <v>0.05</v>
      </c>
      <c r="H1103" s="30">
        <f>VLOOKUP(E1103,UPAH!$C:$F,4,0)</f>
        <v>98000</v>
      </c>
      <c r="I1103" s="31">
        <f t="shared" si="105"/>
        <v>4900</v>
      </c>
    </row>
    <row r="1104" spans="2:13" ht="15" customHeight="1">
      <c r="C1104" s="28"/>
      <c r="D1104" s="27" t="s">
        <v>76</v>
      </c>
      <c r="E1104" s="27" t="s">
        <v>65</v>
      </c>
      <c r="F1104" s="29" t="s">
        <v>50</v>
      </c>
      <c r="G1104" s="27">
        <v>5.0000000000000001E-3</v>
      </c>
      <c r="H1104" s="30">
        <f>VLOOKUP(E1104,UPAH!$C:$F,4,0)</f>
        <v>106000</v>
      </c>
      <c r="I1104" s="31">
        <f t="shared" si="105"/>
        <v>530</v>
      </c>
    </row>
    <row r="1105" spans="2:13" ht="15" customHeight="1">
      <c r="C1105" s="28"/>
      <c r="D1105" s="27" t="s">
        <v>49</v>
      </c>
      <c r="E1105" s="27" t="s">
        <v>66</v>
      </c>
      <c r="F1105" s="29" t="s">
        <v>50</v>
      </c>
      <c r="G1105" s="27">
        <v>3.0000000000000001E-3</v>
      </c>
      <c r="H1105" s="30">
        <f>VLOOKUP(E1105,UPAH!$C:$F,4,0)</f>
        <v>111000</v>
      </c>
      <c r="I1105" s="31">
        <f t="shared" si="105"/>
        <v>333</v>
      </c>
    </row>
    <row r="1106" spans="2:13" ht="15" customHeight="1">
      <c r="C1106" s="28"/>
      <c r="D1106" s="28"/>
      <c r="E1106" s="28"/>
      <c r="F1106" s="34" t="s">
        <v>88</v>
      </c>
      <c r="G1106" s="35"/>
      <c r="H1106" s="28"/>
      <c r="I1106" s="32">
        <f>SUM(I1102:I1105)</f>
        <v>10413</v>
      </c>
    </row>
    <row r="1107" spans="2:13" ht="15" customHeight="1">
      <c r="C1107" s="27" t="s">
        <v>80</v>
      </c>
      <c r="D1107" s="27" t="s">
        <v>89</v>
      </c>
      <c r="E1107" s="28"/>
      <c r="F1107" s="28"/>
      <c r="G1107" s="28"/>
      <c r="H1107" s="28"/>
      <c r="I1107" s="28"/>
    </row>
    <row r="1108" spans="2:13" ht="15" customHeight="1">
      <c r="C1108" s="28"/>
      <c r="D1108" s="27" t="s">
        <v>2208</v>
      </c>
      <c r="E1108" s="27" t="s">
        <v>2169</v>
      </c>
      <c r="F1108" s="30" t="str">
        <f>VLOOKUP(E1108,MATERIAL!$C:$F,3,0)</f>
        <v>Kg</v>
      </c>
      <c r="G1108" s="27">
        <v>10.5</v>
      </c>
      <c r="H1108" s="30">
        <f>VLOOKUP(E1108,MATERIAL!$C:$F,4,0)</f>
        <v>10000</v>
      </c>
      <c r="I1108" s="31">
        <f t="shared" ref="I1108:I1109" si="106">+G1108*H1108</f>
        <v>105000</v>
      </c>
    </row>
    <row r="1109" spans="2:13" ht="15" customHeight="1">
      <c r="C1109" s="28"/>
      <c r="D1109" s="27" t="s">
        <v>2209</v>
      </c>
      <c r="E1109" s="27" t="s">
        <v>2210</v>
      </c>
      <c r="F1109" s="30" t="str">
        <f>VLOOKUP(E1109,MATERIAL!$C:$F,3,0)</f>
        <v>Kg</v>
      </c>
      <c r="G1109" s="27">
        <v>0.1</v>
      </c>
      <c r="H1109" s="30">
        <f>VLOOKUP(E1109,MATERIAL!$C:$F,4,0)</f>
        <v>15000</v>
      </c>
      <c r="I1109" s="31">
        <f t="shared" si="106"/>
        <v>1500</v>
      </c>
    </row>
    <row r="1110" spans="2:13" ht="15" customHeight="1">
      <c r="C1110" s="28"/>
      <c r="D1110" s="28"/>
      <c r="E1110" s="28"/>
      <c r="F1110" s="34" t="s">
        <v>90</v>
      </c>
      <c r="G1110" s="35"/>
      <c r="H1110" s="28"/>
      <c r="I1110" s="32">
        <f>SUM(I1108:I1109)</f>
        <v>106500</v>
      </c>
    </row>
    <row r="1111" spans="2:13" ht="15" customHeight="1">
      <c r="C1111" s="27" t="s">
        <v>81</v>
      </c>
      <c r="D1111" s="27" t="s">
        <v>91</v>
      </c>
      <c r="E1111" s="28"/>
      <c r="F1111" s="28"/>
      <c r="G1111" s="28"/>
      <c r="H1111" s="28"/>
      <c r="I1111" s="33"/>
    </row>
    <row r="1112" spans="2:13" ht="15" customHeight="1">
      <c r="C1112" s="28"/>
      <c r="D1112" s="28"/>
      <c r="E1112" s="28"/>
      <c r="F1112" s="34" t="s">
        <v>92</v>
      </c>
      <c r="G1112" s="35"/>
      <c r="H1112" s="28"/>
      <c r="I1112" s="33"/>
    </row>
    <row r="1113" spans="2:13" ht="15" customHeight="1">
      <c r="C1113" s="27" t="s">
        <v>82</v>
      </c>
      <c r="D1113" s="27" t="s">
        <v>93</v>
      </c>
      <c r="E1113" s="28"/>
      <c r="F1113" s="28"/>
      <c r="G1113" s="28"/>
      <c r="H1113" s="28"/>
      <c r="I1113" s="36">
        <f>I1106+I1110</f>
        <v>116913</v>
      </c>
    </row>
    <row r="1114" spans="2:13" ht="15" customHeight="1">
      <c r="C1114" s="27" t="s">
        <v>83</v>
      </c>
      <c r="D1114" s="27" t="str">
        <f>+"Overhead &amp; Profit "&amp;$L$3*100&amp;"%"</f>
        <v>Overhead &amp; Profit 9,5%</v>
      </c>
      <c r="E1114" s="28"/>
      <c r="F1114" s="28"/>
      <c r="G1114" s="27">
        <f>$L$3</f>
        <v>9.5000000000000001E-2</v>
      </c>
      <c r="H1114" s="28"/>
      <c r="I1114" s="36">
        <f>G1114*I1113</f>
        <v>11106.735000000001</v>
      </c>
    </row>
    <row r="1115" spans="2:13" ht="15" customHeight="1">
      <c r="B1115" s="37" t="str">
        <f>$M$6&amp;18</f>
        <v>PB18</v>
      </c>
      <c r="C1115" s="27" t="s">
        <v>1</v>
      </c>
      <c r="D1115" s="27" t="s">
        <v>94</v>
      </c>
      <c r="E1115" s="28"/>
      <c r="F1115" s="28"/>
      <c r="G1115" s="28"/>
      <c r="H1115" s="28"/>
      <c r="I1115" s="36">
        <f>SUM(I1113:I1114)</f>
        <v>128019.735</v>
      </c>
    </row>
    <row r="1116" spans="2:13" ht="15" customHeight="1">
      <c r="B1116" s="26"/>
    </row>
    <row r="1117" spans="2:13" ht="15" customHeight="1">
      <c r="B1117" s="26"/>
      <c r="C1117" s="21" t="str">
        <f>VLOOKUP(B1133,'REKAP ANALISA'!$C:$G,3,0)</f>
        <v>Pemasangan 10 kg jaring kawat baja (wiremesh)</v>
      </c>
    </row>
    <row r="1118" spans="2:13">
      <c r="C1118" s="27" t="s">
        <v>0</v>
      </c>
      <c r="D1118" s="27" t="s">
        <v>60</v>
      </c>
      <c r="E1118" s="27" t="s">
        <v>59</v>
      </c>
      <c r="F1118" s="27" t="s">
        <v>61</v>
      </c>
      <c r="G1118" s="27" t="s">
        <v>62</v>
      </c>
      <c r="H1118" s="27" t="s">
        <v>85</v>
      </c>
      <c r="I1118" s="27" t="s">
        <v>86</v>
      </c>
      <c r="M1118" s="21"/>
    </row>
    <row r="1119" spans="2:13">
      <c r="C1119" s="27" t="s">
        <v>14</v>
      </c>
      <c r="D1119" s="27" t="s">
        <v>87</v>
      </c>
      <c r="E1119" s="28"/>
      <c r="F1119" s="28"/>
      <c r="G1119" s="28"/>
      <c r="H1119" s="28"/>
      <c r="I1119" s="28"/>
      <c r="M1119" s="21"/>
    </row>
    <row r="1120" spans="2:13" ht="15" customHeight="1">
      <c r="C1120" s="28"/>
      <c r="D1120" s="27" t="s">
        <v>53</v>
      </c>
      <c r="E1120" s="27" t="s">
        <v>63</v>
      </c>
      <c r="F1120" s="29" t="s">
        <v>50</v>
      </c>
      <c r="G1120" s="27">
        <v>2.5000000000000001E-2</v>
      </c>
      <c r="H1120" s="30">
        <f>VLOOKUP(E1120,UPAH!$C:$F,4,0)</f>
        <v>93000</v>
      </c>
      <c r="I1120" s="31">
        <f t="shared" ref="I1120:I1123" si="107">+G1120*H1120</f>
        <v>2325</v>
      </c>
    </row>
    <row r="1121" spans="2:13" ht="15" customHeight="1">
      <c r="C1121" s="28"/>
      <c r="D1121" s="27" t="s">
        <v>2228</v>
      </c>
      <c r="E1121" s="27" t="s">
        <v>64</v>
      </c>
      <c r="F1121" s="29" t="s">
        <v>50</v>
      </c>
      <c r="G1121" s="27">
        <v>2.5000000000000001E-2</v>
      </c>
      <c r="H1121" s="30">
        <f>VLOOKUP(E1121,UPAH!$C:$F,4,0)</f>
        <v>98000</v>
      </c>
      <c r="I1121" s="31">
        <f t="shared" si="107"/>
        <v>2450</v>
      </c>
    </row>
    <row r="1122" spans="2:13" ht="15" customHeight="1">
      <c r="C1122" s="28"/>
      <c r="D1122" s="27" t="s">
        <v>76</v>
      </c>
      <c r="E1122" s="27" t="s">
        <v>65</v>
      </c>
      <c r="F1122" s="29" t="s">
        <v>50</v>
      </c>
      <c r="G1122" s="27">
        <v>2.5000000000000001E-2</v>
      </c>
      <c r="H1122" s="30">
        <f>VLOOKUP(E1122,UPAH!$C:$F,4,0)</f>
        <v>106000</v>
      </c>
      <c r="I1122" s="31">
        <f t="shared" si="107"/>
        <v>2650</v>
      </c>
    </row>
    <row r="1123" spans="2:13" ht="15" customHeight="1">
      <c r="C1123" s="28"/>
      <c r="D1123" s="27" t="s">
        <v>49</v>
      </c>
      <c r="E1123" s="27" t="s">
        <v>66</v>
      </c>
      <c r="F1123" s="29" t="s">
        <v>50</v>
      </c>
      <c r="G1123" s="27">
        <v>1E-3</v>
      </c>
      <c r="H1123" s="30">
        <f>VLOOKUP(E1123,UPAH!$C:$F,4,0)</f>
        <v>111000</v>
      </c>
      <c r="I1123" s="31">
        <f t="shared" si="107"/>
        <v>111</v>
      </c>
    </row>
    <row r="1124" spans="2:13" ht="15" customHeight="1">
      <c r="C1124" s="28"/>
      <c r="D1124" s="28"/>
      <c r="E1124" s="28"/>
      <c r="F1124" s="34" t="s">
        <v>88</v>
      </c>
      <c r="G1124" s="35"/>
      <c r="H1124" s="28"/>
      <c r="I1124" s="32">
        <f>SUM(I1120:I1123)</f>
        <v>7536</v>
      </c>
    </row>
    <row r="1125" spans="2:13" ht="15" customHeight="1">
      <c r="C1125" s="27" t="s">
        <v>80</v>
      </c>
      <c r="D1125" s="27" t="s">
        <v>89</v>
      </c>
      <c r="E1125" s="28"/>
      <c r="F1125" s="28"/>
      <c r="G1125" s="28"/>
      <c r="H1125" s="28"/>
      <c r="I1125" s="28"/>
    </row>
    <row r="1126" spans="2:13" ht="15" customHeight="1">
      <c r="C1126" s="28"/>
      <c r="D1126" s="27" t="s">
        <v>2229</v>
      </c>
      <c r="E1126" s="27" t="s">
        <v>2230</v>
      </c>
      <c r="F1126" s="30" t="str">
        <f>VLOOKUP(E1126,MATERIAL!$C:$F,3,0)</f>
        <v>Kg</v>
      </c>
      <c r="G1126" s="27">
        <v>10.199999999999999</v>
      </c>
      <c r="H1126" s="30">
        <f>VLOOKUP(E1126,MATERIAL!$C:$F,4,0)</f>
        <v>38000</v>
      </c>
      <c r="I1126" s="31">
        <f t="shared" ref="I1126:I1127" si="108">+G1126*H1126</f>
        <v>387600</v>
      </c>
    </row>
    <row r="1127" spans="2:13" ht="15" customHeight="1">
      <c r="C1127" s="28"/>
      <c r="D1127" s="27" t="s">
        <v>2209</v>
      </c>
      <c r="E1127" s="27" t="s">
        <v>2210</v>
      </c>
      <c r="F1127" s="30" t="str">
        <f>VLOOKUP(E1127,MATERIAL!$C:$F,3,0)</f>
        <v>Kg</v>
      </c>
      <c r="G1127" s="27">
        <v>0.05</v>
      </c>
      <c r="H1127" s="30">
        <f>VLOOKUP(E1127,MATERIAL!$C:$F,4,0)</f>
        <v>15000</v>
      </c>
      <c r="I1127" s="31">
        <f t="shared" si="108"/>
        <v>750</v>
      </c>
    </row>
    <row r="1128" spans="2:13" ht="15" customHeight="1">
      <c r="C1128" s="28"/>
      <c r="D1128" s="28"/>
      <c r="E1128" s="28"/>
      <c r="F1128" s="34" t="s">
        <v>90</v>
      </c>
      <c r="G1128" s="35"/>
      <c r="H1128" s="28"/>
      <c r="I1128" s="32">
        <f>SUM(I1126:I1127)</f>
        <v>388350</v>
      </c>
    </row>
    <row r="1129" spans="2:13" ht="15" customHeight="1">
      <c r="C1129" s="27" t="s">
        <v>81</v>
      </c>
      <c r="D1129" s="27" t="s">
        <v>91</v>
      </c>
      <c r="E1129" s="28"/>
      <c r="F1129" s="28"/>
      <c r="G1129" s="28"/>
      <c r="H1129" s="28"/>
      <c r="I1129" s="33"/>
    </row>
    <row r="1130" spans="2:13" ht="15" customHeight="1">
      <c r="C1130" s="28"/>
      <c r="D1130" s="28"/>
      <c r="E1130" s="28"/>
      <c r="F1130" s="34" t="s">
        <v>92</v>
      </c>
      <c r="G1130" s="35"/>
      <c r="H1130" s="28"/>
      <c r="I1130" s="33"/>
    </row>
    <row r="1131" spans="2:13" ht="15" customHeight="1">
      <c r="C1131" s="27" t="s">
        <v>82</v>
      </c>
      <c r="D1131" s="27" t="s">
        <v>93</v>
      </c>
      <c r="E1131" s="28"/>
      <c r="F1131" s="28"/>
      <c r="G1131" s="28"/>
      <c r="H1131" s="28"/>
      <c r="I1131" s="36">
        <f>I1124+I1128</f>
        <v>395886</v>
      </c>
    </row>
    <row r="1132" spans="2:13" ht="15" customHeight="1">
      <c r="C1132" s="27" t="s">
        <v>83</v>
      </c>
      <c r="D1132" s="27" t="str">
        <f>+"Overhead &amp; Profit "&amp;$L$3*100&amp;"%"</f>
        <v>Overhead &amp; Profit 9,5%</v>
      </c>
      <c r="E1132" s="28"/>
      <c r="F1132" s="28"/>
      <c r="G1132" s="27">
        <f>$L$3</f>
        <v>9.5000000000000001E-2</v>
      </c>
      <c r="H1132" s="28"/>
      <c r="I1132" s="36">
        <f>G1132*I1131</f>
        <v>37609.17</v>
      </c>
    </row>
    <row r="1133" spans="2:13" ht="15" customHeight="1">
      <c r="B1133" s="37" t="str">
        <f>$M$6&amp;19</f>
        <v>PB19</v>
      </c>
      <c r="C1133" s="27" t="s">
        <v>1</v>
      </c>
      <c r="D1133" s="27" t="s">
        <v>94</v>
      </c>
      <c r="E1133" s="28"/>
      <c r="F1133" s="28"/>
      <c r="G1133" s="28"/>
      <c r="H1133" s="28"/>
      <c r="I1133" s="36">
        <f>SUM(I1131:I1132)</f>
        <v>433495.17</v>
      </c>
    </row>
    <row r="1134" spans="2:13" ht="15" customHeight="1">
      <c r="B1134" s="26"/>
    </row>
    <row r="1135" spans="2:13" ht="15" customHeight="1">
      <c r="B1135" s="26"/>
      <c r="C1135" s="21" t="str">
        <f>VLOOKUP(B1152,'REKAP ANALISA'!$C:$G,3,0)</f>
        <v>(K3) Pemasangan 1 m2 bekisting untuk pondasi</v>
      </c>
    </row>
    <row r="1136" spans="2:13">
      <c r="C1136" s="27" t="s">
        <v>0</v>
      </c>
      <c r="D1136" s="27" t="s">
        <v>60</v>
      </c>
      <c r="E1136" s="27" t="s">
        <v>59</v>
      </c>
      <c r="F1136" s="27" t="s">
        <v>61</v>
      </c>
      <c r="G1136" s="27" t="s">
        <v>62</v>
      </c>
      <c r="H1136" s="27" t="s">
        <v>85</v>
      </c>
      <c r="I1136" s="27" t="s">
        <v>86</v>
      </c>
      <c r="M1136" s="21"/>
    </row>
    <row r="1137" spans="2:13">
      <c r="C1137" s="27" t="s">
        <v>14</v>
      </c>
      <c r="D1137" s="27" t="s">
        <v>87</v>
      </c>
      <c r="E1137" s="28"/>
      <c r="F1137" s="28"/>
      <c r="G1137" s="28"/>
      <c r="H1137" s="28"/>
      <c r="I1137" s="28"/>
      <c r="M1137" s="21"/>
    </row>
    <row r="1138" spans="2:13" ht="15" customHeight="1">
      <c r="C1138" s="28"/>
      <c r="D1138" s="27" t="s">
        <v>53</v>
      </c>
      <c r="E1138" s="27" t="s">
        <v>63</v>
      </c>
      <c r="F1138" s="29" t="s">
        <v>50</v>
      </c>
      <c r="G1138" s="27">
        <v>0.52</v>
      </c>
      <c r="H1138" s="30">
        <f>VLOOKUP(E1138,UPAH!$C:$F,4,0)</f>
        <v>93000</v>
      </c>
      <c r="I1138" s="31">
        <f t="shared" ref="I1138:I1141" si="109">+G1138*H1138</f>
        <v>48360</v>
      </c>
    </row>
    <row r="1139" spans="2:13" ht="15" customHeight="1">
      <c r="C1139" s="28"/>
      <c r="D1139" s="27" t="s">
        <v>96</v>
      </c>
      <c r="E1139" s="27" t="s">
        <v>64</v>
      </c>
      <c r="F1139" s="29" t="s">
        <v>50</v>
      </c>
      <c r="G1139" s="27">
        <v>0.26</v>
      </c>
      <c r="H1139" s="30">
        <f>VLOOKUP(E1139,UPAH!$C:$F,4,0)</f>
        <v>98000</v>
      </c>
      <c r="I1139" s="31">
        <f t="shared" si="109"/>
        <v>25480</v>
      </c>
    </row>
    <row r="1140" spans="2:13" ht="15" customHeight="1">
      <c r="C1140" s="28"/>
      <c r="D1140" s="27" t="s">
        <v>76</v>
      </c>
      <c r="E1140" s="27" t="s">
        <v>65</v>
      </c>
      <c r="F1140" s="29" t="s">
        <v>50</v>
      </c>
      <c r="G1140" s="27">
        <v>2.5999999999999999E-2</v>
      </c>
      <c r="H1140" s="30">
        <f>VLOOKUP(E1140,UPAH!$C:$F,4,0)</f>
        <v>106000</v>
      </c>
      <c r="I1140" s="31">
        <f t="shared" si="109"/>
        <v>2756</v>
      </c>
    </row>
    <row r="1141" spans="2:13" ht="15" customHeight="1">
      <c r="C1141" s="28"/>
      <c r="D1141" s="27" t="s">
        <v>49</v>
      </c>
      <c r="E1141" s="27" t="s">
        <v>66</v>
      </c>
      <c r="F1141" s="29" t="s">
        <v>50</v>
      </c>
      <c r="G1141" s="27">
        <v>2.5999999999999999E-2</v>
      </c>
      <c r="H1141" s="30">
        <f>VLOOKUP(E1141,UPAH!$C:$F,4,0)</f>
        <v>111000</v>
      </c>
      <c r="I1141" s="31">
        <f t="shared" si="109"/>
        <v>2886</v>
      </c>
    </row>
    <row r="1142" spans="2:13" ht="15" customHeight="1">
      <c r="C1142" s="28"/>
      <c r="D1142" s="28"/>
      <c r="E1142" s="28"/>
      <c r="F1142" s="34" t="s">
        <v>88</v>
      </c>
      <c r="G1142" s="35"/>
      <c r="H1142" s="28"/>
      <c r="I1142" s="32">
        <f>SUM(I1138:I1141)</f>
        <v>79482</v>
      </c>
    </row>
    <row r="1143" spans="2:13" ht="15" customHeight="1">
      <c r="C1143" s="27" t="s">
        <v>80</v>
      </c>
      <c r="D1143" s="27" t="s">
        <v>89</v>
      </c>
      <c r="E1143" s="28"/>
      <c r="F1143" s="28"/>
      <c r="G1143" s="28"/>
      <c r="H1143" s="28"/>
      <c r="I1143" s="28"/>
    </row>
    <row r="1144" spans="2:13" ht="15" customHeight="1">
      <c r="C1144" s="28"/>
      <c r="D1144" s="27" t="s">
        <v>2231</v>
      </c>
      <c r="E1144" s="27" t="s">
        <v>2185</v>
      </c>
      <c r="F1144" s="30" t="str">
        <f>VLOOKUP(E1144,MATERIAL!$C:$F,3,0)</f>
        <v>m3</v>
      </c>
      <c r="G1144" s="27">
        <v>0.04</v>
      </c>
      <c r="H1144" s="30">
        <f>VLOOKUP(E1144,MATERIAL!$C:$F,4,0)</f>
        <v>2088900</v>
      </c>
      <c r="I1144" s="31">
        <f t="shared" ref="I1144:I1146" si="110">+G1144*H1144</f>
        <v>83556</v>
      </c>
    </row>
    <row r="1145" spans="2:13" ht="15" customHeight="1">
      <c r="C1145" s="28"/>
      <c r="D1145" s="27" t="s">
        <v>2232</v>
      </c>
      <c r="E1145" s="27" t="s">
        <v>102</v>
      </c>
      <c r="F1145" s="30" t="str">
        <f>VLOOKUP(E1145,MATERIAL!$C:$F,3,0)</f>
        <v>Kg</v>
      </c>
      <c r="G1145" s="27">
        <v>0.3</v>
      </c>
      <c r="H1145" s="30">
        <f>VLOOKUP(E1145,MATERIAL!$C:$F,4,0)</f>
        <v>18000</v>
      </c>
      <c r="I1145" s="31">
        <f t="shared" si="110"/>
        <v>5400</v>
      </c>
    </row>
    <row r="1146" spans="2:13" ht="15" customHeight="1">
      <c r="C1146" s="28"/>
      <c r="D1146" s="27" t="s">
        <v>2233</v>
      </c>
      <c r="E1146" s="27" t="s">
        <v>2234</v>
      </c>
      <c r="F1146" s="30" t="str">
        <f>VLOOKUP(E1146,MATERIAL!$C:$F,3,0)</f>
        <v>L</v>
      </c>
      <c r="G1146" s="27">
        <v>0.1</v>
      </c>
      <c r="H1146" s="30">
        <f>VLOOKUP(E1146,MATERIAL!$C:$F,4,0)</f>
        <v>35000</v>
      </c>
      <c r="I1146" s="31">
        <f t="shared" si="110"/>
        <v>3500</v>
      </c>
    </row>
    <row r="1147" spans="2:13" ht="15" customHeight="1">
      <c r="C1147" s="28"/>
      <c r="D1147" s="28"/>
      <c r="E1147" s="28"/>
      <c r="F1147" s="34" t="s">
        <v>90</v>
      </c>
      <c r="G1147" s="35"/>
      <c r="H1147" s="28"/>
      <c r="I1147" s="32">
        <f>SUM(I1144:I1146)</f>
        <v>92456</v>
      </c>
    </row>
    <row r="1148" spans="2:13" ht="15" customHeight="1">
      <c r="C1148" s="27" t="s">
        <v>81</v>
      </c>
      <c r="D1148" s="27" t="s">
        <v>91</v>
      </c>
      <c r="E1148" s="28"/>
      <c r="F1148" s="28"/>
      <c r="G1148" s="28"/>
      <c r="H1148" s="28"/>
      <c r="I1148" s="33"/>
    </row>
    <row r="1149" spans="2:13" ht="15" customHeight="1">
      <c r="C1149" s="28"/>
      <c r="D1149" s="28"/>
      <c r="E1149" s="28"/>
      <c r="F1149" s="34" t="s">
        <v>92</v>
      </c>
      <c r="G1149" s="35"/>
      <c r="H1149" s="28"/>
      <c r="I1149" s="33"/>
    </row>
    <row r="1150" spans="2:13" ht="15" customHeight="1">
      <c r="C1150" s="27" t="s">
        <v>82</v>
      </c>
      <c r="D1150" s="27" t="s">
        <v>93</v>
      </c>
      <c r="E1150" s="28"/>
      <c r="F1150" s="28"/>
      <c r="G1150" s="28"/>
      <c r="H1150" s="28"/>
      <c r="I1150" s="36">
        <f>I1142+I1147</f>
        <v>171938</v>
      </c>
    </row>
    <row r="1151" spans="2:13" ht="15" customHeight="1">
      <c r="C1151" s="27" t="s">
        <v>83</v>
      </c>
      <c r="D1151" s="27" t="str">
        <f>+"Overhead &amp; Profit "&amp;$L$3*100&amp;"%"</f>
        <v>Overhead &amp; Profit 9,5%</v>
      </c>
      <c r="E1151" s="28"/>
      <c r="F1151" s="28"/>
      <c r="G1151" s="27">
        <f>$L$3</f>
        <v>9.5000000000000001E-2</v>
      </c>
      <c r="H1151" s="28"/>
      <c r="I1151" s="36">
        <f>G1151*I1150</f>
        <v>16334.11</v>
      </c>
    </row>
    <row r="1152" spans="2:13" ht="15" customHeight="1">
      <c r="B1152" s="37" t="str">
        <f>$M$6&amp;20</f>
        <v>PB20</v>
      </c>
      <c r="C1152" s="27" t="s">
        <v>1</v>
      </c>
      <c r="D1152" s="27" t="s">
        <v>94</v>
      </c>
      <c r="E1152" s="28"/>
      <c r="F1152" s="28"/>
      <c r="G1152" s="28"/>
      <c r="H1152" s="28"/>
      <c r="I1152" s="36">
        <f>SUM(I1150:I1151)</f>
        <v>188272.11</v>
      </c>
    </row>
    <row r="1153" spans="2:13" ht="15" customHeight="1">
      <c r="B1153" s="26"/>
    </row>
    <row r="1154" spans="2:13">
      <c r="B1154" s="26"/>
      <c r="C1154" s="21" t="str">
        <f>VLOOKUP(B1171,'REKAP ANALISA'!$C:$G,3,0)</f>
        <v>(K3) Pemasangan 1 m2 bekisting untuk sloof</v>
      </c>
      <c r="M1154" s="21"/>
    </row>
    <row r="1155" spans="2:13">
      <c r="C1155" s="27" t="s">
        <v>0</v>
      </c>
      <c r="D1155" s="27" t="s">
        <v>60</v>
      </c>
      <c r="E1155" s="27" t="s">
        <v>59</v>
      </c>
      <c r="F1155" s="27" t="s">
        <v>61</v>
      </c>
      <c r="G1155" s="27" t="s">
        <v>62</v>
      </c>
      <c r="H1155" s="27" t="s">
        <v>85</v>
      </c>
      <c r="I1155" s="27" t="s">
        <v>86</v>
      </c>
      <c r="M1155" s="21"/>
    </row>
    <row r="1156" spans="2:13" ht="15" customHeight="1">
      <c r="C1156" s="27" t="s">
        <v>14</v>
      </c>
      <c r="D1156" s="27" t="s">
        <v>87</v>
      </c>
      <c r="E1156" s="28"/>
      <c r="F1156" s="28"/>
      <c r="G1156" s="28"/>
      <c r="H1156" s="28"/>
      <c r="I1156" s="28"/>
    </row>
    <row r="1157" spans="2:13" ht="15" customHeight="1">
      <c r="C1157" s="28"/>
      <c r="D1157" s="27" t="s">
        <v>53</v>
      </c>
      <c r="E1157" s="27" t="s">
        <v>63</v>
      </c>
      <c r="F1157" s="29" t="s">
        <v>50</v>
      </c>
      <c r="G1157" s="27">
        <v>0.52</v>
      </c>
      <c r="H1157" s="30">
        <f>VLOOKUP(E1157,UPAH!$C:$F,4,0)</f>
        <v>93000</v>
      </c>
      <c r="I1157" s="31">
        <f t="shared" ref="I1157:I1160" si="111">+G1157*H1157</f>
        <v>48360</v>
      </c>
    </row>
    <row r="1158" spans="2:13" ht="15" customHeight="1">
      <c r="C1158" s="28"/>
      <c r="D1158" s="27" t="s">
        <v>96</v>
      </c>
      <c r="E1158" s="27" t="s">
        <v>64</v>
      </c>
      <c r="F1158" s="29" t="s">
        <v>50</v>
      </c>
      <c r="G1158" s="27">
        <v>0.26</v>
      </c>
      <c r="H1158" s="30">
        <f>VLOOKUP(E1158,UPAH!$C:$F,4,0)</f>
        <v>98000</v>
      </c>
      <c r="I1158" s="31">
        <f t="shared" si="111"/>
        <v>25480</v>
      </c>
    </row>
    <row r="1159" spans="2:13" ht="15" customHeight="1">
      <c r="C1159" s="28"/>
      <c r="D1159" s="27" t="s">
        <v>76</v>
      </c>
      <c r="E1159" s="27" t="s">
        <v>65</v>
      </c>
      <c r="F1159" s="29" t="s">
        <v>50</v>
      </c>
      <c r="G1159" s="27">
        <v>2.5999999999999999E-2</v>
      </c>
      <c r="H1159" s="30">
        <f>VLOOKUP(E1159,UPAH!$C:$F,4,0)</f>
        <v>106000</v>
      </c>
      <c r="I1159" s="31">
        <f t="shared" si="111"/>
        <v>2756</v>
      </c>
    </row>
    <row r="1160" spans="2:13" ht="15" customHeight="1">
      <c r="C1160" s="28"/>
      <c r="D1160" s="27" t="s">
        <v>49</v>
      </c>
      <c r="E1160" s="27" t="s">
        <v>66</v>
      </c>
      <c r="F1160" s="29" t="s">
        <v>50</v>
      </c>
      <c r="G1160" s="27">
        <v>2.5999999999999999E-2</v>
      </c>
      <c r="H1160" s="30">
        <f>VLOOKUP(E1160,UPAH!$C:$F,4,0)</f>
        <v>111000</v>
      </c>
      <c r="I1160" s="31">
        <f t="shared" si="111"/>
        <v>2886</v>
      </c>
    </row>
    <row r="1161" spans="2:13" ht="15" customHeight="1">
      <c r="C1161" s="28"/>
      <c r="D1161" s="28"/>
      <c r="E1161" s="28"/>
      <c r="F1161" s="34" t="s">
        <v>88</v>
      </c>
      <c r="G1161" s="35"/>
      <c r="H1161" s="28"/>
      <c r="I1161" s="32">
        <f>SUM(I1157:I1160)</f>
        <v>79482</v>
      </c>
    </row>
    <row r="1162" spans="2:13" ht="15" customHeight="1">
      <c r="C1162" s="27" t="s">
        <v>80</v>
      </c>
      <c r="D1162" s="27" t="s">
        <v>89</v>
      </c>
      <c r="E1162" s="28"/>
      <c r="F1162" s="28"/>
      <c r="G1162" s="28"/>
      <c r="H1162" s="28"/>
      <c r="I1162" s="28"/>
    </row>
    <row r="1163" spans="2:13" ht="15" customHeight="1">
      <c r="C1163" s="28"/>
      <c r="D1163" s="27" t="s">
        <v>2231</v>
      </c>
      <c r="E1163" s="27" t="s">
        <v>2185</v>
      </c>
      <c r="F1163" s="30" t="str">
        <f>VLOOKUP(E1163,MATERIAL!$C:$F,3,0)</f>
        <v>m3</v>
      </c>
      <c r="G1163" s="27">
        <v>4.4999999999999998E-2</v>
      </c>
      <c r="H1163" s="30">
        <f>VLOOKUP(E1163,MATERIAL!$C:$F,4,0)</f>
        <v>2088900</v>
      </c>
      <c r="I1163" s="31">
        <f t="shared" ref="I1163:I1165" si="112">+G1163*H1163</f>
        <v>94000.5</v>
      </c>
    </row>
    <row r="1164" spans="2:13" ht="15" customHeight="1">
      <c r="C1164" s="28"/>
      <c r="D1164" s="27" t="s">
        <v>2232</v>
      </c>
      <c r="E1164" s="27" t="s">
        <v>102</v>
      </c>
      <c r="F1164" s="30" t="str">
        <f>VLOOKUP(E1164,MATERIAL!$C:$F,3,0)</f>
        <v>Kg</v>
      </c>
      <c r="G1164" s="27">
        <v>0.3</v>
      </c>
      <c r="H1164" s="30">
        <f>VLOOKUP(E1164,MATERIAL!$C:$F,4,0)</f>
        <v>18000</v>
      </c>
      <c r="I1164" s="31">
        <f t="shared" si="112"/>
        <v>5400</v>
      </c>
    </row>
    <row r="1165" spans="2:13" ht="15" customHeight="1">
      <c r="C1165" s="28"/>
      <c r="D1165" s="27" t="s">
        <v>2233</v>
      </c>
      <c r="E1165" s="27" t="s">
        <v>2234</v>
      </c>
      <c r="F1165" s="30" t="str">
        <f>VLOOKUP(E1165,MATERIAL!$C:$F,3,0)</f>
        <v>L</v>
      </c>
      <c r="G1165" s="27">
        <v>0.1</v>
      </c>
      <c r="H1165" s="30">
        <f>VLOOKUP(E1165,MATERIAL!$C:$F,4,0)</f>
        <v>35000</v>
      </c>
      <c r="I1165" s="31">
        <f t="shared" si="112"/>
        <v>3500</v>
      </c>
    </row>
    <row r="1166" spans="2:13" ht="15" customHeight="1">
      <c r="C1166" s="28"/>
      <c r="D1166" s="28"/>
      <c r="E1166" s="28"/>
      <c r="F1166" s="34" t="s">
        <v>90</v>
      </c>
      <c r="G1166" s="35"/>
      <c r="H1166" s="28"/>
      <c r="I1166" s="32">
        <f>SUM(I1163:I1165)</f>
        <v>102900.5</v>
      </c>
    </row>
    <row r="1167" spans="2:13" ht="15" customHeight="1">
      <c r="C1167" s="27" t="s">
        <v>81</v>
      </c>
      <c r="D1167" s="27" t="s">
        <v>91</v>
      </c>
      <c r="E1167" s="28"/>
      <c r="F1167" s="28"/>
      <c r="G1167" s="28"/>
      <c r="H1167" s="28"/>
      <c r="I1167" s="33"/>
    </row>
    <row r="1168" spans="2:13" ht="15" customHeight="1">
      <c r="C1168" s="28"/>
      <c r="D1168" s="28"/>
      <c r="E1168" s="28"/>
      <c r="F1168" s="34" t="s">
        <v>92</v>
      </c>
      <c r="G1168" s="35"/>
      <c r="H1168" s="28"/>
      <c r="I1168" s="33"/>
    </row>
    <row r="1169" spans="2:13" ht="15" customHeight="1">
      <c r="C1169" s="27" t="s">
        <v>82</v>
      </c>
      <c r="D1169" s="27" t="s">
        <v>93</v>
      </c>
      <c r="E1169" s="28"/>
      <c r="F1169" s="28"/>
      <c r="G1169" s="28"/>
      <c r="H1169" s="28"/>
      <c r="I1169" s="36">
        <f>I1161+I1166</f>
        <v>182382.5</v>
      </c>
    </row>
    <row r="1170" spans="2:13" ht="15" customHeight="1">
      <c r="C1170" s="27" t="s">
        <v>83</v>
      </c>
      <c r="D1170" s="27" t="str">
        <f>+"Overhead &amp; Profit "&amp;$L$3*100&amp;"%"</f>
        <v>Overhead &amp; Profit 9,5%</v>
      </c>
      <c r="E1170" s="28"/>
      <c r="F1170" s="28"/>
      <c r="G1170" s="27">
        <f>$L$3</f>
        <v>9.5000000000000001E-2</v>
      </c>
      <c r="H1170" s="28"/>
      <c r="I1170" s="36">
        <f>G1170*I1169</f>
        <v>17326.337500000001</v>
      </c>
    </row>
    <row r="1171" spans="2:13" ht="15" customHeight="1">
      <c r="B1171" s="37" t="str">
        <f>$M$6&amp;21</f>
        <v>PB21</v>
      </c>
      <c r="C1171" s="27" t="s">
        <v>1</v>
      </c>
      <c r="D1171" s="27" t="s">
        <v>94</v>
      </c>
      <c r="E1171" s="28"/>
      <c r="F1171" s="28"/>
      <c r="G1171" s="28"/>
      <c r="H1171" s="28"/>
      <c r="I1171" s="36">
        <f>SUM(I1169:I1170)</f>
        <v>199708.83749999999</v>
      </c>
    </row>
    <row r="1172" spans="2:13" ht="15" customHeight="1">
      <c r="B1172" s="26"/>
    </row>
    <row r="1173" spans="2:13">
      <c r="B1173" s="26"/>
      <c r="C1173" s="21" t="str">
        <f>VLOOKUP(B1194,'REKAP ANALISA'!$C:$G,3,0)</f>
        <v>(K3) Pemasangan 1 m2 bekisting untuk kolom</v>
      </c>
      <c r="M1173" s="21"/>
    </row>
    <row r="1174" spans="2:13">
      <c r="C1174" s="27" t="s">
        <v>0</v>
      </c>
      <c r="D1174" s="27" t="s">
        <v>60</v>
      </c>
      <c r="E1174" s="27" t="s">
        <v>59</v>
      </c>
      <c r="F1174" s="27" t="s">
        <v>61</v>
      </c>
      <c r="G1174" s="27" t="s">
        <v>62</v>
      </c>
      <c r="H1174" s="27" t="s">
        <v>85</v>
      </c>
      <c r="I1174" s="27" t="s">
        <v>86</v>
      </c>
      <c r="M1174" s="21"/>
    </row>
    <row r="1175" spans="2:13" ht="15" customHeight="1">
      <c r="C1175" s="27" t="s">
        <v>14</v>
      </c>
      <c r="D1175" s="27" t="s">
        <v>87</v>
      </c>
      <c r="E1175" s="28"/>
      <c r="F1175" s="28"/>
      <c r="G1175" s="28"/>
      <c r="H1175" s="28"/>
      <c r="I1175" s="28"/>
    </row>
    <row r="1176" spans="2:13" ht="15" customHeight="1">
      <c r="C1176" s="28"/>
      <c r="D1176" s="27" t="s">
        <v>53</v>
      </c>
      <c r="E1176" s="27" t="s">
        <v>63</v>
      </c>
      <c r="F1176" s="29" t="s">
        <v>50</v>
      </c>
      <c r="G1176" s="27">
        <v>0.66</v>
      </c>
      <c r="H1176" s="30">
        <f>VLOOKUP(E1176,UPAH!$C:$F,4,0)</f>
        <v>93000</v>
      </c>
      <c r="I1176" s="31">
        <f t="shared" ref="I1176:I1179" si="113">+G1176*H1176</f>
        <v>61380</v>
      </c>
    </row>
    <row r="1177" spans="2:13" ht="15" customHeight="1">
      <c r="C1177" s="28"/>
      <c r="D1177" s="27" t="s">
        <v>96</v>
      </c>
      <c r="E1177" s="27" t="s">
        <v>64</v>
      </c>
      <c r="F1177" s="29" t="s">
        <v>50</v>
      </c>
      <c r="G1177" s="27">
        <v>0.33</v>
      </c>
      <c r="H1177" s="30">
        <f>VLOOKUP(E1177,UPAH!$C:$F,4,0)</f>
        <v>98000</v>
      </c>
      <c r="I1177" s="31">
        <f t="shared" si="113"/>
        <v>32340</v>
      </c>
    </row>
    <row r="1178" spans="2:13" ht="15" customHeight="1">
      <c r="C1178" s="28"/>
      <c r="D1178" s="27" t="s">
        <v>76</v>
      </c>
      <c r="E1178" s="27" t="s">
        <v>65</v>
      </c>
      <c r="F1178" s="29" t="s">
        <v>50</v>
      </c>
      <c r="G1178" s="27">
        <v>3.3000000000000002E-2</v>
      </c>
      <c r="H1178" s="30">
        <f>VLOOKUP(E1178,UPAH!$C:$F,4,0)</f>
        <v>106000</v>
      </c>
      <c r="I1178" s="31">
        <f t="shared" si="113"/>
        <v>3498</v>
      </c>
    </row>
    <row r="1179" spans="2:13" ht="15" customHeight="1">
      <c r="C1179" s="28"/>
      <c r="D1179" s="27" t="s">
        <v>49</v>
      </c>
      <c r="E1179" s="27" t="s">
        <v>66</v>
      </c>
      <c r="F1179" s="29" t="s">
        <v>50</v>
      </c>
      <c r="G1179" s="27">
        <v>3.3000000000000002E-2</v>
      </c>
      <c r="H1179" s="30">
        <f>VLOOKUP(E1179,UPAH!$C:$F,4,0)</f>
        <v>111000</v>
      </c>
      <c r="I1179" s="31">
        <f t="shared" si="113"/>
        <v>3663</v>
      </c>
    </row>
    <row r="1180" spans="2:13" ht="15" customHeight="1">
      <c r="C1180" s="28"/>
      <c r="D1180" s="28"/>
      <c r="E1180" s="28"/>
      <c r="F1180" s="34" t="s">
        <v>88</v>
      </c>
      <c r="G1180" s="35"/>
      <c r="H1180" s="28"/>
      <c r="I1180" s="32">
        <f>SUM(I1176:I1179)</f>
        <v>100881</v>
      </c>
    </row>
    <row r="1181" spans="2:13" ht="15" customHeight="1">
      <c r="C1181" s="27" t="s">
        <v>80</v>
      </c>
      <c r="D1181" s="27" t="s">
        <v>89</v>
      </c>
      <c r="E1181" s="28"/>
      <c r="F1181" s="28"/>
      <c r="G1181" s="28"/>
      <c r="H1181" s="28"/>
      <c r="I1181" s="28"/>
    </row>
    <row r="1182" spans="2:13" ht="15" customHeight="1">
      <c r="C1182" s="28"/>
      <c r="D1182" s="27" t="s">
        <v>2231</v>
      </c>
      <c r="E1182" s="27" t="s">
        <v>2185</v>
      </c>
      <c r="F1182" s="30" t="str">
        <f>VLOOKUP(E1182,MATERIAL!$C:$F,3,0)</f>
        <v>m3</v>
      </c>
      <c r="G1182" s="27">
        <v>0.04</v>
      </c>
      <c r="H1182" s="30">
        <f>VLOOKUP(E1182,MATERIAL!$C:$F,4,0)</f>
        <v>2088900</v>
      </c>
      <c r="I1182" s="31">
        <f t="shared" ref="I1182:I1187" si="114">+G1182*H1182</f>
        <v>83556</v>
      </c>
    </row>
    <row r="1183" spans="2:13" ht="15" customHeight="1">
      <c r="C1183" s="28"/>
      <c r="D1183" s="27" t="s">
        <v>102</v>
      </c>
      <c r="E1183" s="27" t="s">
        <v>102</v>
      </c>
      <c r="F1183" s="30" t="str">
        <f>VLOOKUP(E1183,MATERIAL!$C:$F,3,0)</f>
        <v>Kg</v>
      </c>
      <c r="G1183" s="27">
        <v>0.4</v>
      </c>
      <c r="H1183" s="30">
        <f>VLOOKUP(E1183,MATERIAL!$C:$F,4,0)</f>
        <v>18000</v>
      </c>
      <c r="I1183" s="31">
        <f t="shared" si="114"/>
        <v>7200</v>
      </c>
    </row>
    <row r="1184" spans="2:13" ht="15" customHeight="1">
      <c r="C1184" s="28"/>
      <c r="D1184" s="27" t="s">
        <v>2233</v>
      </c>
      <c r="E1184" s="27" t="s">
        <v>2234</v>
      </c>
      <c r="F1184" s="30" t="str">
        <f>VLOOKUP(E1184,MATERIAL!$C:$F,3,0)</f>
        <v>L</v>
      </c>
      <c r="G1184" s="27">
        <v>0.2</v>
      </c>
      <c r="H1184" s="30">
        <f>VLOOKUP(E1184,MATERIAL!$C:$F,4,0)</f>
        <v>35000</v>
      </c>
      <c r="I1184" s="31">
        <f t="shared" si="114"/>
        <v>7000</v>
      </c>
    </row>
    <row r="1185" spans="2:13" ht="15" customHeight="1">
      <c r="C1185" s="28"/>
      <c r="D1185" s="27" t="s">
        <v>2235</v>
      </c>
      <c r="E1185" s="27" t="s">
        <v>100</v>
      </c>
      <c r="F1185" s="30" t="str">
        <f>VLOOKUP(E1185,MATERIAL!$C:$F,3,0)</f>
        <v>m3</v>
      </c>
      <c r="G1185" s="27">
        <v>1.4999999999999999E-2</v>
      </c>
      <c r="H1185" s="30">
        <f>VLOOKUP(E1185,MATERIAL!$C:$F,4,0)</f>
        <v>7579000</v>
      </c>
      <c r="I1185" s="31">
        <f t="shared" si="114"/>
        <v>113685</v>
      </c>
    </row>
    <row r="1186" spans="2:13" ht="15" customHeight="1">
      <c r="C1186" s="28"/>
      <c r="D1186" s="27" t="s">
        <v>2236</v>
      </c>
      <c r="E1186" s="27" t="s">
        <v>2237</v>
      </c>
      <c r="F1186" s="30" t="str">
        <f>VLOOKUP(E1186,MATERIAL!$C:$F,3,0)</f>
        <v>Lembar</v>
      </c>
      <c r="G1186" s="27">
        <v>0.35</v>
      </c>
      <c r="H1186" s="30">
        <f>VLOOKUP(E1186,MATERIAL!$C:$F,4,0)</f>
        <v>187300</v>
      </c>
      <c r="I1186" s="31">
        <f t="shared" si="114"/>
        <v>65555</v>
      </c>
    </row>
    <row r="1187" spans="2:13" ht="15" customHeight="1">
      <c r="C1187" s="28"/>
      <c r="D1187" s="27" t="s">
        <v>97</v>
      </c>
      <c r="E1187" s="27" t="s">
        <v>98</v>
      </c>
      <c r="F1187" s="30" t="str">
        <f>VLOOKUP(E1187,MATERIAL!$C:$F,3,0)</f>
        <v>Batang</v>
      </c>
      <c r="G1187" s="27">
        <v>2</v>
      </c>
      <c r="H1187" s="30">
        <f>VLOOKUP(E1187,MATERIAL!$C:$F,4,0)</f>
        <v>62000</v>
      </c>
      <c r="I1187" s="31">
        <f t="shared" si="114"/>
        <v>124000</v>
      </c>
    </row>
    <row r="1188" spans="2:13" ht="15" customHeight="1">
      <c r="C1188" s="28"/>
      <c r="D1188" s="28"/>
      <c r="E1188" s="28"/>
      <c r="F1188" s="34" t="s">
        <v>90</v>
      </c>
      <c r="G1188" s="35"/>
      <c r="H1188" s="28"/>
      <c r="I1188" s="32">
        <f>SUM(I1182:I1187)</f>
        <v>400996</v>
      </c>
    </row>
    <row r="1189" spans="2:13" ht="15" customHeight="1">
      <c r="C1189" s="28"/>
      <c r="D1189" s="28"/>
      <c r="E1189" s="28"/>
      <c r="F1189" s="34" t="s">
        <v>2238</v>
      </c>
      <c r="G1189" s="35"/>
      <c r="H1189" s="28"/>
      <c r="I1189" s="32">
        <f>I1188/2</f>
        <v>200498</v>
      </c>
    </row>
    <row r="1190" spans="2:13" ht="15" customHeight="1">
      <c r="C1190" s="27" t="s">
        <v>81</v>
      </c>
      <c r="D1190" s="27" t="s">
        <v>91</v>
      </c>
      <c r="E1190" s="28"/>
      <c r="F1190" s="28"/>
      <c r="G1190" s="28"/>
      <c r="H1190" s="28"/>
      <c r="I1190" s="33"/>
    </row>
    <row r="1191" spans="2:13" ht="15" customHeight="1">
      <c r="C1191" s="28"/>
      <c r="D1191" s="28"/>
      <c r="E1191" s="28"/>
      <c r="F1191" s="34" t="s">
        <v>92</v>
      </c>
      <c r="G1191" s="35"/>
      <c r="H1191" s="28"/>
      <c r="I1191" s="33"/>
    </row>
    <row r="1192" spans="2:13" ht="15" customHeight="1">
      <c r="C1192" s="27" t="s">
        <v>82</v>
      </c>
      <c r="D1192" s="27" t="s">
        <v>93</v>
      </c>
      <c r="E1192" s="28"/>
      <c r="F1192" s="28"/>
      <c r="G1192" s="28"/>
      <c r="H1192" s="28"/>
      <c r="I1192" s="36">
        <f>I1180+I1189</f>
        <v>301379</v>
      </c>
    </row>
    <row r="1193" spans="2:13">
      <c r="C1193" s="27" t="s">
        <v>83</v>
      </c>
      <c r="D1193" s="27" t="str">
        <f>+"Overhead &amp; Profit "&amp;$L$3*100&amp;"%"</f>
        <v>Overhead &amp; Profit 9,5%</v>
      </c>
      <c r="E1193" s="28"/>
      <c r="F1193" s="28"/>
      <c r="G1193" s="27">
        <f>$L$3</f>
        <v>9.5000000000000001E-2</v>
      </c>
      <c r="H1193" s="28"/>
      <c r="I1193" s="36">
        <f>G1193*I1192</f>
        <v>28631.005000000001</v>
      </c>
      <c r="M1193" s="21"/>
    </row>
    <row r="1194" spans="2:13">
      <c r="B1194" s="37" t="str">
        <f>$M$6&amp;22</f>
        <v>PB22</v>
      </c>
      <c r="C1194" s="27" t="s">
        <v>1</v>
      </c>
      <c r="D1194" s="27" t="s">
        <v>94</v>
      </c>
      <c r="E1194" s="28"/>
      <c r="F1194" s="28"/>
      <c r="G1194" s="28"/>
      <c r="H1194" s="28"/>
      <c r="I1194" s="36">
        <f>SUM(I1192:I1193)</f>
        <v>330010.005</v>
      </c>
      <c r="M1194" s="21"/>
    </row>
    <row r="1195" spans="2:13" ht="15" customHeight="1">
      <c r="B1195" s="26"/>
    </row>
    <row r="1196" spans="2:13" ht="15" customHeight="1">
      <c r="B1196" s="26"/>
      <c r="C1196" s="21" t="str">
        <f>VLOOKUP(B1217,'REKAP ANALISA'!$C:$G,3,0)</f>
        <v>(K3) Pemasangan 1 m2 bekisting untuk balok</v>
      </c>
    </row>
    <row r="1197" spans="2:13" ht="15" customHeight="1">
      <c r="C1197" s="27" t="s">
        <v>0</v>
      </c>
      <c r="D1197" s="27" t="s">
        <v>60</v>
      </c>
      <c r="E1197" s="27" t="s">
        <v>59</v>
      </c>
      <c r="F1197" s="27" t="s">
        <v>61</v>
      </c>
      <c r="G1197" s="27" t="s">
        <v>62</v>
      </c>
      <c r="H1197" s="27" t="s">
        <v>85</v>
      </c>
      <c r="I1197" s="27" t="s">
        <v>86</v>
      </c>
    </row>
    <row r="1198" spans="2:13" ht="15" customHeight="1">
      <c r="C1198" s="27" t="s">
        <v>14</v>
      </c>
      <c r="D1198" s="27" t="s">
        <v>87</v>
      </c>
      <c r="E1198" s="28"/>
      <c r="F1198" s="28"/>
      <c r="G1198" s="28"/>
      <c r="H1198" s="28"/>
      <c r="I1198" s="28"/>
    </row>
    <row r="1199" spans="2:13" ht="15" customHeight="1">
      <c r="C1199" s="28"/>
      <c r="D1199" s="27" t="s">
        <v>53</v>
      </c>
      <c r="E1199" s="27" t="s">
        <v>63</v>
      </c>
      <c r="F1199" s="29" t="s">
        <v>50</v>
      </c>
      <c r="G1199" s="27">
        <v>0.66</v>
      </c>
      <c r="H1199" s="30">
        <f>VLOOKUP(E1199,UPAH!$C:$F,4,0)</f>
        <v>93000</v>
      </c>
      <c r="I1199" s="31">
        <f t="shared" ref="I1199:I1202" si="115">+G1199*H1199</f>
        <v>61380</v>
      </c>
    </row>
    <row r="1200" spans="2:13" ht="15" customHeight="1">
      <c r="C1200" s="28"/>
      <c r="D1200" s="27" t="s">
        <v>96</v>
      </c>
      <c r="E1200" s="27" t="s">
        <v>64</v>
      </c>
      <c r="F1200" s="29" t="s">
        <v>50</v>
      </c>
      <c r="G1200" s="27">
        <v>0.33</v>
      </c>
      <c r="H1200" s="30">
        <f>VLOOKUP(E1200,UPAH!$C:$F,4,0)</f>
        <v>98000</v>
      </c>
      <c r="I1200" s="31">
        <f t="shared" si="115"/>
        <v>32340</v>
      </c>
    </row>
    <row r="1201" spans="3:13" ht="15" customHeight="1">
      <c r="C1201" s="28"/>
      <c r="D1201" s="27" t="s">
        <v>76</v>
      </c>
      <c r="E1201" s="27" t="s">
        <v>65</v>
      </c>
      <c r="F1201" s="29" t="s">
        <v>50</v>
      </c>
      <c r="G1201" s="27">
        <v>3.3000000000000002E-2</v>
      </c>
      <c r="H1201" s="30">
        <f>VLOOKUP(E1201,UPAH!$C:$F,4,0)</f>
        <v>106000</v>
      </c>
      <c r="I1201" s="31">
        <f t="shared" si="115"/>
        <v>3498</v>
      </c>
    </row>
    <row r="1202" spans="3:13" ht="15" customHeight="1">
      <c r="C1202" s="28"/>
      <c r="D1202" s="27" t="s">
        <v>49</v>
      </c>
      <c r="E1202" s="27" t="s">
        <v>66</v>
      </c>
      <c r="F1202" s="29" t="s">
        <v>50</v>
      </c>
      <c r="G1202" s="27">
        <v>3.3000000000000002E-2</v>
      </c>
      <c r="H1202" s="30">
        <f>VLOOKUP(E1202,UPAH!$C:$F,4,0)</f>
        <v>111000</v>
      </c>
      <c r="I1202" s="31">
        <f t="shared" si="115"/>
        <v>3663</v>
      </c>
    </row>
    <row r="1203" spans="3:13" ht="15" customHeight="1">
      <c r="C1203" s="28"/>
      <c r="D1203" s="28"/>
      <c r="E1203" s="28"/>
      <c r="F1203" s="34" t="s">
        <v>88</v>
      </c>
      <c r="G1203" s="35"/>
      <c r="H1203" s="28"/>
      <c r="I1203" s="32">
        <f>SUM(I1199:I1202)</f>
        <v>100881</v>
      </c>
    </row>
    <row r="1204" spans="3:13" ht="15" customHeight="1">
      <c r="C1204" s="27" t="s">
        <v>80</v>
      </c>
      <c r="D1204" s="27" t="s">
        <v>89</v>
      </c>
      <c r="E1204" s="28"/>
      <c r="F1204" s="28"/>
      <c r="G1204" s="28"/>
      <c r="H1204" s="28"/>
      <c r="I1204" s="28"/>
    </row>
    <row r="1205" spans="3:13" ht="15" customHeight="1">
      <c r="C1205" s="28"/>
      <c r="D1205" s="27" t="s">
        <v>2231</v>
      </c>
      <c r="E1205" s="27" t="s">
        <v>2185</v>
      </c>
      <c r="F1205" s="30" t="str">
        <f>VLOOKUP(E1205,MATERIAL!$C:$F,3,0)</f>
        <v>m3</v>
      </c>
      <c r="G1205" s="27">
        <v>0.04</v>
      </c>
      <c r="H1205" s="30">
        <f>VLOOKUP(E1205,MATERIAL!$C:$F,4,0)</f>
        <v>2088900</v>
      </c>
      <c r="I1205" s="31">
        <f t="shared" ref="I1205:I1210" si="116">+G1205*H1205</f>
        <v>83556</v>
      </c>
    </row>
    <row r="1206" spans="3:13" ht="15" customHeight="1">
      <c r="C1206" s="28"/>
      <c r="D1206" s="27" t="s">
        <v>102</v>
      </c>
      <c r="E1206" s="27" t="s">
        <v>102</v>
      </c>
      <c r="F1206" s="30" t="str">
        <f>VLOOKUP(E1206,MATERIAL!$C:$F,3,0)</f>
        <v>Kg</v>
      </c>
      <c r="G1206" s="27">
        <v>0.4</v>
      </c>
      <c r="H1206" s="30">
        <f>VLOOKUP(E1206,MATERIAL!$C:$F,4,0)</f>
        <v>18000</v>
      </c>
      <c r="I1206" s="31">
        <f t="shared" si="116"/>
        <v>7200</v>
      </c>
    </row>
    <row r="1207" spans="3:13" ht="15" customHeight="1">
      <c r="C1207" s="28"/>
      <c r="D1207" s="27" t="s">
        <v>2233</v>
      </c>
      <c r="E1207" s="27" t="s">
        <v>2234</v>
      </c>
      <c r="F1207" s="30" t="str">
        <f>VLOOKUP(E1207,MATERIAL!$C:$F,3,0)</f>
        <v>L</v>
      </c>
      <c r="G1207" s="27">
        <v>0.2</v>
      </c>
      <c r="H1207" s="30">
        <f>VLOOKUP(E1207,MATERIAL!$C:$F,4,0)</f>
        <v>35000</v>
      </c>
      <c r="I1207" s="31">
        <f t="shared" si="116"/>
        <v>7000</v>
      </c>
    </row>
    <row r="1208" spans="3:13" ht="15" customHeight="1">
      <c r="C1208" s="28"/>
      <c r="D1208" s="27" t="s">
        <v>2235</v>
      </c>
      <c r="E1208" s="27" t="s">
        <v>100</v>
      </c>
      <c r="F1208" s="30" t="str">
        <f>VLOOKUP(E1208,MATERIAL!$C:$F,3,0)</f>
        <v>m3</v>
      </c>
      <c r="G1208" s="27">
        <v>1.7999999999999999E-2</v>
      </c>
      <c r="H1208" s="30">
        <f>VLOOKUP(E1208,MATERIAL!$C:$F,4,0)</f>
        <v>7579000</v>
      </c>
      <c r="I1208" s="31">
        <f t="shared" si="116"/>
        <v>136422</v>
      </c>
    </row>
    <row r="1209" spans="3:13" ht="15" customHeight="1">
      <c r="C1209" s="28"/>
      <c r="D1209" s="27" t="s">
        <v>2236</v>
      </c>
      <c r="E1209" s="27" t="s">
        <v>2237</v>
      </c>
      <c r="F1209" s="30" t="str">
        <f>VLOOKUP(E1209,MATERIAL!$C:$F,3,0)</f>
        <v>Lembar</v>
      </c>
      <c r="G1209" s="27">
        <v>0.35</v>
      </c>
      <c r="H1209" s="30">
        <f>VLOOKUP(E1209,MATERIAL!$C:$F,4,0)</f>
        <v>187300</v>
      </c>
      <c r="I1209" s="31">
        <f t="shared" si="116"/>
        <v>65555</v>
      </c>
    </row>
    <row r="1210" spans="3:13" ht="15" customHeight="1">
      <c r="C1210" s="28"/>
      <c r="D1210" s="27" t="s">
        <v>97</v>
      </c>
      <c r="E1210" s="27" t="s">
        <v>98</v>
      </c>
      <c r="F1210" s="30" t="str">
        <f>VLOOKUP(E1210,MATERIAL!$C:$F,3,0)</f>
        <v>Batang</v>
      </c>
      <c r="G1210" s="27">
        <v>2</v>
      </c>
      <c r="H1210" s="30">
        <f>VLOOKUP(E1210,MATERIAL!$C:$F,4,0)</f>
        <v>62000</v>
      </c>
      <c r="I1210" s="31">
        <f t="shared" si="116"/>
        <v>124000</v>
      </c>
    </row>
    <row r="1211" spans="3:13" ht="15" customHeight="1">
      <c r="C1211" s="28"/>
      <c r="D1211" s="28"/>
      <c r="E1211" s="28"/>
      <c r="F1211" s="34" t="s">
        <v>90</v>
      </c>
      <c r="G1211" s="35"/>
      <c r="H1211" s="28"/>
      <c r="I1211" s="32">
        <f>SUM(I1205:I1210)</f>
        <v>423733</v>
      </c>
    </row>
    <row r="1212" spans="3:13" ht="15" customHeight="1">
      <c r="C1212" s="28"/>
      <c r="D1212" s="28"/>
      <c r="E1212" s="28"/>
      <c r="F1212" s="34" t="s">
        <v>2238</v>
      </c>
      <c r="G1212" s="35"/>
      <c r="H1212" s="28"/>
      <c r="I1212" s="32">
        <f>I1211/2</f>
        <v>211866.5</v>
      </c>
    </row>
    <row r="1213" spans="3:13" ht="15" customHeight="1">
      <c r="C1213" s="27" t="s">
        <v>81</v>
      </c>
      <c r="D1213" s="27" t="s">
        <v>91</v>
      </c>
      <c r="E1213" s="28"/>
      <c r="F1213" s="28"/>
      <c r="G1213" s="28"/>
      <c r="H1213" s="28"/>
      <c r="I1213" s="33"/>
    </row>
    <row r="1214" spans="3:13" ht="15" customHeight="1">
      <c r="C1214" s="28"/>
      <c r="D1214" s="28"/>
      <c r="E1214" s="28"/>
      <c r="F1214" s="34" t="s">
        <v>92</v>
      </c>
      <c r="G1214" s="35"/>
      <c r="H1214" s="28"/>
      <c r="I1214" s="33"/>
    </row>
    <row r="1215" spans="3:13" ht="15" customHeight="1">
      <c r="C1215" s="27" t="s">
        <v>82</v>
      </c>
      <c r="D1215" s="27" t="s">
        <v>93</v>
      </c>
      <c r="E1215" s="28"/>
      <c r="F1215" s="28"/>
      <c r="G1215" s="28"/>
      <c r="H1215" s="28"/>
      <c r="I1215" s="36">
        <f>I1203+I1212</f>
        <v>312747.5</v>
      </c>
    </row>
    <row r="1216" spans="3:13">
      <c r="C1216" s="27" t="s">
        <v>83</v>
      </c>
      <c r="D1216" s="27" t="str">
        <f>+"Overhead &amp; Profit "&amp;$L$3*100&amp;"%"</f>
        <v>Overhead &amp; Profit 9,5%</v>
      </c>
      <c r="E1216" s="28"/>
      <c r="F1216" s="28"/>
      <c r="G1216" s="27">
        <f>$L$3</f>
        <v>9.5000000000000001E-2</v>
      </c>
      <c r="H1216" s="28"/>
      <c r="I1216" s="36">
        <f>G1216*I1215</f>
        <v>29711.012500000001</v>
      </c>
      <c r="M1216" s="21"/>
    </row>
    <row r="1217" spans="2:13">
      <c r="B1217" s="37" t="str">
        <f>$M$6&amp;23</f>
        <v>PB23</v>
      </c>
      <c r="C1217" s="27" t="s">
        <v>1</v>
      </c>
      <c r="D1217" s="27" t="s">
        <v>94</v>
      </c>
      <c r="E1217" s="28"/>
      <c r="F1217" s="28"/>
      <c r="G1217" s="28"/>
      <c r="H1217" s="28"/>
      <c r="I1217" s="36">
        <f>SUM(I1215:I1216)</f>
        <v>342458.51250000001</v>
      </c>
      <c r="M1217" s="21"/>
    </row>
    <row r="1218" spans="2:13" ht="15" customHeight="1">
      <c r="B1218" s="26"/>
    </row>
    <row r="1219" spans="2:13" ht="15" customHeight="1">
      <c r="B1219" s="26"/>
      <c r="C1219" s="21" t="str">
        <f>VLOOKUP(B1240,'REKAP ANALISA'!$C:$G,3,0)</f>
        <v>(K3) Pemasangan 1 m2 bekisting untuk lantai</v>
      </c>
    </row>
    <row r="1220" spans="2:13" ht="15" customHeight="1">
      <c r="C1220" s="27" t="s">
        <v>0</v>
      </c>
      <c r="D1220" s="27" t="s">
        <v>60</v>
      </c>
      <c r="E1220" s="27" t="s">
        <v>59</v>
      </c>
      <c r="F1220" s="27" t="s">
        <v>61</v>
      </c>
      <c r="G1220" s="27" t="s">
        <v>62</v>
      </c>
      <c r="H1220" s="27" t="s">
        <v>85</v>
      </c>
      <c r="I1220" s="27" t="s">
        <v>86</v>
      </c>
    </row>
    <row r="1221" spans="2:13" ht="15" customHeight="1">
      <c r="C1221" s="27" t="s">
        <v>14</v>
      </c>
      <c r="D1221" s="27" t="s">
        <v>87</v>
      </c>
      <c r="E1221" s="28"/>
      <c r="F1221" s="28"/>
      <c r="G1221" s="28"/>
      <c r="H1221" s="28"/>
      <c r="I1221" s="28"/>
    </row>
    <row r="1222" spans="2:13" ht="15" customHeight="1">
      <c r="C1222" s="28"/>
      <c r="D1222" s="27" t="s">
        <v>53</v>
      </c>
      <c r="E1222" s="27" t="s">
        <v>63</v>
      </c>
      <c r="F1222" s="29" t="s">
        <v>50</v>
      </c>
      <c r="G1222" s="27">
        <v>0.66</v>
      </c>
      <c r="H1222" s="30">
        <f>VLOOKUP(E1222,UPAH!$C:$F,4,0)</f>
        <v>93000</v>
      </c>
      <c r="I1222" s="31">
        <f t="shared" ref="I1222:I1225" si="117">+G1222*H1222</f>
        <v>61380</v>
      </c>
    </row>
    <row r="1223" spans="2:13" ht="15" customHeight="1">
      <c r="C1223" s="28"/>
      <c r="D1223" s="27" t="s">
        <v>96</v>
      </c>
      <c r="E1223" s="27" t="s">
        <v>64</v>
      </c>
      <c r="F1223" s="29" t="s">
        <v>50</v>
      </c>
      <c r="G1223" s="27">
        <v>0.33</v>
      </c>
      <c r="H1223" s="30">
        <f>VLOOKUP(E1223,UPAH!$C:$F,4,0)</f>
        <v>98000</v>
      </c>
      <c r="I1223" s="31">
        <f t="shared" si="117"/>
        <v>32340</v>
      </c>
    </row>
    <row r="1224" spans="2:13" ht="15" customHeight="1">
      <c r="C1224" s="28"/>
      <c r="D1224" s="27" t="s">
        <v>76</v>
      </c>
      <c r="E1224" s="27" t="s">
        <v>65</v>
      </c>
      <c r="F1224" s="29" t="s">
        <v>50</v>
      </c>
      <c r="G1224" s="27">
        <v>3.3000000000000002E-2</v>
      </c>
      <c r="H1224" s="30">
        <f>VLOOKUP(E1224,UPAH!$C:$F,4,0)</f>
        <v>106000</v>
      </c>
      <c r="I1224" s="31">
        <f t="shared" si="117"/>
        <v>3498</v>
      </c>
    </row>
    <row r="1225" spans="2:13" ht="15" customHeight="1">
      <c r="C1225" s="28"/>
      <c r="D1225" s="27" t="s">
        <v>49</v>
      </c>
      <c r="E1225" s="27" t="s">
        <v>66</v>
      </c>
      <c r="F1225" s="29" t="s">
        <v>50</v>
      </c>
      <c r="G1225" s="27">
        <v>3.3000000000000002E-2</v>
      </c>
      <c r="H1225" s="30">
        <f>VLOOKUP(E1225,UPAH!$C:$F,4,0)</f>
        <v>111000</v>
      </c>
      <c r="I1225" s="31">
        <f t="shared" si="117"/>
        <v>3663</v>
      </c>
    </row>
    <row r="1226" spans="2:13" ht="15" customHeight="1">
      <c r="C1226" s="28"/>
      <c r="D1226" s="28"/>
      <c r="E1226" s="28"/>
      <c r="F1226" s="34" t="s">
        <v>88</v>
      </c>
      <c r="G1226" s="35"/>
      <c r="H1226" s="28"/>
      <c r="I1226" s="32">
        <f>SUM(I1222:I1225)</f>
        <v>100881</v>
      </c>
    </row>
    <row r="1227" spans="2:13" ht="15" customHeight="1">
      <c r="C1227" s="27" t="s">
        <v>80</v>
      </c>
      <c r="D1227" s="27" t="s">
        <v>89</v>
      </c>
      <c r="E1227" s="28"/>
      <c r="F1227" s="28"/>
      <c r="G1227" s="28"/>
      <c r="H1227" s="28"/>
      <c r="I1227" s="28"/>
    </row>
    <row r="1228" spans="2:13" ht="15" customHeight="1">
      <c r="C1228" s="28"/>
      <c r="D1228" s="27" t="s">
        <v>2231</v>
      </c>
      <c r="E1228" s="27" t="s">
        <v>2185</v>
      </c>
      <c r="F1228" s="30" t="str">
        <f>VLOOKUP(E1228,MATERIAL!$C:$F,3,0)</f>
        <v>m3</v>
      </c>
      <c r="G1228" s="27">
        <v>0.04</v>
      </c>
      <c r="H1228" s="30">
        <f>VLOOKUP(E1228,MATERIAL!$C:$F,4,0)</f>
        <v>2088900</v>
      </c>
      <c r="I1228" s="31">
        <f t="shared" ref="I1228:I1233" si="118">+G1228*H1228</f>
        <v>83556</v>
      </c>
    </row>
    <row r="1229" spans="2:13" ht="15" customHeight="1">
      <c r="C1229" s="28"/>
      <c r="D1229" s="27" t="s">
        <v>2239</v>
      </c>
      <c r="E1229" s="27" t="s">
        <v>102</v>
      </c>
      <c r="F1229" s="30" t="str">
        <f>VLOOKUP(E1229,MATERIAL!$C:$F,3,0)</f>
        <v>Kg</v>
      </c>
      <c r="G1229" s="27">
        <v>0.4</v>
      </c>
      <c r="H1229" s="30">
        <f>VLOOKUP(E1229,MATERIAL!$C:$F,4,0)</f>
        <v>18000</v>
      </c>
      <c r="I1229" s="31">
        <f t="shared" si="118"/>
        <v>7200</v>
      </c>
    </row>
    <row r="1230" spans="2:13" ht="15" customHeight="1">
      <c r="C1230" s="28"/>
      <c r="D1230" s="27" t="s">
        <v>2233</v>
      </c>
      <c r="E1230" s="27" t="s">
        <v>2234</v>
      </c>
      <c r="F1230" s="30" t="str">
        <f>VLOOKUP(E1230,MATERIAL!$C:$F,3,0)</f>
        <v>L</v>
      </c>
      <c r="G1230" s="27">
        <v>0.2</v>
      </c>
      <c r="H1230" s="30">
        <f>VLOOKUP(E1230,MATERIAL!$C:$F,4,0)</f>
        <v>35000</v>
      </c>
      <c r="I1230" s="31">
        <f t="shared" si="118"/>
        <v>7000</v>
      </c>
    </row>
    <row r="1231" spans="2:13" ht="15" customHeight="1">
      <c r="C1231" s="28"/>
      <c r="D1231" s="27" t="s">
        <v>2235</v>
      </c>
      <c r="E1231" s="27" t="s">
        <v>100</v>
      </c>
      <c r="F1231" s="30" t="str">
        <f>VLOOKUP(E1231,MATERIAL!$C:$F,3,0)</f>
        <v>m3</v>
      </c>
      <c r="G1231" s="27">
        <v>1.4999999999999999E-2</v>
      </c>
      <c r="H1231" s="30">
        <f>VLOOKUP(E1231,MATERIAL!$C:$F,4,0)</f>
        <v>7579000</v>
      </c>
      <c r="I1231" s="31">
        <f t="shared" si="118"/>
        <v>113685</v>
      </c>
    </row>
    <row r="1232" spans="2:13" ht="15" customHeight="1">
      <c r="C1232" s="28"/>
      <c r="D1232" s="27" t="s">
        <v>2236</v>
      </c>
      <c r="E1232" s="27" t="s">
        <v>2237</v>
      </c>
      <c r="F1232" s="30" t="str">
        <f>VLOOKUP(E1232,MATERIAL!$C:$F,3,0)</f>
        <v>Lembar</v>
      </c>
      <c r="G1232" s="27">
        <v>0.35</v>
      </c>
      <c r="H1232" s="30">
        <f>VLOOKUP(E1232,MATERIAL!$C:$F,4,0)</f>
        <v>187300</v>
      </c>
      <c r="I1232" s="31">
        <f t="shared" si="118"/>
        <v>65555</v>
      </c>
    </row>
    <row r="1233" spans="2:13" ht="15" customHeight="1">
      <c r="C1233" s="28"/>
      <c r="D1233" s="27" t="s">
        <v>97</v>
      </c>
      <c r="E1233" s="27" t="s">
        <v>98</v>
      </c>
      <c r="F1233" s="30" t="str">
        <f>VLOOKUP(E1233,MATERIAL!$C:$F,3,0)</f>
        <v>Batang</v>
      </c>
      <c r="G1233" s="27">
        <v>6</v>
      </c>
      <c r="H1233" s="30">
        <f>VLOOKUP(E1233,MATERIAL!$C:$F,4,0)</f>
        <v>62000</v>
      </c>
      <c r="I1233" s="31">
        <f t="shared" si="118"/>
        <v>372000</v>
      </c>
    </row>
    <row r="1234" spans="2:13" ht="15" customHeight="1">
      <c r="C1234" s="28"/>
      <c r="D1234" s="28"/>
      <c r="E1234" s="28"/>
      <c r="F1234" s="34" t="s">
        <v>90</v>
      </c>
      <c r="G1234" s="35"/>
      <c r="H1234" s="28"/>
      <c r="I1234" s="32">
        <f>SUM(I1228:I1233)</f>
        <v>648996</v>
      </c>
    </row>
    <row r="1235" spans="2:13" ht="15" customHeight="1">
      <c r="C1235" s="28"/>
      <c r="D1235" s="28"/>
      <c r="E1235" s="28"/>
      <c r="F1235" s="34" t="s">
        <v>2238</v>
      </c>
      <c r="G1235" s="35"/>
      <c r="H1235" s="28"/>
      <c r="I1235" s="32">
        <f>I1234/2</f>
        <v>324498</v>
      </c>
    </row>
    <row r="1236" spans="2:13" ht="15" customHeight="1">
      <c r="C1236" s="27" t="s">
        <v>81</v>
      </c>
      <c r="D1236" s="27" t="s">
        <v>91</v>
      </c>
      <c r="E1236" s="28"/>
      <c r="F1236" s="28"/>
      <c r="G1236" s="28"/>
      <c r="H1236" s="28"/>
      <c r="I1236" s="33"/>
    </row>
    <row r="1237" spans="2:13" ht="15" customHeight="1">
      <c r="C1237" s="28"/>
      <c r="D1237" s="28"/>
      <c r="E1237" s="28"/>
      <c r="F1237" s="34" t="s">
        <v>92</v>
      </c>
      <c r="G1237" s="35"/>
      <c r="H1237" s="28"/>
      <c r="I1237" s="33"/>
    </row>
    <row r="1238" spans="2:13" ht="15" customHeight="1">
      <c r="C1238" s="27" t="s">
        <v>82</v>
      </c>
      <c r="D1238" s="27" t="s">
        <v>93</v>
      </c>
      <c r="E1238" s="28"/>
      <c r="F1238" s="28"/>
      <c r="G1238" s="28"/>
      <c r="H1238" s="28"/>
      <c r="I1238" s="36">
        <f>I1226+I1235</f>
        <v>425379</v>
      </c>
    </row>
    <row r="1239" spans="2:13">
      <c r="C1239" s="27" t="s">
        <v>83</v>
      </c>
      <c r="D1239" s="27" t="str">
        <f>+"Overhead &amp; Profit "&amp;$L$3*100&amp;"%"</f>
        <v>Overhead &amp; Profit 9,5%</v>
      </c>
      <c r="E1239" s="28"/>
      <c r="F1239" s="28"/>
      <c r="G1239" s="27">
        <f>$L$3</f>
        <v>9.5000000000000001E-2</v>
      </c>
      <c r="H1239" s="28"/>
      <c r="I1239" s="36">
        <f>G1239*I1238</f>
        <v>40411.004999999997</v>
      </c>
      <c r="M1239" s="21"/>
    </row>
    <row r="1240" spans="2:13">
      <c r="B1240" s="37" t="str">
        <f>$M$6&amp;24</f>
        <v>PB24</v>
      </c>
      <c r="C1240" s="27" t="s">
        <v>1</v>
      </c>
      <c r="D1240" s="27" t="s">
        <v>94</v>
      </c>
      <c r="E1240" s="28"/>
      <c r="F1240" s="28"/>
      <c r="G1240" s="28"/>
      <c r="H1240" s="28"/>
      <c r="I1240" s="36">
        <f>SUM(I1238:I1239)</f>
        <v>465790.005</v>
      </c>
      <c r="M1240" s="21"/>
    </row>
    <row r="1241" spans="2:13" ht="15" customHeight="1">
      <c r="B1241" s="26"/>
    </row>
    <row r="1242" spans="2:13" ht="15" customHeight="1">
      <c r="B1242" s="26"/>
      <c r="C1242" s="21" t="str">
        <f>VLOOKUP(B1264,'REKAP ANALISA'!$C:$G,3,0)</f>
        <v>(K3) Pemasangan 1 m2 bekisting untuk dinding</v>
      </c>
    </row>
    <row r="1243" spans="2:13" ht="15" customHeight="1">
      <c r="C1243" s="27" t="s">
        <v>0</v>
      </c>
      <c r="D1243" s="27" t="s">
        <v>60</v>
      </c>
      <c r="E1243" s="27" t="s">
        <v>59</v>
      </c>
      <c r="F1243" s="27" t="s">
        <v>61</v>
      </c>
      <c r="G1243" s="27" t="s">
        <v>62</v>
      </c>
      <c r="H1243" s="27" t="s">
        <v>85</v>
      </c>
      <c r="I1243" s="27" t="s">
        <v>86</v>
      </c>
    </row>
    <row r="1244" spans="2:13" ht="15" customHeight="1">
      <c r="C1244" s="27" t="s">
        <v>14</v>
      </c>
      <c r="D1244" s="27" t="s">
        <v>87</v>
      </c>
      <c r="E1244" s="28"/>
      <c r="F1244" s="28"/>
      <c r="G1244" s="28"/>
      <c r="H1244" s="28"/>
      <c r="I1244" s="28"/>
    </row>
    <row r="1245" spans="2:13" ht="15" customHeight="1">
      <c r="C1245" s="28"/>
      <c r="D1245" s="27" t="s">
        <v>53</v>
      </c>
      <c r="E1245" s="27" t="s">
        <v>63</v>
      </c>
      <c r="F1245" s="29" t="s">
        <v>50</v>
      </c>
      <c r="G1245" s="27">
        <v>0.66</v>
      </c>
      <c r="H1245" s="30">
        <f>VLOOKUP(E1245,UPAH!$C:$F,4,0)</f>
        <v>93000</v>
      </c>
      <c r="I1245" s="31">
        <f t="shared" ref="I1245:I1248" si="119">+G1245*H1245</f>
        <v>61380</v>
      </c>
    </row>
    <row r="1246" spans="2:13" ht="15" customHeight="1">
      <c r="C1246" s="28"/>
      <c r="D1246" s="27" t="s">
        <v>96</v>
      </c>
      <c r="E1246" s="27" t="s">
        <v>64</v>
      </c>
      <c r="F1246" s="29" t="s">
        <v>50</v>
      </c>
      <c r="G1246" s="27">
        <v>0.33</v>
      </c>
      <c r="H1246" s="30">
        <f>VLOOKUP(E1246,UPAH!$C:$F,4,0)</f>
        <v>98000</v>
      </c>
      <c r="I1246" s="31">
        <f t="shared" si="119"/>
        <v>32340</v>
      </c>
    </row>
    <row r="1247" spans="2:13" ht="15" customHeight="1">
      <c r="C1247" s="28"/>
      <c r="D1247" s="27" t="s">
        <v>76</v>
      </c>
      <c r="E1247" s="27" t="s">
        <v>65</v>
      </c>
      <c r="F1247" s="29" t="s">
        <v>50</v>
      </c>
      <c r="G1247" s="27">
        <v>3.3000000000000002E-2</v>
      </c>
      <c r="H1247" s="30">
        <f>VLOOKUP(E1247,UPAH!$C:$F,4,0)</f>
        <v>106000</v>
      </c>
      <c r="I1247" s="31">
        <f t="shared" si="119"/>
        <v>3498</v>
      </c>
    </row>
    <row r="1248" spans="2:13" ht="15" customHeight="1">
      <c r="C1248" s="28"/>
      <c r="D1248" s="27" t="s">
        <v>49</v>
      </c>
      <c r="E1248" s="27" t="s">
        <v>66</v>
      </c>
      <c r="F1248" s="29" t="s">
        <v>50</v>
      </c>
      <c r="G1248" s="27">
        <v>3.3000000000000002E-2</v>
      </c>
      <c r="H1248" s="30">
        <f>VLOOKUP(E1248,UPAH!$C:$F,4,0)</f>
        <v>111000</v>
      </c>
      <c r="I1248" s="31">
        <f t="shared" si="119"/>
        <v>3663</v>
      </c>
    </row>
    <row r="1249" spans="2:13" ht="15" customHeight="1">
      <c r="C1249" s="28"/>
      <c r="D1249" s="28"/>
      <c r="E1249" s="28"/>
      <c r="F1249" s="34" t="s">
        <v>88</v>
      </c>
      <c r="G1249" s="35"/>
      <c r="H1249" s="28"/>
      <c r="I1249" s="32">
        <f>SUM(I1245:I1248)</f>
        <v>100881</v>
      </c>
    </row>
    <row r="1250" spans="2:13" ht="15" customHeight="1">
      <c r="C1250" s="27" t="s">
        <v>80</v>
      </c>
      <c r="D1250" s="27" t="s">
        <v>89</v>
      </c>
      <c r="E1250" s="28"/>
      <c r="F1250" s="28"/>
      <c r="G1250" s="28"/>
      <c r="H1250" s="28"/>
      <c r="I1250" s="28"/>
    </row>
    <row r="1251" spans="2:13" ht="15" customHeight="1">
      <c r="C1251" s="28"/>
      <c r="D1251" s="27" t="s">
        <v>2231</v>
      </c>
      <c r="E1251" s="27" t="s">
        <v>2185</v>
      </c>
      <c r="F1251" s="30" t="str">
        <f>VLOOKUP(E1251,MATERIAL!$C:$F,3,0)</f>
        <v>m3</v>
      </c>
      <c r="G1251" s="27">
        <v>0.03</v>
      </c>
      <c r="H1251" s="30">
        <f>VLOOKUP(E1251,MATERIAL!$C:$F,4,0)</f>
        <v>2088900</v>
      </c>
      <c r="I1251" s="31">
        <f t="shared" ref="I1251:I1257" si="120">+G1251*H1251</f>
        <v>62667</v>
      </c>
    </row>
    <row r="1252" spans="2:13" ht="15" customHeight="1">
      <c r="C1252" s="28"/>
      <c r="D1252" s="27" t="s">
        <v>102</v>
      </c>
      <c r="E1252" s="27" t="s">
        <v>102</v>
      </c>
      <c r="F1252" s="30" t="str">
        <f>VLOOKUP(E1252,MATERIAL!$C:$F,3,0)</f>
        <v>Kg</v>
      </c>
      <c r="G1252" s="27">
        <v>0.4</v>
      </c>
      <c r="H1252" s="30">
        <f>VLOOKUP(E1252,MATERIAL!$C:$F,4,0)</f>
        <v>18000</v>
      </c>
      <c r="I1252" s="31">
        <f t="shared" si="120"/>
        <v>7200</v>
      </c>
    </row>
    <row r="1253" spans="2:13" ht="15" customHeight="1">
      <c r="C1253" s="28"/>
      <c r="D1253" s="27" t="s">
        <v>2233</v>
      </c>
      <c r="E1253" s="27" t="s">
        <v>2234</v>
      </c>
      <c r="F1253" s="30" t="str">
        <f>VLOOKUP(E1253,MATERIAL!$C:$F,3,0)</f>
        <v>L</v>
      </c>
      <c r="G1253" s="27">
        <v>0.2</v>
      </c>
      <c r="H1253" s="30">
        <f>VLOOKUP(E1253,MATERIAL!$C:$F,4,0)</f>
        <v>35000</v>
      </c>
      <c r="I1253" s="31">
        <f t="shared" si="120"/>
        <v>7000</v>
      </c>
    </row>
    <row r="1254" spans="2:13" ht="15" customHeight="1">
      <c r="C1254" s="28"/>
      <c r="D1254" s="27" t="s">
        <v>2235</v>
      </c>
      <c r="E1254" s="27" t="s">
        <v>100</v>
      </c>
      <c r="F1254" s="30" t="str">
        <f>VLOOKUP(E1254,MATERIAL!$C:$F,3,0)</f>
        <v>m3</v>
      </c>
      <c r="G1254" s="27">
        <v>0.02</v>
      </c>
      <c r="H1254" s="30">
        <f>VLOOKUP(E1254,MATERIAL!$C:$F,4,0)</f>
        <v>7579000</v>
      </c>
      <c r="I1254" s="31">
        <f t="shared" si="120"/>
        <v>151580</v>
      </c>
    </row>
    <row r="1255" spans="2:13" ht="15" customHeight="1">
      <c r="C1255" s="28"/>
      <c r="D1255" s="27" t="s">
        <v>2236</v>
      </c>
      <c r="E1255" s="27" t="s">
        <v>2237</v>
      </c>
      <c r="F1255" s="30" t="str">
        <f>VLOOKUP(E1255,MATERIAL!$C:$F,3,0)</f>
        <v>Lembar</v>
      </c>
      <c r="G1255" s="27">
        <v>0.35</v>
      </c>
      <c r="H1255" s="30">
        <f>VLOOKUP(E1255,MATERIAL!$C:$F,4,0)</f>
        <v>187300</v>
      </c>
      <c r="I1255" s="31">
        <f t="shared" si="120"/>
        <v>65555</v>
      </c>
    </row>
    <row r="1256" spans="2:13" ht="15" customHeight="1">
      <c r="C1256" s="28"/>
      <c r="D1256" s="27" t="s">
        <v>97</v>
      </c>
      <c r="E1256" s="27" t="s">
        <v>98</v>
      </c>
      <c r="F1256" s="30" t="str">
        <f>VLOOKUP(E1256,MATERIAL!$C:$F,3,0)</f>
        <v>Batang</v>
      </c>
      <c r="G1256" s="27">
        <v>3</v>
      </c>
      <c r="H1256" s="30">
        <f>VLOOKUP(E1256,MATERIAL!$C:$F,4,0)</f>
        <v>62000</v>
      </c>
      <c r="I1256" s="31">
        <f t="shared" si="120"/>
        <v>186000</v>
      </c>
    </row>
    <row r="1257" spans="2:13" ht="15" customHeight="1">
      <c r="C1257" s="28"/>
      <c r="D1257" s="27" t="s">
        <v>2240</v>
      </c>
      <c r="E1257" s="28"/>
      <c r="F1257" s="27" t="s">
        <v>71</v>
      </c>
      <c r="G1257" s="27">
        <v>4</v>
      </c>
      <c r="H1257" s="30">
        <v>55000</v>
      </c>
      <c r="I1257" s="31">
        <f t="shared" si="120"/>
        <v>220000</v>
      </c>
    </row>
    <row r="1258" spans="2:13" ht="15" customHeight="1">
      <c r="C1258" s="28"/>
      <c r="D1258" s="28"/>
      <c r="E1258" s="28"/>
      <c r="F1258" s="34" t="s">
        <v>90</v>
      </c>
      <c r="G1258" s="35"/>
      <c r="H1258" s="28"/>
      <c r="I1258" s="32">
        <f>SUM(I1251:I1257)</f>
        <v>700002</v>
      </c>
    </row>
    <row r="1259" spans="2:13" ht="15" customHeight="1">
      <c r="C1259" s="28"/>
      <c r="D1259" s="28"/>
      <c r="E1259" s="28"/>
      <c r="F1259" s="34" t="s">
        <v>2238</v>
      </c>
      <c r="G1259" s="35"/>
      <c r="H1259" s="28"/>
      <c r="I1259" s="32">
        <f>I1258/2</f>
        <v>350001</v>
      </c>
    </row>
    <row r="1260" spans="2:13" ht="15" customHeight="1">
      <c r="C1260" s="27" t="s">
        <v>81</v>
      </c>
      <c r="D1260" s="27" t="s">
        <v>91</v>
      </c>
      <c r="E1260" s="28"/>
      <c r="F1260" s="28"/>
      <c r="G1260" s="28"/>
      <c r="H1260" s="28"/>
      <c r="I1260" s="33"/>
    </row>
    <row r="1261" spans="2:13" ht="15" customHeight="1">
      <c r="C1261" s="28"/>
      <c r="D1261" s="28"/>
      <c r="E1261" s="28"/>
      <c r="F1261" s="34" t="s">
        <v>92</v>
      </c>
      <c r="G1261" s="35"/>
      <c r="H1261" s="28"/>
      <c r="I1261" s="33"/>
    </row>
    <row r="1262" spans="2:13">
      <c r="C1262" s="27" t="s">
        <v>82</v>
      </c>
      <c r="D1262" s="27" t="s">
        <v>93</v>
      </c>
      <c r="E1262" s="28"/>
      <c r="F1262" s="28"/>
      <c r="G1262" s="28"/>
      <c r="H1262" s="28"/>
      <c r="I1262" s="36">
        <f>I1249+I1259</f>
        <v>450882</v>
      </c>
      <c r="M1262" s="21"/>
    </row>
    <row r="1263" spans="2:13">
      <c r="C1263" s="27" t="s">
        <v>83</v>
      </c>
      <c r="D1263" s="27" t="str">
        <f>+"Overhead &amp; Profit "&amp;$L$3*100&amp;"%"</f>
        <v>Overhead &amp; Profit 9,5%</v>
      </c>
      <c r="E1263" s="28"/>
      <c r="F1263" s="28"/>
      <c r="G1263" s="27">
        <f>$L$3</f>
        <v>9.5000000000000001E-2</v>
      </c>
      <c r="H1263" s="28"/>
      <c r="I1263" s="36">
        <f>G1263*I1262</f>
        <v>42833.79</v>
      </c>
      <c r="M1263" s="21"/>
    </row>
    <row r="1264" spans="2:13" ht="15" customHeight="1">
      <c r="B1264" s="37" t="str">
        <f>$M$6&amp;25</f>
        <v>PB25</v>
      </c>
      <c r="C1264" s="27" t="s">
        <v>1</v>
      </c>
      <c r="D1264" s="27" t="s">
        <v>94</v>
      </c>
      <c r="E1264" s="28"/>
      <c r="F1264" s="28"/>
      <c r="G1264" s="28"/>
      <c r="H1264" s="28"/>
      <c r="I1264" s="36">
        <f>SUM(I1262:I1263)</f>
        <v>493715.79</v>
      </c>
    </row>
    <row r="1265" spans="2:9" ht="15" customHeight="1">
      <c r="B1265" s="26"/>
    </row>
    <row r="1266" spans="2:9" ht="15" customHeight="1">
      <c r="B1266" s="26"/>
      <c r="C1266" s="21" t="str">
        <f>VLOOKUP(B1287,'REKAP ANALISA'!$C:$G,3,0)</f>
        <v>(K3) Pemasangan 1 m2 bekisting untuk tangga</v>
      </c>
    </row>
    <row r="1267" spans="2:9" ht="15" customHeight="1">
      <c r="C1267" s="27" t="s">
        <v>0</v>
      </c>
      <c r="D1267" s="27" t="s">
        <v>60</v>
      </c>
      <c r="E1267" s="27" t="s">
        <v>59</v>
      </c>
      <c r="F1267" s="27" t="s">
        <v>61</v>
      </c>
      <c r="G1267" s="27" t="s">
        <v>62</v>
      </c>
      <c r="H1267" s="27" t="s">
        <v>85</v>
      </c>
      <c r="I1267" s="27" t="s">
        <v>86</v>
      </c>
    </row>
    <row r="1268" spans="2:9" ht="15" customHeight="1">
      <c r="C1268" s="27" t="s">
        <v>14</v>
      </c>
      <c r="D1268" s="27" t="s">
        <v>87</v>
      </c>
      <c r="E1268" s="28"/>
      <c r="F1268" s="28"/>
      <c r="G1268" s="28"/>
      <c r="H1268" s="28"/>
      <c r="I1268" s="28"/>
    </row>
    <row r="1269" spans="2:9" ht="15" customHeight="1">
      <c r="C1269" s="28"/>
      <c r="D1269" s="27" t="s">
        <v>53</v>
      </c>
      <c r="E1269" s="27" t="s">
        <v>63</v>
      </c>
      <c r="F1269" s="29" t="s">
        <v>50</v>
      </c>
      <c r="G1269" s="27">
        <v>0.66</v>
      </c>
      <c r="H1269" s="30">
        <f>VLOOKUP(E1269,UPAH!$C:$F,4,0)</f>
        <v>93000</v>
      </c>
      <c r="I1269" s="31">
        <f t="shared" ref="I1269:I1272" si="121">+G1269*H1269</f>
        <v>61380</v>
      </c>
    </row>
    <row r="1270" spans="2:9" ht="15" customHeight="1">
      <c r="C1270" s="28"/>
      <c r="D1270" s="27" t="s">
        <v>96</v>
      </c>
      <c r="E1270" s="27" t="s">
        <v>64</v>
      </c>
      <c r="F1270" s="29" t="s">
        <v>50</v>
      </c>
      <c r="G1270" s="27">
        <v>0.33</v>
      </c>
      <c r="H1270" s="30">
        <f>VLOOKUP(E1270,UPAH!$C:$F,4,0)</f>
        <v>98000</v>
      </c>
      <c r="I1270" s="31">
        <f t="shared" si="121"/>
        <v>32340</v>
      </c>
    </row>
    <row r="1271" spans="2:9" ht="15" customHeight="1">
      <c r="C1271" s="28"/>
      <c r="D1271" s="27" t="s">
        <v>76</v>
      </c>
      <c r="E1271" s="27" t="s">
        <v>65</v>
      </c>
      <c r="F1271" s="29" t="s">
        <v>50</v>
      </c>
      <c r="G1271" s="27">
        <v>3.3000000000000002E-2</v>
      </c>
      <c r="H1271" s="30">
        <f>VLOOKUP(E1271,UPAH!$C:$F,4,0)</f>
        <v>106000</v>
      </c>
      <c r="I1271" s="31">
        <f t="shared" si="121"/>
        <v>3498</v>
      </c>
    </row>
    <row r="1272" spans="2:9" ht="15" customHeight="1">
      <c r="C1272" s="28"/>
      <c r="D1272" s="27" t="s">
        <v>49</v>
      </c>
      <c r="E1272" s="27" t="s">
        <v>66</v>
      </c>
      <c r="F1272" s="29" t="s">
        <v>50</v>
      </c>
      <c r="G1272" s="27">
        <v>3.3000000000000002E-2</v>
      </c>
      <c r="H1272" s="30">
        <f>VLOOKUP(E1272,UPAH!$C:$F,4,0)</f>
        <v>111000</v>
      </c>
      <c r="I1272" s="31">
        <f t="shared" si="121"/>
        <v>3663</v>
      </c>
    </row>
    <row r="1273" spans="2:9" ht="15" customHeight="1">
      <c r="C1273" s="28"/>
      <c r="D1273" s="28"/>
      <c r="E1273" s="28"/>
      <c r="F1273" s="34" t="s">
        <v>88</v>
      </c>
      <c r="G1273" s="35"/>
      <c r="H1273" s="28"/>
      <c r="I1273" s="32">
        <f>SUM(I1269:I1272)</f>
        <v>100881</v>
      </c>
    </row>
    <row r="1274" spans="2:9" ht="15" customHeight="1">
      <c r="C1274" s="27" t="s">
        <v>80</v>
      </c>
      <c r="D1274" s="27" t="s">
        <v>89</v>
      </c>
      <c r="E1274" s="28"/>
      <c r="F1274" s="28"/>
      <c r="G1274" s="28"/>
      <c r="H1274" s="28"/>
      <c r="I1274" s="28"/>
    </row>
    <row r="1275" spans="2:9" ht="15" customHeight="1">
      <c r="C1275" s="28"/>
      <c r="D1275" s="27" t="s">
        <v>2231</v>
      </c>
      <c r="E1275" s="27" t="s">
        <v>2185</v>
      </c>
      <c r="F1275" s="30" t="str">
        <f>VLOOKUP(E1275,MATERIAL!$C:$F,3,0)</f>
        <v>m3</v>
      </c>
      <c r="G1275" s="27">
        <v>0.03</v>
      </c>
      <c r="H1275" s="30">
        <f>VLOOKUP(E1275,MATERIAL!$C:$F,4,0)</f>
        <v>2088900</v>
      </c>
      <c r="I1275" s="31">
        <f t="shared" ref="I1275:I1280" si="122">+G1275*H1275</f>
        <v>62667</v>
      </c>
    </row>
    <row r="1276" spans="2:9" ht="15" customHeight="1">
      <c r="C1276" s="28"/>
      <c r="D1276" s="27" t="s">
        <v>102</v>
      </c>
      <c r="E1276" s="27" t="s">
        <v>102</v>
      </c>
      <c r="F1276" s="30" t="str">
        <f>VLOOKUP(E1276,MATERIAL!$C:$F,3,0)</f>
        <v>Kg</v>
      </c>
      <c r="G1276" s="27">
        <v>0.4</v>
      </c>
      <c r="H1276" s="30">
        <f>VLOOKUP(E1276,MATERIAL!$C:$F,4,0)</f>
        <v>18000</v>
      </c>
      <c r="I1276" s="31">
        <f t="shared" si="122"/>
        <v>7200</v>
      </c>
    </row>
    <row r="1277" spans="2:9" ht="15" customHeight="1">
      <c r="C1277" s="28"/>
      <c r="D1277" s="27" t="s">
        <v>2233</v>
      </c>
      <c r="E1277" s="27" t="s">
        <v>2234</v>
      </c>
      <c r="F1277" s="30" t="str">
        <f>VLOOKUP(E1277,MATERIAL!$C:$F,3,0)</f>
        <v>L</v>
      </c>
      <c r="G1277" s="27">
        <v>0.15</v>
      </c>
      <c r="H1277" s="30">
        <f>VLOOKUP(E1277,MATERIAL!$C:$F,4,0)</f>
        <v>35000</v>
      </c>
      <c r="I1277" s="31">
        <f t="shared" si="122"/>
        <v>5250</v>
      </c>
    </row>
    <row r="1278" spans="2:9" ht="15" customHeight="1">
      <c r="C1278" s="28"/>
      <c r="D1278" s="27" t="s">
        <v>2235</v>
      </c>
      <c r="E1278" s="27" t="s">
        <v>100</v>
      </c>
      <c r="F1278" s="30" t="str">
        <f>VLOOKUP(E1278,MATERIAL!$C:$F,3,0)</f>
        <v>m3</v>
      </c>
      <c r="G1278" s="27">
        <v>1.4999999999999999E-2</v>
      </c>
      <c r="H1278" s="30">
        <f>VLOOKUP(E1278,MATERIAL!$C:$F,4,0)</f>
        <v>7579000</v>
      </c>
      <c r="I1278" s="31">
        <f t="shared" si="122"/>
        <v>113685</v>
      </c>
    </row>
    <row r="1279" spans="2:9" ht="15" customHeight="1">
      <c r="C1279" s="28"/>
      <c r="D1279" s="27" t="s">
        <v>2236</v>
      </c>
      <c r="E1279" s="27" t="s">
        <v>2237</v>
      </c>
      <c r="F1279" s="30" t="str">
        <f>VLOOKUP(E1279,MATERIAL!$C:$F,3,0)</f>
        <v>Lembar</v>
      </c>
      <c r="G1279" s="27">
        <v>0.35</v>
      </c>
      <c r="H1279" s="30">
        <f>VLOOKUP(E1279,MATERIAL!$C:$F,4,0)</f>
        <v>187300</v>
      </c>
      <c r="I1279" s="31">
        <f t="shared" si="122"/>
        <v>65555</v>
      </c>
    </row>
    <row r="1280" spans="2:9" ht="15" customHeight="1">
      <c r="C1280" s="28"/>
      <c r="D1280" s="27" t="s">
        <v>97</v>
      </c>
      <c r="E1280" s="27" t="s">
        <v>98</v>
      </c>
      <c r="F1280" s="30" t="str">
        <f>VLOOKUP(E1280,MATERIAL!$C:$F,3,0)</f>
        <v>Batang</v>
      </c>
      <c r="G1280" s="27">
        <v>2</v>
      </c>
      <c r="H1280" s="30">
        <f>VLOOKUP(E1280,MATERIAL!$C:$F,4,0)</f>
        <v>62000</v>
      </c>
      <c r="I1280" s="31">
        <f t="shared" si="122"/>
        <v>124000</v>
      </c>
    </row>
    <row r="1281" spans="2:13" ht="15" customHeight="1">
      <c r="C1281" s="28"/>
      <c r="D1281" s="28"/>
      <c r="E1281" s="28"/>
      <c r="F1281" s="34" t="s">
        <v>90</v>
      </c>
      <c r="G1281" s="35"/>
      <c r="H1281" s="28"/>
      <c r="I1281" s="32">
        <f>SUM(I1275:I1280)</f>
        <v>378357</v>
      </c>
    </row>
    <row r="1282" spans="2:13" ht="15" customHeight="1">
      <c r="C1282" s="28"/>
      <c r="D1282" s="28"/>
      <c r="E1282" s="28"/>
      <c r="F1282" s="34" t="s">
        <v>2238</v>
      </c>
      <c r="G1282" s="35"/>
      <c r="H1282" s="28"/>
      <c r="I1282" s="32">
        <f>I1281/2</f>
        <v>189178.5</v>
      </c>
    </row>
    <row r="1283" spans="2:13" ht="15" customHeight="1">
      <c r="C1283" s="27" t="s">
        <v>81</v>
      </c>
      <c r="D1283" s="27" t="s">
        <v>91</v>
      </c>
      <c r="E1283" s="28"/>
      <c r="F1283" s="28"/>
      <c r="G1283" s="28"/>
      <c r="H1283" s="28"/>
      <c r="I1283" s="33"/>
    </row>
    <row r="1284" spans="2:13" ht="15" customHeight="1">
      <c r="C1284" s="28"/>
      <c r="D1284" s="28"/>
      <c r="E1284" s="28"/>
      <c r="F1284" s="34" t="s">
        <v>92</v>
      </c>
      <c r="G1284" s="35"/>
      <c r="H1284" s="28"/>
      <c r="I1284" s="33"/>
    </row>
    <row r="1285" spans="2:13" ht="15" customHeight="1">
      <c r="C1285" s="27" t="s">
        <v>82</v>
      </c>
      <c r="D1285" s="27" t="s">
        <v>93</v>
      </c>
      <c r="E1285" s="28"/>
      <c r="F1285" s="28"/>
      <c r="G1285" s="28"/>
      <c r="H1285" s="28"/>
      <c r="I1285" s="36">
        <f>I1273+I1282</f>
        <v>290059.5</v>
      </c>
    </row>
    <row r="1286" spans="2:13">
      <c r="C1286" s="27" t="s">
        <v>83</v>
      </c>
      <c r="D1286" s="27" t="str">
        <f>+"Overhead &amp; Profit "&amp;$L$3*100&amp;"%"</f>
        <v>Overhead &amp; Profit 9,5%</v>
      </c>
      <c r="E1286" s="28"/>
      <c r="F1286" s="28"/>
      <c r="G1286" s="27">
        <f>$L$3</f>
        <v>9.5000000000000001E-2</v>
      </c>
      <c r="H1286" s="28"/>
      <c r="I1286" s="36">
        <f>G1286*I1285</f>
        <v>27555.6525</v>
      </c>
      <c r="M1286" s="21"/>
    </row>
    <row r="1287" spans="2:13">
      <c r="B1287" s="37" t="str">
        <f>$M$6&amp;26</f>
        <v>PB26</v>
      </c>
      <c r="C1287" s="27" t="s">
        <v>1</v>
      </c>
      <c r="D1287" s="27" t="s">
        <v>94</v>
      </c>
      <c r="E1287" s="28"/>
      <c r="F1287" s="28"/>
      <c r="G1287" s="28"/>
      <c r="H1287" s="28"/>
      <c r="I1287" s="36">
        <f>SUM(I1285:I1286)</f>
        <v>317615.15250000003</v>
      </c>
      <c r="M1287" s="21"/>
    </row>
    <row r="1288" spans="2:13" ht="15" customHeight="1">
      <c r="B1288" s="26"/>
    </row>
    <row r="1289" spans="2:13" ht="15" customHeight="1">
      <c r="B1289" s="26"/>
      <c r="C1289" s="21" t="str">
        <f>VLOOKUP(B1306,'REKAP ANALISA'!$C:$G,3,0)</f>
        <v>Pemasangan 1 m2 jembatan untuk pengecoran beton</v>
      </c>
    </row>
    <row r="1290" spans="2:13" ht="15" customHeight="1">
      <c r="C1290" s="27" t="s">
        <v>0</v>
      </c>
      <c r="D1290" s="27" t="s">
        <v>60</v>
      </c>
      <c r="E1290" s="27" t="s">
        <v>59</v>
      </c>
      <c r="F1290" s="27" t="s">
        <v>61</v>
      </c>
      <c r="G1290" s="27" t="s">
        <v>62</v>
      </c>
      <c r="H1290" s="27" t="s">
        <v>85</v>
      </c>
      <c r="I1290" s="27" t="s">
        <v>86</v>
      </c>
    </row>
    <row r="1291" spans="2:13" ht="15" customHeight="1">
      <c r="C1291" s="27" t="s">
        <v>14</v>
      </c>
      <c r="D1291" s="27" t="s">
        <v>87</v>
      </c>
      <c r="E1291" s="28"/>
      <c r="F1291" s="28"/>
      <c r="G1291" s="28"/>
      <c r="H1291" s="28"/>
      <c r="I1291" s="28"/>
    </row>
    <row r="1292" spans="2:13" ht="15" customHeight="1">
      <c r="C1292" s="28"/>
      <c r="D1292" s="27" t="s">
        <v>53</v>
      </c>
      <c r="E1292" s="27" t="s">
        <v>63</v>
      </c>
      <c r="F1292" s="29" t="s">
        <v>50</v>
      </c>
      <c r="G1292" s="27">
        <v>0.15</v>
      </c>
      <c r="H1292" s="30">
        <f>VLOOKUP(E1292,UPAH!$C:$F,4,0)</f>
        <v>93000</v>
      </c>
      <c r="I1292" s="31">
        <f t="shared" ref="I1292:I1295" si="123">+G1292*H1292</f>
        <v>13950</v>
      </c>
    </row>
    <row r="1293" spans="2:13" ht="15" customHeight="1">
      <c r="C1293" s="28"/>
      <c r="D1293" s="27" t="s">
        <v>96</v>
      </c>
      <c r="E1293" s="27" t="s">
        <v>64</v>
      </c>
      <c r="F1293" s="29" t="s">
        <v>50</v>
      </c>
      <c r="G1293" s="27">
        <v>0.05</v>
      </c>
      <c r="H1293" s="30">
        <f>VLOOKUP(E1293,UPAH!$C:$F,4,0)</f>
        <v>98000</v>
      </c>
      <c r="I1293" s="31">
        <f t="shared" si="123"/>
        <v>4900</v>
      </c>
    </row>
    <row r="1294" spans="2:13" ht="15" customHeight="1">
      <c r="C1294" s="28"/>
      <c r="D1294" s="27" t="s">
        <v>76</v>
      </c>
      <c r="E1294" s="27" t="s">
        <v>65</v>
      </c>
      <c r="F1294" s="29" t="s">
        <v>50</v>
      </c>
      <c r="G1294" s="27">
        <v>5.0000000000000001E-3</v>
      </c>
      <c r="H1294" s="30">
        <f>VLOOKUP(E1294,UPAH!$C:$F,4,0)</f>
        <v>106000</v>
      </c>
      <c r="I1294" s="31">
        <f t="shared" si="123"/>
        <v>530</v>
      </c>
    </row>
    <row r="1295" spans="2:13" ht="15" customHeight="1">
      <c r="C1295" s="28"/>
      <c r="D1295" s="27" t="s">
        <v>49</v>
      </c>
      <c r="E1295" s="27" t="s">
        <v>66</v>
      </c>
      <c r="F1295" s="29" t="s">
        <v>50</v>
      </c>
      <c r="G1295" s="27">
        <v>8.0000000000000002E-3</v>
      </c>
      <c r="H1295" s="30">
        <f>VLOOKUP(E1295,UPAH!$C:$F,4,0)</f>
        <v>111000</v>
      </c>
      <c r="I1295" s="31">
        <f t="shared" si="123"/>
        <v>888</v>
      </c>
    </row>
    <row r="1296" spans="2:13" ht="15" customHeight="1">
      <c r="C1296" s="28"/>
      <c r="D1296" s="28"/>
      <c r="E1296" s="28"/>
      <c r="F1296" s="34" t="s">
        <v>88</v>
      </c>
      <c r="G1296" s="35"/>
      <c r="H1296" s="28"/>
      <c r="I1296" s="32">
        <f>SUM(I1292:I1295)</f>
        <v>20268</v>
      </c>
    </row>
    <row r="1297" spans="2:13" ht="15" customHeight="1">
      <c r="C1297" s="27" t="s">
        <v>80</v>
      </c>
      <c r="D1297" s="27" t="s">
        <v>89</v>
      </c>
      <c r="E1297" s="28"/>
      <c r="F1297" s="28"/>
      <c r="G1297" s="28"/>
      <c r="H1297" s="28"/>
      <c r="I1297" s="28"/>
    </row>
    <row r="1298" spans="2:13" ht="15" customHeight="1">
      <c r="C1298" s="28"/>
      <c r="D1298" s="27" t="s">
        <v>2241</v>
      </c>
      <c r="E1298" s="27" t="s">
        <v>2185</v>
      </c>
      <c r="F1298" s="30" t="str">
        <f>VLOOKUP(E1298,MATERIAL!$C:$F,3,0)</f>
        <v>m3</v>
      </c>
      <c r="G1298" s="27">
        <v>2.64E-2</v>
      </c>
      <c r="H1298" s="30">
        <f>VLOOKUP(E1298,MATERIAL!$C:$F,4,0)</f>
        <v>2088900</v>
      </c>
      <c r="I1298" s="31">
        <f t="shared" ref="I1298:I1300" si="124">+G1298*H1298</f>
        <v>55146.96</v>
      </c>
    </row>
    <row r="1299" spans="2:13" ht="15" customHeight="1">
      <c r="C1299" s="28"/>
      <c r="D1299" s="27" t="s">
        <v>102</v>
      </c>
      <c r="E1299" s="27" t="s">
        <v>102</v>
      </c>
      <c r="F1299" s="30" t="str">
        <f>VLOOKUP(E1299,MATERIAL!$C:$F,3,0)</f>
        <v>Kg</v>
      </c>
      <c r="G1299" s="27">
        <v>0.6</v>
      </c>
      <c r="H1299" s="30">
        <f>VLOOKUP(E1299,MATERIAL!$C:$F,4,0)</f>
        <v>18000</v>
      </c>
      <c r="I1299" s="31">
        <f t="shared" si="124"/>
        <v>10800</v>
      </c>
    </row>
    <row r="1300" spans="2:13" ht="15" customHeight="1">
      <c r="C1300" s="28"/>
      <c r="D1300" s="27" t="s">
        <v>97</v>
      </c>
      <c r="E1300" s="27" t="s">
        <v>98</v>
      </c>
      <c r="F1300" s="30" t="str">
        <f>VLOOKUP(E1300,MATERIAL!$C:$F,3,0)</f>
        <v>Batang</v>
      </c>
      <c r="G1300" s="27">
        <v>0.5</v>
      </c>
      <c r="H1300" s="30">
        <f>VLOOKUP(E1300,MATERIAL!$C:$F,4,0)</f>
        <v>62000</v>
      </c>
      <c r="I1300" s="31">
        <f t="shared" si="124"/>
        <v>31000</v>
      </c>
    </row>
    <row r="1301" spans="2:13" ht="15" customHeight="1">
      <c r="C1301" s="28"/>
      <c r="D1301" s="28"/>
      <c r="E1301" s="28"/>
      <c r="F1301" s="34" t="s">
        <v>90</v>
      </c>
      <c r="G1301" s="35"/>
      <c r="H1301" s="28"/>
      <c r="I1301" s="32">
        <f>SUM(I1298:I1300)</f>
        <v>96946.959999999992</v>
      </c>
    </row>
    <row r="1302" spans="2:13" ht="15" customHeight="1">
      <c r="C1302" s="27" t="s">
        <v>81</v>
      </c>
      <c r="D1302" s="27" t="s">
        <v>91</v>
      </c>
      <c r="E1302" s="28"/>
      <c r="F1302" s="28"/>
      <c r="G1302" s="28"/>
      <c r="H1302" s="28"/>
      <c r="I1302" s="33"/>
    </row>
    <row r="1303" spans="2:13" ht="15" customHeight="1">
      <c r="C1303" s="28"/>
      <c r="D1303" s="28"/>
      <c r="E1303" s="28"/>
      <c r="F1303" s="34" t="s">
        <v>92</v>
      </c>
      <c r="G1303" s="35"/>
      <c r="H1303" s="28"/>
      <c r="I1303" s="33"/>
    </row>
    <row r="1304" spans="2:13" ht="15" customHeight="1">
      <c r="C1304" s="27" t="s">
        <v>82</v>
      </c>
      <c r="D1304" s="27" t="s">
        <v>93</v>
      </c>
      <c r="E1304" s="28"/>
      <c r="F1304" s="28"/>
      <c r="G1304" s="28"/>
      <c r="H1304" s="28"/>
      <c r="I1304" s="36">
        <f>I1296+I1301</f>
        <v>117214.95999999999</v>
      </c>
    </row>
    <row r="1305" spans="2:13" ht="15" customHeight="1">
      <c r="C1305" s="27" t="s">
        <v>83</v>
      </c>
      <c r="D1305" s="27" t="str">
        <f>+"Overhead &amp; Profit "&amp;$L$3*100&amp;"%"</f>
        <v>Overhead &amp; Profit 9,5%</v>
      </c>
      <c r="E1305" s="28"/>
      <c r="F1305" s="28"/>
      <c r="G1305" s="27">
        <f>$L$3</f>
        <v>9.5000000000000001E-2</v>
      </c>
      <c r="H1305" s="28"/>
      <c r="I1305" s="36">
        <f>G1305*I1304</f>
        <v>11135.421199999999</v>
      </c>
    </row>
    <row r="1306" spans="2:13" ht="15" customHeight="1">
      <c r="B1306" s="37" t="str">
        <f>$M$6&amp;27</f>
        <v>PB27</v>
      </c>
      <c r="C1306" s="27" t="s">
        <v>1</v>
      </c>
      <c r="D1306" s="27" t="s">
        <v>94</v>
      </c>
      <c r="E1306" s="28"/>
      <c r="F1306" s="28"/>
      <c r="G1306" s="28"/>
      <c r="H1306" s="28"/>
      <c r="I1306" s="36">
        <f>SUM(I1304:I1305)</f>
        <v>128350.38119999999</v>
      </c>
    </row>
    <row r="1307" spans="2:13" ht="15" customHeight="1">
      <c r="B1307" s="26"/>
    </row>
    <row r="1308" spans="2:13">
      <c r="B1308" s="26"/>
      <c r="C1308" s="21" t="str">
        <f>VLOOKUP(B1332,'REKAP ANALISA'!$C:$G,3,0)</f>
        <v>Membuat 1 m3 pondasi beton bertulang (150 kg besi + bekisting)</v>
      </c>
      <c r="M1308" s="21"/>
    </row>
    <row r="1309" spans="2:13">
      <c r="C1309" s="27" t="s">
        <v>0</v>
      </c>
      <c r="D1309" s="27" t="s">
        <v>60</v>
      </c>
      <c r="E1309" s="27" t="s">
        <v>59</v>
      </c>
      <c r="F1309" s="27" t="s">
        <v>61</v>
      </c>
      <c r="G1309" s="27" t="s">
        <v>62</v>
      </c>
      <c r="H1309" s="27" t="s">
        <v>85</v>
      </c>
      <c r="I1309" s="27" t="s">
        <v>86</v>
      </c>
      <c r="M1309" s="21"/>
    </row>
    <row r="1310" spans="2:13" ht="15" customHeight="1">
      <c r="C1310" s="27" t="s">
        <v>14</v>
      </c>
      <c r="D1310" s="27" t="s">
        <v>87</v>
      </c>
      <c r="E1310" s="28"/>
      <c r="F1310" s="28"/>
      <c r="G1310" s="28"/>
      <c r="H1310" s="28"/>
      <c r="I1310" s="28"/>
    </row>
    <row r="1311" spans="2:13" ht="15" customHeight="1">
      <c r="C1311" s="28"/>
      <c r="D1311" s="27" t="s">
        <v>53</v>
      </c>
      <c r="E1311" s="27" t="s">
        <v>63</v>
      </c>
      <c r="F1311" s="29" t="s">
        <v>50</v>
      </c>
      <c r="G1311" s="27">
        <v>5.3</v>
      </c>
      <c r="H1311" s="30">
        <f>VLOOKUP(E1311,UPAH!$C:$F,4,0)</f>
        <v>93000</v>
      </c>
      <c r="I1311" s="31">
        <f t="shared" ref="I1311:I1316" si="125">+G1311*H1311</f>
        <v>492900</v>
      </c>
    </row>
    <row r="1312" spans="2:13" ht="15" customHeight="1">
      <c r="C1312" s="28"/>
      <c r="D1312" s="27" t="s">
        <v>2167</v>
      </c>
      <c r="E1312" s="27" t="s">
        <v>64</v>
      </c>
      <c r="F1312" s="29" t="s">
        <v>50</v>
      </c>
      <c r="G1312" s="27">
        <v>0.27500000000000002</v>
      </c>
      <c r="H1312" s="30">
        <f>VLOOKUP(E1312,UPAH!$C:$F,4,0)</f>
        <v>98000</v>
      </c>
      <c r="I1312" s="31">
        <f t="shared" si="125"/>
        <v>26950.000000000004</v>
      </c>
    </row>
    <row r="1313" spans="3:13" ht="15" customHeight="1">
      <c r="C1313" s="28"/>
      <c r="D1313" s="27" t="s">
        <v>52</v>
      </c>
      <c r="E1313" s="27" t="s">
        <v>64</v>
      </c>
      <c r="F1313" s="29" t="s">
        <v>50</v>
      </c>
      <c r="G1313" s="27">
        <v>1.3</v>
      </c>
      <c r="H1313" s="30">
        <f>VLOOKUP(E1313,UPAH!$C:$F,4,0)</f>
        <v>98000</v>
      </c>
      <c r="I1313" s="31">
        <f t="shared" si="125"/>
        <v>127400</v>
      </c>
    </row>
    <row r="1314" spans="3:13" ht="15" customHeight="1">
      <c r="C1314" s="28"/>
      <c r="D1314" s="27" t="s">
        <v>2242</v>
      </c>
      <c r="E1314" s="27" t="s">
        <v>64</v>
      </c>
      <c r="F1314" s="29" t="s">
        <v>50</v>
      </c>
      <c r="G1314" s="27">
        <v>1.05</v>
      </c>
      <c r="H1314" s="30">
        <f>VLOOKUP(E1314,UPAH!$C:$F,4,0)</f>
        <v>98000</v>
      </c>
      <c r="I1314" s="31">
        <f t="shared" si="125"/>
        <v>102900</v>
      </c>
    </row>
    <row r="1315" spans="3:13" ht="15" customHeight="1">
      <c r="C1315" s="28"/>
      <c r="D1315" s="27" t="s">
        <v>51</v>
      </c>
      <c r="E1315" s="27" t="s">
        <v>65</v>
      </c>
      <c r="F1315" s="29" t="s">
        <v>50</v>
      </c>
      <c r="G1315" s="27">
        <v>0.26200000000000001</v>
      </c>
      <c r="H1315" s="30">
        <f>VLOOKUP(E1315,UPAH!$C:$F,4,0)</f>
        <v>106000</v>
      </c>
      <c r="I1315" s="31">
        <f t="shared" si="125"/>
        <v>27772</v>
      </c>
    </row>
    <row r="1316" spans="3:13" ht="15" customHeight="1">
      <c r="C1316" s="28"/>
      <c r="D1316" s="27" t="s">
        <v>49</v>
      </c>
      <c r="E1316" s="27" t="s">
        <v>66</v>
      </c>
      <c r="F1316" s="29" t="s">
        <v>50</v>
      </c>
      <c r="G1316" s="27">
        <v>0.26500000000000001</v>
      </c>
      <c r="H1316" s="30">
        <f>VLOOKUP(E1316,UPAH!$C:$F,4,0)</f>
        <v>111000</v>
      </c>
      <c r="I1316" s="31">
        <f t="shared" si="125"/>
        <v>29415</v>
      </c>
    </row>
    <row r="1317" spans="3:13" ht="15" customHeight="1">
      <c r="C1317" s="28"/>
      <c r="D1317" s="28"/>
      <c r="E1317" s="28"/>
      <c r="F1317" s="34" t="s">
        <v>88</v>
      </c>
      <c r="G1317" s="35"/>
      <c r="H1317" s="28"/>
      <c r="I1317" s="32">
        <f>SUM(I1311:I1316)</f>
        <v>807337</v>
      </c>
    </row>
    <row r="1318" spans="3:13" ht="15" customHeight="1">
      <c r="C1318" s="27" t="s">
        <v>80</v>
      </c>
      <c r="D1318" s="27" t="s">
        <v>89</v>
      </c>
      <c r="E1318" s="28"/>
      <c r="F1318" s="28"/>
      <c r="G1318" s="28"/>
      <c r="H1318" s="28"/>
      <c r="I1318" s="28"/>
    </row>
    <row r="1319" spans="3:13" ht="15" customHeight="1">
      <c r="C1319" s="28"/>
      <c r="D1319" s="27" t="s">
        <v>2231</v>
      </c>
      <c r="E1319" s="27" t="s">
        <v>2185</v>
      </c>
      <c r="F1319" s="30" t="str">
        <f>VLOOKUP(E1319,MATERIAL!$C:$F,3,0)</f>
        <v>m3</v>
      </c>
      <c r="G1319" s="27">
        <v>0.2</v>
      </c>
      <c r="H1319" s="30">
        <f>VLOOKUP(E1319,MATERIAL!$C:$F,4,0)</f>
        <v>2088900</v>
      </c>
      <c r="I1319" s="31">
        <f>+G1319*H1319*0</f>
        <v>0</v>
      </c>
    </row>
    <row r="1320" spans="3:13" ht="15" customHeight="1">
      <c r="C1320" s="28"/>
      <c r="D1320" s="27" t="s">
        <v>2243</v>
      </c>
      <c r="E1320" s="27" t="s">
        <v>102</v>
      </c>
      <c r="F1320" s="30" t="str">
        <f>VLOOKUP(E1320,MATERIAL!$C:$F,3,0)</f>
        <v>Kg</v>
      </c>
      <c r="G1320" s="27">
        <v>1.5</v>
      </c>
      <c r="H1320" s="30">
        <f>VLOOKUP(E1320,MATERIAL!$C:$F,4,0)</f>
        <v>18000</v>
      </c>
      <c r="I1320" s="31">
        <f t="shared" ref="I1320:I1326" si="126">+G1320*H1320</f>
        <v>27000</v>
      </c>
    </row>
    <row r="1321" spans="3:13" ht="15" customHeight="1">
      <c r="C1321" s="28"/>
      <c r="D1321" s="27" t="s">
        <v>2233</v>
      </c>
      <c r="E1321" s="27" t="s">
        <v>2234</v>
      </c>
      <c r="F1321" s="30" t="str">
        <f>VLOOKUP(E1321,MATERIAL!$C:$F,3,0)</f>
        <v>L</v>
      </c>
      <c r="G1321" s="27">
        <v>0.4</v>
      </c>
      <c r="H1321" s="30">
        <f>VLOOKUP(E1321,MATERIAL!$C:$F,4,0)</f>
        <v>35000</v>
      </c>
      <c r="I1321" s="31">
        <f t="shared" si="126"/>
        <v>14000</v>
      </c>
    </row>
    <row r="1322" spans="3:13" ht="15" customHeight="1">
      <c r="C1322" s="28"/>
      <c r="D1322" s="27" t="s">
        <v>2208</v>
      </c>
      <c r="E1322" s="27" t="s">
        <v>2169</v>
      </c>
      <c r="F1322" s="30" t="str">
        <f>VLOOKUP(E1322,MATERIAL!$C:$F,3,0)</f>
        <v>Kg</v>
      </c>
      <c r="G1322" s="27">
        <v>157.5</v>
      </c>
      <c r="H1322" s="30">
        <f>VLOOKUP(E1322,MATERIAL!$C:$F,4,0)</f>
        <v>10000</v>
      </c>
      <c r="I1322" s="31">
        <f t="shared" si="126"/>
        <v>1575000</v>
      </c>
    </row>
    <row r="1323" spans="3:13" ht="15" customHeight="1">
      <c r="C1323" s="28"/>
      <c r="D1323" s="27" t="s">
        <v>2209</v>
      </c>
      <c r="E1323" s="27" t="s">
        <v>2210</v>
      </c>
      <c r="F1323" s="30" t="str">
        <f>VLOOKUP(E1323,MATERIAL!$C:$F,3,0)</f>
        <v>Kg</v>
      </c>
      <c r="G1323" s="27">
        <v>2.25</v>
      </c>
      <c r="H1323" s="30">
        <f>VLOOKUP(E1323,MATERIAL!$C:$F,4,0)</f>
        <v>15000</v>
      </c>
      <c r="I1323" s="31">
        <f t="shared" si="126"/>
        <v>33750</v>
      </c>
    </row>
    <row r="1324" spans="3:13" ht="15" customHeight="1">
      <c r="C1324" s="28"/>
      <c r="D1324" s="27" t="s">
        <v>103</v>
      </c>
      <c r="E1324" s="27" t="s">
        <v>104</v>
      </c>
      <c r="F1324" s="30" t="str">
        <f>VLOOKUP(E1324,MATERIAL!$C:$F,3,0)</f>
        <v>Kg</v>
      </c>
      <c r="G1324" s="27">
        <v>336</v>
      </c>
      <c r="H1324" s="30">
        <f>VLOOKUP(E1324,MATERIAL!$C:$F,4,0)</f>
        <v>1250</v>
      </c>
      <c r="I1324" s="31">
        <f t="shared" si="126"/>
        <v>420000</v>
      </c>
    </row>
    <row r="1325" spans="3:13" ht="15" customHeight="1">
      <c r="C1325" s="28"/>
      <c r="D1325" s="27" t="s">
        <v>2205</v>
      </c>
      <c r="E1325" s="27" t="s">
        <v>106</v>
      </c>
      <c r="F1325" s="30" t="str">
        <f>VLOOKUP(E1325,MATERIAL!$C:$F,3,0)</f>
        <v>m3</v>
      </c>
      <c r="G1325" s="27">
        <v>0.54</v>
      </c>
      <c r="H1325" s="30">
        <f>VLOOKUP(E1325,MATERIAL!$C:$F,4,0)</f>
        <v>103800</v>
      </c>
      <c r="I1325" s="31">
        <f t="shared" si="126"/>
        <v>56052.000000000007</v>
      </c>
    </row>
    <row r="1326" spans="3:13" ht="15" customHeight="1">
      <c r="C1326" s="28"/>
      <c r="D1326" s="27" t="s">
        <v>2206</v>
      </c>
      <c r="E1326" s="27" t="s">
        <v>2207</v>
      </c>
      <c r="F1326" s="30" t="str">
        <f>VLOOKUP(E1326,MATERIAL!$C:$F,3,0)</f>
        <v>m3</v>
      </c>
      <c r="G1326" s="27">
        <v>0.81</v>
      </c>
      <c r="H1326" s="30">
        <f>VLOOKUP(E1326,MATERIAL!$C:$F,4,0)</f>
        <v>222500</v>
      </c>
      <c r="I1326" s="31">
        <f t="shared" si="126"/>
        <v>180225</v>
      </c>
    </row>
    <row r="1327" spans="3:13">
      <c r="C1327" s="28"/>
      <c r="D1327" s="28"/>
      <c r="E1327" s="28"/>
      <c r="F1327" s="34" t="s">
        <v>90</v>
      </c>
      <c r="G1327" s="35"/>
      <c r="H1327" s="28"/>
      <c r="I1327" s="32">
        <f>SUM(I1319:I1326)</f>
        <v>2306027</v>
      </c>
      <c r="M1327" s="21"/>
    </row>
    <row r="1328" spans="3:13">
      <c r="C1328" s="27" t="s">
        <v>81</v>
      </c>
      <c r="D1328" s="27" t="s">
        <v>91</v>
      </c>
      <c r="E1328" s="28"/>
      <c r="F1328" s="28"/>
      <c r="G1328" s="28"/>
      <c r="H1328" s="28"/>
      <c r="I1328" s="33"/>
      <c r="M1328" s="21"/>
    </row>
    <row r="1329" spans="2:9" ht="15" customHeight="1">
      <c r="C1329" s="28"/>
      <c r="D1329" s="28"/>
      <c r="E1329" s="28"/>
      <c r="F1329" s="34" t="s">
        <v>92</v>
      </c>
      <c r="G1329" s="35"/>
      <c r="H1329" s="28"/>
      <c r="I1329" s="33"/>
    </row>
    <row r="1330" spans="2:9" ht="15" customHeight="1">
      <c r="C1330" s="27" t="s">
        <v>82</v>
      </c>
      <c r="D1330" s="27" t="s">
        <v>93</v>
      </c>
      <c r="E1330" s="28"/>
      <c r="F1330" s="28"/>
      <c r="G1330" s="28"/>
      <c r="H1330" s="28"/>
      <c r="I1330" s="36">
        <f>I1317+I1327</f>
        <v>3113364</v>
      </c>
    </row>
    <row r="1331" spans="2:9" ht="15" customHeight="1">
      <c r="C1331" s="27" t="s">
        <v>83</v>
      </c>
      <c r="D1331" s="27" t="str">
        <f>+"Overhead &amp; Profit "&amp;$L$3*100&amp;"%"</f>
        <v>Overhead &amp; Profit 9,5%</v>
      </c>
      <c r="E1331" s="28"/>
      <c r="F1331" s="28"/>
      <c r="G1331" s="27">
        <f>$L$3</f>
        <v>9.5000000000000001E-2</v>
      </c>
      <c r="H1331" s="28"/>
      <c r="I1331" s="36">
        <f>G1331*I1330</f>
        <v>295769.58</v>
      </c>
    </row>
    <row r="1332" spans="2:9" ht="15" customHeight="1">
      <c r="B1332" s="37" t="str">
        <f>$M$6&amp;28</f>
        <v>PB28</v>
      </c>
      <c r="C1332" s="27" t="s">
        <v>1</v>
      </c>
      <c r="D1332" s="27" t="s">
        <v>94</v>
      </c>
      <c r="E1332" s="28"/>
      <c r="F1332" s="28"/>
      <c r="G1332" s="28"/>
      <c r="H1332" s="28"/>
      <c r="I1332" s="36">
        <f>SUM(I1330:I1331)</f>
        <v>3409133.58</v>
      </c>
    </row>
    <row r="1333" spans="2:9" ht="15" customHeight="1">
      <c r="B1333" s="26"/>
    </row>
    <row r="1334" spans="2:9" ht="15" customHeight="1">
      <c r="B1334" s="26"/>
      <c r="C1334" s="21" t="str">
        <f>VLOOKUP(B1358,'REKAP ANALISA'!$C:$G,3,0)</f>
        <v>Membuat 1 m3 sloof beton bertulang (200 kg besi + bekisting)</v>
      </c>
    </row>
    <row r="1335" spans="2:9" ht="15" customHeight="1">
      <c r="C1335" s="27" t="s">
        <v>0</v>
      </c>
      <c r="D1335" s="27" t="s">
        <v>60</v>
      </c>
      <c r="E1335" s="27" t="s">
        <v>59</v>
      </c>
      <c r="F1335" s="27" t="s">
        <v>61</v>
      </c>
      <c r="G1335" s="27" t="s">
        <v>62</v>
      </c>
      <c r="H1335" s="27" t="s">
        <v>85</v>
      </c>
      <c r="I1335" s="27" t="s">
        <v>86</v>
      </c>
    </row>
    <row r="1336" spans="2:9" ht="15" customHeight="1">
      <c r="C1336" s="27" t="s">
        <v>14</v>
      </c>
      <c r="D1336" s="27" t="s">
        <v>87</v>
      </c>
      <c r="E1336" s="28"/>
      <c r="F1336" s="28"/>
      <c r="G1336" s="28"/>
      <c r="H1336" s="28"/>
      <c r="I1336" s="28"/>
    </row>
    <row r="1337" spans="2:9" ht="15" customHeight="1">
      <c r="C1337" s="28"/>
      <c r="D1337" s="27" t="s">
        <v>53</v>
      </c>
      <c r="E1337" s="27" t="s">
        <v>63</v>
      </c>
      <c r="F1337" s="29" t="s">
        <v>50</v>
      </c>
      <c r="G1337" s="27">
        <v>5.65</v>
      </c>
      <c r="H1337" s="30">
        <f>VLOOKUP(E1337,UPAH!$C:$F,4,0)</f>
        <v>93000</v>
      </c>
      <c r="I1337" s="31">
        <f t="shared" ref="I1337:I1342" si="127">+G1337*H1337</f>
        <v>525450</v>
      </c>
    </row>
    <row r="1338" spans="2:9" ht="15" customHeight="1">
      <c r="C1338" s="28"/>
      <c r="D1338" s="27" t="s">
        <v>2167</v>
      </c>
      <c r="E1338" s="27" t="s">
        <v>64</v>
      </c>
      <c r="F1338" s="29" t="s">
        <v>50</v>
      </c>
      <c r="G1338" s="27">
        <v>0.27500000000000002</v>
      </c>
      <c r="H1338" s="30">
        <f>VLOOKUP(E1338,UPAH!$C:$F,4,0)</f>
        <v>98000</v>
      </c>
      <c r="I1338" s="31">
        <f t="shared" si="127"/>
        <v>26950.000000000004</v>
      </c>
    </row>
    <row r="1339" spans="2:9" ht="15" customHeight="1">
      <c r="C1339" s="28"/>
      <c r="D1339" s="27" t="s">
        <v>52</v>
      </c>
      <c r="E1339" s="27" t="s">
        <v>64</v>
      </c>
      <c r="F1339" s="29" t="s">
        <v>50</v>
      </c>
      <c r="G1339" s="27">
        <v>1.56</v>
      </c>
      <c r="H1339" s="30">
        <f>VLOOKUP(E1339,UPAH!$C:$F,4,0)</f>
        <v>98000</v>
      </c>
      <c r="I1339" s="31">
        <f t="shared" si="127"/>
        <v>152880</v>
      </c>
    </row>
    <row r="1340" spans="2:9" ht="15" customHeight="1">
      <c r="C1340" s="28"/>
      <c r="D1340" s="27" t="s">
        <v>2242</v>
      </c>
      <c r="E1340" s="27" t="s">
        <v>64</v>
      </c>
      <c r="F1340" s="29" t="s">
        <v>50</v>
      </c>
      <c r="G1340" s="27">
        <v>1.4</v>
      </c>
      <c r="H1340" s="30">
        <f>VLOOKUP(E1340,UPAH!$C:$F,4,0)</f>
        <v>98000</v>
      </c>
      <c r="I1340" s="31">
        <f t="shared" si="127"/>
        <v>137200</v>
      </c>
    </row>
    <row r="1341" spans="2:9" ht="15" customHeight="1">
      <c r="C1341" s="28"/>
      <c r="D1341" s="27" t="s">
        <v>51</v>
      </c>
      <c r="E1341" s="27" t="s">
        <v>65</v>
      </c>
      <c r="F1341" s="29" t="s">
        <v>50</v>
      </c>
      <c r="G1341" s="27">
        <v>0.32300000000000001</v>
      </c>
      <c r="H1341" s="30">
        <f>VLOOKUP(E1341,UPAH!$C:$F,4,0)</f>
        <v>106000</v>
      </c>
      <c r="I1341" s="31">
        <f t="shared" si="127"/>
        <v>34238</v>
      </c>
    </row>
    <row r="1342" spans="2:9" ht="15" customHeight="1">
      <c r="C1342" s="28"/>
      <c r="D1342" s="27" t="s">
        <v>49</v>
      </c>
      <c r="E1342" s="27" t="s">
        <v>66</v>
      </c>
      <c r="F1342" s="29" t="s">
        <v>50</v>
      </c>
      <c r="G1342" s="27">
        <v>0.28299999999999997</v>
      </c>
      <c r="H1342" s="30">
        <f>VLOOKUP(E1342,UPAH!$C:$F,4,0)</f>
        <v>111000</v>
      </c>
      <c r="I1342" s="31">
        <f t="shared" si="127"/>
        <v>31412.999999999996</v>
      </c>
    </row>
    <row r="1343" spans="2:9" ht="15" customHeight="1">
      <c r="C1343" s="28"/>
      <c r="D1343" s="28"/>
      <c r="E1343" s="28"/>
      <c r="F1343" s="34" t="s">
        <v>88</v>
      </c>
      <c r="G1343" s="35"/>
      <c r="H1343" s="28"/>
      <c r="I1343" s="32">
        <f>SUM(I1337:I1342)</f>
        <v>908131</v>
      </c>
    </row>
    <row r="1344" spans="2:9" ht="15" customHeight="1">
      <c r="C1344" s="27" t="s">
        <v>80</v>
      </c>
      <c r="D1344" s="27" t="s">
        <v>89</v>
      </c>
      <c r="E1344" s="28"/>
      <c r="F1344" s="28"/>
      <c r="G1344" s="28"/>
      <c r="H1344" s="28"/>
      <c r="I1344" s="28"/>
    </row>
    <row r="1345" spans="2:13" ht="15" customHeight="1">
      <c r="C1345" s="28"/>
      <c r="D1345" s="27" t="s">
        <v>2231</v>
      </c>
      <c r="E1345" s="27" t="s">
        <v>2185</v>
      </c>
      <c r="F1345" s="30" t="str">
        <f>VLOOKUP(E1345,MATERIAL!$C:$F,3,0)</f>
        <v>m3</v>
      </c>
      <c r="G1345" s="27">
        <v>0.27</v>
      </c>
      <c r="H1345" s="30">
        <f>VLOOKUP(E1345,MATERIAL!$C:$F,4,0)</f>
        <v>2088900</v>
      </c>
      <c r="I1345" s="31">
        <f>+G1345*H1345*0</f>
        <v>0</v>
      </c>
    </row>
    <row r="1346" spans="2:13" ht="15" customHeight="1">
      <c r="C1346" s="28"/>
      <c r="D1346" s="27" t="s">
        <v>2243</v>
      </c>
      <c r="E1346" s="27" t="s">
        <v>102</v>
      </c>
      <c r="F1346" s="30" t="str">
        <f>VLOOKUP(E1346,MATERIAL!$C:$F,3,0)</f>
        <v>Kg</v>
      </c>
      <c r="G1346" s="27">
        <v>2</v>
      </c>
      <c r="H1346" s="30">
        <f>VLOOKUP(E1346,MATERIAL!$C:$F,4,0)</f>
        <v>18000</v>
      </c>
      <c r="I1346" s="31">
        <f t="shared" ref="I1346:I1352" si="128">+G1346*H1346</f>
        <v>36000</v>
      </c>
    </row>
    <row r="1347" spans="2:13" ht="15" customHeight="1">
      <c r="C1347" s="28"/>
      <c r="D1347" s="27" t="s">
        <v>2233</v>
      </c>
      <c r="E1347" s="27" t="s">
        <v>2234</v>
      </c>
      <c r="F1347" s="30" t="str">
        <f>VLOOKUP(E1347,MATERIAL!$C:$F,3,0)</f>
        <v>L</v>
      </c>
      <c r="G1347" s="27">
        <v>0.6</v>
      </c>
      <c r="H1347" s="30">
        <f>VLOOKUP(E1347,MATERIAL!$C:$F,4,0)</f>
        <v>35000</v>
      </c>
      <c r="I1347" s="31">
        <f t="shared" si="128"/>
        <v>21000</v>
      </c>
    </row>
    <row r="1348" spans="2:13" ht="15" customHeight="1">
      <c r="C1348" s="28"/>
      <c r="D1348" s="27" t="s">
        <v>2208</v>
      </c>
      <c r="E1348" s="27" t="s">
        <v>2169</v>
      </c>
      <c r="F1348" s="30" t="str">
        <f>VLOOKUP(E1348,MATERIAL!$C:$F,3,0)</f>
        <v>Kg</v>
      </c>
      <c r="G1348" s="27">
        <v>210</v>
      </c>
      <c r="H1348" s="30">
        <f>VLOOKUP(E1348,MATERIAL!$C:$F,4,0)</f>
        <v>10000</v>
      </c>
      <c r="I1348" s="31">
        <f t="shared" si="128"/>
        <v>2100000</v>
      </c>
    </row>
    <row r="1349" spans="2:13" ht="15" customHeight="1">
      <c r="C1349" s="28"/>
      <c r="D1349" s="27" t="s">
        <v>2209</v>
      </c>
      <c r="E1349" s="27" t="s">
        <v>2210</v>
      </c>
      <c r="F1349" s="30" t="str">
        <f>VLOOKUP(E1349,MATERIAL!$C:$F,3,0)</f>
        <v>Kg</v>
      </c>
      <c r="G1349" s="27">
        <v>3</v>
      </c>
      <c r="H1349" s="30">
        <f>VLOOKUP(E1349,MATERIAL!$C:$F,4,0)</f>
        <v>15000</v>
      </c>
      <c r="I1349" s="31">
        <f t="shared" si="128"/>
        <v>45000</v>
      </c>
    </row>
    <row r="1350" spans="2:13" ht="15" customHeight="1">
      <c r="C1350" s="28"/>
      <c r="D1350" s="27" t="s">
        <v>103</v>
      </c>
      <c r="E1350" s="27" t="s">
        <v>104</v>
      </c>
      <c r="F1350" s="30" t="str">
        <f>VLOOKUP(E1350,MATERIAL!$C:$F,3,0)</f>
        <v>Kg</v>
      </c>
      <c r="G1350" s="27">
        <v>336</v>
      </c>
      <c r="H1350" s="30">
        <f>VLOOKUP(E1350,MATERIAL!$C:$F,4,0)</f>
        <v>1250</v>
      </c>
      <c r="I1350" s="31">
        <f t="shared" si="128"/>
        <v>420000</v>
      </c>
    </row>
    <row r="1351" spans="2:13" ht="15" customHeight="1">
      <c r="C1351" s="28"/>
      <c r="D1351" s="27" t="s">
        <v>2205</v>
      </c>
      <c r="E1351" s="27" t="s">
        <v>106</v>
      </c>
      <c r="F1351" s="30" t="str">
        <f>VLOOKUP(E1351,MATERIAL!$C:$F,3,0)</f>
        <v>m3</v>
      </c>
      <c r="G1351" s="27">
        <v>0.54</v>
      </c>
      <c r="H1351" s="30">
        <f>VLOOKUP(E1351,MATERIAL!$C:$F,4,0)</f>
        <v>103800</v>
      </c>
      <c r="I1351" s="31">
        <f t="shared" si="128"/>
        <v>56052.000000000007</v>
      </c>
    </row>
    <row r="1352" spans="2:13" ht="15" customHeight="1">
      <c r="C1352" s="28"/>
      <c r="D1352" s="27" t="s">
        <v>2206</v>
      </c>
      <c r="E1352" s="27" t="s">
        <v>2207</v>
      </c>
      <c r="F1352" s="30" t="str">
        <f>VLOOKUP(E1352,MATERIAL!$C:$F,3,0)</f>
        <v>m3</v>
      </c>
      <c r="G1352" s="27">
        <v>0.81</v>
      </c>
      <c r="H1352" s="30">
        <f>VLOOKUP(E1352,MATERIAL!$C:$F,4,0)</f>
        <v>222500</v>
      </c>
      <c r="I1352" s="31">
        <f t="shared" si="128"/>
        <v>180225</v>
      </c>
    </row>
    <row r="1353" spans="2:13">
      <c r="C1353" s="28"/>
      <c r="D1353" s="28"/>
      <c r="E1353" s="28"/>
      <c r="F1353" s="34" t="s">
        <v>90</v>
      </c>
      <c r="G1353" s="35"/>
      <c r="H1353" s="28"/>
      <c r="I1353" s="32">
        <f>SUM(I1345:I1352)</f>
        <v>2858277</v>
      </c>
      <c r="M1353" s="21"/>
    </row>
    <row r="1354" spans="2:13">
      <c r="C1354" s="27" t="s">
        <v>81</v>
      </c>
      <c r="D1354" s="27" t="s">
        <v>91</v>
      </c>
      <c r="E1354" s="28"/>
      <c r="F1354" s="28"/>
      <c r="G1354" s="28"/>
      <c r="H1354" s="28"/>
      <c r="I1354" s="33"/>
      <c r="M1354" s="21"/>
    </row>
    <row r="1355" spans="2:13" ht="15" customHeight="1">
      <c r="C1355" s="28"/>
      <c r="D1355" s="28"/>
      <c r="E1355" s="28"/>
      <c r="F1355" s="34" t="s">
        <v>92</v>
      </c>
      <c r="G1355" s="35"/>
      <c r="H1355" s="28"/>
      <c r="I1355" s="33"/>
    </row>
    <row r="1356" spans="2:13" ht="15" customHeight="1">
      <c r="C1356" s="27" t="s">
        <v>82</v>
      </c>
      <c r="D1356" s="27" t="s">
        <v>93</v>
      </c>
      <c r="E1356" s="28"/>
      <c r="F1356" s="28"/>
      <c r="G1356" s="28"/>
      <c r="H1356" s="28"/>
      <c r="I1356" s="36">
        <f>I1343+I1353</f>
        <v>3766408</v>
      </c>
    </row>
    <row r="1357" spans="2:13" ht="15" customHeight="1">
      <c r="C1357" s="27" t="s">
        <v>83</v>
      </c>
      <c r="D1357" s="27" t="str">
        <f>+"Overhead &amp; Profit "&amp;$L$3*100&amp;"%"</f>
        <v>Overhead &amp; Profit 9,5%</v>
      </c>
      <c r="E1357" s="28"/>
      <c r="F1357" s="28"/>
      <c r="G1357" s="27">
        <f>$L$3</f>
        <v>9.5000000000000001E-2</v>
      </c>
      <c r="H1357" s="28"/>
      <c r="I1357" s="36">
        <f>G1357*I1356</f>
        <v>357808.76</v>
      </c>
    </row>
    <row r="1358" spans="2:13" ht="15" customHeight="1">
      <c r="B1358" s="37" t="str">
        <f>$M$6&amp;29</f>
        <v>PB29</v>
      </c>
      <c r="C1358" s="27" t="s">
        <v>1</v>
      </c>
      <c r="D1358" s="27" t="s">
        <v>94</v>
      </c>
      <c r="E1358" s="28"/>
      <c r="F1358" s="28"/>
      <c r="G1358" s="28"/>
      <c r="H1358" s="33"/>
      <c r="I1358" s="36">
        <f>SUM(I1356:I1357)</f>
        <v>4124216.76</v>
      </c>
    </row>
    <row r="1359" spans="2:13" ht="15" customHeight="1">
      <c r="B1359" s="26"/>
    </row>
    <row r="1360" spans="2:13" ht="15" customHeight="1">
      <c r="B1360" s="26"/>
      <c r="C1360" s="21" t="str">
        <f>VLOOKUP(B1387,'REKAP ANALISA'!$C:$G,3,0)</f>
        <v>Membuat 1 m3 kolom beton bertulang (300 kg besi + bekisting)</v>
      </c>
    </row>
    <row r="1361" spans="3:9" ht="15" customHeight="1">
      <c r="C1361" s="27" t="s">
        <v>0</v>
      </c>
      <c r="D1361" s="27" t="s">
        <v>60</v>
      </c>
      <c r="E1361" s="27" t="s">
        <v>59</v>
      </c>
      <c r="F1361" s="27" t="s">
        <v>61</v>
      </c>
      <c r="G1361" s="27" t="s">
        <v>62</v>
      </c>
      <c r="H1361" s="27" t="s">
        <v>85</v>
      </c>
      <c r="I1361" s="27" t="s">
        <v>86</v>
      </c>
    </row>
    <row r="1362" spans="3:9" ht="15" customHeight="1">
      <c r="C1362" s="27" t="s">
        <v>14</v>
      </c>
      <c r="D1362" s="27" t="s">
        <v>87</v>
      </c>
      <c r="E1362" s="28"/>
      <c r="F1362" s="28"/>
      <c r="G1362" s="28"/>
      <c r="H1362" s="28"/>
      <c r="I1362" s="28"/>
    </row>
    <row r="1363" spans="3:9" ht="15" customHeight="1">
      <c r="C1363" s="28"/>
      <c r="D1363" s="27" t="s">
        <v>53</v>
      </c>
      <c r="E1363" s="27" t="s">
        <v>63</v>
      </c>
      <c r="F1363" s="29" t="s">
        <v>50</v>
      </c>
      <c r="G1363" s="27">
        <v>7.05</v>
      </c>
      <c r="H1363" s="30">
        <f>VLOOKUP(E1363,UPAH!$C:$F,4,0)</f>
        <v>93000</v>
      </c>
      <c r="I1363" s="31">
        <f t="shared" ref="I1363:I1368" si="129">+G1363*H1363</f>
        <v>655650</v>
      </c>
    </row>
    <row r="1364" spans="3:9" ht="15" customHeight="1">
      <c r="C1364" s="28"/>
      <c r="D1364" s="27" t="s">
        <v>2167</v>
      </c>
      <c r="E1364" s="27" t="s">
        <v>64</v>
      </c>
      <c r="F1364" s="29" t="s">
        <v>50</v>
      </c>
      <c r="G1364" s="27">
        <v>0.27500000000000002</v>
      </c>
      <c r="H1364" s="30">
        <f>VLOOKUP(E1364,UPAH!$C:$F,4,0)</f>
        <v>98000</v>
      </c>
      <c r="I1364" s="31">
        <f t="shared" si="129"/>
        <v>26950.000000000004</v>
      </c>
    </row>
    <row r="1365" spans="3:9" ht="15" customHeight="1">
      <c r="C1365" s="28"/>
      <c r="D1365" s="27" t="s">
        <v>52</v>
      </c>
      <c r="E1365" s="27" t="s">
        <v>64</v>
      </c>
      <c r="F1365" s="29" t="s">
        <v>50</v>
      </c>
      <c r="G1365" s="27">
        <v>1.65</v>
      </c>
      <c r="H1365" s="30">
        <f>VLOOKUP(E1365,UPAH!$C:$F,4,0)</f>
        <v>98000</v>
      </c>
      <c r="I1365" s="31">
        <f t="shared" si="129"/>
        <v>161700</v>
      </c>
    </row>
    <row r="1366" spans="3:9" ht="15" customHeight="1">
      <c r="C1366" s="28"/>
      <c r="D1366" s="27" t="s">
        <v>2242</v>
      </c>
      <c r="E1366" s="27" t="s">
        <v>64</v>
      </c>
      <c r="F1366" s="29" t="s">
        <v>50</v>
      </c>
      <c r="G1366" s="27">
        <v>2.1</v>
      </c>
      <c r="H1366" s="30">
        <f>VLOOKUP(E1366,UPAH!$C:$F,4,0)</f>
        <v>98000</v>
      </c>
      <c r="I1366" s="31">
        <f t="shared" si="129"/>
        <v>205800</v>
      </c>
    </row>
    <row r="1367" spans="3:9" ht="15" customHeight="1">
      <c r="C1367" s="28"/>
      <c r="D1367" s="27" t="s">
        <v>51</v>
      </c>
      <c r="E1367" s="27" t="s">
        <v>65</v>
      </c>
      <c r="F1367" s="29" t="s">
        <v>50</v>
      </c>
      <c r="G1367" s="27">
        <v>0.40300000000000002</v>
      </c>
      <c r="H1367" s="30">
        <f>VLOOKUP(E1367,UPAH!$C:$F,4,0)</f>
        <v>106000</v>
      </c>
      <c r="I1367" s="31">
        <f t="shared" si="129"/>
        <v>42718</v>
      </c>
    </row>
    <row r="1368" spans="3:9" ht="15" customHeight="1">
      <c r="C1368" s="28"/>
      <c r="D1368" s="27" t="s">
        <v>49</v>
      </c>
      <c r="E1368" s="27" t="s">
        <v>66</v>
      </c>
      <c r="F1368" s="29" t="s">
        <v>50</v>
      </c>
      <c r="G1368" s="27">
        <v>0.35299999999999998</v>
      </c>
      <c r="H1368" s="30">
        <f>VLOOKUP(E1368,UPAH!$C:$F,4,0)</f>
        <v>111000</v>
      </c>
      <c r="I1368" s="31">
        <f t="shared" si="129"/>
        <v>39183</v>
      </c>
    </row>
    <row r="1369" spans="3:9" ht="15" customHeight="1">
      <c r="C1369" s="28"/>
      <c r="D1369" s="28"/>
      <c r="E1369" s="28"/>
      <c r="F1369" s="34" t="s">
        <v>88</v>
      </c>
      <c r="G1369" s="35"/>
      <c r="H1369" s="28"/>
      <c r="I1369" s="32">
        <f>SUM(I1363:I1368)</f>
        <v>1132001</v>
      </c>
    </row>
    <row r="1370" spans="3:9" ht="15" customHeight="1">
      <c r="C1370" s="27" t="s">
        <v>80</v>
      </c>
      <c r="D1370" s="27" t="s">
        <v>89</v>
      </c>
      <c r="E1370" s="28"/>
      <c r="F1370" s="28"/>
      <c r="G1370" s="28"/>
      <c r="H1370" s="28"/>
      <c r="I1370" s="28"/>
    </row>
    <row r="1371" spans="3:9" ht="15" customHeight="1">
      <c r="C1371" s="28"/>
      <c r="D1371" s="27" t="s">
        <v>2231</v>
      </c>
      <c r="E1371" s="27" t="s">
        <v>2185</v>
      </c>
      <c r="F1371" s="30" t="str">
        <f>VLOOKUP(E1371,MATERIAL!$C:$F,3,0)</f>
        <v>m3</v>
      </c>
      <c r="G1371" s="27">
        <v>0.4</v>
      </c>
      <c r="H1371" s="30">
        <f>VLOOKUP(E1371,MATERIAL!$C:$F,4,0)</f>
        <v>2088900</v>
      </c>
      <c r="I1371" s="31">
        <f t="shared" ref="I1371:I1381" si="130">+G1371*H1371</f>
        <v>835560</v>
      </c>
    </row>
    <row r="1372" spans="3:9" ht="15" customHeight="1">
      <c r="C1372" s="28"/>
      <c r="D1372" s="27" t="s">
        <v>2243</v>
      </c>
      <c r="E1372" s="27" t="s">
        <v>102</v>
      </c>
      <c r="F1372" s="30" t="str">
        <f>VLOOKUP(E1372,MATERIAL!$C:$F,3,0)</f>
        <v>Kg</v>
      </c>
      <c r="G1372" s="27">
        <v>4</v>
      </c>
      <c r="H1372" s="30">
        <f>VLOOKUP(E1372,MATERIAL!$C:$F,4,0)</f>
        <v>18000</v>
      </c>
      <c r="I1372" s="31">
        <f t="shared" si="130"/>
        <v>72000</v>
      </c>
    </row>
    <row r="1373" spans="3:9" ht="15" customHeight="1">
      <c r="C1373" s="28"/>
      <c r="D1373" s="27" t="s">
        <v>2233</v>
      </c>
      <c r="E1373" s="27" t="s">
        <v>2234</v>
      </c>
      <c r="F1373" s="30" t="str">
        <f>VLOOKUP(E1373,MATERIAL!$C:$F,3,0)</f>
        <v>L</v>
      </c>
      <c r="G1373" s="27">
        <v>2</v>
      </c>
      <c r="H1373" s="30">
        <f>VLOOKUP(E1373,MATERIAL!$C:$F,4,0)</f>
        <v>35000</v>
      </c>
      <c r="I1373" s="31">
        <f t="shared" si="130"/>
        <v>70000</v>
      </c>
    </row>
    <row r="1374" spans="3:9" ht="15" customHeight="1">
      <c r="C1374" s="28"/>
      <c r="D1374" s="27" t="s">
        <v>2208</v>
      </c>
      <c r="E1374" s="27" t="s">
        <v>2169</v>
      </c>
      <c r="F1374" s="30" t="str">
        <f>VLOOKUP(E1374,MATERIAL!$C:$F,3,0)</f>
        <v>Kg</v>
      </c>
      <c r="G1374" s="27">
        <v>315</v>
      </c>
      <c r="H1374" s="30">
        <f>VLOOKUP(E1374,MATERIAL!$C:$F,4,0)</f>
        <v>10000</v>
      </c>
      <c r="I1374" s="31">
        <f t="shared" si="130"/>
        <v>3150000</v>
      </c>
    </row>
    <row r="1375" spans="3:9" ht="15" customHeight="1">
      <c r="C1375" s="28"/>
      <c r="D1375" s="27" t="s">
        <v>2209</v>
      </c>
      <c r="E1375" s="27" t="s">
        <v>2210</v>
      </c>
      <c r="F1375" s="30" t="str">
        <f>VLOOKUP(E1375,MATERIAL!$C:$F,3,0)</f>
        <v>Kg</v>
      </c>
      <c r="G1375" s="27">
        <v>4.5</v>
      </c>
      <c r="H1375" s="30">
        <f>VLOOKUP(E1375,MATERIAL!$C:$F,4,0)</f>
        <v>15000</v>
      </c>
      <c r="I1375" s="31">
        <f t="shared" si="130"/>
        <v>67500</v>
      </c>
    </row>
    <row r="1376" spans="3:9" ht="15" customHeight="1">
      <c r="C1376" s="28"/>
      <c r="D1376" s="27" t="s">
        <v>103</v>
      </c>
      <c r="E1376" s="27" t="s">
        <v>104</v>
      </c>
      <c r="F1376" s="30" t="str">
        <f>VLOOKUP(E1376,MATERIAL!$C:$F,3,0)</f>
        <v>Kg</v>
      </c>
      <c r="G1376" s="27">
        <v>336</v>
      </c>
      <c r="H1376" s="30">
        <f>VLOOKUP(E1376,MATERIAL!$C:$F,4,0)</f>
        <v>1250</v>
      </c>
      <c r="I1376" s="31">
        <f t="shared" si="130"/>
        <v>420000</v>
      </c>
    </row>
    <row r="1377" spans="2:13" ht="15" customHeight="1">
      <c r="C1377" s="28"/>
      <c r="D1377" s="27" t="s">
        <v>2205</v>
      </c>
      <c r="E1377" s="27" t="s">
        <v>106</v>
      </c>
      <c r="F1377" s="30" t="str">
        <f>VLOOKUP(E1377,MATERIAL!$C:$F,3,0)</f>
        <v>m3</v>
      </c>
      <c r="G1377" s="27">
        <v>0.54</v>
      </c>
      <c r="H1377" s="30">
        <f>VLOOKUP(E1377,MATERIAL!$C:$F,4,0)</f>
        <v>103800</v>
      </c>
      <c r="I1377" s="31">
        <f t="shared" si="130"/>
        <v>56052.000000000007</v>
      </c>
    </row>
    <row r="1378" spans="2:13" ht="15" customHeight="1">
      <c r="C1378" s="28"/>
      <c r="D1378" s="27" t="s">
        <v>2206</v>
      </c>
      <c r="E1378" s="27" t="s">
        <v>2207</v>
      </c>
      <c r="F1378" s="30" t="str">
        <f>VLOOKUP(E1378,MATERIAL!$C:$F,3,0)</f>
        <v>m3</v>
      </c>
      <c r="G1378" s="27">
        <v>0.81</v>
      </c>
      <c r="H1378" s="30">
        <f>VLOOKUP(E1378,MATERIAL!$C:$F,4,0)</f>
        <v>222500</v>
      </c>
      <c r="I1378" s="31">
        <f t="shared" si="130"/>
        <v>180225</v>
      </c>
    </row>
    <row r="1379" spans="2:13">
      <c r="C1379" s="28"/>
      <c r="D1379" s="27" t="s">
        <v>2244</v>
      </c>
      <c r="E1379" s="27" t="s">
        <v>100</v>
      </c>
      <c r="F1379" s="30" t="str">
        <f>VLOOKUP(E1379,MATERIAL!$C:$F,3,0)</f>
        <v>m3</v>
      </c>
      <c r="G1379" s="27">
        <v>0.15</v>
      </c>
      <c r="H1379" s="30">
        <f>VLOOKUP(E1379,MATERIAL!$C:$F,4,0)</f>
        <v>7579000</v>
      </c>
      <c r="I1379" s="31">
        <f t="shared" si="130"/>
        <v>1136850</v>
      </c>
      <c r="M1379" s="21"/>
    </row>
    <row r="1380" spans="2:13">
      <c r="C1380" s="28"/>
      <c r="D1380" s="27" t="s">
        <v>2236</v>
      </c>
      <c r="E1380" s="27" t="s">
        <v>2237</v>
      </c>
      <c r="F1380" s="30" t="str">
        <f>VLOOKUP(E1380,MATERIAL!$C:$F,3,0)</f>
        <v>Lembar</v>
      </c>
      <c r="G1380" s="27">
        <v>3.5</v>
      </c>
      <c r="H1380" s="30">
        <f>VLOOKUP(E1380,MATERIAL!$C:$F,4,0)</f>
        <v>187300</v>
      </c>
      <c r="I1380" s="31">
        <f t="shared" si="130"/>
        <v>655550</v>
      </c>
      <c r="M1380" s="21"/>
    </row>
    <row r="1381" spans="2:13" ht="15" customHeight="1">
      <c r="C1381" s="28"/>
      <c r="D1381" s="27" t="s">
        <v>97</v>
      </c>
      <c r="E1381" s="27" t="s">
        <v>98</v>
      </c>
      <c r="F1381" s="30" t="str">
        <f>VLOOKUP(E1381,MATERIAL!$C:$F,3,0)</f>
        <v>Batang</v>
      </c>
      <c r="G1381" s="27">
        <v>20</v>
      </c>
      <c r="H1381" s="30">
        <f>VLOOKUP(E1381,MATERIAL!$C:$F,4,0)</f>
        <v>62000</v>
      </c>
      <c r="I1381" s="31">
        <f t="shared" si="130"/>
        <v>1240000</v>
      </c>
    </row>
    <row r="1382" spans="2:13" ht="15" customHeight="1">
      <c r="C1382" s="28"/>
      <c r="D1382" s="28"/>
      <c r="E1382" s="28"/>
      <c r="F1382" s="34" t="s">
        <v>90</v>
      </c>
      <c r="G1382" s="35"/>
      <c r="H1382" s="28"/>
      <c r="I1382" s="32">
        <f>SUM(I1371:I1381)</f>
        <v>7883737</v>
      </c>
    </row>
    <row r="1383" spans="2:13" ht="15" customHeight="1">
      <c r="C1383" s="27" t="s">
        <v>81</v>
      </c>
      <c r="D1383" s="27" t="s">
        <v>91</v>
      </c>
      <c r="E1383" s="28"/>
      <c r="F1383" s="28"/>
      <c r="G1383" s="28"/>
      <c r="H1383" s="28"/>
      <c r="I1383" s="33"/>
    </row>
    <row r="1384" spans="2:13" ht="15" customHeight="1">
      <c r="C1384" s="28"/>
      <c r="D1384" s="28"/>
      <c r="E1384" s="28"/>
      <c r="F1384" s="34" t="s">
        <v>92</v>
      </c>
      <c r="G1384" s="35"/>
      <c r="H1384" s="28"/>
      <c r="I1384" s="33"/>
    </row>
    <row r="1385" spans="2:13" ht="15" customHeight="1">
      <c r="C1385" s="27" t="s">
        <v>82</v>
      </c>
      <c r="D1385" s="27" t="s">
        <v>93</v>
      </c>
      <c r="E1385" s="28"/>
      <c r="F1385" s="28"/>
      <c r="G1385" s="28"/>
      <c r="H1385" s="28"/>
      <c r="I1385" s="36">
        <f>I1369+I1382</f>
        <v>9015738</v>
      </c>
    </row>
    <row r="1386" spans="2:13" ht="15" customHeight="1">
      <c r="C1386" s="27" t="s">
        <v>83</v>
      </c>
      <c r="D1386" s="27" t="str">
        <f>+"Overhead &amp; Profit "&amp;$L$3*100&amp;"%"</f>
        <v>Overhead &amp; Profit 9,5%</v>
      </c>
      <c r="E1386" s="28"/>
      <c r="F1386" s="28"/>
      <c r="G1386" s="27">
        <f>$L$3</f>
        <v>9.5000000000000001E-2</v>
      </c>
      <c r="H1386" s="28"/>
      <c r="I1386" s="36">
        <f>G1386*I1385</f>
        <v>856495.11</v>
      </c>
    </row>
    <row r="1387" spans="2:13" ht="15" customHeight="1">
      <c r="B1387" s="37" t="str">
        <f>$M$6&amp;30</f>
        <v>PB30</v>
      </c>
      <c r="C1387" s="27" t="s">
        <v>1</v>
      </c>
      <c r="D1387" s="27" t="s">
        <v>94</v>
      </c>
      <c r="E1387" s="28"/>
      <c r="F1387" s="28"/>
      <c r="G1387" s="28"/>
      <c r="H1387" s="28"/>
      <c r="I1387" s="36">
        <f>SUM(I1385:I1386)</f>
        <v>9872233.1099999994</v>
      </c>
    </row>
    <row r="1388" spans="2:13" ht="15" customHeight="1">
      <c r="B1388" s="26"/>
    </row>
    <row r="1389" spans="2:13" ht="15" customHeight="1">
      <c r="B1389" s="26"/>
      <c r="C1389" s="21" t="str">
        <f>VLOOKUP(B1416,'REKAP ANALISA'!$C:$G,3,0)</f>
        <v>Membuat 1 m3 balok beton bertulang (200 kg besi + bekisting)</v>
      </c>
    </row>
    <row r="1390" spans="2:13" ht="15" customHeight="1">
      <c r="C1390" s="27" t="s">
        <v>0</v>
      </c>
      <c r="D1390" s="27" t="s">
        <v>60</v>
      </c>
      <c r="E1390" s="27" t="s">
        <v>59</v>
      </c>
      <c r="F1390" s="27" t="s">
        <v>61</v>
      </c>
      <c r="G1390" s="27" t="s">
        <v>62</v>
      </c>
      <c r="H1390" s="27" t="s">
        <v>85</v>
      </c>
      <c r="I1390" s="27" t="s">
        <v>86</v>
      </c>
    </row>
    <row r="1391" spans="2:13" ht="15" customHeight="1">
      <c r="C1391" s="27" t="s">
        <v>14</v>
      </c>
      <c r="D1391" s="27" t="s">
        <v>87</v>
      </c>
      <c r="E1391" s="28"/>
      <c r="F1391" s="28"/>
      <c r="G1391" s="28"/>
      <c r="H1391" s="28"/>
      <c r="I1391" s="28"/>
    </row>
    <row r="1392" spans="2:13" ht="15" customHeight="1">
      <c r="C1392" s="28"/>
      <c r="D1392" s="27" t="s">
        <v>53</v>
      </c>
      <c r="E1392" s="27" t="s">
        <v>63</v>
      </c>
      <c r="F1392" s="29" t="s">
        <v>50</v>
      </c>
      <c r="G1392" s="27">
        <v>6.35</v>
      </c>
      <c r="H1392" s="30">
        <f>VLOOKUP(E1392,UPAH!$C:$F,4,0)</f>
        <v>93000</v>
      </c>
      <c r="I1392" s="31">
        <f t="shared" ref="I1392:I1397" si="131">+G1392*H1392</f>
        <v>590550</v>
      </c>
    </row>
    <row r="1393" spans="3:13" ht="15" customHeight="1">
      <c r="C1393" s="28"/>
      <c r="D1393" s="27" t="s">
        <v>2167</v>
      </c>
      <c r="E1393" s="27" t="s">
        <v>64</v>
      </c>
      <c r="F1393" s="29" t="s">
        <v>50</v>
      </c>
      <c r="G1393" s="27">
        <v>0.27500000000000002</v>
      </c>
      <c r="H1393" s="30">
        <f>VLOOKUP(E1393,UPAH!$C:$F,4,0)</f>
        <v>98000</v>
      </c>
      <c r="I1393" s="31">
        <f t="shared" si="131"/>
        <v>26950.000000000004</v>
      </c>
    </row>
    <row r="1394" spans="3:13" ht="15" customHeight="1">
      <c r="C1394" s="28"/>
      <c r="D1394" s="27" t="s">
        <v>52</v>
      </c>
      <c r="E1394" s="27" t="s">
        <v>64</v>
      </c>
      <c r="F1394" s="29" t="s">
        <v>50</v>
      </c>
      <c r="G1394" s="27">
        <v>1.65</v>
      </c>
      <c r="H1394" s="30">
        <f>VLOOKUP(E1394,UPAH!$C:$F,4,0)</f>
        <v>98000</v>
      </c>
      <c r="I1394" s="31">
        <f t="shared" si="131"/>
        <v>161700</v>
      </c>
    </row>
    <row r="1395" spans="3:13" ht="15" customHeight="1">
      <c r="C1395" s="28"/>
      <c r="D1395" s="27" t="s">
        <v>2242</v>
      </c>
      <c r="E1395" s="27" t="s">
        <v>64</v>
      </c>
      <c r="F1395" s="29" t="s">
        <v>50</v>
      </c>
      <c r="G1395" s="27">
        <v>1.4</v>
      </c>
      <c r="H1395" s="30">
        <f>VLOOKUP(E1395,UPAH!$C:$F,4,0)</f>
        <v>98000</v>
      </c>
      <c r="I1395" s="31">
        <f t="shared" si="131"/>
        <v>137200</v>
      </c>
    </row>
    <row r="1396" spans="3:13" ht="15" customHeight="1">
      <c r="C1396" s="28"/>
      <c r="D1396" s="27" t="s">
        <v>51</v>
      </c>
      <c r="E1396" s="27" t="s">
        <v>65</v>
      </c>
      <c r="F1396" s="29" t="s">
        <v>50</v>
      </c>
      <c r="G1396" s="27">
        <v>0.33300000000000002</v>
      </c>
      <c r="H1396" s="30">
        <f>VLOOKUP(E1396,UPAH!$C:$F,4,0)</f>
        <v>106000</v>
      </c>
      <c r="I1396" s="31">
        <f t="shared" si="131"/>
        <v>35298</v>
      </c>
    </row>
    <row r="1397" spans="3:13" ht="15" customHeight="1">
      <c r="C1397" s="28"/>
      <c r="D1397" s="27" t="s">
        <v>49</v>
      </c>
      <c r="E1397" s="27" t="s">
        <v>66</v>
      </c>
      <c r="F1397" s="29" t="s">
        <v>50</v>
      </c>
      <c r="G1397" s="27">
        <v>0.318</v>
      </c>
      <c r="H1397" s="30">
        <f>VLOOKUP(E1397,UPAH!$C:$F,4,0)</f>
        <v>111000</v>
      </c>
      <c r="I1397" s="31">
        <f t="shared" si="131"/>
        <v>35298</v>
      </c>
    </row>
    <row r="1398" spans="3:13" ht="15" customHeight="1">
      <c r="C1398" s="28"/>
      <c r="D1398" s="28"/>
      <c r="E1398" s="28"/>
      <c r="F1398" s="34" t="s">
        <v>88</v>
      </c>
      <c r="G1398" s="35"/>
      <c r="H1398" s="28"/>
      <c r="I1398" s="32">
        <f>SUM(I1392:I1397)</f>
        <v>986996</v>
      </c>
    </row>
    <row r="1399" spans="3:13" ht="15" customHeight="1">
      <c r="C1399" s="27" t="s">
        <v>80</v>
      </c>
      <c r="D1399" s="27" t="s">
        <v>89</v>
      </c>
      <c r="E1399" s="28"/>
      <c r="F1399" s="28"/>
      <c r="G1399" s="28"/>
      <c r="H1399" s="28"/>
      <c r="I1399" s="28"/>
    </row>
    <row r="1400" spans="3:13" ht="15" customHeight="1">
      <c r="C1400" s="28"/>
      <c r="D1400" s="27" t="s">
        <v>2231</v>
      </c>
      <c r="E1400" s="27" t="s">
        <v>2185</v>
      </c>
      <c r="F1400" s="30" t="str">
        <f>VLOOKUP(E1400,MATERIAL!$C:$F,3,0)</f>
        <v>m3</v>
      </c>
      <c r="G1400" s="27">
        <v>0.32</v>
      </c>
      <c r="H1400" s="30">
        <f>VLOOKUP(E1400,MATERIAL!$C:$F,4,0)</f>
        <v>2088900</v>
      </c>
      <c r="I1400" s="31">
        <f t="shared" ref="I1400:I1410" si="132">+G1400*H1400</f>
        <v>668448</v>
      </c>
    </row>
    <row r="1401" spans="3:13" ht="15" customHeight="1">
      <c r="C1401" s="28"/>
      <c r="D1401" s="27" t="s">
        <v>2243</v>
      </c>
      <c r="E1401" s="27" t="s">
        <v>102</v>
      </c>
      <c r="F1401" s="30" t="str">
        <f>VLOOKUP(E1401,MATERIAL!$C:$F,3,0)</f>
        <v>Kg</v>
      </c>
      <c r="G1401" s="27">
        <v>3.2</v>
      </c>
      <c r="H1401" s="30">
        <f>VLOOKUP(E1401,MATERIAL!$C:$F,4,0)</f>
        <v>18000</v>
      </c>
      <c r="I1401" s="31">
        <f t="shared" si="132"/>
        <v>57600</v>
      </c>
    </row>
    <row r="1402" spans="3:13" ht="15" customHeight="1">
      <c r="C1402" s="28"/>
      <c r="D1402" s="27" t="s">
        <v>2233</v>
      </c>
      <c r="E1402" s="27" t="s">
        <v>2234</v>
      </c>
      <c r="F1402" s="30" t="str">
        <f>VLOOKUP(E1402,MATERIAL!$C:$F,3,0)</f>
        <v>L</v>
      </c>
      <c r="G1402" s="27">
        <v>1.6</v>
      </c>
      <c r="H1402" s="30">
        <f>VLOOKUP(E1402,MATERIAL!$C:$F,4,0)</f>
        <v>35000</v>
      </c>
      <c r="I1402" s="31">
        <f t="shared" si="132"/>
        <v>56000</v>
      </c>
    </row>
    <row r="1403" spans="3:13" ht="15" customHeight="1">
      <c r="C1403" s="28"/>
      <c r="D1403" s="27" t="s">
        <v>2208</v>
      </c>
      <c r="E1403" s="27" t="s">
        <v>2169</v>
      </c>
      <c r="F1403" s="30" t="str">
        <f>VLOOKUP(E1403,MATERIAL!$C:$F,3,0)</f>
        <v>Kg</v>
      </c>
      <c r="G1403" s="27">
        <v>210</v>
      </c>
      <c r="H1403" s="30">
        <f>VLOOKUP(E1403,MATERIAL!$C:$F,4,0)</f>
        <v>10000</v>
      </c>
      <c r="I1403" s="31">
        <f t="shared" si="132"/>
        <v>2100000</v>
      </c>
    </row>
    <row r="1404" spans="3:13" ht="15" customHeight="1">
      <c r="C1404" s="28"/>
      <c r="D1404" s="27" t="s">
        <v>2209</v>
      </c>
      <c r="E1404" s="27" t="s">
        <v>2210</v>
      </c>
      <c r="F1404" s="30" t="str">
        <f>VLOOKUP(E1404,MATERIAL!$C:$F,3,0)</f>
        <v>Kg</v>
      </c>
      <c r="G1404" s="27">
        <v>3</v>
      </c>
      <c r="H1404" s="30">
        <f>VLOOKUP(E1404,MATERIAL!$C:$F,4,0)</f>
        <v>15000</v>
      </c>
      <c r="I1404" s="31">
        <f t="shared" si="132"/>
        <v>45000</v>
      </c>
    </row>
    <row r="1405" spans="3:13" ht="15" customHeight="1">
      <c r="C1405" s="28"/>
      <c r="D1405" s="27" t="s">
        <v>103</v>
      </c>
      <c r="E1405" s="27" t="s">
        <v>104</v>
      </c>
      <c r="F1405" s="30" t="str">
        <f>VLOOKUP(E1405,MATERIAL!$C:$F,3,0)</f>
        <v>Kg</v>
      </c>
      <c r="G1405" s="27">
        <v>336</v>
      </c>
      <c r="H1405" s="30">
        <f>VLOOKUP(E1405,MATERIAL!$C:$F,4,0)</f>
        <v>1250</v>
      </c>
      <c r="I1405" s="31">
        <f t="shared" si="132"/>
        <v>420000</v>
      </c>
    </row>
    <row r="1406" spans="3:13" ht="15" customHeight="1">
      <c r="C1406" s="28"/>
      <c r="D1406" s="27" t="s">
        <v>2205</v>
      </c>
      <c r="E1406" s="27" t="s">
        <v>106</v>
      </c>
      <c r="F1406" s="30" t="str">
        <f>VLOOKUP(E1406,MATERIAL!$C:$F,3,0)</f>
        <v>m3</v>
      </c>
      <c r="G1406" s="27">
        <v>0.54</v>
      </c>
      <c r="H1406" s="30">
        <f>VLOOKUP(E1406,MATERIAL!$C:$F,4,0)</f>
        <v>103800</v>
      </c>
      <c r="I1406" s="31">
        <f t="shared" si="132"/>
        <v>56052.000000000007</v>
      </c>
    </row>
    <row r="1407" spans="3:13" ht="15" customHeight="1">
      <c r="C1407" s="28"/>
      <c r="D1407" s="27" t="s">
        <v>2206</v>
      </c>
      <c r="E1407" s="27" t="s">
        <v>2207</v>
      </c>
      <c r="F1407" s="30" t="str">
        <f>VLOOKUP(E1407,MATERIAL!$C:$F,3,0)</f>
        <v>m3</v>
      </c>
      <c r="G1407" s="27">
        <v>0.81</v>
      </c>
      <c r="H1407" s="30">
        <f>VLOOKUP(E1407,MATERIAL!$C:$F,4,0)</f>
        <v>222500</v>
      </c>
      <c r="I1407" s="31">
        <f t="shared" si="132"/>
        <v>180225</v>
      </c>
    </row>
    <row r="1408" spans="3:13">
      <c r="C1408" s="28"/>
      <c r="D1408" s="27" t="s">
        <v>2244</v>
      </c>
      <c r="E1408" s="27" t="s">
        <v>100</v>
      </c>
      <c r="F1408" s="30" t="str">
        <f>VLOOKUP(E1408,MATERIAL!$C:$F,3,0)</f>
        <v>m3</v>
      </c>
      <c r="G1408" s="27">
        <v>0.14000000000000001</v>
      </c>
      <c r="H1408" s="30">
        <f>VLOOKUP(E1408,MATERIAL!$C:$F,4,0)</f>
        <v>7579000</v>
      </c>
      <c r="I1408" s="31">
        <f t="shared" si="132"/>
        <v>1061060</v>
      </c>
      <c r="M1408" s="21"/>
    </row>
    <row r="1409" spans="2:13">
      <c r="C1409" s="28"/>
      <c r="D1409" s="27" t="s">
        <v>2236</v>
      </c>
      <c r="E1409" s="27" t="s">
        <v>2237</v>
      </c>
      <c r="F1409" s="30" t="str">
        <f>VLOOKUP(E1409,MATERIAL!$C:$F,3,0)</f>
        <v>Lembar</v>
      </c>
      <c r="G1409" s="27">
        <v>2.8</v>
      </c>
      <c r="H1409" s="30">
        <f>VLOOKUP(E1409,MATERIAL!$C:$F,4,0)</f>
        <v>187300</v>
      </c>
      <c r="I1409" s="31">
        <f t="shared" si="132"/>
        <v>524440</v>
      </c>
      <c r="M1409" s="21"/>
    </row>
    <row r="1410" spans="2:13" ht="15" customHeight="1">
      <c r="C1410" s="28"/>
      <c r="D1410" s="27" t="s">
        <v>97</v>
      </c>
      <c r="E1410" s="27" t="s">
        <v>98</v>
      </c>
      <c r="F1410" s="30" t="str">
        <f>VLOOKUP(E1410,MATERIAL!$C:$F,3,0)</f>
        <v>Batang</v>
      </c>
      <c r="G1410" s="27">
        <v>16</v>
      </c>
      <c r="H1410" s="30">
        <f>VLOOKUP(E1410,MATERIAL!$C:$F,4,0)</f>
        <v>62000</v>
      </c>
      <c r="I1410" s="31">
        <f t="shared" si="132"/>
        <v>992000</v>
      </c>
    </row>
    <row r="1411" spans="2:13" ht="15" customHeight="1">
      <c r="C1411" s="28"/>
      <c r="D1411" s="28"/>
      <c r="E1411" s="28"/>
      <c r="F1411" s="34" t="s">
        <v>90</v>
      </c>
      <c r="G1411" s="35"/>
      <c r="H1411" s="28"/>
      <c r="I1411" s="32">
        <f>SUM(I1400:I1410)</f>
        <v>6160825</v>
      </c>
    </row>
    <row r="1412" spans="2:13" ht="15" customHeight="1">
      <c r="C1412" s="27" t="s">
        <v>81</v>
      </c>
      <c r="D1412" s="27" t="s">
        <v>91</v>
      </c>
      <c r="E1412" s="28"/>
      <c r="F1412" s="28"/>
      <c r="G1412" s="28"/>
      <c r="H1412" s="28"/>
      <c r="I1412" s="33"/>
    </row>
    <row r="1413" spans="2:13" ht="15" customHeight="1">
      <c r="C1413" s="28"/>
      <c r="D1413" s="28"/>
      <c r="E1413" s="28"/>
      <c r="F1413" s="34" t="s">
        <v>92</v>
      </c>
      <c r="G1413" s="35"/>
      <c r="H1413" s="28"/>
      <c r="I1413" s="33"/>
    </row>
    <row r="1414" spans="2:13" ht="15" customHeight="1">
      <c r="C1414" s="27" t="s">
        <v>82</v>
      </c>
      <c r="D1414" s="27" t="s">
        <v>93</v>
      </c>
      <c r="E1414" s="28"/>
      <c r="F1414" s="28"/>
      <c r="G1414" s="28"/>
      <c r="H1414" s="28"/>
      <c r="I1414" s="36">
        <f>I1398+I1411</f>
        <v>7147821</v>
      </c>
    </row>
    <row r="1415" spans="2:13" ht="15" customHeight="1">
      <c r="C1415" s="27" t="s">
        <v>83</v>
      </c>
      <c r="D1415" s="27" t="str">
        <f>+"Overhead &amp; Profit "&amp;$L$3*100&amp;"%"</f>
        <v>Overhead &amp; Profit 9,5%</v>
      </c>
      <c r="E1415" s="28"/>
      <c r="F1415" s="28"/>
      <c r="G1415" s="27">
        <f>$L$3</f>
        <v>9.5000000000000001E-2</v>
      </c>
      <c r="H1415" s="28"/>
      <c r="I1415" s="36">
        <f>G1415*I1414</f>
        <v>679042.995</v>
      </c>
    </row>
    <row r="1416" spans="2:13" ht="15" customHeight="1">
      <c r="B1416" s="37" t="str">
        <f>$M$6&amp;31</f>
        <v>PB31</v>
      </c>
      <c r="C1416" s="27" t="s">
        <v>1</v>
      </c>
      <c r="D1416" s="27" t="s">
        <v>94</v>
      </c>
      <c r="E1416" s="28"/>
      <c r="F1416" s="28"/>
      <c r="G1416" s="28"/>
      <c r="H1416" s="28"/>
      <c r="I1416" s="36">
        <f>SUM(I1414:I1415)</f>
        <v>7826863.9950000001</v>
      </c>
    </row>
    <row r="1417" spans="2:13" ht="15" customHeight="1">
      <c r="B1417" s="26"/>
    </row>
    <row r="1418" spans="2:13" ht="15" customHeight="1">
      <c r="B1418" s="26"/>
      <c r="C1418" s="21" t="str">
        <f>VLOOKUP(B1445,'REKAP ANALISA'!$C:$G,3,0)</f>
        <v>Membuat 1 m3 kolom beton bertulang (150 kg besi + bekisting)</v>
      </c>
    </row>
    <row r="1419" spans="2:13" ht="15" customHeight="1">
      <c r="C1419" s="27" t="s">
        <v>0</v>
      </c>
      <c r="D1419" s="27" t="s">
        <v>60</v>
      </c>
      <c r="E1419" s="27" t="s">
        <v>59</v>
      </c>
      <c r="F1419" s="27" t="s">
        <v>61</v>
      </c>
      <c r="G1419" s="27" t="s">
        <v>62</v>
      </c>
      <c r="H1419" s="27" t="s">
        <v>85</v>
      </c>
      <c r="I1419" s="27" t="s">
        <v>86</v>
      </c>
    </row>
    <row r="1420" spans="2:13" ht="15" customHeight="1">
      <c r="C1420" s="27" t="s">
        <v>14</v>
      </c>
      <c r="D1420" s="27" t="s">
        <v>87</v>
      </c>
      <c r="E1420" s="28"/>
      <c r="F1420" s="28"/>
      <c r="G1420" s="28"/>
      <c r="H1420" s="28"/>
      <c r="I1420" s="28"/>
    </row>
    <row r="1421" spans="2:13" ht="15" customHeight="1">
      <c r="C1421" s="28"/>
      <c r="D1421" s="27" t="s">
        <v>53</v>
      </c>
      <c r="E1421" s="27" t="s">
        <v>63</v>
      </c>
      <c r="F1421" s="29" t="s">
        <v>50</v>
      </c>
      <c r="G1421" s="27">
        <v>5.3</v>
      </c>
      <c r="H1421" s="30">
        <f>VLOOKUP(E1421,UPAH!$C:$F,4,0)</f>
        <v>93000</v>
      </c>
      <c r="I1421" s="31">
        <f t="shared" ref="I1421:I1426" si="133">+G1421*H1421</f>
        <v>492900</v>
      </c>
    </row>
    <row r="1422" spans="2:13" ht="15" customHeight="1">
      <c r="C1422" s="28"/>
      <c r="D1422" s="27" t="s">
        <v>2167</v>
      </c>
      <c r="E1422" s="27" t="s">
        <v>64</v>
      </c>
      <c r="F1422" s="29" t="s">
        <v>50</v>
      </c>
      <c r="G1422" s="27">
        <v>0.27500000000000002</v>
      </c>
      <c r="H1422" s="30">
        <f>VLOOKUP(E1422,UPAH!$C:$F,4,0)</f>
        <v>98000</v>
      </c>
      <c r="I1422" s="31">
        <f t="shared" si="133"/>
        <v>26950.000000000004</v>
      </c>
    </row>
    <row r="1423" spans="2:13" ht="15" customHeight="1">
      <c r="C1423" s="28"/>
      <c r="D1423" s="27" t="s">
        <v>52</v>
      </c>
      <c r="E1423" s="27" t="s">
        <v>64</v>
      </c>
      <c r="F1423" s="29" t="s">
        <v>50</v>
      </c>
      <c r="G1423" s="27">
        <v>1.3</v>
      </c>
      <c r="H1423" s="30">
        <f>VLOOKUP(E1423,UPAH!$C:$F,4,0)</f>
        <v>98000</v>
      </c>
      <c r="I1423" s="31">
        <f t="shared" si="133"/>
        <v>127400</v>
      </c>
    </row>
    <row r="1424" spans="2:13" ht="15" customHeight="1">
      <c r="C1424" s="28"/>
      <c r="D1424" s="27" t="s">
        <v>2242</v>
      </c>
      <c r="E1424" s="27" t="s">
        <v>64</v>
      </c>
      <c r="F1424" s="29" t="s">
        <v>50</v>
      </c>
      <c r="G1424" s="27">
        <v>1.05</v>
      </c>
      <c r="H1424" s="30">
        <f>VLOOKUP(E1424,UPAH!$C:$F,4,0)</f>
        <v>98000</v>
      </c>
      <c r="I1424" s="31">
        <f t="shared" si="133"/>
        <v>102900</v>
      </c>
    </row>
    <row r="1425" spans="3:13" ht="15" customHeight="1">
      <c r="C1425" s="28"/>
      <c r="D1425" s="27" t="s">
        <v>51</v>
      </c>
      <c r="E1425" s="27" t="s">
        <v>65</v>
      </c>
      <c r="F1425" s="29" t="s">
        <v>50</v>
      </c>
      <c r="G1425" s="27">
        <v>0.26500000000000001</v>
      </c>
      <c r="H1425" s="30">
        <f>VLOOKUP(E1425,UPAH!$C:$F,4,0)</f>
        <v>106000</v>
      </c>
      <c r="I1425" s="31">
        <f t="shared" si="133"/>
        <v>28090</v>
      </c>
    </row>
    <row r="1426" spans="3:13" ht="15" customHeight="1">
      <c r="C1426" s="28"/>
      <c r="D1426" s="27" t="s">
        <v>49</v>
      </c>
      <c r="E1426" s="27" t="s">
        <v>66</v>
      </c>
      <c r="F1426" s="29" t="s">
        <v>50</v>
      </c>
      <c r="G1426" s="27">
        <v>0.26500000000000001</v>
      </c>
      <c r="H1426" s="30">
        <f>VLOOKUP(E1426,UPAH!$C:$F,4,0)</f>
        <v>111000</v>
      </c>
      <c r="I1426" s="31">
        <f t="shared" si="133"/>
        <v>29415</v>
      </c>
    </row>
    <row r="1427" spans="3:13" ht="15" customHeight="1">
      <c r="C1427" s="28"/>
      <c r="D1427" s="28"/>
      <c r="E1427" s="28"/>
      <c r="F1427" s="34" t="s">
        <v>88</v>
      </c>
      <c r="G1427" s="35"/>
      <c r="H1427" s="28"/>
      <c r="I1427" s="32">
        <f>SUM(I1421:I1426)</f>
        <v>807655</v>
      </c>
    </row>
    <row r="1428" spans="3:13" ht="15" customHeight="1">
      <c r="C1428" s="27" t="s">
        <v>80</v>
      </c>
      <c r="D1428" s="27" t="s">
        <v>89</v>
      </c>
      <c r="E1428" s="28"/>
      <c r="F1428" s="28"/>
      <c r="G1428" s="28"/>
      <c r="H1428" s="28"/>
      <c r="I1428" s="28"/>
    </row>
    <row r="1429" spans="3:13" ht="15" customHeight="1">
      <c r="C1429" s="28"/>
      <c r="D1429" s="27" t="s">
        <v>2231</v>
      </c>
      <c r="E1429" s="27" t="s">
        <v>2185</v>
      </c>
      <c r="F1429" s="30" t="str">
        <f>VLOOKUP(E1429,MATERIAL!$C:$F,3,0)</f>
        <v>m3</v>
      </c>
      <c r="G1429" s="27">
        <v>0.32</v>
      </c>
      <c r="H1429" s="30">
        <f>VLOOKUP(E1429,MATERIAL!$C:$F,4,0)</f>
        <v>2088900</v>
      </c>
      <c r="I1429" s="31">
        <f t="shared" ref="I1429:I1439" si="134">+G1429*H1429</f>
        <v>668448</v>
      </c>
    </row>
    <row r="1430" spans="3:13" ht="15" customHeight="1">
      <c r="C1430" s="28"/>
      <c r="D1430" s="27" t="s">
        <v>2243</v>
      </c>
      <c r="E1430" s="27" t="s">
        <v>102</v>
      </c>
      <c r="F1430" s="30" t="str">
        <f>VLOOKUP(E1430,MATERIAL!$C:$F,3,0)</f>
        <v>Kg</v>
      </c>
      <c r="G1430" s="27">
        <v>3.2</v>
      </c>
      <c r="H1430" s="30">
        <f>VLOOKUP(E1430,MATERIAL!$C:$F,4,0)</f>
        <v>18000</v>
      </c>
      <c r="I1430" s="31">
        <f t="shared" si="134"/>
        <v>57600</v>
      </c>
    </row>
    <row r="1431" spans="3:13" ht="15" customHeight="1">
      <c r="C1431" s="28"/>
      <c r="D1431" s="27" t="s">
        <v>2233</v>
      </c>
      <c r="E1431" s="27" t="s">
        <v>2234</v>
      </c>
      <c r="F1431" s="30" t="str">
        <f>VLOOKUP(E1431,MATERIAL!$C:$F,3,0)</f>
        <v>L</v>
      </c>
      <c r="G1431" s="27">
        <v>1.6</v>
      </c>
      <c r="H1431" s="30">
        <f>VLOOKUP(E1431,MATERIAL!$C:$F,4,0)</f>
        <v>35000</v>
      </c>
      <c r="I1431" s="31">
        <f t="shared" si="134"/>
        <v>56000</v>
      </c>
    </row>
    <row r="1432" spans="3:13" ht="15" customHeight="1">
      <c r="C1432" s="28"/>
      <c r="D1432" s="27" t="s">
        <v>2208</v>
      </c>
      <c r="E1432" s="27" t="s">
        <v>2169</v>
      </c>
      <c r="F1432" s="30" t="str">
        <f>VLOOKUP(E1432,MATERIAL!$C:$F,3,0)</f>
        <v>Kg</v>
      </c>
      <c r="G1432" s="27">
        <v>157.5</v>
      </c>
      <c r="H1432" s="30">
        <f>VLOOKUP(E1432,MATERIAL!$C:$F,4,0)</f>
        <v>10000</v>
      </c>
      <c r="I1432" s="31">
        <f t="shared" si="134"/>
        <v>1575000</v>
      </c>
    </row>
    <row r="1433" spans="3:13" ht="15" customHeight="1">
      <c r="C1433" s="28"/>
      <c r="D1433" s="27" t="s">
        <v>2209</v>
      </c>
      <c r="E1433" s="27" t="s">
        <v>2210</v>
      </c>
      <c r="F1433" s="30" t="str">
        <f>VLOOKUP(E1433,MATERIAL!$C:$F,3,0)</f>
        <v>Kg</v>
      </c>
      <c r="G1433" s="27">
        <v>2.25</v>
      </c>
      <c r="H1433" s="30">
        <f>VLOOKUP(E1433,MATERIAL!$C:$F,4,0)</f>
        <v>15000</v>
      </c>
      <c r="I1433" s="31">
        <f t="shared" si="134"/>
        <v>33750</v>
      </c>
    </row>
    <row r="1434" spans="3:13" ht="15" customHeight="1">
      <c r="C1434" s="28"/>
      <c r="D1434" s="27" t="s">
        <v>103</v>
      </c>
      <c r="E1434" s="27" t="s">
        <v>104</v>
      </c>
      <c r="F1434" s="30" t="str">
        <f>VLOOKUP(E1434,MATERIAL!$C:$F,3,0)</f>
        <v>Kg</v>
      </c>
      <c r="G1434" s="27">
        <v>336</v>
      </c>
      <c r="H1434" s="30">
        <f>VLOOKUP(E1434,MATERIAL!$C:$F,4,0)</f>
        <v>1250</v>
      </c>
      <c r="I1434" s="31">
        <f t="shared" si="134"/>
        <v>420000</v>
      </c>
    </row>
    <row r="1435" spans="3:13" ht="15" customHeight="1">
      <c r="C1435" s="28"/>
      <c r="D1435" s="27" t="s">
        <v>2205</v>
      </c>
      <c r="E1435" s="27" t="s">
        <v>106</v>
      </c>
      <c r="F1435" s="30" t="str">
        <f>VLOOKUP(E1435,MATERIAL!$C:$F,3,0)</f>
        <v>m3</v>
      </c>
      <c r="G1435" s="27">
        <v>0.54</v>
      </c>
      <c r="H1435" s="30">
        <f>VLOOKUP(E1435,MATERIAL!$C:$F,4,0)</f>
        <v>103800</v>
      </c>
      <c r="I1435" s="31">
        <f t="shared" si="134"/>
        <v>56052.000000000007</v>
      </c>
    </row>
    <row r="1436" spans="3:13" ht="15" customHeight="1">
      <c r="C1436" s="28"/>
      <c r="D1436" s="27" t="s">
        <v>2206</v>
      </c>
      <c r="E1436" s="27" t="s">
        <v>2207</v>
      </c>
      <c r="F1436" s="30" t="str">
        <f>VLOOKUP(E1436,MATERIAL!$C:$F,3,0)</f>
        <v>m3</v>
      </c>
      <c r="G1436" s="27">
        <v>0.81</v>
      </c>
      <c r="H1436" s="30">
        <f>VLOOKUP(E1436,MATERIAL!$C:$F,4,0)</f>
        <v>222500</v>
      </c>
      <c r="I1436" s="31">
        <f t="shared" si="134"/>
        <v>180225</v>
      </c>
    </row>
    <row r="1437" spans="3:13">
      <c r="C1437" s="28"/>
      <c r="D1437" s="27" t="s">
        <v>2244</v>
      </c>
      <c r="E1437" s="27" t="s">
        <v>100</v>
      </c>
      <c r="F1437" s="30" t="str">
        <f>VLOOKUP(E1437,MATERIAL!$C:$F,3,0)</f>
        <v>m3</v>
      </c>
      <c r="G1437" s="27">
        <v>0.12</v>
      </c>
      <c r="H1437" s="30">
        <f>VLOOKUP(E1437,MATERIAL!$C:$F,4,0)</f>
        <v>7579000</v>
      </c>
      <c r="I1437" s="31">
        <f t="shared" si="134"/>
        <v>909480</v>
      </c>
      <c r="M1437" s="21"/>
    </row>
    <row r="1438" spans="3:13">
      <c r="C1438" s="28"/>
      <c r="D1438" s="27" t="s">
        <v>2236</v>
      </c>
      <c r="E1438" s="27" t="s">
        <v>2237</v>
      </c>
      <c r="F1438" s="30" t="str">
        <f>VLOOKUP(E1438,MATERIAL!$C:$F,3,0)</f>
        <v>Lembar</v>
      </c>
      <c r="G1438" s="27">
        <v>2.8</v>
      </c>
      <c r="H1438" s="30">
        <f>VLOOKUP(E1438,MATERIAL!$C:$F,4,0)</f>
        <v>187300</v>
      </c>
      <c r="I1438" s="31">
        <f t="shared" si="134"/>
        <v>524440</v>
      </c>
      <c r="M1438" s="21"/>
    </row>
    <row r="1439" spans="3:13" ht="15" customHeight="1">
      <c r="C1439" s="28"/>
      <c r="D1439" s="27" t="s">
        <v>97</v>
      </c>
      <c r="E1439" s="27" t="s">
        <v>98</v>
      </c>
      <c r="F1439" s="30" t="str">
        <f>VLOOKUP(E1439,MATERIAL!$C:$F,3,0)</f>
        <v>Batang</v>
      </c>
      <c r="G1439" s="27">
        <v>32</v>
      </c>
      <c r="H1439" s="30">
        <f>VLOOKUP(E1439,MATERIAL!$C:$F,4,0)</f>
        <v>62000</v>
      </c>
      <c r="I1439" s="31">
        <f t="shared" si="134"/>
        <v>1984000</v>
      </c>
    </row>
    <row r="1440" spans="3:13" ht="15" customHeight="1">
      <c r="C1440" s="28"/>
      <c r="D1440" s="28"/>
      <c r="E1440" s="28"/>
      <c r="F1440" s="34" t="s">
        <v>90</v>
      </c>
      <c r="G1440" s="35"/>
      <c r="H1440" s="28"/>
      <c r="I1440" s="32">
        <f>SUM(I1429:I1439)</f>
        <v>6464995</v>
      </c>
    </row>
    <row r="1441" spans="2:9" ht="15" customHeight="1">
      <c r="C1441" s="27" t="s">
        <v>81</v>
      </c>
      <c r="D1441" s="27" t="s">
        <v>91</v>
      </c>
      <c r="E1441" s="28"/>
      <c r="F1441" s="28"/>
      <c r="G1441" s="28"/>
      <c r="H1441" s="28"/>
      <c r="I1441" s="33"/>
    </row>
    <row r="1442" spans="2:9" ht="15" customHeight="1">
      <c r="C1442" s="28"/>
      <c r="D1442" s="28"/>
      <c r="E1442" s="28"/>
      <c r="F1442" s="34" t="s">
        <v>92</v>
      </c>
      <c r="G1442" s="35"/>
      <c r="H1442" s="28"/>
      <c r="I1442" s="33"/>
    </row>
    <row r="1443" spans="2:9" ht="15" customHeight="1">
      <c r="C1443" s="27" t="s">
        <v>82</v>
      </c>
      <c r="D1443" s="27" t="s">
        <v>93</v>
      </c>
      <c r="E1443" s="28"/>
      <c r="F1443" s="28"/>
      <c r="G1443" s="28"/>
      <c r="H1443" s="28"/>
      <c r="I1443" s="36">
        <f>I1427+I1440</f>
        <v>7272650</v>
      </c>
    </row>
    <row r="1444" spans="2:9" ht="15" customHeight="1">
      <c r="C1444" s="27" t="s">
        <v>83</v>
      </c>
      <c r="D1444" s="27" t="str">
        <f>+"Overhead &amp; Profit "&amp;$L$3*100&amp;"%"</f>
        <v>Overhead &amp; Profit 9,5%</v>
      </c>
      <c r="E1444" s="28"/>
      <c r="F1444" s="28"/>
      <c r="G1444" s="27">
        <f>$L$3</f>
        <v>9.5000000000000001E-2</v>
      </c>
      <c r="H1444" s="28"/>
      <c r="I1444" s="36">
        <f>G1444*I1443</f>
        <v>690901.75</v>
      </c>
    </row>
    <row r="1445" spans="2:9" ht="15" customHeight="1">
      <c r="B1445" s="37" t="str">
        <f>$M$6&amp;32</f>
        <v>PB32</v>
      </c>
      <c r="C1445" s="27" t="s">
        <v>1</v>
      </c>
      <c r="D1445" s="27" t="s">
        <v>94</v>
      </c>
      <c r="E1445" s="28"/>
      <c r="F1445" s="28"/>
      <c r="G1445" s="28"/>
      <c r="H1445" s="28"/>
      <c r="I1445" s="36">
        <f>SUM(I1443:I1444)</f>
        <v>7963551.75</v>
      </c>
    </row>
    <row r="1446" spans="2:9" ht="15" customHeight="1">
      <c r="B1446" s="26"/>
    </row>
    <row r="1447" spans="2:9" ht="15" customHeight="1">
      <c r="B1447" s="26"/>
      <c r="C1447" s="21" t="str">
        <f>VLOOKUP(B1474,'REKAP ANALISA'!$C:$G,3,0)</f>
        <v>Membuat 1 m3 dinding beton bertulang (150 kg besi + bekisting)</v>
      </c>
    </row>
    <row r="1448" spans="2:9" ht="15" customHeight="1">
      <c r="C1448" s="27" t="s">
        <v>0</v>
      </c>
      <c r="D1448" s="27" t="s">
        <v>60</v>
      </c>
      <c r="E1448" s="27" t="s">
        <v>59</v>
      </c>
      <c r="F1448" s="27" t="s">
        <v>61</v>
      </c>
      <c r="G1448" s="27" t="s">
        <v>62</v>
      </c>
      <c r="H1448" s="27" t="s">
        <v>85</v>
      </c>
      <c r="I1448" s="27" t="s">
        <v>86</v>
      </c>
    </row>
    <row r="1449" spans="2:9" ht="15" customHeight="1">
      <c r="C1449" s="27" t="s">
        <v>14</v>
      </c>
      <c r="D1449" s="27" t="s">
        <v>87</v>
      </c>
      <c r="E1449" s="28"/>
      <c r="F1449" s="28"/>
      <c r="G1449" s="28"/>
      <c r="H1449" s="28"/>
      <c r="I1449" s="28"/>
    </row>
    <row r="1450" spans="2:9" ht="15" customHeight="1">
      <c r="C1450" s="28"/>
      <c r="D1450" s="27" t="s">
        <v>53</v>
      </c>
      <c r="E1450" s="27" t="s">
        <v>63</v>
      </c>
      <c r="F1450" s="29" t="s">
        <v>50</v>
      </c>
      <c r="G1450" s="27">
        <v>0.53</v>
      </c>
      <c r="H1450" s="30">
        <f>VLOOKUP(E1450,UPAH!$C:$F,4,0)</f>
        <v>93000</v>
      </c>
      <c r="I1450" s="31">
        <f t="shared" ref="I1450:I1455" si="135">+G1450*H1450</f>
        <v>49290</v>
      </c>
    </row>
    <row r="1451" spans="2:9" ht="15" customHeight="1">
      <c r="C1451" s="28"/>
      <c r="D1451" s="27" t="s">
        <v>2167</v>
      </c>
      <c r="E1451" s="27" t="s">
        <v>64</v>
      </c>
      <c r="F1451" s="29" t="s">
        <v>50</v>
      </c>
      <c r="G1451" s="27">
        <v>0.27500000000000002</v>
      </c>
      <c r="H1451" s="30">
        <f>VLOOKUP(E1451,UPAH!$C:$F,4,0)</f>
        <v>98000</v>
      </c>
      <c r="I1451" s="31">
        <f t="shared" si="135"/>
        <v>26950.000000000004</v>
      </c>
    </row>
    <row r="1452" spans="2:9" ht="15" customHeight="1">
      <c r="C1452" s="28"/>
      <c r="D1452" s="27" t="s">
        <v>52</v>
      </c>
      <c r="E1452" s="27" t="s">
        <v>64</v>
      </c>
      <c r="F1452" s="29" t="s">
        <v>50</v>
      </c>
      <c r="G1452" s="27">
        <v>1.3</v>
      </c>
      <c r="H1452" s="30">
        <f>VLOOKUP(E1452,UPAH!$C:$F,4,0)</f>
        <v>98000</v>
      </c>
      <c r="I1452" s="31">
        <f t="shared" si="135"/>
        <v>127400</v>
      </c>
    </row>
    <row r="1453" spans="2:9" ht="15" customHeight="1">
      <c r="C1453" s="28"/>
      <c r="D1453" s="27" t="s">
        <v>2242</v>
      </c>
      <c r="E1453" s="27" t="s">
        <v>64</v>
      </c>
      <c r="F1453" s="29" t="s">
        <v>50</v>
      </c>
      <c r="G1453" s="27">
        <v>1.05</v>
      </c>
      <c r="H1453" s="30">
        <f>VLOOKUP(E1453,UPAH!$C:$F,4,0)</f>
        <v>98000</v>
      </c>
      <c r="I1453" s="31">
        <f t="shared" si="135"/>
        <v>102900</v>
      </c>
    </row>
    <row r="1454" spans="2:9" ht="15" customHeight="1">
      <c r="C1454" s="28"/>
      <c r="D1454" s="27" t="s">
        <v>51</v>
      </c>
      <c r="E1454" s="27" t="s">
        <v>65</v>
      </c>
      <c r="F1454" s="29" t="s">
        <v>50</v>
      </c>
      <c r="G1454" s="27">
        <v>0.26200000000000001</v>
      </c>
      <c r="H1454" s="30">
        <f>VLOOKUP(E1454,UPAH!$C:$F,4,0)</f>
        <v>106000</v>
      </c>
      <c r="I1454" s="31">
        <f t="shared" si="135"/>
        <v>27772</v>
      </c>
    </row>
    <row r="1455" spans="2:9" ht="15" customHeight="1">
      <c r="C1455" s="28"/>
      <c r="D1455" s="27" t="s">
        <v>49</v>
      </c>
      <c r="E1455" s="27" t="s">
        <v>66</v>
      </c>
      <c r="F1455" s="29" t="s">
        <v>50</v>
      </c>
      <c r="G1455" s="27">
        <v>0.26500000000000001</v>
      </c>
      <c r="H1455" s="30">
        <f>VLOOKUP(E1455,UPAH!$C:$F,4,0)</f>
        <v>111000</v>
      </c>
      <c r="I1455" s="31">
        <f t="shared" si="135"/>
        <v>29415</v>
      </c>
    </row>
    <row r="1456" spans="2:9" ht="15" customHeight="1">
      <c r="C1456" s="28"/>
      <c r="D1456" s="28"/>
      <c r="E1456" s="28"/>
      <c r="F1456" s="34" t="s">
        <v>88</v>
      </c>
      <c r="G1456" s="35"/>
      <c r="H1456" s="28"/>
      <c r="I1456" s="32">
        <f>SUM(I1450:I1455)</f>
        <v>363727</v>
      </c>
    </row>
    <row r="1457" spans="3:13" ht="15" customHeight="1">
      <c r="C1457" s="27" t="s">
        <v>80</v>
      </c>
      <c r="D1457" s="27" t="s">
        <v>89</v>
      </c>
      <c r="E1457" s="28"/>
      <c r="F1457" s="28"/>
      <c r="G1457" s="28"/>
      <c r="H1457" s="28"/>
      <c r="I1457" s="28"/>
    </row>
    <row r="1458" spans="3:13" ht="15" customHeight="1">
      <c r="C1458" s="28"/>
      <c r="D1458" s="27" t="s">
        <v>2231</v>
      </c>
      <c r="E1458" s="27" t="s">
        <v>2185</v>
      </c>
      <c r="F1458" s="30" t="str">
        <f>VLOOKUP(E1458,MATERIAL!$C:$F,3,0)</f>
        <v>m3</v>
      </c>
      <c r="G1458" s="27">
        <v>0.24</v>
      </c>
      <c r="H1458" s="30">
        <f>VLOOKUP(E1458,MATERIAL!$C:$F,4,0)</f>
        <v>2088900</v>
      </c>
      <c r="I1458" s="31">
        <f t="shared" ref="I1458:I1468" si="136">+G1458*H1458</f>
        <v>501336</v>
      </c>
    </row>
    <row r="1459" spans="3:13" ht="15" customHeight="1">
      <c r="C1459" s="28"/>
      <c r="D1459" s="27" t="s">
        <v>2243</v>
      </c>
      <c r="E1459" s="27" t="s">
        <v>102</v>
      </c>
      <c r="F1459" s="30" t="str">
        <f>VLOOKUP(E1459,MATERIAL!$C:$F,3,0)</f>
        <v>Kg</v>
      </c>
      <c r="G1459" s="27">
        <v>3.2</v>
      </c>
      <c r="H1459" s="30">
        <f>VLOOKUP(E1459,MATERIAL!$C:$F,4,0)</f>
        <v>18000</v>
      </c>
      <c r="I1459" s="31">
        <f t="shared" si="136"/>
        <v>57600</v>
      </c>
    </row>
    <row r="1460" spans="3:13" ht="15" customHeight="1">
      <c r="C1460" s="28"/>
      <c r="D1460" s="27" t="s">
        <v>2233</v>
      </c>
      <c r="E1460" s="27" t="s">
        <v>2234</v>
      </c>
      <c r="F1460" s="30" t="str">
        <f>VLOOKUP(E1460,MATERIAL!$C:$F,3,0)</f>
        <v>L</v>
      </c>
      <c r="G1460" s="27">
        <v>1.6</v>
      </c>
      <c r="H1460" s="30">
        <f>VLOOKUP(E1460,MATERIAL!$C:$F,4,0)</f>
        <v>35000</v>
      </c>
      <c r="I1460" s="31">
        <f t="shared" si="136"/>
        <v>56000</v>
      </c>
    </row>
    <row r="1461" spans="3:13" ht="15" customHeight="1">
      <c r="C1461" s="28"/>
      <c r="D1461" s="27" t="s">
        <v>2208</v>
      </c>
      <c r="E1461" s="27" t="s">
        <v>2169</v>
      </c>
      <c r="F1461" s="30" t="str">
        <f>VLOOKUP(E1461,MATERIAL!$C:$F,3,0)</f>
        <v>Kg</v>
      </c>
      <c r="G1461" s="27">
        <v>157.5</v>
      </c>
      <c r="H1461" s="30">
        <f>VLOOKUP(E1461,MATERIAL!$C:$F,4,0)</f>
        <v>10000</v>
      </c>
      <c r="I1461" s="31">
        <f t="shared" si="136"/>
        <v>1575000</v>
      </c>
    </row>
    <row r="1462" spans="3:13" ht="15" customHeight="1">
      <c r="C1462" s="28"/>
      <c r="D1462" s="27" t="s">
        <v>2209</v>
      </c>
      <c r="E1462" s="27" t="s">
        <v>2210</v>
      </c>
      <c r="F1462" s="30" t="str">
        <f>VLOOKUP(E1462,MATERIAL!$C:$F,3,0)</f>
        <v>Kg</v>
      </c>
      <c r="G1462" s="27">
        <v>2.25</v>
      </c>
      <c r="H1462" s="30">
        <f>VLOOKUP(E1462,MATERIAL!$C:$F,4,0)</f>
        <v>15000</v>
      </c>
      <c r="I1462" s="31">
        <f t="shared" si="136"/>
        <v>33750</v>
      </c>
    </row>
    <row r="1463" spans="3:13" ht="15" customHeight="1">
      <c r="C1463" s="28"/>
      <c r="D1463" s="27" t="s">
        <v>103</v>
      </c>
      <c r="E1463" s="27" t="s">
        <v>104</v>
      </c>
      <c r="F1463" s="30" t="str">
        <f>VLOOKUP(E1463,MATERIAL!$C:$F,3,0)</f>
        <v>Kg</v>
      </c>
      <c r="G1463" s="27">
        <v>336</v>
      </c>
      <c r="H1463" s="30">
        <f>VLOOKUP(E1463,MATERIAL!$C:$F,4,0)</f>
        <v>1250</v>
      </c>
      <c r="I1463" s="31">
        <f t="shared" si="136"/>
        <v>420000</v>
      </c>
    </row>
    <row r="1464" spans="3:13" ht="15" customHeight="1">
      <c r="C1464" s="28"/>
      <c r="D1464" s="27" t="s">
        <v>2205</v>
      </c>
      <c r="E1464" s="27" t="s">
        <v>106</v>
      </c>
      <c r="F1464" s="30" t="str">
        <f>VLOOKUP(E1464,MATERIAL!$C:$F,3,0)</f>
        <v>m3</v>
      </c>
      <c r="G1464" s="27">
        <v>0.54</v>
      </c>
      <c r="H1464" s="30">
        <f>VLOOKUP(E1464,MATERIAL!$C:$F,4,0)</f>
        <v>103800</v>
      </c>
      <c r="I1464" s="31">
        <f t="shared" si="136"/>
        <v>56052.000000000007</v>
      </c>
    </row>
    <row r="1465" spans="3:13" ht="15" customHeight="1">
      <c r="C1465" s="28"/>
      <c r="D1465" s="27" t="s">
        <v>2206</v>
      </c>
      <c r="E1465" s="27" t="s">
        <v>2207</v>
      </c>
      <c r="F1465" s="30" t="str">
        <f>VLOOKUP(E1465,MATERIAL!$C:$F,3,0)</f>
        <v>m3</v>
      </c>
      <c r="G1465" s="27">
        <v>0.81</v>
      </c>
      <c r="H1465" s="30">
        <f>VLOOKUP(E1465,MATERIAL!$C:$F,4,0)</f>
        <v>222500</v>
      </c>
      <c r="I1465" s="31">
        <f t="shared" si="136"/>
        <v>180225</v>
      </c>
    </row>
    <row r="1466" spans="3:13">
      <c r="C1466" s="28"/>
      <c r="D1466" s="27" t="s">
        <v>2244</v>
      </c>
      <c r="E1466" s="27" t="s">
        <v>100</v>
      </c>
      <c r="F1466" s="30" t="str">
        <f>VLOOKUP(E1466,MATERIAL!$C:$F,3,0)</f>
        <v>m3</v>
      </c>
      <c r="G1466" s="27">
        <v>0.16</v>
      </c>
      <c r="H1466" s="30">
        <f>VLOOKUP(E1466,MATERIAL!$C:$F,4,0)</f>
        <v>7579000</v>
      </c>
      <c r="I1466" s="31">
        <f t="shared" si="136"/>
        <v>1212640</v>
      </c>
      <c r="M1466" s="21"/>
    </row>
    <row r="1467" spans="3:13">
      <c r="C1467" s="28"/>
      <c r="D1467" s="27" t="s">
        <v>2236</v>
      </c>
      <c r="E1467" s="27" t="s">
        <v>2237</v>
      </c>
      <c r="F1467" s="30" t="str">
        <f>VLOOKUP(E1467,MATERIAL!$C:$F,3,0)</f>
        <v>Lembar</v>
      </c>
      <c r="G1467" s="27">
        <v>2.8</v>
      </c>
      <c r="H1467" s="30">
        <f>VLOOKUP(E1467,MATERIAL!$C:$F,4,0)</f>
        <v>187300</v>
      </c>
      <c r="I1467" s="31">
        <f t="shared" si="136"/>
        <v>524440</v>
      </c>
      <c r="M1467" s="21"/>
    </row>
    <row r="1468" spans="3:13" ht="15" customHeight="1">
      <c r="C1468" s="28"/>
      <c r="D1468" s="27" t="s">
        <v>97</v>
      </c>
      <c r="E1468" s="27" t="s">
        <v>98</v>
      </c>
      <c r="F1468" s="30" t="str">
        <f>VLOOKUP(E1468,MATERIAL!$C:$F,3,0)</f>
        <v>Batang</v>
      </c>
      <c r="G1468" s="27">
        <v>24</v>
      </c>
      <c r="H1468" s="30">
        <f>VLOOKUP(E1468,MATERIAL!$C:$F,4,0)</f>
        <v>62000</v>
      </c>
      <c r="I1468" s="31">
        <f t="shared" si="136"/>
        <v>1488000</v>
      </c>
    </row>
    <row r="1469" spans="3:13" ht="15" customHeight="1">
      <c r="C1469" s="28"/>
      <c r="D1469" s="28"/>
      <c r="E1469" s="28"/>
      <c r="F1469" s="34" t="s">
        <v>90</v>
      </c>
      <c r="G1469" s="35"/>
      <c r="H1469" s="28"/>
      <c r="I1469" s="32">
        <f>SUM(I1458:I1468)</f>
        <v>6105043</v>
      </c>
    </row>
    <row r="1470" spans="3:13" ht="15" customHeight="1">
      <c r="C1470" s="27" t="s">
        <v>81</v>
      </c>
      <c r="D1470" s="27" t="s">
        <v>91</v>
      </c>
      <c r="E1470" s="28"/>
      <c r="F1470" s="28"/>
      <c r="G1470" s="28"/>
      <c r="H1470" s="28"/>
      <c r="I1470" s="33"/>
    </row>
    <row r="1471" spans="3:13" ht="15" customHeight="1">
      <c r="C1471" s="28"/>
      <c r="D1471" s="28"/>
      <c r="E1471" s="28"/>
      <c r="F1471" s="34" t="s">
        <v>92</v>
      </c>
      <c r="G1471" s="35"/>
      <c r="H1471" s="28"/>
      <c r="I1471" s="33"/>
    </row>
    <row r="1472" spans="3:13" ht="15" customHeight="1">
      <c r="C1472" s="27" t="s">
        <v>82</v>
      </c>
      <c r="D1472" s="27" t="s">
        <v>93</v>
      </c>
      <c r="E1472" s="28"/>
      <c r="F1472" s="28"/>
      <c r="G1472" s="28"/>
      <c r="H1472" s="28"/>
      <c r="I1472" s="36">
        <f>I1456+I1469</f>
        <v>6468770</v>
      </c>
    </row>
    <row r="1473" spans="2:9" ht="15" customHeight="1">
      <c r="C1473" s="27" t="s">
        <v>83</v>
      </c>
      <c r="D1473" s="27" t="str">
        <f>+"Overhead &amp; Profit "&amp;$L$3*100&amp;"%"</f>
        <v>Overhead &amp; Profit 9,5%</v>
      </c>
      <c r="E1473" s="28"/>
      <c r="F1473" s="28"/>
      <c r="G1473" s="27">
        <f>$L$3</f>
        <v>9.5000000000000001E-2</v>
      </c>
      <c r="H1473" s="28"/>
      <c r="I1473" s="36">
        <f>G1473*I1472</f>
        <v>614533.15</v>
      </c>
    </row>
    <row r="1474" spans="2:9" ht="15" customHeight="1">
      <c r="B1474" s="37" t="str">
        <f>$M$6&amp;33</f>
        <v>PB33</v>
      </c>
      <c r="C1474" s="27" t="s">
        <v>1</v>
      </c>
      <c r="D1474" s="27" t="s">
        <v>94</v>
      </c>
      <c r="E1474" s="28"/>
      <c r="F1474" s="28"/>
      <c r="G1474" s="28"/>
      <c r="H1474" s="28"/>
      <c r="I1474" s="36">
        <f>SUM(I1472:I1473)</f>
        <v>7083303.1500000004</v>
      </c>
    </row>
    <row r="1475" spans="2:9" ht="15" customHeight="1">
      <c r="B1475" s="26"/>
    </row>
    <row r="1476" spans="2:9" ht="15" customHeight="1">
      <c r="B1476" s="26"/>
      <c r="C1476" s="21" t="str">
        <f>VLOOKUP(B1503,'REKAP ANALISA'!$C:$G,3,0)</f>
        <v>Membuat 1 m3 dinding beton bertulang (200 kg besi + bekisting)</v>
      </c>
    </row>
    <row r="1477" spans="2:9" ht="15" customHeight="1">
      <c r="C1477" s="27" t="s">
        <v>0</v>
      </c>
      <c r="D1477" s="27" t="s">
        <v>60</v>
      </c>
      <c r="E1477" s="27" t="s">
        <v>59</v>
      </c>
      <c r="F1477" s="27" t="s">
        <v>61</v>
      </c>
      <c r="G1477" s="27" t="s">
        <v>62</v>
      </c>
      <c r="H1477" s="27" t="s">
        <v>85</v>
      </c>
      <c r="I1477" s="27" t="s">
        <v>86</v>
      </c>
    </row>
    <row r="1478" spans="2:9" ht="15" customHeight="1">
      <c r="C1478" s="27" t="s">
        <v>14</v>
      </c>
      <c r="D1478" s="27" t="s">
        <v>87</v>
      </c>
      <c r="E1478" s="28"/>
      <c r="F1478" s="28"/>
      <c r="G1478" s="28"/>
      <c r="H1478" s="28"/>
      <c r="I1478" s="28"/>
    </row>
    <row r="1479" spans="2:9" ht="15" customHeight="1">
      <c r="C1479" s="28"/>
      <c r="D1479" s="27" t="s">
        <v>53</v>
      </c>
      <c r="E1479" s="27" t="s">
        <v>63</v>
      </c>
      <c r="F1479" s="29" t="s">
        <v>50</v>
      </c>
      <c r="G1479" s="27">
        <v>5.65</v>
      </c>
      <c r="H1479" s="30">
        <f>VLOOKUP(E1479,UPAH!$C:$F,4,0)</f>
        <v>93000</v>
      </c>
      <c r="I1479" s="31">
        <f t="shared" ref="I1479:I1484" si="137">+G1479*H1479</f>
        <v>525450</v>
      </c>
    </row>
    <row r="1480" spans="2:9" ht="15" customHeight="1">
      <c r="C1480" s="28"/>
      <c r="D1480" s="27" t="s">
        <v>2167</v>
      </c>
      <c r="E1480" s="27" t="s">
        <v>64</v>
      </c>
      <c r="F1480" s="29" t="s">
        <v>50</v>
      </c>
      <c r="G1480" s="27">
        <v>0.27500000000000002</v>
      </c>
      <c r="H1480" s="30">
        <f>VLOOKUP(E1480,UPAH!$C:$F,4,0)</f>
        <v>98000</v>
      </c>
      <c r="I1480" s="31">
        <f t="shared" si="137"/>
        <v>26950.000000000004</v>
      </c>
    </row>
    <row r="1481" spans="2:9" ht="15" customHeight="1">
      <c r="C1481" s="28"/>
      <c r="D1481" s="27" t="s">
        <v>52</v>
      </c>
      <c r="E1481" s="27" t="s">
        <v>64</v>
      </c>
      <c r="F1481" s="29" t="s">
        <v>50</v>
      </c>
      <c r="G1481" s="27">
        <v>1.56</v>
      </c>
      <c r="H1481" s="30">
        <f>VLOOKUP(E1481,UPAH!$C:$F,4,0)</f>
        <v>98000</v>
      </c>
      <c r="I1481" s="31">
        <f t="shared" si="137"/>
        <v>152880</v>
      </c>
    </row>
    <row r="1482" spans="2:9" ht="15" customHeight="1">
      <c r="C1482" s="28"/>
      <c r="D1482" s="27" t="s">
        <v>2242</v>
      </c>
      <c r="E1482" s="27" t="s">
        <v>64</v>
      </c>
      <c r="F1482" s="29" t="s">
        <v>50</v>
      </c>
      <c r="G1482" s="27">
        <v>1.4</v>
      </c>
      <c r="H1482" s="30">
        <f>VLOOKUP(E1482,UPAH!$C:$F,4,0)</f>
        <v>98000</v>
      </c>
      <c r="I1482" s="31">
        <f t="shared" si="137"/>
        <v>137200</v>
      </c>
    </row>
    <row r="1483" spans="2:9" ht="15" customHeight="1">
      <c r="C1483" s="28"/>
      <c r="D1483" s="27" t="s">
        <v>51</v>
      </c>
      <c r="E1483" s="27" t="s">
        <v>65</v>
      </c>
      <c r="F1483" s="29" t="s">
        <v>50</v>
      </c>
      <c r="G1483" s="27">
        <v>0.32300000000000001</v>
      </c>
      <c r="H1483" s="30">
        <f>VLOOKUP(E1483,UPAH!$C:$F,4,0)</f>
        <v>106000</v>
      </c>
      <c r="I1483" s="31">
        <f t="shared" si="137"/>
        <v>34238</v>
      </c>
    </row>
    <row r="1484" spans="2:9" ht="15" customHeight="1">
      <c r="C1484" s="28"/>
      <c r="D1484" s="27" t="s">
        <v>49</v>
      </c>
      <c r="E1484" s="27" t="s">
        <v>66</v>
      </c>
      <c r="F1484" s="29" t="s">
        <v>50</v>
      </c>
      <c r="G1484" s="27">
        <v>0.28299999999999997</v>
      </c>
      <c r="H1484" s="30">
        <f>VLOOKUP(E1484,UPAH!$C:$F,4,0)</f>
        <v>111000</v>
      </c>
      <c r="I1484" s="31">
        <f t="shared" si="137"/>
        <v>31412.999999999996</v>
      </c>
    </row>
    <row r="1485" spans="2:9" ht="15" customHeight="1">
      <c r="C1485" s="28"/>
      <c r="D1485" s="28"/>
      <c r="E1485" s="28"/>
      <c r="F1485" s="34" t="s">
        <v>88</v>
      </c>
      <c r="G1485" s="35"/>
      <c r="H1485" s="28"/>
      <c r="I1485" s="32">
        <f>SUM(I1479:I1484)</f>
        <v>908131</v>
      </c>
    </row>
    <row r="1486" spans="2:9" ht="15" customHeight="1">
      <c r="C1486" s="27" t="s">
        <v>80</v>
      </c>
      <c r="D1486" s="27" t="s">
        <v>89</v>
      </c>
      <c r="E1486" s="28"/>
      <c r="F1486" s="28"/>
      <c r="G1486" s="28"/>
      <c r="H1486" s="28"/>
      <c r="I1486" s="28"/>
    </row>
    <row r="1487" spans="2:9" ht="15" customHeight="1">
      <c r="C1487" s="28"/>
      <c r="D1487" s="27" t="s">
        <v>2231</v>
      </c>
      <c r="E1487" s="27" t="s">
        <v>2185</v>
      </c>
      <c r="F1487" s="30" t="str">
        <f>VLOOKUP(E1487,MATERIAL!$C:$F,3,0)</f>
        <v>m3</v>
      </c>
      <c r="G1487" s="27">
        <v>0.25</v>
      </c>
      <c r="H1487" s="30">
        <f>VLOOKUP(E1487,MATERIAL!$C:$F,4,0)</f>
        <v>2088900</v>
      </c>
      <c r="I1487" s="31">
        <f t="shared" ref="I1487:I1497" si="138">+G1487*H1487</f>
        <v>522225</v>
      </c>
    </row>
    <row r="1488" spans="2:9" ht="15" customHeight="1">
      <c r="C1488" s="28"/>
      <c r="D1488" s="27" t="s">
        <v>2243</v>
      </c>
      <c r="E1488" s="27" t="s">
        <v>102</v>
      </c>
      <c r="F1488" s="30" t="str">
        <f>VLOOKUP(E1488,MATERIAL!$C:$F,3,0)</f>
        <v>Kg</v>
      </c>
      <c r="G1488" s="27">
        <v>3</v>
      </c>
      <c r="H1488" s="30">
        <f>VLOOKUP(E1488,MATERIAL!$C:$F,4,0)</f>
        <v>18000</v>
      </c>
      <c r="I1488" s="31">
        <f t="shared" si="138"/>
        <v>54000</v>
      </c>
    </row>
    <row r="1489" spans="2:13" ht="15" customHeight="1">
      <c r="C1489" s="28"/>
      <c r="D1489" s="27" t="s">
        <v>2233</v>
      </c>
      <c r="E1489" s="27" t="s">
        <v>2234</v>
      </c>
      <c r="F1489" s="30" t="str">
        <f>VLOOKUP(E1489,MATERIAL!$C:$F,3,0)</f>
        <v>L</v>
      </c>
      <c r="G1489" s="27">
        <v>1.2</v>
      </c>
      <c r="H1489" s="30">
        <f>VLOOKUP(E1489,MATERIAL!$C:$F,4,0)</f>
        <v>35000</v>
      </c>
      <c r="I1489" s="31">
        <f t="shared" si="138"/>
        <v>42000</v>
      </c>
    </row>
    <row r="1490" spans="2:13" ht="15" customHeight="1">
      <c r="C1490" s="28"/>
      <c r="D1490" s="27" t="s">
        <v>2208</v>
      </c>
      <c r="E1490" s="27" t="s">
        <v>2169</v>
      </c>
      <c r="F1490" s="30" t="str">
        <f>VLOOKUP(E1490,MATERIAL!$C:$F,3,0)</f>
        <v>Kg</v>
      </c>
      <c r="G1490" s="27">
        <v>210</v>
      </c>
      <c r="H1490" s="30">
        <f>VLOOKUP(E1490,MATERIAL!$C:$F,4,0)</f>
        <v>10000</v>
      </c>
      <c r="I1490" s="31">
        <f t="shared" si="138"/>
        <v>2100000</v>
      </c>
    </row>
    <row r="1491" spans="2:13" ht="15" customHeight="1">
      <c r="C1491" s="28"/>
      <c r="D1491" s="27" t="s">
        <v>2209</v>
      </c>
      <c r="E1491" s="27" t="s">
        <v>2210</v>
      </c>
      <c r="F1491" s="30" t="str">
        <f>VLOOKUP(E1491,MATERIAL!$C:$F,3,0)</f>
        <v>Kg</v>
      </c>
      <c r="G1491" s="27">
        <v>3</v>
      </c>
      <c r="H1491" s="30">
        <f>VLOOKUP(E1491,MATERIAL!$C:$F,4,0)</f>
        <v>15000</v>
      </c>
      <c r="I1491" s="31">
        <f t="shared" si="138"/>
        <v>45000</v>
      </c>
    </row>
    <row r="1492" spans="2:13" ht="15" customHeight="1">
      <c r="C1492" s="28"/>
      <c r="D1492" s="27" t="s">
        <v>103</v>
      </c>
      <c r="E1492" s="27" t="s">
        <v>104</v>
      </c>
      <c r="F1492" s="30" t="str">
        <f>VLOOKUP(E1492,MATERIAL!$C:$F,3,0)</f>
        <v>Kg</v>
      </c>
      <c r="G1492" s="27">
        <v>336</v>
      </c>
      <c r="H1492" s="30">
        <f>VLOOKUP(E1492,MATERIAL!$C:$F,4,0)</f>
        <v>1250</v>
      </c>
      <c r="I1492" s="31">
        <f t="shared" si="138"/>
        <v>420000</v>
      </c>
    </row>
    <row r="1493" spans="2:13" ht="15" customHeight="1">
      <c r="C1493" s="28"/>
      <c r="D1493" s="27" t="s">
        <v>2205</v>
      </c>
      <c r="E1493" s="27" t="s">
        <v>106</v>
      </c>
      <c r="F1493" s="30" t="str">
        <f>VLOOKUP(E1493,MATERIAL!$C:$F,3,0)</f>
        <v>m3</v>
      </c>
      <c r="G1493" s="27">
        <v>0.54</v>
      </c>
      <c r="H1493" s="30">
        <f>VLOOKUP(E1493,MATERIAL!$C:$F,4,0)</f>
        <v>103800</v>
      </c>
      <c r="I1493" s="31">
        <f t="shared" si="138"/>
        <v>56052.000000000007</v>
      </c>
    </row>
    <row r="1494" spans="2:13" ht="15" customHeight="1">
      <c r="C1494" s="28"/>
      <c r="D1494" s="27" t="s">
        <v>2206</v>
      </c>
      <c r="E1494" s="27" t="s">
        <v>2207</v>
      </c>
      <c r="F1494" s="30" t="str">
        <f>VLOOKUP(E1494,MATERIAL!$C:$F,3,0)</f>
        <v>m3</v>
      </c>
      <c r="G1494" s="27">
        <v>0.81</v>
      </c>
      <c r="H1494" s="30">
        <f>VLOOKUP(E1494,MATERIAL!$C:$F,4,0)</f>
        <v>222500</v>
      </c>
      <c r="I1494" s="31">
        <f t="shared" si="138"/>
        <v>180225</v>
      </c>
    </row>
    <row r="1495" spans="2:13">
      <c r="C1495" s="28"/>
      <c r="D1495" s="27" t="s">
        <v>2244</v>
      </c>
      <c r="E1495" s="27" t="s">
        <v>100</v>
      </c>
      <c r="F1495" s="30" t="str">
        <f>VLOOKUP(E1495,MATERIAL!$C:$F,3,0)</f>
        <v>m3</v>
      </c>
      <c r="G1495" s="27">
        <v>0.105</v>
      </c>
      <c r="H1495" s="30">
        <f>VLOOKUP(E1495,MATERIAL!$C:$F,4,0)</f>
        <v>7579000</v>
      </c>
      <c r="I1495" s="31">
        <f t="shared" si="138"/>
        <v>795795</v>
      </c>
      <c r="M1495" s="21"/>
    </row>
    <row r="1496" spans="2:13">
      <c r="C1496" s="28"/>
      <c r="D1496" s="27" t="s">
        <v>2236</v>
      </c>
      <c r="E1496" s="27" t="s">
        <v>2237</v>
      </c>
      <c r="F1496" s="30" t="str">
        <f>VLOOKUP(E1496,MATERIAL!$C:$F,3,0)</f>
        <v>Lembar</v>
      </c>
      <c r="G1496" s="27">
        <v>2.5</v>
      </c>
      <c r="H1496" s="30">
        <f>VLOOKUP(E1496,MATERIAL!$C:$F,4,0)</f>
        <v>187300</v>
      </c>
      <c r="I1496" s="31">
        <f t="shared" si="138"/>
        <v>468250</v>
      </c>
      <c r="M1496" s="21"/>
    </row>
    <row r="1497" spans="2:13" ht="15" customHeight="1">
      <c r="C1497" s="28"/>
      <c r="D1497" s="27" t="s">
        <v>97</v>
      </c>
      <c r="E1497" s="27" t="s">
        <v>98</v>
      </c>
      <c r="F1497" s="30" t="str">
        <f>VLOOKUP(E1497,MATERIAL!$C:$F,3,0)</f>
        <v>Batang</v>
      </c>
      <c r="G1497" s="27">
        <v>14</v>
      </c>
      <c r="H1497" s="30">
        <f>VLOOKUP(E1497,MATERIAL!$C:$F,4,0)</f>
        <v>62000</v>
      </c>
      <c r="I1497" s="31">
        <f t="shared" si="138"/>
        <v>868000</v>
      </c>
    </row>
    <row r="1498" spans="2:13" ht="15" customHeight="1">
      <c r="C1498" s="28"/>
      <c r="D1498" s="28"/>
      <c r="E1498" s="28"/>
      <c r="F1498" s="34" t="s">
        <v>90</v>
      </c>
      <c r="G1498" s="35"/>
      <c r="H1498" s="28"/>
      <c r="I1498" s="32">
        <f>SUM(I1487:I1497)</f>
        <v>5551547</v>
      </c>
    </row>
    <row r="1499" spans="2:13" ht="15" customHeight="1">
      <c r="C1499" s="27" t="s">
        <v>81</v>
      </c>
      <c r="D1499" s="27" t="s">
        <v>91</v>
      </c>
      <c r="E1499" s="28"/>
      <c r="F1499" s="28"/>
      <c r="G1499" s="28"/>
      <c r="H1499" s="28"/>
      <c r="I1499" s="33"/>
    </row>
    <row r="1500" spans="2:13" ht="15" customHeight="1">
      <c r="C1500" s="28"/>
      <c r="D1500" s="28"/>
      <c r="E1500" s="28"/>
      <c r="F1500" s="34" t="s">
        <v>92</v>
      </c>
      <c r="G1500" s="35"/>
      <c r="H1500" s="28"/>
      <c r="I1500" s="33"/>
    </row>
    <row r="1501" spans="2:13" ht="15" customHeight="1">
      <c r="C1501" s="27" t="s">
        <v>82</v>
      </c>
      <c r="D1501" s="27" t="s">
        <v>93</v>
      </c>
      <c r="E1501" s="28"/>
      <c r="F1501" s="28"/>
      <c r="G1501" s="28"/>
      <c r="H1501" s="28"/>
      <c r="I1501" s="36">
        <f>I1485+I1498</f>
        <v>6459678</v>
      </c>
    </row>
    <row r="1502" spans="2:13" ht="15" customHeight="1">
      <c r="C1502" s="27" t="s">
        <v>83</v>
      </c>
      <c r="D1502" s="27" t="str">
        <f>+"Overhead &amp; Profit "&amp;$L$3*100&amp;"%"</f>
        <v>Overhead &amp; Profit 9,5%</v>
      </c>
      <c r="E1502" s="28"/>
      <c r="F1502" s="28"/>
      <c r="G1502" s="27">
        <f>$L$3</f>
        <v>9.5000000000000001E-2</v>
      </c>
      <c r="H1502" s="28"/>
      <c r="I1502" s="36">
        <f>G1502*I1501</f>
        <v>613669.41</v>
      </c>
    </row>
    <row r="1503" spans="2:13" ht="15" customHeight="1">
      <c r="B1503" s="37" t="str">
        <f>$M$6&amp;34</f>
        <v>PB34</v>
      </c>
      <c r="C1503" s="27" t="s">
        <v>1</v>
      </c>
      <c r="D1503" s="27" t="s">
        <v>94</v>
      </c>
      <c r="E1503" s="28"/>
      <c r="F1503" s="28"/>
      <c r="G1503" s="28"/>
      <c r="H1503" s="28"/>
      <c r="I1503" s="36">
        <f>SUM(I1501:I1502)</f>
        <v>7073347.4100000001</v>
      </c>
    </row>
    <row r="1504" spans="2:13" ht="15" customHeight="1">
      <c r="B1504" s="26"/>
    </row>
    <row r="1505" spans="2:9" ht="15" customHeight="1">
      <c r="B1505" s="26"/>
      <c r="C1505" s="21" t="str">
        <f>VLOOKUP(B1529,'REKAP ANALISA'!$C:$G,3,0)</f>
        <v>Membuat 1 m’ kolom praktis beton bertulang (11 x 11) cm</v>
      </c>
    </row>
    <row r="1506" spans="2:9" ht="15" customHeight="1">
      <c r="C1506" s="27" t="s">
        <v>0</v>
      </c>
      <c r="D1506" s="27" t="s">
        <v>60</v>
      </c>
      <c r="E1506" s="27" t="s">
        <v>59</v>
      </c>
      <c r="F1506" s="27" t="s">
        <v>61</v>
      </c>
      <c r="G1506" s="27" t="s">
        <v>62</v>
      </c>
      <c r="H1506" s="27" t="s">
        <v>85</v>
      </c>
      <c r="I1506" s="27" t="s">
        <v>86</v>
      </c>
    </row>
    <row r="1507" spans="2:9" ht="15" customHeight="1">
      <c r="C1507" s="27" t="s">
        <v>14</v>
      </c>
      <c r="D1507" s="27" t="s">
        <v>87</v>
      </c>
      <c r="E1507" s="28"/>
      <c r="F1507" s="28"/>
      <c r="G1507" s="28"/>
      <c r="H1507" s="28"/>
      <c r="I1507" s="28"/>
    </row>
    <row r="1508" spans="2:9" ht="15" customHeight="1">
      <c r="C1508" s="28"/>
      <c r="D1508" s="27" t="s">
        <v>53</v>
      </c>
      <c r="E1508" s="27" t="s">
        <v>63</v>
      </c>
      <c r="F1508" s="29" t="s">
        <v>50</v>
      </c>
      <c r="G1508" s="27">
        <v>0.18</v>
      </c>
      <c r="H1508" s="30">
        <f>VLOOKUP(E1508,UPAH!$C:$F,4,0)</f>
        <v>93000</v>
      </c>
      <c r="I1508" s="31">
        <f t="shared" ref="I1508:I1513" si="139">+G1508*H1508</f>
        <v>16740</v>
      </c>
    </row>
    <row r="1509" spans="2:9" ht="15" customHeight="1">
      <c r="C1509" s="28"/>
      <c r="D1509" s="27" t="s">
        <v>2167</v>
      </c>
      <c r="E1509" s="27" t="s">
        <v>64</v>
      </c>
      <c r="F1509" s="29" t="s">
        <v>50</v>
      </c>
      <c r="G1509" s="27">
        <v>0.02</v>
      </c>
      <c r="H1509" s="30">
        <f>VLOOKUP(E1509,UPAH!$C:$F,4,0)</f>
        <v>98000</v>
      </c>
      <c r="I1509" s="31">
        <f t="shared" si="139"/>
        <v>1960</v>
      </c>
    </row>
    <row r="1510" spans="2:9" ht="15" customHeight="1">
      <c r="C1510" s="28"/>
      <c r="D1510" s="27" t="s">
        <v>52</v>
      </c>
      <c r="E1510" s="27" t="s">
        <v>64</v>
      </c>
      <c r="F1510" s="29" t="s">
        <v>50</v>
      </c>
      <c r="G1510" s="27">
        <v>0.02</v>
      </c>
      <c r="H1510" s="30">
        <f>VLOOKUP(E1510,UPAH!$C:$F,4,0)</f>
        <v>98000</v>
      </c>
      <c r="I1510" s="31">
        <f t="shared" si="139"/>
        <v>1960</v>
      </c>
    </row>
    <row r="1511" spans="2:9" ht="15" customHeight="1">
      <c r="C1511" s="28"/>
      <c r="D1511" s="27" t="s">
        <v>2242</v>
      </c>
      <c r="E1511" s="27" t="s">
        <v>64</v>
      </c>
      <c r="F1511" s="29" t="s">
        <v>50</v>
      </c>
      <c r="G1511" s="27">
        <v>0.02</v>
      </c>
      <c r="H1511" s="30">
        <f>VLOOKUP(E1511,UPAH!$C:$F,4,0)</f>
        <v>98000</v>
      </c>
      <c r="I1511" s="31">
        <f t="shared" si="139"/>
        <v>1960</v>
      </c>
    </row>
    <row r="1512" spans="2:9" ht="15" customHeight="1">
      <c r="C1512" s="28"/>
      <c r="D1512" s="27" t="s">
        <v>51</v>
      </c>
      <c r="E1512" s="27" t="s">
        <v>65</v>
      </c>
      <c r="F1512" s="29" t="s">
        <v>50</v>
      </c>
      <c r="G1512" s="27">
        <v>6.0000000000000001E-3</v>
      </c>
      <c r="H1512" s="30">
        <f>VLOOKUP(E1512,UPAH!$C:$F,4,0)</f>
        <v>106000</v>
      </c>
      <c r="I1512" s="31">
        <f t="shared" si="139"/>
        <v>636</v>
      </c>
    </row>
    <row r="1513" spans="2:9" ht="15" customHeight="1">
      <c r="C1513" s="28"/>
      <c r="D1513" s="27" t="s">
        <v>49</v>
      </c>
      <c r="E1513" s="27" t="s">
        <v>66</v>
      </c>
      <c r="F1513" s="29" t="s">
        <v>50</v>
      </c>
      <c r="G1513" s="27">
        <v>8.9999999999999993E-3</v>
      </c>
      <c r="H1513" s="30">
        <f>VLOOKUP(E1513,UPAH!$C:$F,4,0)</f>
        <v>111000</v>
      </c>
      <c r="I1513" s="31">
        <f t="shared" si="139"/>
        <v>998.99999999999989</v>
      </c>
    </row>
    <row r="1514" spans="2:9" ht="15" customHeight="1">
      <c r="C1514" s="28"/>
      <c r="D1514" s="28"/>
      <c r="E1514" s="28"/>
      <c r="F1514" s="34" t="s">
        <v>88</v>
      </c>
      <c r="G1514" s="35"/>
      <c r="H1514" s="28"/>
      <c r="I1514" s="32">
        <f>SUM(I1508:I1513)</f>
        <v>24255</v>
      </c>
    </row>
    <row r="1515" spans="2:9" ht="15" customHeight="1">
      <c r="C1515" s="27" t="s">
        <v>80</v>
      </c>
      <c r="D1515" s="27" t="s">
        <v>89</v>
      </c>
      <c r="E1515" s="28"/>
      <c r="F1515" s="28"/>
      <c r="G1515" s="28"/>
      <c r="H1515" s="28"/>
      <c r="I1515" s="28"/>
    </row>
    <row r="1516" spans="2:9" ht="15" customHeight="1">
      <c r="C1516" s="28"/>
      <c r="D1516" s="27" t="s">
        <v>2231</v>
      </c>
      <c r="E1516" s="27" t="s">
        <v>2185</v>
      </c>
      <c r="F1516" s="30" t="str">
        <f>VLOOKUP(E1516,MATERIAL!$C:$F,3,0)</f>
        <v>m3</v>
      </c>
      <c r="G1516" s="27">
        <v>2E-3</v>
      </c>
      <c r="H1516" s="30">
        <f>VLOOKUP(E1516,MATERIAL!$C:$F,4,0)</f>
        <v>2088900</v>
      </c>
      <c r="I1516" s="31">
        <f t="shared" ref="I1516:I1523" si="140">+G1516*H1516</f>
        <v>4177.8</v>
      </c>
    </row>
    <row r="1517" spans="2:9" ht="15" customHeight="1">
      <c r="C1517" s="28"/>
      <c r="D1517" s="27" t="s">
        <v>2243</v>
      </c>
      <c r="E1517" s="27" t="s">
        <v>102</v>
      </c>
      <c r="F1517" s="30" t="str">
        <f>VLOOKUP(E1517,MATERIAL!$C:$F,3,0)</f>
        <v>Kg</v>
      </c>
      <c r="G1517" s="27">
        <v>0.01</v>
      </c>
      <c r="H1517" s="30">
        <f>VLOOKUP(E1517,MATERIAL!$C:$F,4,0)</f>
        <v>18000</v>
      </c>
      <c r="I1517" s="31">
        <f t="shared" si="140"/>
        <v>180</v>
      </c>
    </row>
    <row r="1518" spans="2:9" ht="15" customHeight="1">
      <c r="C1518" s="28"/>
      <c r="D1518" s="27" t="s">
        <v>2233</v>
      </c>
      <c r="E1518" s="27" t="s">
        <v>2234</v>
      </c>
      <c r="F1518" s="30" t="str">
        <f>VLOOKUP(E1518,MATERIAL!$C:$F,3,0)</f>
        <v>L</v>
      </c>
      <c r="G1518" s="27">
        <v>1.2</v>
      </c>
      <c r="H1518" s="30">
        <f>VLOOKUP(E1518,MATERIAL!$C:$F,4,0)</f>
        <v>35000</v>
      </c>
      <c r="I1518" s="31">
        <f t="shared" si="140"/>
        <v>42000</v>
      </c>
    </row>
    <row r="1519" spans="2:9" ht="15" customHeight="1">
      <c r="C1519" s="28"/>
      <c r="D1519" s="27" t="s">
        <v>2208</v>
      </c>
      <c r="E1519" s="27" t="s">
        <v>2169</v>
      </c>
      <c r="F1519" s="30" t="str">
        <f>VLOOKUP(E1519,MATERIAL!$C:$F,3,0)</f>
        <v>Kg</v>
      </c>
      <c r="G1519" s="27">
        <v>3</v>
      </c>
      <c r="H1519" s="30">
        <f>VLOOKUP(E1519,MATERIAL!$C:$F,4,0)</f>
        <v>10000</v>
      </c>
      <c r="I1519" s="31">
        <f t="shared" si="140"/>
        <v>30000</v>
      </c>
    </row>
    <row r="1520" spans="2:9" ht="15" customHeight="1">
      <c r="C1520" s="28"/>
      <c r="D1520" s="27" t="s">
        <v>2209</v>
      </c>
      <c r="E1520" s="27" t="s">
        <v>2210</v>
      </c>
      <c r="F1520" s="30" t="str">
        <f>VLOOKUP(E1520,MATERIAL!$C:$F,3,0)</f>
        <v>Kg</v>
      </c>
      <c r="G1520" s="27">
        <v>0.45</v>
      </c>
      <c r="H1520" s="30">
        <f>VLOOKUP(E1520,MATERIAL!$C:$F,4,0)</f>
        <v>15000</v>
      </c>
      <c r="I1520" s="31">
        <f t="shared" si="140"/>
        <v>6750</v>
      </c>
    </row>
    <row r="1521" spans="2:13" ht="15" customHeight="1">
      <c r="C1521" s="28"/>
      <c r="D1521" s="27" t="s">
        <v>103</v>
      </c>
      <c r="E1521" s="27" t="s">
        <v>104</v>
      </c>
      <c r="F1521" s="30" t="str">
        <f>VLOOKUP(E1521,MATERIAL!$C:$F,3,0)</f>
        <v>Kg</v>
      </c>
      <c r="G1521" s="27">
        <v>4</v>
      </c>
      <c r="H1521" s="30">
        <f>VLOOKUP(E1521,MATERIAL!$C:$F,4,0)</f>
        <v>1250</v>
      </c>
      <c r="I1521" s="31">
        <f t="shared" si="140"/>
        <v>5000</v>
      </c>
    </row>
    <row r="1522" spans="2:13" ht="15" customHeight="1">
      <c r="C1522" s="28"/>
      <c r="D1522" s="27" t="s">
        <v>2205</v>
      </c>
      <c r="E1522" s="27" t="s">
        <v>106</v>
      </c>
      <c r="F1522" s="30" t="str">
        <f>VLOOKUP(E1522,MATERIAL!$C:$F,3,0)</f>
        <v>m3</v>
      </c>
      <c r="G1522" s="27">
        <v>6.0000000000000001E-3</v>
      </c>
      <c r="H1522" s="30">
        <f>VLOOKUP(E1522,MATERIAL!$C:$F,4,0)</f>
        <v>103800</v>
      </c>
      <c r="I1522" s="31">
        <f t="shared" si="140"/>
        <v>622.80000000000007</v>
      </c>
    </row>
    <row r="1523" spans="2:13" ht="15" customHeight="1">
      <c r="C1523" s="28"/>
      <c r="D1523" s="27" t="s">
        <v>2206</v>
      </c>
      <c r="E1523" s="27" t="s">
        <v>2207</v>
      </c>
      <c r="F1523" s="30" t="str">
        <f>VLOOKUP(E1523,MATERIAL!$C:$F,3,0)</f>
        <v>m3</v>
      </c>
      <c r="G1523" s="27">
        <v>8.9999999999999993E-3</v>
      </c>
      <c r="H1523" s="30">
        <f>VLOOKUP(E1523,MATERIAL!$C:$F,4,0)</f>
        <v>222500</v>
      </c>
      <c r="I1523" s="31">
        <f t="shared" si="140"/>
        <v>2002.4999999999998</v>
      </c>
    </row>
    <row r="1524" spans="2:13">
      <c r="C1524" s="28"/>
      <c r="D1524" s="28"/>
      <c r="E1524" s="28"/>
      <c r="F1524" s="34" t="s">
        <v>90</v>
      </c>
      <c r="G1524" s="35"/>
      <c r="H1524" s="28"/>
      <c r="I1524" s="32">
        <f>SUM(I1516:I1523)</f>
        <v>90733.1</v>
      </c>
      <c r="M1524" s="21"/>
    </row>
    <row r="1525" spans="2:13">
      <c r="C1525" s="27" t="s">
        <v>81</v>
      </c>
      <c r="D1525" s="27" t="s">
        <v>91</v>
      </c>
      <c r="E1525" s="28"/>
      <c r="F1525" s="28"/>
      <c r="G1525" s="28"/>
      <c r="H1525" s="28"/>
      <c r="I1525" s="33"/>
      <c r="M1525" s="21"/>
    </row>
    <row r="1526" spans="2:13" ht="15" customHeight="1">
      <c r="C1526" s="28"/>
      <c r="D1526" s="28"/>
      <c r="E1526" s="28"/>
      <c r="F1526" s="34" t="s">
        <v>92</v>
      </c>
      <c r="G1526" s="35"/>
      <c r="H1526" s="28"/>
      <c r="I1526" s="33"/>
    </row>
    <row r="1527" spans="2:13" ht="15" customHeight="1">
      <c r="C1527" s="27" t="s">
        <v>82</v>
      </c>
      <c r="D1527" s="27" t="s">
        <v>93</v>
      </c>
      <c r="E1527" s="28"/>
      <c r="F1527" s="28"/>
      <c r="G1527" s="28"/>
      <c r="H1527" s="28"/>
      <c r="I1527" s="36">
        <f>I1514+I1524</f>
        <v>114988.1</v>
      </c>
    </row>
    <row r="1528" spans="2:13" ht="15" customHeight="1">
      <c r="C1528" s="27" t="s">
        <v>83</v>
      </c>
      <c r="D1528" s="27" t="str">
        <f>+"Overhead &amp; Profit "&amp;$L$3*100&amp;"%"</f>
        <v>Overhead &amp; Profit 9,5%</v>
      </c>
      <c r="E1528" s="28"/>
      <c r="F1528" s="28"/>
      <c r="G1528" s="27">
        <f>$L$3</f>
        <v>9.5000000000000001E-2</v>
      </c>
      <c r="H1528" s="28"/>
      <c r="I1528" s="36">
        <f>G1528*I1527</f>
        <v>10923.869500000001</v>
      </c>
    </row>
    <row r="1529" spans="2:13" ht="15" customHeight="1">
      <c r="B1529" s="37" t="str">
        <f>$M$6&amp;35</f>
        <v>PB35</v>
      </c>
      <c r="C1529" s="27" t="s">
        <v>1</v>
      </c>
      <c r="D1529" s="27" t="s">
        <v>94</v>
      </c>
      <c r="E1529" s="28"/>
      <c r="F1529" s="28"/>
      <c r="G1529" s="28"/>
      <c r="H1529" s="28"/>
      <c r="I1529" s="36">
        <f>SUM(I1527:I1528)</f>
        <v>125911.96950000001</v>
      </c>
    </row>
    <row r="1530" spans="2:13" ht="15" customHeight="1">
      <c r="B1530" s="26"/>
    </row>
    <row r="1531" spans="2:13" ht="15" customHeight="1">
      <c r="B1531" s="26"/>
      <c r="C1531" s="21" t="str">
        <f>VLOOKUP(B1555,'REKAP ANALISA'!$C:$G,3,0)</f>
        <v>Membuat 1 m’ ring balok beton bertulang (10 x 15) cm</v>
      </c>
    </row>
    <row r="1532" spans="2:13" ht="15" customHeight="1">
      <c r="C1532" s="27" t="s">
        <v>0</v>
      </c>
      <c r="D1532" s="27" t="s">
        <v>60</v>
      </c>
      <c r="E1532" s="27" t="s">
        <v>59</v>
      </c>
      <c r="F1532" s="27" t="s">
        <v>61</v>
      </c>
      <c r="G1532" s="27" t="s">
        <v>62</v>
      </c>
      <c r="H1532" s="27" t="s">
        <v>85</v>
      </c>
      <c r="I1532" s="27" t="s">
        <v>86</v>
      </c>
    </row>
    <row r="1533" spans="2:13" ht="15" customHeight="1">
      <c r="C1533" s="27" t="s">
        <v>14</v>
      </c>
      <c r="D1533" s="27" t="s">
        <v>87</v>
      </c>
      <c r="E1533" s="28"/>
      <c r="F1533" s="28"/>
      <c r="G1533" s="28"/>
      <c r="H1533" s="28"/>
      <c r="I1533" s="28"/>
    </row>
    <row r="1534" spans="2:13" ht="15" customHeight="1">
      <c r="C1534" s="28"/>
      <c r="D1534" s="27" t="s">
        <v>53</v>
      </c>
      <c r="E1534" s="27" t="s">
        <v>63</v>
      </c>
      <c r="F1534" s="29" t="s">
        <v>50</v>
      </c>
      <c r="G1534" s="27">
        <v>0.29699999999999999</v>
      </c>
      <c r="H1534" s="30">
        <f>VLOOKUP(E1534,UPAH!$C:$F,4,0)</f>
        <v>93000</v>
      </c>
      <c r="I1534" s="31">
        <f t="shared" ref="I1534:I1539" si="141">+G1534*H1534</f>
        <v>27621</v>
      </c>
    </row>
    <row r="1535" spans="2:13" ht="15" customHeight="1">
      <c r="C1535" s="28"/>
      <c r="D1535" s="27" t="s">
        <v>2167</v>
      </c>
      <c r="E1535" s="27" t="s">
        <v>64</v>
      </c>
      <c r="F1535" s="29" t="s">
        <v>50</v>
      </c>
      <c r="G1535" s="27">
        <v>3.3000000000000002E-2</v>
      </c>
      <c r="H1535" s="30">
        <f>VLOOKUP(E1535,UPAH!$C:$F,4,0)</f>
        <v>98000</v>
      </c>
      <c r="I1535" s="31">
        <f t="shared" si="141"/>
        <v>3234</v>
      </c>
    </row>
    <row r="1536" spans="2:13" ht="15" customHeight="1">
      <c r="C1536" s="28"/>
      <c r="D1536" s="27" t="s">
        <v>52</v>
      </c>
      <c r="E1536" s="27" t="s">
        <v>64</v>
      </c>
      <c r="F1536" s="29" t="s">
        <v>50</v>
      </c>
      <c r="G1536" s="27">
        <v>3.3000000000000002E-2</v>
      </c>
      <c r="H1536" s="30">
        <f>VLOOKUP(E1536,UPAH!$C:$F,4,0)</f>
        <v>98000</v>
      </c>
      <c r="I1536" s="31">
        <f t="shared" si="141"/>
        <v>3234</v>
      </c>
    </row>
    <row r="1537" spans="3:13" ht="15" customHeight="1">
      <c r="C1537" s="28"/>
      <c r="D1537" s="27" t="s">
        <v>2242</v>
      </c>
      <c r="E1537" s="27" t="s">
        <v>64</v>
      </c>
      <c r="F1537" s="29" t="s">
        <v>50</v>
      </c>
      <c r="G1537" s="27">
        <v>3.3000000000000002E-2</v>
      </c>
      <c r="H1537" s="30">
        <f>VLOOKUP(E1537,UPAH!$C:$F,4,0)</f>
        <v>98000</v>
      </c>
      <c r="I1537" s="31">
        <f t="shared" si="141"/>
        <v>3234</v>
      </c>
    </row>
    <row r="1538" spans="3:13" ht="15" customHeight="1">
      <c r="C1538" s="28"/>
      <c r="D1538" s="27" t="s">
        <v>51</v>
      </c>
      <c r="E1538" s="27" t="s">
        <v>65</v>
      </c>
      <c r="F1538" s="29" t="s">
        <v>50</v>
      </c>
      <c r="G1538" s="27">
        <v>0.01</v>
      </c>
      <c r="H1538" s="30">
        <f>VLOOKUP(E1538,UPAH!$C:$F,4,0)</f>
        <v>106000</v>
      </c>
      <c r="I1538" s="31">
        <f t="shared" si="141"/>
        <v>1060</v>
      </c>
    </row>
    <row r="1539" spans="3:13" ht="15" customHeight="1">
      <c r="C1539" s="28"/>
      <c r="D1539" s="27" t="s">
        <v>49</v>
      </c>
      <c r="E1539" s="27" t="s">
        <v>66</v>
      </c>
      <c r="F1539" s="29" t="s">
        <v>50</v>
      </c>
      <c r="G1539" s="27">
        <v>1.4999999999999999E-2</v>
      </c>
      <c r="H1539" s="30">
        <f>VLOOKUP(E1539,UPAH!$C:$F,4,0)</f>
        <v>111000</v>
      </c>
      <c r="I1539" s="31">
        <f t="shared" si="141"/>
        <v>1665</v>
      </c>
    </row>
    <row r="1540" spans="3:13" ht="15" customHeight="1">
      <c r="C1540" s="28"/>
      <c r="D1540" s="28"/>
      <c r="E1540" s="28"/>
      <c r="F1540" s="34" t="s">
        <v>88</v>
      </c>
      <c r="G1540" s="35"/>
      <c r="H1540" s="28"/>
      <c r="I1540" s="32">
        <f>SUM(I1534:I1539)</f>
        <v>40048</v>
      </c>
    </row>
    <row r="1541" spans="3:13" ht="15" customHeight="1">
      <c r="C1541" s="27" t="s">
        <v>80</v>
      </c>
      <c r="D1541" s="27" t="s">
        <v>89</v>
      </c>
      <c r="E1541" s="28"/>
      <c r="F1541" s="28"/>
      <c r="G1541" s="28"/>
      <c r="H1541" s="28"/>
      <c r="I1541" s="28"/>
    </row>
    <row r="1542" spans="3:13" ht="15" customHeight="1">
      <c r="C1542" s="28"/>
      <c r="D1542" s="27" t="s">
        <v>2231</v>
      </c>
      <c r="E1542" s="27" t="s">
        <v>2185</v>
      </c>
      <c r="F1542" s="30" t="str">
        <f>VLOOKUP(E1542,MATERIAL!$C:$F,3,0)</f>
        <v>m3</v>
      </c>
      <c r="G1542" s="27">
        <v>3.0000000000000001E-3</v>
      </c>
      <c r="H1542" s="30">
        <f>VLOOKUP(E1542,MATERIAL!$C:$F,4,0)</f>
        <v>2088900</v>
      </c>
      <c r="I1542" s="31">
        <f t="shared" ref="I1542:I1549" si="142">+G1542*H1542</f>
        <v>6266.7</v>
      </c>
    </row>
    <row r="1543" spans="3:13" ht="15" customHeight="1">
      <c r="C1543" s="28"/>
      <c r="D1543" s="27" t="s">
        <v>2243</v>
      </c>
      <c r="E1543" s="27" t="s">
        <v>102</v>
      </c>
      <c r="F1543" s="30" t="str">
        <f>VLOOKUP(E1543,MATERIAL!$C:$F,3,0)</f>
        <v>Kg</v>
      </c>
      <c r="G1543" s="27">
        <v>0.02</v>
      </c>
      <c r="H1543" s="30">
        <f>VLOOKUP(E1543,MATERIAL!$C:$F,4,0)</f>
        <v>18000</v>
      </c>
      <c r="I1543" s="31">
        <f t="shared" si="142"/>
        <v>360</v>
      </c>
    </row>
    <row r="1544" spans="3:13" ht="15" customHeight="1">
      <c r="C1544" s="28"/>
      <c r="D1544" s="27" t="s">
        <v>2233</v>
      </c>
      <c r="E1544" s="27" t="s">
        <v>2234</v>
      </c>
      <c r="F1544" s="30" t="str">
        <f>VLOOKUP(E1544,MATERIAL!$C:$F,3,0)</f>
        <v>L</v>
      </c>
      <c r="G1544" s="27">
        <v>1.2</v>
      </c>
      <c r="H1544" s="30">
        <f>VLOOKUP(E1544,MATERIAL!$C:$F,4,0)</f>
        <v>35000</v>
      </c>
      <c r="I1544" s="31">
        <f t="shared" si="142"/>
        <v>42000</v>
      </c>
    </row>
    <row r="1545" spans="3:13" ht="15" customHeight="1">
      <c r="C1545" s="28"/>
      <c r="D1545" s="27" t="s">
        <v>2208</v>
      </c>
      <c r="E1545" s="27" t="s">
        <v>2169</v>
      </c>
      <c r="F1545" s="30" t="str">
        <f>VLOOKUP(E1545,MATERIAL!$C:$F,3,0)</f>
        <v>Kg</v>
      </c>
      <c r="G1545" s="27">
        <v>3.6</v>
      </c>
      <c r="H1545" s="30">
        <f>VLOOKUP(E1545,MATERIAL!$C:$F,4,0)</f>
        <v>10000</v>
      </c>
      <c r="I1545" s="31">
        <f t="shared" si="142"/>
        <v>36000</v>
      </c>
    </row>
    <row r="1546" spans="3:13" ht="15" customHeight="1">
      <c r="C1546" s="28"/>
      <c r="D1546" s="27" t="s">
        <v>2209</v>
      </c>
      <c r="E1546" s="27" t="s">
        <v>2210</v>
      </c>
      <c r="F1546" s="30" t="str">
        <f>VLOOKUP(E1546,MATERIAL!$C:$F,3,0)</f>
        <v>Kg</v>
      </c>
      <c r="G1546" s="27">
        <v>0.05</v>
      </c>
      <c r="H1546" s="30">
        <f>VLOOKUP(E1546,MATERIAL!$C:$F,4,0)</f>
        <v>15000</v>
      </c>
      <c r="I1546" s="31">
        <f t="shared" si="142"/>
        <v>750</v>
      </c>
    </row>
    <row r="1547" spans="3:13" ht="15" customHeight="1">
      <c r="C1547" s="28"/>
      <c r="D1547" s="27" t="s">
        <v>103</v>
      </c>
      <c r="E1547" s="27" t="s">
        <v>104</v>
      </c>
      <c r="F1547" s="30" t="str">
        <f>VLOOKUP(E1547,MATERIAL!$C:$F,3,0)</f>
        <v>Kg</v>
      </c>
      <c r="G1547" s="27">
        <v>5.5</v>
      </c>
      <c r="H1547" s="30">
        <f>VLOOKUP(E1547,MATERIAL!$C:$F,4,0)</f>
        <v>1250</v>
      </c>
      <c r="I1547" s="31">
        <f t="shared" si="142"/>
        <v>6875</v>
      </c>
    </row>
    <row r="1548" spans="3:13" ht="15" customHeight="1">
      <c r="C1548" s="28"/>
      <c r="D1548" s="27" t="s">
        <v>2205</v>
      </c>
      <c r="E1548" s="27" t="s">
        <v>106</v>
      </c>
      <c r="F1548" s="30" t="str">
        <f>VLOOKUP(E1548,MATERIAL!$C:$F,3,0)</f>
        <v>m3</v>
      </c>
      <c r="G1548" s="27">
        <v>8.9999999999999993E-3</v>
      </c>
      <c r="H1548" s="30">
        <f>VLOOKUP(E1548,MATERIAL!$C:$F,4,0)</f>
        <v>103800</v>
      </c>
      <c r="I1548" s="31">
        <f t="shared" si="142"/>
        <v>934.19999999999993</v>
      </c>
    </row>
    <row r="1549" spans="3:13" ht="15" customHeight="1">
      <c r="C1549" s="28"/>
      <c r="D1549" s="27" t="s">
        <v>2206</v>
      </c>
      <c r="E1549" s="27" t="s">
        <v>2207</v>
      </c>
      <c r="F1549" s="30" t="str">
        <f>VLOOKUP(E1549,MATERIAL!$C:$F,3,0)</f>
        <v>m3</v>
      </c>
      <c r="G1549" s="27">
        <v>1.4999999999999999E-2</v>
      </c>
      <c r="H1549" s="30">
        <f>VLOOKUP(E1549,MATERIAL!$C:$F,4,0)</f>
        <v>222500</v>
      </c>
      <c r="I1549" s="31">
        <f t="shared" si="142"/>
        <v>3337.5</v>
      </c>
    </row>
    <row r="1550" spans="3:13">
      <c r="C1550" s="28"/>
      <c r="D1550" s="28"/>
      <c r="E1550" s="28"/>
      <c r="F1550" s="34" t="s">
        <v>90</v>
      </c>
      <c r="G1550" s="35"/>
      <c r="H1550" s="28"/>
      <c r="I1550" s="32">
        <f>SUM(I1542:I1549)</f>
        <v>96523.4</v>
      </c>
      <c r="M1550" s="21"/>
    </row>
    <row r="1551" spans="3:13">
      <c r="C1551" s="27" t="s">
        <v>81</v>
      </c>
      <c r="D1551" s="27" t="s">
        <v>91</v>
      </c>
      <c r="E1551" s="28"/>
      <c r="F1551" s="28"/>
      <c r="G1551" s="28"/>
      <c r="H1551" s="28"/>
      <c r="I1551" s="33"/>
      <c r="M1551" s="21"/>
    </row>
    <row r="1552" spans="3:13" ht="15" customHeight="1">
      <c r="C1552" s="28"/>
      <c r="D1552" s="28"/>
      <c r="E1552" s="28"/>
      <c r="F1552" s="34" t="s">
        <v>92</v>
      </c>
      <c r="G1552" s="35"/>
      <c r="H1552" s="28"/>
      <c r="I1552" s="33"/>
    </row>
    <row r="1553" spans="2:9" ht="15" customHeight="1">
      <c r="C1553" s="27" t="s">
        <v>82</v>
      </c>
      <c r="D1553" s="27" t="s">
        <v>93</v>
      </c>
      <c r="E1553" s="28"/>
      <c r="F1553" s="28"/>
      <c r="G1553" s="28"/>
      <c r="H1553" s="28"/>
      <c r="I1553" s="36">
        <f>I1540+I1550</f>
        <v>136571.4</v>
      </c>
    </row>
    <row r="1554" spans="2:9" ht="15" customHeight="1">
      <c r="C1554" s="27" t="s">
        <v>83</v>
      </c>
      <c r="D1554" s="27" t="str">
        <f>+"Overhead &amp; Profit "&amp;$L$3*100&amp;"%"</f>
        <v>Overhead &amp; Profit 9,5%</v>
      </c>
      <c r="E1554" s="28"/>
      <c r="F1554" s="28"/>
      <c r="G1554" s="27">
        <f>$L$3</f>
        <v>9.5000000000000001E-2</v>
      </c>
      <c r="H1554" s="28"/>
      <c r="I1554" s="36">
        <f>G1554*I1553</f>
        <v>12974.282999999999</v>
      </c>
    </row>
    <row r="1555" spans="2:9" ht="15" customHeight="1">
      <c r="B1555" s="37" t="str">
        <f>$M$6&amp;36</f>
        <v>PB36</v>
      </c>
      <c r="C1555" s="27" t="s">
        <v>1</v>
      </c>
      <c r="D1555" s="27" t="s">
        <v>94</v>
      </c>
      <c r="E1555" s="28"/>
      <c r="F1555" s="28"/>
      <c r="G1555" s="28"/>
      <c r="H1555" s="28"/>
      <c r="I1555" s="36">
        <f>SUM(I1553:I1554)</f>
        <v>149545.68299999999</v>
      </c>
    </row>
    <row r="1556" spans="2:9" ht="15" customHeight="1">
      <c r="B1556" s="26"/>
    </row>
    <row r="1557" spans="2:9" ht="15" customHeight="1">
      <c r="B1557" s="26"/>
      <c r="C1557" s="21" t="str">
        <f>'REKAP ANALISA'!D92</f>
        <v>HARGA SATUAN PEKERJAAN BETON PRACETAK</v>
      </c>
    </row>
    <row r="1558" spans="2:9" ht="15" customHeight="1">
      <c r="B1558" s="26"/>
      <c r="C1558" s="21" t="str">
        <f>VLOOKUP(B1576,'REKAP ANALISA'!$C:$G,3,0)</f>
        <v>(K3) Pembuatan 1 m2 lahan produksi tebal 8cm beton f’c 14,5 Mpa (K 175) slump (120 ± 20) mm</v>
      </c>
    </row>
    <row r="1559" spans="2:9" ht="15" customHeight="1">
      <c r="C1559" s="27" t="s">
        <v>0</v>
      </c>
      <c r="D1559" s="27" t="s">
        <v>60</v>
      </c>
      <c r="E1559" s="27" t="s">
        <v>59</v>
      </c>
      <c r="F1559" s="27" t="s">
        <v>61</v>
      </c>
      <c r="G1559" s="27" t="s">
        <v>62</v>
      </c>
      <c r="H1559" s="27" t="s">
        <v>85</v>
      </c>
      <c r="I1559" s="27" t="s">
        <v>86</v>
      </c>
    </row>
    <row r="1560" spans="2:9" ht="15" customHeight="1">
      <c r="C1560" s="27" t="s">
        <v>14</v>
      </c>
      <c r="D1560" s="27" t="s">
        <v>87</v>
      </c>
      <c r="E1560" s="28"/>
      <c r="F1560" s="28"/>
      <c r="G1560" s="28"/>
      <c r="H1560" s="28"/>
      <c r="I1560" s="28"/>
    </row>
    <row r="1561" spans="2:9" ht="15" customHeight="1">
      <c r="C1561" s="28"/>
      <c r="D1561" s="27" t="s">
        <v>53</v>
      </c>
      <c r="E1561" s="27" t="s">
        <v>63</v>
      </c>
      <c r="F1561" s="29" t="s">
        <v>50</v>
      </c>
      <c r="G1561" s="27">
        <v>0.13200000000000001</v>
      </c>
      <c r="H1561" s="30">
        <f>VLOOKUP(E1561,UPAH!$C:$F,4,0)</f>
        <v>93000</v>
      </c>
      <c r="I1561" s="31">
        <f t="shared" ref="I1561:I1564" si="143">+G1561*H1561</f>
        <v>12276</v>
      </c>
    </row>
    <row r="1562" spans="2:9" ht="15" customHeight="1">
      <c r="C1562" s="28"/>
      <c r="D1562" s="27" t="s">
        <v>2167</v>
      </c>
      <c r="E1562" s="27" t="s">
        <v>64</v>
      </c>
      <c r="F1562" s="29" t="s">
        <v>50</v>
      </c>
      <c r="G1562" s="27">
        <v>2.1999999999999999E-2</v>
      </c>
      <c r="H1562" s="30">
        <f>VLOOKUP(E1562,UPAH!$C:$F,4,0)</f>
        <v>98000</v>
      </c>
      <c r="I1562" s="31">
        <f t="shared" si="143"/>
        <v>2156</v>
      </c>
    </row>
    <row r="1563" spans="2:9" ht="15" customHeight="1">
      <c r="C1563" s="28"/>
      <c r="D1563" s="27" t="s">
        <v>51</v>
      </c>
      <c r="E1563" s="27" t="s">
        <v>65</v>
      </c>
      <c r="F1563" s="29" t="s">
        <v>50</v>
      </c>
      <c r="G1563" s="27">
        <v>2E-3</v>
      </c>
      <c r="H1563" s="30">
        <f>VLOOKUP(E1563,UPAH!$C:$F,4,0)</f>
        <v>106000</v>
      </c>
      <c r="I1563" s="31">
        <f t="shared" si="143"/>
        <v>212</v>
      </c>
    </row>
    <row r="1564" spans="2:9" ht="15" customHeight="1">
      <c r="C1564" s="28"/>
      <c r="D1564" s="27" t="s">
        <v>49</v>
      </c>
      <c r="E1564" s="27" t="s">
        <v>66</v>
      </c>
      <c r="F1564" s="29" t="s">
        <v>50</v>
      </c>
      <c r="G1564" s="27">
        <v>7.0000000000000001E-3</v>
      </c>
      <c r="H1564" s="30">
        <f>VLOOKUP(E1564,UPAH!$C:$F,4,0)</f>
        <v>111000</v>
      </c>
      <c r="I1564" s="31">
        <f t="shared" si="143"/>
        <v>777</v>
      </c>
    </row>
    <row r="1565" spans="2:9" ht="15" customHeight="1">
      <c r="C1565" s="28"/>
      <c r="D1565" s="28"/>
      <c r="E1565" s="28"/>
      <c r="F1565" s="34" t="s">
        <v>88</v>
      </c>
      <c r="G1565" s="35"/>
      <c r="H1565" s="28"/>
      <c r="I1565" s="32">
        <f>SUM(I1561:I1564)</f>
        <v>15421</v>
      </c>
    </row>
    <row r="1566" spans="2:9" ht="15" customHeight="1">
      <c r="C1566" s="27" t="s">
        <v>80</v>
      </c>
      <c r="D1566" s="27" t="s">
        <v>89</v>
      </c>
      <c r="E1566" s="28"/>
      <c r="F1566" s="28"/>
      <c r="G1566" s="28"/>
      <c r="H1566" s="28"/>
      <c r="I1566" s="28"/>
    </row>
    <row r="1567" spans="2:9" ht="15" customHeight="1">
      <c r="C1567" s="28"/>
      <c r="D1567" s="27" t="s">
        <v>103</v>
      </c>
      <c r="E1567" s="27" t="s">
        <v>104</v>
      </c>
      <c r="F1567" s="30" t="str">
        <f>VLOOKUP(E1567,MATERIAL!$C:$F,3,0)</f>
        <v>Kg</v>
      </c>
      <c r="G1567" s="27">
        <v>26.08</v>
      </c>
      <c r="H1567" s="30">
        <f>VLOOKUP(E1567,MATERIAL!$C:$F,4,0)</f>
        <v>1250</v>
      </c>
      <c r="I1567" s="31">
        <f t="shared" ref="I1567:I1570" si="144">+G1567*H1567</f>
        <v>32599.999999999996</v>
      </c>
    </row>
    <row r="1568" spans="2:9" ht="15" customHeight="1">
      <c r="C1568" s="28"/>
      <c r="D1568" s="27" t="s">
        <v>105</v>
      </c>
      <c r="E1568" s="27" t="s">
        <v>2211</v>
      </c>
      <c r="F1568" s="30" t="str">
        <f>VLOOKUP(E1568,MATERIAL!$C:$F,3,0)</f>
        <v>Kg</v>
      </c>
      <c r="G1568" s="27">
        <v>60.8</v>
      </c>
      <c r="H1568" s="30">
        <f>VLOOKUP(E1568,MATERIAL!$C:$F,4,0)</f>
        <v>150</v>
      </c>
      <c r="I1568" s="31">
        <f t="shared" si="144"/>
        <v>9120</v>
      </c>
    </row>
    <row r="1569" spans="2:13" ht="15" customHeight="1">
      <c r="C1569" s="28"/>
      <c r="D1569" s="27" t="s">
        <v>2212</v>
      </c>
      <c r="E1569" s="27" t="s">
        <v>2213</v>
      </c>
      <c r="F1569" s="30" t="str">
        <f>VLOOKUP(E1569,MATERIAL!$C:$F,3,0)</f>
        <v>Kg</v>
      </c>
      <c r="G1569" s="27">
        <v>82.32</v>
      </c>
      <c r="H1569" s="30">
        <f>VLOOKUP(E1569,MATERIAL!$C:$F,4,0)</f>
        <v>150</v>
      </c>
      <c r="I1569" s="31">
        <f t="shared" si="144"/>
        <v>12347.999999999998</v>
      </c>
    </row>
    <row r="1570" spans="2:13" ht="15" customHeight="1">
      <c r="C1570" s="28"/>
      <c r="D1570" s="27" t="s">
        <v>29</v>
      </c>
      <c r="E1570" s="27" t="s">
        <v>2214</v>
      </c>
      <c r="F1570" s="30" t="str">
        <f>VLOOKUP(E1570,MATERIAL!$C:$F,3,0)</f>
        <v>m3</v>
      </c>
      <c r="G1570" s="27">
        <v>17.2</v>
      </c>
      <c r="H1570" s="30">
        <f>VLOOKUP(E1570,MATERIAL!$C:$F,4,0)</f>
        <v>1</v>
      </c>
      <c r="I1570" s="31">
        <f t="shared" si="144"/>
        <v>17.2</v>
      </c>
    </row>
    <row r="1571" spans="2:13" ht="15" customHeight="1">
      <c r="C1571" s="28"/>
      <c r="D1571" s="28"/>
      <c r="E1571" s="28"/>
      <c r="F1571" s="34" t="s">
        <v>90</v>
      </c>
      <c r="G1571" s="35"/>
      <c r="H1571" s="28"/>
      <c r="I1571" s="32">
        <f>SUM(I1567:I1570)</f>
        <v>54085.2</v>
      </c>
    </row>
    <row r="1572" spans="2:13" ht="15" customHeight="1">
      <c r="C1572" s="27" t="s">
        <v>81</v>
      </c>
      <c r="D1572" s="27" t="s">
        <v>91</v>
      </c>
      <c r="E1572" s="28"/>
      <c r="F1572" s="28"/>
      <c r="G1572" s="28"/>
      <c r="H1572" s="28"/>
      <c r="I1572" s="33"/>
    </row>
    <row r="1573" spans="2:13" ht="15" customHeight="1">
      <c r="C1573" s="28"/>
      <c r="D1573" s="28"/>
      <c r="E1573" s="28"/>
      <c r="F1573" s="34" t="s">
        <v>92</v>
      </c>
      <c r="G1573" s="35"/>
      <c r="H1573" s="28"/>
      <c r="I1573" s="33"/>
    </row>
    <row r="1574" spans="2:13" ht="15" customHeight="1">
      <c r="C1574" s="27" t="s">
        <v>82</v>
      </c>
      <c r="D1574" s="27" t="s">
        <v>93</v>
      </c>
      <c r="E1574" s="28"/>
      <c r="F1574" s="28"/>
      <c r="G1574" s="28"/>
      <c r="H1574" s="28"/>
      <c r="I1574" s="36">
        <f>I1565+I1571</f>
        <v>69506.2</v>
      </c>
    </row>
    <row r="1575" spans="2:13" ht="15" customHeight="1">
      <c r="C1575" s="27" t="s">
        <v>83</v>
      </c>
      <c r="D1575" s="27" t="str">
        <f>+"Overhead &amp; Profit "&amp;$L$3*100&amp;"%"</f>
        <v>Overhead &amp; Profit 9,5%</v>
      </c>
      <c r="E1575" s="28"/>
      <c r="F1575" s="28"/>
      <c r="G1575" s="27">
        <f>$L$3</f>
        <v>9.5000000000000001E-2</v>
      </c>
      <c r="H1575" s="28"/>
      <c r="I1575" s="36">
        <f>G1575*I1574</f>
        <v>6603.0889999999999</v>
      </c>
    </row>
    <row r="1576" spans="2:13">
      <c r="B1576" s="37" t="str">
        <f>$M$6&amp;37</f>
        <v>PB37</v>
      </c>
      <c r="C1576" s="27" t="s">
        <v>1</v>
      </c>
      <c r="D1576" s="27" t="s">
        <v>94</v>
      </c>
      <c r="E1576" s="28"/>
      <c r="F1576" s="28"/>
      <c r="G1576" s="28"/>
      <c r="H1576" s="28"/>
      <c r="I1576" s="36">
        <f>SUM(I1574:I1575)</f>
        <v>76109.28899999999</v>
      </c>
      <c r="M1576" s="21"/>
    </row>
    <row r="1577" spans="2:13">
      <c r="B1577" s="26"/>
      <c r="M1577" s="21"/>
    </row>
    <row r="1578" spans="2:13">
      <c r="B1578" s="26"/>
      <c r="C1578" s="21" t="str">
        <f>VLOOKUP(B1596,'REKAP ANALISA'!$C:$G,3,0)</f>
        <v>(K3) Pembuatan 1 m2 lahan produksi tebal 10 cm beton f’c 14,5 Mpa (K 175) slump (120 ± 20) mm</v>
      </c>
      <c r="M1578" s="21"/>
    </row>
    <row r="1579" spans="2:13" ht="15" customHeight="1">
      <c r="C1579" s="27" t="s">
        <v>0</v>
      </c>
      <c r="D1579" s="27" t="s">
        <v>60</v>
      </c>
      <c r="E1579" s="27" t="s">
        <v>59</v>
      </c>
      <c r="F1579" s="27" t="s">
        <v>61</v>
      </c>
      <c r="G1579" s="27" t="s">
        <v>62</v>
      </c>
      <c r="H1579" s="27" t="s">
        <v>85</v>
      </c>
      <c r="I1579" s="27" t="s">
        <v>86</v>
      </c>
    </row>
    <row r="1580" spans="2:13" ht="15" customHeight="1">
      <c r="C1580" s="27" t="s">
        <v>14</v>
      </c>
      <c r="D1580" s="27" t="s">
        <v>87</v>
      </c>
      <c r="E1580" s="28"/>
      <c r="F1580" s="28"/>
      <c r="G1580" s="28"/>
      <c r="H1580" s="28"/>
      <c r="I1580" s="28"/>
    </row>
    <row r="1581" spans="2:13" ht="15" customHeight="1">
      <c r="C1581" s="28"/>
      <c r="D1581" s="27" t="s">
        <v>53</v>
      </c>
      <c r="E1581" s="27" t="s">
        <v>63</v>
      </c>
      <c r="F1581" s="29" t="s">
        <v>50</v>
      </c>
      <c r="G1581" s="27">
        <v>0.16500000000000001</v>
      </c>
      <c r="H1581" s="30">
        <f>VLOOKUP(E1581,UPAH!$C:$F,4,0)</f>
        <v>93000</v>
      </c>
      <c r="I1581" s="31">
        <f t="shared" ref="I1581:I1584" si="145">+G1581*H1581</f>
        <v>15345</v>
      </c>
    </row>
    <row r="1582" spans="2:13" ht="15" customHeight="1">
      <c r="C1582" s="28"/>
      <c r="D1582" s="27" t="s">
        <v>2167</v>
      </c>
      <c r="E1582" s="27" t="s">
        <v>64</v>
      </c>
      <c r="F1582" s="29" t="s">
        <v>50</v>
      </c>
      <c r="G1582" s="27">
        <v>2.8000000000000001E-2</v>
      </c>
      <c r="H1582" s="30">
        <f>VLOOKUP(E1582,UPAH!$C:$F,4,0)</f>
        <v>98000</v>
      </c>
      <c r="I1582" s="31">
        <f t="shared" si="145"/>
        <v>2744</v>
      </c>
    </row>
    <row r="1583" spans="2:13" ht="15" customHeight="1">
      <c r="C1583" s="28"/>
      <c r="D1583" s="27" t="s">
        <v>51</v>
      </c>
      <c r="E1583" s="27" t="s">
        <v>65</v>
      </c>
      <c r="F1583" s="29" t="s">
        <v>50</v>
      </c>
      <c r="G1583" s="27">
        <v>3.0000000000000001E-3</v>
      </c>
      <c r="H1583" s="30">
        <f>VLOOKUP(E1583,UPAH!$C:$F,4,0)</f>
        <v>106000</v>
      </c>
      <c r="I1583" s="31">
        <f t="shared" si="145"/>
        <v>318</v>
      </c>
    </row>
    <row r="1584" spans="2:13" ht="15" customHeight="1">
      <c r="C1584" s="28"/>
      <c r="D1584" s="27" t="s">
        <v>49</v>
      </c>
      <c r="E1584" s="27" t="s">
        <v>66</v>
      </c>
      <c r="F1584" s="29" t="s">
        <v>50</v>
      </c>
      <c r="G1584" s="27">
        <v>8.0000000000000002E-3</v>
      </c>
      <c r="H1584" s="30">
        <f>VLOOKUP(E1584,UPAH!$C:$F,4,0)</f>
        <v>111000</v>
      </c>
      <c r="I1584" s="31">
        <f t="shared" si="145"/>
        <v>888</v>
      </c>
    </row>
    <row r="1585" spans="2:13" ht="15" customHeight="1">
      <c r="C1585" s="28"/>
      <c r="D1585" s="28"/>
      <c r="E1585" s="28"/>
      <c r="F1585" s="34" t="s">
        <v>88</v>
      </c>
      <c r="G1585" s="35"/>
      <c r="H1585" s="28"/>
      <c r="I1585" s="32">
        <f>SUM(I1581:I1584)</f>
        <v>19295</v>
      </c>
    </row>
    <row r="1586" spans="2:13" ht="15" customHeight="1">
      <c r="C1586" s="27" t="s">
        <v>80</v>
      </c>
      <c r="D1586" s="27" t="s">
        <v>89</v>
      </c>
      <c r="E1586" s="28"/>
      <c r="F1586" s="28"/>
      <c r="G1586" s="28"/>
      <c r="H1586" s="28"/>
      <c r="I1586" s="28"/>
    </row>
    <row r="1587" spans="2:13" ht="15" customHeight="1">
      <c r="C1587" s="28"/>
      <c r="D1587" s="27" t="s">
        <v>103</v>
      </c>
      <c r="E1587" s="27" t="s">
        <v>104</v>
      </c>
      <c r="F1587" s="30" t="str">
        <f>VLOOKUP(E1587,MATERIAL!$C:$F,3,0)</f>
        <v>Kg</v>
      </c>
      <c r="G1587" s="27">
        <v>32.6</v>
      </c>
      <c r="H1587" s="30">
        <f>VLOOKUP(E1587,MATERIAL!$C:$F,4,0)</f>
        <v>1250</v>
      </c>
      <c r="I1587" s="31">
        <f t="shared" ref="I1587:I1590" si="146">+G1587*H1587</f>
        <v>40750</v>
      </c>
    </row>
    <row r="1588" spans="2:13" ht="15" customHeight="1">
      <c r="C1588" s="28"/>
      <c r="D1588" s="27" t="s">
        <v>105</v>
      </c>
      <c r="E1588" s="27" t="s">
        <v>2211</v>
      </c>
      <c r="F1588" s="30" t="str">
        <f>VLOOKUP(E1588,MATERIAL!$C:$F,3,0)</f>
        <v>Kg</v>
      </c>
      <c r="G1588" s="27">
        <v>76</v>
      </c>
      <c r="H1588" s="30">
        <f>VLOOKUP(E1588,MATERIAL!$C:$F,4,0)</f>
        <v>150</v>
      </c>
      <c r="I1588" s="31">
        <f t="shared" si="146"/>
        <v>11400</v>
      </c>
    </row>
    <row r="1589" spans="2:13" ht="15" customHeight="1">
      <c r="C1589" s="28"/>
      <c r="D1589" s="27" t="s">
        <v>2212</v>
      </c>
      <c r="E1589" s="27" t="s">
        <v>2213</v>
      </c>
      <c r="F1589" s="30" t="str">
        <f>VLOOKUP(E1589,MATERIAL!$C:$F,3,0)</f>
        <v>Kg</v>
      </c>
      <c r="G1589" s="27">
        <v>102.9</v>
      </c>
      <c r="H1589" s="30">
        <f>VLOOKUP(E1589,MATERIAL!$C:$F,4,0)</f>
        <v>150</v>
      </c>
      <c r="I1589" s="31">
        <f t="shared" si="146"/>
        <v>15435</v>
      </c>
    </row>
    <row r="1590" spans="2:13" ht="15" customHeight="1">
      <c r="C1590" s="28"/>
      <c r="D1590" s="27" t="s">
        <v>29</v>
      </c>
      <c r="E1590" s="27" t="s">
        <v>2214</v>
      </c>
      <c r="F1590" s="30" t="str">
        <f>VLOOKUP(E1590,MATERIAL!$C:$F,3,0)</f>
        <v>m3</v>
      </c>
      <c r="G1590" s="27">
        <v>21.5</v>
      </c>
      <c r="H1590" s="30">
        <f>VLOOKUP(E1590,MATERIAL!$C:$F,4,0)</f>
        <v>1</v>
      </c>
      <c r="I1590" s="31">
        <f t="shared" si="146"/>
        <v>21.5</v>
      </c>
    </row>
    <row r="1591" spans="2:13" ht="15" customHeight="1">
      <c r="C1591" s="28"/>
      <c r="D1591" s="28"/>
      <c r="E1591" s="28"/>
      <c r="F1591" s="34" t="s">
        <v>90</v>
      </c>
      <c r="G1591" s="35"/>
      <c r="H1591" s="28"/>
      <c r="I1591" s="32">
        <f>SUM(I1587:I1590)</f>
        <v>67606.5</v>
      </c>
    </row>
    <row r="1592" spans="2:13" ht="15" customHeight="1">
      <c r="C1592" s="27" t="s">
        <v>81</v>
      </c>
      <c r="D1592" s="27" t="s">
        <v>91</v>
      </c>
      <c r="E1592" s="28"/>
      <c r="F1592" s="28"/>
      <c r="G1592" s="28"/>
      <c r="H1592" s="28"/>
      <c r="I1592" s="33"/>
    </row>
    <row r="1593" spans="2:13" ht="15" customHeight="1">
      <c r="C1593" s="28"/>
      <c r="D1593" s="28"/>
      <c r="E1593" s="28"/>
      <c r="F1593" s="34" t="s">
        <v>92</v>
      </c>
      <c r="G1593" s="35"/>
      <c r="H1593" s="28"/>
      <c r="I1593" s="33"/>
    </row>
    <row r="1594" spans="2:13" ht="15" customHeight="1">
      <c r="C1594" s="27" t="s">
        <v>82</v>
      </c>
      <c r="D1594" s="27" t="s">
        <v>93</v>
      </c>
      <c r="E1594" s="28"/>
      <c r="F1594" s="28"/>
      <c r="G1594" s="28"/>
      <c r="H1594" s="28"/>
      <c r="I1594" s="36">
        <f>I1585+I1591</f>
        <v>86901.5</v>
      </c>
    </row>
    <row r="1595" spans="2:13" ht="15" customHeight="1">
      <c r="C1595" s="27" t="s">
        <v>83</v>
      </c>
      <c r="D1595" s="27" t="str">
        <f>+"Overhead &amp; Profit "&amp;$L$3*100&amp;"%"</f>
        <v>Overhead &amp; Profit 9,5%</v>
      </c>
      <c r="E1595" s="28"/>
      <c r="F1595" s="28"/>
      <c r="G1595" s="27">
        <f>$L$3</f>
        <v>9.5000000000000001E-2</v>
      </c>
      <c r="H1595" s="28"/>
      <c r="I1595" s="36">
        <f>G1595*I1594</f>
        <v>8255.6424999999999</v>
      </c>
    </row>
    <row r="1596" spans="2:13" ht="15" customHeight="1">
      <c r="B1596" s="37" t="str">
        <f>$M$6&amp;38</f>
        <v>PB38</v>
      </c>
      <c r="C1596" s="27" t="s">
        <v>1</v>
      </c>
      <c r="D1596" s="27" t="s">
        <v>94</v>
      </c>
      <c r="E1596" s="28"/>
      <c r="F1596" s="28"/>
      <c r="G1596" s="28"/>
      <c r="H1596" s="28"/>
      <c r="I1596" s="36">
        <f>SUM(I1594:I1595)</f>
        <v>95157.142500000002</v>
      </c>
    </row>
    <row r="1597" spans="2:13">
      <c r="B1597" s="26"/>
      <c r="M1597" s="21"/>
    </row>
    <row r="1598" spans="2:13">
      <c r="B1598" s="26"/>
      <c r="C1598" s="21" t="str">
        <f>VLOOKUP(B1616,'REKAP ANALISA'!$C:$G,3,0)</f>
        <v>(K3) Pembuatan 1 m2 lahan produksi tebal 12 cm beton f’c 14,5 Mpa (K 175) slump (120 ± 20) mm</v>
      </c>
      <c r="M1598" s="21"/>
    </row>
    <row r="1599" spans="2:13" ht="15" customHeight="1">
      <c r="C1599" s="27" t="s">
        <v>0</v>
      </c>
      <c r="D1599" s="27" t="s">
        <v>60</v>
      </c>
      <c r="E1599" s="27" t="s">
        <v>59</v>
      </c>
      <c r="F1599" s="27" t="s">
        <v>61</v>
      </c>
      <c r="G1599" s="27" t="s">
        <v>62</v>
      </c>
      <c r="H1599" s="27" t="s">
        <v>85</v>
      </c>
      <c r="I1599" s="27" t="s">
        <v>86</v>
      </c>
    </row>
    <row r="1600" spans="2:13" ht="15" customHeight="1">
      <c r="C1600" s="27" t="s">
        <v>14</v>
      </c>
      <c r="D1600" s="27" t="s">
        <v>87</v>
      </c>
      <c r="E1600" s="28"/>
      <c r="F1600" s="28"/>
      <c r="G1600" s="28"/>
      <c r="H1600" s="28"/>
      <c r="I1600" s="28"/>
    </row>
    <row r="1601" spans="2:9" ht="15" customHeight="1">
      <c r="C1601" s="28"/>
      <c r="D1601" s="27" t="s">
        <v>53</v>
      </c>
      <c r="E1601" s="27" t="s">
        <v>63</v>
      </c>
      <c r="F1601" s="29" t="s">
        <v>50</v>
      </c>
      <c r="G1601" s="27">
        <v>0.19800000000000001</v>
      </c>
      <c r="H1601" s="30">
        <f>VLOOKUP(E1601,UPAH!$C:$F,4,0)</f>
        <v>93000</v>
      </c>
      <c r="I1601" s="31">
        <f t="shared" ref="I1601:I1604" si="147">+G1601*H1601</f>
        <v>18414</v>
      </c>
    </row>
    <row r="1602" spans="2:9" ht="15" customHeight="1">
      <c r="C1602" s="28"/>
      <c r="D1602" s="27" t="s">
        <v>2167</v>
      </c>
      <c r="E1602" s="27" t="s">
        <v>64</v>
      </c>
      <c r="F1602" s="29" t="s">
        <v>50</v>
      </c>
      <c r="G1602" s="27">
        <v>3.3000000000000002E-2</v>
      </c>
      <c r="H1602" s="30">
        <f>VLOOKUP(E1602,UPAH!$C:$F,4,0)</f>
        <v>98000</v>
      </c>
      <c r="I1602" s="31">
        <f t="shared" si="147"/>
        <v>3234</v>
      </c>
    </row>
    <row r="1603" spans="2:9" ht="15" customHeight="1">
      <c r="C1603" s="28"/>
      <c r="D1603" s="27" t="s">
        <v>51</v>
      </c>
      <c r="E1603" s="27" t="s">
        <v>65</v>
      </c>
      <c r="F1603" s="29" t="s">
        <v>50</v>
      </c>
      <c r="G1603" s="27">
        <v>3.0000000000000001E-3</v>
      </c>
      <c r="H1603" s="30">
        <f>VLOOKUP(E1603,UPAH!$C:$F,4,0)</f>
        <v>106000</v>
      </c>
      <c r="I1603" s="31">
        <f t="shared" si="147"/>
        <v>318</v>
      </c>
    </row>
    <row r="1604" spans="2:9" ht="15" customHeight="1">
      <c r="C1604" s="28"/>
      <c r="D1604" s="27" t="s">
        <v>49</v>
      </c>
      <c r="E1604" s="27" t="s">
        <v>66</v>
      </c>
      <c r="F1604" s="29" t="s">
        <v>50</v>
      </c>
      <c r="G1604" s="27">
        <v>0.01</v>
      </c>
      <c r="H1604" s="30">
        <f>VLOOKUP(E1604,UPAH!$C:$F,4,0)</f>
        <v>111000</v>
      </c>
      <c r="I1604" s="31">
        <f t="shared" si="147"/>
        <v>1110</v>
      </c>
    </row>
    <row r="1605" spans="2:9" ht="15" customHeight="1">
      <c r="C1605" s="28"/>
      <c r="D1605" s="28"/>
      <c r="E1605" s="28"/>
      <c r="F1605" s="34" t="s">
        <v>88</v>
      </c>
      <c r="G1605" s="35"/>
      <c r="H1605" s="28"/>
      <c r="I1605" s="32">
        <f>SUM(I1601:I1604)</f>
        <v>23076</v>
      </c>
    </row>
    <row r="1606" spans="2:9" ht="15" customHeight="1">
      <c r="C1606" s="27" t="s">
        <v>80</v>
      </c>
      <c r="D1606" s="27" t="s">
        <v>89</v>
      </c>
      <c r="E1606" s="28"/>
      <c r="F1606" s="28"/>
      <c r="G1606" s="28"/>
      <c r="H1606" s="28"/>
      <c r="I1606" s="28"/>
    </row>
    <row r="1607" spans="2:9" ht="15" customHeight="1">
      <c r="C1607" s="28"/>
      <c r="D1607" s="27" t="s">
        <v>103</v>
      </c>
      <c r="E1607" s="27" t="s">
        <v>104</v>
      </c>
      <c r="F1607" s="30" t="str">
        <f>VLOOKUP(E1607,MATERIAL!$C:$F,3,0)</f>
        <v>Kg</v>
      </c>
      <c r="G1607" s="27">
        <v>32.119999999999997</v>
      </c>
      <c r="H1607" s="30">
        <f>VLOOKUP(E1607,MATERIAL!$C:$F,4,0)</f>
        <v>1250</v>
      </c>
      <c r="I1607" s="31">
        <f t="shared" ref="I1607:I1610" si="148">+G1607*H1607</f>
        <v>40150</v>
      </c>
    </row>
    <row r="1608" spans="2:9" ht="15" customHeight="1">
      <c r="C1608" s="28"/>
      <c r="D1608" s="27" t="s">
        <v>105</v>
      </c>
      <c r="E1608" s="27" t="s">
        <v>2211</v>
      </c>
      <c r="F1608" s="30" t="str">
        <f>VLOOKUP(E1608,MATERIAL!$C:$F,3,0)</f>
        <v>Kg</v>
      </c>
      <c r="G1608" s="27">
        <v>91.2</v>
      </c>
      <c r="H1608" s="30">
        <f>VLOOKUP(E1608,MATERIAL!$C:$F,4,0)</f>
        <v>150</v>
      </c>
      <c r="I1608" s="31">
        <f t="shared" si="148"/>
        <v>13680</v>
      </c>
    </row>
    <row r="1609" spans="2:9" ht="15" customHeight="1">
      <c r="C1609" s="28"/>
      <c r="D1609" s="27" t="s">
        <v>2212</v>
      </c>
      <c r="E1609" s="27" t="s">
        <v>2213</v>
      </c>
      <c r="F1609" s="30" t="str">
        <f>VLOOKUP(E1609,MATERIAL!$C:$F,3,0)</f>
        <v>Kg</v>
      </c>
      <c r="G1609" s="27">
        <v>123.48</v>
      </c>
      <c r="H1609" s="30">
        <f>VLOOKUP(E1609,MATERIAL!$C:$F,4,0)</f>
        <v>150</v>
      </c>
      <c r="I1609" s="31">
        <f t="shared" si="148"/>
        <v>18522</v>
      </c>
    </row>
    <row r="1610" spans="2:9" ht="15" customHeight="1">
      <c r="C1610" s="28"/>
      <c r="D1610" s="27" t="s">
        <v>29</v>
      </c>
      <c r="E1610" s="27" t="s">
        <v>2214</v>
      </c>
      <c r="F1610" s="30" t="str">
        <f>VLOOKUP(E1610,MATERIAL!$C:$F,3,0)</f>
        <v>m3</v>
      </c>
      <c r="G1610" s="27">
        <v>25.8</v>
      </c>
      <c r="H1610" s="30">
        <f>VLOOKUP(E1610,MATERIAL!$C:$F,4,0)</f>
        <v>1</v>
      </c>
      <c r="I1610" s="31">
        <f t="shared" si="148"/>
        <v>25.8</v>
      </c>
    </row>
    <row r="1611" spans="2:9" ht="15" customHeight="1">
      <c r="C1611" s="28"/>
      <c r="D1611" s="28"/>
      <c r="E1611" s="28"/>
      <c r="F1611" s="34" t="s">
        <v>90</v>
      </c>
      <c r="G1611" s="35"/>
      <c r="H1611" s="28"/>
      <c r="I1611" s="32">
        <f>SUM(I1607:I1610)</f>
        <v>72377.8</v>
      </c>
    </row>
    <row r="1612" spans="2:9" ht="15" customHeight="1">
      <c r="C1612" s="27" t="s">
        <v>81</v>
      </c>
      <c r="D1612" s="27" t="s">
        <v>91</v>
      </c>
      <c r="E1612" s="28"/>
      <c r="F1612" s="28"/>
      <c r="G1612" s="28"/>
      <c r="H1612" s="28"/>
      <c r="I1612" s="33"/>
    </row>
    <row r="1613" spans="2:9" ht="15" customHeight="1">
      <c r="C1613" s="28"/>
      <c r="D1613" s="28"/>
      <c r="E1613" s="28"/>
      <c r="F1613" s="34" t="s">
        <v>92</v>
      </c>
      <c r="G1613" s="35"/>
      <c r="H1613" s="28"/>
      <c r="I1613" s="33"/>
    </row>
    <row r="1614" spans="2:9" ht="15" customHeight="1">
      <c r="C1614" s="27" t="s">
        <v>82</v>
      </c>
      <c r="D1614" s="27" t="s">
        <v>93</v>
      </c>
      <c r="E1614" s="28"/>
      <c r="F1614" s="28"/>
      <c r="G1614" s="28"/>
      <c r="H1614" s="28"/>
      <c r="I1614" s="36">
        <f>I1605+I1611</f>
        <v>95453.8</v>
      </c>
    </row>
    <row r="1615" spans="2:9" ht="15" customHeight="1">
      <c r="C1615" s="27" t="s">
        <v>83</v>
      </c>
      <c r="D1615" s="27" t="str">
        <f>+"Overhead &amp; Profit "&amp;$L$3*100&amp;"%"</f>
        <v>Overhead &amp; Profit 9,5%</v>
      </c>
      <c r="E1615" s="28"/>
      <c r="F1615" s="28"/>
      <c r="G1615" s="27">
        <f>$L$3</f>
        <v>9.5000000000000001E-2</v>
      </c>
      <c r="H1615" s="28"/>
      <c r="I1615" s="36">
        <f>G1615*I1614</f>
        <v>9068.1110000000008</v>
      </c>
    </row>
    <row r="1616" spans="2:9" ht="15" customHeight="1">
      <c r="B1616" s="37" t="str">
        <f>$M$6&amp;39</f>
        <v>PB39</v>
      </c>
      <c r="C1616" s="27" t="s">
        <v>1</v>
      </c>
      <c r="D1616" s="27" t="s">
        <v>94</v>
      </c>
      <c r="E1616" s="28"/>
      <c r="F1616" s="28"/>
      <c r="G1616" s="28"/>
      <c r="H1616" s="28"/>
      <c r="I1616" s="36">
        <f>SUM(I1614:I1615)</f>
        <v>104521.91100000001</v>
      </c>
    </row>
    <row r="1617" spans="2:13">
      <c r="B1617" s="26"/>
      <c r="M1617" s="21"/>
    </row>
    <row r="1618" spans="2:13">
      <c r="B1618" s="26"/>
      <c r="C1618" s="21" t="str">
        <f>VLOOKUP(B1636,'REKAP ANALISA'!$C:$G,3,0)</f>
        <v>(K3) Pembuatan 1 m2 lahan produksi tebal 15 cm beton f’c 14,5 Mpa (K 175) slump (120 ± 20) mm</v>
      </c>
      <c r="M1618" s="21"/>
    </row>
    <row r="1619" spans="2:13" ht="15" customHeight="1">
      <c r="C1619" s="27" t="s">
        <v>0</v>
      </c>
      <c r="D1619" s="27" t="s">
        <v>60</v>
      </c>
      <c r="E1619" s="27" t="s">
        <v>59</v>
      </c>
      <c r="F1619" s="27" t="s">
        <v>61</v>
      </c>
      <c r="G1619" s="27" t="s">
        <v>62</v>
      </c>
      <c r="H1619" s="27" t="s">
        <v>85</v>
      </c>
      <c r="I1619" s="27" t="s">
        <v>86</v>
      </c>
    </row>
    <row r="1620" spans="2:13" ht="15" customHeight="1">
      <c r="C1620" s="27" t="s">
        <v>14</v>
      </c>
      <c r="D1620" s="27" t="s">
        <v>87</v>
      </c>
      <c r="E1620" s="28"/>
      <c r="F1620" s="28"/>
      <c r="G1620" s="28"/>
      <c r="H1620" s="28"/>
      <c r="I1620" s="28"/>
    </row>
    <row r="1621" spans="2:13" ht="15" customHeight="1">
      <c r="C1621" s="28"/>
      <c r="D1621" s="27" t="s">
        <v>53</v>
      </c>
      <c r="E1621" s="27" t="s">
        <v>63</v>
      </c>
      <c r="F1621" s="29" t="s">
        <v>50</v>
      </c>
      <c r="G1621" s="27">
        <v>0.248</v>
      </c>
      <c r="H1621" s="30">
        <f>VLOOKUP(E1621,UPAH!$C:$F,4,0)</f>
        <v>93000</v>
      </c>
      <c r="I1621" s="31">
        <f t="shared" ref="I1621:I1624" si="149">+G1621*H1621</f>
        <v>23064</v>
      </c>
    </row>
    <row r="1622" spans="2:13" ht="15" customHeight="1">
      <c r="C1622" s="28"/>
      <c r="D1622" s="27" t="s">
        <v>2167</v>
      </c>
      <c r="E1622" s="27" t="s">
        <v>64</v>
      </c>
      <c r="F1622" s="29" t="s">
        <v>50</v>
      </c>
      <c r="G1622" s="27">
        <v>4.1000000000000002E-2</v>
      </c>
      <c r="H1622" s="30">
        <f>VLOOKUP(E1622,UPAH!$C:$F,4,0)</f>
        <v>98000</v>
      </c>
      <c r="I1622" s="31">
        <f t="shared" si="149"/>
        <v>4018</v>
      </c>
    </row>
    <row r="1623" spans="2:13" ht="15" customHeight="1">
      <c r="C1623" s="28"/>
      <c r="D1623" s="27" t="s">
        <v>51</v>
      </c>
      <c r="E1623" s="27" t="s">
        <v>65</v>
      </c>
      <c r="F1623" s="29" t="s">
        <v>50</v>
      </c>
      <c r="G1623" s="27">
        <v>4.0000000000000001E-3</v>
      </c>
      <c r="H1623" s="30">
        <f>VLOOKUP(E1623,UPAH!$C:$F,4,0)</f>
        <v>106000</v>
      </c>
      <c r="I1623" s="31">
        <f t="shared" si="149"/>
        <v>424</v>
      </c>
    </row>
    <row r="1624" spans="2:13" ht="15" customHeight="1">
      <c r="C1624" s="28"/>
      <c r="D1624" s="27" t="s">
        <v>49</v>
      </c>
      <c r="E1624" s="27" t="s">
        <v>66</v>
      </c>
      <c r="F1624" s="29" t="s">
        <v>50</v>
      </c>
      <c r="G1624" s="27">
        <v>1.2999999999999999E-2</v>
      </c>
      <c r="H1624" s="30">
        <f>VLOOKUP(E1624,UPAH!$C:$F,4,0)</f>
        <v>111000</v>
      </c>
      <c r="I1624" s="31">
        <f t="shared" si="149"/>
        <v>1443</v>
      </c>
    </row>
    <row r="1625" spans="2:13" ht="15" customHeight="1">
      <c r="C1625" s="28"/>
      <c r="D1625" s="28"/>
      <c r="E1625" s="28"/>
      <c r="F1625" s="34" t="s">
        <v>88</v>
      </c>
      <c r="G1625" s="35"/>
      <c r="H1625" s="28"/>
      <c r="I1625" s="32">
        <f>SUM(I1621:I1624)</f>
        <v>28949</v>
      </c>
    </row>
    <row r="1626" spans="2:13" ht="15" customHeight="1">
      <c r="C1626" s="27" t="s">
        <v>80</v>
      </c>
      <c r="D1626" s="27" t="s">
        <v>89</v>
      </c>
      <c r="E1626" s="28"/>
      <c r="F1626" s="28"/>
      <c r="G1626" s="28"/>
      <c r="H1626" s="28"/>
      <c r="I1626" s="28"/>
    </row>
    <row r="1627" spans="2:13" ht="15" customHeight="1">
      <c r="C1627" s="28"/>
      <c r="D1627" s="27" t="s">
        <v>103</v>
      </c>
      <c r="E1627" s="27" t="s">
        <v>104</v>
      </c>
      <c r="F1627" s="30" t="str">
        <f>VLOOKUP(E1627,MATERIAL!$C:$F,3,0)</f>
        <v>Kg</v>
      </c>
      <c r="G1627" s="27">
        <v>48.9</v>
      </c>
      <c r="H1627" s="30">
        <f>VLOOKUP(E1627,MATERIAL!$C:$F,4,0)</f>
        <v>1250</v>
      </c>
      <c r="I1627" s="31">
        <f t="shared" ref="I1627:I1630" si="150">+G1627*H1627</f>
        <v>61125</v>
      </c>
    </row>
    <row r="1628" spans="2:13" ht="15" customHeight="1">
      <c r="C1628" s="28"/>
      <c r="D1628" s="27" t="s">
        <v>105</v>
      </c>
      <c r="E1628" s="27" t="s">
        <v>2211</v>
      </c>
      <c r="F1628" s="30" t="str">
        <f>VLOOKUP(E1628,MATERIAL!$C:$F,3,0)</f>
        <v>Kg</v>
      </c>
      <c r="G1628" s="27">
        <v>114</v>
      </c>
      <c r="H1628" s="30">
        <f>VLOOKUP(E1628,MATERIAL!$C:$F,4,0)</f>
        <v>150</v>
      </c>
      <c r="I1628" s="31">
        <f t="shared" si="150"/>
        <v>17100</v>
      </c>
    </row>
    <row r="1629" spans="2:13" ht="15" customHeight="1">
      <c r="C1629" s="28"/>
      <c r="D1629" s="27" t="s">
        <v>2212</v>
      </c>
      <c r="E1629" s="27" t="s">
        <v>2213</v>
      </c>
      <c r="F1629" s="30" t="str">
        <f>VLOOKUP(E1629,MATERIAL!$C:$F,3,0)</f>
        <v>Kg</v>
      </c>
      <c r="G1629" s="27">
        <v>154.35</v>
      </c>
      <c r="H1629" s="30">
        <f>VLOOKUP(E1629,MATERIAL!$C:$F,4,0)</f>
        <v>150</v>
      </c>
      <c r="I1629" s="31">
        <f t="shared" si="150"/>
        <v>23152.5</v>
      </c>
    </row>
    <row r="1630" spans="2:13" ht="15" customHeight="1">
      <c r="C1630" s="28"/>
      <c r="D1630" s="27" t="s">
        <v>29</v>
      </c>
      <c r="E1630" s="27" t="s">
        <v>2214</v>
      </c>
      <c r="F1630" s="30" t="str">
        <f>VLOOKUP(E1630,MATERIAL!$C:$F,3,0)</f>
        <v>m3</v>
      </c>
      <c r="G1630" s="27">
        <v>32.25</v>
      </c>
      <c r="H1630" s="30">
        <f>VLOOKUP(E1630,MATERIAL!$C:$F,4,0)</f>
        <v>1</v>
      </c>
      <c r="I1630" s="31">
        <f t="shared" si="150"/>
        <v>32.25</v>
      </c>
    </row>
    <row r="1631" spans="2:13" ht="15" customHeight="1">
      <c r="C1631" s="28"/>
      <c r="D1631" s="28"/>
      <c r="E1631" s="28"/>
      <c r="F1631" s="34" t="s">
        <v>90</v>
      </c>
      <c r="G1631" s="35"/>
      <c r="H1631" s="28"/>
      <c r="I1631" s="32">
        <f>SUM(I1627:I1630)</f>
        <v>101409.75</v>
      </c>
    </row>
    <row r="1632" spans="2:13" ht="15" customHeight="1">
      <c r="C1632" s="27" t="s">
        <v>81</v>
      </c>
      <c r="D1632" s="27" t="s">
        <v>91</v>
      </c>
      <c r="E1632" s="28"/>
      <c r="F1632" s="28"/>
      <c r="G1632" s="28"/>
      <c r="H1632" s="28"/>
      <c r="I1632" s="33"/>
    </row>
    <row r="1633" spans="2:13" ht="15" customHeight="1">
      <c r="C1633" s="28"/>
      <c r="D1633" s="28"/>
      <c r="E1633" s="28"/>
      <c r="F1633" s="34" t="s">
        <v>92</v>
      </c>
      <c r="G1633" s="35"/>
      <c r="H1633" s="28"/>
      <c r="I1633" s="33"/>
    </row>
    <row r="1634" spans="2:13" ht="15" customHeight="1">
      <c r="C1634" s="27" t="s">
        <v>82</v>
      </c>
      <c r="D1634" s="27" t="s">
        <v>93</v>
      </c>
      <c r="E1634" s="28"/>
      <c r="F1634" s="28"/>
      <c r="G1634" s="28"/>
      <c r="H1634" s="28"/>
      <c r="I1634" s="36">
        <f>I1625+I1631</f>
        <v>130358.75</v>
      </c>
    </row>
    <row r="1635" spans="2:13" ht="15" customHeight="1">
      <c r="C1635" s="27" t="s">
        <v>83</v>
      </c>
      <c r="D1635" s="27" t="str">
        <f>+"Overhead &amp; Profit "&amp;$L$3*100&amp;"%"</f>
        <v>Overhead &amp; Profit 9,5%</v>
      </c>
      <c r="E1635" s="28"/>
      <c r="F1635" s="28"/>
      <c r="G1635" s="27">
        <f>$L$3</f>
        <v>9.5000000000000001E-2</v>
      </c>
      <c r="H1635" s="28"/>
      <c r="I1635" s="36">
        <f>G1635*I1634</f>
        <v>12384.081249999999</v>
      </c>
    </row>
    <row r="1636" spans="2:13" ht="15" customHeight="1">
      <c r="B1636" s="37" t="str">
        <f>$M$6&amp;40</f>
        <v>PB40</v>
      </c>
      <c r="C1636" s="27" t="s">
        <v>1</v>
      </c>
      <c r="D1636" s="27" t="s">
        <v>94</v>
      </c>
      <c r="E1636" s="28"/>
      <c r="F1636" s="28"/>
      <c r="G1636" s="28"/>
      <c r="H1636" s="28"/>
      <c r="I1636" s="36">
        <f>SUM(I1634:I1635)</f>
        <v>142742.83124999999</v>
      </c>
    </row>
    <row r="1637" spans="2:13">
      <c r="B1637" s="26"/>
      <c r="M1637" s="21"/>
    </row>
    <row r="1638" spans="2:13">
      <c r="B1638" s="26"/>
      <c r="C1638" s="21" t="str">
        <f>VLOOKUP(B1658,'REKAP ANALISA'!$C:$G,3,0)</f>
        <v>Pembuatan 1 m2 bekisting untuk plat beton pracetak ( 5 kali pakai)</v>
      </c>
      <c r="M1638" s="21"/>
    </row>
    <row r="1639" spans="2:13" ht="15" customHeight="1">
      <c r="C1639" s="27" t="s">
        <v>0</v>
      </c>
      <c r="D1639" s="27" t="s">
        <v>60</v>
      </c>
      <c r="E1639" s="27" t="s">
        <v>59</v>
      </c>
      <c r="F1639" s="27" t="s">
        <v>61</v>
      </c>
      <c r="G1639" s="27" t="s">
        <v>62</v>
      </c>
      <c r="H1639" s="27" t="s">
        <v>85</v>
      </c>
      <c r="I1639" s="27" t="s">
        <v>86</v>
      </c>
    </row>
    <row r="1640" spans="2:13" ht="15" customHeight="1">
      <c r="C1640" s="27" t="s">
        <v>14</v>
      </c>
      <c r="D1640" s="27" t="s">
        <v>87</v>
      </c>
      <c r="E1640" s="28"/>
      <c r="F1640" s="28"/>
      <c r="G1640" s="28"/>
      <c r="H1640" s="28"/>
      <c r="I1640" s="28"/>
    </row>
    <row r="1641" spans="2:13" ht="15" customHeight="1">
      <c r="C1641" s="28"/>
      <c r="D1641" s="27" t="s">
        <v>53</v>
      </c>
      <c r="E1641" s="27" t="s">
        <v>63</v>
      </c>
      <c r="F1641" s="29" t="s">
        <v>50</v>
      </c>
      <c r="G1641" s="27">
        <v>7.0000000000000001E-3</v>
      </c>
      <c r="H1641" s="30">
        <f>VLOOKUP(E1641,UPAH!$C:$F,4,0)</f>
        <v>93000</v>
      </c>
      <c r="I1641" s="31">
        <f t="shared" ref="I1641:I1644" si="151">+G1641*H1641</f>
        <v>651</v>
      </c>
    </row>
    <row r="1642" spans="2:13" ht="15" customHeight="1">
      <c r="C1642" s="28"/>
      <c r="D1642" s="27" t="s">
        <v>2167</v>
      </c>
      <c r="E1642" s="27" t="s">
        <v>64</v>
      </c>
      <c r="F1642" s="29" t="s">
        <v>50</v>
      </c>
      <c r="G1642" s="27">
        <v>7.5999999999999998E-2</v>
      </c>
      <c r="H1642" s="30">
        <f>VLOOKUP(E1642,UPAH!$C:$F,4,0)</f>
        <v>98000</v>
      </c>
      <c r="I1642" s="31">
        <f t="shared" si="151"/>
        <v>7448</v>
      </c>
    </row>
    <row r="1643" spans="2:13" ht="15" customHeight="1">
      <c r="C1643" s="28"/>
      <c r="D1643" s="27" t="s">
        <v>51</v>
      </c>
      <c r="E1643" s="27" t="s">
        <v>65</v>
      </c>
      <c r="F1643" s="29" t="s">
        <v>50</v>
      </c>
      <c r="G1643" s="27">
        <v>8.0000000000000002E-3</v>
      </c>
      <c r="H1643" s="30">
        <f>VLOOKUP(E1643,UPAH!$C:$F,4,0)</f>
        <v>106000</v>
      </c>
      <c r="I1643" s="31">
        <f t="shared" si="151"/>
        <v>848</v>
      </c>
    </row>
    <row r="1644" spans="2:13" ht="15" customHeight="1">
      <c r="C1644" s="28"/>
      <c r="D1644" s="27" t="s">
        <v>49</v>
      </c>
      <c r="E1644" s="27" t="s">
        <v>66</v>
      </c>
      <c r="F1644" s="29" t="s">
        <v>50</v>
      </c>
      <c r="G1644" s="27">
        <v>1E-3</v>
      </c>
      <c r="H1644" s="30">
        <f>VLOOKUP(E1644,UPAH!$C:$F,4,0)</f>
        <v>111000</v>
      </c>
      <c r="I1644" s="31">
        <f t="shared" si="151"/>
        <v>111</v>
      </c>
    </row>
    <row r="1645" spans="2:13" ht="15" customHeight="1">
      <c r="C1645" s="28"/>
      <c r="D1645" s="28"/>
      <c r="E1645" s="28"/>
      <c r="F1645" s="34" t="s">
        <v>88</v>
      </c>
      <c r="G1645" s="35"/>
      <c r="H1645" s="28"/>
      <c r="I1645" s="32">
        <f>SUM(I1641:I1644)</f>
        <v>9058</v>
      </c>
    </row>
    <row r="1646" spans="2:13" ht="15" customHeight="1">
      <c r="C1646" s="27" t="s">
        <v>80</v>
      </c>
      <c r="D1646" s="27" t="s">
        <v>89</v>
      </c>
      <c r="E1646" s="28"/>
      <c r="F1646" s="28"/>
      <c r="G1646" s="28"/>
      <c r="H1646" s="28"/>
      <c r="I1646" s="28"/>
    </row>
    <row r="1647" spans="2:13" ht="15" customHeight="1">
      <c r="C1647" s="28"/>
      <c r="D1647" s="27" t="s">
        <v>2245</v>
      </c>
      <c r="E1647" s="27" t="s">
        <v>2246</v>
      </c>
      <c r="F1647" s="30" t="str">
        <f>VLOOKUP(E1647,MATERIAL!$C:$F,3,0)</f>
        <v>m3</v>
      </c>
      <c r="G1647" s="27">
        <v>0.08</v>
      </c>
      <c r="H1647" s="30">
        <f>VLOOKUP(E1647,MATERIAL!$C:$F,4,0)</f>
        <v>390600</v>
      </c>
      <c r="I1647" s="31">
        <f t="shared" ref="I1647:I1652" si="152">+G1647*H1647</f>
        <v>31248</v>
      </c>
    </row>
    <row r="1648" spans="2:13" ht="15" customHeight="1">
      <c r="C1648" s="28"/>
      <c r="D1648" s="27" t="s">
        <v>2247</v>
      </c>
      <c r="E1648" s="27" t="s">
        <v>2248</v>
      </c>
      <c r="F1648" s="30" t="str">
        <f>VLOOKUP(E1648,MATERIAL!$C:$F,3,0)</f>
        <v>Kg</v>
      </c>
      <c r="G1648" s="27">
        <v>9.3940000000000001</v>
      </c>
      <c r="H1648" s="30">
        <f>VLOOKUP(E1648,MATERIAL!$C:$F,4,0)</f>
        <v>16200</v>
      </c>
      <c r="I1648" s="31">
        <f t="shared" si="152"/>
        <v>152182.79999999999</v>
      </c>
    </row>
    <row r="1649" spans="2:13" ht="15" customHeight="1">
      <c r="C1649" s="28"/>
      <c r="D1649" s="27" t="s">
        <v>2249</v>
      </c>
      <c r="E1649" s="27" t="s">
        <v>100</v>
      </c>
      <c r="F1649" s="30" t="str">
        <f>VLOOKUP(E1649,MATERIAL!$C:$F,3,0)</f>
        <v>m3</v>
      </c>
      <c r="G1649" s="27">
        <v>5.0000000000000001E-3</v>
      </c>
      <c r="H1649" s="30">
        <f>VLOOKUP(E1649,MATERIAL!$C:$F,4,0)</f>
        <v>7579000</v>
      </c>
      <c r="I1649" s="31">
        <f t="shared" si="152"/>
        <v>37895</v>
      </c>
    </row>
    <row r="1650" spans="2:13" ht="15" customHeight="1">
      <c r="C1650" s="28"/>
      <c r="D1650" s="27" t="s">
        <v>2250</v>
      </c>
      <c r="E1650" s="27" t="s">
        <v>2251</v>
      </c>
      <c r="F1650" s="30" t="str">
        <f>VLOOKUP(E1650,MATERIAL!$C:$F,3,0)</f>
        <v>Lbr</v>
      </c>
      <c r="G1650" s="27">
        <v>0.08</v>
      </c>
      <c r="H1650" s="30">
        <f>VLOOKUP(E1650,MATERIAL!$C:$F,4,0)</f>
        <v>213400</v>
      </c>
      <c r="I1650" s="31">
        <f t="shared" si="152"/>
        <v>17072</v>
      </c>
    </row>
    <row r="1651" spans="2:13" ht="15" customHeight="1">
      <c r="C1651" s="28"/>
      <c r="D1651" s="27" t="s">
        <v>2233</v>
      </c>
      <c r="E1651" s="27" t="s">
        <v>2234</v>
      </c>
      <c r="F1651" s="30" t="str">
        <f>VLOOKUP(E1651,MATERIAL!$C:$F,3,0)</f>
        <v>L</v>
      </c>
      <c r="G1651" s="27">
        <v>0.2</v>
      </c>
      <c r="H1651" s="30">
        <f>VLOOKUP(E1651,MATERIAL!$C:$F,4,0)</f>
        <v>35000</v>
      </c>
      <c r="I1651" s="31">
        <f t="shared" si="152"/>
        <v>7000</v>
      </c>
    </row>
    <row r="1652" spans="2:13" ht="15" customHeight="1">
      <c r="C1652" s="28"/>
      <c r="D1652" s="27" t="s">
        <v>2252</v>
      </c>
      <c r="E1652" s="27" t="s">
        <v>2253</v>
      </c>
      <c r="F1652" s="30" t="str">
        <f>VLOOKUP(E1652,MATERIAL!$C:$F,3,0)</f>
        <v>Buah</v>
      </c>
      <c r="G1652" s="27">
        <v>3.8820000000000001</v>
      </c>
      <c r="H1652" s="30">
        <f>VLOOKUP(E1652,MATERIAL!$C:$F,4,0)</f>
        <v>15600</v>
      </c>
      <c r="I1652" s="31">
        <f t="shared" si="152"/>
        <v>60559.200000000004</v>
      </c>
    </row>
    <row r="1653" spans="2:13" ht="15" customHeight="1">
      <c r="C1653" s="28"/>
      <c r="D1653" s="28"/>
      <c r="E1653" s="28"/>
      <c r="F1653" s="34" t="s">
        <v>90</v>
      </c>
      <c r="G1653" s="35"/>
      <c r="H1653" s="28"/>
      <c r="I1653" s="32">
        <f>SUM(I1647:I1652)</f>
        <v>305957</v>
      </c>
    </row>
    <row r="1654" spans="2:13" ht="15" customHeight="1">
      <c r="C1654" s="27" t="s">
        <v>81</v>
      </c>
      <c r="D1654" s="27" t="s">
        <v>91</v>
      </c>
      <c r="E1654" s="28"/>
      <c r="F1654" s="28"/>
      <c r="G1654" s="28"/>
      <c r="H1654" s="28"/>
      <c r="I1654" s="33"/>
    </row>
    <row r="1655" spans="2:13" ht="15" customHeight="1">
      <c r="C1655" s="28"/>
      <c r="D1655" s="28"/>
      <c r="E1655" s="28"/>
      <c r="F1655" s="34" t="s">
        <v>92</v>
      </c>
      <c r="G1655" s="35"/>
      <c r="H1655" s="28"/>
      <c r="I1655" s="33"/>
    </row>
    <row r="1656" spans="2:13" ht="15" customHeight="1">
      <c r="C1656" s="27" t="s">
        <v>82</v>
      </c>
      <c r="D1656" s="27" t="s">
        <v>93</v>
      </c>
      <c r="E1656" s="28"/>
      <c r="F1656" s="28"/>
      <c r="G1656" s="28"/>
      <c r="H1656" s="28"/>
      <c r="I1656" s="36">
        <f>I1645+I1653</f>
        <v>315015</v>
      </c>
    </row>
    <row r="1657" spans="2:13">
      <c r="C1657" s="27" t="s">
        <v>83</v>
      </c>
      <c r="D1657" s="27" t="str">
        <f>+"Overhead &amp; Profit "&amp;$L$3*100&amp;"%"</f>
        <v>Overhead &amp; Profit 9,5%</v>
      </c>
      <c r="E1657" s="28"/>
      <c r="F1657" s="28"/>
      <c r="G1657" s="27">
        <f>$L$3</f>
        <v>9.5000000000000001E-2</v>
      </c>
      <c r="H1657" s="28"/>
      <c r="I1657" s="36">
        <f>G1657*I1656</f>
        <v>29926.424999999999</v>
      </c>
      <c r="M1657" s="21"/>
    </row>
    <row r="1658" spans="2:13">
      <c r="B1658" s="37" t="str">
        <f>$M$6&amp;41</f>
        <v>PB41</v>
      </c>
      <c r="C1658" s="27" t="s">
        <v>1</v>
      </c>
      <c r="D1658" s="27" t="s">
        <v>94</v>
      </c>
      <c r="E1658" s="28"/>
      <c r="F1658" s="28"/>
      <c r="G1658" s="28"/>
      <c r="H1658" s="28"/>
      <c r="I1658" s="36">
        <f>SUM(I1656:I1657)</f>
        <v>344941.42499999999</v>
      </c>
      <c r="M1658" s="21"/>
    </row>
    <row r="1659" spans="2:13" ht="15" customHeight="1">
      <c r="B1659" s="26"/>
    </row>
    <row r="1660" spans="2:13" ht="15" customHeight="1">
      <c r="B1660" s="26"/>
      <c r="C1660" s="21" t="str">
        <f>VLOOKUP(B1678,'REKAP ANALISA'!$C:$G,3,0)</f>
        <v>Pembuatan 1 m2 bekisting untuk balok beton pracetak ( 10-12 kali pakai)</v>
      </c>
    </row>
    <row r="1661" spans="2:13" ht="15" customHeight="1">
      <c r="C1661" s="27" t="s">
        <v>0</v>
      </c>
      <c r="D1661" s="27" t="s">
        <v>60</v>
      </c>
      <c r="E1661" s="27" t="s">
        <v>59</v>
      </c>
      <c r="F1661" s="27" t="s">
        <v>61</v>
      </c>
      <c r="G1661" s="27" t="s">
        <v>62</v>
      </c>
      <c r="H1661" s="27" t="s">
        <v>85</v>
      </c>
      <c r="I1661" s="27" t="s">
        <v>86</v>
      </c>
    </row>
    <row r="1662" spans="2:13" ht="15" customHeight="1">
      <c r="C1662" s="27" t="s">
        <v>14</v>
      </c>
      <c r="D1662" s="27" t="s">
        <v>87</v>
      </c>
      <c r="E1662" s="28"/>
      <c r="F1662" s="28"/>
      <c r="G1662" s="28"/>
      <c r="H1662" s="28"/>
      <c r="I1662" s="28"/>
    </row>
    <row r="1663" spans="2:13" ht="15" customHeight="1">
      <c r="C1663" s="28"/>
      <c r="D1663" s="27" t="s">
        <v>53</v>
      </c>
      <c r="E1663" s="27" t="s">
        <v>63</v>
      </c>
      <c r="F1663" s="29" t="s">
        <v>50</v>
      </c>
      <c r="G1663" s="27">
        <v>4.0000000000000001E-3</v>
      </c>
      <c r="H1663" s="30">
        <f>VLOOKUP(E1663,UPAH!$C:$F,4,0)</f>
        <v>93000</v>
      </c>
      <c r="I1663" s="31">
        <f t="shared" ref="I1663:I1666" si="153">+G1663*H1663</f>
        <v>372</v>
      </c>
    </row>
    <row r="1664" spans="2:13" ht="15" customHeight="1">
      <c r="C1664" s="28"/>
      <c r="D1664" s="27" t="s">
        <v>2167</v>
      </c>
      <c r="E1664" s="27" t="s">
        <v>64</v>
      </c>
      <c r="F1664" s="29" t="s">
        <v>50</v>
      </c>
      <c r="G1664" s="27">
        <v>3.7999999999999999E-2</v>
      </c>
      <c r="H1664" s="30">
        <f>VLOOKUP(E1664,UPAH!$C:$F,4,0)</f>
        <v>98000</v>
      </c>
      <c r="I1664" s="31">
        <f t="shared" si="153"/>
        <v>3724</v>
      </c>
    </row>
    <row r="1665" spans="2:13" ht="15" customHeight="1">
      <c r="C1665" s="28"/>
      <c r="D1665" s="27" t="s">
        <v>51</v>
      </c>
      <c r="E1665" s="27" t="s">
        <v>65</v>
      </c>
      <c r="F1665" s="29" t="s">
        <v>50</v>
      </c>
      <c r="G1665" s="27">
        <v>4.0000000000000001E-3</v>
      </c>
      <c r="H1665" s="30">
        <f>VLOOKUP(E1665,UPAH!$C:$F,4,0)</f>
        <v>106000</v>
      </c>
      <c r="I1665" s="31">
        <f t="shared" si="153"/>
        <v>424</v>
      </c>
    </row>
    <row r="1666" spans="2:13" ht="15" customHeight="1">
      <c r="C1666" s="28"/>
      <c r="D1666" s="27" t="s">
        <v>49</v>
      </c>
      <c r="E1666" s="27" t="s">
        <v>66</v>
      </c>
      <c r="F1666" s="29" t="s">
        <v>50</v>
      </c>
      <c r="G1666" s="27">
        <v>1E-3</v>
      </c>
      <c r="H1666" s="30">
        <f>VLOOKUP(E1666,UPAH!$C:$F,4,0)</f>
        <v>111000</v>
      </c>
      <c r="I1666" s="31">
        <f t="shared" si="153"/>
        <v>111</v>
      </c>
    </row>
    <row r="1667" spans="2:13" ht="15" customHeight="1">
      <c r="C1667" s="28"/>
      <c r="D1667" s="28"/>
      <c r="E1667" s="28"/>
      <c r="F1667" s="34" t="s">
        <v>88</v>
      </c>
      <c r="G1667" s="35"/>
      <c r="H1667" s="28"/>
      <c r="I1667" s="32">
        <f>SUM(I1663:I1666)</f>
        <v>4631</v>
      </c>
    </row>
    <row r="1668" spans="2:13" ht="15" customHeight="1">
      <c r="C1668" s="27" t="s">
        <v>80</v>
      </c>
      <c r="D1668" s="27" t="s">
        <v>89</v>
      </c>
      <c r="E1668" s="28"/>
      <c r="F1668" s="28"/>
      <c r="G1668" s="28"/>
      <c r="H1668" s="28"/>
      <c r="I1668" s="28"/>
    </row>
    <row r="1669" spans="2:13" ht="15" customHeight="1">
      <c r="C1669" s="28"/>
      <c r="D1669" s="27" t="s">
        <v>2249</v>
      </c>
      <c r="E1669" s="27" t="s">
        <v>100</v>
      </c>
      <c r="F1669" s="30" t="str">
        <f>VLOOKUP(E1669,MATERIAL!$C:$F,3,0)</f>
        <v>m3</v>
      </c>
      <c r="G1669" s="27">
        <v>5.0000000000000001E-3</v>
      </c>
      <c r="H1669" s="30">
        <f>VLOOKUP(E1669,MATERIAL!$C:$F,4,0)</f>
        <v>7579000</v>
      </c>
      <c r="I1669" s="31">
        <f t="shared" ref="I1669:I1672" si="154">+G1669*H1669</f>
        <v>37895</v>
      </c>
    </row>
    <row r="1670" spans="2:13" ht="15" customHeight="1">
      <c r="C1670" s="28"/>
      <c r="D1670" s="27" t="s">
        <v>2250</v>
      </c>
      <c r="E1670" s="27" t="s">
        <v>2251</v>
      </c>
      <c r="F1670" s="30" t="str">
        <f>VLOOKUP(E1670,MATERIAL!$C:$F,3,0)</f>
        <v>Lbr</v>
      </c>
      <c r="G1670" s="27">
        <v>4.2999999999999997E-2</v>
      </c>
      <c r="H1670" s="30">
        <f>VLOOKUP(E1670,MATERIAL!$C:$F,4,0)</f>
        <v>213400</v>
      </c>
      <c r="I1670" s="31">
        <f t="shared" si="154"/>
        <v>9176.1999999999989</v>
      </c>
    </row>
    <row r="1671" spans="2:13" ht="15" customHeight="1">
      <c r="C1671" s="28"/>
      <c r="D1671" s="27" t="s">
        <v>2233</v>
      </c>
      <c r="E1671" s="27" t="s">
        <v>2234</v>
      </c>
      <c r="F1671" s="30" t="str">
        <f>VLOOKUP(E1671,MATERIAL!$C:$F,3,0)</f>
        <v>L</v>
      </c>
      <c r="G1671" s="27">
        <v>0.2</v>
      </c>
      <c r="H1671" s="30">
        <f>VLOOKUP(E1671,MATERIAL!$C:$F,4,0)</f>
        <v>35000</v>
      </c>
      <c r="I1671" s="31">
        <f t="shared" si="154"/>
        <v>7000</v>
      </c>
    </row>
    <row r="1672" spans="2:13" ht="15" customHeight="1">
      <c r="C1672" s="28"/>
      <c r="D1672" s="27" t="s">
        <v>2252</v>
      </c>
      <c r="E1672" s="27" t="s">
        <v>2253</v>
      </c>
      <c r="F1672" s="30" t="str">
        <f>VLOOKUP(E1672,MATERIAL!$C:$F,3,0)</f>
        <v>Buah</v>
      </c>
      <c r="G1672" s="27">
        <v>0.69299999999999995</v>
      </c>
      <c r="H1672" s="30">
        <f>VLOOKUP(E1672,MATERIAL!$C:$F,4,0)</f>
        <v>15600</v>
      </c>
      <c r="I1672" s="31">
        <f t="shared" si="154"/>
        <v>10810.8</v>
      </c>
    </row>
    <row r="1673" spans="2:13" ht="15" customHeight="1">
      <c r="C1673" s="28"/>
      <c r="D1673" s="28"/>
      <c r="E1673" s="28"/>
      <c r="F1673" s="34" t="s">
        <v>90</v>
      </c>
      <c r="G1673" s="35"/>
      <c r="H1673" s="28"/>
      <c r="I1673" s="32">
        <f>SUM(I1669:I1672)</f>
        <v>64882</v>
      </c>
    </row>
    <row r="1674" spans="2:13" ht="15" customHeight="1">
      <c r="C1674" s="27" t="s">
        <v>81</v>
      </c>
      <c r="D1674" s="27" t="s">
        <v>91</v>
      </c>
      <c r="E1674" s="28"/>
      <c r="F1674" s="28"/>
      <c r="G1674" s="28"/>
      <c r="H1674" s="28"/>
      <c r="I1674" s="33"/>
    </row>
    <row r="1675" spans="2:13" ht="15" customHeight="1">
      <c r="C1675" s="28"/>
      <c r="D1675" s="28"/>
      <c r="E1675" s="28"/>
      <c r="F1675" s="34" t="s">
        <v>92</v>
      </c>
      <c r="G1675" s="35"/>
      <c r="H1675" s="28"/>
      <c r="I1675" s="33"/>
    </row>
    <row r="1676" spans="2:13" ht="15" customHeight="1">
      <c r="C1676" s="27" t="s">
        <v>82</v>
      </c>
      <c r="D1676" s="27" t="s">
        <v>93</v>
      </c>
      <c r="E1676" s="28"/>
      <c r="F1676" s="28"/>
      <c r="G1676" s="28"/>
      <c r="H1676" s="28"/>
      <c r="I1676" s="36">
        <f>I1667+I1673</f>
        <v>69513</v>
      </c>
    </row>
    <row r="1677" spans="2:13" ht="15" customHeight="1">
      <c r="C1677" s="27" t="s">
        <v>83</v>
      </c>
      <c r="D1677" s="27" t="str">
        <f>+"Overhead &amp; Profit "&amp;$L$3*100&amp;"%"</f>
        <v>Overhead &amp; Profit 9,5%</v>
      </c>
      <c r="E1677" s="28"/>
      <c r="F1677" s="28"/>
      <c r="G1677" s="27">
        <f>$L$3</f>
        <v>9.5000000000000001E-2</v>
      </c>
      <c r="H1677" s="28"/>
      <c r="I1677" s="36">
        <f>G1677*I1676</f>
        <v>6603.7349999999997</v>
      </c>
    </row>
    <row r="1678" spans="2:13" ht="15" customHeight="1">
      <c r="B1678" s="37" t="str">
        <f>$M$6&amp;42</f>
        <v>PB42</v>
      </c>
      <c r="C1678" s="27" t="s">
        <v>1</v>
      </c>
      <c r="D1678" s="27" t="s">
        <v>94</v>
      </c>
      <c r="E1678" s="28"/>
      <c r="F1678" s="28"/>
      <c r="G1678" s="28"/>
      <c r="H1678" s="28"/>
      <c r="I1678" s="36">
        <f>SUM(I1676:I1677)</f>
        <v>76116.735000000001</v>
      </c>
    </row>
    <row r="1679" spans="2:13">
      <c r="B1679" s="26"/>
      <c r="M1679" s="21"/>
    </row>
    <row r="1680" spans="2:13">
      <c r="B1680" s="26"/>
      <c r="C1680" s="21" t="str">
        <f>VLOOKUP(B1699,'REKAP ANALISA'!$C:$G,3,0)</f>
        <v>Pembuatan 1 m2 bekisting untuk kolom beton pracetak (10-12 kali pakai)</v>
      </c>
      <c r="M1680" s="21"/>
    </row>
    <row r="1681" spans="3:9" ht="15" customHeight="1">
      <c r="C1681" s="27" t="s">
        <v>0</v>
      </c>
      <c r="D1681" s="27" t="s">
        <v>60</v>
      </c>
      <c r="E1681" s="27" t="s">
        <v>59</v>
      </c>
      <c r="F1681" s="27" t="s">
        <v>61</v>
      </c>
      <c r="G1681" s="27" t="s">
        <v>62</v>
      </c>
      <c r="H1681" s="27" t="s">
        <v>85</v>
      </c>
      <c r="I1681" s="27" t="s">
        <v>86</v>
      </c>
    </row>
    <row r="1682" spans="3:9" ht="15" customHeight="1">
      <c r="C1682" s="27" t="s">
        <v>14</v>
      </c>
      <c r="D1682" s="27" t="s">
        <v>87</v>
      </c>
      <c r="E1682" s="28"/>
      <c r="F1682" s="28"/>
      <c r="G1682" s="28"/>
      <c r="H1682" s="28"/>
      <c r="I1682" s="28"/>
    </row>
    <row r="1683" spans="3:9" ht="15" customHeight="1">
      <c r="C1683" s="28"/>
      <c r="D1683" s="27" t="s">
        <v>53</v>
      </c>
      <c r="E1683" s="27" t="s">
        <v>63</v>
      </c>
      <c r="F1683" s="29" t="s">
        <v>50</v>
      </c>
      <c r="G1683" s="27">
        <v>4.0000000000000001E-3</v>
      </c>
      <c r="H1683" s="30">
        <f>VLOOKUP(E1683,UPAH!$C:$F,4,0)</f>
        <v>93000</v>
      </c>
      <c r="I1683" s="31">
        <f t="shared" ref="I1683:I1686" si="155">+G1683*H1683</f>
        <v>372</v>
      </c>
    </row>
    <row r="1684" spans="3:9" ht="15" customHeight="1">
      <c r="C1684" s="28"/>
      <c r="D1684" s="27" t="s">
        <v>2167</v>
      </c>
      <c r="E1684" s="27" t="s">
        <v>64</v>
      </c>
      <c r="F1684" s="29" t="s">
        <v>50</v>
      </c>
      <c r="G1684" s="27">
        <v>3.7999999999999999E-2</v>
      </c>
      <c r="H1684" s="30">
        <f>VLOOKUP(E1684,UPAH!$C:$F,4,0)</f>
        <v>98000</v>
      </c>
      <c r="I1684" s="31">
        <f t="shared" si="155"/>
        <v>3724</v>
      </c>
    </row>
    <row r="1685" spans="3:9" ht="15" customHeight="1">
      <c r="C1685" s="28"/>
      <c r="D1685" s="27" t="s">
        <v>51</v>
      </c>
      <c r="E1685" s="27" t="s">
        <v>65</v>
      </c>
      <c r="F1685" s="29" t="s">
        <v>50</v>
      </c>
      <c r="G1685" s="27">
        <v>4.0000000000000001E-3</v>
      </c>
      <c r="H1685" s="30">
        <f>VLOOKUP(E1685,UPAH!$C:$F,4,0)</f>
        <v>106000</v>
      </c>
      <c r="I1685" s="31">
        <f t="shared" si="155"/>
        <v>424</v>
      </c>
    </row>
    <row r="1686" spans="3:9" ht="15" customHeight="1">
      <c r="C1686" s="28"/>
      <c r="D1686" s="27" t="s">
        <v>49</v>
      </c>
      <c r="E1686" s="27" t="s">
        <v>66</v>
      </c>
      <c r="F1686" s="29" t="s">
        <v>50</v>
      </c>
      <c r="G1686" s="27">
        <v>1E-3</v>
      </c>
      <c r="H1686" s="30">
        <f>VLOOKUP(E1686,UPAH!$C:$F,4,0)</f>
        <v>111000</v>
      </c>
      <c r="I1686" s="31">
        <f t="shared" si="155"/>
        <v>111</v>
      </c>
    </row>
    <row r="1687" spans="3:9" ht="15" customHeight="1">
      <c r="C1687" s="28"/>
      <c r="D1687" s="28"/>
      <c r="E1687" s="28"/>
      <c r="F1687" s="34" t="s">
        <v>88</v>
      </c>
      <c r="G1687" s="35"/>
      <c r="H1687" s="28"/>
      <c r="I1687" s="32">
        <f>SUM(I1683:I1686)</f>
        <v>4631</v>
      </c>
    </row>
    <row r="1688" spans="3:9" ht="15" customHeight="1">
      <c r="C1688" s="27" t="s">
        <v>80</v>
      </c>
      <c r="D1688" s="27" t="s">
        <v>89</v>
      </c>
      <c r="E1688" s="28"/>
      <c r="F1688" s="28"/>
      <c r="G1688" s="28"/>
      <c r="H1688" s="28"/>
      <c r="I1688" s="28"/>
    </row>
    <row r="1689" spans="3:9" ht="15" customHeight="1">
      <c r="C1689" s="28"/>
      <c r="D1689" s="27" t="s">
        <v>2249</v>
      </c>
      <c r="E1689" s="27" t="s">
        <v>100</v>
      </c>
      <c r="F1689" s="30" t="str">
        <f>VLOOKUP(E1689,MATERIAL!$C:$F,3,0)</f>
        <v>m3</v>
      </c>
      <c r="G1689" s="27">
        <v>4.0000000000000001E-3</v>
      </c>
      <c r="H1689" s="30">
        <f>VLOOKUP(E1689,MATERIAL!$C:$F,4,0)</f>
        <v>7579000</v>
      </c>
      <c r="I1689" s="31">
        <f t="shared" ref="I1689:I1693" si="156">+G1689*H1689</f>
        <v>30316</v>
      </c>
    </row>
    <row r="1690" spans="3:9" ht="15" customHeight="1">
      <c r="C1690" s="28"/>
      <c r="D1690" s="27" t="s">
        <v>2250</v>
      </c>
      <c r="E1690" s="27" t="s">
        <v>2251</v>
      </c>
      <c r="F1690" s="30" t="str">
        <f>VLOOKUP(E1690,MATERIAL!$C:$F,3,0)</f>
        <v>Lbr</v>
      </c>
      <c r="G1690" s="27">
        <v>4.8000000000000001E-2</v>
      </c>
      <c r="H1690" s="30">
        <f>VLOOKUP(E1690,MATERIAL!$C:$F,4,0)</f>
        <v>213400</v>
      </c>
      <c r="I1690" s="31">
        <f t="shared" si="156"/>
        <v>10243.200000000001</v>
      </c>
    </row>
    <row r="1691" spans="3:9" ht="15" customHeight="1">
      <c r="C1691" s="28"/>
      <c r="D1691" s="27" t="s">
        <v>2233</v>
      </c>
      <c r="E1691" s="27" t="s">
        <v>2234</v>
      </c>
      <c r="F1691" s="30" t="str">
        <f>VLOOKUP(E1691,MATERIAL!$C:$F,3,0)</f>
        <v>L</v>
      </c>
      <c r="G1691" s="27">
        <v>0.2</v>
      </c>
      <c r="H1691" s="30">
        <f>VLOOKUP(E1691,MATERIAL!$C:$F,4,0)</f>
        <v>35000</v>
      </c>
      <c r="I1691" s="31">
        <f t="shared" si="156"/>
        <v>7000</v>
      </c>
    </row>
    <row r="1692" spans="3:9" ht="15" customHeight="1">
      <c r="C1692" s="28"/>
      <c r="D1692" s="27" t="s">
        <v>2243</v>
      </c>
      <c r="E1692" s="27" t="s">
        <v>102</v>
      </c>
      <c r="F1692" s="30" t="str">
        <f>VLOOKUP(E1692,MATERIAL!$C:$F,3,0)</f>
        <v>Kg</v>
      </c>
      <c r="G1692" s="27">
        <v>4.5999999999999999E-2</v>
      </c>
      <c r="H1692" s="30">
        <f>VLOOKUP(E1692,MATERIAL!$C:$F,4,0)</f>
        <v>18000</v>
      </c>
      <c r="I1692" s="31">
        <f t="shared" si="156"/>
        <v>828</v>
      </c>
    </row>
    <row r="1693" spans="3:9" ht="15" customHeight="1">
      <c r="C1693" s="28"/>
      <c r="D1693" s="27" t="s">
        <v>2252</v>
      </c>
      <c r="E1693" s="27" t="s">
        <v>2253</v>
      </c>
      <c r="F1693" s="30" t="str">
        <f>VLOOKUP(E1693,MATERIAL!$C:$F,3,0)</f>
        <v>Buah</v>
      </c>
      <c r="G1693" s="27">
        <v>0.69299999999999995</v>
      </c>
      <c r="H1693" s="30">
        <f>VLOOKUP(E1693,MATERIAL!$C:$F,4,0)</f>
        <v>15600</v>
      </c>
      <c r="I1693" s="31">
        <f t="shared" si="156"/>
        <v>10810.8</v>
      </c>
    </row>
    <row r="1694" spans="3:9" ht="15" customHeight="1">
      <c r="C1694" s="28"/>
      <c r="D1694" s="28"/>
      <c r="E1694" s="28"/>
      <c r="F1694" s="34" t="s">
        <v>90</v>
      </c>
      <c r="G1694" s="35"/>
      <c r="H1694" s="28"/>
      <c r="I1694" s="32">
        <f>SUM(I1689:I1693)</f>
        <v>59198</v>
      </c>
    </row>
    <row r="1695" spans="3:9" ht="15" customHeight="1">
      <c r="C1695" s="27" t="s">
        <v>81</v>
      </c>
      <c r="D1695" s="27" t="s">
        <v>91</v>
      </c>
      <c r="E1695" s="28"/>
      <c r="F1695" s="28"/>
      <c r="G1695" s="28"/>
      <c r="H1695" s="28"/>
      <c r="I1695" s="33"/>
    </row>
    <row r="1696" spans="3:9" ht="15" customHeight="1">
      <c r="C1696" s="28"/>
      <c r="D1696" s="28"/>
      <c r="E1696" s="28"/>
      <c r="F1696" s="34" t="s">
        <v>92</v>
      </c>
      <c r="G1696" s="35"/>
      <c r="H1696" s="28"/>
      <c r="I1696" s="33"/>
    </row>
    <row r="1697" spans="2:13" ht="15" customHeight="1">
      <c r="C1697" s="27" t="s">
        <v>82</v>
      </c>
      <c r="D1697" s="27" t="s">
        <v>93</v>
      </c>
      <c r="E1697" s="28"/>
      <c r="F1697" s="28"/>
      <c r="G1697" s="28"/>
      <c r="H1697" s="28"/>
      <c r="I1697" s="36">
        <f>I1687+I1694</f>
        <v>63829</v>
      </c>
    </row>
    <row r="1698" spans="2:13" ht="15" customHeight="1">
      <c r="C1698" s="27" t="s">
        <v>83</v>
      </c>
      <c r="D1698" s="27" t="str">
        <f>+"Overhead &amp; Profit "&amp;$L$3*100&amp;"%"</f>
        <v>Overhead &amp; Profit 9,5%</v>
      </c>
      <c r="E1698" s="28"/>
      <c r="F1698" s="28"/>
      <c r="G1698" s="27">
        <f>$L$3</f>
        <v>9.5000000000000001E-2</v>
      </c>
      <c r="H1698" s="28"/>
      <c r="I1698" s="36">
        <f>G1698*I1697</f>
        <v>6063.7550000000001</v>
      </c>
    </row>
    <row r="1699" spans="2:13">
      <c r="B1699" s="37" t="str">
        <f>$M$6&amp;43</f>
        <v>PB43</v>
      </c>
      <c r="C1699" s="27" t="s">
        <v>1</v>
      </c>
      <c r="D1699" s="27" t="s">
        <v>94</v>
      </c>
      <c r="E1699" s="28"/>
      <c r="F1699" s="28"/>
      <c r="G1699" s="28"/>
      <c r="H1699" s="28"/>
      <c r="I1699" s="36">
        <f>SUM(I1697:I1698)</f>
        <v>69892.755000000005</v>
      </c>
      <c r="M1699" s="21"/>
    </row>
    <row r="1700" spans="2:13">
      <c r="B1700" s="26"/>
      <c r="M1700" s="21"/>
    </row>
    <row r="1701" spans="2:13" ht="15" customHeight="1">
      <c r="B1701" s="26"/>
      <c r="C1701" s="21" t="str">
        <f>VLOOKUP(B1714,'REKAP ANALISA'!$C:$G,3,0)</f>
        <v>Pemasangan dan membuka bekisting 1 buah komponen plat beton pracetak</v>
      </c>
    </row>
    <row r="1702" spans="2:13" ht="15" customHeight="1">
      <c r="C1702" s="27" t="s">
        <v>0</v>
      </c>
      <c r="D1702" s="27" t="s">
        <v>60</v>
      </c>
      <c r="E1702" s="27" t="s">
        <v>59</v>
      </c>
      <c r="F1702" s="27" t="s">
        <v>61</v>
      </c>
      <c r="G1702" s="27" t="s">
        <v>62</v>
      </c>
      <c r="H1702" s="27" t="s">
        <v>85</v>
      </c>
      <c r="I1702" s="27" t="s">
        <v>86</v>
      </c>
    </row>
    <row r="1703" spans="2:13" ht="15" customHeight="1">
      <c r="C1703" s="27" t="s">
        <v>14</v>
      </c>
      <c r="D1703" s="27" t="s">
        <v>87</v>
      </c>
      <c r="E1703" s="28"/>
      <c r="F1703" s="28"/>
      <c r="G1703" s="28"/>
      <c r="H1703" s="28"/>
      <c r="I1703" s="28"/>
    </row>
    <row r="1704" spans="2:13" ht="15" customHeight="1">
      <c r="C1704" s="28"/>
      <c r="D1704" s="27" t="s">
        <v>53</v>
      </c>
      <c r="E1704" s="27" t="s">
        <v>63</v>
      </c>
      <c r="F1704" s="29" t="s">
        <v>50</v>
      </c>
      <c r="G1704" s="27">
        <v>5.2999999999999999E-2</v>
      </c>
      <c r="H1704" s="30">
        <f>VLOOKUP(E1704,UPAH!$C:$F,4,0)</f>
        <v>93000</v>
      </c>
      <c r="I1704" s="31">
        <f t="shared" ref="I1704:I1706" si="157">+G1704*H1704</f>
        <v>4929</v>
      </c>
    </row>
    <row r="1705" spans="2:13" ht="15" customHeight="1">
      <c r="C1705" s="28"/>
      <c r="D1705" s="27" t="s">
        <v>52</v>
      </c>
      <c r="E1705" s="27" t="s">
        <v>64</v>
      </c>
      <c r="F1705" s="29" t="s">
        <v>50</v>
      </c>
      <c r="G1705" s="27">
        <v>1.7999999999999999E-2</v>
      </c>
      <c r="H1705" s="30">
        <f>VLOOKUP(E1705,UPAH!$C:$F,4,0)</f>
        <v>98000</v>
      </c>
      <c r="I1705" s="31">
        <f t="shared" si="157"/>
        <v>1763.9999999999998</v>
      </c>
    </row>
    <row r="1706" spans="2:13" ht="15" customHeight="1">
      <c r="C1706" s="28"/>
      <c r="D1706" s="27" t="s">
        <v>49</v>
      </c>
      <c r="E1706" s="27" t="s">
        <v>66</v>
      </c>
      <c r="F1706" s="29" t="s">
        <v>50</v>
      </c>
      <c r="G1706" s="27">
        <v>5.0000000000000001E-3</v>
      </c>
      <c r="H1706" s="30">
        <f>VLOOKUP(E1706,UPAH!$C:$F,4,0)</f>
        <v>111000</v>
      </c>
      <c r="I1706" s="31">
        <f t="shared" si="157"/>
        <v>555</v>
      </c>
    </row>
    <row r="1707" spans="2:13" ht="15" customHeight="1">
      <c r="C1707" s="28"/>
      <c r="D1707" s="28"/>
      <c r="E1707" s="28"/>
      <c r="F1707" s="34" t="s">
        <v>88</v>
      </c>
      <c r="G1707" s="35"/>
      <c r="H1707" s="28"/>
      <c r="I1707" s="32">
        <f>SUM(I1704:I1706)</f>
        <v>7248</v>
      </c>
    </row>
    <row r="1708" spans="2:13" ht="15" customHeight="1">
      <c r="C1708" s="27" t="s">
        <v>80</v>
      </c>
      <c r="D1708" s="27" t="s">
        <v>89</v>
      </c>
      <c r="E1708" s="28"/>
      <c r="F1708" s="28"/>
      <c r="G1708" s="28"/>
      <c r="H1708" s="28"/>
      <c r="I1708" s="28"/>
    </row>
    <row r="1709" spans="2:13" ht="15" customHeight="1">
      <c r="C1709" s="28"/>
      <c r="D1709" s="28"/>
      <c r="E1709" s="28"/>
      <c r="F1709" s="34" t="s">
        <v>90</v>
      </c>
      <c r="G1709" s="35"/>
      <c r="H1709" s="28"/>
      <c r="I1709" s="33"/>
    </row>
    <row r="1710" spans="2:13" ht="15" customHeight="1">
      <c r="C1710" s="27" t="s">
        <v>81</v>
      </c>
      <c r="D1710" s="27" t="s">
        <v>91</v>
      </c>
      <c r="E1710" s="28"/>
      <c r="F1710" s="28"/>
      <c r="G1710" s="28"/>
      <c r="H1710" s="28"/>
      <c r="I1710" s="33"/>
    </row>
    <row r="1711" spans="2:13" ht="15" customHeight="1">
      <c r="C1711" s="28"/>
      <c r="D1711" s="28"/>
      <c r="E1711" s="28"/>
      <c r="F1711" s="34" t="s">
        <v>92</v>
      </c>
      <c r="G1711" s="35"/>
      <c r="H1711" s="28"/>
      <c r="I1711" s="33"/>
    </row>
    <row r="1712" spans="2:13" ht="15" customHeight="1">
      <c r="C1712" s="27" t="s">
        <v>82</v>
      </c>
      <c r="D1712" s="27" t="s">
        <v>93</v>
      </c>
      <c r="E1712" s="28"/>
      <c r="F1712" s="28"/>
      <c r="G1712" s="28"/>
      <c r="H1712" s="28"/>
      <c r="I1712" s="32">
        <f>I1707</f>
        <v>7248</v>
      </c>
    </row>
    <row r="1713" spans="2:13" ht="15" customHeight="1">
      <c r="C1713" s="27" t="s">
        <v>83</v>
      </c>
      <c r="D1713" s="27" t="str">
        <f>+"Overhead &amp; Profit "&amp;$L$3*100&amp;"%"</f>
        <v>Overhead &amp; Profit 9,5%</v>
      </c>
      <c r="E1713" s="28"/>
      <c r="F1713" s="28"/>
      <c r="G1713" s="27">
        <f>$L$3</f>
        <v>9.5000000000000001E-2</v>
      </c>
      <c r="H1713" s="28"/>
      <c r="I1713" s="36">
        <f>G1713*I1712</f>
        <v>688.56000000000006</v>
      </c>
    </row>
    <row r="1714" spans="2:13" ht="15" customHeight="1">
      <c r="B1714" s="37" t="str">
        <f>$M$6&amp;44</f>
        <v>PB44</v>
      </c>
      <c r="C1714" s="27" t="s">
        <v>1</v>
      </c>
      <c r="D1714" s="27" t="s">
        <v>94</v>
      </c>
      <c r="E1714" s="28"/>
      <c r="F1714" s="28"/>
      <c r="G1714" s="28"/>
      <c r="H1714" s="28"/>
      <c r="I1714" s="32">
        <f>SUM(I1712:I1713)</f>
        <v>7936.56</v>
      </c>
    </row>
    <row r="1715" spans="2:13" ht="15" customHeight="1">
      <c r="B1715" s="26"/>
    </row>
    <row r="1716" spans="2:13" ht="15" customHeight="1">
      <c r="B1716" s="26"/>
      <c r="C1716" s="21" t="str">
        <f>VLOOKUP(B1729,'REKAP ANALISA'!$C:$G,3,0)</f>
        <v>Pemasangan dan membuka bekisting 1 buah komponen balok beton pracetak</v>
      </c>
    </row>
    <row r="1717" spans="2:13" ht="15" customHeight="1">
      <c r="C1717" s="27" t="s">
        <v>0</v>
      </c>
      <c r="D1717" s="27" t="s">
        <v>60</v>
      </c>
      <c r="E1717" s="27" t="s">
        <v>59</v>
      </c>
      <c r="F1717" s="27" t="s">
        <v>61</v>
      </c>
      <c r="G1717" s="27" t="s">
        <v>62</v>
      </c>
      <c r="H1717" s="27" t="s">
        <v>85</v>
      </c>
      <c r="I1717" s="27" t="s">
        <v>86</v>
      </c>
    </row>
    <row r="1718" spans="2:13" ht="15" customHeight="1">
      <c r="C1718" s="27" t="s">
        <v>14</v>
      </c>
      <c r="D1718" s="27" t="s">
        <v>87</v>
      </c>
      <c r="E1718" s="28"/>
      <c r="F1718" s="28"/>
      <c r="G1718" s="28"/>
      <c r="H1718" s="28"/>
      <c r="I1718" s="28"/>
    </row>
    <row r="1719" spans="2:13" ht="15" customHeight="1">
      <c r="C1719" s="28"/>
      <c r="D1719" s="27" t="s">
        <v>53</v>
      </c>
      <c r="E1719" s="27" t="s">
        <v>63</v>
      </c>
      <c r="F1719" s="29" t="s">
        <v>50</v>
      </c>
      <c r="G1719" s="27">
        <v>8.8999999999999996E-2</v>
      </c>
      <c r="H1719" s="30">
        <f>VLOOKUP(E1719,UPAH!$C:$F,4,0)</f>
        <v>93000</v>
      </c>
      <c r="I1719" s="31">
        <f t="shared" ref="I1719:I1721" si="158">+G1719*H1719</f>
        <v>8277</v>
      </c>
    </row>
    <row r="1720" spans="2:13">
      <c r="C1720" s="28"/>
      <c r="D1720" s="27" t="s">
        <v>52</v>
      </c>
      <c r="E1720" s="27" t="s">
        <v>64</v>
      </c>
      <c r="F1720" s="29" t="s">
        <v>50</v>
      </c>
      <c r="G1720" s="27">
        <v>0.03</v>
      </c>
      <c r="H1720" s="30">
        <f>VLOOKUP(E1720,UPAH!$C:$F,4,0)</f>
        <v>98000</v>
      </c>
      <c r="I1720" s="31">
        <f t="shared" si="158"/>
        <v>2940</v>
      </c>
      <c r="M1720" s="21"/>
    </row>
    <row r="1721" spans="2:13">
      <c r="C1721" s="28"/>
      <c r="D1721" s="27" t="s">
        <v>49</v>
      </c>
      <c r="E1721" s="27" t="s">
        <v>66</v>
      </c>
      <c r="F1721" s="29" t="s">
        <v>50</v>
      </c>
      <c r="G1721" s="27">
        <v>5.0000000000000001E-3</v>
      </c>
      <c r="H1721" s="30">
        <f>VLOOKUP(E1721,UPAH!$C:$F,4,0)</f>
        <v>111000</v>
      </c>
      <c r="I1721" s="31">
        <f t="shared" si="158"/>
        <v>555</v>
      </c>
      <c r="M1721" s="21"/>
    </row>
    <row r="1722" spans="2:13" ht="15" customHeight="1">
      <c r="C1722" s="28"/>
      <c r="D1722" s="28"/>
      <c r="E1722" s="28"/>
      <c r="F1722" s="34" t="s">
        <v>88</v>
      </c>
      <c r="G1722" s="35"/>
      <c r="H1722" s="28"/>
      <c r="I1722" s="32">
        <f>SUM(I1719:I1721)</f>
        <v>11772</v>
      </c>
    </row>
    <row r="1723" spans="2:13" ht="15" customHeight="1">
      <c r="C1723" s="27" t="s">
        <v>80</v>
      </c>
      <c r="D1723" s="27" t="s">
        <v>89</v>
      </c>
      <c r="E1723" s="28"/>
      <c r="F1723" s="28"/>
      <c r="G1723" s="28"/>
      <c r="H1723" s="28"/>
      <c r="I1723" s="28"/>
    </row>
    <row r="1724" spans="2:13" ht="15" customHeight="1">
      <c r="C1724" s="28"/>
      <c r="D1724" s="28"/>
      <c r="E1724" s="28"/>
      <c r="F1724" s="34" t="s">
        <v>90</v>
      </c>
      <c r="G1724" s="35"/>
      <c r="H1724" s="28"/>
      <c r="I1724" s="33"/>
    </row>
    <row r="1725" spans="2:13" ht="15" customHeight="1">
      <c r="C1725" s="27" t="s">
        <v>81</v>
      </c>
      <c r="D1725" s="27" t="s">
        <v>91</v>
      </c>
      <c r="E1725" s="28"/>
      <c r="F1725" s="28"/>
      <c r="G1725" s="28"/>
      <c r="H1725" s="28"/>
      <c r="I1725" s="33"/>
    </row>
    <row r="1726" spans="2:13" ht="15" customHeight="1">
      <c r="C1726" s="28"/>
      <c r="D1726" s="28"/>
      <c r="E1726" s="28"/>
      <c r="F1726" s="34" t="s">
        <v>92</v>
      </c>
      <c r="G1726" s="35"/>
      <c r="H1726" s="28"/>
      <c r="I1726" s="33"/>
    </row>
    <row r="1727" spans="2:13" ht="15" customHeight="1">
      <c r="C1727" s="27" t="s">
        <v>82</v>
      </c>
      <c r="D1727" s="27" t="s">
        <v>93</v>
      </c>
      <c r="E1727" s="28"/>
      <c r="F1727" s="28"/>
      <c r="G1727" s="28"/>
      <c r="H1727" s="28"/>
      <c r="I1727" s="32">
        <f>I1722</f>
        <v>11772</v>
      </c>
    </row>
    <row r="1728" spans="2:13" ht="15" customHeight="1">
      <c r="C1728" s="27" t="s">
        <v>83</v>
      </c>
      <c r="D1728" s="27" t="str">
        <f>+"Overhead &amp; Profit "&amp;$L$3*100&amp;"%"</f>
        <v>Overhead &amp; Profit 9,5%</v>
      </c>
      <c r="E1728" s="28"/>
      <c r="F1728" s="28"/>
      <c r="G1728" s="27">
        <f>$L$3</f>
        <v>9.5000000000000001E-2</v>
      </c>
      <c r="H1728" s="28"/>
      <c r="I1728" s="36">
        <f>G1728*I1727</f>
        <v>1118.3399999999999</v>
      </c>
    </row>
    <row r="1729" spans="2:13" ht="15" customHeight="1">
      <c r="B1729" s="37" t="str">
        <f>$M$6&amp;45</f>
        <v>PB45</v>
      </c>
      <c r="C1729" s="27" t="s">
        <v>1</v>
      </c>
      <c r="D1729" s="27" t="s">
        <v>94</v>
      </c>
      <c r="E1729" s="28"/>
      <c r="F1729" s="28"/>
      <c r="G1729" s="28"/>
      <c r="H1729" s="28"/>
      <c r="I1729" s="32">
        <f>SUM(I1727:I1728)</f>
        <v>12890.34</v>
      </c>
    </row>
    <row r="1730" spans="2:13" ht="15" customHeight="1">
      <c r="B1730" s="26"/>
    </row>
    <row r="1731" spans="2:13" ht="15" customHeight="1">
      <c r="B1731" s="26"/>
      <c r="C1731" s="21" t="str">
        <f>VLOOKUP(B1744,'REKAP ANALISA'!$C:$G,3,0)</f>
        <v>Pemasangan dan membuka bekisting 1 buah komponen Kolom beton pracetak</v>
      </c>
    </row>
    <row r="1732" spans="2:13" ht="15" customHeight="1">
      <c r="C1732" s="27" t="s">
        <v>0</v>
      </c>
      <c r="D1732" s="27" t="s">
        <v>60</v>
      </c>
      <c r="E1732" s="27" t="s">
        <v>59</v>
      </c>
      <c r="F1732" s="27" t="s">
        <v>61</v>
      </c>
      <c r="G1732" s="27" t="s">
        <v>62</v>
      </c>
      <c r="H1732" s="27" t="s">
        <v>85</v>
      </c>
      <c r="I1732" s="27" t="s">
        <v>86</v>
      </c>
    </row>
    <row r="1733" spans="2:13" ht="15" customHeight="1">
      <c r="C1733" s="27" t="s">
        <v>14</v>
      </c>
      <c r="D1733" s="27" t="s">
        <v>87</v>
      </c>
      <c r="E1733" s="28"/>
      <c r="F1733" s="28"/>
      <c r="G1733" s="28"/>
      <c r="H1733" s="28"/>
      <c r="I1733" s="28"/>
    </row>
    <row r="1734" spans="2:13" ht="15" customHeight="1">
      <c r="C1734" s="28"/>
      <c r="D1734" s="27" t="s">
        <v>53</v>
      </c>
      <c r="E1734" s="27" t="s">
        <v>63</v>
      </c>
      <c r="F1734" s="29" t="s">
        <v>50</v>
      </c>
      <c r="G1734" s="27">
        <v>7.0999999999999994E-2</v>
      </c>
      <c r="H1734" s="30">
        <f>VLOOKUP(E1734,UPAH!$C:$F,4,0)</f>
        <v>93000</v>
      </c>
      <c r="I1734" s="31">
        <f t="shared" ref="I1734:I1736" si="159">+G1734*H1734</f>
        <v>6602.9999999999991</v>
      </c>
    </row>
    <row r="1735" spans="2:13">
      <c r="C1735" s="28"/>
      <c r="D1735" s="27" t="s">
        <v>52</v>
      </c>
      <c r="E1735" s="27" t="s">
        <v>64</v>
      </c>
      <c r="F1735" s="29" t="s">
        <v>50</v>
      </c>
      <c r="G1735" s="27">
        <v>2.4E-2</v>
      </c>
      <c r="H1735" s="30">
        <f>VLOOKUP(E1735,UPAH!$C:$F,4,0)</f>
        <v>98000</v>
      </c>
      <c r="I1735" s="31">
        <f t="shared" si="159"/>
        <v>2352</v>
      </c>
      <c r="M1735" s="21"/>
    </row>
    <row r="1736" spans="2:13">
      <c r="C1736" s="28"/>
      <c r="D1736" s="27" t="s">
        <v>49</v>
      </c>
      <c r="E1736" s="27" t="s">
        <v>66</v>
      </c>
      <c r="F1736" s="29" t="s">
        <v>50</v>
      </c>
      <c r="G1736" s="27">
        <v>5.0000000000000001E-3</v>
      </c>
      <c r="H1736" s="30">
        <f>VLOOKUP(E1736,UPAH!$C:$F,4,0)</f>
        <v>111000</v>
      </c>
      <c r="I1736" s="31">
        <f t="shared" si="159"/>
        <v>555</v>
      </c>
      <c r="M1736" s="21"/>
    </row>
    <row r="1737" spans="2:13" ht="15" customHeight="1">
      <c r="C1737" s="28"/>
      <c r="D1737" s="28"/>
      <c r="E1737" s="28"/>
      <c r="F1737" s="34" t="s">
        <v>88</v>
      </c>
      <c r="G1737" s="35"/>
      <c r="H1737" s="28"/>
      <c r="I1737" s="32">
        <f>SUM(I1734:I1736)</f>
        <v>9510</v>
      </c>
    </row>
    <row r="1738" spans="2:13" ht="15" customHeight="1">
      <c r="C1738" s="27" t="s">
        <v>80</v>
      </c>
      <c r="D1738" s="27" t="s">
        <v>89</v>
      </c>
      <c r="E1738" s="28"/>
      <c r="F1738" s="28"/>
      <c r="G1738" s="28"/>
      <c r="H1738" s="28"/>
      <c r="I1738" s="28"/>
    </row>
    <row r="1739" spans="2:13" ht="15" customHeight="1">
      <c r="C1739" s="28"/>
      <c r="D1739" s="28"/>
      <c r="E1739" s="28"/>
      <c r="F1739" s="34" t="s">
        <v>90</v>
      </c>
      <c r="G1739" s="35"/>
      <c r="H1739" s="28"/>
      <c r="I1739" s="33"/>
    </row>
    <row r="1740" spans="2:13" ht="15" customHeight="1">
      <c r="C1740" s="27" t="s">
        <v>81</v>
      </c>
      <c r="D1740" s="27" t="s">
        <v>91</v>
      </c>
      <c r="E1740" s="28"/>
      <c r="F1740" s="28"/>
      <c r="G1740" s="28"/>
      <c r="H1740" s="28"/>
      <c r="I1740" s="33"/>
    </row>
    <row r="1741" spans="2:13" ht="15" customHeight="1">
      <c r="C1741" s="28"/>
      <c r="D1741" s="28"/>
      <c r="E1741" s="28"/>
      <c r="F1741" s="34" t="s">
        <v>92</v>
      </c>
      <c r="G1741" s="35"/>
      <c r="H1741" s="28"/>
      <c r="I1741" s="33"/>
    </row>
    <row r="1742" spans="2:13" ht="15" customHeight="1">
      <c r="C1742" s="27" t="s">
        <v>82</v>
      </c>
      <c r="D1742" s="27" t="s">
        <v>93</v>
      </c>
      <c r="E1742" s="28"/>
      <c r="F1742" s="28"/>
      <c r="G1742" s="28"/>
      <c r="H1742" s="28"/>
      <c r="I1742" s="32">
        <f>I1737</f>
        <v>9510</v>
      </c>
    </row>
    <row r="1743" spans="2:13" ht="15" customHeight="1">
      <c r="C1743" s="27" t="s">
        <v>83</v>
      </c>
      <c r="D1743" s="27" t="str">
        <f>+"Overhead &amp; Profit "&amp;$L$3*100&amp;"%"</f>
        <v>Overhead &amp; Profit 9,5%</v>
      </c>
      <c r="E1743" s="28"/>
      <c r="F1743" s="28"/>
      <c r="G1743" s="27">
        <f>$L$3</f>
        <v>9.5000000000000001E-2</v>
      </c>
      <c r="H1743" s="28"/>
      <c r="I1743" s="36">
        <f>G1743*I1742</f>
        <v>903.45</v>
      </c>
    </row>
    <row r="1744" spans="2:13" ht="15" customHeight="1">
      <c r="B1744" s="37" t="str">
        <f>$M$6&amp;46</f>
        <v>PB46</v>
      </c>
      <c r="C1744" s="27" t="s">
        <v>1</v>
      </c>
      <c r="D1744" s="27" t="s">
        <v>94</v>
      </c>
      <c r="E1744" s="28"/>
      <c r="F1744" s="28"/>
      <c r="G1744" s="28"/>
      <c r="H1744" s="28"/>
      <c r="I1744" s="32">
        <f>SUM(I1742:I1743)</f>
        <v>10413.450000000001</v>
      </c>
    </row>
    <row r="1745" spans="2:13" ht="15" customHeight="1">
      <c r="B1745" s="26"/>
    </row>
    <row r="1746" spans="2:13" ht="15" customHeight="1">
      <c r="B1746" s="26"/>
      <c r="C1746" s="21" t="str">
        <f>VLOOKUP(B1761,'REKAP ANALISA'!$C:$G,3,0)</f>
        <v>Penuangan/menebar beton untuk 1 buah komponen plat pracetak</v>
      </c>
    </row>
    <row r="1747" spans="2:13" ht="15" customHeight="1">
      <c r="C1747" s="27" t="s">
        <v>0</v>
      </c>
      <c r="D1747" s="27" t="s">
        <v>60</v>
      </c>
      <c r="E1747" s="27" t="s">
        <v>59</v>
      </c>
      <c r="F1747" s="27" t="s">
        <v>61</v>
      </c>
      <c r="G1747" s="27" t="s">
        <v>62</v>
      </c>
      <c r="H1747" s="27" t="s">
        <v>85</v>
      </c>
      <c r="I1747" s="27" t="s">
        <v>86</v>
      </c>
    </row>
    <row r="1748" spans="2:13" ht="15" customHeight="1">
      <c r="C1748" s="27" t="s">
        <v>14</v>
      </c>
      <c r="D1748" s="27" t="s">
        <v>87</v>
      </c>
      <c r="E1748" s="28"/>
      <c r="F1748" s="28"/>
      <c r="G1748" s="28"/>
      <c r="H1748" s="28"/>
      <c r="I1748" s="28"/>
    </row>
    <row r="1749" spans="2:13" ht="15" customHeight="1">
      <c r="C1749" s="28"/>
      <c r="D1749" s="27" t="s">
        <v>53</v>
      </c>
      <c r="E1749" s="27" t="s">
        <v>63</v>
      </c>
      <c r="F1749" s="29" t="s">
        <v>50</v>
      </c>
      <c r="G1749" s="27">
        <v>6.4000000000000001E-2</v>
      </c>
      <c r="H1749" s="30">
        <f>VLOOKUP(E1749,UPAH!$C:$F,4,0)</f>
        <v>93000</v>
      </c>
      <c r="I1749" s="31">
        <f t="shared" ref="I1749:I1753" si="160">+G1749*H1749</f>
        <v>5952</v>
      </c>
    </row>
    <row r="1750" spans="2:13">
      <c r="C1750" s="28"/>
      <c r="D1750" s="27" t="s">
        <v>2167</v>
      </c>
      <c r="E1750" s="27" t="s">
        <v>64</v>
      </c>
      <c r="F1750" s="29" t="s">
        <v>50</v>
      </c>
      <c r="G1750" s="27">
        <v>0.24399999999999999</v>
      </c>
      <c r="H1750" s="30">
        <f>VLOOKUP(E1750,UPAH!$C:$F,4,0)</f>
        <v>98000</v>
      </c>
      <c r="I1750" s="31">
        <f t="shared" si="160"/>
        <v>23912</v>
      </c>
      <c r="M1750" s="21"/>
    </row>
    <row r="1751" spans="2:13">
      <c r="C1751" s="28"/>
      <c r="D1751" s="27" t="s">
        <v>2254</v>
      </c>
      <c r="E1751" s="27" t="s">
        <v>64</v>
      </c>
      <c r="F1751" s="29" t="s">
        <v>50</v>
      </c>
      <c r="G1751" s="27">
        <v>0.128</v>
      </c>
      <c r="H1751" s="30">
        <f>VLOOKUP(E1751,UPAH!$C:$F,4,0)</f>
        <v>98000</v>
      </c>
      <c r="I1751" s="31">
        <f t="shared" si="160"/>
        <v>12544</v>
      </c>
      <c r="M1751" s="21"/>
    </row>
    <row r="1752" spans="2:13" ht="15" customHeight="1">
      <c r="C1752" s="28"/>
      <c r="D1752" s="27" t="s">
        <v>76</v>
      </c>
      <c r="E1752" s="27" t="s">
        <v>65</v>
      </c>
      <c r="F1752" s="29" t="s">
        <v>50</v>
      </c>
      <c r="G1752" s="27">
        <v>3.4000000000000002E-2</v>
      </c>
      <c r="H1752" s="30">
        <f>VLOOKUP(E1752,UPAH!$C:$F,4,0)</f>
        <v>106000</v>
      </c>
      <c r="I1752" s="31">
        <f t="shared" si="160"/>
        <v>3604.0000000000005</v>
      </c>
    </row>
    <row r="1753" spans="2:13" ht="15" customHeight="1">
      <c r="C1753" s="28"/>
      <c r="D1753" s="27" t="s">
        <v>49</v>
      </c>
      <c r="E1753" s="27" t="s">
        <v>66</v>
      </c>
      <c r="F1753" s="29" t="s">
        <v>50</v>
      </c>
      <c r="G1753" s="27">
        <v>7.2999999999999995E-2</v>
      </c>
      <c r="H1753" s="30">
        <f>VLOOKUP(E1753,UPAH!$C:$F,4,0)</f>
        <v>111000</v>
      </c>
      <c r="I1753" s="31">
        <f t="shared" si="160"/>
        <v>8102.9999999999991</v>
      </c>
    </row>
    <row r="1754" spans="2:13" ht="15" customHeight="1">
      <c r="C1754" s="28"/>
      <c r="D1754" s="28"/>
      <c r="E1754" s="28"/>
      <c r="F1754" s="34" t="s">
        <v>88</v>
      </c>
      <c r="G1754" s="35"/>
      <c r="H1754" s="28"/>
      <c r="I1754" s="32">
        <f>SUM(I1749:I1753)</f>
        <v>54115</v>
      </c>
    </row>
    <row r="1755" spans="2:13" ht="15" customHeight="1">
      <c r="C1755" s="27" t="s">
        <v>80</v>
      </c>
      <c r="D1755" s="27" t="s">
        <v>89</v>
      </c>
      <c r="E1755" s="28"/>
      <c r="F1755" s="28"/>
      <c r="G1755" s="28"/>
      <c r="H1755" s="28"/>
      <c r="I1755" s="28"/>
    </row>
    <row r="1756" spans="2:13" ht="15" customHeight="1">
      <c r="C1756" s="28"/>
      <c r="D1756" s="28"/>
      <c r="E1756" s="28"/>
      <c r="F1756" s="34" t="s">
        <v>90</v>
      </c>
      <c r="G1756" s="35"/>
      <c r="H1756" s="28"/>
      <c r="I1756" s="33"/>
    </row>
    <row r="1757" spans="2:13" ht="15" customHeight="1">
      <c r="C1757" s="27" t="s">
        <v>81</v>
      </c>
      <c r="D1757" s="27" t="s">
        <v>91</v>
      </c>
      <c r="E1757" s="28"/>
      <c r="F1757" s="28"/>
      <c r="G1757" s="28"/>
      <c r="H1757" s="28"/>
      <c r="I1757" s="33"/>
    </row>
    <row r="1758" spans="2:13" ht="15" customHeight="1">
      <c r="C1758" s="28"/>
      <c r="D1758" s="28"/>
      <c r="E1758" s="28"/>
      <c r="F1758" s="34" t="s">
        <v>92</v>
      </c>
      <c r="G1758" s="35"/>
      <c r="H1758" s="28"/>
      <c r="I1758" s="33"/>
    </row>
    <row r="1759" spans="2:13" ht="15" customHeight="1">
      <c r="C1759" s="27" t="s">
        <v>82</v>
      </c>
      <c r="D1759" s="27" t="s">
        <v>93</v>
      </c>
      <c r="E1759" s="28"/>
      <c r="F1759" s="28"/>
      <c r="G1759" s="28"/>
      <c r="H1759" s="28"/>
      <c r="I1759" s="32">
        <f>I1754</f>
        <v>54115</v>
      </c>
    </row>
    <row r="1760" spans="2:13" ht="15" customHeight="1">
      <c r="C1760" s="27" t="s">
        <v>83</v>
      </c>
      <c r="D1760" s="27" t="str">
        <f>+"Overhead &amp; Profit "&amp;$L$3*100&amp;"%"</f>
        <v>Overhead &amp; Profit 9,5%</v>
      </c>
      <c r="E1760" s="28"/>
      <c r="F1760" s="28"/>
      <c r="G1760" s="27">
        <f>$L$3</f>
        <v>9.5000000000000001E-2</v>
      </c>
      <c r="H1760" s="28"/>
      <c r="I1760" s="36">
        <f>G1760*I1759</f>
        <v>5140.9250000000002</v>
      </c>
    </row>
    <row r="1761" spans="2:13" ht="15" customHeight="1">
      <c r="B1761" s="37" t="str">
        <f>$M$6&amp;47</f>
        <v>PB47</v>
      </c>
      <c r="C1761" s="27" t="s">
        <v>1</v>
      </c>
      <c r="D1761" s="27" t="s">
        <v>94</v>
      </c>
      <c r="E1761" s="28"/>
      <c r="F1761" s="28"/>
      <c r="G1761" s="28"/>
      <c r="H1761" s="28"/>
      <c r="I1761" s="32">
        <f>SUM(I1759:I1760)</f>
        <v>59255.925000000003</v>
      </c>
    </row>
    <row r="1762" spans="2:13" ht="15" customHeight="1">
      <c r="B1762" s="26"/>
    </row>
    <row r="1763" spans="2:13" ht="15" customHeight="1">
      <c r="B1763" s="26"/>
      <c r="C1763" s="21" t="str">
        <f>VLOOKUP(B1778,'REKAP ANALISA'!$C:$G,3,0)</f>
        <v>Penuangan/menebar beton untuk 1 buah komponen balok pracetak</v>
      </c>
    </row>
    <row r="1764" spans="2:13" ht="15" customHeight="1">
      <c r="C1764" s="27" t="s">
        <v>0</v>
      </c>
      <c r="D1764" s="27" t="s">
        <v>60</v>
      </c>
      <c r="E1764" s="27" t="s">
        <v>59</v>
      </c>
      <c r="F1764" s="27" t="s">
        <v>61</v>
      </c>
      <c r="G1764" s="27" t="s">
        <v>62</v>
      </c>
      <c r="H1764" s="27" t="s">
        <v>85</v>
      </c>
      <c r="I1764" s="27" t="s">
        <v>86</v>
      </c>
    </row>
    <row r="1765" spans="2:13">
      <c r="C1765" s="27" t="s">
        <v>14</v>
      </c>
      <c r="D1765" s="27" t="s">
        <v>87</v>
      </c>
      <c r="E1765" s="28"/>
      <c r="F1765" s="28"/>
      <c r="G1765" s="28"/>
      <c r="H1765" s="28"/>
      <c r="I1765" s="28"/>
      <c r="M1765" s="21"/>
    </row>
    <row r="1766" spans="2:13">
      <c r="C1766" s="28"/>
      <c r="D1766" s="27" t="s">
        <v>53</v>
      </c>
      <c r="E1766" s="27" t="s">
        <v>63</v>
      </c>
      <c r="F1766" s="29" t="s">
        <v>50</v>
      </c>
      <c r="G1766" s="27">
        <v>6.9000000000000006E-2</v>
      </c>
      <c r="H1766" s="30">
        <f>VLOOKUP(E1766,UPAH!$C:$F,4,0)</f>
        <v>93000</v>
      </c>
      <c r="I1766" s="31">
        <f t="shared" ref="I1766:I1770" si="161">+G1766*H1766</f>
        <v>6417.0000000000009</v>
      </c>
      <c r="M1766" s="21"/>
    </row>
    <row r="1767" spans="2:13" ht="15" customHeight="1">
      <c r="C1767" s="28"/>
      <c r="D1767" s="27" t="s">
        <v>2167</v>
      </c>
      <c r="E1767" s="27" t="s">
        <v>64</v>
      </c>
      <c r="F1767" s="29" t="s">
        <v>50</v>
      </c>
      <c r="G1767" s="27">
        <v>0.24199999999999999</v>
      </c>
      <c r="H1767" s="30">
        <f>VLOOKUP(E1767,UPAH!$C:$F,4,0)</f>
        <v>98000</v>
      </c>
      <c r="I1767" s="31">
        <f t="shared" si="161"/>
        <v>23716</v>
      </c>
    </row>
    <row r="1768" spans="2:13" ht="15" customHeight="1">
      <c r="C1768" s="28"/>
      <c r="D1768" s="27" t="s">
        <v>2254</v>
      </c>
      <c r="E1768" s="27" t="s">
        <v>64</v>
      </c>
      <c r="F1768" s="29" t="s">
        <v>50</v>
      </c>
      <c r="G1768" s="27">
        <v>0.13800000000000001</v>
      </c>
      <c r="H1768" s="30">
        <f>VLOOKUP(E1768,UPAH!$C:$F,4,0)</f>
        <v>98000</v>
      </c>
      <c r="I1768" s="31">
        <f t="shared" si="161"/>
        <v>13524.000000000002</v>
      </c>
    </row>
    <row r="1769" spans="2:13" ht="15" customHeight="1">
      <c r="C1769" s="28"/>
      <c r="D1769" s="27" t="s">
        <v>76</v>
      </c>
      <c r="E1769" s="27" t="s">
        <v>65</v>
      </c>
      <c r="F1769" s="29" t="s">
        <v>50</v>
      </c>
      <c r="G1769" s="27">
        <v>3.6999999999999998E-2</v>
      </c>
      <c r="H1769" s="30">
        <f>VLOOKUP(E1769,UPAH!$C:$F,4,0)</f>
        <v>106000</v>
      </c>
      <c r="I1769" s="31">
        <f t="shared" si="161"/>
        <v>3922</v>
      </c>
    </row>
    <row r="1770" spans="2:13" ht="15" customHeight="1">
      <c r="C1770" s="28"/>
      <c r="D1770" s="27" t="s">
        <v>49</v>
      </c>
      <c r="E1770" s="27" t="s">
        <v>66</v>
      </c>
      <c r="F1770" s="29" t="s">
        <v>50</v>
      </c>
      <c r="G1770" s="27">
        <v>7.2999999999999995E-2</v>
      </c>
      <c r="H1770" s="30">
        <f>VLOOKUP(E1770,UPAH!$C:$F,4,0)</f>
        <v>111000</v>
      </c>
      <c r="I1770" s="31">
        <f t="shared" si="161"/>
        <v>8102.9999999999991</v>
      </c>
    </row>
    <row r="1771" spans="2:13" ht="15" customHeight="1">
      <c r="C1771" s="28"/>
      <c r="D1771" s="28"/>
      <c r="E1771" s="28"/>
      <c r="F1771" s="34" t="s">
        <v>88</v>
      </c>
      <c r="G1771" s="35"/>
      <c r="H1771" s="28"/>
      <c r="I1771" s="32">
        <f>SUM(I1766:I1770)</f>
        <v>55682</v>
      </c>
    </row>
    <row r="1772" spans="2:13" ht="15" customHeight="1">
      <c r="C1772" s="27" t="s">
        <v>80</v>
      </c>
      <c r="D1772" s="27" t="s">
        <v>89</v>
      </c>
      <c r="E1772" s="28"/>
      <c r="F1772" s="28"/>
      <c r="G1772" s="28"/>
      <c r="H1772" s="28"/>
      <c r="I1772" s="28"/>
    </row>
    <row r="1773" spans="2:13" ht="15" customHeight="1">
      <c r="C1773" s="28"/>
      <c r="D1773" s="28"/>
      <c r="E1773" s="28"/>
      <c r="F1773" s="34" t="s">
        <v>90</v>
      </c>
      <c r="G1773" s="35"/>
      <c r="H1773" s="28"/>
      <c r="I1773" s="33"/>
    </row>
    <row r="1774" spans="2:13" ht="15" customHeight="1">
      <c r="C1774" s="27" t="s">
        <v>81</v>
      </c>
      <c r="D1774" s="27" t="s">
        <v>91</v>
      </c>
      <c r="E1774" s="28"/>
      <c r="F1774" s="28"/>
      <c r="G1774" s="28"/>
      <c r="H1774" s="28"/>
      <c r="I1774" s="33"/>
    </row>
    <row r="1775" spans="2:13" ht="15" customHeight="1">
      <c r="C1775" s="28"/>
      <c r="D1775" s="28"/>
      <c r="E1775" s="28"/>
      <c r="F1775" s="34" t="s">
        <v>92</v>
      </c>
      <c r="G1775" s="35"/>
      <c r="H1775" s="28"/>
      <c r="I1775" s="33"/>
    </row>
    <row r="1776" spans="2:13" ht="15" customHeight="1">
      <c r="C1776" s="27" t="s">
        <v>82</v>
      </c>
      <c r="D1776" s="27" t="s">
        <v>93</v>
      </c>
      <c r="E1776" s="28"/>
      <c r="F1776" s="28"/>
      <c r="G1776" s="28"/>
      <c r="H1776" s="28"/>
      <c r="I1776" s="32">
        <f>I1771</f>
        <v>55682</v>
      </c>
    </row>
    <row r="1777" spans="2:13" ht="15" customHeight="1">
      <c r="C1777" s="27" t="s">
        <v>83</v>
      </c>
      <c r="D1777" s="27" t="str">
        <f>+"Overhead &amp; Profit "&amp;$L$3*100&amp;"%"</f>
        <v>Overhead &amp; Profit 9,5%</v>
      </c>
      <c r="E1777" s="28"/>
      <c r="F1777" s="28"/>
      <c r="G1777" s="27">
        <f>$L$3</f>
        <v>9.5000000000000001E-2</v>
      </c>
      <c r="H1777" s="28"/>
      <c r="I1777" s="36">
        <f>G1777*I1776</f>
        <v>5289.79</v>
      </c>
    </row>
    <row r="1778" spans="2:13" ht="15" customHeight="1">
      <c r="B1778" s="37" t="str">
        <f>$M$6&amp;48</f>
        <v>PB48</v>
      </c>
      <c r="C1778" s="27" t="s">
        <v>1</v>
      </c>
      <c r="D1778" s="27" t="s">
        <v>94</v>
      </c>
      <c r="E1778" s="28"/>
      <c r="F1778" s="28"/>
      <c r="G1778" s="28"/>
      <c r="H1778" s="28"/>
      <c r="I1778" s="32">
        <f>SUM(I1776:I1777)</f>
        <v>60971.79</v>
      </c>
    </row>
    <row r="1779" spans="2:13" ht="15" customHeight="1">
      <c r="B1779" s="26"/>
    </row>
    <row r="1780" spans="2:13" ht="15" customHeight="1">
      <c r="B1780" s="26"/>
      <c r="C1780" s="21" t="str">
        <f>VLOOKUP(B1795,'REKAP ANALISA'!$C:$G,3,0)</f>
        <v>Penuangan/menebar beton untuk 1 buah komponen kolom pracetak</v>
      </c>
    </row>
    <row r="1781" spans="2:13" ht="15" customHeight="1">
      <c r="C1781" s="27" t="s">
        <v>0</v>
      </c>
      <c r="D1781" s="27" t="s">
        <v>60</v>
      </c>
      <c r="E1781" s="27" t="s">
        <v>59</v>
      </c>
      <c r="F1781" s="27" t="s">
        <v>61</v>
      </c>
      <c r="G1781" s="27" t="s">
        <v>62</v>
      </c>
      <c r="H1781" s="27" t="s">
        <v>85</v>
      </c>
      <c r="I1781" s="27" t="s">
        <v>86</v>
      </c>
    </row>
    <row r="1782" spans="2:13">
      <c r="C1782" s="27" t="s">
        <v>14</v>
      </c>
      <c r="D1782" s="27" t="s">
        <v>87</v>
      </c>
      <c r="E1782" s="28"/>
      <c r="F1782" s="28"/>
      <c r="G1782" s="28"/>
      <c r="H1782" s="28"/>
      <c r="I1782" s="28"/>
      <c r="M1782" s="21"/>
    </row>
    <row r="1783" spans="2:13">
      <c r="C1783" s="28"/>
      <c r="D1783" s="27" t="s">
        <v>53</v>
      </c>
      <c r="E1783" s="27" t="s">
        <v>63</v>
      </c>
      <c r="F1783" s="29" t="s">
        <v>50</v>
      </c>
      <c r="G1783" s="27">
        <v>6.0999999999999999E-2</v>
      </c>
      <c r="H1783" s="30">
        <f>VLOOKUP(E1783,UPAH!$C:$F,4,0)</f>
        <v>93000</v>
      </c>
      <c r="I1783" s="31">
        <f t="shared" ref="I1783:I1787" si="162">+G1783*H1783</f>
        <v>5673</v>
      </c>
      <c r="M1783" s="21"/>
    </row>
    <row r="1784" spans="2:13" ht="15" customHeight="1">
      <c r="C1784" s="28"/>
      <c r="D1784" s="27" t="s">
        <v>2167</v>
      </c>
      <c r="E1784" s="27" t="s">
        <v>64</v>
      </c>
      <c r="F1784" s="29" t="s">
        <v>50</v>
      </c>
      <c r="G1784" s="27">
        <v>0.21299999999999999</v>
      </c>
      <c r="H1784" s="30">
        <f>VLOOKUP(E1784,UPAH!$C:$F,4,0)</f>
        <v>98000</v>
      </c>
      <c r="I1784" s="31">
        <f t="shared" si="162"/>
        <v>20874</v>
      </c>
    </row>
    <row r="1785" spans="2:13" ht="15" customHeight="1">
      <c r="C1785" s="28"/>
      <c r="D1785" s="27" t="s">
        <v>2254</v>
      </c>
      <c r="E1785" s="27" t="s">
        <v>64</v>
      </c>
      <c r="F1785" s="29" t="s">
        <v>50</v>
      </c>
      <c r="G1785" s="27">
        <v>0.122</v>
      </c>
      <c r="H1785" s="30">
        <f>VLOOKUP(E1785,UPAH!$C:$F,4,0)</f>
        <v>98000</v>
      </c>
      <c r="I1785" s="31">
        <f t="shared" si="162"/>
        <v>11956</v>
      </c>
    </row>
    <row r="1786" spans="2:13" ht="15" customHeight="1">
      <c r="C1786" s="28"/>
      <c r="D1786" s="27" t="s">
        <v>76</v>
      </c>
      <c r="E1786" s="27" t="s">
        <v>65</v>
      </c>
      <c r="F1786" s="29" t="s">
        <v>50</v>
      </c>
      <c r="G1786" s="27">
        <v>3.3000000000000002E-2</v>
      </c>
      <c r="H1786" s="30">
        <f>VLOOKUP(E1786,UPAH!$C:$F,4,0)</f>
        <v>106000</v>
      </c>
      <c r="I1786" s="31">
        <f t="shared" si="162"/>
        <v>3498</v>
      </c>
    </row>
    <row r="1787" spans="2:13" ht="15" customHeight="1">
      <c r="C1787" s="28"/>
      <c r="D1787" s="27" t="s">
        <v>49</v>
      </c>
      <c r="E1787" s="27" t="s">
        <v>66</v>
      </c>
      <c r="F1787" s="29" t="s">
        <v>50</v>
      </c>
      <c r="G1787" s="27">
        <v>7.2999999999999995E-2</v>
      </c>
      <c r="H1787" s="30">
        <f>VLOOKUP(E1787,UPAH!$C:$F,4,0)</f>
        <v>111000</v>
      </c>
      <c r="I1787" s="31">
        <f t="shared" si="162"/>
        <v>8102.9999999999991</v>
      </c>
    </row>
    <row r="1788" spans="2:13" ht="15" customHeight="1">
      <c r="C1788" s="28"/>
      <c r="D1788" s="28"/>
      <c r="E1788" s="28"/>
      <c r="F1788" s="34" t="s">
        <v>88</v>
      </c>
      <c r="G1788" s="35"/>
      <c r="H1788" s="28"/>
      <c r="I1788" s="32">
        <f>SUM(I1783:I1787)</f>
        <v>50104</v>
      </c>
    </row>
    <row r="1789" spans="2:13" ht="15" customHeight="1">
      <c r="C1789" s="27" t="s">
        <v>80</v>
      </c>
      <c r="D1789" s="27" t="s">
        <v>89</v>
      </c>
      <c r="E1789" s="28"/>
      <c r="F1789" s="28"/>
      <c r="G1789" s="28"/>
      <c r="H1789" s="28"/>
      <c r="I1789" s="28"/>
    </row>
    <row r="1790" spans="2:13" ht="15" customHeight="1">
      <c r="C1790" s="28"/>
      <c r="D1790" s="28"/>
      <c r="E1790" s="28"/>
      <c r="F1790" s="34" t="s">
        <v>90</v>
      </c>
      <c r="G1790" s="35"/>
      <c r="H1790" s="28"/>
      <c r="I1790" s="33"/>
    </row>
    <row r="1791" spans="2:13" ht="15" customHeight="1">
      <c r="C1791" s="27" t="s">
        <v>81</v>
      </c>
      <c r="D1791" s="27" t="s">
        <v>91</v>
      </c>
      <c r="E1791" s="28"/>
      <c r="F1791" s="28"/>
      <c r="G1791" s="28"/>
      <c r="H1791" s="28"/>
      <c r="I1791" s="28"/>
    </row>
    <row r="1792" spans="2:13" ht="15" customHeight="1">
      <c r="C1792" s="28"/>
      <c r="D1792" s="28"/>
      <c r="E1792" s="28"/>
      <c r="F1792" s="34" t="s">
        <v>92</v>
      </c>
      <c r="G1792" s="35"/>
      <c r="H1792" s="28"/>
      <c r="I1792" s="33"/>
    </row>
    <row r="1793" spans="2:13" ht="15" customHeight="1">
      <c r="C1793" s="27" t="s">
        <v>82</v>
      </c>
      <c r="D1793" s="27" t="s">
        <v>93</v>
      </c>
      <c r="E1793" s="28"/>
      <c r="F1793" s="28"/>
      <c r="G1793" s="28"/>
      <c r="H1793" s="28"/>
      <c r="I1793" s="32">
        <f>I1788</f>
        <v>50104</v>
      </c>
    </row>
    <row r="1794" spans="2:13" ht="15" customHeight="1">
      <c r="C1794" s="27" t="s">
        <v>83</v>
      </c>
      <c r="D1794" s="27" t="str">
        <f>+"Overhead &amp; Profit "&amp;$L$3*100&amp;"%"</f>
        <v>Overhead &amp; Profit 9,5%</v>
      </c>
      <c r="E1794" s="28"/>
      <c r="F1794" s="28"/>
      <c r="G1794" s="27">
        <f>$L$3</f>
        <v>9.5000000000000001E-2</v>
      </c>
      <c r="H1794" s="28"/>
      <c r="I1794" s="36">
        <f>G1794*I1793</f>
        <v>4759.88</v>
      </c>
    </row>
    <row r="1795" spans="2:13" ht="15" customHeight="1">
      <c r="B1795" s="37" t="str">
        <f>$M$6&amp;49</f>
        <v>PB49</v>
      </c>
      <c r="C1795" s="27" t="s">
        <v>1</v>
      </c>
      <c r="D1795" s="27" t="s">
        <v>94</v>
      </c>
      <c r="E1795" s="28"/>
      <c r="F1795" s="28"/>
      <c r="G1795" s="28"/>
      <c r="H1795" s="28"/>
      <c r="I1795" s="32">
        <f>SUM(I1793:I1794)</f>
        <v>54863.88</v>
      </c>
    </row>
    <row r="1796" spans="2:13" ht="15" customHeight="1">
      <c r="B1796" s="26"/>
    </row>
    <row r="1797" spans="2:13" ht="15" customHeight="1">
      <c r="B1797" s="26"/>
      <c r="C1797" s="21" t="str">
        <f>VLOOKUP(B1817,'REKAP ANALISA'!$C:$G,3,0)</f>
        <v>Ereksi 1 buah komponen untuk pelat pracetak</v>
      </c>
    </row>
    <row r="1798" spans="2:13" ht="15" customHeight="1">
      <c r="C1798" s="27" t="s">
        <v>0</v>
      </c>
      <c r="D1798" s="27" t="s">
        <v>60</v>
      </c>
      <c r="E1798" s="27" t="s">
        <v>59</v>
      </c>
      <c r="F1798" s="27" t="s">
        <v>61</v>
      </c>
      <c r="G1798" s="27" t="s">
        <v>62</v>
      </c>
      <c r="H1798" s="27" t="s">
        <v>85</v>
      </c>
      <c r="I1798" s="27" t="s">
        <v>86</v>
      </c>
    </row>
    <row r="1799" spans="2:13">
      <c r="C1799" s="27" t="s">
        <v>14</v>
      </c>
      <c r="D1799" s="27" t="s">
        <v>87</v>
      </c>
      <c r="E1799" s="28"/>
      <c r="F1799" s="28"/>
      <c r="G1799" s="28"/>
      <c r="H1799" s="28"/>
      <c r="I1799" s="28"/>
      <c r="M1799" s="21"/>
    </row>
    <row r="1800" spans="2:13">
      <c r="C1800" s="28"/>
      <c r="D1800" s="27" t="s">
        <v>2255</v>
      </c>
      <c r="E1800" s="27" t="s">
        <v>2256</v>
      </c>
      <c r="F1800" s="29" t="s">
        <v>50</v>
      </c>
      <c r="G1800" s="27">
        <v>6.7000000000000004E-2</v>
      </c>
      <c r="H1800" s="30">
        <f>VLOOKUP(E1800,UPAH!$C:$F,4,0)</f>
        <v>158700</v>
      </c>
      <c r="I1800" s="31">
        <f t="shared" ref="I1800:I1806" si="163">+G1800*H1800</f>
        <v>10632.900000000001</v>
      </c>
      <c r="M1800" s="21"/>
    </row>
    <row r="1801" spans="2:13" ht="15" customHeight="1">
      <c r="C1801" s="28"/>
      <c r="D1801" s="27" t="s">
        <v>2257</v>
      </c>
      <c r="E1801" s="27" t="s">
        <v>2258</v>
      </c>
      <c r="F1801" s="29" t="s">
        <v>50</v>
      </c>
      <c r="G1801" s="27">
        <v>6.7000000000000004E-2</v>
      </c>
      <c r="H1801" s="30">
        <f>VLOOKUP(E1801,UPAH!$C:$F,4,0)</f>
        <v>119100</v>
      </c>
      <c r="I1801" s="31">
        <f t="shared" si="163"/>
        <v>7979.7000000000007</v>
      </c>
    </row>
    <row r="1802" spans="2:13" ht="15" customHeight="1">
      <c r="C1802" s="28"/>
      <c r="D1802" s="27" t="s">
        <v>53</v>
      </c>
      <c r="E1802" s="27" t="s">
        <v>63</v>
      </c>
      <c r="F1802" s="29" t="s">
        <v>50</v>
      </c>
      <c r="G1802" s="27">
        <v>6.7000000000000004E-2</v>
      </c>
      <c r="H1802" s="30">
        <f>VLOOKUP(E1802,UPAH!$C:$F,4,0)</f>
        <v>93000</v>
      </c>
      <c r="I1802" s="31">
        <f t="shared" si="163"/>
        <v>6231</v>
      </c>
    </row>
    <row r="1803" spans="2:13" ht="15" customHeight="1">
      <c r="C1803" s="28"/>
      <c r="D1803" s="27" t="s">
        <v>2167</v>
      </c>
      <c r="E1803" s="27" t="s">
        <v>64</v>
      </c>
      <c r="F1803" s="29" t="s">
        <v>50</v>
      </c>
      <c r="G1803" s="27">
        <v>6.7000000000000004E-2</v>
      </c>
      <c r="H1803" s="30">
        <f>VLOOKUP(E1803,UPAH!$C:$F,4,0)</f>
        <v>98000</v>
      </c>
      <c r="I1803" s="31">
        <f t="shared" si="163"/>
        <v>6566</v>
      </c>
    </row>
    <row r="1804" spans="2:13" ht="15" customHeight="1">
      <c r="C1804" s="28"/>
      <c r="D1804" s="27" t="s">
        <v>2259</v>
      </c>
      <c r="E1804" s="27" t="s">
        <v>64</v>
      </c>
      <c r="F1804" s="29" t="s">
        <v>50</v>
      </c>
      <c r="G1804" s="27">
        <v>0.13400000000000001</v>
      </c>
      <c r="H1804" s="30">
        <f>VLOOKUP(E1804,UPAH!$C:$F,4,0)</f>
        <v>98000</v>
      </c>
      <c r="I1804" s="31">
        <f t="shared" si="163"/>
        <v>13132</v>
      </c>
    </row>
    <row r="1805" spans="2:13" ht="15" customHeight="1">
      <c r="C1805" s="28"/>
      <c r="D1805" s="27" t="s">
        <v>51</v>
      </c>
      <c r="E1805" s="27" t="s">
        <v>65</v>
      </c>
      <c r="F1805" s="29" t="s">
        <v>50</v>
      </c>
      <c r="G1805" s="27">
        <v>6.7000000000000004E-2</v>
      </c>
      <c r="H1805" s="30">
        <f>VLOOKUP(E1805,UPAH!$C:$F,4,0)</f>
        <v>106000</v>
      </c>
      <c r="I1805" s="31">
        <f t="shared" si="163"/>
        <v>7102</v>
      </c>
    </row>
    <row r="1806" spans="2:13" ht="15" customHeight="1">
      <c r="C1806" s="28"/>
      <c r="D1806" s="27" t="s">
        <v>49</v>
      </c>
      <c r="E1806" s="27" t="s">
        <v>66</v>
      </c>
      <c r="F1806" s="29" t="s">
        <v>50</v>
      </c>
      <c r="G1806" s="27">
        <v>6.7000000000000004E-2</v>
      </c>
      <c r="H1806" s="30">
        <f>VLOOKUP(E1806,UPAH!$C:$F,4,0)</f>
        <v>111000</v>
      </c>
      <c r="I1806" s="31">
        <f t="shared" si="163"/>
        <v>7437</v>
      </c>
    </row>
    <row r="1807" spans="2:13" ht="15" customHeight="1">
      <c r="C1807" s="28"/>
      <c r="D1807" s="28"/>
      <c r="E1807" s="28"/>
      <c r="F1807" s="34" t="s">
        <v>88</v>
      </c>
      <c r="G1807" s="35"/>
      <c r="H1807" s="28"/>
      <c r="I1807" s="32">
        <f>SUM(I1800:I1806)</f>
        <v>59080.600000000006</v>
      </c>
    </row>
    <row r="1808" spans="2:13" ht="15" customHeight="1">
      <c r="C1808" s="27" t="s">
        <v>80</v>
      </c>
      <c r="D1808" s="27" t="s">
        <v>89</v>
      </c>
      <c r="E1808" s="28"/>
      <c r="F1808" s="28"/>
      <c r="G1808" s="28"/>
      <c r="H1808" s="28"/>
      <c r="I1808" s="28"/>
    </row>
    <row r="1809" spans="2:13" ht="15" customHeight="1">
      <c r="C1809" s="28"/>
      <c r="D1809" s="27" t="s">
        <v>2260</v>
      </c>
      <c r="E1809" s="27" t="s">
        <v>2261</v>
      </c>
      <c r="F1809" s="30" t="str">
        <f>VLOOKUP(E1809,MATERIAL!$C:$F,3,0)</f>
        <v>L</v>
      </c>
      <c r="G1809" s="27">
        <v>6.6760000000000002</v>
      </c>
      <c r="H1809" s="30">
        <f>VLOOKUP(E1809,MATERIAL!$C:$F,4,0)</f>
        <v>6000</v>
      </c>
      <c r="I1809" s="31">
        <f t="shared" ref="I1809" si="164">+G1809*H1809</f>
        <v>40056</v>
      </c>
    </row>
    <row r="1810" spans="2:13" ht="15" customHeight="1">
      <c r="C1810" s="28"/>
      <c r="D1810" s="28"/>
      <c r="E1810" s="28"/>
      <c r="F1810" s="34" t="s">
        <v>90</v>
      </c>
      <c r="G1810" s="35"/>
      <c r="H1810" s="28"/>
      <c r="I1810" s="32">
        <f>SUM(I1809)</f>
        <v>40056</v>
      </c>
    </row>
    <row r="1811" spans="2:13" ht="15" customHeight="1">
      <c r="C1811" s="27" t="s">
        <v>81</v>
      </c>
      <c r="D1811" s="27" t="s">
        <v>91</v>
      </c>
      <c r="E1811" s="28"/>
      <c r="F1811" s="28"/>
      <c r="G1811" s="28"/>
      <c r="H1811" s="28"/>
      <c r="I1811" s="28"/>
    </row>
    <row r="1812" spans="2:13" ht="15" customHeight="1">
      <c r="C1812" s="28"/>
      <c r="D1812" s="27" t="s">
        <v>2262</v>
      </c>
      <c r="E1812" s="27" t="s">
        <v>2263</v>
      </c>
      <c r="F1812" s="27" t="s">
        <v>2264</v>
      </c>
      <c r="G1812" s="27">
        <v>6.7000000000000004E-2</v>
      </c>
      <c r="H1812" s="30">
        <f>VLOOKUP(E1812,[404]PERALATAN!$C:$F,4,0)</f>
        <v>2060600</v>
      </c>
      <c r="I1812" s="31">
        <f t="shared" ref="I1812:I1813" si="165">+G1812*H1812</f>
        <v>138060.20000000001</v>
      </c>
    </row>
    <row r="1813" spans="2:13" ht="15" customHeight="1">
      <c r="C1813" s="28"/>
      <c r="D1813" s="27" t="s">
        <v>2265</v>
      </c>
      <c r="E1813" s="27" t="s">
        <v>2266</v>
      </c>
      <c r="F1813" s="27" t="s">
        <v>2267</v>
      </c>
      <c r="G1813" s="27">
        <v>1.1000000000000001</v>
      </c>
      <c r="H1813" s="30">
        <f>VLOOKUP(E1813,[404]PERALATAN!$C:$F,4,0)</f>
        <v>70500</v>
      </c>
      <c r="I1813" s="31">
        <f t="shared" si="165"/>
        <v>77550</v>
      </c>
    </row>
    <row r="1814" spans="2:13" ht="15" customHeight="1">
      <c r="C1814" s="28"/>
      <c r="D1814" s="28"/>
      <c r="E1814" s="28"/>
      <c r="F1814" s="34" t="s">
        <v>92</v>
      </c>
      <c r="G1814" s="35"/>
      <c r="H1814" s="28"/>
      <c r="I1814" s="32">
        <f>SUM(I1812:I1813)</f>
        <v>215610.2</v>
      </c>
    </row>
    <row r="1815" spans="2:13" ht="15" customHeight="1">
      <c r="C1815" s="27" t="s">
        <v>82</v>
      </c>
      <c r="D1815" s="27" t="s">
        <v>93</v>
      </c>
      <c r="E1815" s="28"/>
      <c r="F1815" s="28"/>
      <c r="G1815" s="28"/>
      <c r="H1815" s="28"/>
      <c r="I1815" s="36">
        <f>I1807+I1810+I1814</f>
        <v>314746.80000000005</v>
      </c>
    </row>
    <row r="1816" spans="2:13">
      <c r="C1816" s="27" t="s">
        <v>83</v>
      </c>
      <c r="D1816" s="27" t="str">
        <f>+"Overhead &amp; Profit "&amp;$L$3*100&amp;"%"</f>
        <v>Overhead &amp; Profit 9,5%</v>
      </c>
      <c r="E1816" s="28"/>
      <c r="F1816" s="28"/>
      <c r="G1816" s="27">
        <f>$L$3</f>
        <v>9.5000000000000001E-2</v>
      </c>
      <c r="H1816" s="28"/>
      <c r="I1816" s="36">
        <f>G1816*I1815</f>
        <v>29900.946000000004</v>
      </c>
      <c r="M1816" s="21"/>
    </row>
    <row r="1817" spans="2:13">
      <c r="B1817" s="37" t="str">
        <f>$M$6&amp;50</f>
        <v>PB50</v>
      </c>
      <c r="C1817" s="27" t="s">
        <v>1</v>
      </c>
      <c r="D1817" s="27" t="s">
        <v>94</v>
      </c>
      <c r="E1817" s="28"/>
      <c r="F1817" s="28"/>
      <c r="G1817" s="28"/>
      <c r="H1817" s="28"/>
      <c r="I1817" s="36">
        <f>SUM(I1815:I1816)</f>
        <v>344647.74600000004</v>
      </c>
      <c r="M1817" s="21"/>
    </row>
    <row r="1818" spans="2:13" ht="15" customHeight="1">
      <c r="B1818" s="26"/>
    </row>
    <row r="1819" spans="2:13" ht="15" customHeight="1">
      <c r="B1819" s="26"/>
      <c r="C1819" s="21" t="str">
        <f>VLOOKUP(B1839,'REKAP ANALISA'!$C:$G,3,0)</f>
        <v>Ereksi 1 buah komponen untuk balok pracetak</v>
      </c>
    </row>
    <row r="1820" spans="2:13" ht="15" customHeight="1">
      <c r="C1820" s="27" t="s">
        <v>0</v>
      </c>
      <c r="D1820" s="27" t="s">
        <v>60</v>
      </c>
      <c r="E1820" s="27" t="s">
        <v>59</v>
      </c>
      <c r="F1820" s="27" t="s">
        <v>61</v>
      </c>
      <c r="G1820" s="27" t="s">
        <v>62</v>
      </c>
      <c r="H1820" s="27" t="s">
        <v>85</v>
      </c>
      <c r="I1820" s="27" t="s">
        <v>86</v>
      </c>
    </row>
    <row r="1821" spans="2:13" ht="15" customHeight="1">
      <c r="C1821" s="27" t="s">
        <v>14</v>
      </c>
      <c r="D1821" s="27" t="s">
        <v>87</v>
      </c>
      <c r="E1821" s="28"/>
      <c r="F1821" s="28"/>
      <c r="G1821" s="28"/>
      <c r="H1821" s="28"/>
      <c r="I1821" s="28"/>
    </row>
    <row r="1822" spans="2:13" ht="15" customHeight="1">
      <c r="C1822" s="28"/>
      <c r="D1822" s="27" t="s">
        <v>2255</v>
      </c>
      <c r="E1822" s="27" t="s">
        <v>2256</v>
      </c>
      <c r="F1822" s="29" t="s">
        <v>50</v>
      </c>
      <c r="G1822" s="27">
        <v>6.0999999999999999E-2</v>
      </c>
      <c r="H1822" s="30">
        <f>VLOOKUP(E1822,UPAH!$C:$F,4,0)</f>
        <v>158700</v>
      </c>
      <c r="I1822" s="31">
        <f t="shared" ref="I1822:I1828" si="166">+G1822*H1822</f>
        <v>9680.6999999999989</v>
      </c>
    </row>
    <row r="1823" spans="2:13" ht="15" customHeight="1">
      <c r="C1823" s="28"/>
      <c r="D1823" s="27" t="s">
        <v>2257</v>
      </c>
      <c r="E1823" s="27" t="s">
        <v>2258</v>
      </c>
      <c r="F1823" s="29" t="s">
        <v>50</v>
      </c>
      <c r="G1823" s="27">
        <v>6.0999999999999999E-2</v>
      </c>
      <c r="H1823" s="30">
        <f>VLOOKUP(E1823,UPAH!$C:$F,4,0)</f>
        <v>119100</v>
      </c>
      <c r="I1823" s="31">
        <f t="shared" si="166"/>
        <v>7265.0999999999995</v>
      </c>
    </row>
    <row r="1824" spans="2:13" ht="15" customHeight="1">
      <c r="C1824" s="28"/>
      <c r="D1824" s="27" t="s">
        <v>53</v>
      </c>
      <c r="E1824" s="27" t="s">
        <v>63</v>
      </c>
      <c r="F1824" s="29" t="s">
        <v>50</v>
      </c>
      <c r="G1824" s="27">
        <v>6.0999999999999999E-2</v>
      </c>
      <c r="H1824" s="30">
        <f>VLOOKUP(E1824,UPAH!$C:$F,4,0)</f>
        <v>93000</v>
      </c>
      <c r="I1824" s="31">
        <f t="shared" si="166"/>
        <v>5673</v>
      </c>
    </row>
    <row r="1825" spans="2:13" ht="15" customHeight="1">
      <c r="C1825" s="28"/>
      <c r="D1825" s="27" t="s">
        <v>2167</v>
      </c>
      <c r="E1825" s="27" t="s">
        <v>64</v>
      </c>
      <c r="F1825" s="29" t="s">
        <v>50</v>
      </c>
      <c r="G1825" s="27">
        <v>6.0999999999999999E-2</v>
      </c>
      <c r="H1825" s="30">
        <f>VLOOKUP(E1825,UPAH!$C:$F,4,0)</f>
        <v>98000</v>
      </c>
      <c r="I1825" s="31">
        <f t="shared" si="166"/>
        <v>5978</v>
      </c>
    </row>
    <row r="1826" spans="2:13" ht="15" customHeight="1">
      <c r="C1826" s="28"/>
      <c r="D1826" s="27" t="s">
        <v>2259</v>
      </c>
      <c r="E1826" s="27" t="s">
        <v>64</v>
      </c>
      <c r="F1826" s="29" t="s">
        <v>50</v>
      </c>
      <c r="G1826" s="27">
        <v>0.122</v>
      </c>
      <c r="H1826" s="30">
        <f>VLOOKUP(E1826,UPAH!$C:$F,4,0)</f>
        <v>98000</v>
      </c>
      <c r="I1826" s="31">
        <f t="shared" si="166"/>
        <v>11956</v>
      </c>
    </row>
    <row r="1827" spans="2:13" ht="15" customHeight="1">
      <c r="C1827" s="28"/>
      <c r="D1827" s="27" t="s">
        <v>51</v>
      </c>
      <c r="E1827" s="27" t="s">
        <v>65</v>
      </c>
      <c r="F1827" s="29" t="s">
        <v>50</v>
      </c>
      <c r="G1827" s="27">
        <v>6.0999999999999999E-2</v>
      </c>
      <c r="H1827" s="30">
        <f>VLOOKUP(E1827,UPAH!$C:$F,4,0)</f>
        <v>106000</v>
      </c>
      <c r="I1827" s="31">
        <f t="shared" si="166"/>
        <v>6466</v>
      </c>
    </row>
    <row r="1828" spans="2:13" ht="15" customHeight="1">
      <c r="C1828" s="28"/>
      <c r="D1828" s="27" t="s">
        <v>49</v>
      </c>
      <c r="E1828" s="27" t="s">
        <v>66</v>
      </c>
      <c r="F1828" s="29" t="s">
        <v>50</v>
      </c>
      <c r="G1828" s="27">
        <v>6.0999999999999999E-2</v>
      </c>
      <c r="H1828" s="30">
        <f>VLOOKUP(E1828,UPAH!$C:$F,4,0)</f>
        <v>111000</v>
      </c>
      <c r="I1828" s="31">
        <f t="shared" si="166"/>
        <v>6771</v>
      </c>
    </row>
    <row r="1829" spans="2:13" ht="15" customHeight="1">
      <c r="C1829" s="28"/>
      <c r="D1829" s="28"/>
      <c r="E1829" s="28"/>
      <c r="F1829" s="34" t="s">
        <v>88</v>
      </c>
      <c r="G1829" s="35"/>
      <c r="H1829" s="28"/>
      <c r="I1829" s="32">
        <f>SUM(I1822:I1828)</f>
        <v>53789.8</v>
      </c>
    </row>
    <row r="1830" spans="2:13" ht="15" customHeight="1">
      <c r="C1830" s="27" t="s">
        <v>80</v>
      </c>
      <c r="D1830" s="27" t="s">
        <v>89</v>
      </c>
      <c r="E1830" s="28"/>
      <c r="F1830" s="28"/>
      <c r="G1830" s="28"/>
      <c r="H1830" s="28"/>
      <c r="I1830" s="28"/>
    </row>
    <row r="1831" spans="2:13" ht="15" customHeight="1">
      <c r="C1831" s="28"/>
      <c r="D1831" s="27" t="s">
        <v>2260</v>
      </c>
      <c r="E1831" s="27" t="s">
        <v>2261</v>
      </c>
      <c r="F1831" s="30" t="str">
        <f>VLOOKUP(E1831,MATERIAL!$C:$F,3,0)</f>
        <v>L</v>
      </c>
      <c r="G1831" s="27">
        <v>6.11</v>
      </c>
      <c r="H1831" s="30">
        <f>VLOOKUP(E1831,MATERIAL!$C:$F,4,0)</f>
        <v>6000</v>
      </c>
      <c r="I1831" s="31">
        <f t="shared" ref="I1831" si="167">+G1831*H1831</f>
        <v>36660</v>
      </c>
    </row>
    <row r="1832" spans="2:13" ht="15" customHeight="1">
      <c r="C1832" s="28"/>
      <c r="D1832" s="28"/>
      <c r="E1832" s="28"/>
      <c r="F1832" s="34" t="s">
        <v>90</v>
      </c>
      <c r="G1832" s="35"/>
      <c r="H1832" s="28"/>
      <c r="I1832" s="32">
        <f>SUM(I1831)</f>
        <v>36660</v>
      </c>
    </row>
    <row r="1833" spans="2:13" ht="15" customHeight="1">
      <c r="C1833" s="27" t="s">
        <v>81</v>
      </c>
      <c r="D1833" s="27" t="s">
        <v>91</v>
      </c>
      <c r="E1833" s="28"/>
      <c r="F1833" s="28"/>
      <c r="G1833" s="28"/>
      <c r="H1833" s="28"/>
      <c r="I1833" s="28"/>
    </row>
    <row r="1834" spans="2:13" ht="15" customHeight="1">
      <c r="C1834" s="28"/>
      <c r="D1834" s="27" t="s">
        <v>2262</v>
      </c>
      <c r="E1834" s="27" t="s">
        <v>2263</v>
      </c>
      <c r="F1834" s="27" t="s">
        <v>2264</v>
      </c>
      <c r="G1834" s="27">
        <v>6.0999999999999999E-2</v>
      </c>
      <c r="H1834" s="30">
        <f>VLOOKUP(E1834,[404]PERALATAN!$C:$F,4,0)</f>
        <v>2060600</v>
      </c>
      <c r="I1834" s="31">
        <f t="shared" ref="I1834:I1835" si="168">+G1834*H1834</f>
        <v>125696.59999999999</v>
      </c>
    </row>
    <row r="1835" spans="2:13" ht="15" customHeight="1">
      <c r="C1835" s="28"/>
      <c r="D1835" s="27" t="s">
        <v>2265</v>
      </c>
      <c r="E1835" s="27" t="s">
        <v>2266</v>
      </c>
      <c r="F1835" s="27" t="s">
        <v>2267</v>
      </c>
      <c r="G1835" s="27">
        <v>1.1000000000000001</v>
      </c>
      <c r="H1835" s="30">
        <f>VLOOKUP(E1835,[404]PERALATAN!$C:$F,4,0)</f>
        <v>70500</v>
      </c>
      <c r="I1835" s="31">
        <f t="shared" si="168"/>
        <v>77550</v>
      </c>
    </row>
    <row r="1836" spans="2:13" ht="15" customHeight="1">
      <c r="C1836" s="28"/>
      <c r="D1836" s="28"/>
      <c r="E1836" s="28"/>
      <c r="F1836" s="34" t="s">
        <v>92</v>
      </c>
      <c r="G1836" s="35"/>
      <c r="H1836" s="28"/>
      <c r="I1836" s="32">
        <f>SUM(I1834:I1835)</f>
        <v>203246.59999999998</v>
      </c>
    </row>
    <row r="1837" spans="2:13" ht="15" customHeight="1">
      <c r="C1837" s="27" t="s">
        <v>82</v>
      </c>
      <c r="D1837" s="27" t="s">
        <v>93</v>
      </c>
      <c r="E1837" s="28"/>
      <c r="F1837" s="28"/>
      <c r="G1837" s="28"/>
      <c r="H1837" s="28"/>
      <c r="I1837" s="36">
        <f>I1829+I1832+I1836</f>
        <v>293696.39999999997</v>
      </c>
    </row>
    <row r="1838" spans="2:13">
      <c r="C1838" s="27" t="s">
        <v>83</v>
      </c>
      <c r="D1838" s="27" t="str">
        <f>+"Overhead &amp; Profit "&amp;$L$3*100&amp;"%"</f>
        <v>Overhead &amp; Profit 9,5%</v>
      </c>
      <c r="E1838" s="28"/>
      <c r="F1838" s="28"/>
      <c r="G1838" s="27">
        <f>$L$3</f>
        <v>9.5000000000000001E-2</v>
      </c>
      <c r="H1838" s="28"/>
      <c r="I1838" s="36">
        <f>G1838*I1837</f>
        <v>27901.157999999996</v>
      </c>
      <c r="M1838" s="21"/>
    </row>
    <row r="1839" spans="2:13">
      <c r="B1839" s="37" t="str">
        <f>$M$6&amp;51</f>
        <v>PB51</v>
      </c>
      <c r="C1839" s="27" t="s">
        <v>1</v>
      </c>
      <c r="D1839" s="27" t="s">
        <v>94</v>
      </c>
      <c r="E1839" s="28"/>
      <c r="F1839" s="28"/>
      <c r="G1839" s="28"/>
      <c r="H1839" s="28"/>
      <c r="I1839" s="36">
        <f>SUM(I1837:I1838)</f>
        <v>321597.55799999996</v>
      </c>
      <c r="M1839" s="21"/>
    </row>
    <row r="1840" spans="2:13" ht="15" customHeight="1">
      <c r="B1840" s="26"/>
    </row>
    <row r="1841" spans="2:9" ht="15" customHeight="1">
      <c r="B1841" s="26"/>
      <c r="C1841" s="21" t="str">
        <f>VLOOKUP(B1861,'REKAP ANALISA'!$C:$G,3,0)</f>
        <v>Ereksi 1 buah komponen untuk Kolom pracetak</v>
      </c>
    </row>
    <row r="1842" spans="2:9" ht="15" customHeight="1">
      <c r="C1842" s="27" t="s">
        <v>0</v>
      </c>
      <c r="D1842" s="27" t="s">
        <v>60</v>
      </c>
      <c r="E1842" s="27" t="s">
        <v>59</v>
      </c>
      <c r="F1842" s="27" t="s">
        <v>61</v>
      </c>
      <c r="G1842" s="27" t="s">
        <v>62</v>
      </c>
      <c r="H1842" s="27" t="s">
        <v>85</v>
      </c>
      <c r="I1842" s="27" t="s">
        <v>86</v>
      </c>
    </row>
    <row r="1843" spans="2:9" ht="15" customHeight="1">
      <c r="C1843" s="27" t="s">
        <v>14</v>
      </c>
      <c r="D1843" s="27" t="s">
        <v>87</v>
      </c>
      <c r="E1843" s="28"/>
      <c r="F1843" s="28"/>
      <c r="G1843" s="28"/>
      <c r="H1843" s="28"/>
      <c r="I1843" s="28"/>
    </row>
    <row r="1844" spans="2:9" ht="15" customHeight="1">
      <c r="C1844" s="28"/>
      <c r="D1844" s="27" t="s">
        <v>2255</v>
      </c>
      <c r="E1844" s="27" t="s">
        <v>2256</v>
      </c>
      <c r="F1844" s="29" t="s">
        <v>50</v>
      </c>
      <c r="G1844" s="27">
        <v>8.3000000000000004E-2</v>
      </c>
      <c r="H1844" s="30">
        <f>VLOOKUP(E1844,UPAH!$C:$F,4,0)</f>
        <v>158700</v>
      </c>
      <c r="I1844" s="31">
        <f t="shared" ref="I1844:I1850" si="169">+G1844*H1844</f>
        <v>13172.1</v>
      </c>
    </row>
    <row r="1845" spans="2:9" ht="15" customHeight="1">
      <c r="C1845" s="28"/>
      <c r="D1845" s="27" t="s">
        <v>2257</v>
      </c>
      <c r="E1845" s="27" t="s">
        <v>2258</v>
      </c>
      <c r="F1845" s="29" t="s">
        <v>50</v>
      </c>
      <c r="G1845" s="27">
        <v>8.3000000000000004E-2</v>
      </c>
      <c r="H1845" s="30">
        <f>VLOOKUP(E1845,UPAH!$C:$F,4,0)</f>
        <v>119100</v>
      </c>
      <c r="I1845" s="31">
        <f t="shared" si="169"/>
        <v>9885.3000000000011</v>
      </c>
    </row>
    <row r="1846" spans="2:9" ht="15" customHeight="1">
      <c r="C1846" s="28"/>
      <c r="D1846" s="27" t="s">
        <v>53</v>
      </c>
      <c r="E1846" s="27" t="s">
        <v>63</v>
      </c>
      <c r="F1846" s="29" t="s">
        <v>50</v>
      </c>
      <c r="G1846" s="27">
        <v>8.3000000000000004E-2</v>
      </c>
      <c r="H1846" s="30">
        <f>VLOOKUP(E1846,UPAH!$C:$F,4,0)</f>
        <v>93000</v>
      </c>
      <c r="I1846" s="31">
        <f t="shared" si="169"/>
        <v>7719</v>
      </c>
    </row>
    <row r="1847" spans="2:9" ht="15" customHeight="1">
      <c r="C1847" s="28"/>
      <c r="D1847" s="27" t="s">
        <v>2167</v>
      </c>
      <c r="E1847" s="27" t="s">
        <v>64</v>
      </c>
      <c r="F1847" s="29" t="s">
        <v>50</v>
      </c>
      <c r="G1847" s="27">
        <v>8.3000000000000004E-2</v>
      </c>
      <c r="H1847" s="30">
        <f>VLOOKUP(E1847,UPAH!$C:$F,4,0)</f>
        <v>98000</v>
      </c>
      <c r="I1847" s="31">
        <f t="shared" si="169"/>
        <v>8134</v>
      </c>
    </row>
    <row r="1848" spans="2:9" ht="15" customHeight="1">
      <c r="C1848" s="28"/>
      <c r="D1848" s="27" t="s">
        <v>2259</v>
      </c>
      <c r="E1848" s="27" t="s">
        <v>64</v>
      </c>
      <c r="F1848" s="29" t="s">
        <v>50</v>
      </c>
      <c r="G1848" s="27">
        <v>0.16600000000000001</v>
      </c>
      <c r="H1848" s="30">
        <f>VLOOKUP(E1848,UPAH!$C:$F,4,0)</f>
        <v>98000</v>
      </c>
      <c r="I1848" s="31">
        <f t="shared" si="169"/>
        <v>16268</v>
      </c>
    </row>
    <row r="1849" spans="2:9" ht="15" customHeight="1">
      <c r="C1849" s="28"/>
      <c r="D1849" s="27" t="s">
        <v>51</v>
      </c>
      <c r="E1849" s="27" t="s">
        <v>65</v>
      </c>
      <c r="F1849" s="29" t="s">
        <v>50</v>
      </c>
      <c r="G1849" s="27">
        <v>8.3000000000000004E-2</v>
      </c>
      <c r="H1849" s="30">
        <f>VLOOKUP(E1849,UPAH!$C:$F,4,0)</f>
        <v>106000</v>
      </c>
      <c r="I1849" s="31">
        <f t="shared" si="169"/>
        <v>8798</v>
      </c>
    </row>
    <row r="1850" spans="2:9" ht="15" customHeight="1">
      <c r="C1850" s="28"/>
      <c r="D1850" s="27" t="s">
        <v>49</v>
      </c>
      <c r="E1850" s="27" t="s">
        <v>66</v>
      </c>
      <c r="F1850" s="29" t="s">
        <v>50</v>
      </c>
      <c r="G1850" s="27">
        <v>8.3000000000000004E-2</v>
      </c>
      <c r="H1850" s="30">
        <f>VLOOKUP(E1850,UPAH!$C:$F,4,0)</f>
        <v>111000</v>
      </c>
      <c r="I1850" s="31">
        <f t="shared" si="169"/>
        <v>9213</v>
      </c>
    </row>
    <row r="1851" spans="2:9" ht="15" customHeight="1">
      <c r="C1851" s="28"/>
      <c r="D1851" s="28"/>
      <c r="E1851" s="28"/>
      <c r="F1851" s="34" t="s">
        <v>88</v>
      </c>
      <c r="G1851" s="35"/>
      <c r="H1851" s="28"/>
      <c r="I1851" s="32">
        <f>SUM(I1844:I1850)</f>
        <v>73189.399999999994</v>
      </c>
    </row>
    <row r="1852" spans="2:9" ht="15" customHeight="1">
      <c r="C1852" s="27" t="s">
        <v>80</v>
      </c>
      <c r="D1852" s="27" t="s">
        <v>89</v>
      </c>
      <c r="E1852" s="28"/>
      <c r="F1852" s="28"/>
      <c r="G1852" s="28"/>
      <c r="H1852" s="28"/>
      <c r="I1852" s="28"/>
    </row>
    <row r="1853" spans="2:9" ht="15" customHeight="1">
      <c r="C1853" s="28"/>
      <c r="D1853" s="27" t="s">
        <v>2260</v>
      </c>
      <c r="E1853" s="27" t="s">
        <v>2261</v>
      </c>
      <c r="F1853" s="30" t="str">
        <f>VLOOKUP(E1853,MATERIAL!$C:$F,3,0)</f>
        <v>L</v>
      </c>
      <c r="G1853" s="27">
        <v>8.2769999999999992</v>
      </c>
      <c r="H1853" s="30">
        <f>VLOOKUP(E1853,MATERIAL!$C:$F,4,0)</f>
        <v>6000</v>
      </c>
      <c r="I1853" s="31">
        <f t="shared" ref="I1853" si="170">+G1853*H1853</f>
        <v>49661.999999999993</v>
      </c>
    </row>
    <row r="1854" spans="2:9" ht="15" customHeight="1">
      <c r="C1854" s="28"/>
      <c r="D1854" s="28"/>
      <c r="E1854" s="28"/>
      <c r="F1854" s="34" t="s">
        <v>90</v>
      </c>
      <c r="G1854" s="35"/>
      <c r="H1854" s="28"/>
      <c r="I1854" s="32">
        <f>SUM(I1853)</f>
        <v>49661.999999999993</v>
      </c>
    </row>
    <row r="1855" spans="2:9" ht="15" customHeight="1">
      <c r="C1855" s="27" t="s">
        <v>81</v>
      </c>
      <c r="D1855" s="27" t="s">
        <v>91</v>
      </c>
      <c r="E1855" s="28"/>
      <c r="F1855" s="28"/>
      <c r="G1855" s="28"/>
      <c r="H1855" s="28"/>
      <c r="I1855" s="28"/>
    </row>
    <row r="1856" spans="2:9" ht="15" customHeight="1">
      <c r="C1856" s="28"/>
      <c r="D1856" s="27" t="s">
        <v>2262</v>
      </c>
      <c r="E1856" s="27" t="s">
        <v>2263</v>
      </c>
      <c r="F1856" s="27" t="s">
        <v>2264</v>
      </c>
      <c r="G1856" s="27">
        <v>8.3000000000000004E-2</v>
      </c>
      <c r="H1856" s="30">
        <f>VLOOKUP(E1856,[404]PERALATAN!$C:$F,4,0)</f>
        <v>2060600</v>
      </c>
      <c r="I1856" s="31">
        <f t="shared" ref="I1856:I1857" si="171">+G1856*H1856</f>
        <v>171029.80000000002</v>
      </c>
    </row>
    <row r="1857" spans="2:13" ht="15" customHeight="1">
      <c r="C1857" s="28"/>
      <c r="D1857" s="27" t="s">
        <v>2265</v>
      </c>
      <c r="E1857" s="27" t="s">
        <v>2266</v>
      </c>
      <c r="F1857" s="27" t="s">
        <v>2267</v>
      </c>
      <c r="G1857" s="27">
        <v>2.2000000000000002</v>
      </c>
      <c r="H1857" s="30">
        <f>VLOOKUP(E1857,[404]PERALATAN!$C:$F,4,0)</f>
        <v>70500</v>
      </c>
      <c r="I1857" s="31">
        <f t="shared" si="171"/>
        <v>155100</v>
      </c>
    </row>
    <row r="1858" spans="2:13" ht="15" customHeight="1">
      <c r="C1858" s="28"/>
      <c r="D1858" s="28"/>
      <c r="E1858" s="28"/>
      <c r="F1858" s="34" t="s">
        <v>92</v>
      </c>
      <c r="G1858" s="35"/>
      <c r="H1858" s="28"/>
      <c r="I1858" s="32">
        <f>SUM(I1856:I1857)</f>
        <v>326129.80000000005</v>
      </c>
    </row>
    <row r="1859" spans="2:13" ht="15" customHeight="1">
      <c r="C1859" s="27" t="s">
        <v>82</v>
      </c>
      <c r="D1859" s="27" t="s">
        <v>93</v>
      </c>
      <c r="E1859" s="28"/>
      <c r="F1859" s="28"/>
      <c r="G1859" s="28"/>
      <c r="H1859" s="28"/>
      <c r="I1859" s="36">
        <f>I1851+I1854+I1858</f>
        <v>448981.20000000007</v>
      </c>
    </row>
    <row r="1860" spans="2:13">
      <c r="C1860" s="27" t="s">
        <v>83</v>
      </c>
      <c r="D1860" s="27" t="str">
        <f>+"Overhead &amp; Profit "&amp;$L$3*100&amp;"%"</f>
        <v>Overhead &amp; Profit 9,5%</v>
      </c>
      <c r="E1860" s="28"/>
      <c r="F1860" s="28"/>
      <c r="G1860" s="27">
        <f>$L$3</f>
        <v>9.5000000000000001E-2</v>
      </c>
      <c r="H1860" s="28"/>
      <c r="I1860" s="36">
        <f>G1860*I1859</f>
        <v>42653.214000000007</v>
      </c>
      <c r="M1860" s="21"/>
    </row>
    <row r="1861" spans="2:13">
      <c r="B1861" s="37" t="str">
        <f>$M$6&amp;52</f>
        <v>PB52</v>
      </c>
      <c r="C1861" s="27" t="s">
        <v>1</v>
      </c>
      <c r="D1861" s="27" t="s">
        <v>94</v>
      </c>
      <c r="E1861" s="28"/>
      <c r="F1861" s="28"/>
      <c r="G1861" s="28"/>
      <c r="H1861" s="28"/>
      <c r="I1861" s="36">
        <f>SUM(I1859:I1860)</f>
        <v>491634.41400000011</v>
      </c>
      <c r="M1861" s="21"/>
    </row>
    <row r="1862" spans="2:13" ht="15" customHeight="1">
      <c r="B1862" s="26"/>
    </row>
    <row r="1863" spans="2:13" ht="15" customHeight="1">
      <c r="B1863" s="26"/>
      <c r="C1863" s="21" t="str">
        <f>VLOOKUP(B1879,'REKAP ANALISA'!$C:$G,3,0)</f>
        <v>Melangsir 1 buah komponen plat pracetak ( ± 20 m)</v>
      </c>
    </row>
    <row r="1864" spans="2:13" ht="15" customHeight="1">
      <c r="C1864" s="27" t="s">
        <v>0</v>
      </c>
      <c r="D1864" s="27" t="s">
        <v>60</v>
      </c>
      <c r="E1864" s="27" t="s">
        <v>59</v>
      </c>
      <c r="F1864" s="27" t="s">
        <v>61</v>
      </c>
      <c r="G1864" s="27" t="s">
        <v>62</v>
      </c>
      <c r="H1864" s="27" t="s">
        <v>85</v>
      </c>
      <c r="I1864" s="27" t="s">
        <v>86</v>
      </c>
    </row>
    <row r="1865" spans="2:13" ht="15" customHeight="1">
      <c r="C1865" s="27" t="s">
        <v>14</v>
      </c>
      <c r="D1865" s="27" t="s">
        <v>87</v>
      </c>
      <c r="E1865" s="28"/>
      <c r="F1865" s="28"/>
      <c r="G1865" s="28"/>
      <c r="H1865" s="28"/>
      <c r="I1865" s="28"/>
    </row>
    <row r="1866" spans="2:13" ht="15" customHeight="1">
      <c r="C1866" s="28"/>
      <c r="D1866" s="27" t="s">
        <v>53</v>
      </c>
      <c r="E1866" s="27" t="s">
        <v>63</v>
      </c>
      <c r="F1866" s="29" t="s">
        <v>50</v>
      </c>
      <c r="G1866" s="27">
        <v>1.9E-2</v>
      </c>
      <c r="H1866" s="30">
        <f>VLOOKUP(E1866,UPAH!$C:$F,4,0)</f>
        <v>93000</v>
      </c>
      <c r="I1866" s="31">
        <f t="shared" ref="I1866:I1869" si="172">+G1866*H1866</f>
        <v>1767</v>
      </c>
    </row>
    <row r="1867" spans="2:13" ht="15" customHeight="1">
      <c r="C1867" s="28"/>
      <c r="D1867" s="27" t="s">
        <v>2167</v>
      </c>
      <c r="E1867" s="27" t="s">
        <v>64</v>
      </c>
      <c r="F1867" s="29" t="s">
        <v>50</v>
      </c>
      <c r="G1867" s="27">
        <v>3.7999999999999999E-2</v>
      </c>
      <c r="H1867" s="30">
        <f>VLOOKUP(E1867,UPAH!$C:$F,4,0)</f>
        <v>98000</v>
      </c>
      <c r="I1867" s="31">
        <f t="shared" si="172"/>
        <v>3724</v>
      </c>
    </row>
    <row r="1868" spans="2:13" ht="15" customHeight="1">
      <c r="C1868" s="28"/>
      <c r="D1868" s="27" t="s">
        <v>2255</v>
      </c>
      <c r="E1868" s="27" t="s">
        <v>2256</v>
      </c>
      <c r="F1868" s="29" t="s">
        <v>50</v>
      </c>
      <c r="G1868" s="27">
        <v>1.9E-2</v>
      </c>
      <c r="H1868" s="30">
        <f>VLOOKUP(E1868,UPAH!$C:$F,4,0)</f>
        <v>158700</v>
      </c>
      <c r="I1868" s="31">
        <f t="shared" si="172"/>
        <v>3015.2999999999997</v>
      </c>
    </row>
    <row r="1869" spans="2:13" ht="15" customHeight="1">
      <c r="C1869" s="28"/>
      <c r="D1869" s="27" t="s">
        <v>2257</v>
      </c>
      <c r="E1869" s="27" t="s">
        <v>2258</v>
      </c>
      <c r="F1869" s="29" t="s">
        <v>50</v>
      </c>
      <c r="G1869" s="27">
        <v>1.9E-2</v>
      </c>
      <c r="H1869" s="30">
        <f>VLOOKUP(E1869,UPAH!$C:$F,4,0)</f>
        <v>119100</v>
      </c>
      <c r="I1869" s="31">
        <f t="shared" si="172"/>
        <v>2262.9</v>
      </c>
    </row>
    <row r="1870" spans="2:13" ht="15" customHeight="1">
      <c r="C1870" s="28"/>
      <c r="D1870" s="28"/>
      <c r="E1870" s="28"/>
      <c r="F1870" s="34" t="s">
        <v>88</v>
      </c>
      <c r="G1870" s="35"/>
      <c r="H1870" s="28"/>
      <c r="I1870" s="32">
        <f>SUM(I1866:I1869)</f>
        <v>10769.199999999999</v>
      </c>
    </row>
    <row r="1871" spans="2:13" ht="15" customHeight="1">
      <c r="C1871" s="27" t="s">
        <v>80</v>
      </c>
      <c r="D1871" s="27" t="s">
        <v>89</v>
      </c>
      <c r="E1871" s="28"/>
      <c r="F1871" s="28"/>
      <c r="G1871" s="28"/>
      <c r="H1871" s="28"/>
      <c r="I1871" s="28"/>
    </row>
    <row r="1872" spans="2:13" ht="15" customHeight="1">
      <c r="C1872" s="28"/>
      <c r="D1872" s="27" t="s">
        <v>2260</v>
      </c>
      <c r="E1872" s="27" t="s">
        <v>2261</v>
      </c>
      <c r="F1872" s="30" t="str">
        <f>VLOOKUP(E1872,MATERIAL!$C:$F,3,0)</f>
        <v>L</v>
      </c>
      <c r="G1872" s="27">
        <v>1.897</v>
      </c>
      <c r="H1872" s="30">
        <f>VLOOKUP(E1872,MATERIAL!$C:$F,4,0)</f>
        <v>6000</v>
      </c>
      <c r="I1872" s="31">
        <f t="shared" ref="I1872" si="173">+G1872*H1872</f>
        <v>11382</v>
      </c>
    </row>
    <row r="1873" spans="2:13" ht="15" customHeight="1">
      <c r="C1873" s="28"/>
      <c r="D1873" s="28"/>
      <c r="E1873" s="28"/>
      <c r="F1873" s="34" t="s">
        <v>90</v>
      </c>
      <c r="G1873" s="35"/>
      <c r="H1873" s="28"/>
      <c r="I1873" s="32">
        <f>SUM(I1872)</f>
        <v>11382</v>
      </c>
    </row>
    <row r="1874" spans="2:13" ht="15" customHeight="1">
      <c r="C1874" s="27" t="s">
        <v>81</v>
      </c>
      <c r="D1874" s="27" t="s">
        <v>91</v>
      </c>
      <c r="E1874" s="28"/>
      <c r="F1874" s="28"/>
      <c r="G1874" s="28"/>
      <c r="H1874" s="28"/>
      <c r="I1874" s="28"/>
    </row>
    <row r="1875" spans="2:13" ht="15" customHeight="1">
      <c r="C1875" s="28"/>
      <c r="D1875" s="27" t="s">
        <v>2262</v>
      </c>
      <c r="E1875" s="27" t="s">
        <v>2263</v>
      </c>
      <c r="F1875" s="29" t="s">
        <v>2268</v>
      </c>
      <c r="G1875" s="27">
        <v>1.9E-2</v>
      </c>
      <c r="H1875" s="30">
        <f>VLOOKUP(E1875,[404]PERALATAN!$C:$F,4,0)</f>
        <v>2060600</v>
      </c>
      <c r="I1875" s="31">
        <f t="shared" ref="I1875" si="174">+G1875*H1875</f>
        <v>39151.4</v>
      </c>
    </row>
    <row r="1876" spans="2:13" ht="15" customHeight="1">
      <c r="C1876" s="28"/>
      <c r="D1876" s="28"/>
      <c r="E1876" s="28"/>
      <c r="F1876" s="34" t="s">
        <v>92</v>
      </c>
      <c r="G1876" s="35"/>
      <c r="H1876" s="28"/>
      <c r="I1876" s="32">
        <f>SUM(I1875)</f>
        <v>39151.4</v>
      </c>
    </row>
    <row r="1877" spans="2:13" ht="15" customHeight="1">
      <c r="C1877" s="27" t="s">
        <v>82</v>
      </c>
      <c r="D1877" s="27" t="s">
        <v>93</v>
      </c>
      <c r="E1877" s="28"/>
      <c r="F1877" s="28"/>
      <c r="G1877" s="28"/>
      <c r="H1877" s="28"/>
      <c r="I1877" s="36">
        <f>I1870+I1873+I1876</f>
        <v>61302.6</v>
      </c>
    </row>
    <row r="1878" spans="2:13" ht="15" customHeight="1">
      <c r="C1878" s="27" t="s">
        <v>83</v>
      </c>
      <c r="D1878" s="27" t="str">
        <f>+"Overhead &amp; Profit "&amp;$L$3*100&amp;"%"</f>
        <v>Overhead &amp; Profit 9,5%</v>
      </c>
      <c r="E1878" s="28"/>
      <c r="F1878" s="28"/>
      <c r="G1878" s="27">
        <f>$L$3</f>
        <v>9.5000000000000001E-2</v>
      </c>
      <c r="H1878" s="28"/>
      <c r="I1878" s="36">
        <f>G1878*I1877</f>
        <v>5823.7470000000003</v>
      </c>
    </row>
    <row r="1879" spans="2:13" ht="15" customHeight="1">
      <c r="B1879" s="37" t="str">
        <f>$M$6&amp;53</f>
        <v>PB53</v>
      </c>
      <c r="C1879" s="27" t="s">
        <v>1</v>
      </c>
      <c r="D1879" s="27" t="s">
        <v>94</v>
      </c>
      <c r="E1879" s="28"/>
      <c r="F1879" s="28"/>
      <c r="G1879" s="28"/>
      <c r="H1879" s="28"/>
      <c r="I1879" s="36">
        <f>SUM(I1877:I1878)</f>
        <v>67126.346999999994</v>
      </c>
    </row>
    <row r="1880" spans="2:13" ht="15" customHeight="1">
      <c r="B1880" s="26"/>
    </row>
    <row r="1881" spans="2:13" ht="15" customHeight="1">
      <c r="B1881" s="26"/>
      <c r="C1881" s="21" t="str">
        <f>VLOOKUP(B1897,'REKAP ANALISA'!$C:$G,3,0)</f>
        <v>Melangsir 1 buah komponen balok pracetak ( ± 20 m)</v>
      </c>
    </row>
    <row r="1882" spans="2:13">
      <c r="C1882" s="27" t="s">
        <v>0</v>
      </c>
      <c r="D1882" s="27" t="s">
        <v>60</v>
      </c>
      <c r="E1882" s="27" t="s">
        <v>59</v>
      </c>
      <c r="F1882" s="27" t="s">
        <v>61</v>
      </c>
      <c r="G1882" s="27" t="s">
        <v>62</v>
      </c>
      <c r="H1882" s="27" t="s">
        <v>85</v>
      </c>
      <c r="I1882" s="27" t="s">
        <v>86</v>
      </c>
      <c r="M1882" s="21"/>
    </row>
    <row r="1883" spans="2:13">
      <c r="C1883" s="27" t="s">
        <v>14</v>
      </c>
      <c r="D1883" s="27" t="s">
        <v>87</v>
      </c>
      <c r="E1883" s="28"/>
      <c r="F1883" s="28"/>
      <c r="G1883" s="28"/>
      <c r="H1883" s="28"/>
      <c r="I1883" s="28"/>
      <c r="M1883" s="21"/>
    </row>
    <row r="1884" spans="2:13" ht="15" customHeight="1">
      <c r="C1884" s="28"/>
      <c r="D1884" s="27" t="s">
        <v>53</v>
      </c>
      <c r="E1884" s="27" t="s">
        <v>63</v>
      </c>
      <c r="F1884" s="29" t="s">
        <v>50</v>
      </c>
      <c r="G1884" s="27">
        <v>1.9E-2</v>
      </c>
      <c r="H1884" s="30">
        <f>VLOOKUP(E1884,UPAH!$C:$F,4,0)</f>
        <v>93000</v>
      </c>
      <c r="I1884" s="31">
        <f t="shared" ref="I1884:I1887" si="175">+G1884*H1884</f>
        <v>1767</v>
      </c>
    </row>
    <row r="1885" spans="2:13" ht="15" customHeight="1">
      <c r="C1885" s="28"/>
      <c r="D1885" s="27" t="s">
        <v>2167</v>
      </c>
      <c r="E1885" s="27" t="s">
        <v>64</v>
      </c>
      <c r="F1885" s="29" t="s">
        <v>50</v>
      </c>
      <c r="G1885" s="27">
        <v>3.7999999999999999E-2</v>
      </c>
      <c r="H1885" s="30">
        <f>VLOOKUP(E1885,UPAH!$C:$F,4,0)</f>
        <v>98000</v>
      </c>
      <c r="I1885" s="31">
        <f t="shared" si="175"/>
        <v>3724</v>
      </c>
    </row>
    <row r="1886" spans="2:13" ht="15" customHeight="1">
      <c r="C1886" s="28"/>
      <c r="D1886" s="27" t="s">
        <v>2255</v>
      </c>
      <c r="E1886" s="27" t="s">
        <v>2256</v>
      </c>
      <c r="F1886" s="29" t="s">
        <v>50</v>
      </c>
      <c r="G1886" s="27">
        <v>1.9E-2</v>
      </c>
      <c r="H1886" s="30">
        <f>VLOOKUP(E1886,UPAH!$C:$F,4,0)</f>
        <v>158700</v>
      </c>
      <c r="I1886" s="31">
        <f t="shared" si="175"/>
        <v>3015.2999999999997</v>
      </c>
    </row>
    <row r="1887" spans="2:13" ht="15" customHeight="1">
      <c r="C1887" s="28"/>
      <c r="D1887" s="27" t="s">
        <v>2257</v>
      </c>
      <c r="E1887" s="27" t="s">
        <v>2258</v>
      </c>
      <c r="F1887" s="29" t="s">
        <v>50</v>
      </c>
      <c r="G1887" s="27">
        <v>1.9E-2</v>
      </c>
      <c r="H1887" s="30">
        <f>VLOOKUP(E1887,UPAH!$C:$F,4,0)</f>
        <v>119100</v>
      </c>
      <c r="I1887" s="31">
        <f t="shared" si="175"/>
        <v>2262.9</v>
      </c>
    </row>
    <row r="1888" spans="2:13" ht="15" customHeight="1">
      <c r="C1888" s="28"/>
      <c r="D1888" s="28"/>
      <c r="E1888" s="28"/>
      <c r="F1888" s="34" t="s">
        <v>88</v>
      </c>
      <c r="G1888" s="35"/>
      <c r="H1888" s="28"/>
      <c r="I1888" s="32">
        <f>SUM(I1884:I1887)</f>
        <v>10769.199999999999</v>
      </c>
    </row>
    <row r="1889" spans="2:13" ht="15" customHeight="1">
      <c r="C1889" s="27" t="s">
        <v>80</v>
      </c>
      <c r="D1889" s="27" t="s">
        <v>89</v>
      </c>
      <c r="E1889" s="28"/>
      <c r="F1889" s="28"/>
      <c r="G1889" s="28"/>
      <c r="H1889" s="28"/>
      <c r="I1889" s="28"/>
    </row>
    <row r="1890" spans="2:13" ht="15" customHeight="1">
      <c r="C1890" s="28"/>
      <c r="D1890" s="27" t="s">
        <v>2260</v>
      </c>
      <c r="E1890" s="27" t="s">
        <v>2261</v>
      </c>
      <c r="F1890" s="30" t="str">
        <f>VLOOKUP(E1890,MATERIAL!$C:$F,3,0)</f>
        <v>L</v>
      </c>
      <c r="G1890" s="27">
        <v>1.897</v>
      </c>
      <c r="H1890" s="30">
        <f>VLOOKUP(E1890,MATERIAL!$C:$F,4,0)</f>
        <v>6000</v>
      </c>
      <c r="I1890" s="31">
        <f t="shared" ref="I1890" si="176">+G1890*H1890</f>
        <v>11382</v>
      </c>
    </row>
    <row r="1891" spans="2:13" ht="15" customHeight="1">
      <c r="C1891" s="28"/>
      <c r="D1891" s="28"/>
      <c r="E1891" s="28"/>
      <c r="F1891" s="34" t="s">
        <v>90</v>
      </c>
      <c r="G1891" s="35"/>
      <c r="H1891" s="28"/>
      <c r="I1891" s="32">
        <f>SUM(I1890)</f>
        <v>11382</v>
      </c>
    </row>
    <row r="1892" spans="2:13" ht="15" customHeight="1">
      <c r="C1892" s="27" t="s">
        <v>81</v>
      </c>
      <c r="D1892" s="27" t="s">
        <v>91</v>
      </c>
      <c r="E1892" s="28"/>
      <c r="F1892" s="28"/>
      <c r="G1892" s="28"/>
      <c r="H1892" s="28"/>
      <c r="I1892" s="28"/>
    </row>
    <row r="1893" spans="2:13" ht="15" customHeight="1">
      <c r="C1893" s="28"/>
      <c r="D1893" s="27" t="s">
        <v>2262</v>
      </c>
      <c r="E1893" s="27" t="s">
        <v>2263</v>
      </c>
      <c r="F1893" s="29" t="s">
        <v>2268</v>
      </c>
      <c r="G1893" s="27">
        <v>1.9E-2</v>
      </c>
      <c r="H1893" s="30">
        <f>VLOOKUP(E1893,[404]PERALATAN!$C:$F,4,0)</f>
        <v>2060600</v>
      </c>
      <c r="I1893" s="31">
        <f t="shared" ref="I1893" si="177">+G1893*H1893</f>
        <v>39151.4</v>
      </c>
    </row>
    <row r="1894" spans="2:13" ht="15" customHeight="1">
      <c r="C1894" s="28"/>
      <c r="D1894" s="28"/>
      <c r="E1894" s="28"/>
      <c r="F1894" s="34" t="s">
        <v>92</v>
      </c>
      <c r="G1894" s="35"/>
      <c r="H1894" s="28"/>
      <c r="I1894" s="32">
        <f>SUM(I1893)</f>
        <v>39151.4</v>
      </c>
    </row>
    <row r="1895" spans="2:13" ht="15" customHeight="1">
      <c r="C1895" s="27" t="s">
        <v>82</v>
      </c>
      <c r="D1895" s="27" t="s">
        <v>93</v>
      </c>
      <c r="E1895" s="28"/>
      <c r="F1895" s="28"/>
      <c r="G1895" s="28"/>
      <c r="H1895" s="28"/>
      <c r="I1895" s="36">
        <f>I1888+I1891+I1894</f>
        <v>61302.6</v>
      </c>
    </row>
    <row r="1896" spans="2:13" ht="15" customHeight="1">
      <c r="C1896" s="27" t="s">
        <v>83</v>
      </c>
      <c r="D1896" s="27" t="str">
        <f>+"Overhead &amp; Profit "&amp;$L$3*100&amp;"%"</f>
        <v>Overhead &amp; Profit 9,5%</v>
      </c>
      <c r="E1896" s="28"/>
      <c r="F1896" s="28"/>
      <c r="G1896" s="27">
        <f>$L$3</f>
        <v>9.5000000000000001E-2</v>
      </c>
      <c r="H1896" s="28"/>
      <c r="I1896" s="36">
        <f>G1896*I1895</f>
        <v>5823.7470000000003</v>
      </c>
    </row>
    <row r="1897" spans="2:13" ht="15" customHeight="1">
      <c r="B1897" s="37" t="str">
        <f>$M$6&amp;54</f>
        <v>PB54</v>
      </c>
      <c r="C1897" s="27" t="s">
        <v>1</v>
      </c>
      <c r="D1897" s="27" t="s">
        <v>94</v>
      </c>
      <c r="E1897" s="28"/>
      <c r="F1897" s="28"/>
      <c r="G1897" s="28"/>
      <c r="H1897" s="28"/>
      <c r="I1897" s="36">
        <f>SUM(I1895:I1896)</f>
        <v>67126.346999999994</v>
      </c>
    </row>
    <row r="1898" spans="2:13" ht="15" customHeight="1">
      <c r="B1898" s="26"/>
    </row>
    <row r="1899" spans="2:13" ht="15" customHeight="1">
      <c r="B1899" s="26"/>
      <c r="C1899" s="21" t="str">
        <f>VLOOKUP(B1915,'REKAP ANALISA'!$C:$G,3,0)</f>
        <v>Melangsir 1 buah komponen kolom pracetak ( ± 20 m)</v>
      </c>
    </row>
    <row r="1900" spans="2:13">
      <c r="C1900" s="27" t="s">
        <v>0</v>
      </c>
      <c r="D1900" s="27" t="s">
        <v>60</v>
      </c>
      <c r="E1900" s="27" t="s">
        <v>59</v>
      </c>
      <c r="F1900" s="27" t="s">
        <v>61</v>
      </c>
      <c r="G1900" s="27" t="s">
        <v>62</v>
      </c>
      <c r="H1900" s="27" t="s">
        <v>85</v>
      </c>
      <c r="I1900" s="27" t="s">
        <v>86</v>
      </c>
      <c r="M1900" s="21"/>
    </row>
    <row r="1901" spans="2:13">
      <c r="C1901" s="27" t="s">
        <v>14</v>
      </c>
      <c r="D1901" s="27" t="s">
        <v>87</v>
      </c>
      <c r="E1901" s="28"/>
      <c r="F1901" s="28"/>
      <c r="G1901" s="28"/>
      <c r="H1901" s="28"/>
      <c r="I1901" s="28"/>
      <c r="M1901" s="21"/>
    </row>
    <row r="1902" spans="2:13" ht="15" customHeight="1">
      <c r="C1902" s="28"/>
      <c r="D1902" s="27" t="s">
        <v>53</v>
      </c>
      <c r="E1902" s="27" t="s">
        <v>63</v>
      </c>
      <c r="F1902" s="29" t="s">
        <v>50</v>
      </c>
      <c r="G1902" s="27">
        <v>1.9E-2</v>
      </c>
      <c r="H1902" s="30">
        <f>VLOOKUP(E1902,UPAH!$C:$F,4,0)</f>
        <v>93000</v>
      </c>
      <c r="I1902" s="31">
        <f t="shared" ref="I1902:I1905" si="178">+G1902*H1902</f>
        <v>1767</v>
      </c>
    </row>
    <row r="1903" spans="2:13" ht="15" customHeight="1">
      <c r="C1903" s="28"/>
      <c r="D1903" s="27" t="s">
        <v>2167</v>
      </c>
      <c r="E1903" s="27" t="s">
        <v>64</v>
      </c>
      <c r="F1903" s="29" t="s">
        <v>50</v>
      </c>
      <c r="G1903" s="27">
        <v>3.7999999999999999E-2</v>
      </c>
      <c r="H1903" s="30">
        <f>VLOOKUP(E1903,UPAH!$C:$F,4,0)</f>
        <v>98000</v>
      </c>
      <c r="I1903" s="31">
        <f t="shared" si="178"/>
        <v>3724</v>
      </c>
    </row>
    <row r="1904" spans="2:13" ht="15" customHeight="1">
      <c r="C1904" s="28"/>
      <c r="D1904" s="27" t="s">
        <v>2255</v>
      </c>
      <c r="E1904" s="27" t="s">
        <v>2256</v>
      </c>
      <c r="F1904" s="29" t="s">
        <v>50</v>
      </c>
      <c r="G1904" s="27">
        <v>1.9E-2</v>
      </c>
      <c r="H1904" s="30">
        <f>VLOOKUP(E1904,UPAH!$C:$F,4,0)</f>
        <v>158700</v>
      </c>
      <c r="I1904" s="31">
        <f t="shared" si="178"/>
        <v>3015.2999999999997</v>
      </c>
    </row>
    <row r="1905" spans="2:13" ht="15" customHeight="1">
      <c r="C1905" s="28"/>
      <c r="D1905" s="27" t="s">
        <v>2257</v>
      </c>
      <c r="E1905" s="27" t="s">
        <v>2258</v>
      </c>
      <c r="F1905" s="29" t="s">
        <v>50</v>
      </c>
      <c r="G1905" s="27">
        <v>1.9E-2</v>
      </c>
      <c r="H1905" s="30">
        <f>VLOOKUP(E1905,UPAH!$C:$F,4,0)</f>
        <v>119100</v>
      </c>
      <c r="I1905" s="31">
        <f t="shared" si="178"/>
        <v>2262.9</v>
      </c>
    </row>
    <row r="1906" spans="2:13" ht="15" customHeight="1">
      <c r="C1906" s="28"/>
      <c r="D1906" s="28"/>
      <c r="E1906" s="28"/>
      <c r="F1906" s="34" t="s">
        <v>88</v>
      </c>
      <c r="G1906" s="35"/>
      <c r="H1906" s="28"/>
      <c r="I1906" s="32">
        <f>SUM(I1902:I1905)</f>
        <v>10769.199999999999</v>
      </c>
    </row>
    <row r="1907" spans="2:13" ht="15" customHeight="1">
      <c r="C1907" s="27" t="s">
        <v>80</v>
      </c>
      <c r="D1907" s="27" t="s">
        <v>89</v>
      </c>
      <c r="E1907" s="28"/>
      <c r="F1907" s="28"/>
      <c r="G1907" s="28"/>
      <c r="H1907" s="28"/>
      <c r="I1907" s="28"/>
    </row>
    <row r="1908" spans="2:13" ht="15" customHeight="1">
      <c r="C1908" s="28"/>
      <c r="D1908" s="27" t="s">
        <v>2260</v>
      </c>
      <c r="E1908" s="27" t="s">
        <v>2261</v>
      </c>
      <c r="F1908" s="30" t="str">
        <f>VLOOKUP(E1908,MATERIAL!$C:$F,3,0)</f>
        <v>L</v>
      </c>
      <c r="G1908" s="27">
        <v>1.897</v>
      </c>
      <c r="H1908" s="30">
        <f>VLOOKUP(E1908,MATERIAL!$C:$F,4,0)</f>
        <v>6000</v>
      </c>
      <c r="I1908" s="31">
        <f t="shared" ref="I1908" si="179">+G1908*H1908</f>
        <v>11382</v>
      </c>
    </row>
    <row r="1909" spans="2:13" ht="15" customHeight="1">
      <c r="C1909" s="28"/>
      <c r="D1909" s="28"/>
      <c r="E1909" s="28"/>
      <c r="F1909" s="34" t="s">
        <v>90</v>
      </c>
      <c r="G1909" s="35"/>
      <c r="H1909" s="28"/>
      <c r="I1909" s="32">
        <f>SUM(I1908)</f>
        <v>11382</v>
      </c>
    </row>
    <row r="1910" spans="2:13" ht="15" customHeight="1">
      <c r="C1910" s="27" t="s">
        <v>81</v>
      </c>
      <c r="D1910" s="27" t="s">
        <v>91</v>
      </c>
      <c r="E1910" s="28"/>
      <c r="F1910" s="28"/>
      <c r="G1910" s="28"/>
      <c r="H1910" s="28"/>
      <c r="I1910" s="28"/>
    </row>
    <row r="1911" spans="2:13" ht="15" customHeight="1">
      <c r="C1911" s="28"/>
      <c r="D1911" s="27" t="s">
        <v>2262</v>
      </c>
      <c r="E1911" s="27" t="s">
        <v>2263</v>
      </c>
      <c r="F1911" s="29" t="s">
        <v>2268</v>
      </c>
      <c r="G1911" s="27">
        <v>1.9E-2</v>
      </c>
      <c r="H1911" s="30">
        <f>VLOOKUP(E1911,[404]PERALATAN!$C:$F,4,0)</f>
        <v>2060600</v>
      </c>
      <c r="I1911" s="31">
        <f t="shared" ref="I1911" si="180">+G1911*H1911</f>
        <v>39151.4</v>
      </c>
    </row>
    <row r="1912" spans="2:13" ht="15" customHeight="1">
      <c r="C1912" s="28"/>
      <c r="D1912" s="28"/>
      <c r="E1912" s="28"/>
      <c r="F1912" s="34" t="s">
        <v>92</v>
      </c>
      <c r="G1912" s="35"/>
      <c r="H1912" s="28"/>
      <c r="I1912" s="32">
        <f>SUM(I1911)</f>
        <v>39151.4</v>
      </c>
    </row>
    <row r="1913" spans="2:13" ht="15" customHeight="1">
      <c r="C1913" s="27" t="s">
        <v>82</v>
      </c>
      <c r="D1913" s="27" t="s">
        <v>93</v>
      </c>
      <c r="E1913" s="28"/>
      <c r="F1913" s="28"/>
      <c r="G1913" s="28"/>
      <c r="H1913" s="28"/>
      <c r="I1913" s="36">
        <f>I1906+I1909+I1912</f>
        <v>61302.6</v>
      </c>
    </row>
    <row r="1914" spans="2:13" ht="15" customHeight="1">
      <c r="C1914" s="27" t="s">
        <v>83</v>
      </c>
      <c r="D1914" s="27" t="str">
        <f>+"Overhead &amp; Profit "&amp;$L$3*100&amp;"%"</f>
        <v>Overhead &amp; Profit 9,5%</v>
      </c>
      <c r="E1914" s="28"/>
      <c r="F1914" s="28"/>
      <c r="G1914" s="27">
        <f>$L$3</f>
        <v>9.5000000000000001E-2</v>
      </c>
      <c r="H1914" s="28"/>
      <c r="I1914" s="36">
        <f>G1914*I1913</f>
        <v>5823.7470000000003</v>
      </c>
    </row>
    <row r="1915" spans="2:13" ht="15" customHeight="1">
      <c r="B1915" s="37" t="str">
        <f>$M$6&amp;55</f>
        <v>PB55</v>
      </c>
      <c r="C1915" s="27" t="s">
        <v>1</v>
      </c>
      <c r="D1915" s="27" t="s">
        <v>94</v>
      </c>
      <c r="E1915" s="28"/>
      <c r="F1915" s="28"/>
      <c r="G1915" s="28"/>
      <c r="H1915" s="28"/>
      <c r="I1915" s="36">
        <f>SUM(I1913:I1914)</f>
        <v>67126.346999999994</v>
      </c>
    </row>
    <row r="1916" spans="2:13" ht="15" customHeight="1">
      <c r="B1916" s="26"/>
    </row>
    <row r="1917" spans="2:13" ht="15" customHeight="1">
      <c r="B1917" s="26"/>
      <c r="C1917" s="21" t="str">
        <f>VLOOKUP(B1930,'REKAP ANALISA'!$C:$G,3,0)</f>
        <v>Bahan 1 m3 grouting campuran</v>
      </c>
    </row>
    <row r="1918" spans="2:13">
      <c r="C1918" s="27" t="s">
        <v>0</v>
      </c>
      <c r="D1918" s="27" t="s">
        <v>60</v>
      </c>
      <c r="E1918" s="27" t="s">
        <v>59</v>
      </c>
      <c r="F1918" s="27" t="s">
        <v>61</v>
      </c>
      <c r="G1918" s="27" t="s">
        <v>62</v>
      </c>
      <c r="H1918" s="27" t="s">
        <v>85</v>
      </c>
      <c r="I1918" s="27" t="s">
        <v>86</v>
      </c>
      <c r="M1918" s="21"/>
    </row>
    <row r="1919" spans="2:13">
      <c r="C1919" s="27" t="s">
        <v>14</v>
      </c>
      <c r="D1919" s="27" t="s">
        <v>87</v>
      </c>
      <c r="E1919" s="28"/>
      <c r="F1919" s="28"/>
      <c r="G1919" s="28"/>
      <c r="H1919" s="28"/>
      <c r="I1919" s="28"/>
      <c r="M1919" s="21"/>
    </row>
    <row r="1920" spans="2:13" ht="15" customHeight="1">
      <c r="C1920" s="28"/>
      <c r="D1920" s="28"/>
      <c r="E1920" s="28"/>
      <c r="F1920" s="34" t="s">
        <v>88</v>
      </c>
      <c r="G1920" s="35"/>
      <c r="H1920" s="28"/>
      <c r="I1920" s="33"/>
    </row>
    <row r="1921" spans="2:13" ht="15" customHeight="1">
      <c r="C1921" s="27" t="s">
        <v>80</v>
      </c>
      <c r="D1921" s="27" t="s">
        <v>89</v>
      </c>
      <c r="E1921" s="28"/>
      <c r="F1921" s="28"/>
      <c r="G1921" s="28"/>
      <c r="H1921" s="33"/>
      <c r="I1921" s="33"/>
    </row>
    <row r="1922" spans="2:13" ht="15" customHeight="1">
      <c r="C1922" s="28"/>
      <c r="D1922" s="27" t="s">
        <v>2269</v>
      </c>
      <c r="E1922" s="27" t="s">
        <v>2270</v>
      </c>
      <c r="F1922" s="30" t="str">
        <f>VLOOKUP(E1922,MATERIAL!$C:$F,3,0)</f>
        <v>Kg</v>
      </c>
      <c r="G1922" s="27">
        <v>1200</v>
      </c>
      <c r="H1922" s="30">
        <f>VLOOKUP(E1922,MATERIAL!$C:$F,4,0)</f>
        <v>4300</v>
      </c>
      <c r="I1922" s="31">
        <f t="shared" ref="I1922:I1924" si="181">+G1922*H1922</f>
        <v>5160000</v>
      </c>
    </row>
    <row r="1923" spans="2:13" ht="15" customHeight="1">
      <c r="C1923" s="28"/>
      <c r="D1923" s="27" t="s">
        <v>2271</v>
      </c>
      <c r="E1923" s="27" t="s">
        <v>2272</v>
      </c>
      <c r="F1923" s="30" t="str">
        <f>VLOOKUP(E1923,MATERIAL!$C:$F,3,0)</f>
        <v>Kg</v>
      </c>
      <c r="G1923" s="27">
        <v>650</v>
      </c>
      <c r="H1923" s="30">
        <f>VLOOKUP(E1923,MATERIAL!$C:$F,4,0)</f>
        <v>1100</v>
      </c>
      <c r="I1923" s="31">
        <f t="shared" si="181"/>
        <v>715000</v>
      </c>
    </row>
    <row r="1924" spans="2:13" ht="15" customHeight="1">
      <c r="C1924" s="28"/>
      <c r="D1924" s="27" t="s">
        <v>29</v>
      </c>
      <c r="E1924" s="27" t="s">
        <v>2214</v>
      </c>
      <c r="F1924" s="30" t="str">
        <f>VLOOKUP(E1924,MATERIAL!$C:$F,3,0)</f>
        <v>m3</v>
      </c>
      <c r="G1924" s="27">
        <v>350</v>
      </c>
      <c r="H1924" s="30">
        <f>VLOOKUP(E1924,MATERIAL!$C:$F,4,0)</f>
        <v>1</v>
      </c>
      <c r="I1924" s="31">
        <f t="shared" si="181"/>
        <v>350</v>
      </c>
    </row>
    <row r="1925" spans="2:13" ht="15" customHeight="1">
      <c r="C1925" s="28"/>
      <c r="D1925" s="28"/>
      <c r="E1925" s="28"/>
      <c r="F1925" s="34" t="s">
        <v>90</v>
      </c>
      <c r="G1925" s="35"/>
      <c r="H1925" s="28"/>
      <c r="I1925" s="32">
        <f>SUM(I1922:I1924)</f>
        <v>5875350</v>
      </c>
    </row>
    <row r="1926" spans="2:13" ht="15" customHeight="1">
      <c r="C1926" s="27" t="s">
        <v>81</v>
      </c>
      <c r="D1926" s="27" t="s">
        <v>91</v>
      </c>
      <c r="E1926" s="28"/>
      <c r="F1926" s="28"/>
      <c r="G1926" s="28"/>
      <c r="H1926" s="28"/>
      <c r="I1926" s="28"/>
    </row>
    <row r="1927" spans="2:13" ht="15" customHeight="1">
      <c r="C1927" s="28"/>
      <c r="D1927" s="28"/>
      <c r="E1927" s="28"/>
      <c r="F1927" s="34" t="s">
        <v>92</v>
      </c>
      <c r="G1927" s="35"/>
      <c r="H1927" s="28"/>
      <c r="I1927" s="33"/>
    </row>
    <row r="1928" spans="2:13" ht="15" customHeight="1">
      <c r="C1928" s="27" t="s">
        <v>82</v>
      </c>
      <c r="D1928" s="27" t="s">
        <v>93</v>
      </c>
      <c r="E1928" s="28"/>
      <c r="F1928" s="28"/>
      <c r="G1928" s="28"/>
      <c r="H1928" s="28"/>
      <c r="I1928" s="32">
        <f>I1925</f>
        <v>5875350</v>
      </c>
    </row>
    <row r="1929" spans="2:13" ht="15" customHeight="1">
      <c r="C1929" s="27" t="s">
        <v>83</v>
      </c>
      <c r="D1929" s="27" t="str">
        <f>+"Overhead &amp; Profit "&amp;$L$3*100&amp;"%"</f>
        <v>Overhead &amp; Profit 9,5%</v>
      </c>
      <c r="E1929" s="28"/>
      <c r="F1929" s="28"/>
      <c r="G1929" s="27">
        <f>$L$3</f>
        <v>9.5000000000000001E-2</v>
      </c>
      <c r="H1929" s="28"/>
      <c r="I1929" s="36">
        <f>G1929*I1928</f>
        <v>558158.25</v>
      </c>
    </row>
    <row r="1930" spans="2:13" ht="15" customHeight="1">
      <c r="B1930" s="37" t="str">
        <f>$M$6&amp;56</f>
        <v>PB56</v>
      </c>
      <c r="C1930" s="27" t="s">
        <v>1</v>
      </c>
      <c r="D1930" s="27" t="s">
        <v>94</v>
      </c>
      <c r="E1930" s="28"/>
      <c r="F1930" s="28"/>
      <c r="G1930" s="28"/>
      <c r="H1930" s="28"/>
      <c r="I1930" s="32">
        <f>SUM(I1928:I1929)</f>
        <v>6433508.25</v>
      </c>
    </row>
    <row r="1931" spans="2:13" ht="15" customHeight="1">
      <c r="B1931" s="26"/>
    </row>
    <row r="1932" spans="2:13" ht="15" customHeight="1">
      <c r="B1932" s="26"/>
      <c r="C1932" s="21" t="str">
        <f>VLOOKUP(B1944,'REKAP ANALISA'!$C:$G,3,0)</f>
        <v>Bahan 1 m3 grouting tidak campuran</v>
      </c>
    </row>
    <row r="1933" spans="2:13" ht="15" customHeight="1">
      <c r="C1933" s="27" t="s">
        <v>0</v>
      </c>
      <c r="D1933" s="27" t="s">
        <v>60</v>
      </c>
      <c r="E1933" s="27" t="s">
        <v>59</v>
      </c>
      <c r="F1933" s="27" t="s">
        <v>61</v>
      </c>
      <c r="G1933" s="27" t="s">
        <v>62</v>
      </c>
      <c r="H1933" s="27" t="s">
        <v>85</v>
      </c>
      <c r="I1933" s="27" t="s">
        <v>86</v>
      </c>
    </row>
    <row r="1934" spans="2:13" ht="15" customHeight="1">
      <c r="C1934" s="27" t="s">
        <v>14</v>
      </c>
      <c r="D1934" s="27" t="s">
        <v>87</v>
      </c>
      <c r="E1934" s="28"/>
      <c r="F1934" s="28"/>
      <c r="G1934" s="28"/>
      <c r="H1934" s="28"/>
      <c r="I1934" s="28"/>
    </row>
    <row r="1935" spans="2:13" ht="15" customHeight="1">
      <c r="C1935" s="28"/>
      <c r="D1935" s="28"/>
      <c r="E1935" s="28"/>
      <c r="F1935" s="34" t="s">
        <v>88</v>
      </c>
      <c r="G1935" s="35"/>
      <c r="H1935" s="28"/>
      <c r="I1935" s="33"/>
    </row>
    <row r="1936" spans="2:13">
      <c r="C1936" s="27" t="s">
        <v>80</v>
      </c>
      <c r="D1936" s="27" t="s">
        <v>89</v>
      </c>
      <c r="E1936" s="28"/>
      <c r="F1936" s="28"/>
      <c r="G1936" s="28"/>
      <c r="H1936" s="28"/>
      <c r="I1936" s="33"/>
      <c r="M1936" s="21"/>
    </row>
    <row r="1937" spans="2:13">
      <c r="C1937" s="28"/>
      <c r="D1937" s="27" t="s">
        <v>2269</v>
      </c>
      <c r="E1937" s="27" t="s">
        <v>2270</v>
      </c>
      <c r="F1937" s="30" t="str">
        <f>VLOOKUP(E1937,MATERIAL!$C:$F,3,0)</f>
        <v>Kg</v>
      </c>
      <c r="G1937" s="27">
        <v>1850</v>
      </c>
      <c r="H1937" s="30">
        <f>VLOOKUP(E1937,MATERIAL!$C:$F,4,0)</f>
        <v>4300</v>
      </c>
      <c r="I1937" s="31">
        <f t="shared" ref="I1937:I1938" si="182">+G1937*H1937</f>
        <v>7955000</v>
      </c>
      <c r="M1937" s="21"/>
    </row>
    <row r="1938" spans="2:13" ht="15" customHeight="1">
      <c r="C1938" s="28"/>
      <c r="D1938" s="27" t="s">
        <v>29</v>
      </c>
      <c r="E1938" s="27" t="s">
        <v>2214</v>
      </c>
      <c r="F1938" s="30" t="str">
        <f>VLOOKUP(E1938,MATERIAL!$C:$F,3,0)</f>
        <v>m3</v>
      </c>
      <c r="G1938" s="27">
        <v>400</v>
      </c>
      <c r="H1938" s="30">
        <f>VLOOKUP(E1938,MATERIAL!$C:$F,4,0)</f>
        <v>1</v>
      </c>
      <c r="I1938" s="31">
        <f t="shared" si="182"/>
        <v>400</v>
      </c>
    </row>
    <row r="1939" spans="2:13" ht="15" customHeight="1">
      <c r="C1939" s="28"/>
      <c r="D1939" s="28"/>
      <c r="E1939" s="28"/>
      <c r="F1939" s="34" t="s">
        <v>90</v>
      </c>
      <c r="G1939" s="35"/>
      <c r="H1939" s="28"/>
      <c r="I1939" s="32">
        <f>SUM(I1937:I1938)</f>
        <v>7955400</v>
      </c>
    </row>
    <row r="1940" spans="2:13" ht="15" customHeight="1">
      <c r="C1940" s="27" t="s">
        <v>81</v>
      </c>
      <c r="D1940" s="27" t="s">
        <v>91</v>
      </c>
      <c r="E1940" s="28"/>
      <c r="F1940" s="28"/>
      <c r="G1940" s="28"/>
      <c r="H1940" s="28"/>
      <c r="I1940" s="28"/>
    </row>
    <row r="1941" spans="2:13" ht="15" customHeight="1">
      <c r="C1941" s="28"/>
      <c r="D1941" s="28"/>
      <c r="E1941" s="28"/>
      <c r="F1941" s="34" t="s">
        <v>92</v>
      </c>
      <c r="G1941" s="35"/>
      <c r="H1941" s="28"/>
      <c r="I1941" s="33"/>
    </row>
    <row r="1942" spans="2:13" ht="15" customHeight="1">
      <c r="C1942" s="27" t="s">
        <v>82</v>
      </c>
      <c r="D1942" s="27" t="s">
        <v>93</v>
      </c>
      <c r="E1942" s="28"/>
      <c r="F1942" s="28"/>
      <c r="G1942" s="28"/>
      <c r="H1942" s="28"/>
      <c r="I1942" s="32">
        <f>I1939</f>
        <v>7955400</v>
      </c>
    </row>
    <row r="1943" spans="2:13" ht="15" customHeight="1">
      <c r="C1943" s="27" t="s">
        <v>83</v>
      </c>
      <c r="D1943" s="27" t="str">
        <f>+"Overhead &amp; Profit "&amp;$L$3*100&amp;"%"</f>
        <v>Overhead &amp; Profit 9,5%</v>
      </c>
      <c r="E1943" s="28"/>
      <c r="F1943" s="28"/>
      <c r="G1943" s="27">
        <f>$L$3</f>
        <v>9.5000000000000001E-2</v>
      </c>
      <c r="H1943" s="28"/>
      <c r="I1943" s="36">
        <f>G1943*I1942</f>
        <v>755763</v>
      </c>
    </row>
    <row r="1944" spans="2:13" ht="15" customHeight="1">
      <c r="B1944" s="37" t="str">
        <f>$M$6&amp;57</f>
        <v>PB57</v>
      </c>
      <c r="C1944" s="27" t="s">
        <v>1</v>
      </c>
      <c r="D1944" s="27" t="s">
        <v>94</v>
      </c>
      <c r="E1944" s="28"/>
      <c r="F1944" s="28"/>
      <c r="G1944" s="28"/>
      <c r="H1944" s="28"/>
      <c r="I1944" s="32">
        <f>SUM(I1942:I1943)</f>
        <v>8711163</v>
      </c>
    </row>
    <row r="1945" spans="2:13" ht="15" customHeight="1">
      <c r="B1945" s="26"/>
    </row>
    <row r="1946" spans="2:13" ht="15" customHeight="1">
      <c r="B1946" s="26"/>
      <c r="C1946" s="21" t="str">
        <f>VLOOKUP(B1959,'REKAP ANALISA'!$C:$G,3,0)</f>
        <v>Upah melakukan 1 titik grouting pada join pracetak</v>
      </c>
    </row>
    <row r="1947" spans="2:13" ht="15" customHeight="1">
      <c r="C1947" s="27" t="s">
        <v>0</v>
      </c>
      <c r="D1947" s="27" t="s">
        <v>60</v>
      </c>
      <c r="E1947" s="27" t="s">
        <v>59</v>
      </c>
      <c r="F1947" s="27" t="s">
        <v>61</v>
      </c>
      <c r="G1947" s="27" t="s">
        <v>62</v>
      </c>
      <c r="H1947" s="27" t="s">
        <v>85</v>
      </c>
      <c r="I1947" s="27" t="s">
        <v>86</v>
      </c>
    </row>
    <row r="1948" spans="2:13" ht="15" customHeight="1">
      <c r="C1948" s="27" t="s">
        <v>14</v>
      </c>
      <c r="D1948" s="27" t="s">
        <v>87</v>
      </c>
      <c r="E1948" s="28"/>
      <c r="F1948" s="28"/>
      <c r="G1948" s="28"/>
      <c r="H1948" s="28"/>
      <c r="I1948" s="28"/>
    </row>
    <row r="1949" spans="2:13" ht="15" customHeight="1">
      <c r="C1949" s="28"/>
      <c r="D1949" s="27" t="s">
        <v>2167</v>
      </c>
      <c r="E1949" s="27" t="s">
        <v>64</v>
      </c>
      <c r="F1949" s="29" t="s">
        <v>50</v>
      </c>
      <c r="G1949" s="27">
        <v>0.36699999999999999</v>
      </c>
      <c r="H1949" s="30">
        <f>VLOOKUP(E1949,UPAH!$C:$F,4,0)</f>
        <v>98000</v>
      </c>
      <c r="I1949" s="31">
        <f t="shared" ref="I1949:I1951" si="183">+G1949*H1949</f>
        <v>35966</v>
      </c>
    </row>
    <row r="1950" spans="2:13" ht="15" customHeight="1">
      <c r="C1950" s="28"/>
      <c r="D1950" s="27" t="s">
        <v>51</v>
      </c>
      <c r="E1950" s="27" t="s">
        <v>65</v>
      </c>
      <c r="F1950" s="29" t="s">
        <v>50</v>
      </c>
      <c r="G1950" s="27">
        <v>7.3999999999999996E-2</v>
      </c>
      <c r="H1950" s="30">
        <f>VLOOKUP(E1950,UPAH!$C:$F,4,0)</f>
        <v>106000</v>
      </c>
      <c r="I1950" s="31">
        <f t="shared" si="183"/>
        <v>7844</v>
      </c>
    </row>
    <row r="1951" spans="2:13">
      <c r="C1951" s="28"/>
      <c r="D1951" s="27" t="s">
        <v>49</v>
      </c>
      <c r="E1951" s="27" t="s">
        <v>66</v>
      </c>
      <c r="F1951" s="29" t="s">
        <v>50</v>
      </c>
      <c r="G1951" s="27">
        <v>3.6999999999999998E-2</v>
      </c>
      <c r="H1951" s="30">
        <f>VLOOKUP(E1951,UPAH!$C:$F,4,0)</f>
        <v>111000</v>
      </c>
      <c r="I1951" s="31">
        <f t="shared" si="183"/>
        <v>4107</v>
      </c>
      <c r="M1951" s="21"/>
    </row>
    <row r="1952" spans="2:13">
      <c r="C1952" s="28"/>
      <c r="D1952" s="28"/>
      <c r="E1952" s="28"/>
      <c r="F1952" s="34" t="s">
        <v>88</v>
      </c>
      <c r="G1952" s="35"/>
      <c r="H1952" s="28"/>
      <c r="I1952" s="32">
        <f>SUM(I1949:I1951)</f>
        <v>47917</v>
      </c>
      <c r="M1952" s="21"/>
    </row>
    <row r="1953" spans="2:13" ht="15" customHeight="1">
      <c r="C1953" s="27" t="s">
        <v>80</v>
      </c>
      <c r="D1953" s="27" t="s">
        <v>89</v>
      </c>
      <c r="E1953" s="28"/>
      <c r="F1953" s="28"/>
      <c r="G1953" s="28"/>
      <c r="H1953" s="28"/>
      <c r="I1953" s="33"/>
    </row>
    <row r="1954" spans="2:13" ht="15" customHeight="1">
      <c r="C1954" s="28"/>
      <c r="D1954" s="28"/>
      <c r="E1954" s="28"/>
      <c r="F1954" s="34" t="s">
        <v>90</v>
      </c>
      <c r="G1954" s="35"/>
      <c r="H1954" s="28"/>
      <c r="I1954" s="33"/>
    </row>
    <row r="1955" spans="2:13" ht="15" customHeight="1">
      <c r="C1955" s="27" t="s">
        <v>81</v>
      </c>
      <c r="D1955" s="27" t="s">
        <v>91</v>
      </c>
      <c r="E1955" s="28"/>
      <c r="F1955" s="28"/>
      <c r="G1955" s="28"/>
      <c r="H1955" s="28"/>
      <c r="I1955" s="33"/>
    </row>
    <row r="1956" spans="2:13" ht="15" customHeight="1">
      <c r="C1956" s="28"/>
      <c r="D1956" s="28"/>
      <c r="E1956" s="28"/>
      <c r="F1956" s="34" t="s">
        <v>92</v>
      </c>
      <c r="G1956" s="35"/>
      <c r="H1956" s="28"/>
      <c r="I1956" s="33"/>
    </row>
    <row r="1957" spans="2:13" ht="15" customHeight="1">
      <c r="C1957" s="27" t="s">
        <v>82</v>
      </c>
      <c r="D1957" s="27" t="s">
        <v>93</v>
      </c>
      <c r="E1957" s="28"/>
      <c r="F1957" s="28"/>
      <c r="G1957" s="28"/>
      <c r="H1957" s="28"/>
      <c r="I1957" s="32">
        <f>I1952</f>
        <v>47917</v>
      </c>
    </row>
    <row r="1958" spans="2:13" ht="15" customHeight="1">
      <c r="C1958" s="27" t="s">
        <v>83</v>
      </c>
      <c r="D1958" s="27" t="str">
        <f>+"Overhead &amp; Profit "&amp;$L$3*100&amp;"%"</f>
        <v>Overhead &amp; Profit 9,5%</v>
      </c>
      <c r="E1958" s="28"/>
      <c r="F1958" s="28"/>
      <c r="G1958" s="27">
        <f>$L$3</f>
        <v>9.5000000000000001E-2</v>
      </c>
      <c r="H1958" s="28"/>
      <c r="I1958" s="36">
        <f>G1958*I1957</f>
        <v>4552.1149999999998</v>
      </c>
    </row>
    <row r="1959" spans="2:13" ht="15" customHeight="1">
      <c r="B1959" s="37" t="str">
        <f>$M$6&amp;58</f>
        <v>PB58</v>
      </c>
      <c r="C1959" s="27" t="s">
        <v>1</v>
      </c>
      <c r="D1959" s="27" t="s">
        <v>94</v>
      </c>
      <c r="E1959" s="28"/>
      <c r="F1959" s="28"/>
      <c r="G1959" s="28"/>
      <c r="H1959" s="28"/>
      <c r="I1959" s="32">
        <f>SUM(I1957:I1958)</f>
        <v>52469.114999999998</v>
      </c>
    </row>
    <row r="1960" spans="2:13" ht="15" customHeight="1">
      <c r="B1960" s="26"/>
    </row>
    <row r="1961" spans="2:13" ht="15" customHeight="1">
      <c r="B1961" s="26"/>
      <c r="C1961" s="21" t="str">
        <f>VLOOKUP(B1978,'REKAP ANALISA'!$C:$G,3,0)</f>
        <v>Pemasangan 1 titik Bekisting join pracetak</v>
      </c>
    </row>
    <row r="1962" spans="2:13" ht="15" customHeight="1">
      <c r="C1962" s="27" t="s">
        <v>0</v>
      </c>
      <c r="D1962" s="27" t="s">
        <v>60</v>
      </c>
      <c r="E1962" s="27" t="s">
        <v>59</v>
      </c>
      <c r="F1962" s="27" t="s">
        <v>61</v>
      </c>
      <c r="G1962" s="27" t="s">
        <v>62</v>
      </c>
      <c r="H1962" s="27" t="s">
        <v>85</v>
      </c>
      <c r="I1962" s="27" t="s">
        <v>86</v>
      </c>
    </row>
    <row r="1963" spans="2:13" ht="15" customHeight="1">
      <c r="C1963" s="27" t="s">
        <v>14</v>
      </c>
      <c r="D1963" s="27" t="s">
        <v>87</v>
      </c>
      <c r="E1963" s="28"/>
      <c r="F1963" s="28"/>
      <c r="G1963" s="28"/>
      <c r="H1963" s="28"/>
      <c r="I1963" s="28"/>
    </row>
    <row r="1964" spans="2:13" ht="15" customHeight="1">
      <c r="C1964" s="28"/>
      <c r="D1964" s="27" t="s">
        <v>53</v>
      </c>
      <c r="E1964" s="27" t="s">
        <v>63</v>
      </c>
      <c r="F1964" s="29" t="s">
        <v>50</v>
      </c>
      <c r="G1964" s="27">
        <v>0.14699999999999999</v>
      </c>
      <c r="H1964" s="30">
        <f>VLOOKUP(E1964,UPAH!$C:$F,4,0)</f>
        <v>93000</v>
      </c>
      <c r="I1964" s="31">
        <f t="shared" ref="I1964:I1967" si="184">+G1964*H1964</f>
        <v>13671</v>
      </c>
    </row>
    <row r="1965" spans="2:13">
      <c r="C1965" s="28"/>
      <c r="D1965" s="27" t="s">
        <v>52</v>
      </c>
      <c r="E1965" s="27" t="s">
        <v>64</v>
      </c>
      <c r="F1965" s="29" t="s">
        <v>50</v>
      </c>
      <c r="G1965" s="27">
        <v>0.14699999999999999</v>
      </c>
      <c r="H1965" s="30">
        <f>VLOOKUP(E1965,UPAH!$C:$F,4,0)</f>
        <v>98000</v>
      </c>
      <c r="I1965" s="31">
        <f t="shared" si="184"/>
        <v>14406</v>
      </c>
      <c r="M1965" s="21"/>
    </row>
    <row r="1966" spans="2:13">
      <c r="C1966" s="28"/>
      <c r="D1966" s="27" t="s">
        <v>51</v>
      </c>
      <c r="E1966" s="27" t="s">
        <v>65</v>
      </c>
      <c r="F1966" s="29" t="s">
        <v>50</v>
      </c>
      <c r="G1966" s="27">
        <v>1.4999999999999999E-2</v>
      </c>
      <c r="H1966" s="30">
        <f>VLOOKUP(E1966,UPAH!$C:$F,4,0)</f>
        <v>106000</v>
      </c>
      <c r="I1966" s="31">
        <f t="shared" si="184"/>
        <v>1590</v>
      </c>
      <c r="M1966" s="21"/>
    </row>
    <row r="1967" spans="2:13" ht="15" customHeight="1">
      <c r="C1967" s="28"/>
      <c r="D1967" s="27" t="s">
        <v>49</v>
      </c>
      <c r="E1967" s="27" t="s">
        <v>66</v>
      </c>
      <c r="F1967" s="29" t="s">
        <v>50</v>
      </c>
      <c r="G1967" s="27">
        <v>5.0000000000000001E-3</v>
      </c>
      <c r="H1967" s="30">
        <f>VLOOKUP(E1967,UPAH!$C:$F,4,0)</f>
        <v>111000</v>
      </c>
      <c r="I1967" s="31">
        <f t="shared" si="184"/>
        <v>555</v>
      </c>
    </row>
    <row r="1968" spans="2:13" ht="15" customHeight="1">
      <c r="C1968" s="28"/>
      <c r="D1968" s="28"/>
      <c r="E1968" s="28"/>
      <c r="F1968" s="34" t="s">
        <v>88</v>
      </c>
      <c r="G1968" s="35"/>
      <c r="H1968" s="28"/>
      <c r="I1968" s="32">
        <f>SUM(I1964:I1967)</f>
        <v>30222</v>
      </c>
    </row>
    <row r="1969" spans="2:13" ht="15" customHeight="1">
      <c r="C1969" s="27" t="s">
        <v>80</v>
      </c>
      <c r="D1969" s="27" t="s">
        <v>89</v>
      </c>
      <c r="E1969" s="28"/>
      <c r="F1969" s="28"/>
      <c r="G1969" s="28"/>
      <c r="H1969" s="28"/>
      <c r="I1969" s="28"/>
    </row>
    <row r="1970" spans="2:13" ht="15" customHeight="1">
      <c r="C1970" s="28"/>
      <c r="D1970" s="27" t="s">
        <v>2249</v>
      </c>
      <c r="E1970" s="27" t="s">
        <v>100</v>
      </c>
      <c r="F1970" s="30" t="str">
        <f>VLOOKUP(E1970,MATERIAL!$C:$F,3,0)</f>
        <v>m3</v>
      </c>
      <c r="G1970" s="27">
        <v>1.2E-2</v>
      </c>
      <c r="H1970" s="30">
        <f>VLOOKUP(E1970,MATERIAL!$C:$F,4,0)</f>
        <v>7579000</v>
      </c>
      <c r="I1970" s="31">
        <f t="shared" ref="I1970:I1972" si="185">+G1970*H1970</f>
        <v>90948</v>
      </c>
    </row>
    <row r="1971" spans="2:13" ht="15" customHeight="1">
      <c r="C1971" s="28"/>
      <c r="D1971" s="27" t="s">
        <v>2184</v>
      </c>
      <c r="E1971" s="27" t="s">
        <v>2185</v>
      </c>
      <c r="F1971" s="30" t="str">
        <f>VLOOKUP(E1971,MATERIAL!$C:$F,3,0)</f>
        <v>m3</v>
      </c>
      <c r="G1971" s="27">
        <v>4.0000000000000001E-3</v>
      </c>
      <c r="H1971" s="30">
        <f>VLOOKUP(E1971,MATERIAL!$C:$F,4,0)</f>
        <v>2088900</v>
      </c>
      <c r="I1971" s="31">
        <f t="shared" si="185"/>
        <v>8355.6</v>
      </c>
    </row>
    <row r="1972" spans="2:13" ht="15" customHeight="1">
      <c r="C1972" s="28"/>
      <c r="D1972" s="27" t="s">
        <v>2243</v>
      </c>
      <c r="E1972" s="27" t="s">
        <v>102</v>
      </c>
      <c r="F1972" s="30" t="str">
        <f>VLOOKUP(E1972,MATERIAL!$C:$F,3,0)</f>
        <v>Kg</v>
      </c>
      <c r="G1972" s="27">
        <v>0.26400000000000001</v>
      </c>
      <c r="H1972" s="30">
        <f>VLOOKUP(E1972,MATERIAL!$C:$F,4,0)</f>
        <v>18000</v>
      </c>
      <c r="I1972" s="31">
        <f t="shared" si="185"/>
        <v>4752</v>
      </c>
    </row>
    <row r="1973" spans="2:13" ht="15" customHeight="1">
      <c r="C1973" s="28"/>
      <c r="D1973" s="28"/>
      <c r="E1973" s="28"/>
      <c r="F1973" s="34" t="s">
        <v>90</v>
      </c>
      <c r="G1973" s="35"/>
      <c r="H1973" s="28"/>
      <c r="I1973" s="32">
        <f>SUM(I1970:I1972)</f>
        <v>104055.6</v>
      </c>
    </row>
    <row r="1974" spans="2:13" ht="15" customHeight="1">
      <c r="C1974" s="27" t="s">
        <v>81</v>
      </c>
      <c r="D1974" s="27" t="s">
        <v>91</v>
      </c>
      <c r="E1974" s="28"/>
      <c r="F1974" s="28"/>
      <c r="G1974" s="28"/>
      <c r="H1974" s="28"/>
      <c r="I1974" s="33"/>
    </row>
    <row r="1975" spans="2:13" ht="15" customHeight="1">
      <c r="C1975" s="28"/>
      <c r="D1975" s="28"/>
      <c r="E1975" s="28"/>
      <c r="F1975" s="34" t="s">
        <v>92</v>
      </c>
      <c r="G1975" s="35"/>
      <c r="H1975" s="28"/>
      <c r="I1975" s="33"/>
    </row>
    <row r="1976" spans="2:13" ht="15" customHeight="1">
      <c r="C1976" s="27" t="s">
        <v>82</v>
      </c>
      <c r="D1976" s="27" t="s">
        <v>93</v>
      </c>
      <c r="E1976" s="28"/>
      <c r="F1976" s="28"/>
      <c r="G1976" s="28"/>
      <c r="H1976" s="28"/>
      <c r="I1976" s="36">
        <f>I1968+I1973</f>
        <v>134277.6</v>
      </c>
    </row>
    <row r="1977" spans="2:13" ht="15" customHeight="1">
      <c r="C1977" s="27" t="s">
        <v>83</v>
      </c>
      <c r="D1977" s="27" t="str">
        <f>+"Overhead &amp; Profit "&amp;$L$3*100&amp;"%"</f>
        <v>Overhead &amp; Profit 9,5%</v>
      </c>
      <c r="E1977" s="28"/>
      <c r="F1977" s="28"/>
      <c r="G1977" s="27">
        <f>$L$3</f>
        <v>9.5000000000000001E-2</v>
      </c>
      <c r="H1977" s="28"/>
      <c r="I1977" s="36">
        <f>G1977*I1976</f>
        <v>12756.372000000001</v>
      </c>
    </row>
    <row r="1978" spans="2:13" ht="15" customHeight="1">
      <c r="B1978" s="37" t="str">
        <f>$M$6&amp;59</f>
        <v>PB59</v>
      </c>
      <c r="C1978" s="27" t="s">
        <v>1</v>
      </c>
      <c r="D1978" s="27" t="s">
        <v>94</v>
      </c>
      <c r="E1978" s="28"/>
      <c r="F1978" s="28"/>
      <c r="G1978" s="28"/>
      <c r="H1978" s="28"/>
      <c r="I1978" s="36">
        <f>SUM(I1976:I1977)</f>
        <v>147033.97200000001</v>
      </c>
    </row>
    <row r="1979" spans="2:13" ht="15" customHeight="1">
      <c r="B1979" s="26"/>
    </row>
    <row r="1980" spans="2:13">
      <c r="B1980" s="26"/>
      <c r="C1980" s="21" t="str">
        <f>VLOOKUP(B1994,'REKAP ANALISA'!$C:$G,3,0)</f>
        <v>Upah 1 titik Join dengan Sling</v>
      </c>
      <c r="M1980" s="21"/>
    </row>
    <row r="1981" spans="2:13">
      <c r="C1981" s="27" t="s">
        <v>0</v>
      </c>
      <c r="D1981" s="27" t="s">
        <v>60</v>
      </c>
      <c r="E1981" s="27" t="s">
        <v>59</v>
      </c>
      <c r="F1981" s="27" t="s">
        <v>61</v>
      </c>
      <c r="G1981" s="27" t="s">
        <v>62</v>
      </c>
      <c r="H1981" s="27" t="s">
        <v>85</v>
      </c>
      <c r="I1981" s="27" t="s">
        <v>86</v>
      </c>
      <c r="M1981" s="21"/>
    </row>
    <row r="1982" spans="2:13" ht="15" customHeight="1">
      <c r="C1982" s="27" t="s">
        <v>14</v>
      </c>
      <c r="D1982" s="27" t="s">
        <v>87</v>
      </c>
      <c r="E1982" s="28"/>
      <c r="F1982" s="28"/>
      <c r="G1982" s="28"/>
      <c r="H1982" s="28"/>
      <c r="I1982" s="28"/>
    </row>
    <row r="1983" spans="2:13" ht="15" customHeight="1">
      <c r="C1983" s="28"/>
      <c r="D1983" s="27" t="s">
        <v>53</v>
      </c>
      <c r="E1983" s="27" t="s">
        <v>63</v>
      </c>
      <c r="F1983" s="29" t="s">
        <v>50</v>
      </c>
      <c r="G1983" s="27">
        <v>0.22</v>
      </c>
      <c r="H1983" s="30">
        <f>VLOOKUP(E1983,UPAH!$C:$F,4,0)</f>
        <v>93000</v>
      </c>
      <c r="I1983" s="31">
        <f t="shared" ref="I1983:I1986" si="186">+G1983*H1983</f>
        <v>20460</v>
      </c>
    </row>
    <row r="1984" spans="2:13" ht="15" customHeight="1">
      <c r="C1984" s="28"/>
      <c r="D1984" s="27" t="s">
        <v>52</v>
      </c>
      <c r="E1984" s="27" t="s">
        <v>64</v>
      </c>
      <c r="F1984" s="29" t="s">
        <v>50</v>
      </c>
      <c r="G1984" s="27">
        <v>0.22</v>
      </c>
      <c r="H1984" s="30">
        <f>VLOOKUP(E1984,UPAH!$C:$F,4,0)</f>
        <v>98000</v>
      </c>
      <c r="I1984" s="31">
        <f t="shared" si="186"/>
        <v>21560</v>
      </c>
    </row>
    <row r="1985" spans="2:13" ht="15" customHeight="1">
      <c r="C1985" s="28"/>
      <c r="D1985" s="27" t="s">
        <v>2242</v>
      </c>
      <c r="E1985" s="27" t="s">
        <v>64</v>
      </c>
      <c r="F1985" s="29" t="s">
        <v>50</v>
      </c>
      <c r="G1985" s="27">
        <v>0.22</v>
      </c>
      <c r="H1985" s="30">
        <f>VLOOKUP(E1985,UPAH!$C:$F,4,0)</f>
        <v>98000</v>
      </c>
      <c r="I1985" s="31">
        <f t="shared" si="186"/>
        <v>21560</v>
      </c>
    </row>
    <row r="1986" spans="2:13" ht="15" customHeight="1">
      <c r="C1986" s="28"/>
      <c r="D1986" s="27" t="s">
        <v>49</v>
      </c>
      <c r="E1986" s="27" t="s">
        <v>66</v>
      </c>
      <c r="F1986" s="29" t="s">
        <v>50</v>
      </c>
      <c r="G1986" s="27">
        <v>1.0999999999999999E-2</v>
      </c>
      <c r="H1986" s="30">
        <f>VLOOKUP(E1986,UPAH!$C:$F,4,0)</f>
        <v>111000</v>
      </c>
      <c r="I1986" s="31">
        <f t="shared" si="186"/>
        <v>1221</v>
      </c>
    </row>
    <row r="1987" spans="2:13" ht="15" customHeight="1">
      <c r="C1987" s="28"/>
      <c r="D1987" s="28"/>
      <c r="E1987" s="28"/>
      <c r="F1987" s="34" t="s">
        <v>88</v>
      </c>
      <c r="G1987" s="35"/>
      <c r="H1987" s="28"/>
      <c r="I1987" s="32">
        <f>SUM(I1983:I1986)</f>
        <v>64801</v>
      </c>
    </row>
    <row r="1988" spans="2:13" ht="15" customHeight="1">
      <c r="C1988" s="27" t="s">
        <v>80</v>
      </c>
      <c r="D1988" s="27" t="s">
        <v>89</v>
      </c>
      <c r="E1988" s="28"/>
      <c r="F1988" s="28"/>
      <c r="G1988" s="28"/>
      <c r="H1988" s="28"/>
      <c r="I1988" s="28"/>
    </row>
    <row r="1989" spans="2:13" ht="15" customHeight="1">
      <c r="C1989" s="28"/>
      <c r="D1989" s="28"/>
      <c r="E1989" s="28"/>
      <c r="F1989" s="34" t="s">
        <v>90</v>
      </c>
      <c r="G1989" s="35"/>
      <c r="H1989" s="28"/>
      <c r="I1989" s="33"/>
    </row>
    <row r="1990" spans="2:13" ht="15" customHeight="1">
      <c r="C1990" s="27" t="s">
        <v>81</v>
      </c>
      <c r="D1990" s="27" t="s">
        <v>91</v>
      </c>
      <c r="E1990" s="28"/>
      <c r="F1990" s="28"/>
      <c r="G1990" s="28"/>
      <c r="H1990" s="28"/>
      <c r="I1990" s="33"/>
    </row>
    <row r="1991" spans="2:13" ht="15" customHeight="1">
      <c r="C1991" s="28"/>
      <c r="D1991" s="28"/>
      <c r="E1991" s="28"/>
      <c r="F1991" s="34" t="s">
        <v>92</v>
      </c>
      <c r="G1991" s="35"/>
      <c r="H1991" s="28"/>
      <c r="I1991" s="33"/>
    </row>
    <row r="1992" spans="2:13" ht="15" customHeight="1">
      <c r="C1992" s="27" t="s">
        <v>82</v>
      </c>
      <c r="D1992" s="27" t="s">
        <v>93</v>
      </c>
      <c r="E1992" s="28"/>
      <c r="F1992" s="28"/>
      <c r="G1992" s="28"/>
      <c r="H1992" s="28"/>
      <c r="I1992" s="32">
        <f>I1987</f>
        <v>64801</v>
      </c>
    </row>
    <row r="1993" spans="2:13" ht="15" customHeight="1">
      <c r="C1993" s="27" t="s">
        <v>83</v>
      </c>
      <c r="D1993" s="27" t="str">
        <f>+"Overhead &amp; Profit "&amp;$L$3*100&amp;"%"</f>
        <v>Overhead &amp; Profit 9,5%</v>
      </c>
      <c r="E1993" s="28"/>
      <c r="F1993" s="28"/>
      <c r="G1993" s="27">
        <f>$L$3</f>
        <v>9.5000000000000001E-2</v>
      </c>
      <c r="H1993" s="28"/>
      <c r="I1993" s="36">
        <f>G1993*I1992</f>
        <v>6156.0950000000003</v>
      </c>
    </row>
    <row r="1994" spans="2:13" ht="15" customHeight="1">
      <c r="B1994" s="37" t="str">
        <f>$M$6&amp;60</f>
        <v>PB60</v>
      </c>
      <c r="C1994" s="27" t="s">
        <v>1</v>
      </c>
      <c r="D1994" s="27" t="s">
        <v>94</v>
      </c>
      <c r="E1994" s="28"/>
      <c r="F1994" s="28"/>
      <c r="G1994" s="28"/>
      <c r="H1994" s="28"/>
      <c r="I1994" s="32">
        <f>SUM(I1992:I1993)</f>
        <v>70957.095000000001</v>
      </c>
    </row>
    <row r="1995" spans="2:13" ht="15" customHeight="1">
      <c r="B1995" s="26"/>
    </row>
    <row r="1996" spans="2:13" ht="15" customHeight="1">
      <c r="B1996" s="26"/>
      <c r="C1996" s="21" t="str">
        <f>'REKAP ANALISA'!D118</f>
        <v>HARGA SATUAN PEKERJAAN BESI DAN ALUMUNIUM</v>
      </c>
    </row>
    <row r="1997" spans="2:13" ht="15" customHeight="1">
      <c r="B1997" s="26"/>
      <c r="C1997" s="21" t="str">
        <f>VLOOKUP(B2012,'REKAP ANALISA'!$C:$G,3,0)</f>
        <v>Pemasangan 1 kg besi profil</v>
      </c>
    </row>
    <row r="1998" spans="2:13" ht="15" customHeight="1">
      <c r="C1998" s="27" t="s">
        <v>0</v>
      </c>
      <c r="D1998" s="27" t="s">
        <v>60</v>
      </c>
      <c r="E1998" s="27" t="s">
        <v>59</v>
      </c>
      <c r="F1998" s="27" t="s">
        <v>61</v>
      </c>
      <c r="G1998" s="27" t="s">
        <v>62</v>
      </c>
      <c r="H1998" s="27" t="s">
        <v>85</v>
      </c>
      <c r="I1998" s="27" t="s">
        <v>86</v>
      </c>
    </row>
    <row r="1999" spans="2:13">
      <c r="C1999" s="27" t="s">
        <v>14</v>
      </c>
      <c r="D1999" s="27" t="s">
        <v>87</v>
      </c>
      <c r="E1999" s="28"/>
      <c r="F1999" s="28"/>
      <c r="G1999" s="28"/>
      <c r="H1999" s="28"/>
      <c r="I1999" s="28"/>
      <c r="M1999" s="21"/>
    </row>
    <row r="2000" spans="2:13">
      <c r="C2000" s="28"/>
      <c r="D2000" s="27" t="s">
        <v>53</v>
      </c>
      <c r="E2000" s="27" t="s">
        <v>63</v>
      </c>
      <c r="F2000" s="29" t="s">
        <v>50</v>
      </c>
      <c r="G2000" s="27">
        <v>0.06</v>
      </c>
      <c r="H2000" s="30">
        <f>VLOOKUP(E2000,UPAH!$C:$F,4,0)</f>
        <v>93000</v>
      </c>
      <c r="I2000" s="31">
        <f t="shared" ref="I2000:I2003" si="187">+G2000*H2000</f>
        <v>5580</v>
      </c>
      <c r="M2000" s="21"/>
    </row>
    <row r="2001" spans="2:13" ht="15" customHeight="1">
      <c r="C2001" s="28"/>
      <c r="D2001" s="27" t="s">
        <v>2273</v>
      </c>
      <c r="E2001" s="27" t="s">
        <v>64</v>
      </c>
      <c r="F2001" s="29" t="s">
        <v>50</v>
      </c>
      <c r="G2001" s="27">
        <v>0.06</v>
      </c>
      <c r="H2001" s="30">
        <f>VLOOKUP(E2001,UPAH!$C:$F,4,0)</f>
        <v>98000</v>
      </c>
      <c r="I2001" s="31">
        <f t="shared" si="187"/>
        <v>5880</v>
      </c>
    </row>
    <row r="2002" spans="2:13" ht="15" customHeight="1">
      <c r="C2002" s="28"/>
      <c r="D2002" s="27" t="s">
        <v>51</v>
      </c>
      <c r="E2002" s="27" t="s">
        <v>65</v>
      </c>
      <c r="F2002" s="29" t="s">
        <v>50</v>
      </c>
      <c r="G2002" s="27">
        <v>6.0000000000000001E-3</v>
      </c>
      <c r="H2002" s="30">
        <f>VLOOKUP(E2002,UPAH!$C:$F,4,0)</f>
        <v>106000</v>
      </c>
      <c r="I2002" s="31">
        <f t="shared" si="187"/>
        <v>636</v>
      </c>
    </row>
    <row r="2003" spans="2:13" ht="15" customHeight="1">
      <c r="C2003" s="28"/>
      <c r="D2003" s="27" t="s">
        <v>49</v>
      </c>
      <c r="E2003" s="27" t="s">
        <v>66</v>
      </c>
      <c r="F2003" s="29" t="s">
        <v>50</v>
      </c>
      <c r="G2003" s="27">
        <v>3.0000000000000001E-3</v>
      </c>
      <c r="H2003" s="30">
        <f>VLOOKUP(E2003,UPAH!$C:$F,4,0)</f>
        <v>111000</v>
      </c>
      <c r="I2003" s="31">
        <f t="shared" si="187"/>
        <v>333</v>
      </c>
    </row>
    <row r="2004" spans="2:13" ht="15" customHeight="1">
      <c r="C2004" s="28"/>
      <c r="D2004" s="28"/>
      <c r="E2004" s="28"/>
      <c r="F2004" s="34" t="s">
        <v>88</v>
      </c>
      <c r="G2004" s="35"/>
      <c r="H2004" s="28"/>
      <c r="I2004" s="32">
        <f>SUM(I2000:I2003)</f>
        <v>12429</v>
      </c>
    </row>
    <row r="2005" spans="2:13" ht="15" customHeight="1">
      <c r="C2005" s="27" t="s">
        <v>80</v>
      </c>
      <c r="D2005" s="27" t="s">
        <v>89</v>
      </c>
      <c r="E2005" s="28"/>
      <c r="F2005" s="28"/>
      <c r="G2005" s="28"/>
      <c r="H2005" s="28"/>
      <c r="I2005" s="28"/>
    </row>
    <row r="2006" spans="2:13" ht="15" customHeight="1">
      <c r="C2006" s="28"/>
      <c r="D2006" s="27" t="s">
        <v>2274</v>
      </c>
      <c r="E2006" s="27" t="s">
        <v>2275</v>
      </c>
      <c r="F2006" s="30" t="str">
        <f>VLOOKUP(E2006,MATERIAL!$C:$F,3,0)</f>
        <v>Kg</v>
      </c>
      <c r="G2006" s="27">
        <v>1.1499999999999999</v>
      </c>
      <c r="H2006" s="30">
        <f>VLOOKUP(E2006,MATERIAL!$C:$F,4,0)</f>
        <v>11950</v>
      </c>
      <c r="I2006" s="31">
        <f t="shared" ref="I2006" si="188">+G2006*H2006</f>
        <v>13742.499999999998</v>
      </c>
    </row>
    <row r="2007" spans="2:13" ht="15" customHeight="1">
      <c r="C2007" s="28"/>
      <c r="D2007" s="28"/>
      <c r="E2007" s="28"/>
      <c r="F2007" s="34" t="s">
        <v>90</v>
      </c>
      <c r="G2007" s="35"/>
      <c r="H2007" s="28"/>
      <c r="I2007" s="32">
        <f>SUM(I2006)</f>
        <v>13742.499999999998</v>
      </c>
    </row>
    <row r="2008" spans="2:13" ht="15" customHeight="1">
      <c r="C2008" s="27" t="s">
        <v>81</v>
      </c>
      <c r="D2008" s="27" t="s">
        <v>91</v>
      </c>
      <c r="E2008" s="28"/>
      <c r="F2008" s="28"/>
      <c r="G2008" s="28"/>
      <c r="H2008" s="28"/>
      <c r="I2008" s="33"/>
    </row>
    <row r="2009" spans="2:13" ht="15" customHeight="1">
      <c r="C2009" s="28"/>
      <c r="D2009" s="28"/>
      <c r="E2009" s="28"/>
      <c r="F2009" s="34" t="s">
        <v>92</v>
      </c>
      <c r="G2009" s="35"/>
      <c r="H2009" s="28"/>
      <c r="I2009" s="33"/>
    </row>
    <row r="2010" spans="2:13" ht="15" customHeight="1">
      <c r="C2010" s="27" t="s">
        <v>82</v>
      </c>
      <c r="D2010" s="27" t="s">
        <v>93</v>
      </c>
      <c r="E2010" s="28"/>
      <c r="F2010" s="28"/>
      <c r="G2010" s="28"/>
      <c r="H2010" s="28"/>
      <c r="I2010" s="36">
        <f>I2004+I2007</f>
        <v>26171.5</v>
      </c>
    </row>
    <row r="2011" spans="2:13" ht="15" customHeight="1">
      <c r="C2011" s="27" t="s">
        <v>83</v>
      </c>
      <c r="D2011" s="27" t="str">
        <f>+"Overhead &amp; Profit "&amp;$L$3*100&amp;"%"</f>
        <v>Overhead &amp; Profit 9,5%</v>
      </c>
      <c r="E2011" s="28"/>
      <c r="F2011" s="28"/>
      <c r="G2011" s="27">
        <f>$L$3</f>
        <v>9.5000000000000001E-2</v>
      </c>
      <c r="H2011" s="28"/>
      <c r="I2011" s="36">
        <f>G2011*I2010</f>
        <v>2486.2925</v>
      </c>
    </row>
    <row r="2012" spans="2:13" ht="15" customHeight="1">
      <c r="B2012" s="37" t="str">
        <f>+$M$7&amp;1</f>
        <v>PBA1</v>
      </c>
      <c r="C2012" s="27" t="s">
        <v>1</v>
      </c>
      <c r="D2012" s="27" t="s">
        <v>94</v>
      </c>
      <c r="E2012" s="28"/>
      <c r="F2012" s="28"/>
      <c r="G2012" s="28"/>
      <c r="H2012" s="28"/>
      <c r="I2012" s="36">
        <f>SUM(I2010:I2011)</f>
        <v>28657.7925</v>
      </c>
      <c r="J2012" s="21">
        <v>1</v>
      </c>
    </row>
    <row r="2013" spans="2:13" ht="15" customHeight="1">
      <c r="B2013" s="26"/>
    </row>
    <row r="2014" spans="2:13" ht="15" customHeight="1">
      <c r="B2014" s="26"/>
      <c r="C2014" s="21" t="str">
        <f>VLOOKUP(B2029,'REKAP ANALISA'!$C:$G,3,0)</f>
        <v>Pemasangan 1 kg rangka kuda-kuda baja IWF</v>
      </c>
    </row>
    <row r="2015" spans="2:13">
      <c r="C2015" s="27" t="s">
        <v>0</v>
      </c>
      <c r="D2015" s="27" t="s">
        <v>60</v>
      </c>
      <c r="E2015" s="27" t="s">
        <v>59</v>
      </c>
      <c r="F2015" s="27" t="s">
        <v>61</v>
      </c>
      <c r="G2015" s="27" t="s">
        <v>62</v>
      </c>
      <c r="H2015" s="27" t="s">
        <v>85</v>
      </c>
      <c r="I2015" s="27" t="s">
        <v>86</v>
      </c>
      <c r="M2015" s="21"/>
    </row>
    <row r="2016" spans="2:13">
      <c r="C2016" s="27" t="s">
        <v>14</v>
      </c>
      <c r="D2016" s="27" t="s">
        <v>87</v>
      </c>
      <c r="E2016" s="28"/>
      <c r="F2016" s="28"/>
      <c r="G2016" s="28"/>
      <c r="H2016" s="28"/>
      <c r="I2016" s="28"/>
      <c r="M2016" s="21"/>
    </row>
    <row r="2017" spans="2:13">
      <c r="C2017" s="28"/>
      <c r="D2017" s="27" t="s">
        <v>53</v>
      </c>
      <c r="E2017" s="27" t="s">
        <v>63</v>
      </c>
      <c r="F2017" s="29" t="s">
        <v>50</v>
      </c>
      <c r="G2017" s="27">
        <v>0.06</v>
      </c>
      <c r="H2017" s="30">
        <f>VLOOKUP(E2017,UPAH!$C:$F,4,0)</f>
        <v>93000</v>
      </c>
      <c r="I2017" s="31">
        <f t="shared" ref="I2017:I2020" si="189">+G2017*H2017</f>
        <v>5580</v>
      </c>
      <c r="M2017" s="21"/>
    </row>
    <row r="2018" spans="2:13" ht="15" customHeight="1">
      <c r="C2018" s="28"/>
      <c r="D2018" s="27" t="s">
        <v>2273</v>
      </c>
      <c r="E2018" s="27" t="s">
        <v>64</v>
      </c>
      <c r="F2018" s="29" t="s">
        <v>50</v>
      </c>
      <c r="G2018" s="27">
        <v>0.06</v>
      </c>
      <c r="H2018" s="30">
        <f>VLOOKUP(E2018,UPAH!$C:$F,4,0)</f>
        <v>98000</v>
      </c>
      <c r="I2018" s="31">
        <f t="shared" si="189"/>
        <v>5880</v>
      </c>
    </row>
    <row r="2019" spans="2:13" ht="15" customHeight="1">
      <c r="C2019" s="28"/>
      <c r="D2019" s="27" t="s">
        <v>51</v>
      </c>
      <c r="E2019" s="27" t="s">
        <v>65</v>
      </c>
      <c r="F2019" s="29" t="s">
        <v>50</v>
      </c>
      <c r="G2019" s="27">
        <v>6.0000000000000001E-3</v>
      </c>
      <c r="H2019" s="30">
        <f>VLOOKUP(E2019,UPAH!$C:$F,4,0)</f>
        <v>106000</v>
      </c>
      <c r="I2019" s="31">
        <f t="shared" si="189"/>
        <v>636</v>
      </c>
    </row>
    <row r="2020" spans="2:13" ht="15" customHeight="1">
      <c r="C2020" s="28"/>
      <c r="D2020" s="27" t="s">
        <v>49</v>
      </c>
      <c r="E2020" s="27" t="s">
        <v>66</v>
      </c>
      <c r="F2020" s="29" t="s">
        <v>50</v>
      </c>
      <c r="G2020" s="27">
        <v>3.0000000000000001E-3</v>
      </c>
      <c r="H2020" s="30">
        <f>VLOOKUP(E2020,UPAH!$C:$F,4,0)</f>
        <v>111000</v>
      </c>
      <c r="I2020" s="31">
        <f t="shared" si="189"/>
        <v>333</v>
      </c>
    </row>
    <row r="2021" spans="2:13" ht="15" customHeight="1">
      <c r="C2021" s="28"/>
      <c r="D2021" s="28"/>
      <c r="E2021" s="28"/>
      <c r="F2021" s="34" t="s">
        <v>88</v>
      </c>
      <c r="G2021" s="35"/>
      <c r="H2021" s="28"/>
      <c r="I2021" s="32">
        <f>SUM(I2017:I2020)</f>
        <v>12429</v>
      </c>
    </row>
    <row r="2022" spans="2:13" ht="15" customHeight="1">
      <c r="C2022" s="27" t="s">
        <v>80</v>
      </c>
      <c r="D2022" s="27" t="s">
        <v>89</v>
      </c>
      <c r="E2022" s="28"/>
      <c r="F2022" s="28"/>
      <c r="G2022" s="28"/>
      <c r="H2022" s="28"/>
      <c r="I2022" s="28"/>
    </row>
    <row r="2023" spans="2:13" ht="15" customHeight="1">
      <c r="C2023" s="28"/>
      <c r="D2023" s="27" t="s">
        <v>2276</v>
      </c>
      <c r="E2023" s="27" t="s">
        <v>2275</v>
      </c>
      <c r="F2023" s="30" t="str">
        <f>VLOOKUP(E2023,MATERIAL!$C:$F,3,0)</f>
        <v>Kg</v>
      </c>
      <c r="G2023" s="27">
        <v>1.1499999999999999</v>
      </c>
      <c r="H2023" s="30">
        <f>VLOOKUP(E2023,MATERIAL!$C:$F,4,0)</f>
        <v>11950</v>
      </c>
      <c r="I2023" s="31">
        <f t="shared" ref="I2023" si="190">+G2023*H2023</f>
        <v>13742.499999999998</v>
      </c>
    </row>
    <row r="2024" spans="2:13" ht="15" customHeight="1">
      <c r="C2024" s="28"/>
      <c r="D2024" s="28"/>
      <c r="E2024" s="28"/>
      <c r="F2024" s="34" t="s">
        <v>90</v>
      </c>
      <c r="G2024" s="35"/>
      <c r="H2024" s="33"/>
      <c r="I2024" s="32">
        <f>SUM(I2023)</f>
        <v>13742.499999999998</v>
      </c>
    </row>
    <row r="2025" spans="2:13" ht="15" customHeight="1">
      <c r="C2025" s="27" t="s">
        <v>81</v>
      </c>
      <c r="D2025" s="27" t="s">
        <v>91</v>
      </c>
      <c r="E2025" s="28"/>
      <c r="F2025" s="28"/>
      <c r="G2025" s="28"/>
      <c r="H2025" s="28"/>
      <c r="I2025" s="28"/>
    </row>
    <row r="2026" spans="2:13" ht="15" customHeight="1">
      <c r="C2026" s="28"/>
      <c r="D2026" s="28"/>
      <c r="E2026" s="28"/>
      <c r="F2026" s="34" t="s">
        <v>92</v>
      </c>
      <c r="G2026" s="35"/>
      <c r="H2026" s="28"/>
      <c r="I2026" s="33"/>
    </row>
    <row r="2027" spans="2:13" ht="15" customHeight="1">
      <c r="C2027" s="27" t="s">
        <v>82</v>
      </c>
      <c r="D2027" s="27" t="s">
        <v>93</v>
      </c>
      <c r="E2027" s="28"/>
      <c r="F2027" s="28"/>
      <c r="G2027" s="28"/>
      <c r="H2027" s="28"/>
      <c r="I2027" s="36">
        <f>I2021+I2024</f>
        <v>26171.5</v>
      </c>
    </row>
    <row r="2028" spans="2:13" ht="15" customHeight="1">
      <c r="C2028" s="27" t="s">
        <v>83</v>
      </c>
      <c r="D2028" s="27" t="str">
        <f>+"Overhead &amp; Profit "&amp;$L$3*100&amp;"%"</f>
        <v>Overhead &amp; Profit 9,5%</v>
      </c>
      <c r="E2028" s="28"/>
      <c r="F2028" s="28"/>
      <c r="G2028" s="27">
        <f>$L$3</f>
        <v>9.5000000000000001E-2</v>
      </c>
      <c r="H2028" s="28"/>
      <c r="I2028" s="36">
        <f>G2028*I2027</f>
        <v>2486.2925</v>
      </c>
    </row>
    <row r="2029" spans="2:13" ht="15" customHeight="1">
      <c r="B2029" s="37" t="str">
        <f>+$M$7&amp;J2029</f>
        <v>PBA2</v>
      </c>
      <c r="C2029" s="27" t="s">
        <v>1</v>
      </c>
      <c r="D2029" s="27" t="s">
        <v>94</v>
      </c>
      <c r="E2029" s="28"/>
      <c r="F2029" s="28"/>
      <c r="G2029" s="28"/>
      <c r="H2029" s="28"/>
      <c r="I2029" s="36">
        <f>SUM(I2027:I2028)</f>
        <v>28657.7925</v>
      </c>
      <c r="J2029" s="21">
        <v>2</v>
      </c>
    </row>
    <row r="2030" spans="2:13" ht="15" customHeight="1">
      <c r="B2030" s="26"/>
    </row>
    <row r="2031" spans="2:13" ht="15" customHeight="1">
      <c r="B2031" s="26"/>
      <c r="C2031" s="21" t="str">
        <f>VLOOKUP(B2048,'REKAP ANALISA'!$C:$G,3,0)</f>
        <v>Pengerjaan 100 kg pekerjaan perakitan</v>
      </c>
    </row>
    <row r="2032" spans="2:13" ht="15" customHeight="1">
      <c r="C2032" s="27" t="s">
        <v>0</v>
      </c>
      <c r="D2032" s="27" t="s">
        <v>60</v>
      </c>
      <c r="E2032" s="27" t="s">
        <v>59</v>
      </c>
      <c r="F2032" s="27" t="s">
        <v>61</v>
      </c>
      <c r="G2032" s="27" t="s">
        <v>62</v>
      </c>
      <c r="H2032" s="27" t="s">
        <v>85</v>
      </c>
      <c r="I2032" s="27" t="s">
        <v>86</v>
      </c>
    </row>
    <row r="2033" spans="2:13">
      <c r="C2033" s="27" t="s">
        <v>14</v>
      </c>
      <c r="D2033" s="27" t="s">
        <v>87</v>
      </c>
      <c r="E2033" s="28"/>
      <c r="F2033" s="28"/>
      <c r="G2033" s="28"/>
      <c r="H2033" s="28"/>
      <c r="I2033" s="28"/>
      <c r="M2033" s="21"/>
    </row>
    <row r="2034" spans="2:13">
      <c r="C2034" s="28"/>
      <c r="D2034" s="27" t="s">
        <v>53</v>
      </c>
      <c r="E2034" s="27" t="s">
        <v>63</v>
      </c>
      <c r="F2034" s="29" t="s">
        <v>50</v>
      </c>
      <c r="G2034" s="27">
        <v>0.1</v>
      </c>
      <c r="H2034" s="30">
        <f>VLOOKUP(E2034,UPAH!$C:$F,4,0)</f>
        <v>93000</v>
      </c>
      <c r="I2034" s="31">
        <f t="shared" ref="I2034:I2037" si="191">+G2034*H2034</f>
        <v>9300</v>
      </c>
      <c r="M2034" s="21"/>
    </row>
    <row r="2035" spans="2:13" ht="15" customHeight="1">
      <c r="C2035" s="28"/>
      <c r="D2035" s="27" t="s">
        <v>2277</v>
      </c>
      <c r="E2035" s="27" t="s">
        <v>64</v>
      </c>
      <c r="F2035" s="29" t="s">
        <v>50</v>
      </c>
      <c r="G2035" s="27">
        <v>0.1</v>
      </c>
      <c r="H2035" s="30">
        <f>VLOOKUP(E2035,UPAH!$C:$F,4,0)</f>
        <v>98000</v>
      </c>
      <c r="I2035" s="31">
        <f t="shared" si="191"/>
        <v>9800</v>
      </c>
    </row>
    <row r="2036" spans="2:13" ht="15" customHeight="1">
      <c r="C2036" s="28"/>
      <c r="D2036" s="27" t="s">
        <v>51</v>
      </c>
      <c r="E2036" s="27" t="s">
        <v>65</v>
      </c>
      <c r="F2036" s="29" t="s">
        <v>50</v>
      </c>
      <c r="G2036" s="27">
        <v>1E-3</v>
      </c>
      <c r="H2036" s="30">
        <f>VLOOKUP(E2036,UPAH!$C:$F,4,0)</f>
        <v>106000</v>
      </c>
      <c r="I2036" s="31">
        <f t="shared" si="191"/>
        <v>106</v>
      </c>
    </row>
    <row r="2037" spans="2:13" ht="15" customHeight="1">
      <c r="C2037" s="28"/>
      <c r="D2037" s="27" t="s">
        <v>49</v>
      </c>
      <c r="E2037" s="27" t="s">
        <v>66</v>
      </c>
      <c r="F2037" s="29" t="s">
        <v>50</v>
      </c>
      <c r="G2037" s="27">
        <v>5.0000000000000001E-3</v>
      </c>
      <c r="H2037" s="30">
        <f>VLOOKUP(E2037,UPAH!$C:$F,4,0)</f>
        <v>111000</v>
      </c>
      <c r="I2037" s="31">
        <f t="shared" si="191"/>
        <v>555</v>
      </c>
    </row>
    <row r="2038" spans="2:13" ht="15" customHeight="1">
      <c r="C2038" s="28"/>
      <c r="D2038" s="28"/>
      <c r="E2038" s="28"/>
      <c r="F2038" s="34" t="s">
        <v>88</v>
      </c>
      <c r="G2038" s="35"/>
      <c r="H2038" s="33"/>
      <c r="I2038" s="32">
        <f>SUM(I2034:I2037)</f>
        <v>19761</v>
      </c>
    </row>
    <row r="2039" spans="2:13" ht="15" customHeight="1">
      <c r="C2039" s="27" t="s">
        <v>80</v>
      </c>
      <c r="D2039" s="27" t="s">
        <v>89</v>
      </c>
      <c r="E2039" s="28"/>
      <c r="F2039" s="28"/>
      <c r="G2039" s="28"/>
      <c r="H2039" s="33"/>
      <c r="I2039" s="28"/>
    </row>
    <row r="2040" spans="2:13" ht="15" customHeight="1">
      <c r="C2040" s="28"/>
      <c r="D2040" s="27" t="s">
        <v>2260</v>
      </c>
      <c r="E2040" s="27" t="s">
        <v>2261</v>
      </c>
      <c r="F2040" s="30" t="str">
        <f>VLOOKUP(E2040,MATERIAL!$C:$F,3,0)</f>
        <v>L</v>
      </c>
      <c r="G2040" s="27">
        <v>1</v>
      </c>
      <c r="H2040" s="30">
        <f>VLOOKUP(E2040,MATERIAL!$C:$F,4,0)</f>
        <v>6000</v>
      </c>
      <c r="I2040" s="31">
        <f t="shared" ref="I2040:I2041" si="192">+G2040*H2040</f>
        <v>6000</v>
      </c>
    </row>
    <row r="2041" spans="2:13" ht="15" customHeight="1">
      <c r="C2041" s="28"/>
      <c r="D2041" s="27" t="s">
        <v>2278</v>
      </c>
      <c r="E2041" s="27" t="s">
        <v>2279</v>
      </c>
      <c r="F2041" s="30" t="str">
        <f>VLOOKUP(E2041,MATERIAL!$C:$F,3,0)</f>
        <v>L</v>
      </c>
      <c r="G2041" s="27">
        <v>0.1</v>
      </c>
      <c r="H2041" s="30">
        <f>VLOOKUP(E2041,MATERIAL!$C:$F,4,0)</f>
        <v>43200</v>
      </c>
      <c r="I2041" s="31">
        <f t="shared" si="192"/>
        <v>4320</v>
      </c>
    </row>
    <row r="2042" spans="2:13" ht="15" customHeight="1">
      <c r="C2042" s="28"/>
      <c r="D2042" s="28"/>
      <c r="E2042" s="28"/>
      <c r="F2042" s="34" t="s">
        <v>90</v>
      </c>
      <c r="G2042" s="35"/>
      <c r="H2042" s="33"/>
      <c r="I2042" s="32">
        <f>SUM(I2040:I2041)</f>
        <v>10320</v>
      </c>
    </row>
    <row r="2043" spans="2:13" ht="15" customHeight="1">
      <c r="C2043" s="27" t="s">
        <v>81</v>
      </c>
      <c r="D2043" s="27" t="s">
        <v>91</v>
      </c>
      <c r="E2043" s="28"/>
      <c r="F2043" s="28"/>
      <c r="G2043" s="28"/>
      <c r="H2043" s="33"/>
      <c r="I2043" s="28"/>
    </row>
    <row r="2044" spans="2:13" ht="15" customHeight="1">
      <c r="C2044" s="28"/>
      <c r="D2044" s="27" t="s">
        <v>2280</v>
      </c>
      <c r="E2044" s="27" t="s">
        <v>2281</v>
      </c>
      <c r="F2044" s="27" t="s">
        <v>16</v>
      </c>
      <c r="G2044" s="27">
        <v>0.8</v>
      </c>
      <c r="H2044" s="30">
        <f>VLOOKUP(E2044,[404]PERALATAN!$C:$F,4,0)</f>
        <v>268700</v>
      </c>
      <c r="I2044" s="31">
        <f t="shared" ref="I2044" si="193">+G2044*H2044</f>
        <v>214960</v>
      </c>
    </row>
    <row r="2045" spans="2:13" ht="15" customHeight="1">
      <c r="C2045" s="28"/>
      <c r="D2045" s="28"/>
      <c r="E2045" s="28"/>
      <c r="F2045" s="34" t="s">
        <v>92</v>
      </c>
      <c r="G2045" s="35"/>
      <c r="H2045" s="33"/>
      <c r="I2045" s="32">
        <f>SUM(I2044)</f>
        <v>214960</v>
      </c>
    </row>
    <row r="2046" spans="2:13" ht="15" customHeight="1">
      <c r="C2046" s="27" t="s">
        <v>82</v>
      </c>
      <c r="D2046" s="27" t="s">
        <v>93</v>
      </c>
      <c r="E2046" s="28"/>
      <c r="F2046" s="28"/>
      <c r="G2046" s="28"/>
      <c r="H2046" s="33"/>
      <c r="I2046" s="36">
        <f>I2038+I2042+I2045</f>
        <v>245041</v>
      </c>
    </row>
    <row r="2047" spans="2:13" ht="15" customHeight="1">
      <c r="C2047" s="27" t="s">
        <v>83</v>
      </c>
      <c r="D2047" s="27" t="str">
        <f>+"Overhead &amp; Profit "&amp;$L$3*100&amp;"%"</f>
        <v>Overhead &amp; Profit 9,5%</v>
      </c>
      <c r="E2047" s="28"/>
      <c r="F2047" s="28"/>
      <c r="G2047" s="27">
        <f>$L$3</f>
        <v>9.5000000000000001E-2</v>
      </c>
      <c r="H2047" s="28"/>
      <c r="I2047" s="36">
        <f>G2047*I2046</f>
        <v>23278.895</v>
      </c>
    </row>
    <row r="2048" spans="2:13" ht="15" customHeight="1">
      <c r="B2048" s="37" t="str">
        <f>+$M$7&amp;J2048</f>
        <v>PBA3</v>
      </c>
      <c r="C2048" s="27" t="s">
        <v>1</v>
      </c>
      <c r="D2048" s="27" t="s">
        <v>94</v>
      </c>
      <c r="E2048" s="28"/>
      <c r="F2048" s="28"/>
      <c r="G2048" s="28"/>
      <c r="H2048" s="33"/>
      <c r="I2048" s="36">
        <f>SUM(I2046:I2047)</f>
        <v>268319.89500000002</v>
      </c>
      <c r="J2048" s="21">
        <v>3</v>
      </c>
    </row>
    <row r="2049" spans="2:13" ht="15" customHeight="1">
      <c r="B2049" s="26"/>
    </row>
    <row r="2050" spans="2:13">
      <c r="B2050" s="26"/>
      <c r="C2050" s="21" t="str">
        <f>VLOOKUP(B2067,'REKAP ANALISA'!$C:$G,3,0)</f>
        <v>Pembuatan 1 m2 pintu besi plat baja tebal 2 mm rangkap, rangka baja siku</v>
      </c>
      <c r="M2050" s="21"/>
    </row>
    <row r="2051" spans="2:13">
      <c r="C2051" s="27" t="s">
        <v>0</v>
      </c>
      <c r="D2051" s="27" t="s">
        <v>60</v>
      </c>
      <c r="E2051" s="27" t="s">
        <v>59</v>
      </c>
      <c r="F2051" s="27" t="s">
        <v>61</v>
      </c>
      <c r="G2051" s="27" t="s">
        <v>62</v>
      </c>
      <c r="H2051" s="27" t="s">
        <v>85</v>
      </c>
      <c r="I2051" s="27" t="s">
        <v>86</v>
      </c>
      <c r="M2051" s="21"/>
    </row>
    <row r="2052" spans="2:13" ht="15" customHeight="1">
      <c r="C2052" s="27" t="s">
        <v>14</v>
      </c>
      <c r="D2052" s="27" t="s">
        <v>87</v>
      </c>
      <c r="E2052" s="28"/>
      <c r="F2052" s="28"/>
      <c r="G2052" s="28"/>
      <c r="H2052" s="28"/>
      <c r="I2052" s="28"/>
    </row>
    <row r="2053" spans="2:13" ht="15" customHeight="1">
      <c r="C2053" s="28"/>
      <c r="D2053" s="27" t="s">
        <v>53</v>
      </c>
      <c r="E2053" s="27" t="s">
        <v>63</v>
      </c>
      <c r="F2053" s="29" t="s">
        <v>50</v>
      </c>
      <c r="G2053" s="27">
        <v>1.05</v>
      </c>
      <c r="H2053" s="30">
        <f>VLOOKUP(E2053,UPAH!$C:$F,4,0)</f>
        <v>93000</v>
      </c>
      <c r="I2053" s="31">
        <f t="shared" ref="I2053:I2056" si="194">+G2053*H2053</f>
        <v>97650</v>
      </c>
    </row>
    <row r="2054" spans="2:13" ht="15" customHeight="1">
      <c r="C2054" s="28"/>
      <c r="D2054" s="27" t="s">
        <v>2282</v>
      </c>
      <c r="E2054" s="27" t="s">
        <v>64</v>
      </c>
      <c r="F2054" s="29" t="s">
        <v>50</v>
      </c>
      <c r="G2054" s="27">
        <v>1.05</v>
      </c>
      <c r="H2054" s="30">
        <f>VLOOKUP(E2054,UPAH!$C:$F,4,0)</f>
        <v>98000</v>
      </c>
      <c r="I2054" s="31">
        <f t="shared" si="194"/>
        <v>102900</v>
      </c>
    </row>
    <row r="2055" spans="2:13" ht="15" customHeight="1">
      <c r="C2055" s="28"/>
      <c r="D2055" s="27" t="s">
        <v>51</v>
      </c>
      <c r="E2055" s="27" t="s">
        <v>65</v>
      </c>
      <c r="F2055" s="29" t="s">
        <v>50</v>
      </c>
      <c r="G2055" s="27">
        <v>0.105</v>
      </c>
      <c r="H2055" s="30">
        <f>VLOOKUP(E2055,UPAH!$C:$F,4,0)</f>
        <v>106000</v>
      </c>
      <c r="I2055" s="31">
        <f t="shared" si="194"/>
        <v>11130</v>
      </c>
    </row>
    <row r="2056" spans="2:13" ht="15" customHeight="1">
      <c r="C2056" s="28"/>
      <c r="D2056" s="27" t="s">
        <v>49</v>
      </c>
      <c r="E2056" s="27" t="s">
        <v>66</v>
      </c>
      <c r="F2056" s="29" t="s">
        <v>50</v>
      </c>
      <c r="G2056" s="27">
        <v>5.1999999999999998E-2</v>
      </c>
      <c r="H2056" s="30">
        <f>VLOOKUP(E2056,UPAH!$C:$F,4,0)</f>
        <v>111000</v>
      </c>
      <c r="I2056" s="31">
        <f t="shared" si="194"/>
        <v>5772</v>
      </c>
    </row>
    <row r="2057" spans="2:13" ht="15" customHeight="1">
      <c r="C2057" s="28"/>
      <c r="D2057" s="28"/>
      <c r="E2057" s="28"/>
      <c r="F2057" s="34" t="s">
        <v>88</v>
      </c>
      <c r="G2057" s="35"/>
      <c r="H2057" s="28"/>
      <c r="I2057" s="32">
        <f>SUM(I2053:I2056)</f>
        <v>217452</v>
      </c>
    </row>
    <row r="2058" spans="2:13" ht="15" customHeight="1">
      <c r="C2058" s="27" t="s">
        <v>80</v>
      </c>
      <c r="D2058" s="27" t="s">
        <v>89</v>
      </c>
      <c r="E2058" s="28"/>
      <c r="F2058" s="28"/>
      <c r="G2058" s="28"/>
      <c r="H2058" s="28"/>
      <c r="I2058" s="28"/>
    </row>
    <row r="2059" spans="2:13" ht="15" customHeight="1">
      <c r="C2059" s="28"/>
      <c r="D2059" s="27" t="s">
        <v>2283</v>
      </c>
      <c r="E2059" s="27" t="s">
        <v>2284</v>
      </c>
      <c r="F2059" s="30" t="str">
        <f>VLOOKUP(E2059,MATERIAL!$C:$F,3,0)</f>
        <v>Kg</v>
      </c>
      <c r="G2059" s="27">
        <v>15</v>
      </c>
      <c r="H2059" s="30">
        <f>VLOOKUP(E2059,MATERIAL!$C:$F,4,0)</f>
        <v>16200</v>
      </c>
      <c r="I2059" s="31">
        <f t="shared" ref="I2059:I2061" si="195">+G2059*H2059</f>
        <v>243000</v>
      </c>
    </row>
    <row r="2060" spans="2:13" ht="15" customHeight="1">
      <c r="C2060" s="28"/>
      <c r="D2060" s="27" t="s">
        <v>2285</v>
      </c>
      <c r="E2060" s="27" t="s">
        <v>2286</v>
      </c>
      <c r="F2060" s="30" t="str">
        <f>VLOOKUP(E2060,MATERIAL!$C:$F,3,0)</f>
        <v>Kg</v>
      </c>
      <c r="G2060" s="27">
        <v>32.799999999999997</v>
      </c>
      <c r="H2060" s="30">
        <f>VLOOKUP(E2060,MATERIAL!$C:$F,4,0)</f>
        <v>18500</v>
      </c>
      <c r="I2060" s="31">
        <f t="shared" si="195"/>
        <v>606800</v>
      </c>
    </row>
    <row r="2061" spans="2:13" ht="15" customHeight="1">
      <c r="C2061" s="28"/>
      <c r="D2061" s="27" t="s">
        <v>2287</v>
      </c>
      <c r="E2061" s="27" t="s">
        <v>2288</v>
      </c>
      <c r="F2061" s="30" t="str">
        <f>VLOOKUP(E2061,MATERIAL!$C:$F,3,0)</f>
        <v>Kg</v>
      </c>
      <c r="G2061" s="27">
        <v>0.05</v>
      </c>
      <c r="H2061" s="30">
        <f>VLOOKUP(E2061,MATERIAL!$C:$F,4,0)</f>
        <v>160500</v>
      </c>
      <c r="I2061" s="31">
        <f t="shared" si="195"/>
        <v>8025</v>
      </c>
    </row>
    <row r="2062" spans="2:13" ht="15" customHeight="1">
      <c r="C2062" s="28"/>
      <c r="D2062" s="28"/>
      <c r="E2062" s="28"/>
      <c r="F2062" s="34" t="s">
        <v>90</v>
      </c>
      <c r="G2062" s="35"/>
      <c r="H2062" s="28"/>
      <c r="I2062" s="32">
        <f>SUM(I2059:I2061)</f>
        <v>857825</v>
      </c>
    </row>
    <row r="2063" spans="2:13" ht="15" customHeight="1">
      <c r="C2063" s="27" t="s">
        <v>81</v>
      </c>
      <c r="D2063" s="27" t="s">
        <v>91</v>
      </c>
      <c r="E2063" s="28"/>
      <c r="F2063" s="28"/>
      <c r="G2063" s="28"/>
      <c r="H2063" s="28"/>
      <c r="I2063" s="28"/>
    </row>
    <row r="2064" spans="2:13" ht="15" customHeight="1">
      <c r="C2064" s="28"/>
      <c r="D2064" s="28"/>
      <c r="E2064" s="28"/>
      <c r="F2064" s="34" t="s">
        <v>92</v>
      </c>
      <c r="G2064" s="35"/>
      <c r="H2064" s="28"/>
      <c r="I2064" s="33"/>
    </row>
    <row r="2065" spans="2:13" ht="15" customHeight="1">
      <c r="C2065" s="27" t="s">
        <v>82</v>
      </c>
      <c r="D2065" s="27" t="s">
        <v>93</v>
      </c>
      <c r="E2065" s="28"/>
      <c r="F2065" s="28"/>
      <c r="G2065" s="28"/>
      <c r="H2065" s="28"/>
      <c r="I2065" s="36">
        <f>I2057+I2062</f>
        <v>1075277</v>
      </c>
    </row>
    <row r="2066" spans="2:13" ht="15" customHeight="1">
      <c r="C2066" s="27" t="s">
        <v>83</v>
      </c>
      <c r="D2066" s="27" t="str">
        <f>+"Overhead &amp; Profit "&amp;$L$3*100&amp;"%"</f>
        <v>Overhead &amp; Profit 9,5%</v>
      </c>
      <c r="E2066" s="28"/>
      <c r="F2066" s="28"/>
      <c r="G2066" s="27">
        <f>$L$3</f>
        <v>9.5000000000000001E-2</v>
      </c>
      <c r="H2066" s="28"/>
      <c r="I2066" s="36">
        <f>G2066*I2065</f>
        <v>102151.315</v>
      </c>
    </row>
    <row r="2067" spans="2:13" ht="15" customHeight="1">
      <c r="B2067" s="37" t="str">
        <f>+$M$7&amp;J2067</f>
        <v>PBA4</v>
      </c>
      <c r="C2067" s="27" t="s">
        <v>1</v>
      </c>
      <c r="D2067" s="27" t="s">
        <v>94</v>
      </c>
      <c r="E2067" s="28"/>
      <c r="F2067" s="28"/>
      <c r="G2067" s="28"/>
      <c r="H2067" s="28"/>
      <c r="I2067" s="36">
        <f>SUM(I2065:I2066)</f>
        <v>1177428.3149999999</v>
      </c>
      <c r="J2067" s="21">
        <v>4</v>
      </c>
    </row>
    <row r="2068" spans="2:13" ht="15" customHeight="1">
      <c r="B2068" s="26"/>
    </row>
    <row r="2069" spans="2:13">
      <c r="B2069" s="26"/>
      <c r="C2069" s="21" t="str">
        <f>VLOOKUP(B2087,'REKAP ANALISA'!$C:$G,3,0)</f>
        <v>Pengerjaan 10 cm pengelasan dengan las listrik</v>
      </c>
      <c r="M2069" s="21"/>
    </row>
    <row r="2070" spans="2:13">
      <c r="C2070" s="27" t="s">
        <v>0</v>
      </c>
      <c r="D2070" s="27" t="s">
        <v>60</v>
      </c>
      <c r="E2070" s="27" t="s">
        <v>59</v>
      </c>
      <c r="F2070" s="27" t="s">
        <v>61</v>
      </c>
      <c r="G2070" s="27" t="s">
        <v>62</v>
      </c>
      <c r="H2070" s="27" t="s">
        <v>85</v>
      </c>
      <c r="I2070" s="27" t="s">
        <v>86</v>
      </c>
      <c r="M2070" s="21"/>
    </row>
    <row r="2071" spans="2:13" ht="15" customHeight="1">
      <c r="C2071" s="27" t="s">
        <v>14</v>
      </c>
      <c r="D2071" s="27" t="s">
        <v>87</v>
      </c>
      <c r="E2071" s="28"/>
      <c r="F2071" s="28"/>
      <c r="G2071" s="28"/>
      <c r="H2071" s="28"/>
      <c r="I2071" s="28"/>
    </row>
    <row r="2072" spans="2:13" ht="15" customHeight="1">
      <c r="C2072" s="28"/>
      <c r="D2072" s="27" t="s">
        <v>53</v>
      </c>
      <c r="E2072" s="27" t="s">
        <v>63</v>
      </c>
      <c r="F2072" s="29" t="s">
        <v>50</v>
      </c>
      <c r="G2072" s="27">
        <v>0.04</v>
      </c>
      <c r="H2072" s="30">
        <f>VLOOKUP(E2072,UPAH!$C:$F,4,0)</f>
        <v>93000</v>
      </c>
      <c r="I2072" s="31">
        <f t="shared" ref="I2072:I2075" si="196">+G2072*H2072</f>
        <v>3720</v>
      </c>
    </row>
    <row r="2073" spans="2:13" ht="15" customHeight="1">
      <c r="C2073" s="28"/>
      <c r="D2073" s="27" t="s">
        <v>2277</v>
      </c>
      <c r="E2073" s="27" t="s">
        <v>64</v>
      </c>
      <c r="F2073" s="29" t="s">
        <v>50</v>
      </c>
      <c r="G2073" s="27">
        <v>0.02</v>
      </c>
      <c r="H2073" s="30">
        <f>VLOOKUP(E2073,UPAH!$C:$F,4,0)</f>
        <v>98000</v>
      </c>
      <c r="I2073" s="31">
        <f t="shared" si="196"/>
        <v>1960</v>
      </c>
    </row>
    <row r="2074" spans="2:13" ht="15" customHeight="1">
      <c r="C2074" s="28"/>
      <c r="D2074" s="27" t="s">
        <v>51</v>
      </c>
      <c r="E2074" s="27" t="s">
        <v>65</v>
      </c>
      <c r="F2074" s="29" t="s">
        <v>50</v>
      </c>
      <c r="G2074" s="27">
        <v>2E-3</v>
      </c>
      <c r="H2074" s="30">
        <f>VLOOKUP(E2074,UPAH!$C:$F,4,0)</f>
        <v>106000</v>
      </c>
      <c r="I2074" s="31">
        <f t="shared" si="196"/>
        <v>212</v>
      </c>
    </row>
    <row r="2075" spans="2:13" ht="15" customHeight="1">
      <c r="C2075" s="28"/>
      <c r="D2075" s="27" t="s">
        <v>49</v>
      </c>
      <c r="E2075" s="27" t="s">
        <v>66</v>
      </c>
      <c r="F2075" s="29" t="s">
        <v>50</v>
      </c>
      <c r="G2075" s="27">
        <v>2E-3</v>
      </c>
      <c r="H2075" s="30">
        <f>VLOOKUP(E2075,UPAH!$C:$F,4,0)</f>
        <v>111000</v>
      </c>
      <c r="I2075" s="31">
        <f t="shared" si="196"/>
        <v>222</v>
      </c>
    </row>
    <row r="2076" spans="2:13" ht="15" customHeight="1">
      <c r="C2076" s="28"/>
      <c r="D2076" s="28"/>
      <c r="E2076" s="28"/>
      <c r="F2076" s="34" t="s">
        <v>88</v>
      </c>
      <c r="G2076" s="35"/>
      <c r="H2076" s="28"/>
      <c r="I2076" s="32">
        <f>SUM(I2072:I2075)</f>
        <v>6114</v>
      </c>
    </row>
    <row r="2077" spans="2:13" ht="15" customHeight="1">
      <c r="C2077" s="27" t="s">
        <v>80</v>
      </c>
      <c r="D2077" s="27" t="s">
        <v>89</v>
      </c>
      <c r="E2077" s="28"/>
      <c r="F2077" s="28"/>
      <c r="G2077" s="28"/>
      <c r="H2077" s="28"/>
      <c r="I2077" s="28"/>
    </row>
    <row r="2078" spans="2:13" ht="15" customHeight="1">
      <c r="C2078" s="28"/>
      <c r="D2078" s="27" t="s">
        <v>40</v>
      </c>
      <c r="E2078" s="27" t="s">
        <v>2288</v>
      </c>
      <c r="F2078" s="30" t="str">
        <f>VLOOKUP(E2078,MATERIAL!$C:$F,3,0)</f>
        <v>Kg</v>
      </c>
      <c r="G2078" s="27">
        <v>0.4</v>
      </c>
      <c r="H2078" s="30">
        <f>VLOOKUP(E2078,MATERIAL!$C:$F,4,0)</f>
        <v>160500</v>
      </c>
      <c r="I2078" s="31">
        <f t="shared" ref="I2078:I2080" si="197">+G2078*H2078</f>
        <v>64200</v>
      </c>
    </row>
    <row r="2079" spans="2:13" ht="15" customHeight="1">
      <c r="C2079" s="28"/>
      <c r="D2079" s="27" t="s">
        <v>2260</v>
      </c>
      <c r="E2079" s="27" t="s">
        <v>2261</v>
      </c>
      <c r="F2079" s="30" t="str">
        <f>VLOOKUP(E2079,MATERIAL!$C:$F,3,0)</f>
        <v>L</v>
      </c>
      <c r="G2079" s="27">
        <v>0.3</v>
      </c>
      <c r="H2079" s="30">
        <f>VLOOKUP(E2079,MATERIAL!$C:$F,4,0)</f>
        <v>6000</v>
      </c>
      <c r="I2079" s="31">
        <f t="shared" si="197"/>
        <v>1800</v>
      </c>
    </row>
    <row r="2080" spans="2:13" ht="15" customHeight="1">
      <c r="C2080" s="28"/>
      <c r="D2080" s="27" t="s">
        <v>2278</v>
      </c>
      <c r="E2080" s="27" t="s">
        <v>2279</v>
      </c>
      <c r="F2080" s="30" t="str">
        <f>VLOOKUP(E2080,MATERIAL!$C:$F,3,0)</f>
        <v>L</v>
      </c>
      <c r="G2080" s="27">
        <v>0.04</v>
      </c>
      <c r="H2080" s="30">
        <f>VLOOKUP(E2080,MATERIAL!$C:$F,4,0)</f>
        <v>43200</v>
      </c>
      <c r="I2080" s="31">
        <f t="shared" si="197"/>
        <v>1728</v>
      </c>
    </row>
    <row r="2081" spans="2:13" ht="15" customHeight="1">
      <c r="C2081" s="28"/>
      <c r="D2081" s="28"/>
      <c r="E2081" s="28"/>
      <c r="F2081" s="34" t="s">
        <v>90</v>
      </c>
      <c r="G2081" s="35"/>
      <c r="H2081" s="28"/>
      <c r="I2081" s="32">
        <f>SUM(I2078:I2080)</f>
        <v>67728</v>
      </c>
    </row>
    <row r="2082" spans="2:13" ht="15" customHeight="1">
      <c r="C2082" s="27" t="s">
        <v>81</v>
      </c>
      <c r="D2082" s="27" t="s">
        <v>91</v>
      </c>
      <c r="E2082" s="28"/>
      <c r="F2082" s="28"/>
      <c r="G2082" s="28"/>
      <c r="H2082" s="28"/>
      <c r="I2082" s="28"/>
    </row>
    <row r="2083" spans="2:13" ht="15" customHeight="1">
      <c r="C2083" s="28"/>
      <c r="D2083" s="27" t="s">
        <v>2289</v>
      </c>
      <c r="E2083" s="27" t="s">
        <v>2290</v>
      </c>
      <c r="F2083" s="27" t="s">
        <v>16</v>
      </c>
      <c r="G2083" s="27">
        <v>0.17</v>
      </c>
      <c r="H2083" s="30">
        <f>VLOOKUP(E2083,[404]PERALATAN!$C:$F,4,0)</f>
        <v>323900</v>
      </c>
      <c r="I2083" s="31">
        <f t="shared" ref="I2083" si="198">+G2083*H2083</f>
        <v>55063.000000000007</v>
      </c>
    </row>
    <row r="2084" spans="2:13" ht="15" customHeight="1">
      <c r="C2084" s="28"/>
      <c r="D2084" s="28"/>
      <c r="E2084" s="28"/>
      <c r="F2084" s="34" t="s">
        <v>92</v>
      </c>
      <c r="G2084" s="35"/>
      <c r="H2084" s="28"/>
      <c r="I2084" s="32">
        <f>SUM(I2083)</f>
        <v>55063.000000000007</v>
      </c>
    </row>
    <row r="2085" spans="2:13" ht="15" customHeight="1">
      <c r="C2085" s="27" t="s">
        <v>82</v>
      </c>
      <c r="D2085" s="27" t="s">
        <v>93</v>
      </c>
      <c r="E2085" s="28"/>
      <c r="F2085" s="28"/>
      <c r="G2085" s="28"/>
      <c r="H2085" s="28"/>
      <c r="I2085" s="36">
        <f>I2076+I2081+I2084</f>
        <v>128905</v>
      </c>
    </row>
    <row r="2086" spans="2:13" ht="15" customHeight="1">
      <c r="C2086" s="27" t="s">
        <v>83</v>
      </c>
      <c r="D2086" s="27" t="str">
        <f>+"Overhead &amp; Profit "&amp;$L$3*100&amp;"%"</f>
        <v>Overhead &amp; Profit 9,5%</v>
      </c>
      <c r="E2086" s="28"/>
      <c r="F2086" s="28"/>
      <c r="G2086" s="27">
        <f>$L$3</f>
        <v>9.5000000000000001E-2</v>
      </c>
      <c r="H2086" s="28"/>
      <c r="I2086" s="36">
        <f>G2086*I2085</f>
        <v>12245.975</v>
      </c>
    </row>
    <row r="2087" spans="2:13" ht="15" customHeight="1">
      <c r="B2087" s="37" t="str">
        <f>+$M$7&amp;J2087</f>
        <v>PBA5</v>
      </c>
      <c r="C2087" s="27" t="s">
        <v>1</v>
      </c>
      <c r="D2087" s="27" t="s">
        <v>94</v>
      </c>
      <c r="E2087" s="28"/>
      <c r="F2087" s="28"/>
      <c r="G2087" s="28"/>
      <c r="H2087" s="28"/>
      <c r="I2087" s="36">
        <f>SUM(I2085:I2086)</f>
        <v>141150.97500000001</v>
      </c>
      <c r="J2087" s="21">
        <v>5</v>
      </c>
    </row>
    <row r="2088" spans="2:13">
      <c r="B2088" s="26"/>
      <c r="M2088" s="21"/>
    </row>
    <row r="2089" spans="2:13">
      <c r="B2089" s="26"/>
      <c r="C2089" s="21" t="str">
        <f>VLOOKUP(B2106,'REKAP ANALISA'!$C:$G,3,0)</f>
        <v>Pembuatan 1 m2 rangka jendela besi scuare tube/Pipa kotak (25 x 5) cm</v>
      </c>
      <c r="M2089" s="21"/>
    </row>
    <row r="2090" spans="2:13" ht="15" customHeight="1">
      <c r="C2090" s="27" t="s">
        <v>0</v>
      </c>
      <c r="D2090" s="27" t="s">
        <v>60</v>
      </c>
      <c r="E2090" s="27" t="s">
        <v>59</v>
      </c>
      <c r="F2090" s="27" t="s">
        <v>61</v>
      </c>
      <c r="G2090" s="27" t="s">
        <v>62</v>
      </c>
      <c r="H2090" s="27" t="s">
        <v>85</v>
      </c>
      <c r="I2090" s="27" t="s">
        <v>86</v>
      </c>
    </row>
    <row r="2091" spans="2:13" ht="15" customHeight="1">
      <c r="C2091" s="27" t="s">
        <v>14</v>
      </c>
      <c r="D2091" s="27" t="s">
        <v>87</v>
      </c>
      <c r="E2091" s="28"/>
      <c r="F2091" s="28"/>
      <c r="G2091" s="28"/>
      <c r="H2091" s="28"/>
      <c r="I2091" s="28"/>
    </row>
    <row r="2092" spans="2:13" ht="15" customHeight="1">
      <c r="C2092" s="28"/>
      <c r="D2092" s="27" t="s">
        <v>53</v>
      </c>
      <c r="E2092" s="27" t="s">
        <v>63</v>
      </c>
      <c r="F2092" s="29" t="s">
        <v>50</v>
      </c>
      <c r="G2092" s="27">
        <v>0.65</v>
      </c>
      <c r="H2092" s="30">
        <f>VLOOKUP(E2092,UPAH!$C:$F,4,0)</f>
        <v>93000</v>
      </c>
      <c r="I2092" s="31">
        <f t="shared" ref="I2092:I2095" si="199">+G2092*H2092</f>
        <v>60450</v>
      </c>
    </row>
    <row r="2093" spans="2:13" ht="15" customHeight="1">
      <c r="C2093" s="28"/>
      <c r="D2093" s="27" t="s">
        <v>2282</v>
      </c>
      <c r="E2093" s="27" t="s">
        <v>64</v>
      </c>
      <c r="F2093" s="29" t="s">
        <v>50</v>
      </c>
      <c r="G2093" s="27">
        <v>0.65</v>
      </c>
      <c r="H2093" s="30">
        <f>VLOOKUP(E2093,UPAH!$C:$F,4,0)</f>
        <v>98000</v>
      </c>
      <c r="I2093" s="31">
        <f t="shared" si="199"/>
        <v>63700</v>
      </c>
    </row>
    <row r="2094" spans="2:13" ht="15" customHeight="1">
      <c r="C2094" s="28"/>
      <c r="D2094" s="27" t="s">
        <v>51</v>
      </c>
      <c r="E2094" s="27" t="s">
        <v>65</v>
      </c>
      <c r="F2094" s="29" t="s">
        <v>50</v>
      </c>
      <c r="G2094" s="27">
        <v>6.5000000000000002E-2</v>
      </c>
      <c r="H2094" s="30">
        <f>VLOOKUP(E2094,UPAH!$C:$F,4,0)</f>
        <v>106000</v>
      </c>
      <c r="I2094" s="31">
        <f t="shared" si="199"/>
        <v>6890</v>
      </c>
    </row>
    <row r="2095" spans="2:13" ht="15" customHeight="1">
      <c r="C2095" s="28"/>
      <c r="D2095" s="27" t="s">
        <v>49</v>
      </c>
      <c r="E2095" s="27" t="s">
        <v>66</v>
      </c>
      <c r="F2095" s="29" t="s">
        <v>50</v>
      </c>
      <c r="G2095" s="27">
        <v>3.2000000000000001E-2</v>
      </c>
      <c r="H2095" s="30">
        <f>VLOOKUP(E2095,UPAH!$C:$F,4,0)</f>
        <v>111000</v>
      </c>
      <c r="I2095" s="31">
        <f t="shared" si="199"/>
        <v>3552</v>
      </c>
    </row>
    <row r="2096" spans="2:13" ht="15" customHeight="1">
      <c r="C2096" s="28"/>
      <c r="D2096" s="28"/>
      <c r="E2096" s="28"/>
      <c r="F2096" s="34" t="s">
        <v>88</v>
      </c>
      <c r="G2096" s="35"/>
      <c r="H2096" s="28"/>
      <c r="I2096" s="32">
        <f>SUM(I2092:I2095)</f>
        <v>134592</v>
      </c>
    </row>
    <row r="2097" spans="2:13" ht="15" customHeight="1">
      <c r="C2097" s="27" t="s">
        <v>80</v>
      </c>
      <c r="D2097" s="27" t="s">
        <v>89</v>
      </c>
      <c r="E2097" s="28"/>
      <c r="F2097" s="28"/>
      <c r="G2097" s="28"/>
      <c r="H2097" s="28"/>
      <c r="I2097" s="28"/>
    </row>
    <row r="2098" spans="2:13" ht="15" customHeight="1">
      <c r="C2098" s="28"/>
      <c r="D2098" s="27" t="s">
        <v>2291</v>
      </c>
      <c r="E2098" s="27" t="s">
        <v>2292</v>
      </c>
      <c r="F2098" s="30" t="str">
        <f>VLOOKUP(E2098,MATERIAL!$C:$F,3,0)</f>
        <v>m</v>
      </c>
      <c r="G2098" s="27">
        <v>4.76</v>
      </c>
      <c r="H2098" s="30">
        <f>VLOOKUP(E2098,MATERIAL!$C:$F,4,0)</f>
        <v>16300</v>
      </c>
      <c r="I2098" s="31">
        <f t="shared" ref="I2098:I2100" si="200">+G2098*H2098</f>
        <v>77588</v>
      </c>
    </row>
    <row r="2099" spans="2:13" ht="15" customHeight="1">
      <c r="C2099" s="28"/>
      <c r="D2099" s="27" t="s">
        <v>2293</v>
      </c>
      <c r="E2099" s="27" t="s">
        <v>2294</v>
      </c>
      <c r="F2099" s="30" t="str">
        <f>VLOOKUP(E2099,MATERIAL!$C:$F,3,0)</f>
        <v>m</v>
      </c>
      <c r="G2099" s="27">
        <v>4.5220000000000002</v>
      </c>
      <c r="H2099" s="30">
        <f>VLOOKUP(E2099,MATERIAL!$C:$F,4,0)</f>
        <v>12900</v>
      </c>
      <c r="I2099" s="31">
        <f t="shared" si="200"/>
        <v>58333.8</v>
      </c>
    </row>
    <row r="2100" spans="2:13" ht="15" customHeight="1">
      <c r="C2100" s="28"/>
      <c r="D2100" s="27" t="s">
        <v>2295</v>
      </c>
      <c r="E2100" s="27" t="s">
        <v>2296</v>
      </c>
      <c r="F2100" s="30" t="str">
        <f>VLOOKUP(E2100,MATERIAL!$C:$F,3,0)</f>
        <v>cm</v>
      </c>
      <c r="G2100" s="27">
        <v>20</v>
      </c>
      <c r="H2100" s="30">
        <f>VLOOKUP(E2100,MATERIAL!$C:$F,4,0)</f>
        <v>1100</v>
      </c>
      <c r="I2100" s="31">
        <f t="shared" si="200"/>
        <v>22000</v>
      </c>
    </row>
    <row r="2101" spans="2:13" ht="15" customHeight="1">
      <c r="C2101" s="28"/>
      <c r="D2101" s="28"/>
      <c r="E2101" s="28"/>
      <c r="F2101" s="34" t="s">
        <v>90</v>
      </c>
      <c r="G2101" s="35"/>
      <c r="H2101" s="28"/>
      <c r="I2101" s="32">
        <f>SUM(I2098:I2100)</f>
        <v>157921.79999999999</v>
      </c>
    </row>
    <row r="2102" spans="2:13" ht="15" customHeight="1">
      <c r="C2102" s="27" t="s">
        <v>81</v>
      </c>
      <c r="D2102" s="27" t="s">
        <v>91</v>
      </c>
      <c r="E2102" s="28"/>
      <c r="F2102" s="28"/>
      <c r="G2102" s="28"/>
      <c r="H2102" s="28"/>
      <c r="I2102" s="28"/>
    </row>
    <row r="2103" spans="2:13" ht="15" customHeight="1">
      <c r="C2103" s="28"/>
      <c r="D2103" s="28"/>
      <c r="E2103" s="28"/>
      <c r="F2103" s="34" t="s">
        <v>92</v>
      </c>
      <c r="G2103" s="35"/>
      <c r="H2103" s="28"/>
      <c r="I2103" s="33"/>
    </row>
    <row r="2104" spans="2:13" ht="15" customHeight="1">
      <c r="C2104" s="27" t="s">
        <v>82</v>
      </c>
      <c r="D2104" s="27" t="s">
        <v>93</v>
      </c>
      <c r="E2104" s="28"/>
      <c r="F2104" s="28"/>
      <c r="G2104" s="28"/>
      <c r="H2104" s="28"/>
      <c r="I2104" s="36">
        <f>I2096+I2101</f>
        <v>292513.8</v>
      </c>
    </row>
    <row r="2105" spans="2:13" ht="15" customHeight="1">
      <c r="C2105" s="27" t="s">
        <v>83</v>
      </c>
      <c r="D2105" s="27" t="str">
        <f>+"Overhead &amp; Profit "&amp;$L$3*100&amp;"%"</f>
        <v>Overhead &amp; Profit 9,5%</v>
      </c>
      <c r="E2105" s="28"/>
      <c r="F2105" s="28"/>
      <c r="G2105" s="27">
        <f>$L$3</f>
        <v>9.5000000000000001E-2</v>
      </c>
      <c r="H2105" s="28"/>
      <c r="I2105" s="36">
        <f>G2105*I2104</f>
        <v>27788.810999999998</v>
      </c>
    </row>
    <row r="2106" spans="2:13" ht="15" customHeight="1">
      <c r="B2106" s="37" t="str">
        <f>+$M$7&amp;J2106</f>
        <v>PBA6</v>
      </c>
      <c r="C2106" s="27" t="s">
        <v>1</v>
      </c>
      <c r="D2106" s="27" t="s">
        <v>94</v>
      </c>
      <c r="E2106" s="28"/>
      <c r="F2106" s="28"/>
      <c r="G2106" s="28"/>
      <c r="H2106" s="28"/>
      <c r="I2106" s="36">
        <f>SUM(I2104:I2105)</f>
        <v>320302.61099999998</v>
      </c>
      <c r="J2106" s="21">
        <v>6</v>
      </c>
    </row>
    <row r="2107" spans="2:13" ht="15" customHeight="1">
      <c r="B2107" s="26"/>
    </row>
    <row r="2108" spans="2:13">
      <c r="B2108" s="26"/>
      <c r="C2108" s="21" t="str">
        <f>VLOOKUP(B2123,'REKAP ANALISA'!$C:$G,3,0)</f>
        <v>Pemasangan 1 m2 pintu rolling door besi</v>
      </c>
      <c r="M2108" s="21"/>
    </row>
    <row r="2109" spans="2:13">
      <c r="C2109" s="27" t="s">
        <v>0</v>
      </c>
      <c r="D2109" s="27" t="s">
        <v>60</v>
      </c>
      <c r="E2109" s="27" t="s">
        <v>59</v>
      </c>
      <c r="F2109" s="27" t="s">
        <v>61</v>
      </c>
      <c r="G2109" s="27" t="s">
        <v>62</v>
      </c>
      <c r="H2109" s="27" t="s">
        <v>85</v>
      </c>
      <c r="I2109" s="27" t="s">
        <v>86</v>
      </c>
      <c r="M2109" s="21"/>
    </row>
    <row r="2110" spans="2:13" ht="15" customHeight="1">
      <c r="C2110" s="27" t="s">
        <v>14</v>
      </c>
      <c r="D2110" s="27" t="s">
        <v>87</v>
      </c>
      <c r="E2110" s="28"/>
      <c r="F2110" s="28"/>
      <c r="G2110" s="28"/>
      <c r="H2110" s="28"/>
      <c r="I2110" s="28"/>
    </row>
    <row r="2111" spans="2:13" ht="15" customHeight="1">
      <c r="C2111" s="28"/>
      <c r="D2111" s="27" t="s">
        <v>53</v>
      </c>
      <c r="E2111" s="27" t="s">
        <v>63</v>
      </c>
      <c r="F2111" s="29" t="s">
        <v>50</v>
      </c>
      <c r="G2111" s="27">
        <v>1.2</v>
      </c>
      <c r="H2111" s="30">
        <f>VLOOKUP(E2111,UPAH!$C:$F,4,0)</f>
        <v>93000</v>
      </c>
      <c r="I2111" s="31">
        <f t="shared" ref="I2111:I2114" si="201">+G2111*H2111</f>
        <v>111600</v>
      </c>
    </row>
    <row r="2112" spans="2:13" ht="15" customHeight="1">
      <c r="C2112" s="28"/>
      <c r="D2112" s="27" t="s">
        <v>2282</v>
      </c>
      <c r="E2112" s="27" t="s">
        <v>64</v>
      </c>
      <c r="F2112" s="29" t="s">
        <v>50</v>
      </c>
      <c r="G2112" s="27">
        <v>1.2</v>
      </c>
      <c r="H2112" s="30">
        <f>VLOOKUP(E2112,UPAH!$C:$F,4,0)</f>
        <v>98000</v>
      </c>
      <c r="I2112" s="31">
        <f t="shared" si="201"/>
        <v>117600</v>
      </c>
    </row>
    <row r="2113" spans="2:13" ht="15" customHeight="1">
      <c r="C2113" s="28"/>
      <c r="D2113" s="27" t="s">
        <v>51</v>
      </c>
      <c r="E2113" s="27" t="s">
        <v>65</v>
      </c>
      <c r="F2113" s="29" t="s">
        <v>50</v>
      </c>
      <c r="G2113" s="27">
        <v>0.12</v>
      </c>
      <c r="H2113" s="30">
        <f>VLOOKUP(E2113,UPAH!$C:$F,4,0)</f>
        <v>106000</v>
      </c>
      <c r="I2113" s="31">
        <f t="shared" si="201"/>
        <v>12720</v>
      </c>
    </row>
    <row r="2114" spans="2:13" ht="15" customHeight="1">
      <c r="C2114" s="28"/>
      <c r="D2114" s="27" t="s">
        <v>49</v>
      </c>
      <c r="E2114" s="27" t="s">
        <v>66</v>
      </c>
      <c r="F2114" s="29" t="s">
        <v>50</v>
      </c>
      <c r="G2114" s="27">
        <v>6.0000000000000001E-3</v>
      </c>
      <c r="H2114" s="30">
        <f>VLOOKUP(E2114,UPAH!$C:$F,4,0)</f>
        <v>111000</v>
      </c>
      <c r="I2114" s="31">
        <f t="shared" si="201"/>
        <v>666</v>
      </c>
    </row>
    <row r="2115" spans="2:13" ht="15" customHeight="1">
      <c r="C2115" s="28"/>
      <c r="D2115" s="28"/>
      <c r="E2115" s="28"/>
      <c r="F2115" s="34" t="s">
        <v>88</v>
      </c>
      <c r="G2115" s="35"/>
      <c r="H2115" s="28"/>
      <c r="I2115" s="32">
        <f>SUM(I2111:I2114)</f>
        <v>242586</v>
      </c>
    </row>
    <row r="2116" spans="2:13" ht="15" customHeight="1">
      <c r="C2116" s="27" t="s">
        <v>80</v>
      </c>
      <c r="D2116" s="27" t="s">
        <v>89</v>
      </c>
      <c r="E2116" s="28"/>
      <c r="F2116" s="28"/>
      <c r="G2116" s="28"/>
      <c r="H2116" s="28"/>
      <c r="I2116" s="28"/>
    </row>
    <row r="2117" spans="2:13" ht="15" customHeight="1">
      <c r="C2117" s="28"/>
      <c r="D2117" s="27" t="s">
        <v>2297</v>
      </c>
      <c r="E2117" s="27" t="s">
        <v>2298</v>
      </c>
      <c r="F2117" s="30" t="str">
        <f>VLOOKUP(E2117,MATERIAL!$C:$F,3,0)</f>
        <v>m2</v>
      </c>
      <c r="G2117" s="27">
        <v>1</v>
      </c>
      <c r="H2117" s="30">
        <f>VLOOKUP(E2117,MATERIAL!$C:$F,4,0)</f>
        <v>227800</v>
      </c>
      <c r="I2117" s="31">
        <f t="shared" ref="I2117" si="202">+G2117*H2117</f>
        <v>227800</v>
      </c>
    </row>
    <row r="2118" spans="2:13" ht="15" customHeight="1">
      <c r="C2118" s="28"/>
      <c r="D2118" s="28"/>
      <c r="E2118" s="28"/>
      <c r="F2118" s="34" t="s">
        <v>90</v>
      </c>
      <c r="G2118" s="35"/>
      <c r="H2118" s="28"/>
      <c r="I2118" s="32">
        <f>SUM(I2117)</f>
        <v>227800</v>
      </c>
    </row>
    <row r="2119" spans="2:13" ht="15" customHeight="1">
      <c r="C2119" s="27" t="s">
        <v>81</v>
      </c>
      <c r="D2119" s="27" t="s">
        <v>91</v>
      </c>
      <c r="E2119" s="28"/>
      <c r="F2119" s="28"/>
      <c r="G2119" s="28"/>
      <c r="H2119" s="28"/>
      <c r="I2119" s="28"/>
    </row>
    <row r="2120" spans="2:13" ht="15" customHeight="1">
      <c r="C2120" s="28"/>
      <c r="D2120" s="28"/>
      <c r="E2120" s="28"/>
      <c r="F2120" s="34" t="s">
        <v>92</v>
      </c>
      <c r="G2120" s="35"/>
      <c r="H2120" s="28"/>
      <c r="I2120" s="33"/>
    </row>
    <row r="2121" spans="2:13" ht="15" customHeight="1">
      <c r="C2121" s="27" t="s">
        <v>82</v>
      </c>
      <c r="D2121" s="27" t="s">
        <v>93</v>
      </c>
      <c r="E2121" s="28"/>
      <c r="F2121" s="28"/>
      <c r="G2121" s="28"/>
      <c r="H2121" s="28"/>
      <c r="I2121" s="36">
        <f>I2115+I2118</f>
        <v>470386</v>
      </c>
    </row>
    <row r="2122" spans="2:13" ht="15" customHeight="1">
      <c r="C2122" s="27" t="s">
        <v>83</v>
      </c>
      <c r="D2122" s="27" t="str">
        <f>+"Overhead &amp; Profit "&amp;$L$3*100&amp;"%"</f>
        <v>Overhead &amp; Profit 9,5%</v>
      </c>
      <c r="E2122" s="28"/>
      <c r="F2122" s="28"/>
      <c r="G2122" s="27">
        <f>$L$3</f>
        <v>9.5000000000000001E-2</v>
      </c>
      <c r="H2122" s="28"/>
      <c r="I2122" s="36">
        <f>G2122*I2121</f>
        <v>44686.67</v>
      </c>
    </row>
    <row r="2123" spans="2:13" ht="15" customHeight="1">
      <c r="B2123" s="37" t="str">
        <f>+$M$7&amp;J2123</f>
        <v>PBA7</v>
      </c>
      <c r="C2123" s="27" t="s">
        <v>1</v>
      </c>
      <c r="D2123" s="27" t="s">
        <v>94</v>
      </c>
      <c r="E2123" s="28"/>
      <c r="F2123" s="28"/>
      <c r="G2123" s="28"/>
      <c r="H2123" s="28"/>
      <c r="I2123" s="36">
        <f>SUM(I2121:I2122)</f>
        <v>515072.67</v>
      </c>
      <c r="J2123" s="21">
        <v>7</v>
      </c>
    </row>
    <row r="2124" spans="2:13" ht="15" customHeight="1">
      <c r="B2124" s="26"/>
    </row>
    <row r="2125" spans="2:13" ht="15" customHeight="1">
      <c r="B2125" s="26"/>
      <c r="C2125" s="21" t="str">
        <f>VLOOKUP(B2140,'REKAP ANALISA'!$C:$G,3,0)</f>
        <v>Pemasangan 1 m2 pintu lipat (folding door) bahan plastik/PVC</v>
      </c>
    </row>
    <row r="2126" spans="2:13" ht="15" customHeight="1">
      <c r="C2126" s="27" t="s">
        <v>0</v>
      </c>
      <c r="D2126" s="27" t="s">
        <v>60</v>
      </c>
      <c r="E2126" s="27" t="s">
        <v>59</v>
      </c>
      <c r="F2126" s="27" t="s">
        <v>61</v>
      </c>
      <c r="G2126" s="27" t="s">
        <v>62</v>
      </c>
      <c r="H2126" s="27" t="s">
        <v>85</v>
      </c>
      <c r="I2126" s="27" t="s">
        <v>86</v>
      </c>
    </row>
    <row r="2127" spans="2:13">
      <c r="C2127" s="27" t="s">
        <v>14</v>
      </c>
      <c r="D2127" s="27" t="s">
        <v>87</v>
      </c>
      <c r="E2127" s="28"/>
      <c r="F2127" s="28"/>
      <c r="G2127" s="28"/>
      <c r="H2127" s="28"/>
      <c r="I2127" s="28"/>
      <c r="M2127" s="21"/>
    </row>
    <row r="2128" spans="2:13">
      <c r="C2128" s="28"/>
      <c r="D2128" s="27" t="s">
        <v>53</v>
      </c>
      <c r="E2128" s="27" t="s">
        <v>63</v>
      </c>
      <c r="F2128" s="29" t="s">
        <v>50</v>
      </c>
      <c r="G2128" s="27">
        <v>0.44</v>
      </c>
      <c r="H2128" s="30">
        <f>VLOOKUP(E2128,UPAH!$C:$F,4,0)</f>
        <v>93000</v>
      </c>
      <c r="I2128" s="31">
        <f t="shared" ref="I2128:I2131" si="203">+G2128*H2128</f>
        <v>40920</v>
      </c>
      <c r="M2128" s="21"/>
    </row>
    <row r="2129" spans="2:13" ht="15" customHeight="1">
      <c r="C2129" s="28"/>
      <c r="D2129" s="27" t="s">
        <v>57</v>
      </c>
      <c r="E2129" s="27" t="s">
        <v>64</v>
      </c>
      <c r="F2129" s="29" t="s">
        <v>50</v>
      </c>
      <c r="G2129" s="27">
        <v>0.44</v>
      </c>
      <c r="H2129" s="30">
        <f>VLOOKUP(E2129,UPAH!$C:$F,4,0)</f>
        <v>98000</v>
      </c>
      <c r="I2129" s="31">
        <f t="shared" si="203"/>
        <v>43120</v>
      </c>
    </row>
    <row r="2130" spans="2:13" ht="15" customHeight="1">
      <c r="C2130" s="28"/>
      <c r="D2130" s="27" t="s">
        <v>51</v>
      </c>
      <c r="E2130" s="27" t="s">
        <v>65</v>
      </c>
      <c r="F2130" s="29" t="s">
        <v>50</v>
      </c>
      <c r="G2130" s="27">
        <v>4.3999999999999997E-2</v>
      </c>
      <c r="H2130" s="30">
        <f>VLOOKUP(E2130,UPAH!$C:$F,4,0)</f>
        <v>106000</v>
      </c>
      <c r="I2130" s="31">
        <f t="shared" si="203"/>
        <v>4664</v>
      </c>
    </row>
    <row r="2131" spans="2:13" ht="15" customHeight="1">
      <c r="C2131" s="28"/>
      <c r="D2131" s="27" t="s">
        <v>49</v>
      </c>
      <c r="E2131" s="27" t="s">
        <v>66</v>
      </c>
      <c r="F2131" s="29" t="s">
        <v>50</v>
      </c>
      <c r="G2131" s="27">
        <v>2.1999999999999999E-2</v>
      </c>
      <c r="H2131" s="30">
        <f>VLOOKUP(E2131,UPAH!$C:$F,4,0)</f>
        <v>111000</v>
      </c>
      <c r="I2131" s="31">
        <f t="shared" si="203"/>
        <v>2442</v>
      </c>
    </row>
    <row r="2132" spans="2:13" ht="15" customHeight="1">
      <c r="C2132" s="28"/>
      <c r="D2132" s="28"/>
      <c r="E2132" s="28"/>
      <c r="F2132" s="34" t="s">
        <v>88</v>
      </c>
      <c r="G2132" s="35"/>
      <c r="H2132" s="28"/>
      <c r="I2132" s="32">
        <f>SUM(I2128:I2131)</f>
        <v>91146</v>
      </c>
    </row>
    <row r="2133" spans="2:13" ht="15" customHeight="1">
      <c r="C2133" s="27" t="s">
        <v>80</v>
      </c>
      <c r="D2133" s="27" t="s">
        <v>89</v>
      </c>
      <c r="E2133" s="28"/>
      <c r="F2133" s="28"/>
      <c r="G2133" s="28"/>
      <c r="H2133" s="28"/>
      <c r="I2133" s="28"/>
    </row>
    <row r="2134" spans="2:13" ht="15" customHeight="1">
      <c r="C2134" s="28"/>
      <c r="D2134" s="27" t="s">
        <v>2299</v>
      </c>
      <c r="E2134" s="27" t="s">
        <v>2300</v>
      </c>
      <c r="F2134" s="30" t="str">
        <f>VLOOKUP(E2134,MATERIAL!$C:$F,3,0)</f>
        <v>m2</v>
      </c>
      <c r="G2134" s="27">
        <v>1</v>
      </c>
      <c r="H2134" s="30">
        <f>VLOOKUP(E2134,MATERIAL!$C:$F,4,0)</f>
        <v>236400</v>
      </c>
      <c r="I2134" s="31">
        <f t="shared" ref="I2134" si="204">+G2134*H2134</f>
        <v>236400</v>
      </c>
    </row>
    <row r="2135" spans="2:13" ht="15" customHeight="1">
      <c r="C2135" s="28"/>
      <c r="D2135" s="28"/>
      <c r="E2135" s="28"/>
      <c r="F2135" s="34" t="s">
        <v>90</v>
      </c>
      <c r="G2135" s="35"/>
      <c r="H2135" s="28"/>
      <c r="I2135" s="32">
        <f>SUM(I2134)</f>
        <v>236400</v>
      </c>
    </row>
    <row r="2136" spans="2:13" ht="15" customHeight="1">
      <c r="C2136" s="27" t="s">
        <v>81</v>
      </c>
      <c r="D2136" s="27" t="s">
        <v>91</v>
      </c>
      <c r="E2136" s="28"/>
      <c r="F2136" s="28"/>
      <c r="G2136" s="28"/>
      <c r="H2136" s="28"/>
      <c r="I2136" s="33"/>
    </row>
    <row r="2137" spans="2:13" ht="15" customHeight="1">
      <c r="C2137" s="28"/>
      <c r="D2137" s="28"/>
      <c r="E2137" s="28"/>
      <c r="F2137" s="34" t="s">
        <v>92</v>
      </c>
      <c r="G2137" s="35"/>
      <c r="H2137" s="28"/>
      <c r="I2137" s="33"/>
    </row>
    <row r="2138" spans="2:13" ht="15" customHeight="1">
      <c r="C2138" s="27" t="s">
        <v>82</v>
      </c>
      <c r="D2138" s="27" t="s">
        <v>93</v>
      </c>
      <c r="E2138" s="28"/>
      <c r="F2138" s="28"/>
      <c r="G2138" s="28"/>
      <c r="H2138" s="28"/>
      <c r="I2138" s="36">
        <f>I2132+I2135</f>
        <v>327546</v>
      </c>
    </row>
    <row r="2139" spans="2:13" ht="15" customHeight="1">
      <c r="C2139" s="27" t="s">
        <v>83</v>
      </c>
      <c r="D2139" s="27" t="str">
        <f>+"Overhead &amp; Profit "&amp;$L$3*100&amp;"%"</f>
        <v>Overhead &amp; Profit 9,5%</v>
      </c>
      <c r="E2139" s="28"/>
      <c r="F2139" s="28"/>
      <c r="G2139" s="27">
        <f>$L$3</f>
        <v>9.5000000000000001E-2</v>
      </c>
      <c r="H2139" s="28"/>
      <c r="I2139" s="36">
        <f>G2139*I2138</f>
        <v>31116.87</v>
      </c>
    </row>
    <row r="2140" spans="2:13" ht="15" customHeight="1">
      <c r="B2140" s="37" t="str">
        <f>+$M$7&amp;J2140</f>
        <v>PBA8</v>
      </c>
      <c r="C2140" s="27" t="s">
        <v>1</v>
      </c>
      <c r="D2140" s="27" t="s">
        <v>94</v>
      </c>
      <c r="E2140" s="28"/>
      <c r="F2140" s="28"/>
      <c r="G2140" s="28"/>
      <c r="H2140" s="28"/>
      <c r="I2140" s="36">
        <f>SUM(I2138:I2139)</f>
        <v>358662.87</v>
      </c>
      <c r="J2140" s="21">
        <v>8</v>
      </c>
    </row>
    <row r="2141" spans="2:13" ht="15" customHeight="1">
      <c r="B2141" s="26"/>
    </row>
    <row r="2142" spans="2:13" ht="15" customHeight="1">
      <c r="B2142" s="26"/>
      <c r="C2142" s="21" t="str">
        <f>VLOOKUP(B2157,'REKAP ANALISA'!$C:$G,3,0)</f>
        <v>Pemasangan 1 m2 sunscreen alluminium</v>
      </c>
    </row>
    <row r="2143" spans="2:13" ht="15" customHeight="1">
      <c r="C2143" s="27" t="s">
        <v>0</v>
      </c>
      <c r="D2143" s="27" t="s">
        <v>60</v>
      </c>
      <c r="E2143" s="27" t="s">
        <v>59</v>
      </c>
      <c r="F2143" s="27" t="s">
        <v>61</v>
      </c>
      <c r="G2143" s="27" t="s">
        <v>62</v>
      </c>
      <c r="H2143" s="27" t="s">
        <v>85</v>
      </c>
      <c r="I2143" s="27" t="s">
        <v>86</v>
      </c>
    </row>
    <row r="2144" spans="2:13">
      <c r="C2144" s="27" t="s">
        <v>14</v>
      </c>
      <c r="D2144" s="27" t="s">
        <v>87</v>
      </c>
      <c r="E2144" s="28"/>
      <c r="F2144" s="28"/>
      <c r="G2144" s="28"/>
      <c r="H2144" s="28"/>
      <c r="I2144" s="28"/>
      <c r="M2144" s="21"/>
    </row>
    <row r="2145" spans="2:13">
      <c r="C2145" s="28"/>
      <c r="D2145" s="27" t="s">
        <v>53</v>
      </c>
      <c r="E2145" s="27" t="s">
        <v>63</v>
      </c>
      <c r="F2145" s="29" t="s">
        <v>50</v>
      </c>
      <c r="G2145" s="27">
        <v>0.08</v>
      </c>
      <c r="H2145" s="30">
        <f>VLOOKUP(E2145,UPAH!$C:$F,4,0)</f>
        <v>93000</v>
      </c>
      <c r="I2145" s="31">
        <f t="shared" ref="I2145:I2148" si="205">+G2145*H2145</f>
        <v>7440</v>
      </c>
      <c r="M2145" s="21"/>
    </row>
    <row r="2146" spans="2:13" ht="15" customHeight="1">
      <c r="C2146" s="28"/>
      <c r="D2146" s="27" t="s">
        <v>57</v>
      </c>
      <c r="E2146" s="27" t="s">
        <v>64</v>
      </c>
      <c r="F2146" s="29" t="s">
        <v>50</v>
      </c>
      <c r="G2146" s="27">
        <v>0.8</v>
      </c>
      <c r="H2146" s="30">
        <f>VLOOKUP(E2146,UPAH!$C:$F,4,0)</f>
        <v>98000</v>
      </c>
      <c r="I2146" s="31">
        <f t="shared" si="205"/>
        <v>78400</v>
      </c>
    </row>
    <row r="2147" spans="2:13" ht="15" customHeight="1">
      <c r="C2147" s="28"/>
      <c r="D2147" s="27" t="s">
        <v>51</v>
      </c>
      <c r="E2147" s="27" t="s">
        <v>65</v>
      </c>
      <c r="F2147" s="29" t="s">
        <v>50</v>
      </c>
      <c r="G2147" s="27">
        <v>0.08</v>
      </c>
      <c r="H2147" s="30">
        <f>VLOOKUP(E2147,UPAH!$C:$F,4,0)</f>
        <v>106000</v>
      </c>
      <c r="I2147" s="31">
        <f t="shared" si="205"/>
        <v>8480</v>
      </c>
    </row>
    <row r="2148" spans="2:13" ht="15" customHeight="1">
      <c r="C2148" s="28"/>
      <c r="D2148" s="27" t="s">
        <v>49</v>
      </c>
      <c r="E2148" s="27" t="s">
        <v>66</v>
      </c>
      <c r="F2148" s="29" t="s">
        <v>50</v>
      </c>
      <c r="G2148" s="27">
        <v>4.0000000000000001E-3</v>
      </c>
      <c r="H2148" s="30">
        <f>VLOOKUP(E2148,UPAH!$C:$F,4,0)</f>
        <v>111000</v>
      </c>
      <c r="I2148" s="31">
        <f t="shared" si="205"/>
        <v>444</v>
      </c>
    </row>
    <row r="2149" spans="2:13" ht="15" customHeight="1">
      <c r="C2149" s="28"/>
      <c r="D2149" s="28"/>
      <c r="E2149" s="28"/>
      <c r="F2149" s="34" t="s">
        <v>88</v>
      </c>
      <c r="G2149" s="35"/>
      <c r="H2149" s="28"/>
      <c r="I2149" s="32">
        <f>SUM(I2145:I2148)</f>
        <v>94764</v>
      </c>
    </row>
    <row r="2150" spans="2:13" ht="15" customHeight="1">
      <c r="C2150" s="27" t="s">
        <v>80</v>
      </c>
      <c r="D2150" s="27" t="s">
        <v>89</v>
      </c>
      <c r="E2150" s="28"/>
      <c r="F2150" s="28"/>
      <c r="G2150" s="28"/>
      <c r="H2150" s="28"/>
      <c r="I2150" s="28"/>
    </row>
    <row r="2151" spans="2:13" ht="15" customHeight="1">
      <c r="C2151" s="28"/>
      <c r="D2151" s="27" t="s">
        <v>2301</v>
      </c>
      <c r="E2151" s="27" t="s">
        <v>2302</v>
      </c>
      <c r="F2151" s="30" t="str">
        <f>VLOOKUP(E2151,MATERIAL!$C:$F,3,0)</f>
        <v>m2</v>
      </c>
      <c r="G2151" s="27">
        <v>1</v>
      </c>
      <c r="H2151" s="30">
        <f>VLOOKUP(E2151,MATERIAL!$C:$F,4,0)</f>
        <v>179000</v>
      </c>
      <c r="I2151" s="31">
        <f t="shared" ref="I2151" si="206">+G2151*H2151</f>
        <v>179000</v>
      </c>
    </row>
    <row r="2152" spans="2:13" ht="15" customHeight="1">
      <c r="C2152" s="28"/>
      <c r="D2152" s="28"/>
      <c r="E2152" s="28"/>
      <c r="F2152" s="34" t="s">
        <v>90</v>
      </c>
      <c r="G2152" s="35"/>
      <c r="H2152" s="28"/>
      <c r="I2152" s="32">
        <f>SUM(I2151)</f>
        <v>179000</v>
      </c>
    </row>
    <row r="2153" spans="2:13" ht="15" customHeight="1">
      <c r="C2153" s="27" t="s">
        <v>81</v>
      </c>
      <c r="D2153" s="27" t="s">
        <v>91</v>
      </c>
      <c r="E2153" s="28"/>
      <c r="F2153" s="28"/>
      <c r="G2153" s="28"/>
      <c r="H2153" s="28"/>
      <c r="I2153" s="33"/>
    </row>
    <row r="2154" spans="2:13" ht="15" customHeight="1">
      <c r="C2154" s="28"/>
      <c r="D2154" s="28"/>
      <c r="E2154" s="28"/>
      <c r="F2154" s="34" t="s">
        <v>92</v>
      </c>
      <c r="G2154" s="35"/>
      <c r="H2154" s="28"/>
      <c r="I2154" s="33"/>
    </row>
    <row r="2155" spans="2:13" ht="15" customHeight="1">
      <c r="C2155" s="27" t="s">
        <v>82</v>
      </c>
      <c r="D2155" s="27" t="s">
        <v>93</v>
      </c>
      <c r="E2155" s="28"/>
      <c r="F2155" s="28"/>
      <c r="G2155" s="28"/>
      <c r="H2155" s="28"/>
      <c r="I2155" s="36">
        <f>I2149+I2152</f>
        <v>273764</v>
      </c>
    </row>
    <row r="2156" spans="2:13" ht="15" customHeight="1">
      <c r="C2156" s="27" t="s">
        <v>83</v>
      </c>
      <c r="D2156" s="27" t="str">
        <f>+"Overhead &amp; Profit "&amp;$L$3*100&amp;"%"</f>
        <v>Overhead &amp; Profit 9,5%</v>
      </c>
      <c r="E2156" s="28"/>
      <c r="F2156" s="28"/>
      <c r="G2156" s="27">
        <f>$L$3</f>
        <v>9.5000000000000001E-2</v>
      </c>
      <c r="H2156" s="28"/>
      <c r="I2156" s="36">
        <f>G2156*I2155</f>
        <v>26007.58</v>
      </c>
    </row>
    <row r="2157" spans="2:13" ht="15" customHeight="1">
      <c r="B2157" s="37" t="str">
        <f>+$M$7&amp;J2157</f>
        <v>PBA9</v>
      </c>
      <c r="C2157" s="27" t="s">
        <v>1</v>
      </c>
      <c r="D2157" s="27" t="s">
        <v>94</v>
      </c>
      <c r="E2157" s="28"/>
      <c r="F2157" s="28"/>
      <c r="G2157" s="28"/>
      <c r="H2157" s="28"/>
      <c r="I2157" s="36">
        <f>SUM(I2155:I2156)</f>
        <v>299771.58</v>
      </c>
      <c r="J2157" s="21">
        <v>9</v>
      </c>
    </row>
    <row r="2158" spans="2:13" ht="15" customHeight="1">
      <c r="B2158" s="26"/>
    </row>
    <row r="2159" spans="2:13" ht="15" customHeight="1">
      <c r="B2159" s="26"/>
      <c r="C2159" s="21" t="str">
        <f>VLOOKUP(B2174,'REKAP ANALISA'!$C:$G,3,0)</f>
        <v>Pemasangan 1 m2 rolling door alluminium</v>
      </c>
    </row>
    <row r="2160" spans="2:13" ht="15" customHeight="1">
      <c r="C2160" s="27" t="s">
        <v>0</v>
      </c>
      <c r="D2160" s="27" t="s">
        <v>60</v>
      </c>
      <c r="E2160" s="27" t="s">
        <v>59</v>
      </c>
      <c r="F2160" s="27" t="s">
        <v>61</v>
      </c>
      <c r="G2160" s="27" t="s">
        <v>62</v>
      </c>
      <c r="H2160" s="27" t="s">
        <v>85</v>
      </c>
      <c r="I2160" s="27" t="s">
        <v>86</v>
      </c>
    </row>
    <row r="2161" spans="2:13">
      <c r="C2161" s="27" t="s">
        <v>14</v>
      </c>
      <c r="D2161" s="27" t="s">
        <v>87</v>
      </c>
      <c r="E2161" s="28"/>
      <c r="F2161" s="28"/>
      <c r="G2161" s="28"/>
      <c r="H2161" s="28"/>
      <c r="I2161" s="28"/>
      <c r="M2161" s="21"/>
    </row>
    <row r="2162" spans="2:13">
      <c r="C2162" s="28"/>
      <c r="D2162" s="27" t="s">
        <v>53</v>
      </c>
      <c r="E2162" s="27" t="s">
        <v>63</v>
      </c>
      <c r="F2162" s="29" t="s">
        <v>50</v>
      </c>
      <c r="G2162" s="27">
        <v>1</v>
      </c>
      <c r="H2162" s="30">
        <f>VLOOKUP(E2162,UPAH!$C:$F,4,0)</f>
        <v>93000</v>
      </c>
      <c r="I2162" s="31">
        <f t="shared" ref="I2162:I2165" si="207">+G2162*H2162</f>
        <v>93000</v>
      </c>
      <c r="M2162" s="21"/>
    </row>
    <row r="2163" spans="2:13" ht="15" customHeight="1">
      <c r="C2163" s="28"/>
      <c r="D2163" s="27" t="s">
        <v>2303</v>
      </c>
      <c r="E2163" s="27" t="s">
        <v>64</v>
      </c>
      <c r="F2163" s="29" t="s">
        <v>50</v>
      </c>
      <c r="G2163" s="27">
        <v>1</v>
      </c>
      <c r="H2163" s="30">
        <f>VLOOKUP(E2163,UPAH!$C:$F,4,0)</f>
        <v>98000</v>
      </c>
      <c r="I2163" s="31">
        <f t="shared" si="207"/>
        <v>98000</v>
      </c>
    </row>
    <row r="2164" spans="2:13" ht="15" customHeight="1">
      <c r="C2164" s="28"/>
      <c r="D2164" s="27" t="s">
        <v>51</v>
      </c>
      <c r="E2164" s="27" t="s">
        <v>65</v>
      </c>
      <c r="F2164" s="29" t="s">
        <v>50</v>
      </c>
      <c r="G2164" s="27">
        <v>0.1</v>
      </c>
      <c r="H2164" s="30">
        <f>VLOOKUP(E2164,UPAH!$C:$F,4,0)</f>
        <v>106000</v>
      </c>
      <c r="I2164" s="31">
        <f t="shared" si="207"/>
        <v>10600</v>
      </c>
    </row>
    <row r="2165" spans="2:13" ht="15" customHeight="1">
      <c r="C2165" s="28"/>
      <c r="D2165" s="27" t="s">
        <v>49</v>
      </c>
      <c r="E2165" s="27" t="s">
        <v>66</v>
      </c>
      <c r="F2165" s="29" t="s">
        <v>50</v>
      </c>
      <c r="G2165" s="27">
        <v>0.05</v>
      </c>
      <c r="H2165" s="30">
        <f>VLOOKUP(E2165,UPAH!$C:$F,4,0)</f>
        <v>111000</v>
      </c>
      <c r="I2165" s="31">
        <f t="shared" si="207"/>
        <v>5550</v>
      </c>
    </row>
    <row r="2166" spans="2:13" ht="15" customHeight="1">
      <c r="C2166" s="28"/>
      <c r="D2166" s="28"/>
      <c r="E2166" s="28"/>
      <c r="F2166" s="34" t="s">
        <v>88</v>
      </c>
      <c r="G2166" s="35"/>
      <c r="H2166" s="28"/>
      <c r="I2166" s="32">
        <f>SUM(I2162:I2165)</f>
        <v>207150</v>
      </c>
    </row>
    <row r="2167" spans="2:13" ht="15" customHeight="1">
      <c r="C2167" s="27" t="s">
        <v>80</v>
      </c>
      <c r="D2167" s="27" t="s">
        <v>89</v>
      </c>
      <c r="E2167" s="28"/>
      <c r="F2167" s="28"/>
      <c r="G2167" s="28"/>
      <c r="H2167" s="28"/>
      <c r="I2167" s="28"/>
    </row>
    <row r="2168" spans="2:13" ht="15" customHeight="1">
      <c r="C2168" s="28"/>
      <c r="D2168" s="27" t="s">
        <v>2304</v>
      </c>
      <c r="E2168" s="27" t="s">
        <v>2305</v>
      </c>
      <c r="F2168" s="30" t="str">
        <f>VLOOKUP(E2168,MATERIAL!$C:$F,3,0)</f>
        <v>m2</v>
      </c>
      <c r="G2168" s="27">
        <v>1</v>
      </c>
      <c r="H2168" s="30">
        <f>VLOOKUP(E2168,MATERIAL!$C:$F,4,0)</f>
        <v>240800</v>
      </c>
      <c r="I2168" s="31">
        <f t="shared" ref="I2168" si="208">+G2168*H2168</f>
        <v>240800</v>
      </c>
    </row>
    <row r="2169" spans="2:13" ht="15" customHeight="1">
      <c r="C2169" s="28"/>
      <c r="D2169" s="28"/>
      <c r="E2169" s="28"/>
      <c r="F2169" s="34" t="s">
        <v>90</v>
      </c>
      <c r="G2169" s="35"/>
      <c r="H2169" s="28"/>
      <c r="I2169" s="32">
        <f>SUM(I2168)</f>
        <v>240800</v>
      </c>
    </row>
    <row r="2170" spans="2:13" ht="15" customHeight="1">
      <c r="C2170" s="27" t="s">
        <v>81</v>
      </c>
      <c r="D2170" s="27" t="s">
        <v>91</v>
      </c>
      <c r="E2170" s="28"/>
      <c r="F2170" s="28"/>
      <c r="G2170" s="28"/>
      <c r="H2170" s="28"/>
      <c r="I2170" s="33"/>
    </row>
    <row r="2171" spans="2:13" ht="15" customHeight="1">
      <c r="C2171" s="28"/>
      <c r="D2171" s="28"/>
      <c r="E2171" s="28"/>
      <c r="F2171" s="34" t="s">
        <v>92</v>
      </c>
      <c r="G2171" s="35"/>
      <c r="H2171" s="28"/>
      <c r="I2171" s="33"/>
    </row>
    <row r="2172" spans="2:13" ht="15" customHeight="1">
      <c r="C2172" s="27" t="s">
        <v>82</v>
      </c>
      <c r="D2172" s="27" t="s">
        <v>93</v>
      </c>
      <c r="E2172" s="28"/>
      <c r="F2172" s="28"/>
      <c r="G2172" s="28"/>
      <c r="H2172" s="28"/>
      <c r="I2172" s="36">
        <f>I2166+I2169</f>
        <v>447950</v>
      </c>
    </row>
    <row r="2173" spans="2:13" ht="15" customHeight="1">
      <c r="C2173" s="27" t="s">
        <v>83</v>
      </c>
      <c r="D2173" s="27" t="str">
        <f>+"Overhead &amp; Profit "&amp;$L$3*100&amp;"%"</f>
        <v>Overhead &amp; Profit 9,5%</v>
      </c>
      <c r="E2173" s="28"/>
      <c r="F2173" s="28"/>
      <c r="G2173" s="27">
        <f>$L$3</f>
        <v>9.5000000000000001E-2</v>
      </c>
      <c r="H2173" s="28"/>
      <c r="I2173" s="36">
        <f>G2173*I2172</f>
        <v>42555.25</v>
      </c>
    </row>
    <row r="2174" spans="2:13" ht="15" customHeight="1">
      <c r="B2174" s="37" t="str">
        <f>+$M$7&amp;J2174</f>
        <v>PBA10</v>
      </c>
      <c r="C2174" s="27" t="s">
        <v>1</v>
      </c>
      <c r="D2174" s="27" t="s">
        <v>94</v>
      </c>
      <c r="E2174" s="28"/>
      <c r="F2174" s="28"/>
      <c r="G2174" s="28"/>
      <c r="H2174" s="28"/>
      <c r="I2174" s="36">
        <f>SUM(I2172:I2173)</f>
        <v>490505.25</v>
      </c>
      <c r="J2174" s="21">
        <v>10</v>
      </c>
    </row>
    <row r="2175" spans="2:13" ht="15" customHeight="1">
      <c r="B2175" s="26"/>
    </row>
    <row r="2176" spans="2:13" ht="15" customHeight="1">
      <c r="B2176" s="26"/>
      <c r="C2176" s="21" t="str">
        <f>VLOOKUP(B2193,'REKAP ANALISA'!$C:$G,3,0)</f>
        <v>Pemasangan 1 m kusen pintu alluminium</v>
      </c>
    </row>
    <row r="2177" spans="3:13" ht="15" customHeight="1">
      <c r="C2177" s="27" t="s">
        <v>0</v>
      </c>
      <c r="D2177" s="27" t="s">
        <v>60</v>
      </c>
      <c r="E2177" s="27" t="s">
        <v>59</v>
      </c>
      <c r="F2177" s="27" t="s">
        <v>61</v>
      </c>
      <c r="G2177" s="27" t="s">
        <v>62</v>
      </c>
      <c r="H2177" s="27" t="s">
        <v>85</v>
      </c>
      <c r="I2177" s="27" t="s">
        <v>86</v>
      </c>
    </row>
    <row r="2178" spans="3:13">
      <c r="C2178" s="27" t="s">
        <v>14</v>
      </c>
      <c r="D2178" s="27" t="s">
        <v>87</v>
      </c>
      <c r="E2178" s="28"/>
      <c r="F2178" s="28"/>
      <c r="G2178" s="28"/>
      <c r="H2178" s="28"/>
      <c r="I2178" s="28"/>
      <c r="M2178" s="21"/>
    </row>
    <row r="2179" spans="3:13">
      <c r="C2179" s="28"/>
      <c r="D2179" s="27" t="s">
        <v>53</v>
      </c>
      <c r="E2179" s="27" t="s">
        <v>63</v>
      </c>
      <c r="F2179" s="29" t="s">
        <v>50</v>
      </c>
      <c r="G2179" s="27">
        <v>4.2999999999999997E-2</v>
      </c>
      <c r="H2179" s="30">
        <f>VLOOKUP(E2179,UPAH!$C:$F,4,0)</f>
        <v>93000</v>
      </c>
      <c r="I2179" s="31">
        <f t="shared" ref="I2179:I2182" si="209">+G2179*H2179</f>
        <v>3998.9999999999995</v>
      </c>
      <c r="M2179" s="21"/>
    </row>
    <row r="2180" spans="3:13" ht="15" customHeight="1">
      <c r="C2180" s="28"/>
      <c r="D2180" s="27" t="s">
        <v>2303</v>
      </c>
      <c r="E2180" s="27" t="s">
        <v>64</v>
      </c>
      <c r="F2180" s="29" t="s">
        <v>50</v>
      </c>
      <c r="G2180" s="27">
        <v>4.2999999999999997E-2</v>
      </c>
      <c r="H2180" s="30">
        <f>VLOOKUP(E2180,UPAH!$C:$F,4,0)</f>
        <v>98000</v>
      </c>
      <c r="I2180" s="31">
        <f t="shared" si="209"/>
        <v>4214</v>
      </c>
    </row>
    <row r="2181" spans="3:13" ht="15" customHeight="1">
      <c r="C2181" s="28"/>
      <c r="D2181" s="27" t="s">
        <v>51</v>
      </c>
      <c r="E2181" s="27" t="s">
        <v>65</v>
      </c>
      <c r="F2181" s="29" t="s">
        <v>50</v>
      </c>
      <c r="G2181" s="27">
        <v>4.3E-3</v>
      </c>
      <c r="H2181" s="30">
        <f>VLOOKUP(E2181,UPAH!$C:$F,4,0)</f>
        <v>106000</v>
      </c>
      <c r="I2181" s="31">
        <f t="shared" si="209"/>
        <v>455.8</v>
      </c>
    </row>
    <row r="2182" spans="3:13" ht="15" customHeight="1">
      <c r="C2182" s="28"/>
      <c r="D2182" s="27" t="s">
        <v>49</v>
      </c>
      <c r="E2182" s="27" t="s">
        <v>66</v>
      </c>
      <c r="F2182" s="29" t="s">
        <v>50</v>
      </c>
      <c r="G2182" s="27">
        <v>2.0999999999999999E-3</v>
      </c>
      <c r="H2182" s="30">
        <f>VLOOKUP(E2182,UPAH!$C:$F,4,0)</f>
        <v>111000</v>
      </c>
      <c r="I2182" s="31">
        <f t="shared" si="209"/>
        <v>233.1</v>
      </c>
    </row>
    <row r="2183" spans="3:13" ht="15" customHeight="1">
      <c r="C2183" s="28"/>
      <c r="D2183" s="28"/>
      <c r="E2183" s="28"/>
      <c r="F2183" s="34" t="s">
        <v>88</v>
      </c>
      <c r="G2183" s="35"/>
      <c r="H2183" s="28"/>
      <c r="I2183" s="32">
        <f>SUM(I2179:I2182)</f>
        <v>8901.9</v>
      </c>
    </row>
    <row r="2184" spans="3:13" ht="15" customHeight="1">
      <c r="C2184" s="27" t="s">
        <v>80</v>
      </c>
      <c r="D2184" s="27" t="s">
        <v>89</v>
      </c>
      <c r="E2184" s="28"/>
      <c r="F2184" s="28"/>
      <c r="G2184" s="28"/>
      <c r="H2184" s="28"/>
      <c r="I2184" s="28"/>
    </row>
    <row r="2185" spans="3:13" ht="15" customHeight="1">
      <c r="C2185" s="28"/>
      <c r="D2185" s="27" t="s">
        <v>2306</v>
      </c>
      <c r="E2185" s="27" t="s">
        <v>2307</v>
      </c>
      <c r="F2185" s="30" t="str">
        <f>VLOOKUP(E2185,MATERIAL!$C:$F,3,0)</f>
        <v>m</v>
      </c>
      <c r="G2185" s="27">
        <v>1.1000000000000001</v>
      </c>
      <c r="H2185" s="30">
        <f>VLOOKUP(E2185,MATERIAL!$C:$F,4,0)</f>
        <v>59500</v>
      </c>
      <c r="I2185" s="31">
        <f t="shared" ref="I2185:I2187" si="210">+G2185*H2185</f>
        <v>65450.000000000007</v>
      </c>
    </row>
    <row r="2186" spans="3:13" ht="15" customHeight="1">
      <c r="C2186" s="28"/>
      <c r="D2186" s="27" t="s">
        <v>39</v>
      </c>
      <c r="E2186" s="27" t="s">
        <v>2308</v>
      </c>
      <c r="F2186" s="30" t="str">
        <f>VLOOKUP(E2186,MATERIAL!$C:$F,3,0)</f>
        <v>buah</v>
      </c>
      <c r="G2186" s="27">
        <v>2</v>
      </c>
      <c r="H2186" s="30">
        <f>VLOOKUP(E2186,MATERIAL!$C:$F,4,0)</f>
        <v>1700</v>
      </c>
      <c r="I2186" s="31">
        <f t="shared" si="210"/>
        <v>3400</v>
      </c>
    </row>
    <row r="2187" spans="3:13" ht="15" customHeight="1">
      <c r="C2187" s="28"/>
      <c r="D2187" s="27" t="s">
        <v>2309</v>
      </c>
      <c r="E2187" s="27" t="s">
        <v>2310</v>
      </c>
      <c r="F2187" s="30" t="str">
        <f>VLOOKUP(E2187,MATERIAL!$C:$F,3,0)</f>
        <v>Tube</v>
      </c>
      <c r="G2187" s="27">
        <v>0.06</v>
      </c>
      <c r="H2187" s="30">
        <f>VLOOKUP(E2187,MATERIAL!$C:$F,4,0)</f>
        <v>53300</v>
      </c>
      <c r="I2187" s="31">
        <f t="shared" si="210"/>
        <v>3198</v>
      </c>
    </row>
    <row r="2188" spans="3:13" ht="15" customHeight="1">
      <c r="C2188" s="28"/>
      <c r="D2188" s="28"/>
      <c r="E2188" s="28"/>
      <c r="F2188" s="34" t="s">
        <v>90</v>
      </c>
      <c r="G2188" s="35"/>
      <c r="H2188" s="28"/>
      <c r="I2188" s="32">
        <f>SUM(I2185:I2187)</f>
        <v>72048</v>
      </c>
    </row>
    <row r="2189" spans="3:13" ht="15" customHeight="1">
      <c r="C2189" s="27" t="s">
        <v>81</v>
      </c>
      <c r="D2189" s="27" t="s">
        <v>91</v>
      </c>
      <c r="E2189" s="28"/>
      <c r="F2189" s="28"/>
      <c r="G2189" s="28"/>
      <c r="H2189" s="28"/>
      <c r="I2189" s="33"/>
    </row>
    <row r="2190" spans="3:13" ht="15" customHeight="1">
      <c r="C2190" s="28"/>
      <c r="D2190" s="28"/>
      <c r="E2190" s="28"/>
      <c r="F2190" s="34" t="s">
        <v>92</v>
      </c>
      <c r="G2190" s="35"/>
      <c r="H2190" s="28"/>
      <c r="I2190" s="33"/>
    </row>
    <row r="2191" spans="3:13" ht="15" customHeight="1">
      <c r="C2191" s="27" t="s">
        <v>82</v>
      </c>
      <c r="D2191" s="27" t="s">
        <v>93</v>
      </c>
      <c r="E2191" s="28"/>
      <c r="F2191" s="28"/>
      <c r="G2191" s="28"/>
      <c r="H2191" s="28"/>
      <c r="I2191" s="36">
        <f>I2183+I2188</f>
        <v>80949.899999999994</v>
      </c>
    </row>
    <row r="2192" spans="3:13" ht="15" customHeight="1">
      <c r="C2192" s="27" t="s">
        <v>83</v>
      </c>
      <c r="D2192" s="27" t="str">
        <f>+"Overhead &amp; Profit "&amp;$L$3*100&amp;"%"</f>
        <v>Overhead &amp; Profit 9,5%</v>
      </c>
      <c r="E2192" s="28"/>
      <c r="F2192" s="28"/>
      <c r="G2192" s="27">
        <f>$L$3</f>
        <v>9.5000000000000001E-2</v>
      </c>
      <c r="H2192" s="28"/>
      <c r="I2192" s="36">
        <f>G2192*I2191</f>
        <v>7690.2404999999999</v>
      </c>
    </row>
    <row r="2193" spans="2:13" ht="15" customHeight="1">
      <c r="B2193" s="37" t="str">
        <f>+$M$7&amp;J2193</f>
        <v>PBA11</v>
      </c>
      <c r="C2193" s="27" t="s">
        <v>1</v>
      </c>
      <c r="D2193" s="27" t="s">
        <v>94</v>
      </c>
      <c r="E2193" s="28"/>
      <c r="F2193" s="28"/>
      <c r="G2193" s="28"/>
      <c r="H2193" s="28"/>
      <c r="I2193" s="36">
        <f>SUM(I2191:I2192)</f>
        <v>88640.140499999994</v>
      </c>
      <c r="J2193" s="21">
        <v>11</v>
      </c>
    </row>
    <row r="2194" spans="2:13" ht="15" customHeight="1">
      <c r="B2194" s="26"/>
    </row>
    <row r="2195" spans="2:13">
      <c r="B2195" s="26"/>
      <c r="C2195" s="21" t="str">
        <f>VLOOKUP(B2211,'REKAP ANALISA'!$C:$G,3,0)</f>
        <v>Pemasangan 1 m2 pintu alluminium strip lebar 8 cm</v>
      </c>
      <c r="M2195" s="21"/>
    </row>
    <row r="2196" spans="2:13">
      <c r="C2196" s="27" t="s">
        <v>0</v>
      </c>
      <c r="D2196" s="27" t="s">
        <v>60</v>
      </c>
      <c r="E2196" s="27" t="s">
        <v>59</v>
      </c>
      <c r="F2196" s="27" t="s">
        <v>61</v>
      </c>
      <c r="G2196" s="27" t="s">
        <v>62</v>
      </c>
      <c r="H2196" s="27" t="s">
        <v>85</v>
      </c>
      <c r="I2196" s="27" t="s">
        <v>86</v>
      </c>
      <c r="M2196" s="21"/>
    </row>
    <row r="2197" spans="2:13" ht="15" customHeight="1">
      <c r="C2197" s="27" t="s">
        <v>14</v>
      </c>
      <c r="D2197" s="27" t="s">
        <v>87</v>
      </c>
      <c r="E2197" s="28"/>
      <c r="F2197" s="28"/>
      <c r="G2197" s="28"/>
      <c r="H2197" s="28"/>
      <c r="I2197" s="28"/>
    </row>
    <row r="2198" spans="2:13" ht="15" customHeight="1">
      <c r="C2198" s="28"/>
      <c r="D2198" s="27" t="s">
        <v>53</v>
      </c>
      <c r="E2198" s="27" t="s">
        <v>63</v>
      </c>
      <c r="F2198" s="29" t="s">
        <v>50</v>
      </c>
      <c r="G2198" s="27">
        <v>8.5000000000000006E-2</v>
      </c>
      <c r="H2198" s="30">
        <f>VLOOKUP(E2198,UPAH!$C:$F,4,0)</f>
        <v>93000</v>
      </c>
      <c r="I2198" s="31">
        <f t="shared" ref="I2198:I2201" si="211">+G2198*H2198</f>
        <v>7905.0000000000009</v>
      </c>
    </row>
    <row r="2199" spans="2:13" ht="15" customHeight="1">
      <c r="C2199" s="28"/>
      <c r="D2199" s="27" t="s">
        <v>2303</v>
      </c>
      <c r="E2199" s="27" t="s">
        <v>64</v>
      </c>
      <c r="F2199" s="29" t="s">
        <v>50</v>
      </c>
      <c r="G2199" s="27">
        <v>8.5000000000000006E-2</v>
      </c>
      <c r="H2199" s="30">
        <f>VLOOKUP(E2199,UPAH!$C:$F,4,0)</f>
        <v>98000</v>
      </c>
      <c r="I2199" s="31">
        <f t="shared" si="211"/>
        <v>8330</v>
      </c>
    </row>
    <row r="2200" spans="2:13" ht="15" customHeight="1">
      <c r="C2200" s="28"/>
      <c r="D2200" s="27" t="s">
        <v>51</v>
      </c>
      <c r="E2200" s="27" t="s">
        <v>65</v>
      </c>
      <c r="F2200" s="29" t="s">
        <v>50</v>
      </c>
      <c r="G2200" s="27">
        <v>8.5000000000000006E-3</v>
      </c>
      <c r="H2200" s="30">
        <f>VLOOKUP(E2200,UPAH!$C:$F,4,0)</f>
        <v>106000</v>
      </c>
      <c r="I2200" s="31">
        <f t="shared" si="211"/>
        <v>901.00000000000011</v>
      </c>
    </row>
    <row r="2201" spans="2:13" ht="15" customHeight="1">
      <c r="C2201" s="28"/>
      <c r="D2201" s="27" t="s">
        <v>49</v>
      </c>
      <c r="E2201" s="27" t="s">
        <v>66</v>
      </c>
      <c r="F2201" s="29" t="s">
        <v>50</v>
      </c>
      <c r="G2201" s="27">
        <v>4.1999999999999997E-3</v>
      </c>
      <c r="H2201" s="30">
        <f>VLOOKUP(E2201,UPAH!$C:$F,4,0)</f>
        <v>111000</v>
      </c>
      <c r="I2201" s="31">
        <f t="shared" si="211"/>
        <v>466.2</v>
      </c>
    </row>
    <row r="2202" spans="2:13" ht="15" customHeight="1">
      <c r="C2202" s="28"/>
      <c r="D2202" s="28"/>
      <c r="E2202" s="28"/>
      <c r="F2202" s="34" t="s">
        <v>88</v>
      </c>
      <c r="G2202" s="35"/>
      <c r="H2202" s="28"/>
      <c r="I2202" s="32">
        <f>SUM(I2198:I2201)</f>
        <v>17602.2</v>
      </c>
    </row>
    <row r="2203" spans="2:13" ht="15" customHeight="1">
      <c r="C2203" s="27" t="s">
        <v>80</v>
      </c>
      <c r="D2203" s="27" t="s">
        <v>89</v>
      </c>
      <c r="E2203" s="28"/>
      <c r="F2203" s="28"/>
      <c r="G2203" s="28"/>
      <c r="H2203" s="28"/>
      <c r="I2203" s="28"/>
    </row>
    <row r="2204" spans="2:13" ht="15" customHeight="1">
      <c r="C2204" s="28"/>
      <c r="D2204" s="27" t="s">
        <v>2306</v>
      </c>
      <c r="E2204" s="27" t="s">
        <v>2307</v>
      </c>
      <c r="F2204" s="30" t="str">
        <f>VLOOKUP(E2204,MATERIAL!$C:$F,3,0)</f>
        <v>m</v>
      </c>
      <c r="G2204" s="27">
        <v>4.4000000000000004</v>
      </c>
      <c r="H2204" s="30">
        <f>VLOOKUP(E2204,MATERIAL!$C:$F,4,0)</f>
        <v>59500</v>
      </c>
      <c r="I2204" s="31">
        <f t="shared" ref="I2204:I2205" si="212">+G2204*H2204</f>
        <v>261800.00000000003</v>
      </c>
    </row>
    <row r="2205" spans="2:13" ht="15" customHeight="1">
      <c r="C2205" s="28"/>
      <c r="D2205" s="27" t="s">
        <v>2311</v>
      </c>
      <c r="E2205" s="27" t="s">
        <v>2312</v>
      </c>
      <c r="F2205" s="30" t="str">
        <f>VLOOKUP(E2205,MATERIAL!$C:$F,3,0)</f>
        <v>m</v>
      </c>
      <c r="G2205" s="27">
        <v>14.6</v>
      </c>
      <c r="H2205" s="30">
        <f>VLOOKUP(E2205,MATERIAL!$C:$F,4,0)</f>
        <v>10700</v>
      </c>
      <c r="I2205" s="31">
        <f t="shared" si="212"/>
        <v>156220</v>
      </c>
    </row>
    <row r="2206" spans="2:13" ht="15" customHeight="1">
      <c r="C2206" s="28"/>
      <c r="D2206" s="28"/>
      <c r="E2206" s="28"/>
      <c r="F2206" s="34" t="s">
        <v>90</v>
      </c>
      <c r="G2206" s="35"/>
      <c r="H2206" s="28"/>
      <c r="I2206" s="32">
        <f>SUM(I2204:I2205)</f>
        <v>418020</v>
      </c>
    </row>
    <row r="2207" spans="2:13" ht="15" customHeight="1">
      <c r="C2207" s="27" t="s">
        <v>81</v>
      </c>
      <c r="D2207" s="27" t="s">
        <v>91</v>
      </c>
      <c r="E2207" s="28"/>
      <c r="F2207" s="28"/>
      <c r="G2207" s="28"/>
      <c r="H2207" s="28"/>
      <c r="I2207" s="33"/>
    </row>
    <row r="2208" spans="2:13" ht="15" customHeight="1">
      <c r="C2208" s="28"/>
      <c r="D2208" s="28"/>
      <c r="E2208" s="28"/>
      <c r="F2208" s="34" t="s">
        <v>92</v>
      </c>
      <c r="G2208" s="35"/>
      <c r="H2208" s="28"/>
      <c r="I2208" s="33"/>
    </row>
    <row r="2209" spans="2:13" ht="15" customHeight="1">
      <c r="C2209" s="27" t="s">
        <v>82</v>
      </c>
      <c r="D2209" s="27" t="s">
        <v>93</v>
      </c>
      <c r="E2209" s="28"/>
      <c r="F2209" s="28"/>
      <c r="G2209" s="28"/>
      <c r="H2209" s="28"/>
      <c r="I2209" s="36">
        <f>I2202+I2206</f>
        <v>435622.2</v>
      </c>
    </row>
    <row r="2210" spans="2:13" ht="15" customHeight="1">
      <c r="C2210" s="27" t="s">
        <v>83</v>
      </c>
      <c r="D2210" s="27" t="str">
        <f>+"Overhead &amp; Profit "&amp;$L$3*100&amp;"%"</f>
        <v>Overhead &amp; Profit 9,5%</v>
      </c>
      <c r="E2210" s="28"/>
      <c r="F2210" s="28"/>
      <c r="G2210" s="27">
        <f>$L$3</f>
        <v>9.5000000000000001E-2</v>
      </c>
      <c r="H2210" s="28"/>
      <c r="I2210" s="36">
        <f>G2210*I2209</f>
        <v>41384.109000000004</v>
      </c>
    </row>
    <row r="2211" spans="2:13" ht="15" customHeight="1">
      <c r="B2211" s="37" t="str">
        <f>+$M$7&amp;J2211</f>
        <v>PBA12</v>
      </c>
      <c r="C2211" s="27" t="s">
        <v>1</v>
      </c>
      <c r="D2211" s="27" t="s">
        <v>94</v>
      </c>
      <c r="E2211" s="28"/>
      <c r="F2211" s="28"/>
      <c r="G2211" s="28"/>
      <c r="H2211" s="28"/>
      <c r="I2211" s="36">
        <f>SUM(I2209:I2210)</f>
        <v>477006.30900000001</v>
      </c>
      <c r="J2211" s="21">
        <v>12</v>
      </c>
    </row>
    <row r="2212" spans="2:13" ht="15" customHeight="1">
      <c r="B2212" s="26"/>
    </row>
    <row r="2213" spans="2:13" ht="15" customHeight="1">
      <c r="B2213" s="26"/>
      <c r="C2213" s="21" t="str">
        <f>VLOOKUP(B2230,'REKAP ANALISA'!$C:$G,3,0)</f>
        <v>Pemasangan 1 m2 pintu kaca rangka alluminium</v>
      </c>
    </row>
    <row r="2214" spans="2:13">
      <c r="C2214" s="27" t="s">
        <v>0</v>
      </c>
      <c r="D2214" s="27" t="s">
        <v>60</v>
      </c>
      <c r="E2214" s="27" t="s">
        <v>59</v>
      </c>
      <c r="F2214" s="27" t="s">
        <v>61</v>
      </c>
      <c r="G2214" s="27" t="s">
        <v>62</v>
      </c>
      <c r="H2214" s="27" t="s">
        <v>85</v>
      </c>
      <c r="I2214" s="27" t="s">
        <v>86</v>
      </c>
      <c r="M2214" s="21"/>
    </row>
    <row r="2215" spans="2:13">
      <c r="C2215" s="27" t="s">
        <v>14</v>
      </c>
      <c r="D2215" s="27" t="s">
        <v>87</v>
      </c>
      <c r="E2215" s="28"/>
      <c r="F2215" s="28"/>
      <c r="G2215" s="28"/>
      <c r="H2215" s="28"/>
      <c r="I2215" s="28"/>
      <c r="M2215" s="21"/>
    </row>
    <row r="2216" spans="2:13" ht="15" customHeight="1">
      <c r="C2216" s="28"/>
      <c r="D2216" s="27" t="s">
        <v>53</v>
      </c>
      <c r="E2216" s="27" t="s">
        <v>63</v>
      </c>
      <c r="F2216" s="29" t="s">
        <v>50</v>
      </c>
      <c r="G2216" s="27">
        <v>8.5000000000000006E-2</v>
      </c>
      <c r="H2216" s="30">
        <f>VLOOKUP(E2216,UPAH!$C:$F,4,0)</f>
        <v>93000</v>
      </c>
      <c r="I2216" s="31">
        <f t="shared" ref="I2216:I2219" si="213">+G2216*H2216</f>
        <v>7905.0000000000009</v>
      </c>
    </row>
    <row r="2217" spans="2:13" ht="15" customHeight="1">
      <c r="C2217" s="28"/>
      <c r="D2217" s="27" t="s">
        <v>2303</v>
      </c>
      <c r="E2217" s="27" t="s">
        <v>64</v>
      </c>
      <c r="F2217" s="29" t="s">
        <v>50</v>
      </c>
      <c r="G2217" s="27">
        <v>8.5000000000000006E-2</v>
      </c>
      <c r="H2217" s="30">
        <f>VLOOKUP(E2217,UPAH!$C:$F,4,0)</f>
        <v>98000</v>
      </c>
      <c r="I2217" s="31">
        <f t="shared" si="213"/>
        <v>8330</v>
      </c>
    </row>
    <row r="2218" spans="2:13" ht="15" customHeight="1">
      <c r="C2218" s="28"/>
      <c r="D2218" s="27" t="s">
        <v>51</v>
      </c>
      <c r="E2218" s="27" t="s">
        <v>65</v>
      </c>
      <c r="F2218" s="29" t="s">
        <v>50</v>
      </c>
      <c r="G2218" s="27">
        <v>8.9999999999999993E-3</v>
      </c>
      <c r="H2218" s="30">
        <f>VLOOKUP(E2218,UPAH!$C:$F,4,0)</f>
        <v>106000</v>
      </c>
      <c r="I2218" s="31">
        <f t="shared" si="213"/>
        <v>953.99999999999989</v>
      </c>
    </row>
    <row r="2219" spans="2:13" ht="15" customHeight="1">
      <c r="C2219" s="28"/>
      <c r="D2219" s="27" t="s">
        <v>49</v>
      </c>
      <c r="E2219" s="27" t="s">
        <v>66</v>
      </c>
      <c r="F2219" s="29" t="s">
        <v>50</v>
      </c>
      <c r="G2219" s="27">
        <v>5.0000000000000001E-3</v>
      </c>
      <c r="H2219" s="30">
        <f>VLOOKUP(E2219,UPAH!$C:$F,4,0)</f>
        <v>111000</v>
      </c>
      <c r="I2219" s="31">
        <f t="shared" si="213"/>
        <v>555</v>
      </c>
    </row>
    <row r="2220" spans="2:13" ht="15" customHeight="1">
      <c r="C2220" s="28"/>
      <c r="D2220" s="28"/>
      <c r="E2220" s="28"/>
      <c r="F2220" s="34" t="s">
        <v>88</v>
      </c>
      <c r="G2220" s="35"/>
      <c r="H2220" s="28"/>
      <c r="I2220" s="32">
        <f>SUM(I2216:I2219)</f>
        <v>17744</v>
      </c>
    </row>
    <row r="2221" spans="2:13" ht="15" customHeight="1">
      <c r="C2221" s="27" t="s">
        <v>80</v>
      </c>
      <c r="D2221" s="27" t="s">
        <v>89</v>
      </c>
      <c r="E2221" s="28"/>
      <c r="F2221" s="28"/>
      <c r="G2221" s="28"/>
      <c r="H2221" s="28"/>
      <c r="I2221" s="28"/>
    </row>
    <row r="2222" spans="2:13" ht="15" customHeight="1">
      <c r="C2222" s="28"/>
      <c r="D2222" s="27" t="s">
        <v>2313</v>
      </c>
      <c r="E2222" s="27" t="s">
        <v>2302</v>
      </c>
      <c r="F2222" s="30" t="str">
        <f>VLOOKUP(E2222,MATERIAL!$C:$F,3,0)</f>
        <v>m2</v>
      </c>
      <c r="G2222" s="27">
        <v>4.4000000000000004</v>
      </c>
      <c r="H2222" s="30">
        <f>VLOOKUP(E2222,MATERIAL!$C:$F,4,0)</f>
        <v>179000</v>
      </c>
      <c r="I2222" s="31">
        <f t="shared" ref="I2222:I2224" si="214">+G2222*H2222</f>
        <v>787600.00000000012</v>
      </c>
    </row>
    <row r="2223" spans="2:13" ht="15" customHeight="1">
      <c r="C2223" s="28"/>
      <c r="D2223" s="27" t="s">
        <v>2314</v>
      </c>
      <c r="E2223" s="27" t="s">
        <v>2315</v>
      </c>
      <c r="F2223" s="30" t="str">
        <f>VLOOKUP(E2223,MATERIAL!$C:$F,3,0)</f>
        <v>m</v>
      </c>
      <c r="G2223" s="27">
        <v>4.5</v>
      </c>
      <c r="H2223" s="30">
        <f>VLOOKUP(E2223,MATERIAL!$C:$F,4,0)</f>
        <v>68700</v>
      </c>
      <c r="I2223" s="31">
        <f t="shared" si="214"/>
        <v>309150</v>
      </c>
    </row>
    <row r="2224" spans="2:13" ht="15" customHeight="1">
      <c r="C2224" s="28"/>
      <c r="D2224" s="27" t="s">
        <v>2309</v>
      </c>
      <c r="E2224" s="27" t="s">
        <v>2310</v>
      </c>
      <c r="F2224" s="30" t="str">
        <f>VLOOKUP(E2224,MATERIAL!$C:$F,3,0)</f>
        <v>Tube</v>
      </c>
      <c r="G2224" s="27">
        <v>0.27</v>
      </c>
      <c r="H2224" s="30">
        <f>VLOOKUP(E2224,MATERIAL!$C:$F,4,0)</f>
        <v>53300</v>
      </c>
      <c r="I2224" s="31">
        <f t="shared" si="214"/>
        <v>14391.000000000002</v>
      </c>
    </row>
    <row r="2225" spans="2:13" ht="15" customHeight="1">
      <c r="C2225" s="28"/>
      <c r="D2225" s="28"/>
      <c r="E2225" s="28"/>
      <c r="F2225" s="34" t="s">
        <v>90</v>
      </c>
      <c r="G2225" s="35"/>
      <c r="H2225" s="28"/>
      <c r="I2225" s="32">
        <f>SUM(I2222:I2224)</f>
        <v>1111141</v>
      </c>
    </row>
    <row r="2226" spans="2:13" ht="15" customHeight="1">
      <c r="C2226" s="27" t="s">
        <v>81</v>
      </c>
      <c r="D2226" s="27" t="s">
        <v>91</v>
      </c>
      <c r="E2226" s="28"/>
      <c r="F2226" s="28"/>
      <c r="G2226" s="28"/>
      <c r="H2226" s="28"/>
      <c r="I2226" s="33"/>
    </row>
    <row r="2227" spans="2:13" ht="15" customHeight="1">
      <c r="C2227" s="28"/>
      <c r="D2227" s="28"/>
      <c r="E2227" s="28"/>
      <c r="F2227" s="34" t="s">
        <v>92</v>
      </c>
      <c r="G2227" s="35"/>
      <c r="H2227" s="28"/>
      <c r="I2227" s="33"/>
    </row>
    <row r="2228" spans="2:13" ht="15" customHeight="1">
      <c r="C2228" s="27" t="s">
        <v>82</v>
      </c>
      <c r="D2228" s="27" t="s">
        <v>93</v>
      </c>
      <c r="E2228" s="28"/>
      <c r="F2228" s="28"/>
      <c r="G2228" s="28"/>
      <c r="H2228" s="28"/>
      <c r="I2228" s="36">
        <f>I2220+I2225</f>
        <v>1128885</v>
      </c>
    </row>
    <row r="2229" spans="2:13" ht="15" customHeight="1">
      <c r="C2229" s="27" t="s">
        <v>83</v>
      </c>
      <c r="D2229" s="27" t="str">
        <f>+"Overhead &amp; Profit "&amp;$L$3*100&amp;"%"</f>
        <v>Overhead &amp; Profit 9,5%</v>
      </c>
      <c r="E2229" s="28"/>
      <c r="F2229" s="28"/>
      <c r="G2229" s="27">
        <f>$L$3</f>
        <v>9.5000000000000001E-2</v>
      </c>
      <c r="H2229" s="28"/>
      <c r="I2229" s="36">
        <f>G2229*I2228</f>
        <v>107244.075</v>
      </c>
    </row>
    <row r="2230" spans="2:13" ht="15" customHeight="1">
      <c r="B2230" s="37" t="str">
        <f>+$M$7&amp;J2230</f>
        <v>PBA13</v>
      </c>
      <c r="C2230" s="27" t="s">
        <v>1</v>
      </c>
      <c r="D2230" s="27" t="s">
        <v>94</v>
      </c>
      <c r="E2230" s="28"/>
      <c r="F2230" s="28"/>
      <c r="G2230" s="28"/>
      <c r="H2230" s="28"/>
      <c r="I2230" s="36">
        <f>SUM(I2228:I2229)</f>
        <v>1236129.075</v>
      </c>
      <c r="J2230" s="21">
        <v>13</v>
      </c>
    </row>
    <row r="2231" spans="2:13" ht="15" customHeight="1">
      <c r="B2231" s="26"/>
    </row>
    <row r="2232" spans="2:13">
      <c r="B2232" s="26"/>
      <c r="C2232" s="21" t="str">
        <f>VLOOKUP(B2247,'REKAP ANALISA'!$C:$G,3,0)</f>
        <v>Pemasangan 1 m2 venetions blinds dan Vertical blinds</v>
      </c>
      <c r="M2232" s="21"/>
    </row>
    <row r="2233" spans="2:13">
      <c r="C2233" s="27" t="s">
        <v>0</v>
      </c>
      <c r="D2233" s="27" t="s">
        <v>60</v>
      </c>
      <c r="E2233" s="27" t="s">
        <v>59</v>
      </c>
      <c r="F2233" s="27" t="s">
        <v>61</v>
      </c>
      <c r="G2233" s="27" t="s">
        <v>62</v>
      </c>
      <c r="H2233" s="27" t="s">
        <v>85</v>
      </c>
      <c r="I2233" s="27" t="s">
        <v>86</v>
      </c>
      <c r="M2233" s="21"/>
    </row>
    <row r="2234" spans="2:13" ht="15" customHeight="1">
      <c r="C2234" s="27" t="s">
        <v>14</v>
      </c>
      <c r="D2234" s="27" t="s">
        <v>87</v>
      </c>
      <c r="E2234" s="28"/>
      <c r="F2234" s="28"/>
      <c r="G2234" s="28"/>
      <c r="H2234" s="28"/>
      <c r="I2234" s="28"/>
    </row>
    <row r="2235" spans="2:13" ht="15" customHeight="1">
      <c r="C2235" s="28"/>
      <c r="D2235" s="27" t="s">
        <v>53</v>
      </c>
      <c r="E2235" s="27" t="s">
        <v>63</v>
      </c>
      <c r="F2235" s="29" t="s">
        <v>50</v>
      </c>
      <c r="G2235" s="27">
        <v>0.35</v>
      </c>
      <c r="H2235" s="30">
        <f>VLOOKUP(E2235,UPAH!$C:$F,4,0)</f>
        <v>93000</v>
      </c>
      <c r="I2235" s="31">
        <f t="shared" ref="I2235:I2238" si="215">+G2235*H2235</f>
        <v>32549.999999999996</v>
      </c>
    </row>
    <row r="2236" spans="2:13" ht="15" customHeight="1">
      <c r="C2236" s="28"/>
      <c r="D2236" s="27" t="s">
        <v>57</v>
      </c>
      <c r="E2236" s="27" t="s">
        <v>64</v>
      </c>
      <c r="F2236" s="29" t="s">
        <v>50</v>
      </c>
      <c r="G2236" s="27">
        <v>0.35</v>
      </c>
      <c r="H2236" s="30">
        <f>VLOOKUP(E2236,UPAH!$C:$F,4,0)</f>
        <v>98000</v>
      </c>
      <c r="I2236" s="31">
        <f t="shared" si="215"/>
        <v>34300</v>
      </c>
    </row>
    <row r="2237" spans="2:13" ht="15" customHeight="1">
      <c r="C2237" s="28"/>
      <c r="D2237" s="27" t="s">
        <v>51</v>
      </c>
      <c r="E2237" s="27" t="s">
        <v>65</v>
      </c>
      <c r="F2237" s="29" t="s">
        <v>50</v>
      </c>
      <c r="G2237" s="27">
        <v>3.5000000000000003E-2</v>
      </c>
      <c r="H2237" s="30">
        <f>VLOOKUP(E2237,UPAH!$C:$F,4,0)</f>
        <v>106000</v>
      </c>
      <c r="I2237" s="31">
        <f t="shared" si="215"/>
        <v>3710.0000000000005</v>
      </c>
    </row>
    <row r="2238" spans="2:13" ht="15" customHeight="1">
      <c r="C2238" s="28"/>
      <c r="D2238" s="27" t="s">
        <v>49</v>
      </c>
      <c r="E2238" s="27" t="s">
        <v>66</v>
      </c>
      <c r="F2238" s="29" t="s">
        <v>50</v>
      </c>
      <c r="G2238" s="27">
        <v>1.7999999999999999E-2</v>
      </c>
      <c r="H2238" s="30">
        <f>VLOOKUP(E2238,UPAH!$C:$F,4,0)</f>
        <v>111000</v>
      </c>
      <c r="I2238" s="31">
        <f t="shared" si="215"/>
        <v>1997.9999999999998</v>
      </c>
    </row>
    <row r="2239" spans="2:13" ht="15" customHeight="1">
      <c r="C2239" s="28"/>
      <c r="D2239" s="28"/>
      <c r="E2239" s="28"/>
      <c r="F2239" s="34" t="s">
        <v>88</v>
      </c>
      <c r="G2239" s="35"/>
      <c r="H2239" s="28"/>
      <c r="I2239" s="32">
        <f>SUM(I2235:I2238)</f>
        <v>72558</v>
      </c>
    </row>
    <row r="2240" spans="2:13" ht="15" customHeight="1">
      <c r="C2240" s="27" t="s">
        <v>80</v>
      </c>
      <c r="D2240" s="27" t="s">
        <v>89</v>
      </c>
      <c r="E2240" s="28"/>
      <c r="F2240" s="28"/>
      <c r="G2240" s="28"/>
      <c r="H2240" s="28"/>
      <c r="I2240" s="28"/>
    </row>
    <row r="2241" spans="2:13" ht="15" customHeight="1">
      <c r="C2241" s="28"/>
      <c r="D2241" s="27" t="s">
        <v>2316</v>
      </c>
      <c r="E2241" s="27" t="s">
        <v>2317</v>
      </c>
      <c r="F2241" s="30" t="str">
        <f>VLOOKUP(E2241,MATERIAL!$C:$F,3,0)</f>
        <v>m2</v>
      </c>
      <c r="G2241" s="27">
        <v>1</v>
      </c>
      <c r="H2241" s="30">
        <f>VLOOKUP(E2241,MATERIAL!$C:$F,4,0)</f>
        <v>81000</v>
      </c>
      <c r="I2241" s="31">
        <f t="shared" ref="I2241" si="216">+G2241*H2241</f>
        <v>81000</v>
      </c>
    </row>
    <row r="2242" spans="2:13" ht="15" customHeight="1">
      <c r="C2242" s="28"/>
      <c r="D2242" s="28"/>
      <c r="E2242" s="28"/>
      <c r="F2242" s="34" t="s">
        <v>90</v>
      </c>
      <c r="G2242" s="35"/>
      <c r="H2242" s="28"/>
      <c r="I2242" s="32">
        <f>SUM(I2241)</f>
        <v>81000</v>
      </c>
    </row>
    <row r="2243" spans="2:13" ht="15" customHeight="1">
      <c r="C2243" s="27" t="s">
        <v>81</v>
      </c>
      <c r="D2243" s="27" t="s">
        <v>91</v>
      </c>
      <c r="E2243" s="28"/>
      <c r="F2243" s="28"/>
      <c r="G2243" s="28"/>
      <c r="H2243" s="28"/>
      <c r="I2243" s="33"/>
    </row>
    <row r="2244" spans="2:13" ht="15" customHeight="1">
      <c r="C2244" s="28"/>
      <c r="D2244" s="28"/>
      <c r="E2244" s="28"/>
      <c r="F2244" s="34" t="s">
        <v>92</v>
      </c>
      <c r="G2244" s="35"/>
      <c r="H2244" s="28"/>
      <c r="I2244" s="33"/>
    </row>
    <row r="2245" spans="2:13" ht="15" customHeight="1">
      <c r="C2245" s="27" t="s">
        <v>82</v>
      </c>
      <c r="D2245" s="27" t="s">
        <v>93</v>
      </c>
      <c r="E2245" s="28"/>
      <c r="F2245" s="28"/>
      <c r="G2245" s="28"/>
      <c r="H2245" s="28"/>
      <c r="I2245" s="36">
        <f>I2239+I2242</f>
        <v>153558</v>
      </c>
    </row>
    <row r="2246" spans="2:13" ht="15" customHeight="1">
      <c r="C2246" s="27" t="s">
        <v>83</v>
      </c>
      <c r="D2246" s="27" t="str">
        <f>+"Overhead &amp; Profit "&amp;$L$3*100&amp;"%"</f>
        <v>Overhead &amp; Profit 9,5%</v>
      </c>
      <c r="E2246" s="28"/>
      <c r="F2246" s="28"/>
      <c r="G2246" s="27">
        <f>$L$3</f>
        <v>9.5000000000000001E-2</v>
      </c>
      <c r="H2246" s="28"/>
      <c r="I2246" s="36">
        <f>G2246*I2245</f>
        <v>14588.01</v>
      </c>
    </row>
    <row r="2247" spans="2:13" ht="15" customHeight="1">
      <c r="B2247" s="37" t="str">
        <f>+$M$7&amp;J2247</f>
        <v>PBA14</v>
      </c>
      <c r="C2247" s="27" t="s">
        <v>1</v>
      </c>
      <c r="D2247" s="27" t="s">
        <v>94</v>
      </c>
      <c r="E2247" s="28"/>
      <c r="F2247" s="28"/>
      <c r="G2247" s="28"/>
      <c r="H2247" s="28"/>
      <c r="I2247" s="36">
        <f>SUM(I2245:I2246)</f>
        <v>168146.01</v>
      </c>
      <c r="J2247" s="21">
        <v>14</v>
      </c>
    </row>
    <row r="2248" spans="2:13" ht="15" customHeight="1">
      <c r="B2248" s="26"/>
    </row>
    <row r="2249" spans="2:13" ht="15" customHeight="1">
      <c r="B2249" s="26"/>
      <c r="C2249" s="21" t="str">
        <f>VLOOKUP(B2265,'REKAP ANALISA'!$C:$G,3,0)</f>
        <v>Pemasangan 1 m2 terali besi strip (2 x 3) mm</v>
      </c>
    </row>
    <row r="2250" spans="2:13" ht="15" customHeight="1">
      <c r="C2250" s="27" t="s">
        <v>0</v>
      </c>
      <c r="D2250" s="27" t="s">
        <v>60</v>
      </c>
      <c r="E2250" s="27" t="s">
        <v>59</v>
      </c>
      <c r="F2250" s="27" t="s">
        <v>61</v>
      </c>
      <c r="G2250" s="27" t="s">
        <v>62</v>
      </c>
      <c r="H2250" s="27" t="s">
        <v>85</v>
      </c>
      <c r="I2250" s="27" t="s">
        <v>86</v>
      </c>
    </row>
    <row r="2251" spans="2:13">
      <c r="C2251" s="27" t="s">
        <v>14</v>
      </c>
      <c r="D2251" s="27" t="s">
        <v>87</v>
      </c>
      <c r="E2251" s="28"/>
      <c r="F2251" s="28"/>
      <c r="G2251" s="28"/>
      <c r="H2251" s="28"/>
      <c r="I2251" s="28"/>
      <c r="M2251" s="21"/>
    </row>
    <row r="2252" spans="2:13">
      <c r="C2252" s="28"/>
      <c r="D2252" s="27" t="s">
        <v>53</v>
      </c>
      <c r="E2252" s="27" t="s">
        <v>63</v>
      </c>
      <c r="F2252" s="29" t="s">
        <v>50</v>
      </c>
      <c r="G2252" s="27">
        <v>1.67</v>
      </c>
      <c r="H2252" s="30">
        <f>VLOOKUP(E2252,UPAH!$C:$F,4,0)</f>
        <v>93000</v>
      </c>
      <c r="I2252" s="31">
        <f t="shared" ref="I2252:I2255" si="217">+G2252*H2252</f>
        <v>155310</v>
      </c>
      <c r="M2252" s="21"/>
    </row>
    <row r="2253" spans="2:13" ht="15" customHeight="1">
      <c r="C2253" s="28"/>
      <c r="D2253" s="27" t="s">
        <v>2282</v>
      </c>
      <c r="E2253" s="27" t="s">
        <v>64</v>
      </c>
      <c r="F2253" s="29" t="s">
        <v>50</v>
      </c>
      <c r="G2253" s="27">
        <v>1.67</v>
      </c>
      <c r="H2253" s="30">
        <f>VLOOKUP(E2253,UPAH!$C:$F,4,0)</f>
        <v>98000</v>
      </c>
      <c r="I2253" s="31">
        <f t="shared" si="217"/>
        <v>163660</v>
      </c>
    </row>
    <row r="2254" spans="2:13" ht="15" customHeight="1">
      <c r="C2254" s="28"/>
      <c r="D2254" s="27" t="s">
        <v>51</v>
      </c>
      <c r="E2254" s="27" t="s">
        <v>65</v>
      </c>
      <c r="F2254" s="29" t="s">
        <v>50</v>
      </c>
      <c r="G2254" s="27">
        <v>0.16700000000000001</v>
      </c>
      <c r="H2254" s="30">
        <f>VLOOKUP(E2254,UPAH!$C:$F,4,0)</f>
        <v>106000</v>
      </c>
      <c r="I2254" s="31">
        <f t="shared" si="217"/>
        <v>17702</v>
      </c>
    </row>
    <row r="2255" spans="2:13" ht="15" customHeight="1">
      <c r="C2255" s="28"/>
      <c r="D2255" s="27" t="s">
        <v>49</v>
      </c>
      <c r="E2255" s="27" t="s">
        <v>66</v>
      </c>
      <c r="F2255" s="29" t="s">
        <v>50</v>
      </c>
      <c r="G2255" s="27">
        <v>8.3000000000000004E-2</v>
      </c>
      <c r="H2255" s="30">
        <f>VLOOKUP(E2255,UPAH!$C:$F,4,0)</f>
        <v>111000</v>
      </c>
      <c r="I2255" s="31">
        <f t="shared" si="217"/>
        <v>9213</v>
      </c>
    </row>
    <row r="2256" spans="2:13" ht="15" customHeight="1">
      <c r="C2256" s="28"/>
      <c r="D2256" s="28"/>
      <c r="E2256" s="28"/>
      <c r="F2256" s="34" t="s">
        <v>88</v>
      </c>
      <c r="G2256" s="35"/>
      <c r="H2256" s="28"/>
      <c r="I2256" s="32">
        <f>SUM(I2252:I2255)</f>
        <v>345885</v>
      </c>
    </row>
    <row r="2257" spans="2:13" ht="15" customHeight="1">
      <c r="C2257" s="27" t="s">
        <v>80</v>
      </c>
      <c r="D2257" s="27" t="s">
        <v>89</v>
      </c>
      <c r="E2257" s="28"/>
      <c r="F2257" s="28"/>
      <c r="G2257" s="28"/>
      <c r="H2257" s="28"/>
      <c r="I2257" s="28"/>
    </row>
    <row r="2258" spans="2:13" ht="15" customHeight="1">
      <c r="C2258" s="28"/>
      <c r="D2258" s="27" t="s">
        <v>2168</v>
      </c>
      <c r="E2258" s="27" t="s">
        <v>2169</v>
      </c>
      <c r="F2258" s="30" t="str">
        <f>VLOOKUP(E2258,MATERIAL!$C:$F,3,0)</f>
        <v>Kg</v>
      </c>
      <c r="G2258" s="27">
        <v>6.1769999999999996</v>
      </c>
      <c r="H2258" s="30">
        <f>VLOOKUP(E2258,MATERIAL!$C:$F,4,0)</f>
        <v>10000</v>
      </c>
      <c r="I2258" s="31">
        <f t="shared" ref="I2258:I2259" si="218">+G2258*H2258</f>
        <v>61769.999999999993</v>
      </c>
    </row>
    <row r="2259" spans="2:13" ht="15" customHeight="1">
      <c r="C2259" s="28"/>
      <c r="D2259" s="27" t="s">
        <v>2295</v>
      </c>
      <c r="E2259" s="27" t="s">
        <v>2296</v>
      </c>
      <c r="F2259" s="30" t="str">
        <f>VLOOKUP(E2259,MATERIAL!$C:$F,3,0)</f>
        <v>cm</v>
      </c>
      <c r="G2259" s="27">
        <v>27.08</v>
      </c>
      <c r="H2259" s="30">
        <f>VLOOKUP(E2259,MATERIAL!$C:$F,4,0)</f>
        <v>1100</v>
      </c>
      <c r="I2259" s="31">
        <f t="shared" si="218"/>
        <v>29787.999999999996</v>
      </c>
    </row>
    <row r="2260" spans="2:13" ht="15" customHeight="1">
      <c r="C2260" s="28"/>
      <c r="D2260" s="28"/>
      <c r="E2260" s="28"/>
      <c r="F2260" s="34" t="s">
        <v>90</v>
      </c>
      <c r="G2260" s="35"/>
      <c r="H2260" s="28"/>
      <c r="I2260" s="32">
        <f>SUM(I2258:I2259)</f>
        <v>91557.999999999985</v>
      </c>
    </row>
    <row r="2261" spans="2:13" ht="15" customHeight="1">
      <c r="C2261" s="27" t="s">
        <v>81</v>
      </c>
      <c r="D2261" s="27" t="s">
        <v>91</v>
      </c>
      <c r="E2261" s="28"/>
      <c r="F2261" s="28"/>
      <c r="G2261" s="28"/>
      <c r="H2261" s="28"/>
      <c r="I2261" s="33"/>
    </row>
    <row r="2262" spans="2:13" ht="15" customHeight="1">
      <c r="C2262" s="28"/>
      <c r="D2262" s="28"/>
      <c r="E2262" s="28"/>
      <c r="F2262" s="34" t="s">
        <v>92</v>
      </c>
      <c r="G2262" s="35"/>
      <c r="H2262" s="28"/>
      <c r="I2262" s="33"/>
    </row>
    <row r="2263" spans="2:13" ht="15" customHeight="1">
      <c r="C2263" s="27" t="s">
        <v>82</v>
      </c>
      <c r="D2263" s="27" t="s">
        <v>93</v>
      </c>
      <c r="E2263" s="28"/>
      <c r="F2263" s="28"/>
      <c r="G2263" s="28"/>
      <c r="H2263" s="28"/>
      <c r="I2263" s="36">
        <f>I2256+I2260</f>
        <v>437443</v>
      </c>
    </row>
    <row r="2264" spans="2:13" ht="15" customHeight="1">
      <c r="C2264" s="27" t="s">
        <v>83</v>
      </c>
      <c r="D2264" s="27" t="str">
        <f>+"Overhead &amp; Profit "&amp;$L$3*100&amp;"%"</f>
        <v>Overhead &amp; Profit 9,5%</v>
      </c>
      <c r="E2264" s="28"/>
      <c r="F2264" s="28"/>
      <c r="G2264" s="27">
        <f>$L$3</f>
        <v>9.5000000000000001E-2</v>
      </c>
      <c r="H2264" s="28"/>
      <c r="I2264" s="36">
        <f>G2264*I2263</f>
        <v>41557.084999999999</v>
      </c>
    </row>
    <row r="2265" spans="2:13" ht="15" customHeight="1">
      <c r="B2265" s="37" t="str">
        <f>+$M$7&amp;J2265</f>
        <v>PBA15</v>
      </c>
      <c r="C2265" s="27" t="s">
        <v>1</v>
      </c>
      <c r="D2265" s="27" t="s">
        <v>94</v>
      </c>
      <c r="E2265" s="28"/>
      <c r="F2265" s="28"/>
      <c r="G2265" s="28"/>
      <c r="H2265" s="28"/>
      <c r="I2265" s="36">
        <f>SUM(I2263:I2264)</f>
        <v>479000.08500000002</v>
      </c>
      <c r="J2265" s="21">
        <v>15</v>
      </c>
    </row>
    <row r="2266" spans="2:13" ht="15" customHeight="1">
      <c r="B2266" s="26"/>
    </row>
    <row r="2267" spans="2:13" ht="15" customHeight="1">
      <c r="B2267" s="26"/>
      <c r="C2267" s="21" t="str">
        <f>VLOOKUP(B2284,'REKAP ANALISA'!$C:$G,3,0)</f>
        <v>Pemasangan 1 m2 kawat nyamuk</v>
      </c>
    </row>
    <row r="2268" spans="2:13">
      <c r="C2268" s="27" t="s">
        <v>0</v>
      </c>
      <c r="D2268" s="27" t="s">
        <v>60</v>
      </c>
      <c r="E2268" s="27" t="s">
        <v>59</v>
      </c>
      <c r="F2268" s="27" t="s">
        <v>61</v>
      </c>
      <c r="G2268" s="27" t="s">
        <v>62</v>
      </c>
      <c r="H2268" s="27" t="s">
        <v>85</v>
      </c>
      <c r="I2268" s="27" t="s">
        <v>86</v>
      </c>
      <c r="M2268" s="21"/>
    </row>
    <row r="2269" spans="2:13">
      <c r="C2269" s="27" t="s">
        <v>14</v>
      </c>
      <c r="D2269" s="27" t="s">
        <v>87</v>
      </c>
      <c r="E2269" s="28"/>
      <c r="F2269" s="28"/>
      <c r="G2269" s="28"/>
      <c r="H2269" s="28"/>
      <c r="I2269" s="28"/>
      <c r="M2269" s="21"/>
    </row>
    <row r="2270" spans="2:13" ht="15" customHeight="1">
      <c r="C2270" s="28"/>
      <c r="D2270" s="27" t="s">
        <v>53</v>
      </c>
      <c r="E2270" s="27" t="s">
        <v>63</v>
      </c>
      <c r="F2270" s="29" t="s">
        <v>50</v>
      </c>
      <c r="G2270" s="27">
        <v>0.1</v>
      </c>
      <c r="H2270" s="30">
        <f>VLOOKUP(E2270,UPAH!$C:$F,4,0)</f>
        <v>93000</v>
      </c>
      <c r="I2270" s="31">
        <f t="shared" ref="I2270:I2273" si="219">+G2270*H2270</f>
        <v>9300</v>
      </c>
    </row>
    <row r="2271" spans="2:13" ht="15" customHeight="1">
      <c r="C2271" s="28"/>
      <c r="D2271" s="27" t="s">
        <v>57</v>
      </c>
      <c r="E2271" s="27" t="s">
        <v>64</v>
      </c>
      <c r="F2271" s="29" t="s">
        <v>50</v>
      </c>
      <c r="G2271" s="27">
        <v>0.1</v>
      </c>
      <c r="H2271" s="30">
        <f>VLOOKUP(E2271,UPAH!$C:$F,4,0)</f>
        <v>98000</v>
      </c>
      <c r="I2271" s="31">
        <f t="shared" si="219"/>
        <v>9800</v>
      </c>
    </row>
    <row r="2272" spans="2:13" ht="15" customHeight="1">
      <c r="C2272" s="28"/>
      <c r="D2272" s="27" t="s">
        <v>51</v>
      </c>
      <c r="E2272" s="27" t="s">
        <v>65</v>
      </c>
      <c r="F2272" s="29" t="s">
        <v>50</v>
      </c>
      <c r="G2272" s="27">
        <v>0.01</v>
      </c>
      <c r="H2272" s="30">
        <f>VLOOKUP(E2272,UPAH!$C:$F,4,0)</f>
        <v>106000</v>
      </c>
      <c r="I2272" s="31">
        <f t="shared" si="219"/>
        <v>1060</v>
      </c>
    </row>
    <row r="2273" spans="2:13" ht="15" customHeight="1">
      <c r="C2273" s="28"/>
      <c r="D2273" s="27" t="s">
        <v>49</v>
      </c>
      <c r="E2273" s="27" t="s">
        <v>66</v>
      </c>
      <c r="F2273" s="29" t="s">
        <v>50</v>
      </c>
      <c r="G2273" s="27">
        <v>5.0000000000000001E-3</v>
      </c>
      <c r="H2273" s="30">
        <f>VLOOKUP(E2273,UPAH!$C:$F,4,0)</f>
        <v>111000</v>
      </c>
      <c r="I2273" s="31">
        <f t="shared" si="219"/>
        <v>555</v>
      </c>
    </row>
    <row r="2274" spans="2:13" ht="15" customHeight="1">
      <c r="C2274" s="28"/>
      <c r="D2274" s="28"/>
      <c r="E2274" s="28"/>
      <c r="F2274" s="34" t="s">
        <v>88</v>
      </c>
      <c r="G2274" s="35"/>
      <c r="H2274" s="28"/>
      <c r="I2274" s="32">
        <f>SUM(I2270:I2273)</f>
        <v>20715</v>
      </c>
    </row>
    <row r="2275" spans="2:13" ht="15" customHeight="1">
      <c r="C2275" s="27" t="s">
        <v>80</v>
      </c>
      <c r="D2275" s="27" t="s">
        <v>89</v>
      </c>
      <c r="E2275" s="28"/>
      <c r="F2275" s="28"/>
      <c r="G2275" s="28"/>
      <c r="H2275" s="28"/>
      <c r="I2275" s="28"/>
    </row>
    <row r="2276" spans="2:13" ht="15" customHeight="1">
      <c r="C2276" s="28"/>
      <c r="D2276" s="27" t="s">
        <v>2318</v>
      </c>
      <c r="E2276" s="27" t="s">
        <v>2319</v>
      </c>
      <c r="F2276" s="30" t="str">
        <f>VLOOKUP(E2276,MATERIAL!$C:$F,3,0)</f>
        <v>Buah</v>
      </c>
      <c r="G2276" s="27">
        <v>1.1000000000000001</v>
      </c>
      <c r="H2276" s="30">
        <f>VLOOKUP(E2276,MATERIAL!$C:$F,4,0)</f>
        <v>16800</v>
      </c>
      <c r="I2276" s="31">
        <f t="shared" ref="I2276:I2278" si="220">+G2276*H2276</f>
        <v>18480</v>
      </c>
    </row>
    <row r="2277" spans="2:13" ht="15" customHeight="1">
      <c r="C2277" s="28"/>
      <c r="D2277" s="27" t="s">
        <v>2295</v>
      </c>
      <c r="E2277" s="27" t="s">
        <v>2296</v>
      </c>
      <c r="F2277" s="30" t="str">
        <f>VLOOKUP(E2277,MATERIAL!$C:$F,3,0)</f>
        <v>cm</v>
      </c>
      <c r="G2277" s="27">
        <v>11.11</v>
      </c>
      <c r="H2277" s="30">
        <f>VLOOKUP(E2277,MATERIAL!$C:$F,4,0)</f>
        <v>1100</v>
      </c>
      <c r="I2277" s="31">
        <f t="shared" si="220"/>
        <v>12221</v>
      </c>
    </row>
    <row r="2278" spans="2:13" ht="15" customHeight="1">
      <c r="C2278" s="28"/>
      <c r="D2278" s="27" t="s">
        <v>2320</v>
      </c>
      <c r="E2278" s="27" t="s">
        <v>2321</v>
      </c>
      <c r="F2278" s="30" t="str">
        <f>VLOOKUP(E2278,MATERIAL!$C:$F,3,0)</f>
        <v>Kg</v>
      </c>
      <c r="G2278" s="27">
        <v>1.716</v>
      </c>
      <c r="H2278" s="30">
        <f>VLOOKUP(E2278,MATERIAL!$C:$F,4,0)</f>
        <v>18500</v>
      </c>
      <c r="I2278" s="31">
        <f t="shared" si="220"/>
        <v>31746</v>
      </c>
    </row>
    <row r="2279" spans="2:13" ht="15" customHeight="1">
      <c r="C2279" s="28"/>
      <c r="D2279" s="28"/>
      <c r="E2279" s="28"/>
      <c r="F2279" s="34" t="s">
        <v>90</v>
      </c>
      <c r="G2279" s="35"/>
      <c r="H2279" s="28"/>
      <c r="I2279" s="32">
        <f>SUM(I2276:I2278)</f>
        <v>62447</v>
      </c>
    </row>
    <row r="2280" spans="2:13" ht="15" customHeight="1">
      <c r="C2280" s="27" t="s">
        <v>81</v>
      </c>
      <c r="D2280" s="27" t="s">
        <v>91</v>
      </c>
      <c r="E2280" s="28"/>
      <c r="F2280" s="28"/>
      <c r="G2280" s="28"/>
      <c r="H2280" s="28"/>
      <c r="I2280" s="33"/>
    </row>
    <row r="2281" spans="2:13" ht="15" customHeight="1">
      <c r="C2281" s="28"/>
      <c r="D2281" s="28"/>
      <c r="E2281" s="28"/>
      <c r="F2281" s="34" t="s">
        <v>92</v>
      </c>
      <c r="G2281" s="35"/>
      <c r="H2281" s="28"/>
      <c r="I2281" s="33"/>
    </row>
    <row r="2282" spans="2:13" ht="15" customHeight="1">
      <c r="C2282" s="27" t="s">
        <v>82</v>
      </c>
      <c r="D2282" s="27" t="s">
        <v>93</v>
      </c>
      <c r="E2282" s="28"/>
      <c r="F2282" s="28"/>
      <c r="G2282" s="28"/>
      <c r="H2282" s="28"/>
      <c r="I2282" s="36">
        <f>I2274+I2279</f>
        <v>83162</v>
      </c>
    </row>
    <row r="2283" spans="2:13" ht="15" customHeight="1">
      <c r="C2283" s="27" t="s">
        <v>83</v>
      </c>
      <c r="D2283" s="27" t="str">
        <f>+"Overhead &amp; Profit "&amp;$L$3*100&amp;"%"</f>
        <v>Overhead &amp; Profit 9,5%</v>
      </c>
      <c r="E2283" s="28"/>
      <c r="F2283" s="28"/>
      <c r="G2283" s="27">
        <f>$L$3</f>
        <v>9.5000000000000001E-2</v>
      </c>
      <c r="H2283" s="28"/>
      <c r="I2283" s="36">
        <f>G2283*I2282</f>
        <v>7900.39</v>
      </c>
    </row>
    <row r="2284" spans="2:13" ht="15" customHeight="1">
      <c r="B2284" s="37" t="str">
        <f>+$M$7&amp;J2284</f>
        <v>PBA16</v>
      </c>
      <c r="C2284" s="27" t="s">
        <v>1</v>
      </c>
      <c r="D2284" s="27" t="s">
        <v>94</v>
      </c>
      <c r="E2284" s="28"/>
      <c r="F2284" s="28"/>
      <c r="G2284" s="28"/>
      <c r="H2284" s="28"/>
      <c r="I2284" s="36">
        <f>SUM(I2282:I2283)</f>
        <v>91062.39</v>
      </c>
      <c r="J2284" s="21">
        <v>16</v>
      </c>
    </row>
    <row r="2285" spans="2:13" ht="15" customHeight="1">
      <c r="B2285" s="26"/>
    </row>
    <row r="2286" spans="2:13">
      <c r="B2286" s="26"/>
      <c r="C2286" s="21" t="str">
        <f>VLOOKUP(B2303,'REKAP ANALISA'!$C:$G,3,0)</f>
        <v>Pemasangan 1 m2 jendela nako &amp; tralis</v>
      </c>
      <c r="M2286" s="21"/>
    </row>
    <row r="2287" spans="2:13">
      <c r="C2287" s="27" t="s">
        <v>0</v>
      </c>
      <c r="D2287" s="27" t="s">
        <v>60</v>
      </c>
      <c r="E2287" s="27" t="s">
        <v>59</v>
      </c>
      <c r="F2287" s="27" t="s">
        <v>61</v>
      </c>
      <c r="G2287" s="27" t="s">
        <v>62</v>
      </c>
      <c r="H2287" s="27" t="s">
        <v>85</v>
      </c>
      <c r="I2287" s="27" t="s">
        <v>86</v>
      </c>
      <c r="M2287" s="21"/>
    </row>
    <row r="2288" spans="2:13" ht="15" customHeight="1">
      <c r="C2288" s="27" t="s">
        <v>14</v>
      </c>
      <c r="D2288" s="27" t="s">
        <v>87</v>
      </c>
      <c r="E2288" s="28"/>
      <c r="F2288" s="28"/>
      <c r="G2288" s="28"/>
      <c r="H2288" s="28"/>
      <c r="I2288" s="28"/>
    </row>
    <row r="2289" spans="2:10" ht="15" customHeight="1">
      <c r="C2289" s="28"/>
      <c r="D2289" s="27" t="s">
        <v>53</v>
      </c>
      <c r="E2289" s="27" t="s">
        <v>63</v>
      </c>
      <c r="F2289" s="29" t="s">
        <v>50</v>
      </c>
      <c r="G2289" s="27">
        <v>0.2</v>
      </c>
      <c r="H2289" s="30">
        <f>VLOOKUP(E2289,UPAH!$C:$F,4,0)</f>
        <v>93000</v>
      </c>
      <c r="I2289" s="31">
        <f t="shared" ref="I2289:I2292" si="221">+G2289*H2289</f>
        <v>18600</v>
      </c>
    </row>
    <row r="2290" spans="2:10" ht="15" customHeight="1">
      <c r="C2290" s="28"/>
      <c r="D2290" s="27" t="s">
        <v>57</v>
      </c>
      <c r="E2290" s="27" t="s">
        <v>64</v>
      </c>
      <c r="F2290" s="29" t="s">
        <v>50</v>
      </c>
      <c r="G2290" s="27">
        <v>0.2</v>
      </c>
      <c r="H2290" s="30">
        <f>VLOOKUP(E2290,UPAH!$C:$F,4,0)</f>
        <v>98000</v>
      </c>
      <c r="I2290" s="31">
        <f t="shared" si="221"/>
        <v>19600</v>
      </c>
    </row>
    <row r="2291" spans="2:10" ht="15" customHeight="1">
      <c r="C2291" s="28"/>
      <c r="D2291" s="27" t="s">
        <v>51</v>
      </c>
      <c r="E2291" s="27" t="s">
        <v>65</v>
      </c>
      <c r="F2291" s="29" t="s">
        <v>50</v>
      </c>
      <c r="G2291" s="27">
        <v>0.02</v>
      </c>
      <c r="H2291" s="30">
        <f>VLOOKUP(E2291,UPAH!$C:$F,4,0)</f>
        <v>106000</v>
      </c>
      <c r="I2291" s="31">
        <f t="shared" si="221"/>
        <v>2120</v>
      </c>
    </row>
    <row r="2292" spans="2:10" ht="15" customHeight="1">
      <c r="C2292" s="28"/>
      <c r="D2292" s="27" t="s">
        <v>49</v>
      </c>
      <c r="E2292" s="27" t="s">
        <v>66</v>
      </c>
      <c r="F2292" s="29" t="s">
        <v>50</v>
      </c>
      <c r="G2292" s="27">
        <v>1E-3</v>
      </c>
      <c r="H2292" s="30">
        <f>VLOOKUP(E2292,UPAH!$C:$F,4,0)</f>
        <v>111000</v>
      </c>
      <c r="I2292" s="31">
        <f t="shared" si="221"/>
        <v>111</v>
      </c>
    </row>
    <row r="2293" spans="2:10" ht="15" customHeight="1">
      <c r="C2293" s="28"/>
      <c r="D2293" s="28"/>
      <c r="E2293" s="28"/>
      <c r="F2293" s="34" t="s">
        <v>88</v>
      </c>
      <c r="G2293" s="35"/>
      <c r="H2293" s="28"/>
      <c r="I2293" s="32">
        <f>SUM(I2289:I2292)</f>
        <v>40431</v>
      </c>
    </row>
    <row r="2294" spans="2:10" ht="15" customHeight="1">
      <c r="C2294" s="27" t="s">
        <v>80</v>
      </c>
      <c r="D2294" s="27" t="s">
        <v>89</v>
      </c>
      <c r="E2294" s="28"/>
      <c r="F2294" s="28"/>
      <c r="G2294" s="28"/>
      <c r="H2294" s="28"/>
      <c r="I2294" s="28"/>
    </row>
    <row r="2295" spans="2:10" ht="15" customHeight="1">
      <c r="C2295" s="28"/>
      <c r="D2295" s="27" t="s">
        <v>2322</v>
      </c>
      <c r="E2295" s="27" t="s">
        <v>2323</v>
      </c>
      <c r="F2295" s="30" t="str">
        <f>VLOOKUP(E2295,MATERIAL!$C:$F,3,0)</f>
        <v>m2</v>
      </c>
      <c r="G2295" s="27">
        <v>1.1000000000000001</v>
      </c>
      <c r="H2295" s="30">
        <f>VLOOKUP(E2295,MATERIAL!$C:$F,4,0)</f>
        <v>133400</v>
      </c>
      <c r="I2295" s="31">
        <f t="shared" ref="I2295:I2297" si="222">+G2295*H2295</f>
        <v>146740</v>
      </c>
    </row>
    <row r="2296" spans="2:10" ht="15" customHeight="1">
      <c r="C2296" s="28"/>
      <c r="D2296" s="27" t="s">
        <v>2324</v>
      </c>
      <c r="E2296" s="27" t="s">
        <v>102</v>
      </c>
      <c r="F2296" s="30" t="str">
        <f>VLOOKUP(E2296,MATERIAL!$C:$F,3,0)</f>
        <v>Kg</v>
      </c>
      <c r="G2296" s="27">
        <v>10</v>
      </c>
      <c r="H2296" s="30">
        <f>VLOOKUP(E2296,MATERIAL!$C:$F,4,0)</f>
        <v>18000</v>
      </c>
      <c r="I2296" s="31">
        <f t="shared" si="222"/>
        <v>180000</v>
      </c>
    </row>
    <row r="2297" spans="2:10" ht="15" customHeight="1">
      <c r="C2297" s="28"/>
      <c r="D2297" s="27" t="s">
        <v>2168</v>
      </c>
      <c r="E2297" s="27" t="s">
        <v>2169</v>
      </c>
      <c r="F2297" s="30" t="str">
        <f>VLOOKUP(E2297,MATERIAL!$C:$F,3,0)</f>
        <v>Kg</v>
      </c>
      <c r="G2297" s="27">
        <v>7</v>
      </c>
      <c r="H2297" s="30">
        <f>VLOOKUP(E2297,MATERIAL!$C:$F,4,0)</f>
        <v>10000</v>
      </c>
      <c r="I2297" s="31">
        <f t="shared" si="222"/>
        <v>70000</v>
      </c>
    </row>
    <row r="2298" spans="2:10" ht="15" customHeight="1">
      <c r="C2298" s="28"/>
      <c r="D2298" s="28"/>
      <c r="E2298" s="28"/>
      <c r="F2298" s="34" t="s">
        <v>90</v>
      </c>
      <c r="G2298" s="35"/>
      <c r="H2298" s="28"/>
      <c r="I2298" s="32">
        <f>SUM(I2295:I2297)</f>
        <v>396740</v>
      </c>
    </row>
    <row r="2299" spans="2:10" ht="15" customHeight="1">
      <c r="C2299" s="27" t="s">
        <v>81</v>
      </c>
      <c r="D2299" s="27" t="s">
        <v>91</v>
      </c>
      <c r="E2299" s="28"/>
      <c r="F2299" s="28"/>
      <c r="G2299" s="28"/>
      <c r="H2299" s="28"/>
      <c r="I2299" s="33"/>
    </row>
    <row r="2300" spans="2:10" ht="15" customHeight="1">
      <c r="C2300" s="28"/>
      <c r="D2300" s="28"/>
      <c r="E2300" s="28"/>
      <c r="F2300" s="34" t="s">
        <v>92</v>
      </c>
      <c r="G2300" s="35"/>
      <c r="H2300" s="28"/>
      <c r="I2300" s="33"/>
    </row>
    <row r="2301" spans="2:10" ht="15" customHeight="1">
      <c r="C2301" s="27" t="s">
        <v>82</v>
      </c>
      <c r="D2301" s="27" t="s">
        <v>93</v>
      </c>
      <c r="E2301" s="28"/>
      <c r="F2301" s="28"/>
      <c r="G2301" s="28"/>
      <c r="H2301" s="28"/>
      <c r="I2301" s="36">
        <f>I2293+I2298</f>
        <v>437171</v>
      </c>
    </row>
    <row r="2302" spans="2:10" ht="15" customHeight="1">
      <c r="C2302" s="27" t="s">
        <v>83</v>
      </c>
      <c r="D2302" s="27" t="str">
        <f>+"Overhead &amp; Profit "&amp;$L$3*100&amp;"%"</f>
        <v>Overhead &amp; Profit 9,5%</v>
      </c>
      <c r="E2302" s="28"/>
      <c r="F2302" s="28"/>
      <c r="G2302" s="27">
        <f>$L$3</f>
        <v>9.5000000000000001E-2</v>
      </c>
      <c r="H2302" s="28"/>
      <c r="I2302" s="36">
        <f>G2302*I2301</f>
        <v>41531.245000000003</v>
      </c>
    </row>
    <row r="2303" spans="2:10" ht="15" customHeight="1">
      <c r="B2303" s="37" t="str">
        <f>+$M$7&amp;J2303</f>
        <v>PBA17</v>
      </c>
      <c r="C2303" s="27" t="s">
        <v>1</v>
      </c>
      <c r="D2303" s="27" t="s">
        <v>94</v>
      </c>
      <c r="E2303" s="28"/>
      <c r="F2303" s="28"/>
      <c r="G2303" s="28"/>
      <c r="H2303" s="28"/>
      <c r="I2303" s="36">
        <f>SUM(I2301:I2302)</f>
        <v>478702.245</v>
      </c>
      <c r="J2303" s="21">
        <v>17</v>
      </c>
    </row>
    <row r="2304" spans="2:10" ht="15" customHeight="1">
      <c r="B2304" s="26"/>
    </row>
    <row r="2305" spans="2:13">
      <c r="B2305" s="26"/>
      <c r="C2305" s="21" t="str">
        <f>VLOOKUP(B2322,'REKAP ANALISA'!$C:$G,3,0)</f>
        <v>Pemasangan 1 m’ talang datar/ jurai seng bjls 28 lebar 90 cm</v>
      </c>
      <c r="M2305" s="21"/>
    </row>
    <row r="2306" spans="2:13">
      <c r="C2306" s="27" t="s">
        <v>0</v>
      </c>
      <c r="D2306" s="27" t="s">
        <v>60</v>
      </c>
      <c r="E2306" s="27" t="s">
        <v>59</v>
      </c>
      <c r="F2306" s="27" t="s">
        <v>61</v>
      </c>
      <c r="G2306" s="27" t="s">
        <v>62</v>
      </c>
      <c r="H2306" s="27" t="s">
        <v>85</v>
      </c>
      <c r="I2306" s="27" t="s">
        <v>86</v>
      </c>
      <c r="M2306" s="21"/>
    </row>
    <row r="2307" spans="2:13" ht="15" customHeight="1">
      <c r="C2307" s="27" t="s">
        <v>14</v>
      </c>
      <c r="D2307" s="27" t="s">
        <v>87</v>
      </c>
      <c r="E2307" s="28"/>
      <c r="F2307" s="28"/>
      <c r="G2307" s="28"/>
      <c r="H2307" s="28"/>
      <c r="I2307" s="28"/>
    </row>
    <row r="2308" spans="2:13" ht="15" customHeight="1">
      <c r="C2308" s="28"/>
      <c r="D2308" s="27" t="s">
        <v>53</v>
      </c>
      <c r="E2308" s="27" t="s">
        <v>63</v>
      </c>
      <c r="F2308" s="29" t="s">
        <v>50</v>
      </c>
      <c r="G2308" s="27">
        <v>0.2</v>
      </c>
      <c r="H2308" s="30">
        <f>VLOOKUP(E2308,UPAH!$C:$F,4,0)</f>
        <v>93000</v>
      </c>
      <c r="I2308" s="31">
        <f t="shared" ref="I2308:I2311" si="223">+G2308*H2308</f>
        <v>18600</v>
      </c>
    </row>
    <row r="2309" spans="2:13" ht="15" customHeight="1">
      <c r="C2309" s="28"/>
      <c r="D2309" s="27" t="s">
        <v>57</v>
      </c>
      <c r="E2309" s="27" t="s">
        <v>64</v>
      </c>
      <c r="F2309" s="29" t="s">
        <v>50</v>
      </c>
      <c r="G2309" s="27">
        <v>0.2</v>
      </c>
      <c r="H2309" s="30">
        <f>VLOOKUP(E2309,UPAH!$C:$F,4,0)</f>
        <v>98000</v>
      </c>
      <c r="I2309" s="31">
        <f t="shared" si="223"/>
        <v>19600</v>
      </c>
    </row>
    <row r="2310" spans="2:13" ht="15" customHeight="1">
      <c r="C2310" s="28"/>
      <c r="D2310" s="27" t="s">
        <v>51</v>
      </c>
      <c r="E2310" s="27" t="s">
        <v>65</v>
      </c>
      <c r="F2310" s="29" t="s">
        <v>50</v>
      </c>
      <c r="G2310" s="27">
        <v>0.02</v>
      </c>
      <c r="H2310" s="30">
        <f>VLOOKUP(E2310,UPAH!$C:$F,4,0)</f>
        <v>106000</v>
      </c>
      <c r="I2310" s="31">
        <f t="shared" si="223"/>
        <v>2120</v>
      </c>
    </row>
    <row r="2311" spans="2:13" ht="15" customHeight="1">
      <c r="C2311" s="28"/>
      <c r="D2311" s="27" t="s">
        <v>49</v>
      </c>
      <c r="E2311" s="27" t="s">
        <v>66</v>
      </c>
      <c r="F2311" s="29" t="s">
        <v>50</v>
      </c>
      <c r="G2311" s="27">
        <v>1E-3</v>
      </c>
      <c r="H2311" s="30">
        <f>VLOOKUP(E2311,UPAH!$C:$F,4,0)</f>
        <v>111000</v>
      </c>
      <c r="I2311" s="31">
        <f t="shared" si="223"/>
        <v>111</v>
      </c>
    </row>
    <row r="2312" spans="2:13" ht="15" customHeight="1">
      <c r="C2312" s="28"/>
      <c r="D2312" s="28"/>
      <c r="E2312" s="28"/>
      <c r="F2312" s="34" t="s">
        <v>88</v>
      </c>
      <c r="G2312" s="35"/>
      <c r="H2312" s="28"/>
      <c r="I2312" s="32">
        <f>SUM(I2308:I2311)</f>
        <v>40431</v>
      </c>
    </row>
    <row r="2313" spans="2:13" ht="15" customHeight="1">
      <c r="C2313" s="27" t="s">
        <v>80</v>
      </c>
      <c r="D2313" s="27" t="s">
        <v>89</v>
      </c>
      <c r="E2313" s="28"/>
      <c r="F2313" s="28"/>
      <c r="G2313" s="28"/>
      <c r="H2313" s="28"/>
      <c r="I2313" s="28"/>
    </row>
    <row r="2314" spans="2:13" ht="15" customHeight="1">
      <c r="C2314" s="28"/>
      <c r="D2314" s="27" t="s">
        <v>111</v>
      </c>
      <c r="E2314" s="27" t="s">
        <v>2325</v>
      </c>
      <c r="F2314" s="30" t="str">
        <f>VLOOKUP(E2314,MATERIAL!$C:$F,3,0)</f>
        <v>m'</v>
      </c>
      <c r="G2314" s="27">
        <v>1.05</v>
      </c>
      <c r="H2314" s="30">
        <f>VLOOKUP(E2314,MATERIAL!$C:$F,4,0)</f>
        <v>49400</v>
      </c>
      <c r="I2314" s="31">
        <f t="shared" ref="I2314:I2316" si="224">+G2314*H2314</f>
        <v>51870</v>
      </c>
    </row>
    <row r="2315" spans="2:13" ht="15" customHeight="1">
      <c r="C2315" s="28"/>
      <c r="D2315" s="27" t="s">
        <v>2243</v>
      </c>
      <c r="E2315" s="27" t="s">
        <v>102</v>
      </c>
      <c r="F2315" s="30" t="str">
        <f>VLOOKUP(E2315,MATERIAL!$C:$F,3,0)</f>
        <v>Kg</v>
      </c>
      <c r="G2315" s="27">
        <v>1.4999999999999999E-2</v>
      </c>
      <c r="H2315" s="30">
        <f>VLOOKUP(E2315,MATERIAL!$C:$F,4,0)</f>
        <v>18000</v>
      </c>
      <c r="I2315" s="31">
        <f t="shared" si="224"/>
        <v>270</v>
      </c>
    </row>
    <row r="2316" spans="2:13" ht="15" customHeight="1">
      <c r="C2316" s="28"/>
      <c r="D2316" s="27" t="s">
        <v>2326</v>
      </c>
      <c r="E2316" s="27" t="s">
        <v>100</v>
      </c>
      <c r="F2316" s="30" t="str">
        <f>VLOOKUP(E2316,MATERIAL!$C:$F,3,0)</f>
        <v>m3</v>
      </c>
      <c r="G2316" s="27">
        <v>1.9E-2</v>
      </c>
      <c r="H2316" s="30">
        <f>VLOOKUP(E2316,MATERIAL!$C:$F,4,0)</f>
        <v>7579000</v>
      </c>
      <c r="I2316" s="31">
        <f t="shared" si="224"/>
        <v>144001</v>
      </c>
    </row>
    <row r="2317" spans="2:13" ht="15" customHeight="1">
      <c r="C2317" s="28"/>
      <c r="D2317" s="28"/>
      <c r="E2317" s="28"/>
      <c r="F2317" s="34" t="s">
        <v>90</v>
      </c>
      <c r="G2317" s="35"/>
      <c r="H2317" s="28"/>
      <c r="I2317" s="32">
        <f>SUM(I2314:I2316)</f>
        <v>196141</v>
      </c>
    </row>
    <row r="2318" spans="2:13" ht="15" customHeight="1">
      <c r="C2318" s="27" t="s">
        <v>81</v>
      </c>
      <c r="D2318" s="27" t="s">
        <v>91</v>
      </c>
      <c r="E2318" s="28"/>
      <c r="F2318" s="28"/>
      <c r="G2318" s="28"/>
      <c r="H2318" s="28"/>
      <c r="I2318" s="33"/>
    </row>
    <row r="2319" spans="2:13" ht="15" customHeight="1">
      <c r="C2319" s="28"/>
      <c r="D2319" s="28"/>
      <c r="E2319" s="28"/>
      <c r="F2319" s="34" t="s">
        <v>92</v>
      </c>
      <c r="G2319" s="35"/>
      <c r="H2319" s="28"/>
      <c r="I2319" s="33"/>
    </row>
    <row r="2320" spans="2:13" ht="15" customHeight="1">
      <c r="C2320" s="27" t="s">
        <v>82</v>
      </c>
      <c r="D2320" s="27" t="s">
        <v>93</v>
      </c>
      <c r="E2320" s="28"/>
      <c r="F2320" s="28"/>
      <c r="G2320" s="28"/>
      <c r="H2320" s="28"/>
      <c r="I2320" s="36">
        <f>I2312+I2317</f>
        <v>236572</v>
      </c>
    </row>
    <row r="2321" spans="2:13" ht="15" customHeight="1">
      <c r="C2321" s="27" t="s">
        <v>83</v>
      </c>
      <c r="D2321" s="27" t="str">
        <f>+"Overhead &amp; Profit "&amp;$L$3*100&amp;"%"</f>
        <v>Overhead &amp; Profit 9,5%</v>
      </c>
      <c r="E2321" s="28"/>
      <c r="F2321" s="28"/>
      <c r="G2321" s="27">
        <f>$L$3</f>
        <v>9.5000000000000001E-2</v>
      </c>
      <c r="H2321" s="28"/>
      <c r="I2321" s="36">
        <f>G2321*I2320</f>
        <v>22474.34</v>
      </c>
    </row>
    <row r="2322" spans="2:13" ht="15" customHeight="1">
      <c r="B2322" s="37" t="str">
        <f>+$M$7&amp;J2322</f>
        <v>PBA18</v>
      </c>
      <c r="C2322" s="27" t="s">
        <v>1</v>
      </c>
      <c r="D2322" s="27" t="s">
        <v>94</v>
      </c>
      <c r="E2322" s="28"/>
      <c r="F2322" s="28"/>
      <c r="G2322" s="28"/>
      <c r="H2322" s="28"/>
      <c r="I2322" s="36">
        <f>SUM(I2320:I2321)</f>
        <v>259046.34</v>
      </c>
      <c r="J2322" s="21">
        <v>18</v>
      </c>
    </row>
    <row r="2323" spans="2:13" ht="15" customHeight="1">
      <c r="B2323" s="26"/>
    </row>
    <row r="2324" spans="2:13">
      <c r="B2324" s="26"/>
      <c r="C2324" s="21" t="str">
        <f>VLOOKUP(B2341,'REKAP ANALISA'!$C:$G,3,0)</f>
        <v>Pemasangan 1 m talang ½ lingkaran D-15 cm, seng plat bjls 30 lebar 45 cm</v>
      </c>
      <c r="M2324" s="21"/>
    </row>
    <row r="2325" spans="2:13">
      <c r="C2325" s="27" t="s">
        <v>0</v>
      </c>
      <c r="D2325" s="27" t="s">
        <v>60</v>
      </c>
      <c r="E2325" s="27" t="s">
        <v>59</v>
      </c>
      <c r="F2325" s="27" t="s">
        <v>61</v>
      </c>
      <c r="G2325" s="27" t="s">
        <v>62</v>
      </c>
      <c r="H2325" s="27" t="s">
        <v>85</v>
      </c>
      <c r="I2325" s="27" t="s">
        <v>86</v>
      </c>
      <c r="M2325" s="21"/>
    </row>
    <row r="2326" spans="2:13" ht="15" customHeight="1">
      <c r="C2326" s="27" t="s">
        <v>14</v>
      </c>
      <c r="D2326" s="27" t="s">
        <v>87</v>
      </c>
      <c r="E2326" s="28"/>
      <c r="F2326" s="28"/>
      <c r="G2326" s="28"/>
      <c r="H2326" s="28"/>
      <c r="I2326" s="28"/>
    </row>
    <row r="2327" spans="2:13" ht="15" customHeight="1">
      <c r="C2327" s="28"/>
      <c r="D2327" s="27" t="s">
        <v>53</v>
      </c>
      <c r="E2327" s="27" t="s">
        <v>63</v>
      </c>
      <c r="F2327" s="29" t="s">
        <v>50</v>
      </c>
      <c r="G2327" s="27">
        <v>0.15</v>
      </c>
      <c r="H2327" s="30">
        <f>VLOOKUP(E2327,UPAH!$C:$F,4,0)</f>
        <v>93000</v>
      </c>
      <c r="I2327" s="31">
        <f t="shared" ref="I2327:I2330" si="225">+G2327*H2327</f>
        <v>13950</v>
      </c>
    </row>
    <row r="2328" spans="2:13" ht="15" customHeight="1">
      <c r="C2328" s="28"/>
      <c r="D2328" s="27" t="s">
        <v>57</v>
      </c>
      <c r="E2328" s="27" t="s">
        <v>64</v>
      </c>
      <c r="F2328" s="29" t="s">
        <v>50</v>
      </c>
      <c r="G2328" s="27">
        <v>0.3</v>
      </c>
      <c r="H2328" s="30">
        <f>VLOOKUP(E2328,UPAH!$C:$F,4,0)</f>
        <v>98000</v>
      </c>
      <c r="I2328" s="31">
        <f t="shared" si="225"/>
        <v>29400</v>
      </c>
    </row>
    <row r="2329" spans="2:13" ht="15" customHeight="1">
      <c r="C2329" s="28"/>
      <c r="D2329" s="27" t="s">
        <v>51</v>
      </c>
      <c r="E2329" s="27" t="s">
        <v>65</v>
      </c>
      <c r="F2329" s="29" t="s">
        <v>50</v>
      </c>
      <c r="G2329" s="27">
        <v>0.03</v>
      </c>
      <c r="H2329" s="30">
        <f>VLOOKUP(E2329,UPAH!$C:$F,4,0)</f>
        <v>106000</v>
      </c>
      <c r="I2329" s="31">
        <f t="shared" si="225"/>
        <v>3180</v>
      </c>
    </row>
    <row r="2330" spans="2:13" ht="15" customHeight="1">
      <c r="C2330" s="28"/>
      <c r="D2330" s="27" t="s">
        <v>49</v>
      </c>
      <c r="E2330" s="27" t="s">
        <v>66</v>
      </c>
      <c r="F2330" s="29" t="s">
        <v>50</v>
      </c>
      <c r="G2330" s="27">
        <v>8.0000000000000002E-3</v>
      </c>
      <c r="H2330" s="30">
        <f>VLOOKUP(E2330,UPAH!$C:$F,4,0)</f>
        <v>111000</v>
      </c>
      <c r="I2330" s="31">
        <f t="shared" si="225"/>
        <v>888</v>
      </c>
    </row>
    <row r="2331" spans="2:13" ht="15" customHeight="1">
      <c r="C2331" s="28"/>
      <c r="D2331" s="28"/>
      <c r="E2331" s="28"/>
      <c r="F2331" s="34" t="s">
        <v>88</v>
      </c>
      <c r="G2331" s="35"/>
      <c r="H2331" s="28"/>
      <c r="I2331" s="32">
        <f>SUM(I2327:I2330)</f>
        <v>47418</v>
      </c>
    </row>
    <row r="2332" spans="2:13" ht="15" customHeight="1">
      <c r="C2332" s="27" t="s">
        <v>80</v>
      </c>
      <c r="D2332" s="27" t="s">
        <v>89</v>
      </c>
      <c r="E2332" s="28"/>
      <c r="F2332" s="28"/>
      <c r="G2332" s="28"/>
      <c r="H2332" s="28"/>
      <c r="I2332" s="28"/>
    </row>
    <row r="2333" spans="2:13" ht="15" customHeight="1">
      <c r="C2333" s="28"/>
      <c r="D2333" s="27" t="s">
        <v>111</v>
      </c>
      <c r="E2333" s="27" t="s">
        <v>2325</v>
      </c>
      <c r="F2333" s="30" t="str">
        <f>VLOOKUP(E2333,MATERIAL!$C:$F,3,0)</f>
        <v>m'</v>
      </c>
      <c r="G2333" s="27">
        <v>1.05</v>
      </c>
      <c r="H2333" s="30">
        <f>VLOOKUP(E2333,MATERIAL!$C:$F,4,0)</f>
        <v>49400</v>
      </c>
      <c r="I2333" s="31">
        <f t="shared" ref="I2333:I2335" si="226">+G2333*H2333</f>
        <v>51870</v>
      </c>
    </row>
    <row r="2334" spans="2:13" ht="15" customHeight="1">
      <c r="C2334" s="28"/>
      <c r="D2334" s="27" t="s">
        <v>2243</v>
      </c>
      <c r="E2334" s="27" t="s">
        <v>102</v>
      </c>
      <c r="F2334" s="30" t="str">
        <f>VLOOKUP(E2334,MATERIAL!$C:$F,3,0)</f>
        <v>Kg</v>
      </c>
      <c r="G2334" s="27">
        <v>0.01</v>
      </c>
      <c r="H2334" s="30">
        <f>VLOOKUP(E2334,MATERIAL!$C:$F,4,0)</f>
        <v>18000</v>
      </c>
      <c r="I2334" s="31">
        <f t="shared" si="226"/>
        <v>180</v>
      </c>
    </row>
    <row r="2335" spans="2:13" ht="15" customHeight="1">
      <c r="C2335" s="28"/>
      <c r="D2335" s="27" t="s">
        <v>2168</v>
      </c>
      <c r="E2335" s="27" t="s">
        <v>2169</v>
      </c>
      <c r="F2335" s="30" t="str">
        <f>VLOOKUP(E2335,MATERIAL!$C:$F,3,0)</f>
        <v>Kg</v>
      </c>
      <c r="G2335" s="27">
        <v>0.5</v>
      </c>
      <c r="H2335" s="30">
        <f>VLOOKUP(E2335,MATERIAL!$C:$F,4,0)</f>
        <v>10000</v>
      </c>
      <c r="I2335" s="31">
        <f t="shared" si="226"/>
        <v>5000</v>
      </c>
    </row>
    <row r="2336" spans="2:13" ht="15" customHeight="1">
      <c r="C2336" s="28"/>
      <c r="D2336" s="28"/>
      <c r="E2336" s="28"/>
      <c r="F2336" s="34" t="s">
        <v>90</v>
      </c>
      <c r="G2336" s="35"/>
      <c r="H2336" s="28"/>
      <c r="I2336" s="32">
        <f>SUM(I2333:I2335)</f>
        <v>57050</v>
      </c>
    </row>
    <row r="2337" spans="2:13" ht="15" customHeight="1">
      <c r="C2337" s="27" t="s">
        <v>81</v>
      </c>
      <c r="D2337" s="27" t="s">
        <v>91</v>
      </c>
      <c r="E2337" s="28"/>
      <c r="F2337" s="28"/>
      <c r="G2337" s="28"/>
      <c r="H2337" s="28"/>
      <c r="I2337" s="33"/>
    </row>
    <row r="2338" spans="2:13" ht="15" customHeight="1">
      <c r="C2338" s="28"/>
      <c r="D2338" s="28"/>
      <c r="E2338" s="28"/>
      <c r="F2338" s="34" t="s">
        <v>92</v>
      </c>
      <c r="G2338" s="35"/>
      <c r="H2338" s="28"/>
      <c r="I2338" s="33"/>
    </row>
    <row r="2339" spans="2:13" ht="15" customHeight="1">
      <c r="C2339" s="27" t="s">
        <v>82</v>
      </c>
      <c r="D2339" s="27" t="s">
        <v>93</v>
      </c>
      <c r="E2339" s="28"/>
      <c r="F2339" s="28"/>
      <c r="G2339" s="28"/>
      <c r="H2339" s="28"/>
      <c r="I2339" s="36">
        <f>I2331+I2336</f>
        <v>104468</v>
      </c>
    </row>
    <row r="2340" spans="2:13" ht="15" customHeight="1">
      <c r="C2340" s="27" t="s">
        <v>83</v>
      </c>
      <c r="D2340" s="27" t="str">
        <f>+"Overhead &amp; Profit "&amp;$L$3*100&amp;"%"</f>
        <v>Overhead &amp; Profit 9,5%</v>
      </c>
      <c r="E2340" s="28"/>
      <c r="F2340" s="28"/>
      <c r="G2340" s="27">
        <f>$L$3</f>
        <v>9.5000000000000001E-2</v>
      </c>
      <c r="H2340" s="28"/>
      <c r="I2340" s="36">
        <f>G2340*I2339</f>
        <v>9924.4600000000009</v>
      </c>
    </row>
    <row r="2341" spans="2:13" ht="15" customHeight="1">
      <c r="B2341" s="37" t="str">
        <f>+$M$7&amp;J2341</f>
        <v>PBA19</v>
      </c>
      <c r="C2341" s="27" t="s">
        <v>1</v>
      </c>
      <c r="D2341" s="27" t="s">
        <v>94</v>
      </c>
      <c r="E2341" s="28"/>
      <c r="F2341" s="28"/>
      <c r="G2341" s="28"/>
      <c r="H2341" s="28"/>
      <c r="I2341" s="36">
        <f>SUM(I2339:I2340)</f>
        <v>114392.46</v>
      </c>
      <c r="J2341" s="21">
        <v>19</v>
      </c>
    </row>
    <row r="2342" spans="2:13" ht="15" customHeight="1">
      <c r="B2342" s="26"/>
    </row>
    <row r="2343" spans="2:13">
      <c r="B2343" s="26"/>
      <c r="C2343" s="21" t="str">
        <f>VLOOKUP(B2359,'REKAP ANALISA'!$C:$G,3,0)</f>
        <v>Pemasangan 1 m2 rangka besi hollow 1x40.40.2mm,  modul 60 x 120 cm, dinding partisi</v>
      </c>
      <c r="M2343" s="21"/>
    </row>
    <row r="2344" spans="2:13">
      <c r="C2344" s="27" t="s">
        <v>0</v>
      </c>
      <c r="D2344" s="27" t="s">
        <v>60</v>
      </c>
      <c r="E2344" s="27" t="s">
        <v>59</v>
      </c>
      <c r="F2344" s="27" t="s">
        <v>61</v>
      </c>
      <c r="G2344" s="27" t="s">
        <v>62</v>
      </c>
      <c r="H2344" s="27" t="s">
        <v>85</v>
      </c>
      <c r="I2344" s="27" t="s">
        <v>86</v>
      </c>
      <c r="M2344" s="21"/>
    </row>
    <row r="2345" spans="2:13" ht="15" customHeight="1">
      <c r="C2345" s="27" t="s">
        <v>14</v>
      </c>
      <c r="D2345" s="27" t="s">
        <v>87</v>
      </c>
      <c r="E2345" s="28"/>
      <c r="F2345" s="28"/>
      <c r="G2345" s="28"/>
      <c r="H2345" s="28"/>
      <c r="I2345" s="28"/>
    </row>
    <row r="2346" spans="2:13" ht="15" customHeight="1">
      <c r="C2346" s="28"/>
      <c r="D2346" s="27" t="s">
        <v>53</v>
      </c>
      <c r="E2346" s="27" t="s">
        <v>63</v>
      </c>
      <c r="F2346" s="29" t="s">
        <v>50</v>
      </c>
      <c r="G2346" s="27">
        <v>0.25</v>
      </c>
      <c r="H2346" s="30">
        <f>VLOOKUP(E2346,UPAH!$C:$F,4,0)</f>
        <v>93000</v>
      </c>
      <c r="I2346" s="31">
        <f t="shared" ref="I2346:I2349" si="227">+G2346*H2346</f>
        <v>23250</v>
      </c>
    </row>
    <row r="2347" spans="2:13" ht="15" customHeight="1">
      <c r="C2347" s="28"/>
      <c r="D2347" s="27" t="s">
        <v>2228</v>
      </c>
      <c r="E2347" s="27" t="s">
        <v>64</v>
      </c>
      <c r="F2347" s="29" t="s">
        <v>50</v>
      </c>
      <c r="G2347" s="27">
        <v>0.25</v>
      </c>
      <c r="H2347" s="30">
        <f>VLOOKUP(E2347,UPAH!$C:$F,4,0)</f>
        <v>98000</v>
      </c>
      <c r="I2347" s="31">
        <f t="shared" si="227"/>
        <v>24500</v>
      </c>
    </row>
    <row r="2348" spans="2:13" ht="15" customHeight="1">
      <c r="C2348" s="28"/>
      <c r="D2348" s="27" t="s">
        <v>76</v>
      </c>
      <c r="E2348" s="27" t="s">
        <v>65</v>
      </c>
      <c r="F2348" s="29" t="s">
        <v>50</v>
      </c>
      <c r="G2348" s="27">
        <v>2.5000000000000001E-2</v>
      </c>
      <c r="H2348" s="30">
        <f>VLOOKUP(E2348,UPAH!$C:$F,4,0)</f>
        <v>106000</v>
      </c>
      <c r="I2348" s="31">
        <f t="shared" si="227"/>
        <v>2650</v>
      </c>
    </row>
    <row r="2349" spans="2:13" ht="15" customHeight="1">
      <c r="C2349" s="28"/>
      <c r="D2349" s="27" t="s">
        <v>49</v>
      </c>
      <c r="E2349" s="27" t="s">
        <v>66</v>
      </c>
      <c r="F2349" s="29" t="s">
        <v>50</v>
      </c>
      <c r="G2349" s="27">
        <v>1.2999999999999999E-2</v>
      </c>
      <c r="H2349" s="30">
        <f>VLOOKUP(E2349,UPAH!$C:$F,4,0)</f>
        <v>111000</v>
      </c>
      <c r="I2349" s="31">
        <f t="shared" si="227"/>
        <v>1443</v>
      </c>
    </row>
    <row r="2350" spans="2:13" ht="15" customHeight="1">
      <c r="C2350" s="28"/>
      <c r="D2350" s="28"/>
      <c r="E2350" s="28"/>
      <c r="F2350" s="34" t="s">
        <v>88</v>
      </c>
      <c r="G2350" s="35"/>
      <c r="H2350" s="28"/>
      <c r="I2350" s="32">
        <f>SUM(I2346:I2349)</f>
        <v>51843</v>
      </c>
    </row>
    <row r="2351" spans="2:13" ht="15" customHeight="1">
      <c r="C2351" s="27" t="s">
        <v>80</v>
      </c>
      <c r="D2351" s="27" t="s">
        <v>89</v>
      </c>
      <c r="E2351" s="28"/>
      <c r="F2351" s="28"/>
      <c r="G2351" s="28"/>
      <c r="H2351" s="28"/>
      <c r="I2351" s="28"/>
    </row>
    <row r="2352" spans="2:13" ht="15" customHeight="1">
      <c r="C2352" s="28"/>
      <c r="D2352" s="27" t="s">
        <v>2327</v>
      </c>
      <c r="E2352" s="27" t="s">
        <v>2328</v>
      </c>
      <c r="F2352" s="30" t="str">
        <f>VLOOKUP(E2352,MATERIAL!$C:$F,3,0)</f>
        <v>M1</v>
      </c>
      <c r="G2352" s="27">
        <v>3.5</v>
      </c>
      <c r="H2352" s="30">
        <f>VLOOKUP(E2352,MATERIAL!$C:$F,4,0)</f>
        <v>24800</v>
      </c>
      <c r="I2352" s="31">
        <f t="shared" ref="I2352:I2353" si="228">+G2352*H2352</f>
        <v>86800</v>
      </c>
    </row>
    <row r="2353" spans="2:13" ht="15" customHeight="1">
      <c r="C2353" s="28"/>
      <c r="D2353" s="27" t="s">
        <v>2329</v>
      </c>
      <c r="E2353" s="27" t="s">
        <v>2330</v>
      </c>
      <c r="F2353" s="30" t="str">
        <f>VLOOKUP(E2353,MATERIAL!$C:$F,3,0)</f>
        <v>Ls</v>
      </c>
      <c r="G2353" s="27">
        <v>1</v>
      </c>
      <c r="H2353" s="30">
        <f>VLOOKUP(E2353,MATERIAL!$C:$F,4,0)</f>
        <v>54300</v>
      </c>
      <c r="I2353" s="31">
        <f t="shared" si="228"/>
        <v>54300</v>
      </c>
    </row>
    <row r="2354" spans="2:13" ht="15" customHeight="1">
      <c r="C2354" s="28"/>
      <c r="D2354" s="28"/>
      <c r="E2354" s="28"/>
      <c r="F2354" s="34" t="s">
        <v>90</v>
      </c>
      <c r="G2354" s="35"/>
      <c r="H2354" s="28"/>
      <c r="I2354" s="32">
        <f>SUM(I2352:I2353)</f>
        <v>141100</v>
      </c>
    </row>
    <row r="2355" spans="2:13" ht="15" customHeight="1">
      <c r="C2355" s="27" t="s">
        <v>81</v>
      </c>
      <c r="D2355" s="27" t="s">
        <v>91</v>
      </c>
      <c r="E2355" s="28"/>
      <c r="F2355" s="28"/>
      <c r="G2355" s="28"/>
      <c r="H2355" s="28"/>
      <c r="I2355" s="33"/>
    </row>
    <row r="2356" spans="2:13" ht="15" customHeight="1">
      <c r="C2356" s="28"/>
      <c r="D2356" s="28"/>
      <c r="E2356" s="28"/>
      <c r="F2356" s="34" t="s">
        <v>92</v>
      </c>
      <c r="G2356" s="35"/>
      <c r="H2356" s="28"/>
      <c r="I2356" s="33"/>
    </row>
    <row r="2357" spans="2:13" ht="15" customHeight="1">
      <c r="C2357" s="27" t="s">
        <v>82</v>
      </c>
      <c r="D2357" s="27" t="s">
        <v>93</v>
      </c>
      <c r="E2357" s="28"/>
      <c r="F2357" s="28"/>
      <c r="G2357" s="28"/>
      <c r="H2357" s="28"/>
      <c r="I2357" s="36">
        <f>I2350+I2354</f>
        <v>192943</v>
      </c>
    </row>
    <row r="2358" spans="2:13" ht="15" customHeight="1">
      <c r="C2358" s="27" t="s">
        <v>83</v>
      </c>
      <c r="D2358" s="27" t="str">
        <f>+"Overhead &amp; Profit "&amp;$L$3*100&amp;"%"</f>
        <v>Overhead &amp; Profit 9,5%</v>
      </c>
      <c r="E2358" s="28"/>
      <c r="F2358" s="28"/>
      <c r="G2358" s="27">
        <f>$L$3</f>
        <v>9.5000000000000001E-2</v>
      </c>
      <c r="H2358" s="28"/>
      <c r="I2358" s="36">
        <f>G2358*I2357</f>
        <v>18329.584999999999</v>
      </c>
    </row>
    <row r="2359" spans="2:13" ht="15" customHeight="1">
      <c r="B2359" s="37" t="str">
        <f>+$M$7&amp;J2359</f>
        <v>PBA20</v>
      </c>
      <c r="C2359" s="27" t="s">
        <v>1</v>
      </c>
      <c r="D2359" s="27" t="s">
        <v>94</v>
      </c>
      <c r="E2359" s="28"/>
      <c r="F2359" s="28"/>
      <c r="G2359" s="28"/>
      <c r="H2359" s="28"/>
      <c r="I2359" s="36">
        <f>SUM(I2357:I2358)</f>
        <v>211272.58499999999</v>
      </c>
      <c r="J2359" s="21">
        <v>20</v>
      </c>
    </row>
    <row r="2360" spans="2:13" ht="15" customHeight="1">
      <c r="B2360" s="26"/>
    </row>
    <row r="2361" spans="2:13" ht="15" customHeight="1">
      <c r="B2361" s="26"/>
      <c r="C2361" s="21" t="str">
        <f>VLOOKUP(B2377,'REKAP ANALISA'!$C:$G,3,0)</f>
        <v>Pemasangan 1 m2 rangka besi hollow 1x40.40.2mm,  modul 60 x 60 cm, plafon</v>
      </c>
    </row>
    <row r="2362" spans="2:13">
      <c r="C2362" s="27" t="s">
        <v>0</v>
      </c>
      <c r="D2362" s="27" t="s">
        <v>60</v>
      </c>
      <c r="E2362" s="27" t="s">
        <v>59</v>
      </c>
      <c r="F2362" s="27" t="s">
        <v>61</v>
      </c>
      <c r="G2362" s="27" t="s">
        <v>62</v>
      </c>
      <c r="H2362" s="27" t="s">
        <v>85</v>
      </c>
      <c r="I2362" s="27" t="s">
        <v>86</v>
      </c>
      <c r="M2362" s="21"/>
    </row>
    <row r="2363" spans="2:13">
      <c r="C2363" s="27" t="s">
        <v>14</v>
      </c>
      <c r="D2363" s="27" t="s">
        <v>87</v>
      </c>
      <c r="E2363" s="28"/>
      <c r="F2363" s="28"/>
      <c r="G2363" s="28"/>
      <c r="H2363" s="28"/>
      <c r="I2363" s="28"/>
      <c r="M2363" s="21"/>
    </row>
    <row r="2364" spans="2:13" ht="15" customHeight="1">
      <c r="C2364" s="28"/>
      <c r="D2364" s="27" t="s">
        <v>53</v>
      </c>
      <c r="E2364" s="27" t="s">
        <v>63</v>
      </c>
      <c r="F2364" s="29" t="s">
        <v>50</v>
      </c>
      <c r="G2364" s="27">
        <v>0.35</v>
      </c>
      <c r="H2364" s="30">
        <f>VLOOKUP(E2364,UPAH!$C:$F,4,0)</f>
        <v>93000</v>
      </c>
      <c r="I2364" s="31">
        <f t="shared" ref="I2364:I2367" si="229">+G2364*H2364</f>
        <v>32549.999999999996</v>
      </c>
    </row>
    <row r="2365" spans="2:13" ht="15" customHeight="1">
      <c r="C2365" s="28"/>
      <c r="D2365" s="27" t="s">
        <v>2228</v>
      </c>
      <c r="E2365" s="27" t="s">
        <v>64</v>
      </c>
      <c r="F2365" s="29" t="s">
        <v>50</v>
      </c>
      <c r="G2365" s="27">
        <v>0.35</v>
      </c>
      <c r="H2365" s="30">
        <f>VLOOKUP(E2365,UPAH!$C:$F,4,0)</f>
        <v>98000</v>
      </c>
      <c r="I2365" s="31">
        <f t="shared" si="229"/>
        <v>34300</v>
      </c>
    </row>
    <row r="2366" spans="2:13" ht="15" customHeight="1">
      <c r="C2366" s="28"/>
      <c r="D2366" s="27" t="s">
        <v>76</v>
      </c>
      <c r="E2366" s="27" t="s">
        <v>65</v>
      </c>
      <c r="F2366" s="29" t="s">
        <v>50</v>
      </c>
      <c r="G2366" s="27">
        <v>3.5000000000000003E-2</v>
      </c>
      <c r="H2366" s="30">
        <f>VLOOKUP(E2366,UPAH!$C:$F,4,0)</f>
        <v>106000</v>
      </c>
      <c r="I2366" s="31">
        <f t="shared" si="229"/>
        <v>3710.0000000000005</v>
      </c>
    </row>
    <row r="2367" spans="2:13" ht="15" customHeight="1">
      <c r="C2367" s="28"/>
      <c r="D2367" s="27" t="s">
        <v>49</v>
      </c>
      <c r="E2367" s="27" t="s">
        <v>66</v>
      </c>
      <c r="F2367" s="29" t="s">
        <v>50</v>
      </c>
      <c r="G2367" s="27">
        <v>1.7999999999999999E-2</v>
      </c>
      <c r="H2367" s="30">
        <f>VLOOKUP(E2367,UPAH!$C:$F,4,0)</f>
        <v>111000</v>
      </c>
      <c r="I2367" s="31">
        <f t="shared" si="229"/>
        <v>1997.9999999999998</v>
      </c>
    </row>
    <row r="2368" spans="2:13" ht="15" customHeight="1">
      <c r="C2368" s="28"/>
      <c r="D2368" s="28"/>
      <c r="E2368" s="28"/>
      <c r="F2368" s="34" t="s">
        <v>88</v>
      </c>
      <c r="G2368" s="35"/>
      <c r="H2368" s="28"/>
      <c r="I2368" s="32">
        <f>SUM(I2364:I2367)</f>
        <v>72558</v>
      </c>
    </row>
    <row r="2369" spans="2:13" ht="15" customHeight="1">
      <c r="C2369" s="27" t="s">
        <v>80</v>
      </c>
      <c r="D2369" s="27" t="s">
        <v>89</v>
      </c>
      <c r="E2369" s="28"/>
      <c r="F2369" s="28"/>
      <c r="G2369" s="28"/>
      <c r="H2369" s="28"/>
      <c r="I2369" s="28"/>
    </row>
    <row r="2370" spans="2:13" ht="15" customHeight="1">
      <c r="C2370" s="28"/>
      <c r="D2370" s="27" t="s">
        <v>2327</v>
      </c>
      <c r="E2370" s="27" t="s">
        <v>2328</v>
      </c>
      <c r="F2370" s="30" t="str">
        <f>VLOOKUP(E2370,MATERIAL!$C:$F,3,0)</f>
        <v>M1</v>
      </c>
      <c r="G2370" s="27">
        <v>4</v>
      </c>
      <c r="H2370" s="30">
        <f>VLOOKUP(E2370,MATERIAL!$C:$F,4,0)</f>
        <v>24800</v>
      </c>
      <c r="I2370" s="31">
        <f t="shared" ref="I2370:I2371" si="230">+G2370*H2370</f>
        <v>99200</v>
      </c>
    </row>
    <row r="2371" spans="2:13" ht="15" customHeight="1">
      <c r="C2371" s="28"/>
      <c r="D2371" s="27" t="s">
        <v>2329</v>
      </c>
      <c r="E2371" s="27" t="s">
        <v>2330</v>
      </c>
      <c r="F2371" s="30" t="str">
        <f>VLOOKUP(E2371,MATERIAL!$C:$F,3,0)</f>
        <v>Ls</v>
      </c>
      <c r="G2371" s="27">
        <v>1</v>
      </c>
      <c r="H2371" s="30">
        <f>VLOOKUP(E2371,MATERIAL!$C:$F,4,0)</f>
        <v>54300</v>
      </c>
      <c r="I2371" s="31">
        <f t="shared" si="230"/>
        <v>54300</v>
      </c>
    </row>
    <row r="2372" spans="2:13" ht="15" customHeight="1">
      <c r="C2372" s="28"/>
      <c r="D2372" s="28"/>
      <c r="E2372" s="28"/>
      <c r="F2372" s="34" t="s">
        <v>90</v>
      </c>
      <c r="G2372" s="35"/>
      <c r="H2372" s="28"/>
      <c r="I2372" s="32">
        <f>SUM(I2370:I2371)</f>
        <v>153500</v>
      </c>
    </row>
    <row r="2373" spans="2:13" ht="15" customHeight="1">
      <c r="C2373" s="27" t="s">
        <v>81</v>
      </c>
      <c r="D2373" s="27" t="s">
        <v>91</v>
      </c>
      <c r="E2373" s="28"/>
      <c r="F2373" s="28"/>
      <c r="G2373" s="28"/>
      <c r="H2373" s="28"/>
      <c r="I2373" s="33"/>
    </row>
    <row r="2374" spans="2:13" ht="15" customHeight="1">
      <c r="C2374" s="28"/>
      <c r="D2374" s="28"/>
      <c r="E2374" s="28"/>
      <c r="F2374" s="34" t="s">
        <v>92</v>
      </c>
      <c r="G2374" s="35"/>
      <c r="H2374" s="28"/>
      <c r="I2374" s="33"/>
    </row>
    <row r="2375" spans="2:13" ht="15" customHeight="1">
      <c r="C2375" s="27" t="s">
        <v>82</v>
      </c>
      <c r="D2375" s="27" t="s">
        <v>93</v>
      </c>
      <c r="E2375" s="28"/>
      <c r="F2375" s="28"/>
      <c r="G2375" s="28"/>
      <c r="H2375" s="28"/>
      <c r="I2375" s="36">
        <f>I2368+I2372</f>
        <v>226058</v>
      </c>
    </row>
    <row r="2376" spans="2:13" ht="15" customHeight="1">
      <c r="C2376" s="27" t="s">
        <v>83</v>
      </c>
      <c r="D2376" s="27" t="str">
        <f>+"Overhead &amp; Profit "&amp;$L$3*100&amp;"%"</f>
        <v>Overhead &amp; Profit 9,5%</v>
      </c>
      <c r="E2376" s="28"/>
      <c r="F2376" s="28"/>
      <c r="G2376" s="27">
        <f>$L$3</f>
        <v>9.5000000000000001E-2</v>
      </c>
      <c r="H2376" s="28"/>
      <c r="I2376" s="36">
        <f>G2376*I2375</f>
        <v>21475.510000000002</v>
      </c>
    </row>
    <row r="2377" spans="2:13" ht="15" customHeight="1">
      <c r="B2377" s="37" t="str">
        <f>+$M$7&amp;J2377</f>
        <v>PBA21</v>
      </c>
      <c r="C2377" s="27" t="s">
        <v>1</v>
      </c>
      <c r="D2377" s="27" t="s">
        <v>94</v>
      </c>
      <c r="E2377" s="28"/>
      <c r="F2377" s="28"/>
      <c r="G2377" s="28"/>
      <c r="H2377" s="28"/>
      <c r="I2377" s="36">
        <f>SUM(I2375:I2376)</f>
        <v>247533.51</v>
      </c>
      <c r="J2377" s="21">
        <v>21</v>
      </c>
    </row>
    <row r="2378" spans="2:13" ht="15" customHeight="1">
      <c r="B2378" s="26"/>
    </row>
    <row r="2379" spans="2:13" ht="15" customHeight="1">
      <c r="B2379" s="26"/>
      <c r="C2379" s="21" t="str">
        <f>VLOOKUP(B2395,'REKAP ANALISA'!$C:$G,3,0)</f>
        <v>(K3) Pemasangan 1 m2 atap pelana rangka atap baja canai dingin profil C75</v>
      </c>
    </row>
    <row r="2380" spans="2:13">
      <c r="C2380" s="27" t="s">
        <v>0</v>
      </c>
      <c r="D2380" s="27" t="s">
        <v>60</v>
      </c>
      <c r="E2380" s="27" t="s">
        <v>59</v>
      </c>
      <c r="F2380" s="27" t="s">
        <v>61</v>
      </c>
      <c r="G2380" s="27" t="s">
        <v>62</v>
      </c>
      <c r="H2380" s="27" t="s">
        <v>85</v>
      </c>
      <c r="I2380" s="27" t="s">
        <v>86</v>
      </c>
      <c r="M2380" s="21"/>
    </row>
    <row r="2381" spans="2:13">
      <c r="C2381" s="27" t="s">
        <v>14</v>
      </c>
      <c r="D2381" s="27" t="s">
        <v>87</v>
      </c>
      <c r="E2381" s="28"/>
      <c r="F2381" s="28"/>
      <c r="G2381" s="28"/>
      <c r="H2381" s="28"/>
      <c r="I2381" s="28"/>
      <c r="M2381" s="21"/>
    </row>
    <row r="2382" spans="2:13" ht="15" customHeight="1">
      <c r="C2382" s="28"/>
      <c r="D2382" s="27" t="s">
        <v>53</v>
      </c>
      <c r="E2382" s="27" t="s">
        <v>63</v>
      </c>
      <c r="F2382" s="29" t="s">
        <v>50</v>
      </c>
      <c r="G2382" s="27">
        <v>0.76039999999999996</v>
      </c>
      <c r="H2382" s="30">
        <f>VLOOKUP(E2382,UPAH!$C:$F,4,0)</f>
        <v>93000</v>
      </c>
      <c r="I2382" s="31">
        <f t="shared" ref="I2382:I2385" si="231">+G2382*H2382</f>
        <v>70717.2</v>
      </c>
    </row>
    <row r="2383" spans="2:13" ht="15" customHeight="1">
      <c r="C2383" s="28"/>
      <c r="D2383" s="27" t="s">
        <v>2228</v>
      </c>
      <c r="E2383" s="27" t="s">
        <v>64</v>
      </c>
      <c r="F2383" s="29" t="s">
        <v>50</v>
      </c>
      <c r="G2383" s="27">
        <v>0.76039999999999996</v>
      </c>
      <c r="H2383" s="30">
        <f>VLOOKUP(E2383,UPAH!$C:$F,4,0)</f>
        <v>98000</v>
      </c>
      <c r="I2383" s="31">
        <f t="shared" si="231"/>
        <v>74519.199999999997</v>
      </c>
    </row>
    <row r="2384" spans="2:13" ht="15" customHeight="1">
      <c r="C2384" s="28"/>
      <c r="D2384" s="27" t="s">
        <v>76</v>
      </c>
      <c r="E2384" s="27" t="s">
        <v>65</v>
      </c>
      <c r="F2384" s="29" t="s">
        <v>50</v>
      </c>
      <c r="G2384" s="27">
        <v>7.5999999999999998E-2</v>
      </c>
      <c r="H2384" s="30">
        <f>VLOOKUP(E2384,UPAH!$C:$F,4,0)</f>
        <v>106000</v>
      </c>
      <c r="I2384" s="31">
        <f t="shared" si="231"/>
        <v>8056</v>
      </c>
    </row>
    <row r="2385" spans="2:13" ht="15" customHeight="1">
      <c r="C2385" s="28"/>
      <c r="D2385" s="27" t="s">
        <v>49</v>
      </c>
      <c r="E2385" s="27" t="s">
        <v>66</v>
      </c>
      <c r="F2385" s="29" t="s">
        <v>50</v>
      </c>
      <c r="G2385" s="27">
        <v>3.7999999999999999E-2</v>
      </c>
      <c r="H2385" s="30">
        <f>VLOOKUP(E2385,UPAH!$C:$F,4,0)</f>
        <v>111000</v>
      </c>
      <c r="I2385" s="31">
        <f t="shared" si="231"/>
        <v>4218</v>
      </c>
    </row>
    <row r="2386" spans="2:13" ht="15" customHeight="1">
      <c r="C2386" s="28"/>
      <c r="D2386" s="28"/>
      <c r="E2386" s="28"/>
      <c r="F2386" s="34" t="s">
        <v>88</v>
      </c>
      <c r="G2386" s="35"/>
      <c r="H2386" s="28"/>
      <c r="I2386" s="32">
        <f>SUM(I2382:I2385)</f>
        <v>157510.39999999999</v>
      </c>
    </row>
    <row r="2387" spans="2:13" ht="15" customHeight="1">
      <c r="C2387" s="27" t="s">
        <v>80</v>
      </c>
      <c r="D2387" s="27" t="s">
        <v>89</v>
      </c>
      <c r="E2387" s="28"/>
      <c r="F2387" s="28"/>
      <c r="G2387" s="28"/>
      <c r="H2387" s="28"/>
      <c r="I2387" s="28"/>
    </row>
    <row r="2388" spans="2:13" ht="15" customHeight="1">
      <c r="C2388" s="28"/>
      <c r="D2388" s="27" t="s">
        <v>2331</v>
      </c>
      <c r="E2388" s="27" t="s">
        <v>2332</v>
      </c>
      <c r="F2388" s="30" t="str">
        <f>VLOOKUP(E2388,MATERIAL!$C:$F,3,0)</f>
        <v>Kg</v>
      </c>
      <c r="G2388" s="27">
        <v>4.05</v>
      </c>
      <c r="H2388" s="30">
        <f>VLOOKUP(E2388,MATERIAL!$C:$F,4,0)</f>
        <v>18200</v>
      </c>
      <c r="I2388" s="31">
        <f t="shared" ref="I2388" si="232">+G2388*H2388</f>
        <v>73710</v>
      </c>
    </row>
    <row r="2389" spans="2:13" ht="15" customHeight="1">
      <c r="C2389" s="28"/>
      <c r="D2389" s="28"/>
      <c r="E2389" s="28"/>
      <c r="F2389" s="34" t="s">
        <v>90</v>
      </c>
      <c r="G2389" s="35"/>
      <c r="H2389" s="28"/>
      <c r="I2389" s="32">
        <f>SUM(I2388)</f>
        <v>73710</v>
      </c>
    </row>
    <row r="2390" spans="2:13" ht="15" customHeight="1">
      <c r="C2390" s="27" t="s">
        <v>81</v>
      </c>
      <c r="D2390" s="27" t="s">
        <v>91</v>
      </c>
      <c r="E2390" s="28"/>
      <c r="F2390" s="28"/>
      <c r="G2390" s="28"/>
      <c r="H2390" s="28"/>
      <c r="I2390" s="33"/>
    </row>
    <row r="2391" spans="2:13" ht="15" customHeight="1">
      <c r="C2391" s="28"/>
      <c r="D2391" s="27" t="s">
        <v>2333</v>
      </c>
      <c r="E2391" s="28"/>
      <c r="F2391" s="28"/>
      <c r="G2391" s="27">
        <v>0.1</v>
      </c>
      <c r="H2391" s="32">
        <f>I2388</f>
        <v>73710</v>
      </c>
      <c r="I2391" s="31">
        <f t="shared" ref="I2391" si="233">+G2391*H2391</f>
        <v>7371</v>
      </c>
    </row>
    <row r="2392" spans="2:13" ht="15" customHeight="1">
      <c r="C2392" s="28"/>
      <c r="D2392" s="28"/>
      <c r="E2392" s="28"/>
      <c r="F2392" s="34" t="s">
        <v>92</v>
      </c>
      <c r="G2392" s="35"/>
      <c r="H2392" s="28"/>
      <c r="I2392" s="32">
        <f>SUM(I2391)</f>
        <v>7371</v>
      </c>
    </row>
    <row r="2393" spans="2:13" ht="15" customHeight="1">
      <c r="C2393" s="27" t="s">
        <v>82</v>
      </c>
      <c r="D2393" s="27" t="s">
        <v>93</v>
      </c>
      <c r="E2393" s="28"/>
      <c r="F2393" s="28"/>
      <c r="G2393" s="28"/>
      <c r="H2393" s="28"/>
      <c r="I2393" s="36">
        <f>I2386+I2389+I2392</f>
        <v>238591.4</v>
      </c>
    </row>
    <row r="2394" spans="2:13" ht="15" customHeight="1">
      <c r="C2394" s="27" t="s">
        <v>83</v>
      </c>
      <c r="D2394" s="27" t="str">
        <f>+"Overhead &amp; Profit "&amp;$L$3*100&amp;"%"</f>
        <v>Overhead &amp; Profit 9,5%</v>
      </c>
      <c r="E2394" s="28"/>
      <c r="F2394" s="28"/>
      <c r="G2394" s="27">
        <f>$L$3</f>
        <v>9.5000000000000001E-2</v>
      </c>
      <c r="H2394" s="28"/>
      <c r="I2394" s="36">
        <f>G2394*I2393</f>
        <v>22666.183000000001</v>
      </c>
    </row>
    <row r="2395" spans="2:13" ht="15" customHeight="1">
      <c r="B2395" s="37" t="str">
        <f>+$M$7&amp;J2395</f>
        <v>PBA22</v>
      </c>
      <c r="C2395" s="27" t="s">
        <v>1</v>
      </c>
      <c r="D2395" s="27" t="s">
        <v>94</v>
      </c>
      <c r="E2395" s="28"/>
      <c r="F2395" s="28"/>
      <c r="G2395" s="28"/>
      <c r="H2395" s="28"/>
      <c r="I2395" s="36">
        <f>SUM(I2393:I2394)</f>
        <v>261257.58299999998</v>
      </c>
      <c r="J2395" s="21">
        <v>22</v>
      </c>
    </row>
    <row r="2396" spans="2:13" ht="15" customHeight="1">
      <c r="B2396" s="26"/>
    </row>
    <row r="2397" spans="2:13" ht="15" customHeight="1">
      <c r="B2397" s="26"/>
      <c r="C2397" s="21" t="str">
        <f>VLOOKUP(B2413,'REKAP ANALISA'!$C:$G,3,0)</f>
        <v>(K3) Pemasangan 1 m2 atap jurai rangka atap baja canai dingin profil C75</v>
      </c>
    </row>
    <row r="2398" spans="2:13">
      <c r="C2398" s="27" t="s">
        <v>0</v>
      </c>
      <c r="D2398" s="27" t="s">
        <v>60</v>
      </c>
      <c r="E2398" s="27" t="s">
        <v>59</v>
      </c>
      <c r="F2398" s="27" t="s">
        <v>61</v>
      </c>
      <c r="G2398" s="27" t="s">
        <v>62</v>
      </c>
      <c r="H2398" s="27" t="s">
        <v>85</v>
      </c>
      <c r="I2398" s="27" t="s">
        <v>86</v>
      </c>
      <c r="M2398" s="21"/>
    </row>
    <row r="2399" spans="2:13">
      <c r="C2399" s="27" t="s">
        <v>14</v>
      </c>
      <c r="D2399" s="27" t="s">
        <v>87</v>
      </c>
      <c r="E2399" s="28"/>
      <c r="F2399" s="28"/>
      <c r="G2399" s="28"/>
      <c r="H2399" s="28"/>
      <c r="I2399" s="28"/>
      <c r="M2399" s="21"/>
    </row>
    <row r="2400" spans="2:13" ht="15" customHeight="1">
      <c r="C2400" s="28"/>
      <c r="D2400" s="27" t="s">
        <v>53</v>
      </c>
      <c r="E2400" s="27" t="s">
        <v>63</v>
      </c>
      <c r="F2400" s="29" t="s">
        <v>50</v>
      </c>
      <c r="G2400" s="27">
        <v>0.73399999999999999</v>
      </c>
      <c r="H2400" s="30">
        <f>VLOOKUP(E2400,UPAH!$C:$F,4,0)</f>
        <v>93000</v>
      </c>
      <c r="I2400" s="31">
        <f t="shared" ref="I2400:I2403" si="234">+G2400*H2400</f>
        <v>68262</v>
      </c>
    </row>
    <row r="2401" spans="2:13" ht="15" customHeight="1">
      <c r="C2401" s="28"/>
      <c r="D2401" s="27" t="s">
        <v>2228</v>
      </c>
      <c r="E2401" s="27" t="s">
        <v>64</v>
      </c>
      <c r="F2401" s="29" t="s">
        <v>50</v>
      </c>
      <c r="G2401" s="27">
        <v>0.73399999999999999</v>
      </c>
      <c r="H2401" s="30">
        <f>VLOOKUP(E2401,UPAH!$C:$F,4,0)</f>
        <v>98000</v>
      </c>
      <c r="I2401" s="31">
        <f t="shared" si="234"/>
        <v>71932</v>
      </c>
    </row>
    <row r="2402" spans="2:13" ht="15" customHeight="1">
      <c r="C2402" s="28"/>
      <c r="D2402" s="27" t="s">
        <v>76</v>
      </c>
      <c r="E2402" s="27" t="s">
        <v>65</v>
      </c>
      <c r="F2402" s="29" t="s">
        <v>50</v>
      </c>
      <c r="G2402" s="27">
        <v>7.2999999999999995E-2</v>
      </c>
      <c r="H2402" s="30">
        <f>VLOOKUP(E2402,UPAH!$C:$F,4,0)</f>
        <v>106000</v>
      </c>
      <c r="I2402" s="31">
        <f t="shared" si="234"/>
        <v>7737.9999999999991</v>
      </c>
    </row>
    <row r="2403" spans="2:13" ht="15" customHeight="1">
      <c r="C2403" s="28"/>
      <c r="D2403" s="27" t="s">
        <v>49</v>
      </c>
      <c r="E2403" s="27" t="s">
        <v>66</v>
      </c>
      <c r="F2403" s="29" t="s">
        <v>50</v>
      </c>
      <c r="G2403" s="27">
        <v>3.6999999999999998E-2</v>
      </c>
      <c r="H2403" s="30">
        <f>VLOOKUP(E2403,UPAH!$C:$F,4,0)</f>
        <v>111000</v>
      </c>
      <c r="I2403" s="31">
        <f t="shared" si="234"/>
        <v>4107</v>
      </c>
    </row>
    <row r="2404" spans="2:13" ht="15" customHeight="1">
      <c r="C2404" s="28"/>
      <c r="D2404" s="28"/>
      <c r="E2404" s="28"/>
      <c r="F2404" s="34" t="s">
        <v>88</v>
      </c>
      <c r="G2404" s="35"/>
      <c r="H2404" s="28"/>
      <c r="I2404" s="32">
        <f>SUM(I2400:I2403)</f>
        <v>152039</v>
      </c>
    </row>
    <row r="2405" spans="2:13" ht="15" customHeight="1">
      <c r="C2405" s="27" t="s">
        <v>80</v>
      </c>
      <c r="D2405" s="27" t="s">
        <v>89</v>
      </c>
      <c r="E2405" s="28"/>
      <c r="F2405" s="28"/>
      <c r="G2405" s="28"/>
      <c r="H2405" s="28"/>
      <c r="I2405" s="28"/>
    </row>
    <row r="2406" spans="2:13" ht="15" customHeight="1">
      <c r="C2406" s="28"/>
      <c r="D2406" s="27" t="s">
        <v>2331</v>
      </c>
      <c r="E2406" s="27" t="s">
        <v>2332</v>
      </c>
      <c r="F2406" s="30" t="str">
        <f>VLOOKUP(E2406,MATERIAL!$C:$F,3,0)</f>
        <v>Kg</v>
      </c>
      <c r="G2406" s="27">
        <v>4.05</v>
      </c>
      <c r="H2406" s="30">
        <f>VLOOKUP(E2406,MATERIAL!$C:$F,4,0)</f>
        <v>18200</v>
      </c>
      <c r="I2406" s="31">
        <f t="shared" ref="I2406" si="235">+G2406*H2406</f>
        <v>73710</v>
      </c>
    </row>
    <row r="2407" spans="2:13" ht="15" customHeight="1">
      <c r="C2407" s="28"/>
      <c r="D2407" s="28"/>
      <c r="E2407" s="28"/>
      <c r="F2407" s="34" t="s">
        <v>90</v>
      </c>
      <c r="G2407" s="35"/>
      <c r="H2407" s="28"/>
      <c r="I2407" s="32">
        <f>SUM(I2406)</f>
        <v>73710</v>
      </c>
    </row>
    <row r="2408" spans="2:13" ht="15" customHeight="1">
      <c r="C2408" s="27" t="s">
        <v>81</v>
      </c>
      <c r="D2408" s="27" t="s">
        <v>91</v>
      </c>
      <c r="E2408" s="28"/>
      <c r="F2408" s="28"/>
      <c r="G2408" s="28"/>
      <c r="H2408" s="28"/>
      <c r="I2408" s="28"/>
    </row>
    <row r="2409" spans="2:13" ht="15" customHeight="1">
      <c r="C2409" s="28"/>
      <c r="D2409" s="27" t="s">
        <v>2333</v>
      </c>
      <c r="E2409" s="34"/>
      <c r="F2409" s="35"/>
      <c r="G2409" s="27">
        <v>0.1</v>
      </c>
      <c r="H2409" s="32">
        <f>I2406</f>
        <v>73710</v>
      </c>
      <c r="I2409" s="31">
        <f t="shared" ref="I2409" si="236">+G2409*H2409</f>
        <v>7371</v>
      </c>
    </row>
    <row r="2410" spans="2:13" ht="15" customHeight="1">
      <c r="C2410" s="28"/>
      <c r="D2410" s="28"/>
      <c r="E2410" s="28"/>
      <c r="F2410" s="34" t="s">
        <v>92</v>
      </c>
      <c r="G2410" s="35"/>
      <c r="H2410" s="28"/>
      <c r="I2410" s="45">
        <f>SUM(I2409)</f>
        <v>7371</v>
      </c>
    </row>
    <row r="2411" spans="2:13" ht="15" customHeight="1">
      <c r="C2411" s="27" t="s">
        <v>82</v>
      </c>
      <c r="D2411" s="27" t="s">
        <v>93</v>
      </c>
      <c r="E2411" s="28"/>
      <c r="F2411" s="28"/>
      <c r="G2411" s="28"/>
      <c r="H2411" s="28"/>
      <c r="I2411" s="36">
        <f>I2404+I2407+I2410</f>
        <v>233120</v>
      </c>
    </row>
    <row r="2412" spans="2:13" ht="15" customHeight="1">
      <c r="C2412" s="27" t="s">
        <v>83</v>
      </c>
      <c r="D2412" s="27" t="str">
        <f>+"Overhead &amp; Profit "&amp;$L$3*100&amp;"%"</f>
        <v>Overhead &amp; Profit 9,5%</v>
      </c>
      <c r="E2412" s="28"/>
      <c r="F2412" s="28"/>
      <c r="G2412" s="27">
        <f>$L$3</f>
        <v>9.5000000000000001E-2</v>
      </c>
      <c r="H2412" s="28"/>
      <c r="I2412" s="36">
        <f>G2412*I2411</f>
        <v>22146.400000000001</v>
      </c>
    </row>
    <row r="2413" spans="2:13" ht="15" customHeight="1">
      <c r="B2413" s="37" t="str">
        <f>+$M$7&amp;J2413</f>
        <v>PBA23</v>
      </c>
      <c r="C2413" s="27" t="s">
        <v>1</v>
      </c>
      <c r="D2413" s="27" t="s">
        <v>94</v>
      </c>
      <c r="E2413" s="28"/>
      <c r="F2413" s="28"/>
      <c r="G2413" s="28"/>
      <c r="H2413" s="28"/>
      <c r="I2413" s="36">
        <f>SUM(I2411:I2412)</f>
        <v>255266.4</v>
      </c>
      <c r="J2413" s="21">
        <v>23</v>
      </c>
    </row>
    <row r="2414" spans="2:13" ht="15" customHeight="1">
      <c r="B2414" s="26"/>
    </row>
    <row r="2415" spans="2:13" ht="15" customHeight="1">
      <c r="B2415" s="26"/>
      <c r="C2415" s="21" t="str">
        <f>VLOOKUP(B2435,'REKAP ANALISA'!$C:$G,3,0)</f>
        <v>Pemasangan 1 M2 Pasang Kuda-Kuda Baja Ringan + Reng Untuk Atap Genteng Biasa/Metal</v>
      </c>
    </row>
    <row r="2416" spans="2:13">
      <c r="C2416" s="27" t="s">
        <v>0</v>
      </c>
      <c r="D2416" s="27" t="s">
        <v>60</v>
      </c>
      <c r="E2416" s="27" t="s">
        <v>59</v>
      </c>
      <c r="F2416" s="27" t="s">
        <v>61</v>
      </c>
      <c r="G2416" s="27" t="s">
        <v>62</v>
      </c>
      <c r="H2416" s="27" t="s">
        <v>85</v>
      </c>
      <c r="I2416" s="27" t="s">
        <v>86</v>
      </c>
      <c r="M2416" s="21"/>
    </row>
    <row r="2417" spans="3:13">
      <c r="C2417" s="27" t="s">
        <v>14</v>
      </c>
      <c r="D2417" s="27" t="s">
        <v>87</v>
      </c>
      <c r="E2417" s="28"/>
      <c r="F2417" s="28"/>
      <c r="G2417" s="28"/>
      <c r="H2417" s="28"/>
      <c r="I2417" s="28"/>
      <c r="M2417" s="21"/>
    </row>
    <row r="2418" spans="3:13" ht="15" customHeight="1">
      <c r="C2418" s="28"/>
      <c r="D2418" s="27" t="s">
        <v>53</v>
      </c>
      <c r="E2418" s="27" t="s">
        <v>63</v>
      </c>
      <c r="F2418" s="29" t="s">
        <v>50</v>
      </c>
      <c r="G2418" s="27">
        <v>0.2</v>
      </c>
      <c r="H2418" s="30">
        <f>VLOOKUP(E2418,UPAH!$C:$F,4,0)</f>
        <v>93000</v>
      </c>
      <c r="I2418" s="31">
        <f t="shared" ref="I2418:I2421" si="237">+G2418*H2418</f>
        <v>18600</v>
      </c>
    </row>
    <row r="2419" spans="3:13" ht="15" customHeight="1">
      <c r="C2419" s="28"/>
      <c r="D2419" s="27" t="s">
        <v>2228</v>
      </c>
      <c r="E2419" s="27" t="s">
        <v>64</v>
      </c>
      <c r="F2419" s="29" t="s">
        <v>50</v>
      </c>
      <c r="G2419" s="27">
        <v>0.45</v>
      </c>
      <c r="H2419" s="30">
        <f>VLOOKUP(E2419,UPAH!$C:$F,4,0)</f>
        <v>98000</v>
      </c>
      <c r="I2419" s="31">
        <f t="shared" si="237"/>
        <v>44100</v>
      </c>
    </row>
    <row r="2420" spans="3:13" ht="15" customHeight="1">
      <c r="C2420" s="28"/>
      <c r="D2420" s="27" t="s">
        <v>76</v>
      </c>
      <c r="E2420" s="27" t="s">
        <v>65</v>
      </c>
      <c r="F2420" s="29" t="s">
        <v>50</v>
      </c>
      <c r="G2420" s="27">
        <v>0.01</v>
      </c>
      <c r="H2420" s="30">
        <f>VLOOKUP(E2420,UPAH!$C:$F,4,0)</f>
        <v>106000</v>
      </c>
      <c r="I2420" s="31">
        <f t="shared" si="237"/>
        <v>1060</v>
      </c>
    </row>
    <row r="2421" spans="3:13" ht="15" customHeight="1">
      <c r="C2421" s="28"/>
      <c r="D2421" s="27" t="s">
        <v>49</v>
      </c>
      <c r="E2421" s="27" t="s">
        <v>66</v>
      </c>
      <c r="F2421" s="29" t="s">
        <v>50</v>
      </c>
      <c r="G2421" s="27">
        <v>0.05</v>
      </c>
      <c r="H2421" s="30">
        <f>VLOOKUP(E2421,UPAH!$C:$F,4,0)</f>
        <v>111000</v>
      </c>
      <c r="I2421" s="31">
        <f t="shared" si="237"/>
        <v>5550</v>
      </c>
    </row>
    <row r="2422" spans="3:13" ht="15" customHeight="1">
      <c r="C2422" s="28"/>
      <c r="D2422" s="28"/>
      <c r="E2422" s="28"/>
      <c r="F2422" s="34" t="s">
        <v>88</v>
      </c>
      <c r="G2422" s="35"/>
      <c r="H2422" s="28"/>
      <c r="I2422" s="32">
        <f>SUM(I2418:I2421)</f>
        <v>69310</v>
      </c>
    </row>
    <row r="2423" spans="3:13" ht="15" customHeight="1">
      <c r="C2423" s="27" t="s">
        <v>80</v>
      </c>
      <c r="D2423" s="27" t="s">
        <v>89</v>
      </c>
      <c r="E2423" s="28"/>
      <c r="F2423" s="28"/>
      <c r="G2423" s="28"/>
      <c r="H2423" s="28"/>
      <c r="I2423" s="28"/>
    </row>
    <row r="2424" spans="3:13" ht="15" customHeight="1">
      <c r="C2424" s="28"/>
      <c r="D2424" s="27" t="s">
        <v>2331</v>
      </c>
      <c r="E2424" s="27" t="s">
        <v>2332</v>
      </c>
      <c r="F2424" s="30" t="str">
        <f>VLOOKUP(E2424,MATERIAL!$C:$F,3,0)</f>
        <v>Kg</v>
      </c>
      <c r="G2424" s="27">
        <v>3.72</v>
      </c>
      <c r="H2424" s="30">
        <f>VLOOKUP(E2424,MATERIAL!$C:$F,4,0)</f>
        <v>18200</v>
      </c>
      <c r="I2424" s="31">
        <f t="shared" ref="I2424:I2428" si="238">+G2424*H2424</f>
        <v>67704</v>
      </c>
    </row>
    <row r="2425" spans="3:13" ht="15" customHeight="1">
      <c r="C2425" s="28"/>
      <c r="D2425" s="27" t="s">
        <v>2334</v>
      </c>
      <c r="E2425" s="27" t="s">
        <v>2335</v>
      </c>
      <c r="F2425" s="30" t="str">
        <f>VLOOKUP(E2425,MATERIAL!$C:$F,3,0)</f>
        <v>Buah</v>
      </c>
      <c r="G2425" s="27">
        <v>28</v>
      </c>
      <c r="H2425" s="30">
        <f>VLOOKUP(E2425,MATERIAL!$C:$F,4,0)</f>
        <v>5700</v>
      </c>
      <c r="I2425" s="31">
        <f t="shared" si="238"/>
        <v>159600</v>
      </c>
    </row>
    <row r="2426" spans="3:13" ht="15" customHeight="1">
      <c r="C2426" s="28"/>
      <c r="D2426" s="27" t="s">
        <v>2252</v>
      </c>
      <c r="E2426" s="27" t="s">
        <v>2253</v>
      </c>
      <c r="F2426" s="30" t="str">
        <f>VLOOKUP(E2426,MATERIAL!$C:$F,3,0)</f>
        <v>Buah</v>
      </c>
      <c r="G2426" s="27">
        <v>2</v>
      </c>
      <c r="H2426" s="30">
        <f>VLOOKUP(E2426,MATERIAL!$C:$F,4,0)</f>
        <v>15600</v>
      </c>
      <c r="I2426" s="31">
        <f t="shared" si="238"/>
        <v>31200</v>
      </c>
    </row>
    <row r="2427" spans="3:13" ht="15" customHeight="1">
      <c r="C2427" s="28"/>
      <c r="D2427" s="27" t="s">
        <v>2336</v>
      </c>
      <c r="E2427" s="27" t="s">
        <v>2337</v>
      </c>
      <c r="F2427" s="30" t="str">
        <f>VLOOKUP(E2427,MATERIAL!$C:$F,3,0)</f>
        <v>M'</v>
      </c>
      <c r="G2427" s="27">
        <v>5.4</v>
      </c>
      <c r="H2427" s="30">
        <f>VLOOKUP(E2427,MATERIAL!$C:$F,4,0)</f>
        <v>75600</v>
      </c>
      <c r="I2427" s="31">
        <f t="shared" si="238"/>
        <v>408240</v>
      </c>
    </row>
    <row r="2428" spans="3:13" ht="15" customHeight="1">
      <c r="C2428" s="28"/>
      <c r="D2428" s="27" t="s">
        <v>2338</v>
      </c>
      <c r="E2428" s="27" t="s">
        <v>2339</v>
      </c>
      <c r="F2428" s="30" t="str">
        <f>VLOOKUP(E2428,MATERIAL!$C:$F,3,0)</f>
        <v>M'</v>
      </c>
      <c r="G2428" s="27">
        <v>0.124</v>
      </c>
      <c r="H2428" s="30">
        <f>VLOOKUP(E2428,MATERIAL!$C:$F,4,0)</f>
        <v>23900</v>
      </c>
      <c r="I2428" s="31">
        <f t="shared" si="238"/>
        <v>2963.6</v>
      </c>
    </row>
    <row r="2429" spans="3:13" ht="15" customHeight="1">
      <c r="C2429" s="28"/>
      <c r="D2429" s="28"/>
      <c r="E2429" s="28"/>
      <c r="F2429" s="34" t="s">
        <v>90</v>
      </c>
      <c r="G2429" s="35"/>
      <c r="H2429" s="28"/>
      <c r="I2429" s="32">
        <f>SUM(I2424:I2428)</f>
        <v>669707.6</v>
      </c>
    </row>
    <row r="2430" spans="3:13" ht="15" customHeight="1">
      <c r="C2430" s="27" t="s">
        <v>81</v>
      </c>
      <c r="D2430" s="27" t="s">
        <v>91</v>
      </c>
      <c r="E2430" s="28"/>
      <c r="F2430" s="28"/>
      <c r="G2430" s="28"/>
      <c r="H2430" s="28"/>
      <c r="I2430" s="28"/>
    </row>
    <row r="2431" spans="3:13" ht="15" customHeight="1">
      <c r="C2431" s="28"/>
      <c r="D2431" s="27" t="s">
        <v>2333</v>
      </c>
      <c r="E2431" s="28"/>
      <c r="F2431" s="28"/>
      <c r="G2431" s="27">
        <v>0.1</v>
      </c>
      <c r="H2431" s="32">
        <f>I2429</f>
        <v>669707.6</v>
      </c>
      <c r="I2431" s="31">
        <f t="shared" ref="I2431" si="239">+G2431*H2431</f>
        <v>66970.759999999995</v>
      </c>
    </row>
    <row r="2432" spans="3:13" ht="15" customHeight="1">
      <c r="C2432" s="28"/>
      <c r="D2432" s="28"/>
      <c r="E2432" s="28"/>
      <c r="F2432" s="34" t="s">
        <v>92</v>
      </c>
      <c r="G2432" s="35"/>
      <c r="H2432" s="28"/>
      <c r="I2432" s="45">
        <f>SUM(I2431)</f>
        <v>66970.759999999995</v>
      </c>
    </row>
    <row r="2433" spans="2:13" ht="15" customHeight="1">
      <c r="C2433" s="27" t="s">
        <v>82</v>
      </c>
      <c r="D2433" s="27" t="s">
        <v>93</v>
      </c>
      <c r="E2433" s="28"/>
      <c r="F2433" s="28"/>
      <c r="G2433" s="28"/>
      <c r="H2433" s="28"/>
      <c r="I2433" s="36">
        <f>I2422+I2429+I2432</f>
        <v>805988.36</v>
      </c>
    </row>
    <row r="2434" spans="2:13">
      <c r="C2434" s="27" t="s">
        <v>83</v>
      </c>
      <c r="D2434" s="27" t="str">
        <f>+"Overhead &amp; Profit "&amp;$L$3*100&amp;"%"</f>
        <v>Overhead &amp; Profit 9,5%</v>
      </c>
      <c r="E2434" s="28"/>
      <c r="F2434" s="28"/>
      <c r="G2434" s="27">
        <f>$L$3</f>
        <v>9.5000000000000001E-2</v>
      </c>
      <c r="H2434" s="28"/>
      <c r="I2434" s="36">
        <f>G2434*I2433</f>
        <v>76568.894199999995</v>
      </c>
      <c r="M2434" s="21"/>
    </row>
    <row r="2435" spans="2:13">
      <c r="B2435" s="37" t="str">
        <f>+$M$7&amp;24</f>
        <v>PBA24</v>
      </c>
      <c r="C2435" s="27" t="s">
        <v>1</v>
      </c>
      <c r="D2435" s="27" t="s">
        <v>94</v>
      </c>
      <c r="E2435" s="28"/>
      <c r="F2435" s="28"/>
      <c r="G2435" s="28"/>
      <c r="H2435" s="28"/>
      <c r="I2435" s="36">
        <f>SUM(I2433:I2434)</f>
        <v>882557.25419999997</v>
      </c>
      <c r="J2435" s="21">
        <v>24</v>
      </c>
      <c r="M2435" s="21"/>
    </row>
    <row r="2436" spans="2:13" ht="15" customHeight="1">
      <c r="B2436" s="26"/>
    </row>
    <row r="2437" spans="2:13" ht="15" customHeight="1">
      <c r="B2437" s="26"/>
      <c r="C2437" s="21" t="str">
        <f>VLOOKUP(B2454,'REKAP ANALISA'!$C:$G,3,0)</f>
        <v>Pemasangan 1 M2 Aluminium Composite Panel (ACP) Lengkap Dengan Rangka</v>
      </c>
    </row>
    <row r="2438" spans="2:13" ht="15" customHeight="1">
      <c r="C2438" s="27" t="s">
        <v>0</v>
      </c>
      <c r="D2438" s="27" t="s">
        <v>60</v>
      </c>
      <c r="E2438" s="27" t="s">
        <v>59</v>
      </c>
      <c r="F2438" s="27" t="s">
        <v>61</v>
      </c>
      <c r="G2438" s="27" t="s">
        <v>62</v>
      </c>
      <c r="H2438" s="27" t="s">
        <v>85</v>
      </c>
      <c r="I2438" s="27" t="s">
        <v>86</v>
      </c>
    </row>
    <row r="2439" spans="2:13" ht="15" customHeight="1">
      <c r="C2439" s="27" t="s">
        <v>14</v>
      </c>
      <c r="D2439" s="27" t="s">
        <v>87</v>
      </c>
      <c r="E2439" s="28"/>
      <c r="F2439" s="28"/>
      <c r="G2439" s="28"/>
      <c r="H2439" s="28"/>
      <c r="I2439" s="28"/>
    </row>
    <row r="2440" spans="2:13" ht="15" customHeight="1">
      <c r="C2440" s="28"/>
      <c r="D2440" s="27" t="s">
        <v>53</v>
      </c>
      <c r="E2440" s="27" t="s">
        <v>63</v>
      </c>
      <c r="F2440" s="29" t="s">
        <v>50</v>
      </c>
      <c r="G2440" s="27">
        <v>0.25</v>
      </c>
      <c r="H2440" s="30">
        <f>VLOOKUP(E2440,UPAH!$C:$F,4,0)</f>
        <v>93000</v>
      </c>
      <c r="I2440" s="31">
        <f t="shared" ref="I2440:I2443" si="240">+G2440*H2440</f>
        <v>23250</v>
      </c>
    </row>
    <row r="2441" spans="2:13" ht="15" customHeight="1">
      <c r="C2441" s="28"/>
      <c r="D2441" s="27" t="s">
        <v>2228</v>
      </c>
      <c r="E2441" s="27" t="s">
        <v>64</v>
      </c>
      <c r="F2441" s="29" t="s">
        <v>50</v>
      </c>
      <c r="G2441" s="27">
        <v>0.25</v>
      </c>
      <c r="H2441" s="30">
        <f>VLOOKUP(E2441,UPAH!$C:$F,4,0)</f>
        <v>98000</v>
      </c>
      <c r="I2441" s="31">
        <f t="shared" si="240"/>
        <v>24500</v>
      </c>
    </row>
    <row r="2442" spans="2:13" ht="15" customHeight="1">
      <c r="C2442" s="28"/>
      <c r="D2442" s="27" t="s">
        <v>76</v>
      </c>
      <c r="E2442" s="27" t="s">
        <v>65</v>
      </c>
      <c r="F2442" s="29" t="s">
        <v>50</v>
      </c>
      <c r="G2442" s="27">
        <v>2.5000000000000001E-2</v>
      </c>
      <c r="H2442" s="30">
        <f>VLOOKUP(E2442,UPAH!$C:$F,4,0)</f>
        <v>106000</v>
      </c>
      <c r="I2442" s="31">
        <f t="shared" si="240"/>
        <v>2650</v>
      </c>
    </row>
    <row r="2443" spans="2:13" ht="15" customHeight="1">
      <c r="C2443" s="28"/>
      <c r="D2443" s="27" t="s">
        <v>49</v>
      </c>
      <c r="E2443" s="27" t="s">
        <v>66</v>
      </c>
      <c r="F2443" s="29" t="s">
        <v>50</v>
      </c>
      <c r="G2443" s="27">
        <v>1.2999999999999999E-2</v>
      </c>
      <c r="H2443" s="30">
        <f>VLOOKUP(E2443,UPAH!$C:$F,4,0)</f>
        <v>111000</v>
      </c>
      <c r="I2443" s="31">
        <f t="shared" si="240"/>
        <v>1443</v>
      </c>
    </row>
    <row r="2444" spans="2:13" ht="15" customHeight="1">
      <c r="C2444" s="28"/>
      <c r="D2444" s="28"/>
      <c r="E2444" s="28"/>
      <c r="F2444" s="34" t="s">
        <v>88</v>
      </c>
      <c r="G2444" s="35"/>
      <c r="H2444" s="28"/>
      <c r="I2444" s="32">
        <f>SUM(I2440:I2443)</f>
        <v>51843</v>
      </c>
    </row>
    <row r="2445" spans="2:13" ht="15" customHeight="1">
      <c r="C2445" s="27" t="s">
        <v>80</v>
      </c>
      <c r="D2445" s="27" t="s">
        <v>89</v>
      </c>
      <c r="E2445" s="28"/>
      <c r="F2445" s="28"/>
      <c r="G2445" s="28"/>
      <c r="H2445" s="28"/>
      <c r="I2445" s="28"/>
    </row>
    <row r="2446" spans="2:13" ht="15" customHeight="1">
      <c r="C2446" s="28"/>
      <c r="D2446" s="27" t="s">
        <v>2327</v>
      </c>
      <c r="E2446" s="27" t="s">
        <v>2328</v>
      </c>
      <c r="F2446" s="30" t="str">
        <f>VLOOKUP(E2446,MATERIAL!$C:$F,3,0)</f>
        <v>M1</v>
      </c>
      <c r="G2446" s="27">
        <v>4.5</v>
      </c>
      <c r="H2446" s="30">
        <f>VLOOKUP(E2446,MATERIAL!$C:$F,4,0)</f>
        <v>24800</v>
      </c>
      <c r="I2446" s="31">
        <f t="shared" ref="I2446:I2448" si="241">+G2446*H2446</f>
        <v>111600</v>
      </c>
    </row>
    <row r="2447" spans="2:13" ht="15" customHeight="1">
      <c r="C2447" s="28"/>
      <c r="D2447" s="27" t="s">
        <v>2329</v>
      </c>
      <c r="E2447" s="27" t="s">
        <v>2330</v>
      </c>
      <c r="F2447" s="30" t="str">
        <f>VLOOKUP(E2447,MATERIAL!$C:$F,3,0)</f>
        <v>Ls</v>
      </c>
      <c r="G2447" s="27">
        <v>1</v>
      </c>
      <c r="H2447" s="30">
        <f>VLOOKUP(E2447,MATERIAL!$C:$F,4,0)</f>
        <v>54300</v>
      </c>
      <c r="I2447" s="31">
        <f t="shared" si="241"/>
        <v>54300</v>
      </c>
    </row>
    <row r="2448" spans="2:13" ht="15" customHeight="1">
      <c r="C2448" s="28"/>
      <c r="D2448" s="27" t="s">
        <v>2340</v>
      </c>
      <c r="E2448" s="27" t="s">
        <v>2341</v>
      </c>
      <c r="F2448" s="30" t="str">
        <f>VLOOKUP(E2448,MATERIAL!$C:$F,3,0)</f>
        <v>Lbr</v>
      </c>
      <c r="G2448" s="27">
        <v>0.8</v>
      </c>
      <c r="H2448" s="30">
        <f>VLOOKUP(E2448,MATERIAL!$C:$F,4,0)</f>
        <v>857900</v>
      </c>
      <c r="I2448" s="31">
        <f t="shared" si="241"/>
        <v>686320</v>
      </c>
    </row>
    <row r="2449" spans="2:13" ht="15" customHeight="1">
      <c r="C2449" s="28"/>
      <c r="D2449" s="28"/>
      <c r="E2449" s="28"/>
      <c r="F2449" s="34" t="s">
        <v>90</v>
      </c>
      <c r="G2449" s="35"/>
      <c r="H2449" s="28"/>
      <c r="I2449" s="32">
        <f>SUM(I2446:I2448)</f>
        <v>852220</v>
      </c>
    </row>
    <row r="2450" spans="2:13" ht="15" customHeight="1">
      <c r="C2450" s="27" t="s">
        <v>81</v>
      </c>
      <c r="D2450" s="27" t="s">
        <v>91</v>
      </c>
      <c r="E2450" s="28"/>
      <c r="F2450" s="28"/>
      <c r="G2450" s="28"/>
      <c r="H2450" s="28"/>
      <c r="I2450" s="33"/>
    </row>
    <row r="2451" spans="2:13" ht="15" customHeight="1">
      <c r="C2451" s="28"/>
      <c r="D2451" s="28"/>
      <c r="E2451" s="28"/>
      <c r="F2451" s="34" t="s">
        <v>92</v>
      </c>
      <c r="G2451" s="35"/>
      <c r="H2451" s="28"/>
      <c r="I2451" s="33"/>
    </row>
    <row r="2452" spans="2:13" ht="15" customHeight="1">
      <c r="C2452" s="27" t="s">
        <v>82</v>
      </c>
      <c r="D2452" s="27" t="s">
        <v>93</v>
      </c>
      <c r="E2452" s="28"/>
      <c r="F2452" s="28"/>
      <c r="G2452" s="28"/>
      <c r="H2452" s="28"/>
      <c r="I2452" s="36">
        <f>I2444+I2449</f>
        <v>904063</v>
      </c>
    </row>
    <row r="2453" spans="2:13" ht="15" customHeight="1">
      <c r="C2453" s="27" t="s">
        <v>83</v>
      </c>
      <c r="D2453" s="27" t="str">
        <f>+"Overhead &amp; Profit "&amp;$L$3*100&amp;"%"</f>
        <v>Overhead &amp; Profit 9,5%</v>
      </c>
      <c r="E2453" s="28"/>
      <c r="F2453" s="28"/>
      <c r="G2453" s="27">
        <f>$L$3</f>
        <v>9.5000000000000001E-2</v>
      </c>
      <c r="H2453" s="28"/>
      <c r="I2453" s="36">
        <f>G2453*I2452</f>
        <v>85885.985000000001</v>
      </c>
    </row>
    <row r="2454" spans="2:13" ht="15" customHeight="1">
      <c r="B2454" s="37" t="str">
        <f>+$M$7&amp;J2454</f>
        <v>PBA25</v>
      </c>
      <c r="C2454" s="27" t="s">
        <v>1</v>
      </c>
      <c r="D2454" s="27" t="s">
        <v>94</v>
      </c>
      <c r="E2454" s="28"/>
      <c r="F2454" s="28"/>
      <c r="G2454" s="28"/>
      <c r="H2454" s="28"/>
      <c r="I2454" s="36">
        <f>SUM(I2452:I2453)</f>
        <v>989948.98499999999</v>
      </c>
      <c r="J2454" s="21">
        <v>25</v>
      </c>
    </row>
    <row r="2455" spans="2:13" ht="15" customHeight="1">
      <c r="B2455" s="26"/>
    </row>
    <row r="2456" spans="2:13">
      <c r="B2456" s="26"/>
      <c r="C2456" s="21" t="str">
        <f>'REKAP ANALISA'!D145</f>
        <v>HARGA SATUAN PEKERJAAN PASANGAN DINDING</v>
      </c>
      <c r="M2456" s="21"/>
    </row>
    <row r="2457" spans="2:13">
      <c r="B2457" s="26"/>
      <c r="C2457" s="21" t="str">
        <f>VLOOKUP(B2474,'REKAP ANALISA'!$C:$G,3,0)</f>
        <v>Pemasangan 1 m2 dinding bata merah (5x11x22) cm tebal 1 batu campuran 1 SP : 2 PP</v>
      </c>
      <c r="M2457" s="21"/>
    </row>
    <row r="2458" spans="2:13" ht="15" customHeight="1">
      <c r="C2458" s="27" t="s">
        <v>0</v>
      </c>
      <c r="D2458" s="27" t="s">
        <v>60</v>
      </c>
      <c r="E2458" s="27" t="s">
        <v>59</v>
      </c>
      <c r="F2458" s="27" t="s">
        <v>61</v>
      </c>
      <c r="G2458" s="27" t="s">
        <v>62</v>
      </c>
      <c r="H2458" s="27" t="s">
        <v>85</v>
      </c>
      <c r="I2458" s="27" t="s">
        <v>86</v>
      </c>
    </row>
    <row r="2459" spans="2:13" ht="15" customHeight="1">
      <c r="C2459" s="27" t="s">
        <v>14</v>
      </c>
      <c r="D2459" s="27" t="s">
        <v>87</v>
      </c>
      <c r="E2459" s="28"/>
      <c r="F2459" s="28"/>
      <c r="G2459" s="28"/>
      <c r="H2459" s="28"/>
      <c r="I2459" s="28"/>
    </row>
    <row r="2460" spans="2:13" ht="15" customHeight="1">
      <c r="C2460" s="28"/>
      <c r="D2460" s="27" t="s">
        <v>53</v>
      </c>
      <c r="E2460" s="27" t="s">
        <v>63</v>
      </c>
      <c r="F2460" s="29" t="s">
        <v>50</v>
      </c>
      <c r="G2460" s="27">
        <v>0.6</v>
      </c>
      <c r="H2460" s="30">
        <f>VLOOKUP(E2460,UPAH!$C:$F,4,0)</f>
        <v>93000</v>
      </c>
      <c r="I2460" s="31">
        <f t="shared" ref="I2460:I2463" si="242">+G2460*H2460</f>
        <v>55800</v>
      </c>
    </row>
    <row r="2461" spans="2:13" ht="15" customHeight="1">
      <c r="C2461" s="28"/>
      <c r="D2461" s="27" t="s">
        <v>2167</v>
      </c>
      <c r="E2461" s="27" t="s">
        <v>64</v>
      </c>
      <c r="F2461" s="29" t="s">
        <v>50</v>
      </c>
      <c r="G2461" s="27">
        <v>0.2</v>
      </c>
      <c r="H2461" s="30">
        <f>VLOOKUP(E2461,UPAH!$C:$F,4,0)</f>
        <v>98000</v>
      </c>
      <c r="I2461" s="31">
        <f t="shared" si="242"/>
        <v>19600</v>
      </c>
    </row>
    <row r="2462" spans="2:13" ht="15" customHeight="1">
      <c r="C2462" s="28"/>
      <c r="D2462" s="27" t="s">
        <v>76</v>
      </c>
      <c r="E2462" s="27" t="s">
        <v>65</v>
      </c>
      <c r="F2462" s="29" t="s">
        <v>50</v>
      </c>
      <c r="G2462" s="27">
        <v>0.02</v>
      </c>
      <c r="H2462" s="30">
        <f>VLOOKUP(E2462,UPAH!$C:$F,4,0)</f>
        <v>106000</v>
      </c>
      <c r="I2462" s="31">
        <f t="shared" si="242"/>
        <v>2120</v>
      </c>
    </row>
    <row r="2463" spans="2:13" ht="15" customHeight="1">
      <c r="C2463" s="28"/>
      <c r="D2463" s="27" t="s">
        <v>49</v>
      </c>
      <c r="E2463" s="27" t="s">
        <v>66</v>
      </c>
      <c r="F2463" s="29" t="s">
        <v>50</v>
      </c>
      <c r="G2463" s="27">
        <v>0.03</v>
      </c>
      <c r="H2463" s="30">
        <f>VLOOKUP(E2463,UPAH!$C:$F,4,0)</f>
        <v>111000</v>
      </c>
      <c r="I2463" s="31">
        <f t="shared" si="242"/>
        <v>3330</v>
      </c>
    </row>
    <row r="2464" spans="2:13" ht="15" customHeight="1">
      <c r="C2464" s="28"/>
      <c r="D2464" s="28"/>
      <c r="E2464" s="28"/>
      <c r="F2464" s="34" t="s">
        <v>88</v>
      </c>
      <c r="G2464" s="35"/>
      <c r="H2464" s="28"/>
      <c r="I2464" s="32">
        <f>SUM(I2460:I2463)</f>
        <v>80850</v>
      </c>
    </row>
    <row r="2465" spans="2:13" ht="15" customHeight="1">
      <c r="C2465" s="27" t="s">
        <v>80</v>
      </c>
      <c r="D2465" s="27" t="s">
        <v>89</v>
      </c>
      <c r="E2465" s="28"/>
      <c r="F2465" s="28"/>
      <c r="G2465" s="28"/>
      <c r="H2465" s="28"/>
      <c r="I2465" s="28"/>
    </row>
    <row r="2466" spans="2:13" ht="15" customHeight="1">
      <c r="C2466" s="28"/>
      <c r="D2466" s="27" t="s">
        <v>74</v>
      </c>
      <c r="E2466" s="27" t="s">
        <v>2171</v>
      </c>
      <c r="F2466" s="30" t="str">
        <f>VLOOKUP(E2466,MATERIAL!$C:$F,3,0)</f>
        <v>Buah</v>
      </c>
      <c r="G2466" s="27">
        <v>140</v>
      </c>
      <c r="H2466" s="30">
        <f>VLOOKUP(E2466,MATERIAL!$C:$F,4,0)</f>
        <v>700</v>
      </c>
      <c r="I2466" s="31">
        <f t="shared" ref="I2466:I2468" si="243">+G2466*H2466</f>
        <v>98000</v>
      </c>
    </row>
    <row r="2467" spans="2:13" ht="15" customHeight="1">
      <c r="C2467" s="28"/>
      <c r="D2467" s="27" t="s">
        <v>103</v>
      </c>
      <c r="E2467" s="27" t="s">
        <v>104</v>
      </c>
      <c r="F2467" s="30" t="str">
        <f>VLOOKUP(E2467,MATERIAL!$C:$F,3,0)</f>
        <v>Kg</v>
      </c>
      <c r="G2467" s="27">
        <v>43.5</v>
      </c>
      <c r="H2467" s="30">
        <f>VLOOKUP(E2467,MATERIAL!$C:$F,4,0)</f>
        <v>1250</v>
      </c>
      <c r="I2467" s="31">
        <f t="shared" si="243"/>
        <v>54375</v>
      </c>
    </row>
    <row r="2468" spans="2:13" ht="15" customHeight="1">
      <c r="C2468" s="28"/>
      <c r="D2468" s="27" t="s">
        <v>78</v>
      </c>
      <c r="E2468" s="27" t="s">
        <v>2170</v>
      </c>
      <c r="F2468" s="30" t="str">
        <f>VLOOKUP(E2468,MATERIAL!$C:$F,3,0)</f>
        <v>m3</v>
      </c>
      <c r="G2468" s="27">
        <v>0.08</v>
      </c>
      <c r="H2468" s="30">
        <f>VLOOKUP(E2468,MATERIAL!$C:$F,4,0)</f>
        <v>131100</v>
      </c>
      <c r="I2468" s="31">
        <f t="shared" si="243"/>
        <v>10488</v>
      </c>
    </row>
    <row r="2469" spans="2:13" ht="15" customHeight="1">
      <c r="C2469" s="28"/>
      <c r="D2469" s="28"/>
      <c r="E2469" s="28"/>
      <c r="F2469" s="34" t="s">
        <v>90</v>
      </c>
      <c r="G2469" s="35"/>
      <c r="H2469" s="28"/>
      <c r="I2469" s="32">
        <f>SUM(I2466:I2468)</f>
        <v>162863</v>
      </c>
    </row>
    <row r="2470" spans="2:13" ht="15" customHeight="1">
      <c r="C2470" s="27" t="s">
        <v>81</v>
      </c>
      <c r="D2470" s="27" t="s">
        <v>91</v>
      </c>
      <c r="E2470" s="28"/>
      <c r="F2470" s="28"/>
      <c r="G2470" s="28"/>
      <c r="H2470" s="28"/>
      <c r="I2470" s="33"/>
    </row>
    <row r="2471" spans="2:13" ht="15" customHeight="1">
      <c r="C2471" s="28"/>
      <c r="D2471" s="28"/>
      <c r="E2471" s="28"/>
      <c r="F2471" s="34" t="s">
        <v>92</v>
      </c>
      <c r="G2471" s="35"/>
      <c r="H2471" s="28"/>
      <c r="I2471" s="33"/>
    </row>
    <row r="2472" spans="2:13" ht="15" customHeight="1">
      <c r="C2472" s="27" t="s">
        <v>82</v>
      </c>
      <c r="D2472" s="27" t="s">
        <v>93</v>
      </c>
      <c r="E2472" s="28"/>
      <c r="F2472" s="28"/>
      <c r="G2472" s="28"/>
      <c r="H2472" s="28"/>
      <c r="I2472" s="36">
        <f>I2464+I2469</f>
        <v>243713</v>
      </c>
    </row>
    <row r="2473" spans="2:13" ht="15" customHeight="1">
      <c r="C2473" s="27" t="s">
        <v>83</v>
      </c>
      <c r="D2473" s="27" t="str">
        <f>+"Overhead &amp; Profit "&amp;$L$3*100&amp;"%"</f>
        <v>Overhead &amp; Profit 9,5%</v>
      </c>
      <c r="E2473" s="28"/>
      <c r="F2473" s="28"/>
      <c r="G2473" s="27">
        <f>$L$3</f>
        <v>9.5000000000000001E-2</v>
      </c>
      <c r="H2473" s="28"/>
      <c r="I2473" s="36">
        <f>G2473*I2472</f>
        <v>23152.735000000001</v>
      </c>
    </row>
    <row r="2474" spans="2:13" ht="15" customHeight="1">
      <c r="B2474" s="37" t="str">
        <f>$M$8&amp;J2474</f>
        <v>PPD1</v>
      </c>
      <c r="C2474" s="27" t="s">
        <v>1</v>
      </c>
      <c r="D2474" s="27" t="s">
        <v>94</v>
      </c>
      <c r="E2474" s="28"/>
      <c r="F2474" s="28"/>
      <c r="G2474" s="28"/>
      <c r="H2474" s="28"/>
      <c r="I2474" s="36">
        <f>SUM(I2472:I2473)</f>
        <v>266865.73499999999</v>
      </c>
      <c r="J2474" s="21">
        <v>1</v>
      </c>
    </row>
    <row r="2475" spans="2:13">
      <c r="B2475" s="26"/>
      <c r="M2475" s="21"/>
    </row>
    <row r="2476" spans="2:13">
      <c r="B2476" s="26"/>
      <c r="C2476" s="21" t="str">
        <f>VLOOKUP(B2493,'REKAP ANALISA'!$C:$G,3,0)</f>
        <v>Pemasangan 1 m2 dinding bata merah (5x11x22) cm tebal 1 batu campuran 1 SP : 3 PP</v>
      </c>
      <c r="M2476" s="21"/>
    </row>
    <row r="2477" spans="2:13">
      <c r="C2477" s="27" t="s">
        <v>0</v>
      </c>
      <c r="D2477" s="27" t="s">
        <v>60</v>
      </c>
      <c r="E2477" s="27" t="s">
        <v>59</v>
      </c>
      <c r="F2477" s="27" t="s">
        <v>61</v>
      </c>
      <c r="G2477" s="27" t="s">
        <v>62</v>
      </c>
      <c r="H2477" s="27" t="s">
        <v>85</v>
      </c>
      <c r="I2477" s="27" t="s">
        <v>86</v>
      </c>
      <c r="M2477" s="21"/>
    </row>
    <row r="2478" spans="2:13" ht="15" customHeight="1">
      <c r="C2478" s="27" t="s">
        <v>14</v>
      </c>
      <c r="D2478" s="27" t="s">
        <v>87</v>
      </c>
      <c r="E2478" s="28"/>
      <c r="F2478" s="28"/>
      <c r="G2478" s="28"/>
      <c r="H2478" s="28"/>
      <c r="I2478" s="28"/>
    </row>
    <row r="2479" spans="2:13" ht="15" customHeight="1">
      <c r="C2479" s="28"/>
      <c r="D2479" s="27" t="s">
        <v>53</v>
      </c>
      <c r="E2479" s="27" t="s">
        <v>63</v>
      </c>
      <c r="F2479" s="29" t="s">
        <v>50</v>
      </c>
      <c r="G2479" s="27">
        <v>0.6</v>
      </c>
      <c r="H2479" s="30">
        <f>VLOOKUP(E2479,UPAH!$C:$F,4,0)</f>
        <v>93000</v>
      </c>
      <c r="I2479" s="31">
        <f t="shared" ref="I2479:I2482" si="244">+G2479*H2479</f>
        <v>55800</v>
      </c>
    </row>
    <row r="2480" spans="2:13" ht="15" customHeight="1">
      <c r="C2480" s="28"/>
      <c r="D2480" s="27" t="s">
        <v>2167</v>
      </c>
      <c r="E2480" s="27" t="s">
        <v>64</v>
      </c>
      <c r="F2480" s="29" t="s">
        <v>50</v>
      </c>
      <c r="G2480" s="27">
        <v>0.2</v>
      </c>
      <c r="H2480" s="30">
        <f>VLOOKUP(E2480,UPAH!$C:$F,4,0)</f>
        <v>98000</v>
      </c>
      <c r="I2480" s="31">
        <f t="shared" si="244"/>
        <v>19600</v>
      </c>
    </row>
    <row r="2481" spans="2:13" ht="15" customHeight="1">
      <c r="C2481" s="28"/>
      <c r="D2481" s="27" t="s">
        <v>76</v>
      </c>
      <c r="E2481" s="27" t="s">
        <v>65</v>
      </c>
      <c r="F2481" s="29" t="s">
        <v>50</v>
      </c>
      <c r="G2481" s="27">
        <v>0.02</v>
      </c>
      <c r="H2481" s="30">
        <f>VLOOKUP(E2481,UPAH!$C:$F,4,0)</f>
        <v>106000</v>
      </c>
      <c r="I2481" s="31">
        <f t="shared" si="244"/>
        <v>2120</v>
      </c>
    </row>
    <row r="2482" spans="2:13" ht="15" customHeight="1">
      <c r="C2482" s="28"/>
      <c r="D2482" s="27" t="s">
        <v>49</v>
      </c>
      <c r="E2482" s="27" t="s">
        <v>66</v>
      </c>
      <c r="F2482" s="29" t="s">
        <v>50</v>
      </c>
      <c r="G2482" s="27">
        <v>0.03</v>
      </c>
      <c r="H2482" s="30">
        <f>VLOOKUP(E2482,UPAH!$C:$F,4,0)</f>
        <v>111000</v>
      </c>
      <c r="I2482" s="31">
        <f t="shared" si="244"/>
        <v>3330</v>
      </c>
    </row>
    <row r="2483" spans="2:13" ht="15" customHeight="1">
      <c r="C2483" s="28"/>
      <c r="D2483" s="28"/>
      <c r="E2483" s="28"/>
      <c r="F2483" s="34" t="s">
        <v>88</v>
      </c>
      <c r="G2483" s="35"/>
      <c r="H2483" s="28"/>
      <c r="I2483" s="32">
        <f>SUM(I2479:I2482)</f>
        <v>80850</v>
      </c>
    </row>
    <row r="2484" spans="2:13" ht="15" customHeight="1">
      <c r="C2484" s="27" t="s">
        <v>80</v>
      </c>
      <c r="D2484" s="27" t="s">
        <v>89</v>
      </c>
      <c r="E2484" s="28"/>
      <c r="F2484" s="28"/>
      <c r="G2484" s="28"/>
      <c r="H2484" s="28"/>
      <c r="I2484" s="28"/>
    </row>
    <row r="2485" spans="2:13" ht="15" customHeight="1">
      <c r="C2485" s="28"/>
      <c r="D2485" s="27" t="s">
        <v>74</v>
      </c>
      <c r="E2485" s="27" t="s">
        <v>2171</v>
      </c>
      <c r="F2485" s="30" t="str">
        <f>VLOOKUP(E2485,MATERIAL!$C:$F,3,0)</f>
        <v>Buah</v>
      </c>
      <c r="G2485" s="27">
        <v>140</v>
      </c>
      <c r="H2485" s="30">
        <f>VLOOKUP(E2485,MATERIAL!$C:$F,4,0)</f>
        <v>700</v>
      </c>
      <c r="I2485" s="31">
        <f t="shared" ref="I2485:I2487" si="245">+G2485*H2485</f>
        <v>98000</v>
      </c>
    </row>
    <row r="2486" spans="2:13" ht="15" customHeight="1">
      <c r="C2486" s="28"/>
      <c r="D2486" s="27" t="s">
        <v>103</v>
      </c>
      <c r="E2486" s="27" t="s">
        <v>104</v>
      </c>
      <c r="F2486" s="30" t="str">
        <f>VLOOKUP(E2486,MATERIAL!$C:$F,3,0)</f>
        <v>Kg</v>
      </c>
      <c r="G2486" s="27">
        <v>32.950000000000003</v>
      </c>
      <c r="H2486" s="30">
        <f>VLOOKUP(E2486,MATERIAL!$C:$F,4,0)</f>
        <v>1250</v>
      </c>
      <c r="I2486" s="31">
        <f t="shared" si="245"/>
        <v>41187.5</v>
      </c>
    </row>
    <row r="2487" spans="2:13" ht="15" customHeight="1">
      <c r="C2487" s="28"/>
      <c r="D2487" s="27" t="s">
        <v>78</v>
      </c>
      <c r="E2487" s="27" t="s">
        <v>2170</v>
      </c>
      <c r="F2487" s="30" t="str">
        <f>VLOOKUP(E2487,MATERIAL!$C:$F,3,0)</f>
        <v>m3</v>
      </c>
      <c r="G2487" s="27">
        <v>9.0999999999999998E-2</v>
      </c>
      <c r="H2487" s="30">
        <f>VLOOKUP(E2487,MATERIAL!$C:$F,4,0)</f>
        <v>131100</v>
      </c>
      <c r="I2487" s="31">
        <f t="shared" si="245"/>
        <v>11930.1</v>
      </c>
    </row>
    <row r="2488" spans="2:13" ht="15" customHeight="1">
      <c r="C2488" s="28"/>
      <c r="D2488" s="28"/>
      <c r="E2488" s="28"/>
      <c r="F2488" s="34" t="s">
        <v>90</v>
      </c>
      <c r="G2488" s="35"/>
      <c r="H2488" s="28"/>
      <c r="I2488" s="32">
        <f>SUM(I2485:I2487)</f>
        <v>151117.6</v>
      </c>
    </row>
    <row r="2489" spans="2:13" ht="15" customHeight="1">
      <c r="C2489" s="27" t="s">
        <v>81</v>
      </c>
      <c r="D2489" s="27" t="s">
        <v>91</v>
      </c>
      <c r="E2489" s="28"/>
      <c r="F2489" s="28"/>
      <c r="G2489" s="28"/>
      <c r="H2489" s="28"/>
      <c r="I2489" s="33"/>
    </row>
    <row r="2490" spans="2:13" ht="15" customHeight="1">
      <c r="C2490" s="28"/>
      <c r="D2490" s="28"/>
      <c r="E2490" s="28"/>
      <c r="F2490" s="34" t="s">
        <v>92</v>
      </c>
      <c r="G2490" s="35"/>
      <c r="H2490" s="28"/>
      <c r="I2490" s="33"/>
    </row>
    <row r="2491" spans="2:13" ht="15" customHeight="1">
      <c r="C2491" s="27" t="s">
        <v>82</v>
      </c>
      <c r="D2491" s="27" t="s">
        <v>93</v>
      </c>
      <c r="E2491" s="28"/>
      <c r="F2491" s="28"/>
      <c r="G2491" s="28"/>
      <c r="H2491" s="28"/>
      <c r="I2491" s="36">
        <f>I2483+I2488</f>
        <v>231967.6</v>
      </c>
    </row>
    <row r="2492" spans="2:13" ht="15" customHeight="1">
      <c r="C2492" s="27" t="s">
        <v>83</v>
      </c>
      <c r="D2492" s="27" t="str">
        <f>+"Overhead &amp; Profit "&amp;$L$3*100&amp;"%"</f>
        <v>Overhead &amp; Profit 9,5%</v>
      </c>
      <c r="E2492" s="28"/>
      <c r="F2492" s="28"/>
      <c r="G2492" s="27">
        <f>$L$3</f>
        <v>9.5000000000000001E-2</v>
      </c>
      <c r="H2492" s="28"/>
      <c r="I2492" s="36">
        <f>G2492*I2491</f>
        <v>22036.922000000002</v>
      </c>
    </row>
    <row r="2493" spans="2:13" ht="15" customHeight="1">
      <c r="B2493" s="37" t="str">
        <f>$M$8&amp;J2493</f>
        <v>PPD2</v>
      </c>
      <c r="C2493" s="27" t="s">
        <v>1</v>
      </c>
      <c r="D2493" s="27" t="s">
        <v>94</v>
      </c>
      <c r="E2493" s="28"/>
      <c r="F2493" s="28"/>
      <c r="G2493" s="28"/>
      <c r="H2493" s="28"/>
      <c r="I2493" s="36">
        <f>SUM(I2491:I2492)</f>
        <v>254004.522</v>
      </c>
      <c r="J2493" s="21">
        <v>2</v>
      </c>
    </row>
    <row r="2494" spans="2:13" ht="15" customHeight="1">
      <c r="B2494" s="26"/>
    </row>
    <row r="2495" spans="2:13">
      <c r="B2495" s="26"/>
      <c r="C2495" s="21" t="str">
        <f>VLOOKUP(B2512,'REKAP ANALISA'!$C:$G,3,0)</f>
        <v>Pemasangan 1 m2 dinding bata merah (5x11x22) cm tebal 1 batu campuran 1 SP : 4 PP</v>
      </c>
      <c r="M2495" s="21"/>
    </row>
    <row r="2496" spans="2:13">
      <c r="C2496" s="27" t="s">
        <v>0</v>
      </c>
      <c r="D2496" s="27" t="s">
        <v>60</v>
      </c>
      <c r="E2496" s="27" t="s">
        <v>59</v>
      </c>
      <c r="F2496" s="27" t="s">
        <v>61</v>
      </c>
      <c r="G2496" s="27" t="s">
        <v>62</v>
      </c>
      <c r="H2496" s="27" t="s">
        <v>85</v>
      </c>
      <c r="I2496" s="27" t="s">
        <v>86</v>
      </c>
      <c r="M2496" s="21"/>
    </row>
    <row r="2497" spans="2:10" ht="15" customHeight="1">
      <c r="C2497" s="27" t="s">
        <v>14</v>
      </c>
      <c r="D2497" s="27" t="s">
        <v>87</v>
      </c>
      <c r="E2497" s="28"/>
      <c r="F2497" s="28"/>
      <c r="G2497" s="28"/>
      <c r="H2497" s="28"/>
      <c r="I2497" s="28"/>
    </row>
    <row r="2498" spans="2:10" ht="15" customHeight="1">
      <c r="C2498" s="28"/>
      <c r="D2498" s="27" t="s">
        <v>53</v>
      </c>
      <c r="E2498" s="27" t="s">
        <v>63</v>
      </c>
      <c r="F2498" s="29" t="s">
        <v>50</v>
      </c>
      <c r="G2498" s="27">
        <v>0.6</v>
      </c>
      <c r="H2498" s="30">
        <f>VLOOKUP(E2498,UPAH!$C:$F,4,0)</f>
        <v>93000</v>
      </c>
      <c r="I2498" s="31">
        <f t="shared" ref="I2498:I2501" si="246">+G2498*H2498</f>
        <v>55800</v>
      </c>
    </row>
    <row r="2499" spans="2:10" ht="15" customHeight="1">
      <c r="C2499" s="28"/>
      <c r="D2499" s="27" t="s">
        <v>2167</v>
      </c>
      <c r="E2499" s="27" t="s">
        <v>64</v>
      </c>
      <c r="F2499" s="29" t="s">
        <v>50</v>
      </c>
      <c r="G2499" s="27">
        <v>0.2</v>
      </c>
      <c r="H2499" s="30">
        <f>VLOOKUP(E2499,UPAH!$C:$F,4,0)</f>
        <v>98000</v>
      </c>
      <c r="I2499" s="31">
        <f t="shared" si="246"/>
        <v>19600</v>
      </c>
    </row>
    <row r="2500" spans="2:10" ht="15" customHeight="1">
      <c r="C2500" s="28"/>
      <c r="D2500" s="27" t="s">
        <v>76</v>
      </c>
      <c r="E2500" s="27" t="s">
        <v>65</v>
      </c>
      <c r="F2500" s="29" t="s">
        <v>50</v>
      </c>
      <c r="G2500" s="27">
        <v>0.02</v>
      </c>
      <c r="H2500" s="30">
        <f>VLOOKUP(E2500,UPAH!$C:$F,4,0)</f>
        <v>106000</v>
      </c>
      <c r="I2500" s="31">
        <f t="shared" si="246"/>
        <v>2120</v>
      </c>
    </row>
    <row r="2501" spans="2:10" ht="15" customHeight="1">
      <c r="C2501" s="28"/>
      <c r="D2501" s="27" t="s">
        <v>49</v>
      </c>
      <c r="E2501" s="27" t="s">
        <v>66</v>
      </c>
      <c r="F2501" s="29" t="s">
        <v>50</v>
      </c>
      <c r="G2501" s="27">
        <v>0.03</v>
      </c>
      <c r="H2501" s="30">
        <f>VLOOKUP(E2501,UPAH!$C:$F,4,0)</f>
        <v>111000</v>
      </c>
      <c r="I2501" s="31">
        <f t="shared" si="246"/>
        <v>3330</v>
      </c>
    </row>
    <row r="2502" spans="2:10" ht="15" customHeight="1">
      <c r="C2502" s="28"/>
      <c r="D2502" s="28"/>
      <c r="E2502" s="28"/>
      <c r="F2502" s="34" t="s">
        <v>88</v>
      </c>
      <c r="G2502" s="35"/>
      <c r="H2502" s="28"/>
      <c r="I2502" s="32">
        <f>SUM(I2498:I2501)</f>
        <v>80850</v>
      </c>
    </row>
    <row r="2503" spans="2:10" ht="15" customHeight="1">
      <c r="C2503" s="27" t="s">
        <v>80</v>
      </c>
      <c r="D2503" s="27" t="s">
        <v>89</v>
      </c>
      <c r="E2503" s="28"/>
      <c r="F2503" s="28"/>
      <c r="G2503" s="28"/>
      <c r="H2503" s="28"/>
      <c r="I2503" s="28"/>
    </row>
    <row r="2504" spans="2:10" ht="15" customHeight="1">
      <c r="C2504" s="28"/>
      <c r="D2504" s="27" t="s">
        <v>74</v>
      </c>
      <c r="E2504" s="27" t="s">
        <v>2171</v>
      </c>
      <c r="F2504" s="30" t="str">
        <f>VLOOKUP(E2504,MATERIAL!$C:$F,3,0)</f>
        <v>Buah</v>
      </c>
      <c r="G2504" s="27">
        <v>140</v>
      </c>
      <c r="H2504" s="30">
        <f>VLOOKUP(E2504,MATERIAL!$C:$F,4,0)</f>
        <v>700</v>
      </c>
      <c r="I2504" s="31">
        <f t="shared" ref="I2504:I2506" si="247">+G2504*H2504</f>
        <v>98000</v>
      </c>
    </row>
    <row r="2505" spans="2:10" ht="15" customHeight="1">
      <c r="C2505" s="28"/>
      <c r="D2505" s="27" t="s">
        <v>103</v>
      </c>
      <c r="E2505" s="27" t="s">
        <v>104</v>
      </c>
      <c r="F2505" s="30" t="str">
        <f>VLOOKUP(E2505,MATERIAL!$C:$F,3,0)</f>
        <v>Kg</v>
      </c>
      <c r="G2505" s="27">
        <v>26.55</v>
      </c>
      <c r="H2505" s="30">
        <f>VLOOKUP(E2505,MATERIAL!$C:$F,4,0)</f>
        <v>1250</v>
      </c>
      <c r="I2505" s="31">
        <f t="shared" si="247"/>
        <v>33187.5</v>
      </c>
    </row>
    <row r="2506" spans="2:10" ht="15" customHeight="1">
      <c r="C2506" s="28"/>
      <c r="D2506" s="27" t="s">
        <v>78</v>
      </c>
      <c r="E2506" s="27" t="s">
        <v>2170</v>
      </c>
      <c r="F2506" s="30" t="str">
        <f>VLOOKUP(E2506,MATERIAL!$C:$F,3,0)</f>
        <v>m3</v>
      </c>
      <c r="G2506" s="27">
        <v>9.2999999999999999E-2</v>
      </c>
      <c r="H2506" s="30">
        <f>VLOOKUP(E2506,MATERIAL!$C:$F,4,0)</f>
        <v>131100</v>
      </c>
      <c r="I2506" s="31">
        <f t="shared" si="247"/>
        <v>12192.3</v>
      </c>
    </row>
    <row r="2507" spans="2:10" ht="15" customHeight="1">
      <c r="C2507" s="28"/>
      <c r="D2507" s="28"/>
      <c r="E2507" s="28"/>
      <c r="F2507" s="34" t="s">
        <v>90</v>
      </c>
      <c r="G2507" s="35"/>
      <c r="H2507" s="28"/>
      <c r="I2507" s="32">
        <f>SUM(I2504:I2506)</f>
        <v>143379.79999999999</v>
      </c>
    </row>
    <row r="2508" spans="2:10" ht="15" customHeight="1">
      <c r="C2508" s="27" t="s">
        <v>81</v>
      </c>
      <c r="D2508" s="27" t="s">
        <v>91</v>
      </c>
      <c r="E2508" s="28"/>
      <c r="F2508" s="28"/>
      <c r="G2508" s="28"/>
      <c r="H2508" s="28"/>
      <c r="I2508" s="33"/>
    </row>
    <row r="2509" spans="2:10" ht="15" customHeight="1">
      <c r="C2509" s="28"/>
      <c r="D2509" s="28"/>
      <c r="E2509" s="28"/>
      <c r="F2509" s="34" t="s">
        <v>92</v>
      </c>
      <c r="G2509" s="35"/>
      <c r="H2509" s="28"/>
      <c r="I2509" s="33"/>
    </row>
    <row r="2510" spans="2:10" ht="15" customHeight="1">
      <c r="C2510" s="27" t="s">
        <v>82</v>
      </c>
      <c r="D2510" s="27" t="s">
        <v>93</v>
      </c>
      <c r="E2510" s="28"/>
      <c r="F2510" s="28"/>
      <c r="G2510" s="28"/>
      <c r="H2510" s="28"/>
      <c r="I2510" s="36">
        <f>I2502+I2507</f>
        <v>224229.8</v>
      </c>
    </row>
    <row r="2511" spans="2:10" ht="15" customHeight="1">
      <c r="C2511" s="27" t="s">
        <v>83</v>
      </c>
      <c r="D2511" s="27" t="str">
        <f>+"Overhead &amp; Profit "&amp;$L$3*100&amp;"%"</f>
        <v>Overhead &amp; Profit 9,5%</v>
      </c>
      <c r="E2511" s="28"/>
      <c r="F2511" s="28"/>
      <c r="G2511" s="27">
        <f>$L$3</f>
        <v>9.5000000000000001E-2</v>
      </c>
      <c r="H2511" s="28"/>
      <c r="I2511" s="36">
        <f>G2511*I2510</f>
        <v>21301.830999999998</v>
      </c>
    </row>
    <row r="2512" spans="2:10" ht="15" customHeight="1">
      <c r="B2512" s="37" t="str">
        <f>$M$8&amp;J2512</f>
        <v>PPD3</v>
      </c>
      <c r="C2512" s="27" t="s">
        <v>1</v>
      </c>
      <c r="D2512" s="27" t="s">
        <v>94</v>
      </c>
      <c r="E2512" s="28"/>
      <c r="F2512" s="28"/>
      <c r="G2512" s="28"/>
      <c r="H2512" s="28"/>
      <c r="I2512" s="36">
        <f>SUM(I2510:I2511)</f>
        <v>245531.63099999999</v>
      </c>
      <c r="J2512" s="21">
        <v>3</v>
      </c>
    </row>
    <row r="2513" spans="2:13" ht="15" customHeight="1">
      <c r="B2513" s="26"/>
    </row>
    <row r="2514" spans="2:13">
      <c r="B2514" s="26"/>
      <c r="C2514" s="21" t="str">
        <f>VLOOKUP(B2531,'REKAP ANALISA'!$C:$G,3,0)</f>
        <v>Pemasangan 1 m2 dinding bata merah (5x11x22) cm tebal 1 batu campuran 1 SP : 5 PP</v>
      </c>
      <c r="M2514" s="21"/>
    </row>
    <row r="2515" spans="2:13">
      <c r="C2515" s="27" t="s">
        <v>0</v>
      </c>
      <c r="D2515" s="27" t="s">
        <v>60</v>
      </c>
      <c r="E2515" s="27" t="s">
        <v>59</v>
      </c>
      <c r="F2515" s="27" t="s">
        <v>61</v>
      </c>
      <c r="G2515" s="27" t="s">
        <v>62</v>
      </c>
      <c r="H2515" s="27" t="s">
        <v>85</v>
      </c>
      <c r="I2515" s="27" t="s">
        <v>86</v>
      </c>
      <c r="M2515" s="21"/>
    </row>
    <row r="2516" spans="2:13" ht="15" customHeight="1">
      <c r="C2516" s="27" t="s">
        <v>14</v>
      </c>
      <c r="D2516" s="27" t="s">
        <v>87</v>
      </c>
      <c r="E2516" s="28"/>
      <c r="F2516" s="28"/>
      <c r="G2516" s="28"/>
      <c r="H2516" s="28"/>
      <c r="I2516" s="28"/>
    </row>
    <row r="2517" spans="2:13" ht="15" customHeight="1">
      <c r="C2517" s="28"/>
      <c r="D2517" s="27" t="s">
        <v>53</v>
      </c>
      <c r="E2517" s="27" t="s">
        <v>63</v>
      </c>
      <c r="F2517" s="29" t="s">
        <v>50</v>
      </c>
      <c r="G2517" s="27">
        <v>0.6</v>
      </c>
      <c r="H2517" s="30">
        <f>VLOOKUP(E2517,UPAH!$C:$F,4,0)</f>
        <v>93000</v>
      </c>
      <c r="I2517" s="31">
        <f t="shared" ref="I2517:I2520" si="248">+G2517*H2517</f>
        <v>55800</v>
      </c>
    </row>
    <row r="2518" spans="2:13" ht="15" customHeight="1">
      <c r="C2518" s="28"/>
      <c r="D2518" s="27" t="s">
        <v>2167</v>
      </c>
      <c r="E2518" s="27" t="s">
        <v>64</v>
      </c>
      <c r="F2518" s="29" t="s">
        <v>50</v>
      </c>
      <c r="G2518" s="27">
        <v>0.2</v>
      </c>
      <c r="H2518" s="30">
        <f>VLOOKUP(E2518,UPAH!$C:$F,4,0)</f>
        <v>98000</v>
      </c>
      <c r="I2518" s="31">
        <f t="shared" si="248"/>
        <v>19600</v>
      </c>
    </row>
    <row r="2519" spans="2:13" ht="15" customHeight="1">
      <c r="C2519" s="28"/>
      <c r="D2519" s="27" t="s">
        <v>76</v>
      </c>
      <c r="E2519" s="27" t="s">
        <v>65</v>
      </c>
      <c r="F2519" s="29" t="s">
        <v>50</v>
      </c>
      <c r="G2519" s="27">
        <v>0.02</v>
      </c>
      <c r="H2519" s="30">
        <f>VLOOKUP(E2519,UPAH!$C:$F,4,0)</f>
        <v>106000</v>
      </c>
      <c r="I2519" s="31">
        <f t="shared" si="248"/>
        <v>2120</v>
      </c>
    </row>
    <row r="2520" spans="2:13" ht="15" customHeight="1">
      <c r="C2520" s="28"/>
      <c r="D2520" s="27" t="s">
        <v>49</v>
      </c>
      <c r="E2520" s="27" t="s">
        <v>66</v>
      </c>
      <c r="F2520" s="29" t="s">
        <v>50</v>
      </c>
      <c r="G2520" s="27">
        <v>0.03</v>
      </c>
      <c r="H2520" s="30">
        <f>VLOOKUP(E2520,UPAH!$C:$F,4,0)</f>
        <v>111000</v>
      </c>
      <c r="I2520" s="31">
        <f t="shared" si="248"/>
        <v>3330</v>
      </c>
    </row>
    <row r="2521" spans="2:13" ht="15" customHeight="1">
      <c r="C2521" s="28"/>
      <c r="D2521" s="28"/>
      <c r="E2521" s="28"/>
      <c r="F2521" s="34" t="s">
        <v>88</v>
      </c>
      <c r="G2521" s="35"/>
      <c r="H2521" s="28"/>
      <c r="I2521" s="32">
        <f>SUM(I2517:I2520)</f>
        <v>80850</v>
      </c>
    </row>
    <row r="2522" spans="2:13" ht="15" customHeight="1">
      <c r="C2522" s="27" t="s">
        <v>80</v>
      </c>
      <c r="D2522" s="27" t="s">
        <v>89</v>
      </c>
      <c r="E2522" s="28"/>
      <c r="F2522" s="28"/>
      <c r="G2522" s="28"/>
      <c r="H2522" s="28"/>
      <c r="I2522" s="28"/>
    </row>
    <row r="2523" spans="2:13" ht="15" customHeight="1">
      <c r="C2523" s="28"/>
      <c r="D2523" s="27" t="s">
        <v>74</v>
      </c>
      <c r="E2523" s="27" t="s">
        <v>2171</v>
      </c>
      <c r="F2523" s="30" t="str">
        <f>VLOOKUP(E2523,MATERIAL!$C:$F,3,0)</f>
        <v>Buah</v>
      </c>
      <c r="G2523" s="27">
        <v>140</v>
      </c>
      <c r="H2523" s="30">
        <f>VLOOKUP(E2523,MATERIAL!$C:$F,4,0)</f>
        <v>700</v>
      </c>
      <c r="I2523" s="31">
        <f t="shared" ref="I2523:I2525" si="249">+G2523*H2523</f>
        <v>98000</v>
      </c>
    </row>
    <row r="2524" spans="2:13" ht="15" customHeight="1">
      <c r="C2524" s="28"/>
      <c r="D2524" s="27" t="s">
        <v>103</v>
      </c>
      <c r="E2524" s="27" t="s">
        <v>104</v>
      </c>
      <c r="F2524" s="30" t="str">
        <f>VLOOKUP(E2524,MATERIAL!$C:$F,3,0)</f>
        <v>Kg</v>
      </c>
      <c r="G2524" s="27">
        <v>22.2</v>
      </c>
      <c r="H2524" s="30">
        <f>VLOOKUP(E2524,MATERIAL!$C:$F,4,0)</f>
        <v>1250</v>
      </c>
      <c r="I2524" s="31">
        <f t="shared" si="249"/>
        <v>27750</v>
      </c>
    </row>
    <row r="2525" spans="2:13" ht="15" customHeight="1">
      <c r="C2525" s="28"/>
      <c r="D2525" s="27" t="s">
        <v>78</v>
      </c>
      <c r="E2525" s="27" t="s">
        <v>2170</v>
      </c>
      <c r="F2525" s="30" t="str">
        <f>VLOOKUP(E2525,MATERIAL!$C:$F,3,0)</f>
        <v>m3</v>
      </c>
      <c r="G2525" s="27">
        <v>0.10199999999999999</v>
      </c>
      <c r="H2525" s="30">
        <f>VLOOKUP(E2525,MATERIAL!$C:$F,4,0)</f>
        <v>131100</v>
      </c>
      <c r="I2525" s="31">
        <f t="shared" si="249"/>
        <v>13372.199999999999</v>
      </c>
    </row>
    <row r="2526" spans="2:13" ht="15" customHeight="1">
      <c r="C2526" s="28"/>
      <c r="D2526" s="28"/>
      <c r="E2526" s="28"/>
      <c r="F2526" s="34" t="s">
        <v>90</v>
      </c>
      <c r="G2526" s="35"/>
      <c r="H2526" s="28"/>
      <c r="I2526" s="32">
        <f>SUM(I2523:I2525)</f>
        <v>139122.20000000001</v>
      </c>
    </row>
    <row r="2527" spans="2:13" ht="15" customHeight="1">
      <c r="C2527" s="27" t="s">
        <v>81</v>
      </c>
      <c r="D2527" s="27" t="s">
        <v>91</v>
      </c>
      <c r="E2527" s="28"/>
      <c r="F2527" s="28"/>
      <c r="G2527" s="28"/>
      <c r="H2527" s="28"/>
      <c r="I2527" s="33"/>
    </row>
    <row r="2528" spans="2:13" ht="15" customHeight="1">
      <c r="C2528" s="28"/>
      <c r="D2528" s="28"/>
      <c r="E2528" s="28"/>
      <c r="F2528" s="34" t="s">
        <v>92</v>
      </c>
      <c r="G2528" s="35"/>
      <c r="H2528" s="28"/>
      <c r="I2528" s="33"/>
    </row>
    <row r="2529" spans="2:13" ht="15" customHeight="1">
      <c r="C2529" s="27" t="s">
        <v>82</v>
      </c>
      <c r="D2529" s="27" t="s">
        <v>93</v>
      </c>
      <c r="E2529" s="28"/>
      <c r="F2529" s="28"/>
      <c r="G2529" s="28"/>
      <c r="H2529" s="28"/>
      <c r="I2529" s="36">
        <f>I2521+I2526</f>
        <v>219972.2</v>
      </c>
    </row>
    <row r="2530" spans="2:13" ht="15" customHeight="1">
      <c r="C2530" s="27" t="s">
        <v>83</v>
      </c>
      <c r="D2530" s="27" t="str">
        <f>+"Overhead &amp; Profit "&amp;$L$3*100&amp;"%"</f>
        <v>Overhead &amp; Profit 9,5%</v>
      </c>
      <c r="E2530" s="28"/>
      <c r="F2530" s="28"/>
      <c r="G2530" s="27">
        <f>$L$3</f>
        <v>9.5000000000000001E-2</v>
      </c>
      <c r="H2530" s="28"/>
      <c r="I2530" s="36">
        <f>G2530*I2529</f>
        <v>20897.359</v>
      </c>
    </row>
    <row r="2531" spans="2:13" ht="15" customHeight="1">
      <c r="B2531" s="37" t="str">
        <f>$M$8&amp;J2531</f>
        <v>PPD4</v>
      </c>
      <c r="C2531" s="27" t="s">
        <v>1</v>
      </c>
      <c r="D2531" s="27" t="s">
        <v>94</v>
      </c>
      <c r="E2531" s="28"/>
      <c r="F2531" s="28"/>
      <c r="G2531" s="28"/>
      <c r="H2531" s="28"/>
      <c r="I2531" s="36">
        <f>SUM(I2529:I2530)</f>
        <v>240869.55900000001</v>
      </c>
      <c r="J2531" s="21">
        <v>4</v>
      </c>
    </row>
    <row r="2532" spans="2:13" ht="15" customHeight="1">
      <c r="B2532" s="26"/>
    </row>
    <row r="2533" spans="2:13">
      <c r="B2533" s="26"/>
      <c r="C2533" s="21" t="str">
        <f>VLOOKUP(B2550,'REKAP ANALISA'!$C:$G,3,0)</f>
        <v>Pemasangan 1 m2 dinding Bata Merah (5x11x22) cm tebal 1 batu campuran 1 SP : 6 PP</v>
      </c>
      <c r="M2533" s="21"/>
    </row>
    <row r="2534" spans="2:13">
      <c r="C2534" s="27" t="s">
        <v>0</v>
      </c>
      <c r="D2534" s="27" t="s">
        <v>60</v>
      </c>
      <c r="E2534" s="27" t="s">
        <v>59</v>
      </c>
      <c r="F2534" s="27" t="s">
        <v>61</v>
      </c>
      <c r="G2534" s="27" t="s">
        <v>62</v>
      </c>
      <c r="H2534" s="27" t="s">
        <v>85</v>
      </c>
      <c r="I2534" s="27" t="s">
        <v>86</v>
      </c>
      <c r="M2534" s="21"/>
    </row>
    <row r="2535" spans="2:13" ht="15" customHeight="1">
      <c r="C2535" s="27" t="s">
        <v>14</v>
      </c>
      <c r="D2535" s="27" t="s">
        <v>87</v>
      </c>
      <c r="E2535" s="28"/>
      <c r="F2535" s="28"/>
      <c r="G2535" s="28"/>
      <c r="H2535" s="28"/>
      <c r="I2535" s="28"/>
    </row>
    <row r="2536" spans="2:13" ht="15" customHeight="1">
      <c r="C2536" s="28"/>
      <c r="D2536" s="27" t="s">
        <v>53</v>
      </c>
      <c r="E2536" s="27" t="s">
        <v>63</v>
      </c>
      <c r="F2536" s="29" t="s">
        <v>50</v>
      </c>
      <c r="G2536" s="27">
        <v>0.6</v>
      </c>
      <c r="H2536" s="30">
        <f>VLOOKUP(E2536,UPAH!$C:$F,4,0)</f>
        <v>93000</v>
      </c>
      <c r="I2536" s="31">
        <f t="shared" ref="I2536:I2539" si="250">+G2536*H2536</f>
        <v>55800</v>
      </c>
    </row>
    <row r="2537" spans="2:13" ht="15" customHeight="1">
      <c r="C2537" s="28"/>
      <c r="D2537" s="27" t="s">
        <v>2167</v>
      </c>
      <c r="E2537" s="27" t="s">
        <v>64</v>
      </c>
      <c r="F2537" s="29" t="s">
        <v>50</v>
      </c>
      <c r="G2537" s="27">
        <v>0.2</v>
      </c>
      <c r="H2537" s="30">
        <f>VLOOKUP(E2537,UPAH!$C:$F,4,0)</f>
        <v>98000</v>
      </c>
      <c r="I2537" s="31">
        <f t="shared" si="250"/>
        <v>19600</v>
      </c>
    </row>
    <row r="2538" spans="2:13" ht="15" customHeight="1">
      <c r="C2538" s="28"/>
      <c r="D2538" s="27" t="s">
        <v>76</v>
      </c>
      <c r="E2538" s="27" t="s">
        <v>65</v>
      </c>
      <c r="F2538" s="29" t="s">
        <v>50</v>
      </c>
      <c r="G2538" s="27">
        <v>0.02</v>
      </c>
      <c r="H2538" s="30">
        <f>VLOOKUP(E2538,UPAH!$C:$F,4,0)</f>
        <v>106000</v>
      </c>
      <c r="I2538" s="31">
        <f t="shared" si="250"/>
        <v>2120</v>
      </c>
    </row>
    <row r="2539" spans="2:13" ht="15" customHeight="1">
      <c r="C2539" s="28"/>
      <c r="D2539" s="27" t="s">
        <v>49</v>
      </c>
      <c r="E2539" s="27" t="s">
        <v>66</v>
      </c>
      <c r="F2539" s="29" t="s">
        <v>50</v>
      </c>
      <c r="G2539" s="27">
        <v>0.03</v>
      </c>
      <c r="H2539" s="30">
        <f>VLOOKUP(E2539,UPAH!$C:$F,4,0)</f>
        <v>111000</v>
      </c>
      <c r="I2539" s="31">
        <f t="shared" si="250"/>
        <v>3330</v>
      </c>
    </row>
    <row r="2540" spans="2:13" ht="15" customHeight="1">
      <c r="C2540" s="28"/>
      <c r="D2540" s="28"/>
      <c r="E2540" s="28"/>
      <c r="F2540" s="34" t="s">
        <v>88</v>
      </c>
      <c r="G2540" s="35"/>
      <c r="H2540" s="28"/>
      <c r="I2540" s="32">
        <f>SUM(I2536:I2539)</f>
        <v>80850</v>
      </c>
    </row>
    <row r="2541" spans="2:13" ht="15" customHeight="1">
      <c r="C2541" s="27" t="s">
        <v>80</v>
      </c>
      <c r="D2541" s="27" t="s">
        <v>89</v>
      </c>
      <c r="E2541" s="28"/>
      <c r="F2541" s="28"/>
      <c r="G2541" s="28"/>
      <c r="H2541" s="28"/>
      <c r="I2541" s="28"/>
    </row>
    <row r="2542" spans="2:13" ht="15" customHeight="1">
      <c r="C2542" s="28"/>
      <c r="D2542" s="27" t="s">
        <v>74</v>
      </c>
      <c r="E2542" s="27" t="s">
        <v>2171</v>
      </c>
      <c r="F2542" s="30" t="str">
        <f>VLOOKUP(E2542,MATERIAL!$C:$F,3,0)</f>
        <v>Buah</v>
      </c>
      <c r="G2542" s="27">
        <v>140</v>
      </c>
      <c r="H2542" s="30">
        <f>VLOOKUP(E2542,MATERIAL!$C:$F,4,0)</f>
        <v>700</v>
      </c>
      <c r="I2542" s="31">
        <f t="shared" ref="I2542:I2544" si="251">+G2542*H2542</f>
        <v>98000</v>
      </c>
    </row>
    <row r="2543" spans="2:13" ht="15" customHeight="1">
      <c r="C2543" s="28"/>
      <c r="D2543" s="27" t="s">
        <v>103</v>
      </c>
      <c r="E2543" s="27" t="s">
        <v>104</v>
      </c>
      <c r="F2543" s="30" t="str">
        <f>VLOOKUP(E2543,MATERIAL!$C:$F,3,0)</f>
        <v>Kg</v>
      </c>
      <c r="G2543" s="27">
        <v>18.5</v>
      </c>
      <c r="H2543" s="30">
        <f>VLOOKUP(E2543,MATERIAL!$C:$F,4,0)</f>
        <v>1250</v>
      </c>
      <c r="I2543" s="31">
        <f t="shared" si="251"/>
        <v>23125</v>
      </c>
    </row>
    <row r="2544" spans="2:13" ht="15" customHeight="1">
      <c r="C2544" s="28"/>
      <c r="D2544" s="27" t="s">
        <v>78</v>
      </c>
      <c r="E2544" s="27" t="s">
        <v>2170</v>
      </c>
      <c r="F2544" s="30" t="str">
        <f>VLOOKUP(E2544,MATERIAL!$C:$F,3,0)</f>
        <v>m3</v>
      </c>
      <c r="G2544" s="27">
        <v>0.122</v>
      </c>
      <c r="H2544" s="30">
        <f>VLOOKUP(E2544,MATERIAL!$C:$F,4,0)</f>
        <v>131100</v>
      </c>
      <c r="I2544" s="31">
        <f t="shared" si="251"/>
        <v>15994.199999999999</v>
      </c>
    </row>
    <row r="2545" spans="2:13" ht="15" customHeight="1">
      <c r="C2545" s="28"/>
      <c r="D2545" s="28"/>
      <c r="E2545" s="28"/>
      <c r="F2545" s="34" t="s">
        <v>90</v>
      </c>
      <c r="G2545" s="35"/>
      <c r="H2545" s="28"/>
      <c r="I2545" s="32">
        <f>SUM(I2542:I2544)</f>
        <v>137119.20000000001</v>
      </c>
    </row>
    <row r="2546" spans="2:13" ht="15" customHeight="1">
      <c r="C2546" s="27" t="s">
        <v>81</v>
      </c>
      <c r="D2546" s="27" t="s">
        <v>91</v>
      </c>
      <c r="E2546" s="28"/>
      <c r="F2546" s="28"/>
      <c r="G2546" s="28"/>
      <c r="H2546" s="28"/>
      <c r="I2546" s="33"/>
    </row>
    <row r="2547" spans="2:13" ht="15" customHeight="1">
      <c r="C2547" s="28"/>
      <c r="D2547" s="28"/>
      <c r="E2547" s="28"/>
      <c r="F2547" s="34" t="s">
        <v>92</v>
      </c>
      <c r="G2547" s="35"/>
      <c r="H2547" s="28"/>
      <c r="I2547" s="33"/>
    </row>
    <row r="2548" spans="2:13" ht="15" customHeight="1">
      <c r="C2548" s="27" t="s">
        <v>82</v>
      </c>
      <c r="D2548" s="27" t="s">
        <v>93</v>
      </c>
      <c r="E2548" s="28"/>
      <c r="F2548" s="28"/>
      <c r="G2548" s="28"/>
      <c r="H2548" s="28"/>
      <c r="I2548" s="36">
        <f>I2540+I2545</f>
        <v>217969.2</v>
      </c>
    </row>
    <row r="2549" spans="2:13" ht="15" customHeight="1">
      <c r="C2549" s="27" t="s">
        <v>83</v>
      </c>
      <c r="D2549" s="27" t="str">
        <f>+"Overhead &amp; Profit "&amp;$L$3*100&amp;"%"</f>
        <v>Overhead &amp; Profit 9,5%</v>
      </c>
      <c r="E2549" s="28"/>
      <c r="F2549" s="28"/>
      <c r="G2549" s="27">
        <f>$L$3</f>
        <v>9.5000000000000001E-2</v>
      </c>
      <c r="H2549" s="28"/>
      <c r="I2549" s="36">
        <f>G2549*I2548</f>
        <v>20707.074000000001</v>
      </c>
    </row>
    <row r="2550" spans="2:13" ht="15" customHeight="1">
      <c r="B2550" s="37" t="str">
        <f>$M$8&amp;J2550</f>
        <v>PPD5</v>
      </c>
      <c r="C2550" s="27" t="s">
        <v>1</v>
      </c>
      <c r="D2550" s="27" t="s">
        <v>94</v>
      </c>
      <c r="E2550" s="28"/>
      <c r="F2550" s="28"/>
      <c r="G2550" s="28"/>
      <c r="H2550" s="28"/>
      <c r="I2550" s="36">
        <f>SUM(I2548:I2549)</f>
        <v>238676.274</v>
      </c>
      <c r="J2550" s="21">
        <v>5</v>
      </c>
    </row>
    <row r="2551" spans="2:13" ht="15" customHeight="1">
      <c r="B2551" s="26"/>
    </row>
    <row r="2552" spans="2:13">
      <c r="B2552" s="26"/>
      <c r="C2552" s="21" t="str">
        <f>VLOOKUP(B2570,'REKAP ANALISA'!$C:$G,3,0)</f>
        <v>Pemasangan 1 m2 dinding bata merah (5x11x22) cm tebal 1 batu campuran 1SP : 3KP : 10P</v>
      </c>
      <c r="M2552" s="21"/>
    </row>
    <row r="2553" spans="2:13">
      <c r="C2553" s="27" t="s">
        <v>0</v>
      </c>
      <c r="D2553" s="27" t="s">
        <v>60</v>
      </c>
      <c r="E2553" s="27" t="s">
        <v>59</v>
      </c>
      <c r="F2553" s="27" t="s">
        <v>61</v>
      </c>
      <c r="G2553" s="27" t="s">
        <v>62</v>
      </c>
      <c r="H2553" s="27" t="s">
        <v>85</v>
      </c>
      <c r="I2553" s="27" t="s">
        <v>86</v>
      </c>
      <c r="M2553" s="21"/>
    </row>
    <row r="2554" spans="2:13" ht="15" customHeight="1">
      <c r="C2554" s="27" t="s">
        <v>14</v>
      </c>
      <c r="D2554" s="27" t="s">
        <v>87</v>
      </c>
      <c r="E2554" s="28"/>
      <c r="F2554" s="28"/>
      <c r="G2554" s="28"/>
      <c r="H2554" s="28"/>
      <c r="I2554" s="28"/>
    </row>
    <row r="2555" spans="2:13" ht="15" customHeight="1">
      <c r="C2555" s="28"/>
      <c r="D2555" s="27" t="s">
        <v>53</v>
      </c>
      <c r="E2555" s="27" t="s">
        <v>63</v>
      </c>
      <c r="F2555" s="29" t="s">
        <v>50</v>
      </c>
      <c r="G2555" s="27">
        <v>0.6</v>
      </c>
      <c r="H2555" s="30">
        <f>VLOOKUP(E2555,UPAH!$C:$F,4,0)</f>
        <v>93000</v>
      </c>
      <c r="I2555" s="31">
        <f t="shared" ref="I2555:I2558" si="252">+G2555*H2555</f>
        <v>55800</v>
      </c>
    </row>
    <row r="2556" spans="2:13" ht="15" customHeight="1">
      <c r="C2556" s="28"/>
      <c r="D2556" s="27" t="s">
        <v>2167</v>
      </c>
      <c r="E2556" s="27" t="s">
        <v>64</v>
      </c>
      <c r="F2556" s="29" t="s">
        <v>50</v>
      </c>
      <c r="G2556" s="27">
        <v>0.2</v>
      </c>
      <c r="H2556" s="30">
        <f>VLOOKUP(E2556,UPAH!$C:$F,4,0)</f>
        <v>98000</v>
      </c>
      <c r="I2556" s="31">
        <f t="shared" si="252"/>
        <v>19600</v>
      </c>
    </row>
    <row r="2557" spans="2:13" ht="15" customHeight="1">
      <c r="C2557" s="28"/>
      <c r="D2557" s="27" t="s">
        <v>76</v>
      </c>
      <c r="E2557" s="27" t="s">
        <v>65</v>
      </c>
      <c r="F2557" s="29" t="s">
        <v>50</v>
      </c>
      <c r="G2557" s="27">
        <v>0.02</v>
      </c>
      <c r="H2557" s="30">
        <f>VLOOKUP(E2557,UPAH!$C:$F,4,0)</f>
        <v>106000</v>
      </c>
      <c r="I2557" s="31">
        <f t="shared" si="252"/>
        <v>2120</v>
      </c>
    </row>
    <row r="2558" spans="2:13" ht="15" customHeight="1">
      <c r="C2558" s="28"/>
      <c r="D2558" s="27" t="s">
        <v>49</v>
      </c>
      <c r="E2558" s="27" t="s">
        <v>66</v>
      </c>
      <c r="F2558" s="29" t="s">
        <v>50</v>
      </c>
      <c r="G2558" s="27">
        <v>0.03</v>
      </c>
      <c r="H2558" s="30">
        <f>VLOOKUP(E2558,UPAH!$C:$F,4,0)</f>
        <v>111000</v>
      </c>
      <c r="I2558" s="31">
        <f t="shared" si="252"/>
        <v>3330</v>
      </c>
    </row>
    <row r="2559" spans="2:13" ht="15" customHeight="1">
      <c r="C2559" s="28"/>
      <c r="D2559" s="28"/>
      <c r="E2559" s="28"/>
      <c r="F2559" s="34" t="s">
        <v>88</v>
      </c>
      <c r="G2559" s="35"/>
      <c r="H2559" s="28"/>
      <c r="I2559" s="32">
        <f>SUM(I2555:I2558)</f>
        <v>80850</v>
      </c>
    </row>
    <row r="2560" spans="2:13" ht="15" customHeight="1">
      <c r="C2560" s="27" t="s">
        <v>80</v>
      </c>
      <c r="D2560" s="27" t="s">
        <v>89</v>
      </c>
      <c r="E2560" s="28"/>
      <c r="F2560" s="28"/>
      <c r="G2560" s="28"/>
      <c r="H2560" s="28"/>
      <c r="I2560" s="28"/>
    </row>
    <row r="2561" spans="2:13" ht="15" customHeight="1">
      <c r="C2561" s="28"/>
      <c r="D2561" s="27" t="s">
        <v>74</v>
      </c>
      <c r="E2561" s="27" t="s">
        <v>2171</v>
      </c>
      <c r="F2561" s="30" t="str">
        <f>VLOOKUP(E2561,MATERIAL!$C:$F,3,0)</f>
        <v>Buah</v>
      </c>
      <c r="G2561" s="27">
        <v>140</v>
      </c>
      <c r="H2561" s="30">
        <f>VLOOKUP(E2561,MATERIAL!$C:$F,4,0)</f>
        <v>700</v>
      </c>
      <c r="I2561" s="31">
        <f t="shared" ref="I2561:I2564" si="253">+G2561*H2561</f>
        <v>98000</v>
      </c>
    </row>
    <row r="2562" spans="2:13" ht="15" customHeight="1">
      <c r="C2562" s="28"/>
      <c r="D2562" s="27" t="s">
        <v>103</v>
      </c>
      <c r="E2562" s="27" t="s">
        <v>104</v>
      </c>
      <c r="F2562" s="30" t="str">
        <f>VLOOKUP(E2562,MATERIAL!$C:$F,3,0)</f>
        <v>Kg</v>
      </c>
      <c r="G2562" s="27">
        <v>10.08</v>
      </c>
      <c r="H2562" s="30">
        <f>VLOOKUP(E2562,MATERIAL!$C:$F,4,0)</f>
        <v>1250</v>
      </c>
      <c r="I2562" s="31">
        <f t="shared" si="253"/>
        <v>12600</v>
      </c>
    </row>
    <row r="2563" spans="2:13" ht="15" customHeight="1">
      <c r="C2563" s="28"/>
      <c r="D2563" s="27" t="s">
        <v>2199</v>
      </c>
      <c r="E2563" s="27" t="s">
        <v>2200</v>
      </c>
      <c r="F2563" s="30" t="str">
        <f>VLOOKUP(E2563,MATERIAL!$C:$F,3,0)</f>
        <v>m3</v>
      </c>
      <c r="G2563" s="27">
        <v>2.75E-2</v>
      </c>
      <c r="H2563" s="30">
        <f>VLOOKUP(E2563,MATERIAL!$C:$F,4,0)</f>
        <v>111800</v>
      </c>
      <c r="I2563" s="31">
        <f t="shared" si="253"/>
        <v>3074.5</v>
      </c>
    </row>
    <row r="2564" spans="2:13" ht="15" customHeight="1">
      <c r="C2564" s="28"/>
      <c r="D2564" s="27" t="s">
        <v>78</v>
      </c>
      <c r="E2564" s="27" t="s">
        <v>2170</v>
      </c>
      <c r="F2564" s="30" t="str">
        <f>VLOOKUP(E2564,MATERIAL!$C:$F,3,0)</f>
        <v>m3</v>
      </c>
      <c r="G2564" s="27">
        <v>9.2499999999999999E-2</v>
      </c>
      <c r="H2564" s="30">
        <f>VLOOKUP(E2564,MATERIAL!$C:$F,4,0)</f>
        <v>131100</v>
      </c>
      <c r="I2564" s="31">
        <f t="shared" si="253"/>
        <v>12126.75</v>
      </c>
    </row>
    <row r="2565" spans="2:13" ht="15" customHeight="1">
      <c r="C2565" s="28"/>
      <c r="D2565" s="28"/>
      <c r="E2565" s="28"/>
      <c r="F2565" s="34" t="s">
        <v>90</v>
      </c>
      <c r="G2565" s="35"/>
      <c r="H2565" s="28"/>
      <c r="I2565" s="32">
        <f>SUM(I2561:I2564)</f>
        <v>125801.25</v>
      </c>
    </row>
    <row r="2566" spans="2:13" ht="15" customHeight="1">
      <c r="C2566" s="27" t="s">
        <v>81</v>
      </c>
      <c r="D2566" s="27" t="s">
        <v>91</v>
      </c>
      <c r="E2566" s="28"/>
      <c r="F2566" s="28"/>
      <c r="G2566" s="28"/>
      <c r="H2566" s="28"/>
      <c r="I2566" s="33"/>
    </row>
    <row r="2567" spans="2:13" ht="15" customHeight="1">
      <c r="C2567" s="28"/>
      <c r="D2567" s="28"/>
      <c r="E2567" s="28"/>
      <c r="F2567" s="34" t="s">
        <v>92</v>
      </c>
      <c r="G2567" s="35"/>
      <c r="H2567" s="28"/>
      <c r="I2567" s="33"/>
    </row>
    <row r="2568" spans="2:13" ht="15" customHeight="1">
      <c r="C2568" s="27" t="s">
        <v>82</v>
      </c>
      <c r="D2568" s="27" t="s">
        <v>93</v>
      </c>
      <c r="E2568" s="28"/>
      <c r="F2568" s="28"/>
      <c r="G2568" s="28"/>
      <c r="H2568" s="28"/>
      <c r="I2568" s="36">
        <f>I2559+I2565</f>
        <v>206651.25</v>
      </c>
    </row>
    <row r="2569" spans="2:13" ht="15" customHeight="1">
      <c r="C2569" s="27" t="s">
        <v>83</v>
      </c>
      <c r="D2569" s="27" t="str">
        <f>+"Overhead &amp; Profit "&amp;$L$3*100&amp;"%"</f>
        <v>Overhead &amp; Profit 9,5%</v>
      </c>
      <c r="E2569" s="28"/>
      <c r="F2569" s="28"/>
      <c r="G2569" s="27">
        <f>$L$3</f>
        <v>9.5000000000000001E-2</v>
      </c>
      <c r="H2569" s="28"/>
      <c r="I2569" s="36">
        <f>G2569*I2568</f>
        <v>19631.868750000001</v>
      </c>
    </row>
    <row r="2570" spans="2:13" ht="15" customHeight="1">
      <c r="B2570" s="37" t="str">
        <f>$M$8&amp;J2570</f>
        <v>PPD6</v>
      </c>
      <c r="C2570" s="27" t="s">
        <v>1</v>
      </c>
      <c r="D2570" s="27" t="s">
        <v>94</v>
      </c>
      <c r="E2570" s="28"/>
      <c r="F2570" s="28"/>
      <c r="G2570" s="28"/>
      <c r="H2570" s="28"/>
      <c r="I2570" s="36">
        <f>SUM(I2568:I2569)</f>
        <v>226283.11874999999</v>
      </c>
      <c r="J2570" s="21">
        <v>6</v>
      </c>
    </row>
    <row r="2571" spans="2:13">
      <c r="B2571" s="26"/>
      <c r="M2571" s="21"/>
    </row>
    <row r="2572" spans="2:13">
      <c r="B2572" s="26"/>
      <c r="C2572" s="21" t="str">
        <f>VLOOKUP(B2589,'REKAP ANALISA'!$C:$G,3,0)</f>
        <v>Pemasangan 1 m2 dinding bata merah (5x11x22) cm tebal ½ batu campuran 1SP : 2PP</v>
      </c>
      <c r="M2572" s="21"/>
    </row>
    <row r="2573" spans="2:13" ht="15" customHeight="1">
      <c r="C2573" s="27" t="s">
        <v>0</v>
      </c>
      <c r="D2573" s="27" t="s">
        <v>60</v>
      </c>
      <c r="E2573" s="27" t="s">
        <v>59</v>
      </c>
      <c r="F2573" s="27" t="s">
        <v>61</v>
      </c>
      <c r="G2573" s="27" t="s">
        <v>62</v>
      </c>
      <c r="H2573" s="27" t="s">
        <v>85</v>
      </c>
      <c r="I2573" s="27" t="s">
        <v>86</v>
      </c>
    </row>
    <row r="2574" spans="2:13" ht="15" customHeight="1">
      <c r="C2574" s="27" t="s">
        <v>14</v>
      </c>
      <c r="D2574" s="27" t="s">
        <v>87</v>
      </c>
      <c r="E2574" s="28"/>
      <c r="F2574" s="28"/>
      <c r="G2574" s="28"/>
      <c r="H2574" s="28"/>
      <c r="I2574" s="28"/>
    </row>
    <row r="2575" spans="2:13" ht="15" customHeight="1">
      <c r="C2575" s="28"/>
      <c r="D2575" s="27" t="s">
        <v>53</v>
      </c>
      <c r="E2575" s="27" t="s">
        <v>63</v>
      </c>
      <c r="F2575" s="29" t="s">
        <v>50</v>
      </c>
      <c r="G2575" s="27">
        <v>0.3</v>
      </c>
      <c r="H2575" s="30">
        <f>VLOOKUP(E2575,UPAH!$C:$F,4,0)</f>
        <v>93000</v>
      </c>
      <c r="I2575" s="31">
        <f t="shared" ref="I2575:I2578" si="254">+G2575*H2575</f>
        <v>27900</v>
      </c>
    </row>
    <row r="2576" spans="2:13" ht="15" customHeight="1">
      <c r="C2576" s="28"/>
      <c r="D2576" s="27" t="s">
        <v>2167</v>
      </c>
      <c r="E2576" s="27" t="s">
        <v>64</v>
      </c>
      <c r="F2576" s="29" t="s">
        <v>50</v>
      </c>
      <c r="G2576" s="27">
        <v>0.1</v>
      </c>
      <c r="H2576" s="30">
        <f>VLOOKUP(E2576,UPAH!$C:$F,4,0)</f>
        <v>98000</v>
      </c>
      <c r="I2576" s="31">
        <f t="shared" si="254"/>
        <v>9800</v>
      </c>
    </row>
    <row r="2577" spans="2:13" ht="15" customHeight="1">
      <c r="C2577" s="28"/>
      <c r="D2577" s="27" t="s">
        <v>76</v>
      </c>
      <c r="E2577" s="27" t="s">
        <v>65</v>
      </c>
      <c r="F2577" s="29" t="s">
        <v>50</v>
      </c>
      <c r="G2577" s="27">
        <v>0.01</v>
      </c>
      <c r="H2577" s="30">
        <f>VLOOKUP(E2577,UPAH!$C:$F,4,0)</f>
        <v>106000</v>
      </c>
      <c r="I2577" s="31">
        <f t="shared" si="254"/>
        <v>1060</v>
      </c>
    </row>
    <row r="2578" spans="2:13" ht="15" customHeight="1">
      <c r="C2578" s="28"/>
      <c r="D2578" s="27" t="s">
        <v>49</v>
      </c>
      <c r="E2578" s="27" t="s">
        <v>66</v>
      </c>
      <c r="F2578" s="29" t="s">
        <v>50</v>
      </c>
      <c r="G2578" s="27">
        <v>1.4999999999999999E-2</v>
      </c>
      <c r="H2578" s="30">
        <f>VLOOKUP(E2578,UPAH!$C:$F,4,0)</f>
        <v>111000</v>
      </c>
      <c r="I2578" s="31">
        <f t="shared" si="254"/>
        <v>1665</v>
      </c>
    </row>
    <row r="2579" spans="2:13" ht="15" customHeight="1">
      <c r="C2579" s="28"/>
      <c r="D2579" s="28"/>
      <c r="E2579" s="28"/>
      <c r="F2579" s="34" t="s">
        <v>88</v>
      </c>
      <c r="G2579" s="35"/>
      <c r="H2579" s="28"/>
      <c r="I2579" s="32">
        <f>SUM(I2575:I2578)</f>
        <v>40425</v>
      </c>
    </row>
    <row r="2580" spans="2:13" ht="15" customHeight="1">
      <c r="C2580" s="27" t="s">
        <v>80</v>
      </c>
      <c r="D2580" s="27" t="s">
        <v>89</v>
      </c>
      <c r="E2580" s="28"/>
      <c r="F2580" s="28"/>
      <c r="G2580" s="28"/>
      <c r="H2580" s="28"/>
      <c r="I2580" s="28"/>
    </row>
    <row r="2581" spans="2:13" ht="15" customHeight="1">
      <c r="C2581" s="28"/>
      <c r="D2581" s="27" t="s">
        <v>74</v>
      </c>
      <c r="E2581" s="27" t="s">
        <v>2171</v>
      </c>
      <c r="F2581" s="30" t="str">
        <f>VLOOKUP(E2581,MATERIAL!$C:$F,3,0)</f>
        <v>Buah</v>
      </c>
      <c r="G2581" s="27">
        <v>70</v>
      </c>
      <c r="H2581" s="30">
        <f>VLOOKUP(E2581,MATERIAL!$C:$F,4,0)</f>
        <v>700</v>
      </c>
      <c r="I2581" s="31">
        <f t="shared" ref="I2581:I2583" si="255">+G2581*H2581</f>
        <v>49000</v>
      </c>
    </row>
    <row r="2582" spans="2:13" ht="15" customHeight="1">
      <c r="C2582" s="28"/>
      <c r="D2582" s="27" t="s">
        <v>103</v>
      </c>
      <c r="E2582" s="27" t="s">
        <v>104</v>
      </c>
      <c r="F2582" s="30" t="str">
        <f>VLOOKUP(E2582,MATERIAL!$C:$F,3,0)</f>
        <v>Kg</v>
      </c>
      <c r="G2582" s="27">
        <v>18.95</v>
      </c>
      <c r="H2582" s="30">
        <f>VLOOKUP(E2582,MATERIAL!$C:$F,4,0)</f>
        <v>1250</v>
      </c>
      <c r="I2582" s="31">
        <f t="shared" si="255"/>
        <v>23687.5</v>
      </c>
    </row>
    <row r="2583" spans="2:13" ht="15" customHeight="1">
      <c r="C2583" s="28"/>
      <c r="D2583" s="27" t="s">
        <v>78</v>
      </c>
      <c r="E2583" s="27" t="s">
        <v>2170</v>
      </c>
      <c r="F2583" s="30" t="str">
        <f>VLOOKUP(E2583,MATERIAL!$C:$F,3,0)</f>
        <v>m3</v>
      </c>
      <c r="G2583" s="27">
        <v>3.7999999999999999E-2</v>
      </c>
      <c r="H2583" s="30">
        <f>VLOOKUP(E2583,MATERIAL!$C:$F,4,0)</f>
        <v>131100</v>
      </c>
      <c r="I2583" s="31">
        <f t="shared" si="255"/>
        <v>4981.8</v>
      </c>
    </row>
    <row r="2584" spans="2:13" ht="15" customHeight="1">
      <c r="C2584" s="28"/>
      <c r="D2584" s="28"/>
      <c r="E2584" s="28"/>
      <c r="F2584" s="34" t="s">
        <v>90</v>
      </c>
      <c r="G2584" s="35"/>
      <c r="H2584" s="28"/>
      <c r="I2584" s="32">
        <f>SUM(I2581:I2583)</f>
        <v>77669.3</v>
      </c>
    </row>
    <row r="2585" spans="2:13" ht="15" customHeight="1">
      <c r="C2585" s="27" t="s">
        <v>81</v>
      </c>
      <c r="D2585" s="27" t="s">
        <v>91</v>
      </c>
      <c r="E2585" s="28"/>
      <c r="F2585" s="28"/>
      <c r="G2585" s="28"/>
      <c r="H2585" s="28"/>
      <c r="I2585" s="33"/>
    </row>
    <row r="2586" spans="2:13" ht="15" customHeight="1">
      <c r="C2586" s="28"/>
      <c r="D2586" s="28"/>
      <c r="E2586" s="28"/>
      <c r="F2586" s="34" t="s">
        <v>92</v>
      </c>
      <c r="G2586" s="35"/>
      <c r="H2586" s="28"/>
      <c r="I2586" s="33"/>
    </row>
    <row r="2587" spans="2:13" ht="15" customHeight="1">
      <c r="C2587" s="27" t="s">
        <v>82</v>
      </c>
      <c r="D2587" s="27" t="s">
        <v>93</v>
      </c>
      <c r="E2587" s="28"/>
      <c r="F2587" s="28"/>
      <c r="G2587" s="28"/>
      <c r="H2587" s="28"/>
      <c r="I2587" s="36">
        <f>I2579+I2584</f>
        <v>118094.3</v>
      </c>
    </row>
    <row r="2588" spans="2:13" ht="15" customHeight="1">
      <c r="C2588" s="27" t="s">
        <v>83</v>
      </c>
      <c r="D2588" s="27" t="str">
        <f>+"Overhead &amp; Profit "&amp;$L$3*100&amp;"%"</f>
        <v>Overhead &amp; Profit 9,5%</v>
      </c>
      <c r="E2588" s="28"/>
      <c r="F2588" s="28"/>
      <c r="G2588" s="27">
        <f>$L$3</f>
        <v>9.5000000000000001E-2</v>
      </c>
      <c r="H2588" s="28"/>
      <c r="I2588" s="36">
        <f>G2588*I2587</f>
        <v>11218.958500000001</v>
      </c>
    </row>
    <row r="2589" spans="2:13" ht="15" customHeight="1">
      <c r="B2589" s="37" t="str">
        <f>$M$8&amp;J2589</f>
        <v>PPD7</v>
      </c>
      <c r="C2589" s="27" t="s">
        <v>1</v>
      </c>
      <c r="D2589" s="27" t="s">
        <v>94</v>
      </c>
      <c r="E2589" s="28"/>
      <c r="F2589" s="28"/>
      <c r="G2589" s="28"/>
      <c r="H2589" s="28"/>
      <c r="I2589" s="36">
        <f>SUM(I2587:I2588)</f>
        <v>129313.2585</v>
      </c>
      <c r="J2589" s="21">
        <v>7</v>
      </c>
    </row>
    <row r="2590" spans="2:13" ht="15" customHeight="1">
      <c r="B2590" s="26"/>
    </row>
    <row r="2591" spans="2:13">
      <c r="B2591" s="26"/>
      <c r="C2591" s="21" t="str">
        <f>VLOOKUP(B2608,'REKAP ANALISA'!$C:$G,3,0)</f>
        <v>Pemasangan 1 m2 dinding bata merah (5x11x22) cm tebal ½ batu campuran 1SP : 3PP</v>
      </c>
      <c r="M2591" s="21"/>
    </row>
    <row r="2592" spans="2:13">
      <c r="C2592" s="27" t="s">
        <v>0</v>
      </c>
      <c r="D2592" s="27" t="s">
        <v>60</v>
      </c>
      <c r="E2592" s="27" t="s">
        <v>59</v>
      </c>
      <c r="F2592" s="27" t="s">
        <v>61</v>
      </c>
      <c r="G2592" s="27" t="s">
        <v>62</v>
      </c>
      <c r="H2592" s="27" t="s">
        <v>85</v>
      </c>
      <c r="I2592" s="27" t="s">
        <v>86</v>
      </c>
      <c r="M2592" s="21"/>
    </row>
    <row r="2593" spans="2:10" ht="15" customHeight="1">
      <c r="C2593" s="27" t="s">
        <v>14</v>
      </c>
      <c r="D2593" s="27" t="s">
        <v>87</v>
      </c>
      <c r="E2593" s="28"/>
      <c r="F2593" s="28"/>
      <c r="G2593" s="28"/>
      <c r="H2593" s="28"/>
      <c r="I2593" s="28"/>
    </row>
    <row r="2594" spans="2:10" ht="15" customHeight="1">
      <c r="C2594" s="28"/>
      <c r="D2594" s="27" t="s">
        <v>53</v>
      </c>
      <c r="E2594" s="27" t="s">
        <v>63</v>
      </c>
      <c r="F2594" s="29" t="s">
        <v>50</v>
      </c>
      <c r="G2594" s="27">
        <v>0.3</v>
      </c>
      <c r="H2594" s="30">
        <f>VLOOKUP(E2594,UPAH!$C:$F,4,0)</f>
        <v>93000</v>
      </c>
      <c r="I2594" s="31">
        <f t="shared" ref="I2594:I2597" si="256">+G2594*H2594</f>
        <v>27900</v>
      </c>
    </row>
    <row r="2595" spans="2:10" ht="15" customHeight="1">
      <c r="C2595" s="28"/>
      <c r="D2595" s="27" t="s">
        <v>2167</v>
      </c>
      <c r="E2595" s="27" t="s">
        <v>64</v>
      </c>
      <c r="F2595" s="29" t="s">
        <v>50</v>
      </c>
      <c r="G2595" s="27">
        <v>0.1</v>
      </c>
      <c r="H2595" s="30">
        <f>VLOOKUP(E2595,UPAH!$C:$F,4,0)</f>
        <v>98000</v>
      </c>
      <c r="I2595" s="31">
        <f t="shared" si="256"/>
        <v>9800</v>
      </c>
    </row>
    <row r="2596" spans="2:10" ht="15" customHeight="1">
      <c r="C2596" s="28"/>
      <c r="D2596" s="27" t="s">
        <v>76</v>
      </c>
      <c r="E2596" s="27" t="s">
        <v>65</v>
      </c>
      <c r="F2596" s="29" t="s">
        <v>50</v>
      </c>
      <c r="G2596" s="27">
        <v>0.01</v>
      </c>
      <c r="H2596" s="30">
        <f>VLOOKUP(E2596,UPAH!$C:$F,4,0)</f>
        <v>106000</v>
      </c>
      <c r="I2596" s="31">
        <f t="shared" si="256"/>
        <v>1060</v>
      </c>
    </row>
    <row r="2597" spans="2:10" ht="15" customHeight="1">
      <c r="C2597" s="28"/>
      <c r="D2597" s="27" t="s">
        <v>49</v>
      </c>
      <c r="E2597" s="27" t="s">
        <v>66</v>
      </c>
      <c r="F2597" s="29" t="s">
        <v>50</v>
      </c>
      <c r="G2597" s="27">
        <v>1.4999999999999999E-2</v>
      </c>
      <c r="H2597" s="30">
        <f>VLOOKUP(E2597,UPAH!$C:$F,4,0)</f>
        <v>111000</v>
      </c>
      <c r="I2597" s="31">
        <f t="shared" si="256"/>
        <v>1665</v>
      </c>
    </row>
    <row r="2598" spans="2:10" ht="15" customHeight="1">
      <c r="C2598" s="28"/>
      <c r="D2598" s="28"/>
      <c r="E2598" s="28"/>
      <c r="F2598" s="34" t="s">
        <v>88</v>
      </c>
      <c r="G2598" s="35"/>
      <c r="H2598" s="28"/>
      <c r="I2598" s="32">
        <f>SUM(I2594:I2597)</f>
        <v>40425</v>
      </c>
    </row>
    <row r="2599" spans="2:10" ht="15" customHeight="1">
      <c r="C2599" s="27" t="s">
        <v>80</v>
      </c>
      <c r="D2599" s="27" t="s">
        <v>89</v>
      </c>
      <c r="E2599" s="28"/>
      <c r="F2599" s="28"/>
      <c r="G2599" s="28"/>
      <c r="H2599" s="28"/>
      <c r="I2599" s="28"/>
    </row>
    <row r="2600" spans="2:10" ht="15" customHeight="1">
      <c r="C2600" s="28"/>
      <c r="D2600" s="27" t="s">
        <v>74</v>
      </c>
      <c r="E2600" s="27" t="s">
        <v>2171</v>
      </c>
      <c r="F2600" s="30" t="str">
        <f>VLOOKUP(E2600,MATERIAL!$C:$F,3,0)</f>
        <v>Buah</v>
      </c>
      <c r="G2600" s="27">
        <v>70</v>
      </c>
      <c r="H2600" s="30">
        <f>VLOOKUP(E2600,MATERIAL!$C:$F,4,0)</f>
        <v>700</v>
      </c>
      <c r="I2600" s="31">
        <f t="shared" ref="I2600:I2602" si="257">+G2600*H2600</f>
        <v>49000</v>
      </c>
    </row>
    <row r="2601" spans="2:10" ht="15" customHeight="1">
      <c r="C2601" s="28"/>
      <c r="D2601" s="27" t="s">
        <v>103</v>
      </c>
      <c r="E2601" s="27" t="s">
        <v>104</v>
      </c>
      <c r="F2601" s="30" t="str">
        <f>VLOOKUP(E2601,MATERIAL!$C:$F,3,0)</f>
        <v>Kg</v>
      </c>
      <c r="G2601" s="27">
        <v>14.37</v>
      </c>
      <c r="H2601" s="30">
        <f>VLOOKUP(E2601,MATERIAL!$C:$F,4,0)</f>
        <v>1250</v>
      </c>
      <c r="I2601" s="31">
        <f t="shared" si="257"/>
        <v>17962.5</v>
      </c>
    </row>
    <row r="2602" spans="2:10" ht="15" customHeight="1">
      <c r="C2602" s="28"/>
      <c r="D2602" s="27" t="s">
        <v>78</v>
      </c>
      <c r="E2602" s="27" t="s">
        <v>2170</v>
      </c>
      <c r="F2602" s="30" t="str">
        <f>VLOOKUP(E2602,MATERIAL!$C:$F,3,0)</f>
        <v>m3</v>
      </c>
      <c r="G2602" s="27">
        <v>0.04</v>
      </c>
      <c r="H2602" s="30">
        <f>VLOOKUP(E2602,MATERIAL!$C:$F,4,0)</f>
        <v>131100</v>
      </c>
      <c r="I2602" s="31">
        <f t="shared" si="257"/>
        <v>5244</v>
      </c>
    </row>
    <row r="2603" spans="2:10" ht="15" customHeight="1">
      <c r="C2603" s="28"/>
      <c r="D2603" s="28"/>
      <c r="E2603" s="28"/>
      <c r="F2603" s="34" t="s">
        <v>90</v>
      </c>
      <c r="G2603" s="35"/>
      <c r="H2603" s="28"/>
      <c r="I2603" s="32">
        <f>SUM(I2600:I2602)</f>
        <v>72206.5</v>
      </c>
    </row>
    <row r="2604" spans="2:10" ht="15" customHeight="1">
      <c r="C2604" s="27" t="s">
        <v>81</v>
      </c>
      <c r="D2604" s="27" t="s">
        <v>91</v>
      </c>
      <c r="E2604" s="28"/>
      <c r="F2604" s="28"/>
      <c r="G2604" s="28"/>
      <c r="H2604" s="28"/>
      <c r="I2604" s="33"/>
    </row>
    <row r="2605" spans="2:10" ht="15" customHeight="1">
      <c r="C2605" s="28"/>
      <c r="D2605" s="28"/>
      <c r="E2605" s="28"/>
      <c r="F2605" s="34" t="s">
        <v>92</v>
      </c>
      <c r="G2605" s="35"/>
      <c r="H2605" s="28"/>
      <c r="I2605" s="33"/>
    </row>
    <row r="2606" spans="2:10" ht="15" customHeight="1">
      <c r="C2606" s="27" t="s">
        <v>82</v>
      </c>
      <c r="D2606" s="27" t="s">
        <v>93</v>
      </c>
      <c r="E2606" s="28"/>
      <c r="F2606" s="28"/>
      <c r="G2606" s="28"/>
      <c r="H2606" s="28"/>
      <c r="I2606" s="36">
        <f>I2598+I2603</f>
        <v>112631.5</v>
      </c>
    </row>
    <row r="2607" spans="2:10" ht="15" customHeight="1">
      <c r="C2607" s="27" t="s">
        <v>83</v>
      </c>
      <c r="D2607" s="27" t="str">
        <f>+"Overhead &amp; Profit "&amp;$L$3*100&amp;"%"</f>
        <v>Overhead &amp; Profit 9,5%</v>
      </c>
      <c r="E2607" s="28"/>
      <c r="F2607" s="28"/>
      <c r="G2607" s="27">
        <f>$L$3</f>
        <v>9.5000000000000001E-2</v>
      </c>
      <c r="H2607" s="28"/>
      <c r="I2607" s="36">
        <f>G2607*I2606</f>
        <v>10699.9925</v>
      </c>
    </row>
    <row r="2608" spans="2:10" ht="15" customHeight="1">
      <c r="B2608" s="37" t="str">
        <f>$M$8&amp;J2608</f>
        <v>PPD8</v>
      </c>
      <c r="C2608" s="27" t="s">
        <v>1</v>
      </c>
      <c r="D2608" s="27" t="s">
        <v>94</v>
      </c>
      <c r="E2608" s="28"/>
      <c r="F2608" s="28"/>
      <c r="G2608" s="28"/>
      <c r="H2608" s="28"/>
      <c r="I2608" s="36">
        <f>SUM(I2606:I2607)</f>
        <v>123331.49249999999</v>
      </c>
      <c r="J2608" s="21">
        <v>8</v>
      </c>
    </row>
    <row r="2609" spans="2:13" ht="15" customHeight="1">
      <c r="B2609" s="26"/>
    </row>
    <row r="2610" spans="2:13">
      <c r="B2610" s="26"/>
      <c r="C2610" s="21" t="str">
        <f>VLOOKUP(B2627,'REKAP ANALISA'!$C:$G,3,0)</f>
        <v>Pemasangan 1 m2 dinding bata merah (5x11x22) cm tebal ½ batu campuran 1SP :4PP</v>
      </c>
      <c r="M2610" s="21"/>
    </row>
    <row r="2611" spans="2:13">
      <c r="C2611" s="27" t="s">
        <v>0</v>
      </c>
      <c r="D2611" s="27" t="s">
        <v>60</v>
      </c>
      <c r="E2611" s="27" t="s">
        <v>59</v>
      </c>
      <c r="F2611" s="27" t="s">
        <v>61</v>
      </c>
      <c r="G2611" s="27" t="s">
        <v>62</v>
      </c>
      <c r="H2611" s="27" t="s">
        <v>85</v>
      </c>
      <c r="I2611" s="27" t="s">
        <v>86</v>
      </c>
      <c r="M2611" s="21"/>
    </row>
    <row r="2612" spans="2:13" ht="15" customHeight="1">
      <c r="C2612" s="27" t="s">
        <v>14</v>
      </c>
      <c r="D2612" s="27" t="s">
        <v>87</v>
      </c>
      <c r="E2612" s="28"/>
      <c r="F2612" s="28"/>
      <c r="G2612" s="28"/>
      <c r="H2612" s="28"/>
      <c r="I2612" s="28"/>
    </row>
    <row r="2613" spans="2:13" ht="15" customHeight="1">
      <c r="C2613" s="28"/>
      <c r="D2613" s="27" t="s">
        <v>53</v>
      </c>
      <c r="E2613" s="27" t="s">
        <v>63</v>
      </c>
      <c r="F2613" s="29" t="s">
        <v>50</v>
      </c>
      <c r="G2613" s="27">
        <v>0.3</v>
      </c>
      <c r="H2613" s="30">
        <f>VLOOKUP(E2613,UPAH!$C:$F,4,0)</f>
        <v>93000</v>
      </c>
      <c r="I2613" s="31">
        <f t="shared" ref="I2613:I2616" si="258">+G2613*H2613</f>
        <v>27900</v>
      </c>
    </row>
    <row r="2614" spans="2:13" ht="15" customHeight="1">
      <c r="C2614" s="28"/>
      <c r="D2614" s="27" t="s">
        <v>2167</v>
      </c>
      <c r="E2614" s="27" t="s">
        <v>64</v>
      </c>
      <c r="F2614" s="29" t="s">
        <v>50</v>
      </c>
      <c r="G2614" s="27">
        <v>0.1</v>
      </c>
      <c r="H2614" s="30">
        <f>VLOOKUP(E2614,UPAH!$C:$F,4,0)</f>
        <v>98000</v>
      </c>
      <c r="I2614" s="31">
        <f t="shared" si="258"/>
        <v>9800</v>
      </c>
    </row>
    <row r="2615" spans="2:13" ht="15" customHeight="1">
      <c r="C2615" s="28"/>
      <c r="D2615" s="27" t="s">
        <v>76</v>
      </c>
      <c r="E2615" s="27" t="s">
        <v>65</v>
      </c>
      <c r="F2615" s="29" t="s">
        <v>50</v>
      </c>
      <c r="G2615" s="27">
        <v>0.01</v>
      </c>
      <c r="H2615" s="30">
        <f>VLOOKUP(E2615,UPAH!$C:$F,4,0)</f>
        <v>106000</v>
      </c>
      <c r="I2615" s="31">
        <f t="shared" si="258"/>
        <v>1060</v>
      </c>
    </row>
    <row r="2616" spans="2:13" ht="15" customHeight="1">
      <c r="C2616" s="28"/>
      <c r="D2616" s="27" t="s">
        <v>49</v>
      </c>
      <c r="E2616" s="27" t="s">
        <v>66</v>
      </c>
      <c r="F2616" s="29" t="s">
        <v>50</v>
      </c>
      <c r="G2616" s="27">
        <v>1.4999999999999999E-2</v>
      </c>
      <c r="H2616" s="30">
        <f>VLOOKUP(E2616,UPAH!$C:$F,4,0)</f>
        <v>111000</v>
      </c>
      <c r="I2616" s="31">
        <f t="shared" si="258"/>
        <v>1665</v>
      </c>
    </row>
    <row r="2617" spans="2:13" ht="15" customHeight="1">
      <c r="C2617" s="28"/>
      <c r="D2617" s="28"/>
      <c r="E2617" s="28"/>
      <c r="F2617" s="34" t="s">
        <v>88</v>
      </c>
      <c r="G2617" s="35"/>
      <c r="H2617" s="28"/>
      <c r="I2617" s="32">
        <f>SUM(I2613:I2616)</f>
        <v>40425</v>
      </c>
    </row>
    <row r="2618" spans="2:13" ht="15" customHeight="1">
      <c r="C2618" s="27" t="s">
        <v>80</v>
      </c>
      <c r="D2618" s="27" t="s">
        <v>89</v>
      </c>
      <c r="E2618" s="28"/>
      <c r="F2618" s="28"/>
      <c r="G2618" s="28"/>
      <c r="H2618" s="28"/>
      <c r="I2618" s="28"/>
    </row>
    <row r="2619" spans="2:13" ht="15" customHeight="1">
      <c r="C2619" s="28"/>
      <c r="D2619" s="27" t="s">
        <v>74</v>
      </c>
      <c r="E2619" s="27" t="s">
        <v>2171</v>
      </c>
      <c r="F2619" s="30" t="str">
        <f>VLOOKUP(E2619,MATERIAL!$C:$F,3,0)</f>
        <v>Buah</v>
      </c>
      <c r="G2619" s="27">
        <v>70</v>
      </c>
      <c r="H2619" s="30">
        <f>VLOOKUP(E2619,MATERIAL!$C:$F,4,0)</f>
        <v>700</v>
      </c>
      <c r="I2619" s="31">
        <f t="shared" ref="I2619:I2621" si="259">+G2619*H2619</f>
        <v>49000</v>
      </c>
    </row>
    <row r="2620" spans="2:13" ht="15" customHeight="1">
      <c r="C2620" s="28"/>
      <c r="D2620" s="27" t="s">
        <v>103</v>
      </c>
      <c r="E2620" s="27" t="s">
        <v>104</v>
      </c>
      <c r="F2620" s="30" t="str">
        <f>VLOOKUP(E2620,MATERIAL!$C:$F,3,0)</f>
        <v>Kg</v>
      </c>
      <c r="G2620" s="27">
        <v>11.5</v>
      </c>
      <c r="H2620" s="30">
        <f>VLOOKUP(E2620,MATERIAL!$C:$F,4,0)</f>
        <v>1250</v>
      </c>
      <c r="I2620" s="31">
        <f t="shared" si="259"/>
        <v>14375</v>
      </c>
    </row>
    <row r="2621" spans="2:13" ht="15" customHeight="1">
      <c r="C2621" s="28"/>
      <c r="D2621" s="27" t="s">
        <v>78</v>
      </c>
      <c r="E2621" s="27" t="s">
        <v>2170</v>
      </c>
      <c r="F2621" s="30" t="str">
        <f>VLOOKUP(E2621,MATERIAL!$C:$F,3,0)</f>
        <v>m3</v>
      </c>
      <c r="G2621" s="27">
        <v>4.2999999999999997E-2</v>
      </c>
      <c r="H2621" s="30">
        <f>VLOOKUP(E2621,MATERIAL!$C:$F,4,0)</f>
        <v>131100</v>
      </c>
      <c r="I2621" s="31">
        <f t="shared" si="259"/>
        <v>5637.2999999999993</v>
      </c>
    </row>
    <row r="2622" spans="2:13" ht="15" customHeight="1">
      <c r="C2622" s="28"/>
      <c r="D2622" s="28"/>
      <c r="E2622" s="28"/>
      <c r="F2622" s="34" t="s">
        <v>90</v>
      </c>
      <c r="G2622" s="35"/>
      <c r="H2622" s="28"/>
      <c r="I2622" s="32">
        <f>SUM(I2619:I2621)</f>
        <v>69012.3</v>
      </c>
    </row>
    <row r="2623" spans="2:13" ht="15" customHeight="1">
      <c r="C2623" s="27" t="s">
        <v>81</v>
      </c>
      <c r="D2623" s="27" t="s">
        <v>91</v>
      </c>
      <c r="E2623" s="28"/>
      <c r="F2623" s="28"/>
      <c r="G2623" s="28"/>
      <c r="H2623" s="28"/>
      <c r="I2623" s="33"/>
    </row>
    <row r="2624" spans="2:13" ht="15" customHeight="1">
      <c r="C2624" s="28"/>
      <c r="D2624" s="28"/>
      <c r="E2624" s="28"/>
      <c r="F2624" s="34" t="s">
        <v>92</v>
      </c>
      <c r="G2624" s="35"/>
      <c r="H2624" s="28"/>
      <c r="I2624" s="33"/>
    </row>
    <row r="2625" spans="2:13" ht="15" customHeight="1">
      <c r="C2625" s="27" t="s">
        <v>82</v>
      </c>
      <c r="D2625" s="27" t="s">
        <v>93</v>
      </c>
      <c r="E2625" s="28"/>
      <c r="F2625" s="28"/>
      <c r="G2625" s="28"/>
      <c r="H2625" s="28"/>
      <c r="I2625" s="36">
        <f>I2617+I2622</f>
        <v>109437.3</v>
      </c>
    </row>
    <row r="2626" spans="2:13" ht="15" customHeight="1">
      <c r="C2626" s="27" t="s">
        <v>83</v>
      </c>
      <c r="D2626" s="27" t="str">
        <f>+"Overhead &amp; Profit "&amp;$L$3*100&amp;"%"</f>
        <v>Overhead &amp; Profit 9,5%</v>
      </c>
      <c r="E2626" s="28"/>
      <c r="F2626" s="28"/>
      <c r="G2626" s="27">
        <f>$L$3</f>
        <v>9.5000000000000001E-2</v>
      </c>
      <c r="H2626" s="28"/>
      <c r="I2626" s="36">
        <f>G2626*I2625</f>
        <v>10396.5435</v>
      </c>
    </row>
    <row r="2627" spans="2:13" ht="15" customHeight="1">
      <c r="B2627" s="37" t="str">
        <f>$M$8&amp;J2627</f>
        <v>PPD9</v>
      </c>
      <c r="C2627" s="27" t="s">
        <v>1</v>
      </c>
      <c r="D2627" s="27" t="s">
        <v>94</v>
      </c>
      <c r="E2627" s="28"/>
      <c r="F2627" s="28"/>
      <c r="G2627" s="28"/>
      <c r="H2627" s="28"/>
      <c r="I2627" s="36">
        <f>SUM(I2625:I2626)</f>
        <v>119833.8435</v>
      </c>
      <c r="J2627" s="21">
        <v>9</v>
      </c>
    </row>
    <row r="2628" spans="2:13" ht="15" customHeight="1">
      <c r="B2628" s="26"/>
    </row>
    <row r="2629" spans="2:13">
      <c r="B2629" s="26"/>
      <c r="C2629" s="21" t="str">
        <f>VLOOKUP(B2646,'REKAP ANALISA'!$C:$G,3,0)</f>
        <v>Pemasangan 1 m2 dinding bata merah (5x11x22)cm tebal ½ batu campuran 1 SP : 5 PP</v>
      </c>
      <c r="M2629" s="21"/>
    </row>
    <row r="2630" spans="2:13">
      <c r="C2630" s="27" t="s">
        <v>0</v>
      </c>
      <c r="D2630" s="27" t="s">
        <v>60</v>
      </c>
      <c r="E2630" s="27" t="s">
        <v>59</v>
      </c>
      <c r="F2630" s="27" t="s">
        <v>61</v>
      </c>
      <c r="G2630" s="27" t="s">
        <v>62</v>
      </c>
      <c r="H2630" s="27" t="s">
        <v>85</v>
      </c>
      <c r="I2630" s="27" t="s">
        <v>86</v>
      </c>
      <c r="M2630" s="21"/>
    </row>
    <row r="2631" spans="2:13" ht="15" customHeight="1">
      <c r="C2631" s="27" t="s">
        <v>14</v>
      </c>
      <c r="D2631" s="27" t="s">
        <v>87</v>
      </c>
      <c r="E2631" s="28"/>
      <c r="F2631" s="28"/>
      <c r="G2631" s="28"/>
      <c r="H2631" s="28"/>
      <c r="I2631" s="28"/>
    </row>
    <row r="2632" spans="2:13" ht="15" customHeight="1">
      <c r="C2632" s="28"/>
      <c r="D2632" s="27" t="s">
        <v>53</v>
      </c>
      <c r="E2632" s="27" t="s">
        <v>63</v>
      </c>
      <c r="F2632" s="29" t="s">
        <v>50</v>
      </c>
      <c r="G2632" s="27">
        <v>0.3</v>
      </c>
      <c r="H2632" s="30">
        <f>VLOOKUP(E2632,UPAH!$C:$F,4,0)</f>
        <v>93000</v>
      </c>
      <c r="I2632" s="31">
        <f t="shared" ref="I2632:I2635" si="260">+G2632*H2632</f>
        <v>27900</v>
      </c>
    </row>
    <row r="2633" spans="2:13" ht="15" customHeight="1">
      <c r="C2633" s="28"/>
      <c r="D2633" s="27" t="s">
        <v>2167</v>
      </c>
      <c r="E2633" s="27" t="s">
        <v>64</v>
      </c>
      <c r="F2633" s="29" t="s">
        <v>50</v>
      </c>
      <c r="G2633" s="27">
        <v>0.1</v>
      </c>
      <c r="H2633" s="30">
        <f>VLOOKUP(E2633,UPAH!$C:$F,4,0)</f>
        <v>98000</v>
      </c>
      <c r="I2633" s="31">
        <f t="shared" si="260"/>
        <v>9800</v>
      </c>
    </row>
    <row r="2634" spans="2:13" ht="15" customHeight="1">
      <c r="C2634" s="28"/>
      <c r="D2634" s="27" t="s">
        <v>76</v>
      </c>
      <c r="E2634" s="27" t="s">
        <v>65</v>
      </c>
      <c r="F2634" s="29" t="s">
        <v>50</v>
      </c>
      <c r="G2634" s="27">
        <v>0.01</v>
      </c>
      <c r="H2634" s="30">
        <f>VLOOKUP(E2634,UPAH!$C:$F,4,0)</f>
        <v>106000</v>
      </c>
      <c r="I2634" s="31">
        <f t="shared" si="260"/>
        <v>1060</v>
      </c>
    </row>
    <row r="2635" spans="2:13" ht="15" customHeight="1">
      <c r="C2635" s="28"/>
      <c r="D2635" s="27" t="s">
        <v>49</v>
      </c>
      <c r="E2635" s="27" t="s">
        <v>66</v>
      </c>
      <c r="F2635" s="29" t="s">
        <v>50</v>
      </c>
      <c r="G2635" s="27">
        <v>1.4999999999999999E-2</v>
      </c>
      <c r="H2635" s="30">
        <f>VLOOKUP(E2635,UPAH!$C:$F,4,0)</f>
        <v>111000</v>
      </c>
      <c r="I2635" s="31">
        <f t="shared" si="260"/>
        <v>1665</v>
      </c>
    </row>
    <row r="2636" spans="2:13" ht="15" customHeight="1">
      <c r="C2636" s="28"/>
      <c r="D2636" s="28"/>
      <c r="E2636" s="28"/>
      <c r="F2636" s="34" t="s">
        <v>88</v>
      </c>
      <c r="G2636" s="35"/>
      <c r="H2636" s="28"/>
      <c r="I2636" s="32">
        <f>SUM(I2632:I2635)</f>
        <v>40425</v>
      </c>
    </row>
    <row r="2637" spans="2:13" ht="15" customHeight="1">
      <c r="C2637" s="27" t="s">
        <v>80</v>
      </c>
      <c r="D2637" s="27" t="s">
        <v>89</v>
      </c>
      <c r="E2637" s="28"/>
      <c r="F2637" s="28"/>
      <c r="G2637" s="28"/>
      <c r="H2637" s="28"/>
      <c r="I2637" s="28"/>
    </row>
    <row r="2638" spans="2:13" ht="15" customHeight="1">
      <c r="C2638" s="28"/>
      <c r="D2638" s="27" t="s">
        <v>74</v>
      </c>
      <c r="E2638" s="27" t="s">
        <v>2171</v>
      </c>
      <c r="F2638" s="30" t="str">
        <f>VLOOKUP(E2638,MATERIAL!$C:$F,3,0)</f>
        <v>Buah</v>
      </c>
      <c r="G2638" s="27">
        <v>70</v>
      </c>
      <c r="H2638" s="30">
        <f>VLOOKUP(E2638,MATERIAL!$C:$F,4,0)</f>
        <v>700</v>
      </c>
      <c r="I2638" s="31">
        <f t="shared" ref="I2638:I2640" si="261">+G2638*H2638</f>
        <v>49000</v>
      </c>
    </row>
    <row r="2639" spans="2:13" ht="15" customHeight="1">
      <c r="C2639" s="28"/>
      <c r="D2639" s="27" t="s">
        <v>103</v>
      </c>
      <c r="E2639" s="27" t="s">
        <v>104</v>
      </c>
      <c r="F2639" s="30" t="str">
        <f>VLOOKUP(E2639,MATERIAL!$C:$F,3,0)</f>
        <v>Kg</v>
      </c>
      <c r="G2639" s="27">
        <v>9.68</v>
      </c>
      <c r="H2639" s="30">
        <f>VLOOKUP(E2639,MATERIAL!$C:$F,4,0)</f>
        <v>1250</v>
      </c>
      <c r="I2639" s="31">
        <f t="shared" si="261"/>
        <v>12100</v>
      </c>
    </row>
    <row r="2640" spans="2:13" ht="15" customHeight="1">
      <c r="C2640" s="28"/>
      <c r="D2640" s="27" t="s">
        <v>78</v>
      </c>
      <c r="E2640" s="27" t="s">
        <v>2170</v>
      </c>
      <c r="F2640" s="30" t="str">
        <f>VLOOKUP(E2640,MATERIAL!$C:$F,3,0)</f>
        <v>m3</v>
      </c>
      <c r="G2640" s="27">
        <v>4.4999999999999998E-2</v>
      </c>
      <c r="H2640" s="30">
        <f>VLOOKUP(E2640,MATERIAL!$C:$F,4,0)</f>
        <v>131100</v>
      </c>
      <c r="I2640" s="31">
        <f t="shared" si="261"/>
        <v>5899.5</v>
      </c>
    </row>
    <row r="2641" spans="2:13" ht="15" customHeight="1">
      <c r="C2641" s="28"/>
      <c r="D2641" s="28"/>
      <c r="E2641" s="28"/>
      <c r="F2641" s="34" t="s">
        <v>90</v>
      </c>
      <c r="G2641" s="35"/>
      <c r="H2641" s="28"/>
      <c r="I2641" s="32">
        <f>SUM(I2638:I2640)</f>
        <v>66999.5</v>
      </c>
    </row>
    <row r="2642" spans="2:13" ht="15" customHeight="1">
      <c r="C2642" s="27" t="s">
        <v>81</v>
      </c>
      <c r="D2642" s="27" t="s">
        <v>91</v>
      </c>
      <c r="E2642" s="28"/>
      <c r="F2642" s="28"/>
      <c r="G2642" s="28"/>
      <c r="H2642" s="28"/>
      <c r="I2642" s="33"/>
    </row>
    <row r="2643" spans="2:13" ht="15" customHeight="1">
      <c r="C2643" s="28"/>
      <c r="D2643" s="28"/>
      <c r="E2643" s="28"/>
      <c r="F2643" s="34" t="s">
        <v>92</v>
      </c>
      <c r="G2643" s="35"/>
      <c r="H2643" s="28"/>
      <c r="I2643" s="33"/>
    </row>
    <row r="2644" spans="2:13" ht="15" customHeight="1">
      <c r="C2644" s="27" t="s">
        <v>82</v>
      </c>
      <c r="D2644" s="27" t="s">
        <v>93</v>
      </c>
      <c r="E2644" s="28"/>
      <c r="F2644" s="28"/>
      <c r="G2644" s="28"/>
      <c r="H2644" s="28"/>
      <c r="I2644" s="36">
        <f>I2636+I2641</f>
        <v>107424.5</v>
      </c>
    </row>
    <row r="2645" spans="2:13" ht="15" customHeight="1">
      <c r="C2645" s="27" t="s">
        <v>83</v>
      </c>
      <c r="D2645" s="27" t="str">
        <f>+"Overhead &amp; Profit "&amp;$L$3*100&amp;"%"</f>
        <v>Overhead &amp; Profit 9,5%</v>
      </c>
      <c r="E2645" s="28"/>
      <c r="F2645" s="28"/>
      <c r="G2645" s="27">
        <f>$L$3</f>
        <v>9.5000000000000001E-2</v>
      </c>
      <c r="H2645" s="28"/>
      <c r="I2645" s="36">
        <f>G2645*I2644</f>
        <v>10205.327499999999</v>
      </c>
    </row>
    <row r="2646" spans="2:13" ht="15" customHeight="1">
      <c r="B2646" s="37" t="str">
        <f>$M$8&amp;J2646</f>
        <v>PPD10</v>
      </c>
      <c r="C2646" s="27" t="s">
        <v>1</v>
      </c>
      <c r="D2646" s="27" t="s">
        <v>94</v>
      </c>
      <c r="E2646" s="28"/>
      <c r="F2646" s="28"/>
      <c r="G2646" s="28"/>
      <c r="H2646" s="28"/>
      <c r="I2646" s="36">
        <f>SUM(I2644:I2645)</f>
        <v>117629.8275</v>
      </c>
      <c r="J2646" s="21">
        <v>10</v>
      </c>
    </row>
    <row r="2647" spans="2:13" ht="15" customHeight="1">
      <c r="B2647" s="26"/>
    </row>
    <row r="2648" spans="2:13">
      <c r="B2648" s="26"/>
      <c r="C2648" s="21" t="str">
        <f>VLOOKUP(B2665,'REKAP ANALISA'!$C:$G,3,0)</f>
        <v>Pemasangan 1 m2 dinding bata merah (5x11x22)cm tebal ½ batu campuran 1 SP : 6 PP</v>
      </c>
      <c r="M2648" s="21"/>
    </row>
    <row r="2649" spans="2:13">
      <c r="C2649" s="27" t="s">
        <v>0</v>
      </c>
      <c r="D2649" s="27" t="s">
        <v>60</v>
      </c>
      <c r="E2649" s="27" t="s">
        <v>59</v>
      </c>
      <c r="F2649" s="27" t="s">
        <v>61</v>
      </c>
      <c r="G2649" s="27" t="s">
        <v>62</v>
      </c>
      <c r="H2649" s="27" t="s">
        <v>85</v>
      </c>
      <c r="I2649" s="27" t="s">
        <v>86</v>
      </c>
      <c r="M2649" s="21"/>
    </row>
    <row r="2650" spans="2:13" ht="15" customHeight="1">
      <c r="C2650" s="27" t="s">
        <v>14</v>
      </c>
      <c r="D2650" s="27" t="s">
        <v>87</v>
      </c>
      <c r="E2650" s="28"/>
      <c r="F2650" s="28"/>
      <c r="G2650" s="28"/>
      <c r="H2650" s="28"/>
      <c r="I2650" s="28"/>
    </row>
    <row r="2651" spans="2:13" ht="15" customHeight="1">
      <c r="C2651" s="28"/>
      <c r="D2651" s="27" t="s">
        <v>53</v>
      </c>
      <c r="E2651" s="27" t="s">
        <v>63</v>
      </c>
      <c r="F2651" s="29" t="s">
        <v>50</v>
      </c>
      <c r="G2651" s="27">
        <v>0.3</v>
      </c>
      <c r="H2651" s="30">
        <f>VLOOKUP(E2651,UPAH!$C:$F,4,0)</f>
        <v>93000</v>
      </c>
      <c r="I2651" s="31">
        <f t="shared" ref="I2651:I2654" si="262">+G2651*H2651</f>
        <v>27900</v>
      </c>
    </row>
    <row r="2652" spans="2:13" ht="15" customHeight="1">
      <c r="C2652" s="28"/>
      <c r="D2652" s="27" t="s">
        <v>2167</v>
      </c>
      <c r="E2652" s="27" t="s">
        <v>64</v>
      </c>
      <c r="F2652" s="29" t="s">
        <v>50</v>
      </c>
      <c r="G2652" s="27">
        <v>0.1</v>
      </c>
      <c r="H2652" s="30">
        <f>VLOOKUP(E2652,UPAH!$C:$F,4,0)</f>
        <v>98000</v>
      </c>
      <c r="I2652" s="31">
        <f t="shared" si="262"/>
        <v>9800</v>
      </c>
    </row>
    <row r="2653" spans="2:13" ht="15" customHeight="1">
      <c r="C2653" s="28"/>
      <c r="D2653" s="27" t="s">
        <v>76</v>
      </c>
      <c r="E2653" s="27" t="s">
        <v>65</v>
      </c>
      <c r="F2653" s="29" t="s">
        <v>50</v>
      </c>
      <c r="G2653" s="27">
        <v>0.01</v>
      </c>
      <c r="H2653" s="30">
        <f>VLOOKUP(E2653,UPAH!$C:$F,4,0)</f>
        <v>106000</v>
      </c>
      <c r="I2653" s="31">
        <f t="shared" si="262"/>
        <v>1060</v>
      </c>
    </row>
    <row r="2654" spans="2:13" ht="15" customHeight="1">
      <c r="C2654" s="28"/>
      <c r="D2654" s="27" t="s">
        <v>49</v>
      </c>
      <c r="E2654" s="27" t="s">
        <v>66</v>
      </c>
      <c r="F2654" s="29" t="s">
        <v>50</v>
      </c>
      <c r="G2654" s="27">
        <v>1.4999999999999999E-2</v>
      </c>
      <c r="H2654" s="30">
        <f>VLOOKUP(E2654,UPAH!$C:$F,4,0)</f>
        <v>111000</v>
      </c>
      <c r="I2654" s="31">
        <f t="shared" si="262"/>
        <v>1665</v>
      </c>
    </row>
    <row r="2655" spans="2:13" ht="15" customHeight="1">
      <c r="C2655" s="28"/>
      <c r="D2655" s="28"/>
      <c r="E2655" s="28"/>
      <c r="F2655" s="34" t="s">
        <v>88</v>
      </c>
      <c r="G2655" s="35"/>
      <c r="H2655" s="28"/>
      <c r="I2655" s="32">
        <f>SUM(I2651:I2654)</f>
        <v>40425</v>
      </c>
    </row>
    <row r="2656" spans="2:13" ht="15" customHeight="1">
      <c r="C2656" s="27" t="s">
        <v>80</v>
      </c>
      <c r="D2656" s="27" t="s">
        <v>89</v>
      </c>
      <c r="E2656" s="28"/>
      <c r="F2656" s="28"/>
      <c r="G2656" s="28"/>
      <c r="H2656" s="28"/>
      <c r="I2656" s="28"/>
    </row>
    <row r="2657" spans="2:13" ht="15" customHeight="1">
      <c r="C2657" s="28"/>
      <c r="D2657" s="27" t="s">
        <v>74</v>
      </c>
      <c r="E2657" s="27" t="s">
        <v>2171</v>
      </c>
      <c r="F2657" s="30" t="str">
        <f>VLOOKUP(E2657,MATERIAL!$C:$F,3,0)</f>
        <v>Buah</v>
      </c>
      <c r="G2657" s="27">
        <v>70</v>
      </c>
      <c r="H2657" s="30">
        <f>VLOOKUP(E2657,MATERIAL!$C:$F,4,0)</f>
        <v>700</v>
      </c>
      <c r="I2657" s="31">
        <f t="shared" ref="I2657:I2659" si="263">+G2657*H2657</f>
        <v>49000</v>
      </c>
    </row>
    <row r="2658" spans="2:13" ht="15" customHeight="1">
      <c r="C2658" s="28"/>
      <c r="D2658" s="27" t="s">
        <v>103</v>
      </c>
      <c r="E2658" s="27" t="s">
        <v>104</v>
      </c>
      <c r="F2658" s="30" t="str">
        <f>VLOOKUP(E2658,MATERIAL!$C:$F,3,0)</f>
        <v>Kg</v>
      </c>
      <c r="G2658" s="27">
        <v>8.32</v>
      </c>
      <c r="H2658" s="30">
        <f>VLOOKUP(E2658,MATERIAL!$C:$F,4,0)</f>
        <v>1250</v>
      </c>
      <c r="I2658" s="31">
        <f t="shared" si="263"/>
        <v>10400</v>
      </c>
    </row>
    <row r="2659" spans="2:13" ht="15" customHeight="1">
      <c r="C2659" s="28"/>
      <c r="D2659" s="27" t="s">
        <v>78</v>
      </c>
      <c r="E2659" s="27" t="s">
        <v>2170</v>
      </c>
      <c r="F2659" s="30" t="str">
        <f>VLOOKUP(E2659,MATERIAL!$C:$F,3,0)</f>
        <v>m3</v>
      </c>
      <c r="G2659" s="27">
        <v>4.9000000000000002E-2</v>
      </c>
      <c r="H2659" s="30">
        <f>VLOOKUP(E2659,MATERIAL!$C:$F,4,0)</f>
        <v>131100</v>
      </c>
      <c r="I2659" s="31">
        <f t="shared" si="263"/>
        <v>6423.9000000000005</v>
      </c>
    </row>
    <row r="2660" spans="2:13" ht="15" customHeight="1">
      <c r="C2660" s="28"/>
      <c r="D2660" s="28"/>
      <c r="E2660" s="28"/>
      <c r="F2660" s="34" t="s">
        <v>90</v>
      </c>
      <c r="G2660" s="35"/>
      <c r="H2660" s="28"/>
      <c r="I2660" s="32">
        <f>SUM(I2657:I2659)</f>
        <v>65823.899999999994</v>
      </c>
    </row>
    <row r="2661" spans="2:13" ht="15" customHeight="1">
      <c r="C2661" s="27" t="s">
        <v>81</v>
      </c>
      <c r="D2661" s="27" t="s">
        <v>91</v>
      </c>
      <c r="E2661" s="28"/>
      <c r="F2661" s="28"/>
      <c r="G2661" s="28"/>
      <c r="H2661" s="28"/>
      <c r="I2661" s="33"/>
    </row>
    <row r="2662" spans="2:13" ht="15" customHeight="1">
      <c r="C2662" s="28"/>
      <c r="D2662" s="28"/>
      <c r="E2662" s="28"/>
      <c r="F2662" s="34" t="s">
        <v>92</v>
      </c>
      <c r="G2662" s="35"/>
      <c r="H2662" s="28"/>
      <c r="I2662" s="33"/>
    </row>
    <row r="2663" spans="2:13" ht="15" customHeight="1">
      <c r="C2663" s="27" t="s">
        <v>82</v>
      </c>
      <c r="D2663" s="27" t="s">
        <v>93</v>
      </c>
      <c r="E2663" s="28"/>
      <c r="F2663" s="28"/>
      <c r="G2663" s="28"/>
      <c r="H2663" s="28"/>
      <c r="I2663" s="36">
        <f>I2655+I2660</f>
        <v>106248.9</v>
      </c>
    </row>
    <row r="2664" spans="2:13" ht="15" customHeight="1">
      <c r="C2664" s="27" t="s">
        <v>83</v>
      </c>
      <c r="D2664" s="27" t="str">
        <f>+"Overhead &amp; Profit "&amp;$L$3*100&amp;"%"</f>
        <v>Overhead &amp; Profit 9,5%</v>
      </c>
      <c r="E2664" s="28"/>
      <c r="F2664" s="28"/>
      <c r="G2664" s="27">
        <f>$L$3</f>
        <v>9.5000000000000001E-2</v>
      </c>
      <c r="H2664" s="28"/>
      <c r="I2664" s="36">
        <f>G2664*I2663</f>
        <v>10093.645499999999</v>
      </c>
    </row>
    <row r="2665" spans="2:13" ht="15" customHeight="1">
      <c r="B2665" s="37" t="str">
        <f>$M$8&amp;J2665</f>
        <v>PPD11</v>
      </c>
      <c r="C2665" s="27" t="s">
        <v>1</v>
      </c>
      <c r="D2665" s="27" t="s">
        <v>94</v>
      </c>
      <c r="E2665" s="28"/>
      <c r="F2665" s="28"/>
      <c r="G2665" s="28"/>
      <c r="H2665" s="28"/>
      <c r="I2665" s="36">
        <f>SUM(I2663:I2664)</f>
        <v>116342.54549999999</v>
      </c>
      <c r="J2665" s="21">
        <v>11</v>
      </c>
    </row>
    <row r="2666" spans="2:13" ht="15" customHeight="1">
      <c r="B2666" s="26"/>
    </row>
    <row r="2667" spans="2:13">
      <c r="B2667" s="26"/>
      <c r="C2667" s="21" t="str">
        <f>VLOOKUP(B2684,'REKAP ANALISA'!$C:$G,3,0)</f>
        <v>Pemasangan 1 m2 dinding bata merah (5x11x22)cm tebal ½ batu campuran 1SP : 8 PP</v>
      </c>
      <c r="M2667" s="21"/>
    </row>
    <row r="2668" spans="2:13">
      <c r="C2668" s="27" t="s">
        <v>0</v>
      </c>
      <c r="D2668" s="27" t="s">
        <v>60</v>
      </c>
      <c r="E2668" s="27" t="s">
        <v>59</v>
      </c>
      <c r="F2668" s="27" t="s">
        <v>61</v>
      </c>
      <c r="G2668" s="27" t="s">
        <v>62</v>
      </c>
      <c r="H2668" s="27" t="s">
        <v>85</v>
      </c>
      <c r="I2668" s="27" t="s">
        <v>86</v>
      </c>
      <c r="M2668" s="21"/>
    </row>
    <row r="2669" spans="2:13" ht="15" customHeight="1">
      <c r="C2669" s="27" t="s">
        <v>14</v>
      </c>
      <c r="D2669" s="27" t="s">
        <v>87</v>
      </c>
      <c r="E2669" s="28"/>
      <c r="F2669" s="28"/>
      <c r="G2669" s="28"/>
      <c r="H2669" s="28"/>
      <c r="I2669" s="28"/>
    </row>
    <row r="2670" spans="2:13" ht="15" customHeight="1">
      <c r="C2670" s="28"/>
      <c r="D2670" s="27" t="s">
        <v>53</v>
      </c>
      <c r="E2670" s="27" t="s">
        <v>63</v>
      </c>
      <c r="F2670" s="29" t="s">
        <v>50</v>
      </c>
      <c r="G2670" s="27">
        <v>0.3</v>
      </c>
      <c r="H2670" s="30">
        <f>VLOOKUP(E2670,UPAH!$C:$F,4,0)</f>
        <v>93000</v>
      </c>
      <c r="I2670" s="31">
        <f t="shared" ref="I2670:I2673" si="264">+G2670*H2670</f>
        <v>27900</v>
      </c>
    </row>
    <row r="2671" spans="2:13" ht="15" customHeight="1">
      <c r="C2671" s="28"/>
      <c r="D2671" s="27" t="s">
        <v>2167</v>
      </c>
      <c r="E2671" s="27" t="s">
        <v>64</v>
      </c>
      <c r="F2671" s="29" t="s">
        <v>50</v>
      </c>
      <c r="G2671" s="27">
        <v>0.1</v>
      </c>
      <c r="H2671" s="30">
        <f>VLOOKUP(E2671,UPAH!$C:$F,4,0)</f>
        <v>98000</v>
      </c>
      <c r="I2671" s="31">
        <f t="shared" si="264"/>
        <v>9800</v>
      </c>
    </row>
    <row r="2672" spans="2:13" ht="15" customHeight="1">
      <c r="C2672" s="28"/>
      <c r="D2672" s="27" t="s">
        <v>76</v>
      </c>
      <c r="E2672" s="27" t="s">
        <v>65</v>
      </c>
      <c r="F2672" s="29" t="s">
        <v>50</v>
      </c>
      <c r="G2672" s="27">
        <v>0.01</v>
      </c>
      <c r="H2672" s="30">
        <f>VLOOKUP(E2672,UPAH!$C:$F,4,0)</f>
        <v>106000</v>
      </c>
      <c r="I2672" s="31">
        <f t="shared" si="264"/>
        <v>1060</v>
      </c>
    </row>
    <row r="2673" spans="2:13" ht="15" customHeight="1">
      <c r="C2673" s="28"/>
      <c r="D2673" s="27" t="s">
        <v>49</v>
      </c>
      <c r="E2673" s="27" t="s">
        <v>66</v>
      </c>
      <c r="F2673" s="29" t="s">
        <v>50</v>
      </c>
      <c r="G2673" s="27">
        <v>1.4999999999999999E-2</v>
      </c>
      <c r="H2673" s="30">
        <f>VLOOKUP(E2673,UPAH!$C:$F,4,0)</f>
        <v>111000</v>
      </c>
      <c r="I2673" s="31">
        <f t="shared" si="264"/>
        <v>1665</v>
      </c>
    </row>
    <row r="2674" spans="2:13" ht="15" customHeight="1">
      <c r="C2674" s="28"/>
      <c r="D2674" s="28"/>
      <c r="E2674" s="28"/>
      <c r="F2674" s="34" t="s">
        <v>88</v>
      </c>
      <c r="G2674" s="35"/>
      <c r="H2674" s="28"/>
      <c r="I2674" s="32">
        <f>SUM(I2670:I2673)</f>
        <v>40425</v>
      </c>
    </row>
    <row r="2675" spans="2:13" ht="15" customHeight="1">
      <c r="C2675" s="27" t="s">
        <v>80</v>
      </c>
      <c r="D2675" s="27" t="s">
        <v>89</v>
      </c>
      <c r="E2675" s="28"/>
      <c r="F2675" s="28"/>
      <c r="G2675" s="28"/>
      <c r="H2675" s="28"/>
      <c r="I2675" s="28"/>
    </row>
    <row r="2676" spans="2:13" ht="15" customHeight="1">
      <c r="C2676" s="28"/>
      <c r="D2676" s="27" t="s">
        <v>74</v>
      </c>
      <c r="E2676" s="27" t="s">
        <v>2171</v>
      </c>
      <c r="F2676" s="30" t="str">
        <f>VLOOKUP(E2676,MATERIAL!$C:$F,3,0)</f>
        <v>Buah</v>
      </c>
      <c r="G2676" s="27">
        <v>70</v>
      </c>
      <c r="H2676" s="30">
        <f>VLOOKUP(E2676,MATERIAL!$C:$F,4,0)</f>
        <v>700</v>
      </c>
      <c r="I2676" s="31">
        <f t="shared" ref="I2676:I2678" si="265">+G2676*H2676</f>
        <v>49000</v>
      </c>
    </row>
    <row r="2677" spans="2:13" ht="15" customHeight="1">
      <c r="C2677" s="28"/>
      <c r="D2677" s="27" t="s">
        <v>103</v>
      </c>
      <c r="E2677" s="27" t="s">
        <v>104</v>
      </c>
      <c r="F2677" s="30" t="str">
        <f>VLOOKUP(E2677,MATERIAL!$C:$F,3,0)</f>
        <v>Kg</v>
      </c>
      <c r="G2677" s="27">
        <v>6.5</v>
      </c>
      <c r="H2677" s="30">
        <f>VLOOKUP(E2677,MATERIAL!$C:$F,4,0)</f>
        <v>1250</v>
      </c>
      <c r="I2677" s="31">
        <f t="shared" si="265"/>
        <v>8125</v>
      </c>
    </row>
    <row r="2678" spans="2:13" ht="15" customHeight="1">
      <c r="C2678" s="28"/>
      <c r="D2678" s="27" t="s">
        <v>78</v>
      </c>
      <c r="E2678" s="27" t="s">
        <v>2170</v>
      </c>
      <c r="F2678" s="30" t="str">
        <f>VLOOKUP(E2678,MATERIAL!$C:$F,3,0)</f>
        <v>m3</v>
      </c>
      <c r="G2678" s="27">
        <v>0.05</v>
      </c>
      <c r="H2678" s="30">
        <f>VLOOKUP(E2678,MATERIAL!$C:$F,4,0)</f>
        <v>131100</v>
      </c>
      <c r="I2678" s="31">
        <f t="shared" si="265"/>
        <v>6555</v>
      </c>
    </row>
    <row r="2679" spans="2:13" ht="15" customHeight="1">
      <c r="C2679" s="28"/>
      <c r="D2679" s="28"/>
      <c r="E2679" s="28"/>
      <c r="F2679" s="34" t="s">
        <v>90</v>
      </c>
      <c r="G2679" s="35"/>
      <c r="H2679" s="28"/>
      <c r="I2679" s="32">
        <f>SUM(I2676:I2678)</f>
        <v>63680</v>
      </c>
    </row>
    <row r="2680" spans="2:13" ht="15" customHeight="1">
      <c r="C2680" s="27" t="s">
        <v>81</v>
      </c>
      <c r="D2680" s="27" t="s">
        <v>91</v>
      </c>
      <c r="E2680" s="28"/>
      <c r="F2680" s="28"/>
      <c r="G2680" s="28"/>
      <c r="H2680" s="28"/>
      <c r="I2680" s="33"/>
    </row>
    <row r="2681" spans="2:13" ht="15" customHeight="1">
      <c r="C2681" s="28"/>
      <c r="D2681" s="28"/>
      <c r="E2681" s="28"/>
      <c r="F2681" s="34" t="s">
        <v>92</v>
      </c>
      <c r="G2681" s="35"/>
      <c r="H2681" s="28"/>
      <c r="I2681" s="33"/>
    </row>
    <row r="2682" spans="2:13" ht="15" customHeight="1">
      <c r="C2682" s="27" t="s">
        <v>82</v>
      </c>
      <c r="D2682" s="27" t="s">
        <v>93</v>
      </c>
      <c r="E2682" s="28"/>
      <c r="F2682" s="28"/>
      <c r="G2682" s="28"/>
      <c r="H2682" s="28"/>
      <c r="I2682" s="36">
        <f>I2674+I2679</f>
        <v>104105</v>
      </c>
    </row>
    <row r="2683" spans="2:13" ht="15" customHeight="1">
      <c r="C2683" s="27" t="s">
        <v>83</v>
      </c>
      <c r="D2683" s="27" t="str">
        <f>+"Overhead &amp; Profit "&amp;$L$3*100&amp;"%"</f>
        <v>Overhead &amp; Profit 9,5%</v>
      </c>
      <c r="E2683" s="28"/>
      <c r="F2683" s="28"/>
      <c r="G2683" s="27">
        <f>$L$3</f>
        <v>9.5000000000000001E-2</v>
      </c>
      <c r="H2683" s="28"/>
      <c r="I2683" s="36">
        <f>G2683*I2682</f>
        <v>9889.9750000000004</v>
      </c>
    </row>
    <row r="2684" spans="2:13" ht="15" customHeight="1">
      <c r="B2684" s="37" t="str">
        <f>$M$8&amp;J2684</f>
        <v>PPD12</v>
      </c>
      <c r="C2684" s="27" t="s">
        <v>1</v>
      </c>
      <c r="D2684" s="27" t="s">
        <v>94</v>
      </c>
      <c r="E2684" s="28"/>
      <c r="F2684" s="28"/>
      <c r="G2684" s="28"/>
      <c r="H2684" s="28"/>
      <c r="I2684" s="36">
        <f>SUM(I2682:I2683)</f>
        <v>113994.97500000001</v>
      </c>
      <c r="J2684" s="21">
        <v>12</v>
      </c>
    </row>
    <row r="2685" spans="2:13" ht="15" customHeight="1">
      <c r="B2685" s="26"/>
    </row>
    <row r="2686" spans="2:13">
      <c r="B2686" s="26"/>
      <c r="C2686" s="21" t="str">
        <f>VLOOKUP(B2704,'REKAP ANALISA'!$C:$G,3,0)</f>
        <v>Pemasangan 1 m2 dinding bata merah (5x11x22)cm tebal ½ batu campuran 1SP : 3KP :10P</v>
      </c>
      <c r="M2686" s="21"/>
    </row>
    <row r="2687" spans="2:13">
      <c r="C2687" s="27" t="s">
        <v>0</v>
      </c>
      <c r="D2687" s="27" t="s">
        <v>60</v>
      </c>
      <c r="E2687" s="27" t="s">
        <v>59</v>
      </c>
      <c r="F2687" s="27" t="s">
        <v>61</v>
      </c>
      <c r="G2687" s="27" t="s">
        <v>62</v>
      </c>
      <c r="H2687" s="27" t="s">
        <v>85</v>
      </c>
      <c r="I2687" s="27" t="s">
        <v>86</v>
      </c>
      <c r="M2687" s="21"/>
    </row>
    <row r="2688" spans="2:13" ht="15" customHeight="1">
      <c r="C2688" s="27" t="s">
        <v>14</v>
      </c>
      <c r="D2688" s="27" t="s">
        <v>87</v>
      </c>
      <c r="E2688" s="28"/>
      <c r="F2688" s="28"/>
      <c r="G2688" s="28"/>
      <c r="H2688" s="28"/>
      <c r="I2688" s="28"/>
    </row>
    <row r="2689" spans="2:10" ht="15" customHeight="1">
      <c r="C2689" s="28"/>
      <c r="D2689" s="27" t="s">
        <v>53</v>
      </c>
      <c r="E2689" s="27" t="s">
        <v>63</v>
      </c>
      <c r="F2689" s="29" t="s">
        <v>50</v>
      </c>
      <c r="G2689" s="27">
        <v>0.3</v>
      </c>
      <c r="H2689" s="30">
        <f>VLOOKUP(E2689,UPAH!$C:$F,4,0)</f>
        <v>93000</v>
      </c>
      <c r="I2689" s="31">
        <f t="shared" ref="I2689:I2692" si="266">+G2689*H2689</f>
        <v>27900</v>
      </c>
    </row>
    <row r="2690" spans="2:10" ht="15" customHeight="1">
      <c r="C2690" s="28"/>
      <c r="D2690" s="27" t="s">
        <v>2167</v>
      </c>
      <c r="E2690" s="27" t="s">
        <v>64</v>
      </c>
      <c r="F2690" s="29" t="s">
        <v>50</v>
      </c>
      <c r="G2690" s="27">
        <v>0.1</v>
      </c>
      <c r="H2690" s="30">
        <f>VLOOKUP(E2690,UPAH!$C:$F,4,0)</f>
        <v>98000</v>
      </c>
      <c r="I2690" s="31">
        <f t="shared" si="266"/>
        <v>9800</v>
      </c>
    </row>
    <row r="2691" spans="2:10" ht="15" customHeight="1">
      <c r="C2691" s="28"/>
      <c r="D2691" s="27" t="s">
        <v>76</v>
      </c>
      <c r="E2691" s="27" t="s">
        <v>65</v>
      </c>
      <c r="F2691" s="29" t="s">
        <v>50</v>
      </c>
      <c r="G2691" s="27">
        <v>0.01</v>
      </c>
      <c r="H2691" s="30">
        <f>VLOOKUP(E2691,UPAH!$C:$F,4,0)</f>
        <v>106000</v>
      </c>
      <c r="I2691" s="31">
        <f t="shared" si="266"/>
        <v>1060</v>
      </c>
    </row>
    <row r="2692" spans="2:10" ht="15" customHeight="1">
      <c r="C2692" s="28"/>
      <c r="D2692" s="27" t="s">
        <v>49</v>
      </c>
      <c r="E2692" s="27" t="s">
        <v>66</v>
      </c>
      <c r="F2692" s="29" t="s">
        <v>50</v>
      </c>
      <c r="G2692" s="27">
        <v>1.4999999999999999E-2</v>
      </c>
      <c r="H2692" s="30">
        <f>VLOOKUP(E2692,UPAH!$C:$F,4,0)</f>
        <v>111000</v>
      </c>
      <c r="I2692" s="31">
        <f t="shared" si="266"/>
        <v>1665</v>
      </c>
    </row>
    <row r="2693" spans="2:10" ht="15" customHeight="1">
      <c r="C2693" s="28"/>
      <c r="D2693" s="28"/>
      <c r="E2693" s="28"/>
      <c r="F2693" s="34" t="s">
        <v>88</v>
      </c>
      <c r="G2693" s="35"/>
      <c r="H2693" s="28"/>
      <c r="I2693" s="32">
        <f>SUM(I2689:I2692)</f>
        <v>40425</v>
      </c>
    </row>
    <row r="2694" spans="2:10" ht="15" customHeight="1">
      <c r="C2694" s="27" t="s">
        <v>80</v>
      </c>
      <c r="D2694" s="27" t="s">
        <v>89</v>
      </c>
      <c r="E2694" s="28"/>
      <c r="F2694" s="28"/>
      <c r="G2694" s="28"/>
      <c r="H2694" s="28"/>
      <c r="I2694" s="28"/>
    </row>
    <row r="2695" spans="2:10" ht="15" customHeight="1">
      <c r="C2695" s="28"/>
      <c r="D2695" s="27" t="s">
        <v>74</v>
      </c>
      <c r="E2695" s="27" t="s">
        <v>2171</v>
      </c>
      <c r="F2695" s="30" t="str">
        <f>VLOOKUP(E2695,MATERIAL!$C:$F,3,0)</f>
        <v>Buah</v>
      </c>
      <c r="G2695" s="27">
        <v>70</v>
      </c>
      <c r="H2695" s="30">
        <f>VLOOKUP(E2695,MATERIAL!$C:$F,4,0)</f>
        <v>700</v>
      </c>
      <c r="I2695" s="31">
        <f t="shared" ref="I2695:I2698" si="267">+G2695*H2695</f>
        <v>49000</v>
      </c>
    </row>
    <row r="2696" spans="2:10" ht="15" customHeight="1">
      <c r="C2696" s="28"/>
      <c r="D2696" s="27" t="s">
        <v>103</v>
      </c>
      <c r="E2696" s="27" t="s">
        <v>104</v>
      </c>
      <c r="F2696" s="30" t="str">
        <f>VLOOKUP(E2696,MATERIAL!$C:$F,3,0)</f>
        <v>Kg</v>
      </c>
      <c r="G2696" s="27">
        <v>4.5</v>
      </c>
      <c r="H2696" s="30">
        <f>VLOOKUP(E2696,MATERIAL!$C:$F,4,0)</f>
        <v>1250</v>
      </c>
      <c r="I2696" s="31">
        <f t="shared" si="267"/>
        <v>5625</v>
      </c>
    </row>
    <row r="2697" spans="2:10" ht="15" customHeight="1">
      <c r="C2697" s="28"/>
      <c r="D2697" s="27" t="s">
        <v>2199</v>
      </c>
      <c r="E2697" s="27" t="s">
        <v>2200</v>
      </c>
      <c r="F2697" s="30" t="str">
        <f>VLOOKUP(E2697,MATERIAL!$C:$F,3,0)</f>
        <v>m3</v>
      </c>
      <c r="G2697" s="27">
        <v>1.4999999999999999E-2</v>
      </c>
      <c r="H2697" s="30">
        <f>VLOOKUP(E2697,MATERIAL!$C:$F,4,0)</f>
        <v>111800</v>
      </c>
      <c r="I2697" s="31">
        <f t="shared" si="267"/>
        <v>1677</v>
      </c>
    </row>
    <row r="2698" spans="2:10" ht="15" customHeight="1">
      <c r="C2698" s="28"/>
      <c r="D2698" s="27" t="s">
        <v>78</v>
      </c>
      <c r="E2698" s="27" t="s">
        <v>2170</v>
      </c>
      <c r="F2698" s="30" t="str">
        <f>VLOOKUP(E2698,MATERIAL!$C:$F,3,0)</f>
        <v>m3</v>
      </c>
      <c r="G2698" s="27">
        <v>0.05</v>
      </c>
      <c r="H2698" s="30">
        <f>VLOOKUP(E2698,MATERIAL!$C:$F,4,0)</f>
        <v>131100</v>
      </c>
      <c r="I2698" s="31">
        <f t="shared" si="267"/>
        <v>6555</v>
      </c>
    </row>
    <row r="2699" spans="2:10" ht="15" customHeight="1">
      <c r="C2699" s="28"/>
      <c r="D2699" s="28"/>
      <c r="E2699" s="28"/>
      <c r="F2699" s="34" t="s">
        <v>90</v>
      </c>
      <c r="G2699" s="35"/>
      <c r="H2699" s="28"/>
      <c r="I2699" s="32">
        <f>SUM(I2695:I2698)</f>
        <v>62857</v>
      </c>
    </row>
    <row r="2700" spans="2:10" ht="15" customHeight="1">
      <c r="C2700" s="27" t="s">
        <v>81</v>
      </c>
      <c r="D2700" s="27" t="s">
        <v>91</v>
      </c>
      <c r="E2700" s="28"/>
      <c r="F2700" s="28"/>
      <c r="G2700" s="28"/>
      <c r="H2700" s="28"/>
      <c r="I2700" s="33"/>
    </row>
    <row r="2701" spans="2:10" ht="15" customHeight="1">
      <c r="C2701" s="28"/>
      <c r="D2701" s="28"/>
      <c r="E2701" s="28"/>
      <c r="F2701" s="34" t="s">
        <v>92</v>
      </c>
      <c r="G2701" s="35"/>
      <c r="H2701" s="28"/>
      <c r="I2701" s="33"/>
    </row>
    <row r="2702" spans="2:10" ht="15" customHeight="1">
      <c r="C2702" s="27" t="s">
        <v>82</v>
      </c>
      <c r="D2702" s="27" t="s">
        <v>93</v>
      </c>
      <c r="E2702" s="28"/>
      <c r="F2702" s="28"/>
      <c r="G2702" s="28"/>
      <c r="H2702" s="28"/>
      <c r="I2702" s="36">
        <f>I2693+I2699</f>
        <v>103282</v>
      </c>
    </row>
    <row r="2703" spans="2:10" ht="15" customHeight="1">
      <c r="C2703" s="27" t="s">
        <v>83</v>
      </c>
      <c r="D2703" s="27" t="str">
        <f>+"Overhead &amp; Profit "&amp;$L$3*100&amp;"%"</f>
        <v>Overhead &amp; Profit 9,5%</v>
      </c>
      <c r="E2703" s="28"/>
      <c r="F2703" s="28"/>
      <c r="G2703" s="27">
        <f>$L$3</f>
        <v>9.5000000000000001E-2</v>
      </c>
      <c r="H2703" s="28"/>
      <c r="I2703" s="36">
        <f>G2703*I2702</f>
        <v>9811.7900000000009</v>
      </c>
    </row>
    <row r="2704" spans="2:10" ht="15" customHeight="1">
      <c r="B2704" s="37" t="str">
        <f>$M$8&amp;J2704</f>
        <v>PPD13</v>
      </c>
      <c r="C2704" s="27" t="s">
        <v>1</v>
      </c>
      <c r="D2704" s="27" t="s">
        <v>94</v>
      </c>
      <c r="E2704" s="28"/>
      <c r="F2704" s="28"/>
      <c r="G2704" s="28"/>
      <c r="H2704" s="28"/>
      <c r="I2704" s="36">
        <f>SUM(I2702:I2703)</f>
        <v>113093.79000000001</v>
      </c>
      <c r="J2704" s="21">
        <v>13</v>
      </c>
    </row>
    <row r="2705" spans="2:13">
      <c r="B2705" s="26"/>
      <c r="M2705" s="21"/>
    </row>
    <row r="2706" spans="2:13">
      <c r="B2706" s="26"/>
      <c r="C2706" s="21" t="str">
        <f>VLOOKUP(B2724,'REKAP ANALISA'!$C:$G,3,0)</f>
        <v>Pemasangan 1 m2 dinding bata merah (5x11x22)cm tebal ½ batu campuran 1SM : 1KP :1PP</v>
      </c>
      <c r="M2706" s="21"/>
    </row>
    <row r="2707" spans="2:13" ht="15" customHeight="1">
      <c r="C2707" s="27" t="s">
        <v>0</v>
      </c>
      <c r="D2707" s="27" t="s">
        <v>60</v>
      </c>
      <c r="E2707" s="27" t="s">
        <v>59</v>
      </c>
      <c r="F2707" s="27" t="s">
        <v>61</v>
      </c>
      <c r="G2707" s="27" t="s">
        <v>62</v>
      </c>
      <c r="H2707" s="27" t="s">
        <v>85</v>
      </c>
      <c r="I2707" s="27" t="s">
        <v>86</v>
      </c>
    </row>
    <row r="2708" spans="2:13" ht="15" customHeight="1">
      <c r="C2708" s="27" t="s">
        <v>14</v>
      </c>
      <c r="D2708" s="27" t="s">
        <v>87</v>
      </c>
      <c r="E2708" s="28"/>
      <c r="F2708" s="28"/>
      <c r="G2708" s="28"/>
      <c r="H2708" s="28"/>
      <c r="I2708" s="28"/>
    </row>
    <row r="2709" spans="2:13" ht="15" customHeight="1">
      <c r="C2709" s="28"/>
      <c r="D2709" s="27" t="s">
        <v>53</v>
      </c>
      <c r="E2709" s="27" t="s">
        <v>63</v>
      </c>
      <c r="F2709" s="29" t="s">
        <v>50</v>
      </c>
      <c r="G2709" s="27">
        <v>0.3</v>
      </c>
      <c r="H2709" s="30">
        <f>VLOOKUP(E2709,UPAH!$C:$F,4,0)</f>
        <v>93000</v>
      </c>
      <c r="I2709" s="31">
        <f t="shared" ref="I2709:I2712" si="268">+G2709*H2709</f>
        <v>27900</v>
      </c>
    </row>
    <row r="2710" spans="2:13" ht="15" customHeight="1">
      <c r="C2710" s="28"/>
      <c r="D2710" s="27" t="s">
        <v>2167</v>
      </c>
      <c r="E2710" s="27" t="s">
        <v>64</v>
      </c>
      <c r="F2710" s="29" t="s">
        <v>50</v>
      </c>
      <c r="G2710" s="27">
        <v>0.1</v>
      </c>
      <c r="H2710" s="30">
        <f>VLOOKUP(E2710,UPAH!$C:$F,4,0)</f>
        <v>98000</v>
      </c>
      <c r="I2710" s="31">
        <f t="shared" si="268"/>
        <v>9800</v>
      </c>
    </row>
    <row r="2711" spans="2:13" ht="15" customHeight="1">
      <c r="C2711" s="28"/>
      <c r="D2711" s="27" t="s">
        <v>76</v>
      </c>
      <c r="E2711" s="27" t="s">
        <v>65</v>
      </c>
      <c r="F2711" s="29" t="s">
        <v>50</v>
      </c>
      <c r="G2711" s="27">
        <v>0.01</v>
      </c>
      <c r="H2711" s="30">
        <f>VLOOKUP(E2711,UPAH!$C:$F,4,0)</f>
        <v>106000</v>
      </c>
      <c r="I2711" s="31">
        <f t="shared" si="268"/>
        <v>1060</v>
      </c>
    </row>
    <row r="2712" spans="2:13" ht="15" customHeight="1">
      <c r="C2712" s="28"/>
      <c r="D2712" s="27" t="s">
        <v>49</v>
      </c>
      <c r="E2712" s="27" t="s">
        <v>66</v>
      </c>
      <c r="F2712" s="29" t="s">
        <v>50</v>
      </c>
      <c r="G2712" s="27">
        <v>1.4999999999999999E-2</v>
      </c>
      <c r="H2712" s="30">
        <f>VLOOKUP(E2712,UPAH!$C:$F,4,0)</f>
        <v>111000</v>
      </c>
      <c r="I2712" s="31">
        <f t="shared" si="268"/>
        <v>1665</v>
      </c>
    </row>
    <row r="2713" spans="2:13" ht="15" customHeight="1">
      <c r="C2713" s="28"/>
      <c r="D2713" s="28"/>
      <c r="E2713" s="28"/>
      <c r="F2713" s="34" t="s">
        <v>88</v>
      </c>
      <c r="G2713" s="35"/>
      <c r="H2713" s="28"/>
      <c r="I2713" s="32">
        <f>SUM(I2709:I2712)</f>
        <v>40425</v>
      </c>
    </row>
    <row r="2714" spans="2:13" ht="15" customHeight="1">
      <c r="C2714" s="27" t="s">
        <v>80</v>
      </c>
      <c r="D2714" s="27" t="s">
        <v>89</v>
      </c>
      <c r="E2714" s="28"/>
      <c r="F2714" s="28"/>
      <c r="G2714" s="28"/>
      <c r="H2714" s="28"/>
      <c r="I2714" s="28"/>
    </row>
    <row r="2715" spans="2:13" ht="15" customHeight="1">
      <c r="C2715" s="28"/>
      <c r="D2715" s="27" t="s">
        <v>74</v>
      </c>
      <c r="E2715" s="27" t="s">
        <v>2171</v>
      </c>
      <c r="F2715" s="30" t="str">
        <f>VLOOKUP(E2715,MATERIAL!$C:$F,3,0)</f>
        <v>Buah</v>
      </c>
      <c r="G2715" s="27">
        <v>70</v>
      </c>
      <c r="H2715" s="30">
        <f>VLOOKUP(E2715,MATERIAL!$C:$F,4,0)</f>
        <v>700</v>
      </c>
      <c r="I2715" s="31">
        <f t="shared" ref="I2715:I2718" si="269">+G2715*H2715</f>
        <v>49000</v>
      </c>
    </row>
    <row r="2716" spans="2:13" ht="15" customHeight="1">
      <c r="C2716" s="28"/>
      <c r="D2716" s="27" t="s">
        <v>2342</v>
      </c>
      <c r="E2716" s="27" t="s">
        <v>2343</v>
      </c>
      <c r="F2716" s="30" t="str">
        <f>VLOOKUP(E2716,MATERIAL!$C:$F,3,0)</f>
        <v>Kg</v>
      </c>
      <c r="G2716" s="27">
        <v>1.7999999999999999E-2</v>
      </c>
      <c r="H2716" s="30">
        <f>VLOOKUP(E2716,MATERIAL!$C:$F,4,0)</f>
        <v>13300</v>
      </c>
      <c r="I2716" s="31">
        <f t="shared" si="269"/>
        <v>239.39999999999998</v>
      </c>
    </row>
    <row r="2717" spans="2:13" ht="15" customHeight="1">
      <c r="C2717" s="28"/>
      <c r="D2717" s="27" t="s">
        <v>2199</v>
      </c>
      <c r="E2717" s="27" t="s">
        <v>2200</v>
      </c>
      <c r="F2717" s="30" t="str">
        <f>VLOOKUP(E2717,MATERIAL!$C:$F,3,0)</f>
        <v>m3</v>
      </c>
      <c r="G2717" s="27">
        <v>1.7999999999999999E-2</v>
      </c>
      <c r="H2717" s="30">
        <f>VLOOKUP(E2717,MATERIAL!$C:$F,4,0)</f>
        <v>111800</v>
      </c>
      <c r="I2717" s="31">
        <f t="shared" si="269"/>
        <v>2012.3999999999999</v>
      </c>
    </row>
    <row r="2718" spans="2:13" ht="15" customHeight="1">
      <c r="C2718" s="28"/>
      <c r="D2718" s="27" t="s">
        <v>78</v>
      </c>
      <c r="E2718" s="27" t="s">
        <v>2170</v>
      </c>
      <c r="F2718" s="30" t="str">
        <f>VLOOKUP(E2718,MATERIAL!$C:$F,3,0)</f>
        <v>m3</v>
      </c>
      <c r="G2718" s="27">
        <v>1.7999999999999999E-2</v>
      </c>
      <c r="H2718" s="30">
        <f>VLOOKUP(E2718,MATERIAL!$C:$F,4,0)</f>
        <v>131100</v>
      </c>
      <c r="I2718" s="31">
        <f t="shared" si="269"/>
        <v>2359.7999999999997</v>
      </c>
    </row>
    <row r="2719" spans="2:13" ht="15" customHeight="1">
      <c r="C2719" s="28"/>
      <c r="D2719" s="28"/>
      <c r="E2719" s="28"/>
      <c r="F2719" s="34" t="s">
        <v>90</v>
      </c>
      <c r="G2719" s="35"/>
      <c r="H2719" s="28"/>
      <c r="I2719" s="32">
        <f>SUM(I2715:I2718)</f>
        <v>53611.600000000006</v>
      </c>
    </row>
    <row r="2720" spans="2:13" ht="15" customHeight="1">
      <c r="C2720" s="27" t="s">
        <v>81</v>
      </c>
      <c r="D2720" s="27" t="s">
        <v>91</v>
      </c>
      <c r="E2720" s="28"/>
      <c r="F2720" s="28"/>
      <c r="G2720" s="28"/>
      <c r="H2720" s="28"/>
      <c r="I2720" s="33"/>
    </row>
    <row r="2721" spans="2:13" ht="15" customHeight="1">
      <c r="C2721" s="28"/>
      <c r="D2721" s="28"/>
      <c r="E2721" s="28"/>
      <c r="F2721" s="34" t="s">
        <v>92</v>
      </c>
      <c r="G2721" s="35"/>
      <c r="H2721" s="28"/>
      <c r="I2721" s="33"/>
    </row>
    <row r="2722" spans="2:13" ht="15" customHeight="1">
      <c r="C2722" s="27" t="s">
        <v>82</v>
      </c>
      <c r="D2722" s="27" t="s">
        <v>93</v>
      </c>
      <c r="E2722" s="28"/>
      <c r="F2722" s="28"/>
      <c r="G2722" s="28"/>
      <c r="H2722" s="28"/>
      <c r="I2722" s="36">
        <f>I2713+I2719</f>
        <v>94036.6</v>
      </c>
    </row>
    <row r="2723" spans="2:13" ht="15" customHeight="1">
      <c r="C2723" s="27" t="s">
        <v>83</v>
      </c>
      <c r="D2723" s="27" t="str">
        <f>+"Overhead &amp; Profit "&amp;$L$3*100&amp;"%"</f>
        <v>Overhead &amp; Profit 9,5%</v>
      </c>
      <c r="E2723" s="28"/>
      <c r="F2723" s="28"/>
      <c r="G2723" s="27">
        <f>$L$3</f>
        <v>9.5000000000000001E-2</v>
      </c>
      <c r="H2723" s="28"/>
      <c r="I2723" s="36">
        <f>G2723*I2722</f>
        <v>8933.4770000000008</v>
      </c>
    </row>
    <row r="2724" spans="2:13" ht="15" customHeight="1">
      <c r="B2724" s="37" t="str">
        <f>$M$8&amp;J2724</f>
        <v>PPD14</v>
      </c>
      <c r="C2724" s="27" t="s">
        <v>1</v>
      </c>
      <c r="D2724" s="27" t="s">
        <v>94</v>
      </c>
      <c r="E2724" s="28"/>
      <c r="F2724" s="28"/>
      <c r="G2724" s="28"/>
      <c r="H2724" s="28"/>
      <c r="I2724" s="36">
        <f>SUM(I2722:I2723)</f>
        <v>102970.077</v>
      </c>
      <c r="J2724" s="21">
        <v>14</v>
      </c>
    </row>
    <row r="2725" spans="2:13">
      <c r="B2725" s="26"/>
      <c r="M2725" s="21"/>
    </row>
    <row r="2726" spans="2:13">
      <c r="B2726" s="26"/>
      <c r="C2726" s="21" t="str">
        <f>VLOOKUP(B2744,'REKAP ANALISA'!$C:$G,3,0)</f>
        <v>Pemasangan 1 m2 dinding bata merah (5x11x22) cm tebal ½ batu campuran 1SM : 1KP :2P</v>
      </c>
      <c r="M2726" s="21"/>
    </row>
    <row r="2727" spans="2:13" ht="15" customHeight="1">
      <c r="C2727" s="27" t="s">
        <v>0</v>
      </c>
      <c r="D2727" s="27" t="s">
        <v>60</v>
      </c>
      <c r="E2727" s="27" t="s">
        <v>59</v>
      </c>
      <c r="F2727" s="27" t="s">
        <v>61</v>
      </c>
      <c r="G2727" s="27" t="s">
        <v>62</v>
      </c>
      <c r="H2727" s="27" t="s">
        <v>85</v>
      </c>
      <c r="I2727" s="27" t="s">
        <v>86</v>
      </c>
    </row>
    <row r="2728" spans="2:13" ht="15" customHeight="1">
      <c r="C2728" s="27" t="s">
        <v>14</v>
      </c>
      <c r="D2728" s="27" t="s">
        <v>87</v>
      </c>
      <c r="E2728" s="28"/>
      <c r="F2728" s="28"/>
      <c r="G2728" s="28"/>
      <c r="H2728" s="28"/>
      <c r="I2728" s="28"/>
    </row>
    <row r="2729" spans="2:13" ht="15" customHeight="1">
      <c r="C2729" s="28"/>
      <c r="D2729" s="27" t="s">
        <v>53</v>
      </c>
      <c r="E2729" s="27" t="s">
        <v>63</v>
      </c>
      <c r="F2729" s="29" t="s">
        <v>50</v>
      </c>
      <c r="G2729" s="27">
        <v>0.3</v>
      </c>
      <c r="H2729" s="30">
        <f>VLOOKUP(E2729,UPAH!$C:$F,4,0)</f>
        <v>93000</v>
      </c>
      <c r="I2729" s="31">
        <f t="shared" ref="I2729:I2732" si="270">+G2729*H2729</f>
        <v>27900</v>
      </c>
    </row>
    <row r="2730" spans="2:13" ht="15" customHeight="1">
      <c r="C2730" s="28"/>
      <c r="D2730" s="27" t="s">
        <v>2167</v>
      </c>
      <c r="E2730" s="27" t="s">
        <v>64</v>
      </c>
      <c r="F2730" s="29" t="s">
        <v>50</v>
      </c>
      <c r="G2730" s="27">
        <v>0.1</v>
      </c>
      <c r="H2730" s="30">
        <f>VLOOKUP(E2730,UPAH!$C:$F,4,0)</f>
        <v>98000</v>
      </c>
      <c r="I2730" s="31">
        <f t="shared" si="270"/>
        <v>9800</v>
      </c>
    </row>
    <row r="2731" spans="2:13" ht="15" customHeight="1">
      <c r="C2731" s="28"/>
      <c r="D2731" s="27" t="s">
        <v>76</v>
      </c>
      <c r="E2731" s="27" t="s">
        <v>65</v>
      </c>
      <c r="F2731" s="29" t="s">
        <v>50</v>
      </c>
      <c r="G2731" s="27">
        <v>0.01</v>
      </c>
      <c r="H2731" s="30">
        <f>VLOOKUP(E2731,UPAH!$C:$F,4,0)</f>
        <v>106000</v>
      </c>
      <c r="I2731" s="31">
        <f t="shared" si="270"/>
        <v>1060</v>
      </c>
    </row>
    <row r="2732" spans="2:13" ht="15" customHeight="1">
      <c r="C2732" s="28"/>
      <c r="D2732" s="27" t="s">
        <v>49</v>
      </c>
      <c r="E2732" s="27" t="s">
        <v>66</v>
      </c>
      <c r="F2732" s="29" t="s">
        <v>50</v>
      </c>
      <c r="G2732" s="27">
        <v>1.4999999999999999E-2</v>
      </c>
      <c r="H2732" s="30">
        <f>VLOOKUP(E2732,UPAH!$C:$F,4,0)</f>
        <v>111000</v>
      </c>
      <c r="I2732" s="31">
        <f t="shared" si="270"/>
        <v>1665</v>
      </c>
    </row>
    <row r="2733" spans="2:13" ht="15" customHeight="1">
      <c r="C2733" s="28"/>
      <c r="D2733" s="28"/>
      <c r="E2733" s="28"/>
      <c r="F2733" s="34" t="s">
        <v>88</v>
      </c>
      <c r="G2733" s="35"/>
      <c r="H2733" s="28"/>
      <c r="I2733" s="32">
        <f>SUM(I2729:I2732)</f>
        <v>40425</v>
      </c>
    </row>
    <row r="2734" spans="2:13" ht="15" customHeight="1">
      <c r="C2734" s="27" t="s">
        <v>80</v>
      </c>
      <c r="D2734" s="27" t="s">
        <v>89</v>
      </c>
      <c r="E2734" s="28"/>
      <c r="F2734" s="28"/>
      <c r="G2734" s="28"/>
      <c r="H2734" s="28"/>
      <c r="I2734" s="28"/>
    </row>
    <row r="2735" spans="2:13" ht="15" customHeight="1">
      <c r="C2735" s="28"/>
      <c r="D2735" s="27" t="s">
        <v>74</v>
      </c>
      <c r="E2735" s="27" t="s">
        <v>2171</v>
      </c>
      <c r="F2735" s="30" t="str">
        <f>VLOOKUP(E2735,MATERIAL!$C:$F,3,0)</f>
        <v>Buah</v>
      </c>
      <c r="G2735" s="27">
        <v>70</v>
      </c>
      <c r="H2735" s="30">
        <f>VLOOKUP(E2735,MATERIAL!$C:$F,4,0)</f>
        <v>700</v>
      </c>
      <c r="I2735" s="31">
        <f t="shared" ref="I2735:I2738" si="271">+G2735*H2735</f>
        <v>49000</v>
      </c>
    </row>
    <row r="2736" spans="2:13" ht="15" customHeight="1">
      <c r="C2736" s="28"/>
      <c r="D2736" s="27" t="s">
        <v>2342</v>
      </c>
      <c r="E2736" s="27" t="s">
        <v>2343</v>
      </c>
      <c r="F2736" s="30" t="str">
        <f>VLOOKUP(E2736,MATERIAL!$C:$F,3,0)</f>
        <v>Kg</v>
      </c>
      <c r="G2736" s="27">
        <v>1.4E-2</v>
      </c>
      <c r="H2736" s="30">
        <f>VLOOKUP(E2736,MATERIAL!$C:$F,4,0)</f>
        <v>13300</v>
      </c>
      <c r="I2736" s="31">
        <f t="shared" si="271"/>
        <v>186.20000000000002</v>
      </c>
    </row>
    <row r="2737" spans="2:13" ht="15" customHeight="1">
      <c r="C2737" s="28"/>
      <c r="D2737" s="27" t="s">
        <v>2199</v>
      </c>
      <c r="E2737" s="27" t="s">
        <v>2200</v>
      </c>
      <c r="F2737" s="30" t="str">
        <f>VLOOKUP(E2737,MATERIAL!$C:$F,3,0)</f>
        <v>m3</v>
      </c>
      <c r="G2737" s="27">
        <v>1.4E-2</v>
      </c>
      <c r="H2737" s="30">
        <f>VLOOKUP(E2737,MATERIAL!$C:$F,4,0)</f>
        <v>111800</v>
      </c>
      <c r="I2737" s="31">
        <f t="shared" si="271"/>
        <v>1565.2</v>
      </c>
    </row>
    <row r="2738" spans="2:13" ht="15" customHeight="1">
      <c r="C2738" s="28"/>
      <c r="D2738" s="27" t="s">
        <v>78</v>
      </c>
      <c r="E2738" s="27" t="s">
        <v>2170</v>
      </c>
      <c r="F2738" s="30" t="str">
        <f>VLOOKUP(E2738,MATERIAL!$C:$F,3,0)</f>
        <v>m3</v>
      </c>
      <c r="G2738" s="27">
        <v>2.8000000000000001E-2</v>
      </c>
      <c r="H2738" s="30">
        <f>VLOOKUP(E2738,MATERIAL!$C:$F,4,0)</f>
        <v>131100</v>
      </c>
      <c r="I2738" s="31">
        <f t="shared" si="271"/>
        <v>3670.8</v>
      </c>
    </row>
    <row r="2739" spans="2:13" ht="15" customHeight="1">
      <c r="C2739" s="28"/>
      <c r="D2739" s="28"/>
      <c r="E2739" s="28"/>
      <c r="F2739" s="34" t="s">
        <v>90</v>
      </c>
      <c r="G2739" s="35"/>
      <c r="H2739" s="28"/>
      <c r="I2739" s="32">
        <f>SUM(I2735:I2738)</f>
        <v>54422.2</v>
      </c>
    </row>
    <row r="2740" spans="2:13" ht="15" customHeight="1">
      <c r="C2740" s="27" t="s">
        <v>81</v>
      </c>
      <c r="D2740" s="27" t="s">
        <v>91</v>
      </c>
      <c r="E2740" s="28"/>
      <c r="F2740" s="28"/>
      <c r="G2740" s="28"/>
      <c r="H2740" s="28"/>
      <c r="I2740" s="33"/>
    </row>
    <row r="2741" spans="2:13" ht="15" customHeight="1">
      <c r="C2741" s="28"/>
      <c r="D2741" s="28"/>
      <c r="E2741" s="28"/>
      <c r="F2741" s="34" t="s">
        <v>92</v>
      </c>
      <c r="G2741" s="35"/>
      <c r="H2741" s="28"/>
      <c r="I2741" s="33"/>
    </row>
    <row r="2742" spans="2:13" ht="15" customHeight="1">
      <c r="C2742" s="27" t="s">
        <v>82</v>
      </c>
      <c r="D2742" s="27" t="s">
        <v>93</v>
      </c>
      <c r="E2742" s="28"/>
      <c r="F2742" s="28"/>
      <c r="G2742" s="28"/>
      <c r="H2742" s="28"/>
      <c r="I2742" s="36">
        <f>I2733+I2739</f>
        <v>94847.2</v>
      </c>
    </row>
    <row r="2743" spans="2:13" ht="15" customHeight="1">
      <c r="C2743" s="27" t="s">
        <v>83</v>
      </c>
      <c r="D2743" s="27" t="str">
        <f>+"Overhead &amp; Profit "&amp;$L$3*100&amp;"%"</f>
        <v>Overhead &amp; Profit 9,5%</v>
      </c>
      <c r="E2743" s="28"/>
      <c r="F2743" s="28"/>
      <c r="G2743" s="27">
        <f>$L$3</f>
        <v>9.5000000000000001E-2</v>
      </c>
      <c r="H2743" s="28"/>
      <c r="I2743" s="36">
        <f>G2743*I2742</f>
        <v>9010.4840000000004</v>
      </c>
    </row>
    <row r="2744" spans="2:13" ht="15" customHeight="1">
      <c r="B2744" s="37" t="str">
        <f>$M$8&amp;J2744</f>
        <v>PPD15</v>
      </c>
      <c r="C2744" s="27" t="s">
        <v>1</v>
      </c>
      <c r="D2744" s="27" t="s">
        <v>94</v>
      </c>
      <c r="E2744" s="28"/>
      <c r="F2744" s="28"/>
      <c r="G2744" s="28"/>
      <c r="H2744" s="28"/>
      <c r="I2744" s="36">
        <f>SUM(I2742:I2743)</f>
        <v>103857.68399999999</v>
      </c>
      <c r="J2744" s="21">
        <v>15</v>
      </c>
    </row>
    <row r="2745" spans="2:13">
      <c r="B2745" s="26"/>
      <c r="M2745" s="21"/>
    </row>
    <row r="2746" spans="2:13">
      <c r="B2746" s="26"/>
      <c r="C2746" s="21" t="str">
        <f>VLOOKUP(B2764,'REKAP ANALISA'!$C:$G,3,0)</f>
        <v>Pemasangan 1 m2 dinding conblock HB20 campuran 1SP : 3PP</v>
      </c>
      <c r="M2746" s="21"/>
    </row>
    <row r="2747" spans="2:13" ht="15" customHeight="1">
      <c r="C2747" s="27" t="s">
        <v>0</v>
      </c>
      <c r="D2747" s="27" t="s">
        <v>60</v>
      </c>
      <c r="E2747" s="27" t="s">
        <v>59</v>
      </c>
      <c r="F2747" s="27" t="s">
        <v>61</v>
      </c>
      <c r="G2747" s="27" t="s">
        <v>62</v>
      </c>
      <c r="H2747" s="27" t="s">
        <v>85</v>
      </c>
      <c r="I2747" s="27" t="s">
        <v>86</v>
      </c>
    </row>
    <row r="2748" spans="2:13" ht="15" customHeight="1">
      <c r="C2748" s="27" t="s">
        <v>14</v>
      </c>
      <c r="D2748" s="27" t="s">
        <v>87</v>
      </c>
      <c r="E2748" s="28"/>
      <c r="F2748" s="28"/>
      <c r="G2748" s="28"/>
      <c r="H2748" s="28"/>
      <c r="I2748" s="28"/>
    </row>
    <row r="2749" spans="2:13" ht="15" customHeight="1">
      <c r="C2749" s="28"/>
      <c r="D2749" s="27" t="s">
        <v>53</v>
      </c>
      <c r="E2749" s="27" t="s">
        <v>63</v>
      </c>
      <c r="F2749" s="29" t="s">
        <v>50</v>
      </c>
      <c r="G2749" s="27">
        <v>0.35</v>
      </c>
      <c r="H2749" s="30">
        <f>VLOOKUP(E2749,UPAH!$C:$F,4,0)</f>
        <v>93000</v>
      </c>
      <c r="I2749" s="31">
        <f t="shared" ref="I2749:I2752" si="272">+G2749*H2749</f>
        <v>32549.999999999996</v>
      </c>
    </row>
    <row r="2750" spans="2:13" ht="15" customHeight="1">
      <c r="C2750" s="28"/>
      <c r="D2750" s="27" t="s">
        <v>2167</v>
      </c>
      <c r="E2750" s="27" t="s">
        <v>64</v>
      </c>
      <c r="F2750" s="29" t="s">
        <v>50</v>
      </c>
      <c r="G2750" s="27">
        <v>0.15</v>
      </c>
      <c r="H2750" s="30">
        <f>VLOOKUP(E2750,UPAH!$C:$F,4,0)</f>
        <v>98000</v>
      </c>
      <c r="I2750" s="31">
        <f t="shared" si="272"/>
        <v>14700</v>
      </c>
    </row>
    <row r="2751" spans="2:13" ht="15" customHeight="1">
      <c r="C2751" s="28"/>
      <c r="D2751" s="27" t="s">
        <v>76</v>
      </c>
      <c r="E2751" s="27" t="s">
        <v>65</v>
      </c>
      <c r="F2751" s="29" t="s">
        <v>50</v>
      </c>
      <c r="G2751" s="27">
        <v>1.4999999999999999E-2</v>
      </c>
      <c r="H2751" s="30">
        <f>VLOOKUP(E2751,UPAH!$C:$F,4,0)</f>
        <v>106000</v>
      </c>
      <c r="I2751" s="31">
        <f t="shared" si="272"/>
        <v>1590</v>
      </c>
    </row>
    <row r="2752" spans="2:13" ht="15" customHeight="1">
      <c r="C2752" s="28"/>
      <c r="D2752" s="27" t="s">
        <v>49</v>
      </c>
      <c r="E2752" s="27" t="s">
        <v>66</v>
      </c>
      <c r="F2752" s="29" t="s">
        <v>50</v>
      </c>
      <c r="G2752" s="27">
        <v>1.7999999999999999E-2</v>
      </c>
      <c r="H2752" s="30">
        <f>VLOOKUP(E2752,UPAH!$C:$F,4,0)</f>
        <v>111000</v>
      </c>
      <c r="I2752" s="31">
        <f t="shared" si="272"/>
        <v>1997.9999999999998</v>
      </c>
    </row>
    <row r="2753" spans="2:13" ht="15" customHeight="1">
      <c r="C2753" s="28"/>
      <c r="D2753" s="28"/>
      <c r="E2753" s="28"/>
      <c r="F2753" s="34" t="s">
        <v>88</v>
      </c>
      <c r="G2753" s="35"/>
      <c r="H2753" s="28"/>
      <c r="I2753" s="32">
        <f>SUM(I2749:I2752)</f>
        <v>50838</v>
      </c>
    </row>
    <row r="2754" spans="2:13" ht="15" customHeight="1">
      <c r="C2754" s="27" t="s">
        <v>80</v>
      </c>
      <c r="D2754" s="27" t="s">
        <v>89</v>
      </c>
      <c r="E2754" s="28"/>
      <c r="F2754" s="28"/>
      <c r="G2754" s="28"/>
      <c r="H2754" s="28"/>
      <c r="I2754" s="28"/>
    </row>
    <row r="2755" spans="2:13" ht="15" customHeight="1">
      <c r="C2755" s="28"/>
      <c r="D2755" s="27" t="s">
        <v>2344</v>
      </c>
      <c r="E2755" s="27" t="s">
        <v>2345</v>
      </c>
      <c r="F2755" s="30" t="str">
        <f>VLOOKUP(E2755,MATERIAL!$C:$F,3,0)</f>
        <v>Bh</v>
      </c>
      <c r="G2755" s="27">
        <v>12.5</v>
      </c>
      <c r="H2755" s="30">
        <f>VLOOKUP(E2755,MATERIAL!$C:$F,4,0)</f>
        <v>3573.33</v>
      </c>
      <c r="I2755" s="31">
        <f t="shared" ref="I2755:I2758" si="273">+G2755*H2755</f>
        <v>44666.625</v>
      </c>
    </row>
    <row r="2756" spans="2:13" ht="15" customHeight="1">
      <c r="C2756" s="28"/>
      <c r="D2756" s="27" t="s">
        <v>103</v>
      </c>
      <c r="E2756" s="27" t="s">
        <v>104</v>
      </c>
      <c r="F2756" s="30" t="str">
        <f>VLOOKUP(E2756,MATERIAL!$C:$F,3,0)</f>
        <v>Kg</v>
      </c>
      <c r="G2756" s="27">
        <v>30.32</v>
      </c>
      <c r="H2756" s="30">
        <f>VLOOKUP(E2756,MATERIAL!$C:$F,4,0)</f>
        <v>1250</v>
      </c>
      <c r="I2756" s="31">
        <f t="shared" si="273"/>
        <v>37900</v>
      </c>
    </row>
    <row r="2757" spans="2:13" ht="15" customHeight="1">
      <c r="C2757" s="28"/>
      <c r="D2757" s="27" t="s">
        <v>78</v>
      </c>
      <c r="E2757" s="27" t="s">
        <v>2170</v>
      </c>
      <c r="F2757" s="30" t="str">
        <f>VLOOKUP(E2757,MATERIAL!$C:$F,3,0)</f>
        <v>m3</v>
      </c>
      <c r="G2757" s="27">
        <v>0.72799999999999998</v>
      </c>
      <c r="H2757" s="30">
        <f>VLOOKUP(E2757,MATERIAL!$C:$F,4,0)</f>
        <v>131100</v>
      </c>
      <c r="I2757" s="31">
        <f t="shared" si="273"/>
        <v>95440.8</v>
      </c>
    </row>
    <row r="2758" spans="2:13" ht="15" customHeight="1">
      <c r="C2758" s="28"/>
      <c r="D2758" s="27" t="s">
        <v>2346</v>
      </c>
      <c r="E2758" s="27" t="s">
        <v>2347</v>
      </c>
      <c r="F2758" s="30" t="str">
        <f>VLOOKUP(E2758,MATERIAL!$C:$F,3,0)</f>
        <v>Kg</v>
      </c>
      <c r="G2758" s="27">
        <v>0.28000000000000003</v>
      </c>
      <c r="H2758" s="30">
        <f>VLOOKUP(E2758,MATERIAL!$C:$F,4,0)</f>
        <v>16200</v>
      </c>
      <c r="I2758" s="31">
        <f t="shared" si="273"/>
        <v>4536</v>
      </c>
    </row>
    <row r="2759" spans="2:13" ht="15" customHeight="1">
      <c r="C2759" s="28"/>
      <c r="D2759" s="28"/>
      <c r="E2759" s="28"/>
      <c r="F2759" s="34" t="s">
        <v>90</v>
      </c>
      <c r="G2759" s="35"/>
      <c r="H2759" s="28"/>
      <c r="I2759" s="32">
        <f>SUM(I2755:I2758)</f>
        <v>182543.42499999999</v>
      </c>
    </row>
    <row r="2760" spans="2:13" ht="15" customHeight="1">
      <c r="C2760" s="27" t="s">
        <v>81</v>
      </c>
      <c r="D2760" s="27" t="s">
        <v>91</v>
      </c>
      <c r="E2760" s="28"/>
      <c r="F2760" s="28"/>
      <c r="G2760" s="28"/>
      <c r="H2760" s="28"/>
      <c r="I2760" s="33"/>
    </row>
    <row r="2761" spans="2:13" ht="15" customHeight="1">
      <c r="C2761" s="28"/>
      <c r="D2761" s="28"/>
      <c r="E2761" s="28"/>
      <c r="F2761" s="34" t="s">
        <v>92</v>
      </c>
      <c r="G2761" s="35"/>
      <c r="H2761" s="28"/>
      <c r="I2761" s="33"/>
    </row>
    <row r="2762" spans="2:13" ht="15" customHeight="1">
      <c r="C2762" s="27" t="s">
        <v>82</v>
      </c>
      <c r="D2762" s="27" t="s">
        <v>93</v>
      </c>
      <c r="E2762" s="28"/>
      <c r="F2762" s="28"/>
      <c r="G2762" s="28"/>
      <c r="H2762" s="28"/>
      <c r="I2762" s="36">
        <f>I2753+I2759</f>
        <v>233381.42499999999</v>
      </c>
    </row>
    <row r="2763" spans="2:13" ht="15" customHeight="1">
      <c r="C2763" s="27" t="s">
        <v>83</v>
      </c>
      <c r="D2763" s="27" t="str">
        <f>+"Overhead &amp; Profit "&amp;$L$3*100&amp;"%"</f>
        <v>Overhead &amp; Profit 9,5%</v>
      </c>
      <c r="E2763" s="28"/>
      <c r="F2763" s="28"/>
      <c r="G2763" s="27">
        <f>$L$3</f>
        <v>9.5000000000000001E-2</v>
      </c>
      <c r="H2763" s="28"/>
      <c r="I2763" s="36">
        <f>G2763*I2762</f>
        <v>22171.235375</v>
      </c>
    </row>
    <row r="2764" spans="2:13" ht="15" customHeight="1">
      <c r="B2764" s="37" t="str">
        <f>$M$8&amp;J2764</f>
        <v>PPD16</v>
      </c>
      <c r="C2764" s="27" t="s">
        <v>1</v>
      </c>
      <c r="D2764" s="27" t="s">
        <v>94</v>
      </c>
      <c r="E2764" s="28"/>
      <c r="F2764" s="28"/>
      <c r="G2764" s="28"/>
      <c r="H2764" s="28"/>
      <c r="I2764" s="36">
        <f>SUM(I2762:I2763)</f>
        <v>255552.66037499998</v>
      </c>
      <c r="J2764" s="21">
        <v>16</v>
      </c>
    </row>
    <row r="2765" spans="2:13">
      <c r="B2765" s="26"/>
      <c r="M2765" s="21"/>
    </row>
    <row r="2766" spans="2:13">
      <c r="B2766" s="26"/>
      <c r="C2766" s="21" t="str">
        <f>VLOOKUP(B2784,'REKAP ANALISA'!$C:$G,3,0)</f>
        <v>Pemasangan 1 m2 dinding conblock HB20 campuran 1SP:4PP</v>
      </c>
      <c r="M2766" s="21"/>
    </row>
    <row r="2767" spans="2:13" ht="15" customHeight="1">
      <c r="C2767" s="27" t="s">
        <v>0</v>
      </c>
      <c r="D2767" s="27" t="s">
        <v>60</v>
      </c>
      <c r="E2767" s="27" t="s">
        <v>59</v>
      </c>
      <c r="F2767" s="27" t="s">
        <v>61</v>
      </c>
      <c r="G2767" s="27" t="s">
        <v>62</v>
      </c>
      <c r="H2767" s="27" t="s">
        <v>85</v>
      </c>
      <c r="I2767" s="27" t="s">
        <v>86</v>
      </c>
    </row>
    <row r="2768" spans="2:13" ht="15" customHeight="1">
      <c r="C2768" s="27" t="s">
        <v>14</v>
      </c>
      <c r="D2768" s="27" t="s">
        <v>87</v>
      </c>
      <c r="E2768" s="28"/>
      <c r="F2768" s="28"/>
      <c r="G2768" s="28"/>
      <c r="H2768" s="28"/>
      <c r="I2768" s="28"/>
    </row>
    <row r="2769" spans="2:10" ht="15" customHeight="1">
      <c r="C2769" s="28"/>
      <c r="D2769" s="27" t="s">
        <v>53</v>
      </c>
      <c r="E2769" s="27" t="s">
        <v>63</v>
      </c>
      <c r="F2769" s="29" t="s">
        <v>50</v>
      </c>
      <c r="G2769" s="27">
        <v>0.35</v>
      </c>
      <c r="H2769" s="30">
        <f>VLOOKUP(E2769,UPAH!$C:$F,4,0)</f>
        <v>93000</v>
      </c>
      <c r="I2769" s="31">
        <f t="shared" ref="I2769:I2772" si="274">+G2769*H2769</f>
        <v>32549.999999999996</v>
      </c>
    </row>
    <row r="2770" spans="2:10" ht="15" customHeight="1">
      <c r="C2770" s="28"/>
      <c r="D2770" s="27" t="s">
        <v>2167</v>
      </c>
      <c r="E2770" s="27" t="s">
        <v>64</v>
      </c>
      <c r="F2770" s="29" t="s">
        <v>50</v>
      </c>
      <c r="G2770" s="27">
        <v>0.15</v>
      </c>
      <c r="H2770" s="30">
        <f>VLOOKUP(E2770,UPAH!$C:$F,4,0)</f>
        <v>98000</v>
      </c>
      <c r="I2770" s="31">
        <f t="shared" si="274"/>
        <v>14700</v>
      </c>
    </row>
    <row r="2771" spans="2:10" ht="15" customHeight="1">
      <c r="C2771" s="28"/>
      <c r="D2771" s="27" t="s">
        <v>76</v>
      </c>
      <c r="E2771" s="27" t="s">
        <v>65</v>
      </c>
      <c r="F2771" s="29" t="s">
        <v>50</v>
      </c>
      <c r="G2771" s="27">
        <v>1.4999999999999999E-2</v>
      </c>
      <c r="H2771" s="30">
        <f>VLOOKUP(E2771,UPAH!$C:$F,4,0)</f>
        <v>106000</v>
      </c>
      <c r="I2771" s="31">
        <f t="shared" si="274"/>
        <v>1590</v>
      </c>
    </row>
    <row r="2772" spans="2:10" ht="15" customHeight="1">
      <c r="C2772" s="28"/>
      <c r="D2772" s="27" t="s">
        <v>49</v>
      </c>
      <c r="E2772" s="27" t="s">
        <v>66</v>
      </c>
      <c r="F2772" s="29" t="s">
        <v>50</v>
      </c>
      <c r="G2772" s="27">
        <v>1.7999999999999999E-2</v>
      </c>
      <c r="H2772" s="30">
        <f>VLOOKUP(E2772,UPAH!$C:$F,4,0)</f>
        <v>111000</v>
      </c>
      <c r="I2772" s="31">
        <f t="shared" si="274"/>
        <v>1997.9999999999998</v>
      </c>
    </row>
    <row r="2773" spans="2:10" ht="15" customHeight="1">
      <c r="C2773" s="28"/>
      <c r="D2773" s="28"/>
      <c r="E2773" s="28"/>
      <c r="F2773" s="34" t="s">
        <v>88</v>
      </c>
      <c r="G2773" s="35"/>
      <c r="H2773" s="28"/>
      <c r="I2773" s="32">
        <f>SUM(I2769:I2772)</f>
        <v>50838</v>
      </c>
    </row>
    <row r="2774" spans="2:10" ht="15" customHeight="1">
      <c r="C2774" s="27" t="s">
        <v>80</v>
      </c>
      <c r="D2774" s="27" t="s">
        <v>89</v>
      </c>
      <c r="E2774" s="28"/>
      <c r="F2774" s="28"/>
      <c r="G2774" s="28"/>
      <c r="H2774" s="28"/>
      <c r="I2774" s="28"/>
    </row>
    <row r="2775" spans="2:10" ht="15" customHeight="1">
      <c r="C2775" s="28"/>
      <c r="D2775" s="27" t="s">
        <v>2344</v>
      </c>
      <c r="E2775" s="27" t="s">
        <v>2345</v>
      </c>
      <c r="F2775" s="30" t="str">
        <f>VLOOKUP(E2775,MATERIAL!$C:$F,3,0)</f>
        <v>Bh</v>
      </c>
      <c r="G2775" s="27">
        <v>12.5</v>
      </c>
      <c r="H2775" s="30">
        <f>VLOOKUP(E2775,MATERIAL!$C:$F,4,0)</f>
        <v>3573.33</v>
      </c>
      <c r="I2775" s="31">
        <f t="shared" ref="I2775:I2778" si="275">+G2775*H2775</f>
        <v>44666.625</v>
      </c>
    </row>
    <row r="2776" spans="2:10" ht="15" customHeight="1">
      <c r="C2776" s="28"/>
      <c r="D2776" s="27" t="s">
        <v>103</v>
      </c>
      <c r="E2776" s="27" t="s">
        <v>104</v>
      </c>
      <c r="F2776" s="30" t="str">
        <f>VLOOKUP(E2776,MATERIAL!$C:$F,3,0)</f>
        <v>Kg</v>
      </c>
      <c r="G2776" s="27">
        <v>24.26</v>
      </c>
      <c r="H2776" s="30">
        <f>VLOOKUP(E2776,MATERIAL!$C:$F,4,0)</f>
        <v>1250</v>
      </c>
      <c r="I2776" s="31">
        <f t="shared" si="275"/>
        <v>30325.000000000004</v>
      </c>
    </row>
    <row r="2777" spans="2:10" ht="15" customHeight="1">
      <c r="C2777" s="28"/>
      <c r="D2777" s="27" t="s">
        <v>78</v>
      </c>
      <c r="E2777" s="27" t="s">
        <v>2170</v>
      </c>
      <c r="F2777" s="30" t="str">
        <f>VLOOKUP(E2777,MATERIAL!$C:$F,3,0)</f>
        <v>m3</v>
      </c>
      <c r="G2777" s="27">
        <v>0.77200000000000002</v>
      </c>
      <c r="H2777" s="30">
        <f>VLOOKUP(E2777,MATERIAL!$C:$F,4,0)</f>
        <v>131100</v>
      </c>
      <c r="I2777" s="31">
        <f t="shared" si="275"/>
        <v>101209.2</v>
      </c>
    </row>
    <row r="2778" spans="2:10" ht="15" customHeight="1">
      <c r="C2778" s="28"/>
      <c r="D2778" s="27" t="s">
        <v>2346</v>
      </c>
      <c r="E2778" s="27" t="s">
        <v>2347</v>
      </c>
      <c r="F2778" s="30" t="str">
        <f>VLOOKUP(E2778,MATERIAL!$C:$F,3,0)</f>
        <v>Kg</v>
      </c>
      <c r="G2778" s="27">
        <v>0.28000000000000003</v>
      </c>
      <c r="H2778" s="30">
        <f>VLOOKUP(E2778,MATERIAL!$C:$F,4,0)</f>
        <v>16200</v>
      </c>
      <c r="I2778" s="31">
        <f t="shared" si="275"/>
        <v>4536</v>
      </c>
    </row>
    <row r="2779" spans="2:10" ht="15" customHeight="1">
      <c r="C2779" s="28"/>
      <c r="D2779" s="28"/>
      <c r="E2779" s="28"/>
      <c r="F2779" s="34" t="s">
        <v>90</v>
      </c>
      <c r="G2779" s="35"/>
      <c r="H2779" s="28"/>
      <c r="I2779" s="32">
        <f>SUM(I2775:I2778)</f>
        <v>180736.82500000001</v>
      </c>
    </row>
    <row r="2780" spans="2:10" ht="15" customHeight="1">
      <c r="C2780" s="27" t="s">
        <v>81</v>
      </c>
      <c r="D2780" s="27" t="s">
        <v>91</v>
      </c>
      <c r="E2780" s="28"/>
      <c r="F2780" s="28"/>
      <c r="G2780" s="28"/>
      <c r="H2780" s="28"/>
      <c r="I2780" s="33"/>
    </row>
    <row r="2781" spans="2:10" ht="15" customHeight="1">
      <c r="C2781" s="28"/>
      <c r="D2781" s="28"/>
      <c r="E2781" s="28"/>
      <c r="F2781" s="34" t="s">
        <v>92</v>
      </c>
      <c r="G2781" s="35"/>
      <c r="H2781" s="28"/>
      <c r="I2781" s="33"/>
    </row>
    <row r="2782" spans="2:10" ht="15" customHeight="1">
      <c r="C2782" s="27" t="s">
        <v>82</v>
      </c>
      <c r="D2782" s="27" t="s">
        <v>93</v>
      </c>
      <c r="E2782" s="28"/>
      <c r="F2782" s="28"/>
      <c r="G2782" s="28"/>
      <c r="H2782" s="28"/>
      <c r="I2782" s="36">
        <f>I2773+I2779</f>
        <v>231574.82500000001</v>
      </c>
    </row>
    <row r="2783" spans="2:10" ht="15" customHeight="1">
      <c r="C2783" s="27" t="s">
        <v>83</v>
      </c>
      <c r="D2783" s="27" t="str">
        <f>+"Overhead &amp; Profit "&amp;$L$3*100&amp;"%"</f>
        <v>Overhead &amp; Profit 9,5%</v>
      </c>
      <c r="E2783" s="28"/>
      <c r="F2783" s="28"/>
      <c r="G2783" s="27">
        <f>$L$3</f>
        <v>9.5000000000000001E-2</v>
      </c>
      <c r="H2783" s="28"/>
      <c r="I2783" s="36">
        <f>G2783*I2782</f>
        <v>21999.608375</v>
      </c>
    </row>
    <row r="2784" spans="2:10" ht="15" customHeight="1">
      <c r="B2784" s="37" t="str">
        <f>$M$8&amp;J2784</f>
        <v>PPD17</v>
      </c>
      <c r="C2784" s="27" t="s">
        <v>1</v>
      </c>
      <c r="D2784" s="27" t="s">
        <v>94</v>
      </c>
      <c r="E2784" s="28"/>
      <c r="F2784" s="28"/>
      <c r="G2784" s="28"/>
      <c r="H2784" s="28"/>
      <c r="I2784" s="36">
        <f>SUM(I2782:I2783)</f>
        <v>253574.43337500002</v>
      </c>
      <c r="J2784" s="21">
        <v>17</v>
      </c>
    </row>
    <row r="2785" spans="2:13">
      <c r="B2785" s="26"/>
      <c r="M2785" s="21"/>
    </row>
    <row r="2786" spans="2:13">
      <c r="B2786" s="26"/>
      <c r="C2786" s="21" t="str">
        <f>VLOOKUP(B2804,'REKAP ANALISA'!$C:$G,3,0)</f>
        <v>Pemasangan 1 m2 dinding conblock HB15 campuran 1SP :3PP</v>
      </c>
      <c r="M2786" s="21"/>
    </row>
    <row r="2787" spans="2:13" ht="15" customHeight="1">
      <c r="C2787" s="27" t="s">
        <v>0</v>
      </c>
      <c r="D2787" s="27" t="s">
        <v>60</v>
      </c>
      <c r="E2787" s="27" t="s">
        <v>59</v>
      </c>
      <c r="F2787" s="27" t="s">
        <v>61</v>
      </c>
      <c r="G2787" s="27" t="s">
        <v>62</v>
      </c>
      <c r="H2787" s="27" t="s">
        <v>85</v>
      </c>
      <c r="I2787" s="27" t="s">
        <v>86</v>
      </c>
    </row>
    <row r="2788" spans="2:13" ht="15" customHeight="1">
      <c r="C2788" s="27" t="s">
        <v>14</v>
      </c>
      <c r="D2788" s="27" t="s">
        <v>87</v>
      </c>
      <c r="E2788" s="28"/>
      <c r="F2788" s="28"/>
      <c r="G2788" s="28"/>
      <c r="H2788" s="28"/>
      <c r="I2788" s="28"/>
    </row>
    <row r="2789" spans="2:13" ht="15" customHeight="1">
      <c r="C2789" s="28"/>
      <c r="D2789" s="27" t="s">
        <v>53</v>
      </c>
      <c r="E2789" s="27" t="s">
        <v>63</v>
      </c>
      <c r="F2789" s="29" t="s">
        <v>50</v>
      </c>
      <c r="G2789" s="27">
        <v>0.32</v>
      </c>
      <c r="H2789" s="30">
        <f>VLOOKUP(E2789,UPAH!$C:$F,4,0)</f>
        <v>93000</v>
      </c>
      <c r="I2789" s="31">
        <f t="shared" ref="I2789:I2792" si="276">+G2789*H2789</f>
        <v>29760</v>
      </c>
    </row>
    <row r="2790" spans="2:13" ht="15" customHeight="1">
      <c r="C2790" s="28"/>
      <c r="D2790" s="27" t="s">
        <v>2167</v>
      </c>
      <c r="E2790" s="27" t="s">
        <v>64</v>
      </c>
      <c r="F2790" s="29" t="s">
        <v>50</v>
      </c>
      <c r="G2790" s="27">
        <v>0.12</v>
      </c>
      <c r="H2790" s="30">
        <f>VLOOKUP(E2790,UPAH!$C:$F,4,0)</f>
        <v>98000</v>
      </c>
      <c r="I2790" s="31">
        <f t="shared" si="276"/>
        <v>11760</v>
      </c>
    </row>
    <row r="2791" spans="2:13" ht="15" customHeight="1">
      <c r="C2791" s="28"/>
      <c r="D2791" s="27" t="s">
        <v>76</v>
      </c>
      <c r="E2791" s="27" t="s">
        <v>65</v>
      </c>
      <c r="F2791" s="29" t="s">
        <v>50</v>
      </c>
      <c r="G2791" s="27">
        <v>1.2E-2</v>
      </c>
      <c r="H2791" s="30">
        <f>VLOOKUP(E2791,UPAH!$C:$F,4,0)</f>
        <v>106000</v>
      </c>
      <c r="I2791" s="31">
        <f t="shared" si="276"/>
        <v>1272</v>
      </c>
    </row>
    <row r="2792" spans="2:13" ht="15" customHeight="1">
      <c r="C2792" s="28"/>
      <c r="D2792" s="27" t="s">
        <v>49</v>
      </c>
      <c r="E2792" s="27" t="s">
        <v>66</v>
      </c>
      <c r="F2792" s="29" t="s">
        <v>50</v>
      </c>
      <c r="G2792" s="27">
        <v>1.6E-2</v>
      </c>
      <c r="H2792" s="30">
        <f>VLOOKUP(E2792,UPAH!$C:$F,4,0)</f>
        <v>111000</v>
      </c>
      <c r="I2792" s="31">
        <f t="shared" si="276"/>
        <v>1776</v>
      </c>
    </row>
    <row r="2793" spans="2:13" ht="15" customHeight="1">
      <c r="C2793" s="28"/>
      <c r="D2793" s="28"/>
      <c r="E2793" s="28"/>
      <c r="F2793" s="34" t="s">
        <v>88</v>
      </c>
      <c r="G2793" s="35"/>
      <c r="H2793" s="28"/>
      <c r="I2793" s="32">
        <f>SUM(I2789:I2792)</f>
        <v>44568</v>
      </c>
    </row>
    <row r="2794" spans="2:13" ht="15" customHeight="1">
      <c r="C2794" s="27" t="s">
        <v>80</v>
      </c>
      <c r="D2794" s="27" t="s">
        <v>89</v>
      </c>
      <c r="E2794" s="28"/>
      <c r="F2794" s="28"/>
      <c r="G2794" s="28"/>
      <c r="H2794" s="28"/>
      <c r="I2794" s="28"/>
    </row>
    <row r="2795" spans="2:13" ht="15" customHeight="1">
      <c r="C2795" s="28"/>
      <c r="D2795" s="27" t="s">
        <v>2348</v>
      </c>
      <c r="E2795" s="27" t="s">
        <v>2349</v>
      </c>
      <c r="F2795" s="30" t="str">
        <f>VLOOKUP(E2795,MATERIAL!$C:$F,3,0)</f>
        <v>Bh</v>
      </c>
      <c r="G2795" s="27">
        <v>12.5</v>
      </c>
      <c r="H2795" s="30">
        <f>VLOOKUP(E2795,MATERIAL!$C:$F,4,0)</f>
        <v>3256.37</v>
      </c>
      <c r="I2795" s="31">
        <f t="shared" ref="I2795:I2798" si="277">+G2795*H2795</f>
        <v>40704.625</v>
      </c>
    </row>
    <row r="2796" spans="2:13" ht="15" customHeight="1">
      <c r="C2796" s="28"/>
      <c r="D2796" s="27" t="s">
        <v>103</v>
      </c>
      <c r="E2796" s="27" t="s">
        <v>104</v>
      </c>
      <c r="F2796" s="30" t="str">
        <f>VLOOKUP(E2796,MATERIAL!$C:$F,3,0)</f>
        <v>Kg</v>
      </c>
      <c r="G2796" s="27">
        <v>22.74</v>
      </c>
      <c r="H2796" s="30">
        <f>VLOOKUP(E2796,MATERIAL!$C:$F,4,0)</f>
        <v>1250</v>
      </c>
      <c r="I2796" s="31">
        <f t="shared" si="277"/>
        <v>28424.999999999996</v>
      </c>
    </row>
    <row r="2797" spans="2:13" ht="15" customHeight="1">
      <c r="C2797" s="28"/>
      <c r="D2797" s="27" t="s">
        <v>78</v>
      </c>
      <c r="E2797" s="27" t="s">
        <v>2170</v>
      </c>
      <c r="F2797" s="30" t="str">
        <f>VLOOKUP(E2797,MATERIAL!$C:$F,3,0)</f>
        <v>m3</v>
      </c>
      <c r="G2797" s="27">
        <v>0.55000000000000004</v>
      </c>
      <c r="H2797" s="30">
        <f>VLOOKUP(E2797,MATERIAL!$C:$F,4,0)</f>
        <v>131100</v>
      </c>
      <c r="I2797" s="31">
        <f t="shared" si="277"/>
        <v>72105</v>
      </c>
    </row>
    <row r="2798" spans="2:13" ht="15" customHeight="1">
      <c r="C2798" s="28"/>
      <c r="D2798" s="27" t="s">
        <v>2346</v>
      </c>
      <c r="E2798" s="27" t="s">
        <v>2347</v>
      </c>
      <c r="F2798" s="30" t="str">
        <f>VLOOKUP(E2798,MATERIAL!$C:$F,3,0)</f>
        <v>Kg</v>
      </c>
      <c r="G2798" s="27">
        <v>0.28000000000000003</v>
      </c>
      <c r="H2798" s="30">
        <f>VLOOKUP(E2798,MATERIAL!$C:$F,4,0)</f>
        <v>16200</v>
      </c>
      <c r="I2798" s="31">
        <f t="shared" si="277"/>
        <v>4536</v>
      </c>
    </row>
    <row r="2799" spans="2:13" ht="15" customHeight="1">
      <c r="C2799" s="28"/>
      <c r="D2799" s="28"/>
      <c r="E2799" s="28"/>
      <c r="F2799" s="34" t="s">
        <v>90</v>
      </c>
      <c r="G2799" s="35"/>
      <c r="H2799" s="28"/>
      <c r="I2799" s="32">
        <f>SUM(I2795:I2798)</f>
        <v>145770.625</v>
      </c>
    </row>
    <row r="2800" spans="2:13" ht="15" customHeight="1">
      <c r="C2800" s="27" t="s">
        <v>81</v>
      </c>
      <c r="D2800" s="27" t="s">
        <v>91</v>
      </c>
      <c r="E2800" s="28"/>
      <c r="F2800" s="28"/>
      <c r="G2800" s="28"/>
      <c r="H2800" s="28"/>
      <c r="I2800" s="33"/>
    </row>
    <row r="2801" spans="2:13" ht="15" customHeight="1">
      <c r="C2801" s="28"/>
      <c r="D2801" s="28"/>
      <c r="E2801" s="28"/>
      <c r="F2801" s="34" t="s">
        <v>92</v>
      </c>
      <c r="G2801" s="35"/>
      <c r="H2801" s="28"/>
      <c r="I2801" s="33"/>
    </row>
    <row r="2802" spans="2:13" ht="15" customHeight="1">
      <c r="C2802" s="27" t="s">
        <v>82</v>
      </c>
      <c r="D2802" s="27" t="s">
        <v>93</v>
      </c>
      <c r="E2802" s="28"/>
      <c r="F2802" s="28"/>
      <c r="G2802" s="28"/>
      <c r="H2802" s="28"/>
      <c r="I2802" s="36">
        <f>I2793+I2799</f>
        <v>190338.625</v>
      </c>
    </row>
    <row r="2803" spans="2:13" ht="15" customHeight="1">
      <c r="C2803" s="27" t="s">
        <v>83</v>
      </c>
      <c r="D2803" s="27" t="str">
        <f>+"Overhead &amp; Profit "&amp;$L$3*100&amp;"%"</f>
        <v>Overhead &amp; Profit 9,5%</v>
      </c>
      <c r="E2803" s="28"/>
      <c r="F2803" s="28"/>
      <c r="G2803" s="27">
        <f>$L$3</f>
        <v>9.5000000000000001E-2</v>
      </c>
      <c r="H2803" s="28"/>
      <c r="I2803" s="36">
        <f>G2803*I2802</f>
        <v>18082.169375000001</v>
      </c>
    </row>
    <row r="2804" spans="2:13" ht="15" customHeight="1">
      <c r="B2804" s="37" t="str">
        <f>$M$8&amp;J2804</f>
        <v>PPD18</v>
      </c>
      <c r="C2804" s="27" t="s">
        <v>1</v>
      </c>
      <c r="D2804" s="27" t="s">
        <v>94</v>
      </c>
      <c r="E2804" s="28"/>
      <c r="F2804" s="28"/>
      <c r="G2804" s="28"/>
      <c r="H2804" s="28"/>
      <c r="I2804" s="36">
        <f>SUM(I2802:I2803)</f>
        <v>208420.794375</v>
      </c>
      <c r="J2804" s="21">
        <v>18</v>
      </c>
    </row>
    <row r="2805" spans="2:13">
      <c r="B2805" s="26"/>
      <c r="M2805" s="21"/>
    </row>
    <row r="2806" spans="2:13">
      <c r="B2806" s="26"/>
      <c r="C2806" s="21" t="str">
        <f>VLOOKUP(B2824,'REKAP ANALISA'!$C:$G,3,0)</f>
        <v>Pemasangan 1 m2 dinding conblock HB15 campuran 1SP :4PP</v>
      </c>
      <c r="M2806" s="21"/>
    </row>
    <row r="2807" spans="2:13" ht="15" customHeight="1">
      <c r="C2807" s="27" t="s">
        <v>0</v>
      </c>
      <c r="D2807" s="27" t="s">
        <v>60</v>
      </c>
      <c r="E2807" s="27" t="s">
        <v>59</v>
      </c>
      <c r="F2807" s="27" t="s">
        <v>61</v>
      </c>
      <c r="G2807" s="27" t="s">
        <v>62</v>
      </c>
      <c r="H2807" s="27" t="s">
        <v>85</v>
      </c>
      <c r="I2807" s="27" t="s">
        <v>86</v>
      </c>
    </row>
    <row r="2808" spans="2:13" ht="15" customHeight="1">
      <c r="C2808" s="27" t="s">
        <v>14</v>
      </c>
      <c r="D2808" s="27" t="s">
        <v>87</v>
      </c>
      <c r="E2808" s="28"/>
      <c r="F2808" s="28"/>
      <c r="G2808" s="28"/>
      <c r="H2808" s="28"/>
      <c r="I2808" s="28"/>
    </row>
    <row r="2809" spans="2:13" ht="15" customHeight="1">
      <c r="C2809" s="28"/>
      <c r="D2809" s="27" t="s">
        <v>53</v>
      </c>
      <c r="E2809" s="27" t="s">
        <v>63</v>
      </c>
      <c r="F2809" s="29" t="s">
        <v>50</v>
      </c>
      <c r="G2809" s="27">
        <v>0.32</v>
      </c>
      <c r="H2809" s="30">
        <f>VLOOKUP(E2809,UPAH!$C:$F,4,0)</f>
        <v>93000</v>
      </c>
      <c r="I2809" s="31">
        <f t="shared" ref="I2809:I2812" si="278">+G2809*H2809</f>
        <v>29760</v>
      </c>
    </row>
    <row r="2810" spans="2:13" ht="15" customHeight="1">
      <c r="C2810" s="28"/>
      <c r="D2810" s="27" t="s">
        <v>2167</v>
      </c>
      <c r="E2810" s="27" t="s">
        <v>64</v>
      </c>
      <c r="F2810" s="29" t="s">
        <v>50</v>
      </c>
      <c r="G2810" s="27">
        <v>0.12</v>
      </c>
      <c r="H2810" s="30">
        <f>VLOOKUP(E2810,UPAH!$C:$F,4,0)</f>
        <v>98000</v>
      </c>
      <c r="I2810" s="31">
        <f t="shared" si="278"/>
        <v>11760</v>
      </c>
    </row>
    <row r="2811" spans="2:13" ht="15" customHeight="1">
      <c r="C2811" s="28"/>
      <c r="D2811" s="27" t="s">
        <v>76</v>
      </c>
      <c r="E2811" s="27" t="s">
        <v>65</v>
      </c>
      <c r="F2811" s="29" t="s">
        <v>50</v>
      </c>
      <c r="G2811" s="27">
        <v>1.2E-2</v>
      </c>
      <c r="H2811" s="30">
        <f>VLOOKUP(E2811,UPAH!$C:$F,4,0)</f>
        <v>106000</v>
      </c>
      <c r="I2811" s="31">
        <f t="shared" si="278"/>
        <v>1272</v>
      </c>
    </row>
    <row r="2812" spans="2:13" ht="15" customHeight="1">
      <c r="C2812" s="28"/>
      <c r="D2812" s="27" t="s">
        <v>49</v>
      </c>
      <c r="E2812" s="27" t="s">
        <v>66</v>
      </c>
      <c r="F2812" s="29" t="s">
        <v>50</v>
      </c>
      <c r="G2812" s="27">
        <v>1.6E-2</v>
      </c>
      <c r="H2812" s="30">
        <f>VLOOKUP(E2812,UPAH!$C:$F,4,0)</f>
        <v>111000</v>
      </c>
      <c r="I2812" s="31">
        <f t="shared" si="278"/>
        <v>1776</v>
      </c>
    </row>
    <row r="2813" spans="2:13" ht="15" customHeight="1">
      <c r="C2813" s="28"/>
      <c r="D2813" s="28"/>
      <c r="E2813" s="28"/>
      <c r="F2813" s="34" t="s">
        <v>88</v>
      </c>
      <c r="G2813" s="35"/>
      <c r="H2813" s="28"/>
      <c r="I2813" s="32">
        <f>SUM(I2809:I2812)</f>
        <v>44568</v>
      </c>
    </row>
    <row r="2814" spans="2:13" ht="15" customHeight="1">
      <c r="C2814" s="27" t="s">
        <v>80</v>
      </c>
      <c r="D2814" s="27" t="s">
        <v>89</v>
      </c>
      <c r="E2814" s="28"/>
      <c r="F2814" s="28"/>
      <c r="G2814" s="28"/>
      <c r="H2814" s="28"/>
      <c r="I2814" s="28"/>
    </row>
    <row r="2815" spans="2:13" ht="15" customHeight="1">
      <c r="C2815" s="28"/>
      <c r="D2815" s="27" t="s">
        <v>2348</v>
      </c>
      <c r="E2815" s="27" t="s">
        <v>2349</v>
      </c>
      <c r="F2815" s="30" t="str">
        <f>VLOOKUP(E2815,MATERIAL!$C:$F,3,0)</f>
        <v>Bh</v>
      </c>
      <c r="G2815" s="27">
        <v>12.5</v>
      </c>
      <c r="H2815" s="30">
        <f>VLOOKUP(E2815,MATERIAL!$C:$F,4,0)</f>
        <v>3256.37</v>
      </c>
      <c r="I2815" s="31">
        <f t="shared" ref="I2815:I2818" si="279">+G2815*H2815</f>
        <v>40704.625</v>
      </c>
    </row>
    <row r="2816" spans="2:13" ht="15" customHeight="1">
      <c r="C2816" s="28"/>
      <c r="D2816" s="27" t="s">
        <v>103</v>
      </c>
      <c r="E2816" s="27" t="s">
        <v>104</v>
      </c>
      <c r="F2816" s="30" t="str">
        <f>VLOOKUP(E2816,MATERIAL!$C:$F,3,0)</f>
        <v>Kg</v>
      </c>
      <c r="G2816" s="27">
        <v>18.2</v>
      </c>
      <c r="H2816" s="30">
        <f>VLOOKUP(E2816,MATERIAL!$C:$F,4,0)</f>
        <v>1250</v>
      </c>
      <c r="I2816" s="31">
        <f t="shared" si="279"/>
        <v>22750</v>
      </c>
    </row>
    <row r="2817" spans="2:13" ht="15" customHeight="1">
      <c r="C2817" s="28"/>
      <c r="D2817" s="27" t="s">
        <v>78</v>
      </c>
      <c r="E2817" s="27" t="s">
        <v>2170</v>
      </c>
      <c r="F2817" s="30" t="str">
        <f>VLOOKUP(E2817,MATERIAL!$C:$F,3,0)</f>
        <v>m3</v>
      </c>
      <c r="G2817" s="27">
        <v>0.58199999999999996</v>
      </c>
      <c r="H2817" s="30">
        <f>VLOOKUP(E2817,MATERIAL!$C:$F,4,0)</f>
        <v>131100</v>
      </c>
      <c r="I2817" s="31">
        <f t="shared" si="279"/>
        <v>76300.2</v>
      </c>
    </row>
    <row r="2818" spans="2:13" ht="15" customHeight="1">
      <c r="C2818" s="28"/>
      <c r="D2818" s="27" t="s">
        <v>2346</v>
      </c>
      <c r="E2818" s="27" t="s">
        <v>2347</v>
      </c>
      <c r="F2818" s="30" t="str">
        <f>VLOOKUP(E2818,MATERIAL!$C:$F,3,0)</f>
        <v>Kg</v>
      </c>
      <c r="G2818" s="27">
        <v>0.28000000000000003</v>
      </c>
      <c r="H2818" s="30">
        <f>VLOOKUP(E2818,MATERIAL!$C:$F,4,0)</f>
        <v>16200</v>
      </c>
      <c r="I2818" s="31">
        <f t="shared" si="279"/>
        <v>4536</v>
      </c>
    </row>
    <row r="2819" spans="2:13" ht="15" customHeight="1">
      <c r="C2819" s="28"/>
      <c r="D2819" s="28"/>
      <c r="E2819" s="28"/>
      <c r="F2819" s="34" t="s">
        <v>90</v>
      </c>
      <c r="G2819" s="35"/>
      <c r="H2819" s="28"/>
      <c r="I2819" s="32">
        <f>SUM(I2815:I2818)</f>
        <v>144290.82500000001</v>
      </c>
    </row>
    <row r="2820" spans="2:13" ht="15" customHeight="1">
      <c r="C2820" s="27" t="s">
        <v>81</v>
      </c>
      <c r="D2820" s="27" t="s">
        <v>91</v>
      </c>
      <c r="E2820" s="28"/>
      <c r="F2820" s="28"/>
      <c r="G2820" s="28"/>
      <c r="H2820" s="28"/>
      <c r="I2820" s="33"/>
    </row>
    <row r="2821" spans="2:13" ht="15" customHeight="1">
      <c r="C2821" s="28"/>
      <c r="D2821" s="28"/>
      <c r="E2821" s="28"/>
      <c r="F2821" s="34" t="s">
        <v>92</v>
      </c>
      <c r="G2821" s="35"/>
      <c r="H2821" s="28"/>
      <c r="I2821" s="33"/>
    </row>
    <row r="2822" spans="2:13" ht="15" customHeight="1">
      <c r="C2822" s="27" t="s">
        <v>82</v>
      </c>
      <c r="D2822" s="27" t="s">
        <v>93</v>
      </c>
      <c r="E2822" s="28"/>
      <c r="F2822" s="28"/>
      <c r="G2822" s="28"/>
      <c r="H2822" s="28"/>
      <c r="I2822" s="36">
        <f>I2813+I2819</f>
        <v>188858.82500000001</v>
      </c>
    </row>
    <row r="2823" spans="2:13" ht="15" customHeight="1">
      <c r="C2823" s="27" t="s">
        <v>83</v>
      </c>
      <c r="D2823" s="27" t="str">
        <f>+"Overhead &amp; Profit "&amp;$L$3*100&amp;"%"</f>
        <v>Overhead &amp; Profit 9,5%</v>
      </c>
      <c r="E2823" s="28"/>
      <c r="F2823" s="28"/>
      <c r="G2823" s="27">
        <f>$L$3</f>
        <v>9.5000000000000001E-2</v>
      </c>
      <c r="H2823" s="28"/>
      <c r="I2823" s="36">
        <f>G2823*I2822</f>
        <v>17941.588375000003</v>
      </c>
    </row>
    <row r="2824" spans="2:13" ht="15" customHeight="1">
      <c r="B2824" s="37" t="str">
        <f>$M$8&amp;J2824</f>
        <v>PPD19</v>
      </c>
      <c r="C2824" s="27" t="s">
        <v>1</v>
      </c>
      <c r="D2824" s="27" t="s">
        <v>94</v>
      </c>
      <c r="E2824" s="28"/>
      <c r="F2824" s="28"/>
      <c r="G2824" s="28"/>
      <c r="H2824" s="28"/>
      <c r="I2824" s="36">
        <f>SUM(I2822:I2823)</f>
        <v>206800.413375</v>
      </c>
      <c r="J2824" s="21">
        <v>19</v>
      </c>
    </row>
    <row r="2825" spans="2:13">
      <c r="B2825" s="26"/>
      <c r="M2825" s="21"/>
    </row>
    <row r="2826" spans="2:13">
      <c r="B2826" s="26"/>
      <c r="C2826" s="21" t="str">
        <f>VLOOKUP(B2844,'REKAP ANALISA'!$C:$G,3,0)</f>
        <v>Pemasangan 1 m2 dinding conblock HB10 campuran 1SP :3PP</v>
      </c>
      <c r="M2826" s="21"/>
    </row>
    <row r="2827" spans="2:13" ht="15" customHeight="1">
      <c r="C2827" s="27" t="s">
        <v>0</v>
      </c>
      <c r="D2827" s="27" t="s">
        <v>60</v>
      </c>
      <c r="E2827" s="27" t="s">
        <v>59</v>
      </c>
      <c r="F2827" s="27" t="s">
        <v>61</v>
      </c>
      <c r="G2827" s="27" t="s">
        <v>62</v>
      </c>
      <c r="H2827" s="27" t="s">
        <v>85</v>
      </c>
      <c r="I2827" s="27" t="s">
        <v>86</v>
      </c>
    </row>
    <row r="2828" spans="2:13" ht="15" customHeight="1">
      <c r="C2828" s="27" t="s">
        <v>14</v>
      </c>
      <c r="D2828" s="27" t="s">
        <v>87</v>
      </c>
      <c r="E2828" s="28"/>
      <c r="F2828" s="28"/>
      <c r="G2828" s="28"/>
      <c r="H2828" s="28"/>
      <c r="I2828" s="28"/>
    </row>
    <row r="2829" spans="2:13" ht="15" customHeight="1">
      <c r="C2829" s="28"/>
      <c r="D2829" s="27" t="s">
        <v>53</v>
      </c>
      <c r="E2829" s="27" t="s">
        <v>63</v>
      </c>
      <c r="F2829" s="29" t="s">
        <v>50</v>
      </c>
      <c r="G2829" s="27">
        <v>0.3</v>
      </c>
      <c r="H2829" s="30">
        <f>VLOOKUP(E2829,UPAH!$C:$F,4,0)</f>
        <v>93000</v>
      </c>
      <c r="I2829" s="31">
        <f t="shared" ref="I2829:I2832" si="280">+G2829*H2829</f>
        <v>27900</v>
      </c>
    </row>
    <row r="2830" spans="2:13" ht="15" customHeight="1">
      <c r="C2830" s="28"/>
      <c r="D2830" s="27" t="s">
        <v>2167</v>
      </c>
      <c r="E2830" s="27" t="s">
        <v>64</v>
      </c>
      <c r="F2830" s="29" t="s">
        <v>50</v>
      </c>
      <c r="G2830" s="27">
        <v>0.1</v>
      </c>
      <c r="H2830" s="30">
        <f>VLOOKUP(E2830,UPAH!$C:$F,4,0)</f>
        <v>98000</v>
      </c>
      <c r="I2830" s="31">
        <f t="shared" si="280"/>
        <v>9800</v>
      </c>
    </row>
    <row r="2831" spans="2:13" ht="15" customHeight="1">
      <c r="C2831" s="28"/>
      <c r="D2831" s="27" t="s">
        <v>76</v>
      </c>
      <c r="E2831" s="27" t="s">
        <v>65</v>
      </c>
      <c r="F2831" s="29" t="s">
        <v>50</v>
      </c>
      <c r="G2831" s="27">
        <v>0.01</v>
      </c>
      <c r="H2831" s="30">
        <f>VLOOKUP(E2831,UPAH!$C:$F,4,0)</f>
        <v>106000</v>
      </c>
      <c r="I2831" s="31">
        <f t="shared" si="280"/>
        <v>1060</v>
      </c>
    </row>
    <row r="2832" spans="2:13" ht="15" customHeight="1">
      <c r="C2832" s="28"/>
      <c r="D2832" s="27" t="s">
        <v>49</v>
      </c>
      <c r="E2832" s="27" t="s">
        <v>66</v>
      </c>
      <c r="F2832" s="29" t="s">
        <v>50</v>
      </c>
      <c r="G2832" s="27">
        <v>1.4999999999999999E-2</v>
      </c>
      <c r="H2832" s="30">
        <f>VLOOKUP(E2832,UPAH!$C:$F,4,0)</f>
        <v>111000</v>
      </c>
      <c r="I2832" s="31">
        <f t="shared" si="280"/>
        <v>1665</v>
      </c>
    </row>
    <row r="2833" spans="2:13" ht="15" customHeight="1">
      <c r="C2833" s="28"/>
      <c r="D2833" s="28"/>
      <c r="E2833" s="28"/>
      <c r="F2833" s="34" t="s">
        <v>88</v>
      </c>
      <c r="G2833" s="35"/>
      <c r="H2833" s="28"/>
      <c r="I2833" s="32">
        <f>SUM(I2829:I2832)</f>
        <v>40425</v>
      </c>
    </row>
    <row r="2834" spans="2:13" ht="15" customHeight="1">
      <c r="C2834" s="27" t="s">
        <v>80</v>
      </c>
      <c r="D2834" s="27" t="s">
        <v>89</v>
      </c>
      <c r="E2834" s="28"/>
      <c r="F2834" s="28"/>
      <c r="G2834" s="28"/>
      <c r="H2834" s="28"/>
      <c r="I2834" s="28"/>
    </row>
    <row r="2835" spans="2:13" ht="15" customHeight="1">
      <c r="C2835" s="28"/>
      <c r="D2835" s="27" t="s">
        <v>2350</v>
      </c>
      <c r="E2835" s="27" t="s">
        <v>2351</v>
      </c>
      <c r="F2835" s="30" t="str">
        <f>VLOOKUP(E2835,MATERIAL!$C:$F,3,0)</f>
        <v>Bh</v>
      </c>
      <c r="G2835" s="27">
        <v>12.5</v>
      </c>
      <c r="H2835" s="30">
        <f>VLOOKUP(E2835,MATERIAL!$C:$F,4,0)</f>
        <v>2920</v>
      </c>
      <c r="I2835" s="31">
        <f t="shared" ref="I2835:I2838" si="281">+G2835*H2835</f>
        <v>36500</v>
      </c>
    </row>
    <row r="2836" spans="2:13" ht="15" customHeight="1">
      <c r="C2836" s="28"/>
      <c r="D2836" s="27" t="s">
        <v>103</v>
      </c>
      <c r="E2836" s="27" t="s">
        <v>104</v>
      </c>
      <c r="F2836" s="30" t="str">
        <f>VLOOKUP(E2836,MATERIAL!$C:$F,3,0)</f>
        <v>Kg</v>
      </c>
      <c r="G2836" s="27">
        <v>15.16</v>
      </c>
      <c r="H2836" s="30">
        <f>VLOOKUP(E2836,MATERIAL!$C:$F,4,0)</f>
        <v>1250</v>
      </c>
      <c r="I2836" s="31">
        <f t="shared" si="281"/>
        <v>18950</v>
      </c>
    </row>
    <row r="2837" spans="2:13" ht="15" customHeight="1">
      <c r="C2837" s="28"/>
      <c r="D2837" s="27" t="s">
        <v>78</v>
      </c>
      <c r="E2837" s="27" t="s">
        <v>2170</v>
      </c>
      <c r="F2837" s="30" t="str">
        <f>VLOOKUP(E2837,MATERIAL!$C:$F,3,0)</f>
        <v>m3</v>
      </c>
      <c r="G2837" s="27">
        <v>0.36399999999999999</v>
      </c>
      <c r="H2837" s="30">
        <f>VLOOKUP(E2837,MATERIAL!$C:$F,4,0)</f>
        <v>131100</v>
      </c>
      <c r="I2837" s="31">
        <f t="shared" si="281"/>
        <v>47720.4</v>
      </c>
    </row>
    <row r="2838" spans="2:13" ht="15" customHeight="1">
      <c r="C2838" s="28"/>
      <c r="D2838" s="27" t="s">
        <v>2346</v>
      </c>
      <c r="E2838" s="27" t="s">
        <v>2347</v>
      </c>
      <c r="F2838" s="30" t="str">
        <f>VLOOKUP(E2838,MATERIAL!$C:$F,3,0)</f>
        <v>Kg</v>
      </c>
      <c r="G2838" s="27">
        <v>0.28000000000000003</v>
      </c>
      <c r="H2838" s="30">
        <f>VLOOKUP(E2838,MATERIAL!$C:$F,4,0)</f>
        <v>16200</v>
      </c>
      <c r="I2838" s="31">
        <f t="shared" si="281"/>
        <v>4536</v>
      </c>
    </row>
    <row r="2839" spans="2:13" ht="15" customHeight="1">
      <c r="C2839" s="28"/>
      <c r="D2839" s="28"/>
      <c r="E2839" s="28"/>
      <c r="F2839" s="34" t="s">
        <v>90</v>
      </c>
      <c r="G2839" s="35"/>
      <c r="H2839" s="28"/>
      <c r="I2839" s="32">
        <f>SUM(I2835:I2838)</f>
        <v>107706.4</v>
      </c>
    </row>
    <row r="2840" spans="2:13" ht="15" customHeight="1">
      <c r="C2840" s="27" t="s">
        <v>81</v>
      </c>
      <c r="D2840" s="27" t="s">
        <v>91</v>
      </c>
      <c r="E2840" s="28"/>
      <c r="F2840" s="28"/>
      <c r="G2840" s="28"/>
      <c r="H2840" s="28"/>
      <c r="I2840" s="33"/>
    </row>
    <row r="2841" spans="2:13" ht="15" customHeight="1">
      <c r="C2841" s="28"/>
      <c r="D2841" s="28"/>
      <c r="E2841" s="28"/>
      <c r="F2841" s="34" t="s">
        <v>92</v>
      </c>
      <c r="G2841" s="35"/>
      <c r="H2841" s="28"/>
      <c r="I2841" s="33"/>
    </row>
    <row r="2842" spans="2:13" ht="15" customHeight="1">
      <c r="C2842" s="27" t="s">
        <v>82</v>
      </c>
      <c r="D2842" s="27" t="s">
        <v>93</v>
      </c>
      <c r="E2842" s="28"/>
      <c r="F2842" s="28"/>
      <c r="G2842" s="28"/>
      <c r="H2842" s="28"/>
      <c r="I2842" s="36">
        <f>I2833+I2839</f>
        <v>148131.4</v>
      </c>
    </row>
    <row r="2843" spans="2:13" ht="15" customHeight="1">
      <c r="C2843" s="27" t="s">
        <v>83</v>
      </c>
      <c r="D2843" s="27" t="str">
        <f>+"Overhead &amp; Profit "&amp;$L$3*100&amp;"%"</f>
        <v>Overhead &amp; Profit 9,5%</v>
      </c>
      <c r="E2843" s="28"/>
      <c r="F2843" s="28"/>
      <c r="G2843" s="27">
        <f>$L$3</f>
        <v>9.5000000000000001E-2</v>
      </c>
      <c r="H2843" s="28"/>
      <c r="I2843" s="36">
        <f>G2843*I2842</f>
        <v>14072.483</v>
      </c>
    </row>
    <row r="2844" spans="2:13" ht="15" customHeight="1">
      <c r="B2844" s="37" t="str">
        <f>$M$8&amp;J2844</f>
        <v>PPD20</v>
      </c>
      <c r="C2844" s="27" t="s">
        <v>1</v>
      </c>
      <c r="D2844" s="27" t="s">
        <v>94</v>
      </c>
      <c r="E2844" s="28"/>
      <c r="F2844" s="28"/>
      <c r="G2844" s="28"/>
      <c r="H2844" s="28"/>
      <c r="I2844" s="36">
        <f>SUM(I2842:I2843)</f>
        <v>162203.883</v>
      </c>
      <c r="J2844" s="21">
        <v>20</v>
      </c>
    </row>
    <row r="2845" spans="2:13">
      <c r="B2845" s="26"/>
      <c r="M2845" s="21"/>
    </row>
    <row r="2846" spans="2:13">
      <c r="B2846" s="26"/>
      <c r="C2846" s="21" t="str">
        <f>VLOOKUP(B2864,'REKAP ANALISA'!$C:$G,3,0)</f>
        <v>Pemasangan 1 m2 dinding conblock HB10 campuran 1SP :4PP</v>
      </c>
      <c r="M2846" s="21"/>
    </row>
    <row r="2847" spans="2:13" ht="15" customHeight="1">
      <c r="C2847" s="27" t="s">
        <v>0</v>
      </c>
      <c r="D2847" s="27" t="s">
        <v>60</v>
      </c>
      <c r="E2847" s="27" t="s">
        <v>59</v>
      </c>
      <c r="F2847" s="27" t="s">
        <v>61</v>
      </c>
      <c r="G2847" s="27" t="s">
        <v>62</v>
      </c>
      <c r="H2847" s="27" t="s">
        <v>85</v>
      </c>
      <c r="I2847" s="27" t="s">
        <v>86</v>
      </c>
    </row>
    <row r="2848" spans="2:13" ht="15" customHeight="1">
      <c r="C2848" s="27" t="s">
        <v>14</v>
      </c>
      <c r="D2848" s="27" t="s">
        <v>87</v>
      </c>
      <c r="E2848" s="28"/>
      <c r="F2848" s="28"/>
      <c r="G2848" s="28"/>
      <c r="H2848" s="28"/>
      <c r="I2848" s="28"/>
    </row>
    <row r="2849" spans="2:10" ht="15" customHeight="1">
      <c r="C2849" s="28"/>
      <c r="D2849" s="27" t="s">
        <v>53</v>
      </c>
      <c r="E2849" s="27" t="s">
        <v>63</v>
      </c>
      <c r="F2849" s="29" t="s">
        <v>50</v>
      </c>
      <c r="G2849" s="27">
        <v>0.3</v>
      </c>
      <c r="H2849" s="30">
        <f>VLOOKUP(E2849,UPAH!$C:$F,4,0)</f>
        <v>93000</v>
      </c>
      <c r="I2849" s="31">
        <f t="shared" ref="I2849:I2852" si="282">+G2849*H2849</f>
        <v>27900</v>
      </c>
    </row>
    <row r="2850" spans="2:10" ht="15" customHeight="1">
      <c r="C2850" s="28"/>
      <c r="D2850" s="27" t="s">
        <v>2167</v>
      </c>
      <c r="E2850" s="27" t="s">
        <v>64</v>
      </c>
      <c r="F2850" s="29" t="s">
        <v>50</v>
      </c>
      <c r="G2850" s="27">
        <v>0.1</v>
      </c>
      <c r="H2850" s="30">
        <f>VLOOKUP(E2850,UPAH!$C:$F,4,0)</f>
        <v>98000</v>
      </c>
      <c r="I2850" s="31">
        <f t="shared" si="282"/>
        <v>9800</v>
      </c>
    </row>
    <row r="2851" spans="2:10" ht="15" customHeight="1">
      <c r="C2851" s="28"/>
      <c r="D2851" s="27" t="s">
        <v>76</v>
      </c>
      <c r="E2851" s="27" t="s">
        <v>65</v>
      </c>
      <c r="F2851" s="29" t="s">
        <v>50</v>
      </c>
      <c r="G2851" s="27">
        <v>0.01</v>
      </c>
      <c r="H2851" s="30">
        <f>VLOOKUP(E2851,UPAH!$C:$F,4,0)</f>
        <v>106000</v>
      </c>
      <c r="I2851" s="31">
        <f t="shared" si="282"/>
        <v>1060</v>
      </c>
    </row>
    <row r="2852" spans="2:10" ht="15" customHeight="1">
      <c r="C2852" s="28"/>
      <c r="D2852" s="27" t="s">
        <v>49</v>
      </c>
      <c r="E2852" s="27" t="s">
        <v>66</v>
      </c>
      <c r="F2852" s="29" t="s">
        <v>50</v>
      </c>
      <c r="G2852" s="27">
        <v>1.4999999999999999E-2</v>
      </c>
      <c r="H2852" s="30">
        <f>VLOOKUP(E2852,UPAH!$C:$F,4,0)</f>
        <v>111000</v>
      </c>
      <c r="I2852" s="31">
        <f t="shared" si="282"/>
        <v>1665</v>
      </c>
    </row>
    <row r="2853" spans="2:10" ht="15" customHeight="1">
      <c r="C2853" s="28"/>
      <c r="D2853" s="28"/>
      <c r="E2853" s="28"/>
      <c r="F2853" s="34" t="s">
        <v>88</v>
      </c>
      <c r="G2853" s="35"/>
      <c r="H2853" s="28"/>
      <c r="I2853" s="32">
        <f>SUM(I2849:I2852)</f>
        <v>40425</v>
      </c>
    </row>
    <row r="2854" spans="2:10" ht="15" customHeight="1">
      <c r="C2854" s="27" t="s">
        <v>80</v>
      </c>
      <c r="D2854" s="27" t="s">
        <v>89</v>
      </c>
      <c r="E2854" s="28"/>
      <c r="F2854" s="28"/>
      <c r="G2854" s="28"/>
      <c r="H2854" s="28"/>
      <c r="I2854" s="28"/>
    </row>
    <row r="2855" spans="2:10" ht="15" customHeight="1">
      <c r="C2855" s="28"/>
      <c r="D2855" s="27" t="s">
        <v>2350</v>
      </c>
      <c r="E2855" s="27" t="s">
        <v>2351</v>
      </c>
      <c r="F2855" s="30" t="str">
        <f>VLOOKUP(E2855,MATERIAL!$C:$F,3,0)</f>
        <v>Bh</v>
      </c>
      <c r="G2855" s="27">
        <v>12.5</v>
      </c>
      <c r="H2855" s="30">
        <f>VLOOKUP(E2855,MATERIAL!$C:$F,4,0)</f>
        <v>2920</v>
      </c>
      <c r="I2855" s="31">
        <f t="shared" ref="I2855:I2858" si="283">+G2855*H2855</f>
        <v>36500</v>
      </c>
    </row>
    <row r="2856" spans="2:10" ht="15" customHeight="1">
      <c r="C2856" s="28"/>
      <c r="D2856" s="27" t="s">
        <v>103</v>
      </c>
      <c r="E2856" s="27" t="s">
        <v>104</v>
      </c>
      <c r="F2856" s="30" t="str">
        <f>VLOOKUP(E2856,MATERIAL!$C:$F,3,0)</f>
        <v>Kg</v>
      </c>
      <c r="G2856" s="27">
        <v>12.13</v>
      </c>
      <c r="H2856" s="30">
        <f>VLOOKUP(E2856,MATERIAL!$C:$F,4,0)</f>
        <v>1250</v>
      </c>
      <c r="I2856" s="31">
        <f t="shared" si="283"/>
        <v>15162.500000000002</v>
      </c>
    </row>
    <row r="2857" spans="2:10" ht="15" customHeight="1">
      <c r="C2857" s="28"/>
      <c r="D2857" s="27" t="s">
        <v>78</v>
      </c>
      <c r="E2857" s="27" t="s">
        <v>2170</v>
      </c>
      <c r="F2857" s="30" t="str">
        <f>VLOOKUP(E2857,MATERIAL!$C:$F,3,0)</f>
        <v>m3</v>
      </c>
      <c r="G2857" s="27">
        <v>0.38800000000000001</v>
      </c>
      <c r="H2857" s="30">
        <f>VLOOKUP(E2857,MATERIAL!$C:$F,4,0)</f>
        <v>131100</v>
      </c>
      <c r="I2857" s="31">
        <f t="shared" si="283"/>
        <v>50866.8</v>
      </c>
    </row>
    <row r="2858" spans="2:10" ht="15" customHeight="1">
      <c r="C2858" s="28"/>
      <c r="D2858" s="27" t="s">
        <v>2346</v>
      </c>
      <c r="E2858" s="27" t="s">
        <v>2347</v>
      </c>
      <c r="F2858" s="30" t="str">
        <f>VLOOKUP(E2858,MATERIAL!$C:$F,3,0)</f>
        <v>Kg</v>
      </c>
      <c r="G2858" s="27">
        <v>0.28000000000000003</v>
      </c>
      <c r="H2858" s="30">
        <f>VLOOKUP(E2858,MATERIAL!$C:$F,4,0)</f>
        <v>16200</v>
      </c>
      <c r="I2858" s="31">
        <f t="shared" si="283"/>
        <v>4536</v>
      </c>
    </row>
    <row r="2859" spans="2:10" ht="15" customHeight="1">
      <c r="C2859" s="28"/>
      <c r="D2859" s="28"/>
      <c r="E2859" s="28"/>
      <c r="F2859" s="34" t="s">
        <v>90</v>
      </c>
      <c r="G2859" s="35"/>
      <c r="H2859" s="28"/>
      <c r="I2859" s="32">
        <f>SUM(I2855:I2858)</f>
        <v>107065.3</v>
      </c>
    </row>
    <row r="2860" spans="2:10" ht="15" customHeight="1">
      <c r="C2860" s="27" t="s">
        <v>81</v>
      </c>
      <c r="D2860" s="27" t="s">
        <v>91</v>
      </c>
      <c r="E2860" s="28"/>
      <c r="F2860" s="28"/>
      <c r="G2860" s="28"/>
      <c r="H2860" s="28"/>
      <c r="I2860" s="33"/>
    </row>
    <row r="2861" spans="2:10" ht="15" customHeight="1">
      <c r="C2861" s="28"/>
      <c r="D2861" s="28"/>
      <c r="E2861" s="28"/>
      <c r="F2861" s="34" t="s">
        <v>92</v>
      </c>
      <c r="G2861" s="35"/>
      <c r="H2861" s="28"/>
      <c r="I2861" s="33"/>
    </row>
    <row r="2862" spans="2:10" ht="15" customHeight="1">
      <c r="C2862" s="27" t="s">
        <v>82</v>
      </c>
      <c r="D2862" s="27" t="s">
        <v>93</v>
      </c>
      <c r="E2862" s="28"/>
      <c r="F2862" s="28"/>
      <c r="G2862" s="28"/>
      <c r="H2862" s="28"/>
      <c r="I2862" s="36">
        <f>I2853+I2859</f>
        <v>147490.29999999999</v>
      </c>
    </row>
    <row r="2863" spans="2:10" ht="15" customHeight="1">
      <c r="C2863" s="27" t="s">
        <v>83</v>
      </c>
      <c r="D2863" s="27" t="str">
        <f>+"Overhead &amp; Profit "&amp;$L$3*100&amp;"%"</f>
        <v>Overhead &amp; Profit 9,5%</v>
      </c>
      <c r="E2863" s="28"/>
      <c r="F2863" s="28"/>
      <c r="G2863" s="27">
        <f>$L$3</f>
        <v>9.5000000000000001E-2</v>
      </c>
      <c r="H2863" s="28"/>
      <c r="I2863" s="36">
        <f>G2863*I2862</f>
        <v>14011.5785</v>
      </c>
    </row>
    <row r="2864" spans="2:10" ht="15" customHeight="1">
      <c r="B2864" s="37" t="str">
        <f>$M$8&amp;J2864</f>
        <v>PPD21</v>
      </c>
      <c r="C2864" s="27" t="s">
        <v>1</v>
      </c>
      <c r="D2864" s="27" t="s">
        <v>94</v>
      </c>
      <c r="E2864" s="28"/>
      <c r="F2864" s="28"/>
      <c r="G2864" s="28"/>
      <c r="H2864" s="28"/>
      <c r="I2864" s="36">
        <f>SUM(I2862:I2863)</f>
        <v>161501.87849999999</v>
      </c>
      <c r="J2864" s="21">
        <v>21</v>
      </c>
    </row>
    <row r="2865" spans="2:13">
      <c r="B2865" s="26"/>
      <c r="M2865" s="21"/>
    </row>
    <row r="2866" spans="2:13">
      <c r="B2866" s="26"/>
      <c r="C2866" s="21" t="str">
        <f>VLOOKUP(B2883,'REKAP ANALISA'!$C:$G,3,0)</f>
        <v>Pemasangan 1 m2 dinding terawang (rooster) 12x11x24 campuran 1SP :3PP</v>
      </c>
      <c r="M2866" s="21"/>
    </row>
    <row r="2867" spans="2:13" ht="15" customHeight="1">
      <c r="C2867" s="27" t="s">
        <v>0</v>
      </c>
      <c r="D2867" s="27" t="s">
        <v>60</v>
      </c>
      <c r="E2867" s="27" t="s">
        <v>59</v>
      </c>
      <c r="F2867" s="27" t="s">
        <v>61</v>
      </c>
      <c r="G2867" s="27" t="s">
        <v>62</v>
      </c>
      <c r="H2867" s="27" t="s">
        <v>85</v>
      </c>
      <c r="I2867" s="27" t="s">
        <v>86</v>
      </c>
    </row>
    <row r="2868" spans="2:13" ht="15" customHeight="1">
      <c r="C2868" s="27" t="s">
        <v>14</v>
      </c>
      <c r="D2868" s="27" t="s">
        <v>87</v>
      </c>
      <c r="E2868" s="28"/>
      <c r="F2868" s="28"/>
      <c r="G2868" s="28"/>
      <c r="H2868" s="28"/>
      <c r="I2868" s="28"/>
    </row>
    <row r="2869" spans="2:13" ht="15" customHeight="1">
      <c r="C2869" s="28"/>
      <c r="D2869" s="27" t="s">
        <v>53</v>
      </c>
      <c r="E2869" s="27" t="s">
        <v>63</v>
      </c>
      <c r="F2869" s="29" t="s">
        <v>50</v>
      </c>
      <c r="G2869" s="27">
        <v>0.3</v>
      </c>
      <c r="H2869" s="30">
        <f>VLOOKUP(E2869,UPAH!$C:$F,4,0)</f>
        <v>93000</v>
      </c>
      <c r="I2869" s="31">
        <f t="shared" ref="I2869:I2872" si="284">+G2869*H2869</f>
        <v>27900</v>
      </c>
    </row>
    <row r="2870" spans="2:13" ht="15" customHeight="1">
      <c r="C2870" s="28"/>
      <c r="D2870" s="27" t="s">
        <v>2167</v>
      </c>
      <c r="E2870" s="27" t="s">
        <v>64</v>
      </c>
      <c r="F2870" s="29" t="s">
        <v>50</v>
      </c>
      <c r="G2870" s="27">
        <v>0.1</v>
      </c>
      <c r="H2870" s="30">
        <f>VLOOKUP(E2870,UPAH!$C:$F,4,0)</f>
        <v>98000</v>
      </c>
      <c r="I2870" s="31">
        <f t="shared" si="284"/>
        <v>9800</v>
      </c>
    </row>
    <row r="2871" spans="2:13" ht="15" customHeight="1">
      <c r="C2871" s="28"/>
      <c r="D2871" s="27" t="s">
        <v>76</v>
      </c>
      <c r="E2871" s="27" t="s">
        <v>65</v>
      </c>
      <c r="F2871" s="29" t="s">
        <v>50</v>
      </c>
      <c r="G2871" s="27">
        <v>0.01</v>
      </c>
      <c r="H2871" s="30">
        <f>VLOOKUP(E2871,UPAH!$C:$F,4,0)</f>
        <v>106000</v>
      </c>
      <c r="I2871" s="31">
        <f t="shared" si="284"/>
        <v>1060</v>
      </c>
    </row>
    <row r="2872" spans="2:13" ht="15" customHeight="1">
      <c r="C2872" s="28"/>
      <c r="D2872" s="27" t="s">
        <v>49</v>
      </c>
      <c r="E2872" s="27" t="s">
        <v>66</v>
      </c>
      <c r="F2872" s="29" t="s">
        <v>50</v>
      </c>
      <c r="G2872" s="27">
        <v>1.4999999999999999E-2</v>
      </c>
      <c r="H2872" s="30">
        <f>VLOOKUP(E2872,UPAH!$C:$F,4,0)</f>
        <v>111000</v>
      </c>
      <c r="I2872" s="31">
        <f t="shared" si="284"/>
        <v>1665</v>
      </c>
    </row>
    <row r="2873" spans="2:13" ht="15" customHeight="1">
      <c r="C2873" s="28"/>
      <c r="D2873" s="28"/>
      <c r="E2873" s="28"/>
      <c r="F2873" s="34" t="s">
        <v>88</v>
      </c>
      <c r="G2873" s="35"/>
      <c r="H2873" s="28"/>
      <c r="I2873" s="32">
        <f>SUM(I2869:I2872)</f>
        <v>40425</v>
      </c>
    </row>
    <row r="2874" spans="2:13" ht="15" customHeight="1">
      <c r="C2874" s="27" t="s">
        <v>80</v>
      </c>
      <c r="D2874" s="27" t="s">
        <v>89</v>
      </c>
      <c r="E2874" s="28"/>
      <c r="F2874" s="28"/>
      <c r="G2874" s="28"/>
      <c r="H2874" s="28"/>
      <c r="I2874" s="28"/>
    </row>
    <row r="2875" spans="2:13" ht="15" customHeight="1">
      <c r="C2875" s="28"/>
      <c r="D2875" s="27" t="s">
        <v>2352</v>
      </c>
      <c r="E2875" s="27" t="s">
        <v>2353</v>
      </c>
      <c r="F2875" s="30" t="str">
        <f>VLOOKUP(E2875,MATERIAL!$C:$F,3,0)</f>
        <v>m3</v>
      </c>
      <c r="G2875" s="27">
        <v>30</v>
      </c>
      <c r="H2875" s="30">
        <f>VLOOKUP(E2875,MATERIAL!$C:$F,4,0)</f>
        <v>7600</v>
      </c>
      <c r="I2875" s="31">
        <f t="shared" ref="I2875:I2877" si="285">+G2875*H2875</f>
        <v>228000</v>
      </c>
    </row>
    <row r="2876" spans="2:13" ht="15" customHeight="1">
      <c r="C2876" s="28"/>
      <c r="D2876" s="27" t="s">
        <v>103</v>
      </c>
      <c r="E2876" s="27" t="s">
        <v>104</v>
      </c>
      <c r="F2876" s="30" t="str">
        <f>VLOOKUP(E2876,MATERIAL!$C:$F,3,0)</f>
        <v>Kg</v>
      </c>
      <c r="G2876" s="27">
        <v>11</v>
      </c>
      <c r="H2876" s="30">
        <f>VLOOKUP(E2876,MATERIAL!$C:$F,4,0)</f>
        <v>1250</v>
      </c>
      <c r="I2876" s="31">
        <f t="shared" si="285"/>
        <v>13750</v>
      </c>
    </row>
    <row r="2877" spans="2:13" ht="15" customHeight="1">
      <c r="C2877" s="28"/>
      <c r="D2877" s="27" t="s">
        <v>78</v>
      </c>
      <c r="E2877" s="27" t="s">
        <v>2170</v>
      </c>
      <c r="F2877" s="30" t="str">
        <f>VLOOKUP(E2877,MATERIAL!$C:$F,3,0)</f>
        <v>m3</v>
      </c>
      <c r="G2877" s="27">
        <v>3.5000000000000003E-2</v>
      </c>
      <c r="H2877" s="30">
        <f>VLOOKUP(E2877,MATERIAL!$C:$F,4,0)</f>
        <v>131100</v>
      </c>
      <c r="I2877" s="31">
        <f t="shared" si="285"/>
        <v>4588.5</v>
      </c>
    </row>
    <row r="2878" spans="2:13" ht="15" customHeight="1">
      <c r="C2878" s="28"/>
      <c r="D2878" s="28"/>
      <c r="E2878" s="28"/>
      <c r="F2878" s="34" t="s">
        <v>90</v>
      </c>
      <c r="G2878" s="35"/>
      <c r="H2878" s="28"/>
      <c r="I2878" s="32">
        <f>SUM(I2875:I2877)</f>
        <v>246338.5</v>
      </c>
    </row>
    <row r="2879" spans="2:13" ht="15" customHeight="1">
      <c r="C2879" s="27" t="s">
        <v>81</v>
      </c>
      <c r="D2879" s="27" t="s">
        <v>91</v>
      </c>
      <c r="E2879" s="28"/>
      <c r="F2879" s="28"/>
      <c r="G2879" s="28"/>
      <c r="H2879" s="28"/>
      <c r="I2879" s="33"/>
    </row>
    <row r="2880" spans="2:13" ht="15" customHeight="1">
      <c r="C2880" s="28"/>
      <c r="D2880" s="28"/>
      <c r="E2880" s="28"/>
      <c r="F2880" s="34" t="s">
        <v>92</v>
      </c>
      <c r="G2880" s="35"/>
      <c r="H2880" s="28"/>
      <c r="I2880" s="33"/>
    </row>
    <row r="2881" spans="2:13" ht="15" customHeight="1">
      <c r="C2881" s="27" t="s">
        <v>82</v>
      </c>
      <c r="D2881" s="27" t="s">
        <v>93</v>
      </c>
      <c r="E2881" s="28"/>
      <c r="F2881" s="28"/>
      <c r="G2881" s="28"/>
      <c r="H2881" s="28"/>
      <c r="I2881" s="36">
        <f>I2873+I2878</f>
        <v>286763.5</v>
      </c>
    </row>
    <row r="2882" spans="2:13" ht="15" customHeight="1">
      <c r="C2882" s="27" t="s">
        <v>83</v>
      </c>
      <c r="D2882" s="27" t="str">
        <f>+"Overhead &amp; Profit "&amp;$L$3*100&amp;"%"</f>
        <v>Overhead &amp; Profit 9,5%</v>
      </c>
      <c r="E2882" s="28"/>
      <c r="F2882" s="28"/>
      <c r="G2882" s="27">
        <f>$L$3</f>
        <v>9.5000000000000001E-2</v>
      </c>
      <c r="H2882" s="28"/>
      <c r="I2882" s="36">
        <f>G2882*I2881</f>
        <v>27242.532500000001</v>
      </c>
    </row>
    <row r="2883" spans="2:13" ht="15" customHeight="1">
      <c r="B2883" s="37" t="str">
        <f>$M$8&amp;J2883</f>
        <v>PPD22</v>
      </c>
      <c r="C2883" s="27" t="s">
        <v>1</v>
      </c>
      <c r="D2883" s="27" t="s">
        <v>94</v>
      </c>
      <c r="E2883" s="28"/>
      <c r="F2883" s="28"/>
      <c r="G2883" s="28"/>
      <c r="H2883" s="28"/>
      <c r="I2883" s="36">
        <f>SUM(I2881:I2882)</f>
        <v>314006.03249999997</v>
      </c>
      <c r="J2883" s="21">
        <v>22</v>
      </c>
    </row>
    <row r="2884" spans="2:13" ht="15" customHeight="1">
      <c r="B2884" s="26"/>
    </row>
    <row r="2885" spans="2:13">
      <c r="B2885" s="26"/>
      <c r="C2885" s="21" t="str">
        <f>VLOOKUP(B2902,'REKAP ANALISA'!$C:$G,3,0)</f>
        <v>Pemasangan 1 m2 dinding terawang (rooster) 12x11x24 campuran 1SP :4PP</v>
      </c>
      <c r="M2885" s="21"/>
    </row>
    <row r="2886" spans="2:13">
      <c r="C2886" s="27" t="s">
        <v>0</v>
      </c>
      <c r="D2886" s="27" t="s">
        <v>60</v>
      </c>
      <c r="E2886" s="27" t="s">
        <v>59</v>
      </c>
      <c r="F2886" s="27" t="s">
        <v>61</v>
      </c>
      <c r="G2886" s="27" t="s">
        <v>62</v>
      </c>
      <c r="H2886" s="27" t="s">
        <v>85</v>
      </c>
      <c r="I2886" s="27" t="s">
        <v>86</v>
      </c>
      <c r="M2886" s="21"/>
    </row>
    <row r="2887" spans="2:13" ht="15" customHeight="1">
      <c r="C2887" s="27" t="s">
        <v>14</v>
      </c>
      <c r="D2887" s="27" t="s">
        <v>87</v>
      </c>
      <c r="E2887" s="28"/>
      <c r="F2887" s="28"/>
      <c r="G2887" s="28"/>
      <c r="H2887" s="28"/>
      <c r="I2887" s="28"/>
    </row>
    <row r="2888" spans="2:13" ht="15" customHeight="1">
      <c r="C2888" s="28"/>
      <c r="D2888" s="27" t="s">
        <v>53</v>
      </c>
      <c r="E2888" s="27" t="s">
        <v>63</v>
      </c>
      <c r="F2888" s="29" t="s">
        <v>50</v>
      </c>
      <c r="G2888" s="27">
        <v>0.3</v>
      </c>
      <c r="H2888" s="30">
        <f>VLOOKUP(E2888,UPAH!$C:$F,4,0)</f>
        <v>93000</v>
      </c>
      <c r="I2888" s="31">
        <f t="shared" ref="I2888:I2891" si="286">+G2888*H2888</f>
        <v>27900</v>
      </c>
    </row>
    <row r="2889" spans="2:13" ht="15" customHeight="1">
      <c r="C2889" s="28"/>
      <c r="D2889" s="27" t="s">
        <v>2167</v>
      </c>
      <c r="E2889" s="27" t="s">
        <v>64</v>
      </c>
      <c r="F2889" s="29" t="s">
        <v>50</v>
      </c>
      <c r="G2889" s="27">
        <v>0.1</v>
      </c>
      <c r="H2889" s="30">
        <f>VLOOKUP(E2889,UPAH!$C:$F,4,0)</f>
        <v>98000</v>
      </c>
      <c r="I2889" s="31">
        <f t="shared" si="286"/>
        <v>9800</v>
      </c>
    </row>
    <row r="2890" spans="2:13" ht="15" customHeight="1">
      <c r="C2890" s="28"/>
      <c r="D2890" s="27" t="s">
        <v>76</v>
      </c>
      <c r="E2890" s="27" t="s">
        <v>65</v>
      </c>
      <c r="F2890" s="29" t="s">
        <v>50</v>
      </c>
      <c r="G2890" s="27">
        <v>0.01</v>
      </c>
      <c r="H2890" s="30">
        <f>VLOOKUP(E2890,UPAH!$C:$F,4,0)</f>
        <v>106000</v>
      </c>
      <c r="I2890" s="31">
        <f t="shared" si="286"/>
        <v>1060</v>
      </c>
    </row>
    <row r="2891" spans="2:13" ht="15" customHeight="1">
      <c r="C2891" s="28"/>
      <c r="D2891" s="27" t="s">
        <v>49</v>
      </c>
      <c r="E2891" s="27" t="s">
        <v>66</v>
      </c>
      <c r="F2891" s="29" t="s">
        <v>50</v>
      </c>
      <c r="G2891" s="27">
        <v>1.4999999999999999E-2</v>
      </c>
      <c r="H2891" s="30">
        <f>VLOOKUP(E2891,UPAH!$C:$F,4,0)</f>
        <v>111000</v>
      </c>
      <c r="I2891" s="31">
        <f t="shared" si="286"/>
        <v>1665</v>
      </c>
    </row>
    <row r="2892" spans="2:13" ht="15" customHeight="1">
      <c r="C2892" s="28"/>
      <c r="D2892" s="28"/>
      <c r="E2892" s="28"/>
      <c r="F2892" s="34" t="s">
        <v>88</v>
      </c>
      <c r="G2892" s="35"/>
      <c r="H2892" s="28"/>
      <c r="I2892" s="32">
        <f>SUM(I2888:I2891)</f>
        <v>40425</v>
      </c>
    </row>
    <row r="2893" spans="2:13" ht="15" customHeight="1">
      <c r="C2893" s="27" t="s">
        <v>80</v>
      </c>
      <c r="D2893" s="27" t="s">
        <v>89</v>
      </c>
      <c r="E2893" s="28"/>
      <c r="F2893" s="28"/>
      <c r="G2893" s="28"/>
      <c r="H2893" s="28"/>
      <c r="I2893" s="28"/>
    </row>
    <row r="2894" spans="2:13" ht="15" customHeight="1">
      <c r="C2894" s="28"/>
      <c r="D2894" s="27" t="s">
        <v>2354</v>
      </c>
      <c r="E2894" s="27" t="s">
        <v>2355</v>
      </c>
      <c r="F2894" s="30" t="str">
        <f>VLOOKUP(E2894,MATERIAL!$C:$F,3,0)</f>
        <v>m3</v>
      </c>
      <c r="G2894" s="27">
        <v>30</v>
      </c>
      <c r="H2894" s="30">
        <f>VLOOKUP(E2894,MATERIAL!$C:$F,4,0)</f>
        <v>8800</v>
      </c>
      <c r="I2894" s="31">
        <f t="shared" ref="I2894:I2896" si="287">+G2894*H2894</f>
        <v>264000</v>
      </c>
    </row>
    <row r="2895" spans="2:13" ht="15" customHeight="1">
      <c r="C2895" s="28"/>
      <c r="D2895" s="27" t="s">
        <v>103</v>
      </c>
      <c r="E2895" s="27" t="s">
        <v>104</v>
      </c>
      <c r="F2895" s="30" t="str">
        <f>VLOOKUP(E2895,MATERIAL!$C:$F,3,0)</f>
        <v>Kg</v>
      </c>
      <c r="G2895" s="27">
        <v>11</v>
      </c>
      <c r="H2895" s="30">
        <f>VLOOKUP(E2895,MATERIAL!$C:$F,4,0)</f>
        <v>1250</v>
      </c>
      <c r="I2895" s="31">
        <f t="shared" si="287"/>
        <v>13750</v>
      </c>
    </row>
    <row r="2896" spans="2:13" ht="15" customHeight="1">
      <c r="C2896" s="28"/>
      <c r="D2896" s="27" t="s">
        <v>78</v>
      </c>
      <c r="E2896" s="27" t="s">
        <v>2170</v>
      </c>
      <c r="F2896" s="30" t="str">
        <f>VLOOKUP(E2896,MATERIAL!$C:$F,3,0)</f>
        <v>m3</v>
      </c>
      <c r="G2896" s="27">
        <v>3.5000000000000003E-2</v>
      </c>
      <c r="H2896" s="30">
        <f>VLOOKUP(E2896,MATERIAL!$C:$F,4,0)</f>
        <v>131100</v>
      </c>
      <c r="I2896" s="31">
        <f t="shared" si="287"/>
        <v>4588.5</v>
      </c>
    </row>
    <row r="2897" spans="2:13" ht="15" customHeight="1">
      <c r="C2897" s="28"/>
      <c r="D2897" s="28"/>
      <c r="E2897" s="28"/>
      <c r="F2897" s="34" t="s">
        <v>90</v>
      </c>
      <c r="G2897" s="35"/>
      <c r="H2897" s="28"/>
      <c r="I2897" s="32">
        <f>SUM(I2894:I2896)</f>
        <v>282338.5</v>
      </c>
    </row>
    <row r="2898" spans="2:13" ht="15" customHeight="1">
      <c r="C2898" s="27" t="s">
        <v>81</v>
      </c>
      <c r="D2898" s="27" t="s">
        <v>91</v>
      </c>
      <c r="E2898" s="28"/>
      <c r="F2898" s="28"/>
      <c r="G2898" s="28"/>
      <c r="H2898" s="28"/>
      <c r="I2898" s="33"/>
    </row>
    <row r="2899" spans="2:13" ht="15" customHeight="1">
      <c r="C2899" s="28"/>
      <c r="D2899" s="28"/>
      <c r="E2899" s="28"/>
      <c r="F2899" s="34" t="s">
        <v>92</v>
      </c>
      <c r="G2899" s="35"/>
      <c r="H2899" s="28"/>
      <c r="I2899" s="33"/>
    </row>
    <row r="2900" spans="2:13" ht="15" customHeight="1">
      <c r="C2900" s="27" t="s">
        <v>82</v>
      </c>
      <c r="D2900" s="27" t="s">
        <v>93</v>
      </c>
      <c r="E2900" s="28"/>
      <c r="F2900" s="28"/>
      <c r="G2900" s="28"/>
      <c r="H2900" s="28"/>
      <c r="I2900" s="36">
        <f>I2892+I2897</f>
        <v>322763.5</v>
      </c>
    </row>
    <row r="2901" spans="2:13" ht="15" customHeight="1">
      <c r="C2901" s="27" t="s">
        <v>83</v>
      </c>
      <c r="D2901" s="27" t="str">
        <f>+"Overhead &amp; Profit "&amp;$L$3*100&amp;"%"</f>
        <v>Overhead &amp; Profit 9,5%</v>
      </c>
      <c r="E2901" s="28"/>
      <c r="F2901" s="28"/>
      <c r="G2901" s="27">
        <f>$L$3</f>
        <v>9.5000000000000001E-2</v>
      </c>
      <c r="H2901" s="28"/>
      <c r="I2901" s="36">
        <f>G2901*I2900</f>
        <v>30662.532500000001</v>
      </c>
    </row>
    <row r="2902" spans="2:13" ht="15" customHeight="1">
      <c r="B2902" s="37" t="str">
        <f>$M$8&amp;J2902</f>
        <v>PPD23</v>
      </c>
      <c r="C2902" s="27" t="s">
        <v>1</v>
      </c>
      <c r="D2902" s="27" t="s">
        <v>94</v>
      </c>
      <c r="E2902" s="28"/>
      <c r="F2902" s="28"/>
      <c r="G2902" s="28"/>
      <c r="H2902" s="28"/>
      <c r="I2902" s="36">
        <f>SUM(I2900:I2901)</f>
        <v>353426.03249999997</v>
      </c>
      <c r="J2902" s="21">
        <v>23</v>
      </c>
    </row>
    <row r="2903" spans="2:13" ht="15" customHeight="1">
      <c r="B2903" s="26"/>
    </row>
    <row r="2904" spans="2:13">
      <c r="B2904" s="26"/>
      <c r="C2904" s="21" t="str">
        <f>VLOOKUP(B2921,'REKAP ANALISA'!$C:$G,3,0)</f>
        <v>Pemasangan 1 m2 dinding bata berongga ekspose 12x11x24 campuran 1 SP : 3 PP</v>
      </c>
      <c r="M2904" s="21"/>
    </row>
    <row r="2905" spans="2:13">
      <c r="C2905" s="27" t="s">
        <v>0</v>
      </c>
      <c r="D2905" s="27" t="s">
        <v>60</v>
      </c>
      <c r="E2905" s="27" t="s">
        <v>59</v>
      </c>
      <c r="F2905" s="27" t="s">
        <v>61</v>
      </c>
      <c r="G2905" s="27" t="s">
        <v>62</v>
      </c>
      <c r="H2905" s="27" t="s">
        <v>85</v>
      </c>
      <c r="I2905" s="27" t="s">
        <v>86</v>
      </c>
      <c r="M2905" s="21"/>
    </row>
    <row r="2906" spans="2:13" ht="15" customHeight="1">
      <c r="C2906" s="27" t="s">
        <v>14</v>
      </c>
      <c r="D2906" s="27" t="s">
        <v>87</v>
      </c>
      <c r="E2906" s="28"/>
      <c r="F2906" s="28"/>
      <c r="G2906" s="28"/>
      <c r="H2906" s="28"/>
      <c r="I2906" s="28"/>
    </row>
    <row r="2907" spans="2:13" ht="15" customHeight="1">
      <c r="C2907" s="28"/>
      <c r="D2907" s="27" t="s">
        <v>53</v>
      </c>
      <c r="E2907" s="27" t="s">
        <v>63</v>
      </c>
      <c r="F2907" s="29" t="s">
        <v>50</v>
      </c>
      <c r="G2907" s="27">
        <v>0.3</v>
      </c>
      <c r="H2907" s="30">
        <f>VLOOKUP(E2907,UPAH!$C:$F,4,0)</f>
        <v>93000</v>
      </c>
      <c r="I2907" s="31">
        <f t="shared" ref="I2907:I2910" si="288">+G2907*H2907</f>
        <v>27900</v>
      </c>
    </row>
    <row r="2908" spans="2:13" ht="15" customHeight="1">
      <c r="C2908" s="28"/>
      <c r="D2908" s="27" t="s">
        <v>2167</v>
      </c>
      <c r="E2908" s="27" t="s">
        <v>64</v>
      </c>
      <c r="F2908" s="29" t="s">
        <v>50</v>
      </c>
      <c r="G2908" s="27">
        <v>0.15</v>
      </c>
      <c r="H2908" s="30">
        <f>VLOOKUP(E2908,UPAH!$C:$F,4,0)</f>
        <v>98000</v>
      </c>
      <c r="I2908" s="31">
        <f t="shared" si="288"/>
        <v>14700</v>
      </c>
    </row>
    <row r="2909" spans="2:13" ht="15" customHeight="1">
      <c r="C2909" s="28"/>
      <c r="D2909" s="27" t="s">
        <v>76</v>
      </c>
      <c r="E2909" s="27" t="s">
        <v>65</v>
      </c>
      <c r="F2909" s="29" t="s">
        <v>50</v>
      </c>
      <c r="G2909" s="27">
        <v>1.4999999999999999E-2</v>
      </c>
      <c r="H2909" s="30">
        <f>VLOOKUP(E2909,UPAH!$C:$F,4,0)</f>
        <v>106000</v>
      </c>
      <c r="I2909" s="31">
        <f t="shared" si="288"/>
        <v>1590</v>
      </c>
    </row>
    <row r="2910" spans="2:13" ht="15" customHeight="1">
      <c r="C2910" s="28"/>
      <c r="D2910" s="27" t="s">
        <v>49</v>
      </c>
      <c r="E2910" s="27" t="s">
        <v>66</v>
      </c>
      <c r="F2910" s="29" t="s">
        <v>50</v>
      </c>
      <c r="G2910" s="27">
        <v>1.4999999999999999E-2</v>
      </c>
      <c r="H2910" s="30">
        <f>VLOOKUP(E2910,UPAH!$C:$F,4,0)</f>
        <v>111000</v>
      </c>
      <c r="I2910" s="31">
        <f t="shared" si="288"/>
        <v>1665</v>
      </c>
    </row>
    <row r="2911" spans="2:13" ht="15" customHeight="1">
      <c r="C2911" s="28"/>
      <c r="D2911" s="28"/>
      <c r="E2911" s="28"/>
      <c r="F2911" s="34" t="s">
        <v>88</v>
      </c>
      <c r="G2911" s="35"/>
      <c r="H2911" s="28"/>
      <c r="I2911" s="32">
        <f>SUM(I2907:I2910)</f>
        <v>45855</v>
      </c>
    </row>
    <row r="2912" spans="2:13" ht="15" customHeight="1">
      <c r="C2912" s="27" t="s">
        <v>80</v>
      </c>
      <c r="D2912" s="27" t="s">
        <v>89</v>
      </c>
      <c r="E2912" s="28"/>
      <c r="F2912" s="28"/>
      <c r="G2912" s="28"/>
      <c r="H2912" s="28"/>
      <c r="I2912" s="28"/>
    </row>
    <row r="2913" spans="2:13" ht="15" customHeight="1">
      <c r="C2913" s="28"/>
      <c r="D2913" s="27" t="s">
        <v>2352</v>
      </c>
      <c r="E2913" s="27" t="s">
        <v>2353</v>
      </c>
      <c r="F2913" s="30" t="str">
        <f>VLOOKUP(E2913,MATERIAL!$C:$F,3,0)</f>
        <v>m3</v>
      </c>
      <c r="G2913" s="27">
        <v>70</v>
      </c>
      <c r="H2913" s="30">
        <f>VLOOKUP(E2913,MATERIAL!$C:$F,4,0)</f>
        <v>7600</v>
      </c>
      <c r="I2913" s="31">
        <f t="shared" ref="I2913:I2915" si="289">+G2913*H2913</f>
        <v>532000</v>
      </c>
    </row>
    <row r="2914" spans="2:13" ht="15" customHeight="1">
      <c r="C2914" s="28"/>
      <c r="D2914" s="27" t="s">
        <v>103</v>
      </c>
      <c r="E2914" s="27" t="s">
        <v>104</v>
      </c>
      <c r="F2914" s="30" t="str">
        <f>VLOOKUP(E2914,MATERIAL!$C:$F,3,0)</f>
        <v>Kg</v>
      </c>
      <c r="G2914" s="27">
        <v>14</v>
      </c>
      <c r="H2914" s="30">
        <f>VLOOKUP(E2914,MATERIAL!$C:$F,4,0)</f>
        <v>1250</v>
      </c>
      <c r="I2914" s="31">
        <f t="shared" si="289"/>
        <v>17500</v>
      </c>
    </row>
    <row r="2915" spans="2:13" ht="15" customHeight="1">
      <c r="C2915" s="28"/>
      <c r="D2915" s="27" t="s">
        <v>78</v>
      </c>
      <c r="E2915" s="27" t="s">
        <v>2170</v>
      </c>
      <c r="F2915" s="30" t="str">
        <f>VLOOKUP(E2915,MATERIAL!$C:$F,3,0)</f>
        <v>m3</v>
      </c>
      <c r="G2915" s="27">
        <v>3.2000000000000001E-2</v>
      </c>
      <c r="H2915" s="30">
        <f>VLOOKUP(E2915,MATERIAL!$C:$F,4,0)</f>
        <v>131100</v>
      </c>
      <c r="I2915" s="31">
        <f t="shared" si="289"/>
        <v>4195.2</v>
      </c>
    </row>
    <row r="2916" spans="2:13" ht="15" customHeight="1">
      <c r="C2916" s="28"/>
      <c r="D2916" s="28"/>
      <c r="E2916" s="28"/>
      <c r="F2916" s="34" t="s">
        <v>90</v>
      </c>
      <c r="G2916" s="35"/>
      <c r="H2916" s="28"/>
      <c r="I2916" s="32">
        <f>SUM(I2913:I2915)</f>
        <v>553695.19999999995</v>
      </c>
    </row>
    <row r="2917" spans="2:13" ht="15" customHeight="1">
      <c r="C2917" s="27" t="s">
        <v>81</v>
      </c>
      <c r="D2917" s="27" t="s">
        <v>91</v>
      </c>
      <c r="E2917" s="28"/>
      <c r="F2917" s="28"/>
      <c r="G2917" s="28"/>
      <c r="H2917" s="28"/>
      <c r="I2917" s="33"/>
    </row>
    <row r="2918" spans="2:13" ht="15" customHeight="1">
      <c r="C2918" s="28"/>
      <c r="D2918" s="28"/>
      <c r="E2918" s="28"/>
      <c r="F2918" s="34" t="s">
        <v>92</v>
      </c>
      <c r="G2918" s="35"/>
      <c r="H2918" s="28"/>
      <c r="I2918" s="33"/>
    </row>
    <row r="2919" spans="2:13" ht="15" customHeight="1">
      <c r="C2919" s="27" t="s">
        <v>82</v>
      </c>
      <c r="D2919" s="27" t="s">
        <v>93</v>
      </c>
      <c r="E2919" s="28"/>
      <c r="F2919" s="28"/>
      <c r="G2919" s="28"/>
      <c r="H2919" s="28"/>
      <c r="I2919" s="36">
        <f>I2911+I2916</f>
        <v>599550.19999999995</v>
      </c>
    </row>
    <row r="2920" spans="2:13" ht="15" customHeight="1">
      <c r="C2920" s="27" t="s">
        <v>83</v>
      </c>
      <c r="D2920" s="27" t="str">
        <f>+"Overhead &amp; Profit "&amp;$L$3*100&amp;"%"</f>
        <v>Overhead &amp; Profit 9,5%</v>
      </c>
      <c r="E2920" s="28"/>
      <c r="F2920" s="28"/>
      <c r="G2920" s="27">
        <f>$L$3</f>
        <v>9.5000000000000001E-2</v>
      </c>
      <c r="H2920" s="28"/>
      <c r="I2920" s="36">
        <f>G2920*I2919</f>
        <v>56957.268999999993</v>
      </c>
    </row>
    <row r="2921" spans="2:13" ht="15" customHeight="1">
      <c r="B2921" s="37" t="str">
        <f>$M$8&amp;J2921</f>
        <v>PPD24</v>
      </c>
      <c r="C2921" s="27" t="s">
        <v>1</v>
      </c>
      <c r="D2921" s="27" t="s">
        <v>94</v>
      </c>
      <c r="E2921" s="28"/>
      <c r="F2921" s="28"/>
      <c r="G2921" s="28"/>
      <c r="H2921" s="28"/>
      <c r="I2921" s="36">
        <f>SUM(I2919:I2920)</f>
        <v>656507.46899999992</v>
      </c>
      <c r="J2921" s="21">
        <v>24</v>
      </c>
    </row>
    <row r="2922" spans="2:13" ht="15" customHeight="1">
      <c r="B2922" s="26"/>
    </row>
    <row r="2923" spans="2:13">
      <c r="B2923" s="26"/>
      <c r="C2923" s="21" t="str">
        <f>VLOOKUP(B2940,'REKAP ANALISA'!$C:$G,3,0)</f>
        <v>Pemasangan 1 m2 dinding bata ringan tebal 7,5 cm dengan mortar siap pakai B.</v>
      </c>
      <c r="M2923" s="21"/>
    </row>
    <row r="2924" spans="2:13">
      <c r="C2924" s="27" t="s">
        <v>0</v>
      </c>
      <c r="D2924" s="27" t="s">
        <v>60</v>
      </c>
      <c r="E2924" s="27" t="s">
        <v>59</v>
      </c>
      <c r="F2924" s="27" t="s">
        <v>61</v>
      </c>
      <c r="G2924" s="27" t="s">
        <v>62</v>
      </c>
      <c r="H2924" s="27" t="s">
        <v>85</v>
      </c>
      <c r="I2924" s="27" t="s">
        <v>86</v>
      </c>
      <c r="M2924" s="21"/>
    </row>
    <row r="2925" spans="2:13" ht="15" customHeight="1">
      <c r="C2925" s="27" t="s">
        <v>14</v>
      </c>
      <c r="D2925" s="27" t="s">
        <v>87</v>
      </c>
      <c r="E2925" s="28"/>
      <c r="F2925" s="28"/>
      <c r="G2925" s="28"/>
      <c r="H2925" s="28"/>
      <c r="I2925" s="28"/>
    </row>
    <row r="2926" spans="2:13" ht="15" customHeight="1">
      <c r="C2926" s="28"/>
      <c r="D2926" s="27" t="s">
        <v>53</v>
      </c>
      <c r="E2926" s="27" t="s">
        <v>63</v>
      </c>
      <c r="F2926" s="29" t="s">
        <v>50</v>
      </c>
      <c r="G2926" s="27">
        <v>0.35</v>
      </c>
      <c r="H2926" s="30">
        <f>VLOOKUP(E2926,UPAH!$C:$F,4,0)</f>
        <v>93000</v>
      </c>
      <c r="I2926" s="31">
        <f t="shared" ref="I2926:I2929" si="290">+G2926*H2926</f>
        <v>32549.999999999996</v>
      </c>
    </row>
    <row r="2927" spans="2:13" ht="15" customHeight="1">
      <c r="C2927" s="28"/>
      <c r="D2927" s="27" t="s">
        <v>2167</v>
      </c>
      <c r="E2927" s="27" t="s">
        <v>64</v>
      </c>
      <c r="F2927" s="29" t="s">
        <v>50</v>
      </c>
      <c r="G2927" s="27">
        <v>0.13</v>
      </c>
      <c r="H2927" s="30">
        <f>VLOOKUP(E2927,UPAH!$C:$F,4,0)</f>
        <v>98000</v>
      </c>
      <c r="I2927" s="31">
        <f t="shared" si="290"/>
        <v>12740</v>
      </c>
    </row>
    <row r="2928" spans="2:13" ht="15" customHeight="1">
      <c r="C2928" s="28"/>
      <c r="D2928" s="27" t="s">
        <v>76</v>
      </c>
      <c r="E2928" s="27" t="s">
        <v>65</v>
      </c>
      <c r="F2928" s="29" t="s">
        <v>50</v>
      </c>
      <c r="G2928" s="27">
        <v>1.2999999999999999E-2</v>
      </c>
      <c r="H2928" s="30">
        <f>VLOOKUP(E2928,UPAH!$C:$F,4,0)</f>
        <v>106000</v>
      </c>
      <c r="I2928" s="31">
        <f t="shared" si="290"/>
        <v>1378</v>
      </c>
    </row>
    <row r="2929" spans="2:13" ht="15" customHeight="1">
      <c r="C2929" s="28"/>
      <c r="D2929" s="27" t="s">
        <v>49</v>
      </c>
      <c r="E2929" s="27" t="s">
        <v>66</v>
      </c>
      <c r="F2929" s="29" t="s">
        <v>50</v>
      </c>
      <c r="G2929" s="27">
        <v>3.0000000000000001E-3</v>
      </c>
      <c r="H2929" s="30">
        <f>VLOOKUP(E2929,UPAH!$C:$F,4,0)</f>
        <v>111000</v>
      </c>
      <c r="I2929" s="31">
        <f t="shared" si="290"/>
        <v>333</v>
      </c>
    </row>
    <row r="2930" spans="2:13" ht="15" customHeight="1">
      <c r="C2930" s="28"/>
      <c r="D2930" s="28"/>
      <c r="E2930" s="28"/>
      <c r="F2930" s="34" t="s">
        <v>88</v>
      </c>
      <c r="G2930" s="35"/>
      <c r="H2930" s="28"/>
      <c r="I2930" s="32">
        <f>SUM(I2926:I2929)</f>
        <v>47001</v>
      </c>
    </row>
    <row r="2931" spans="2:13" ht="15" customHeight="1">
      <c r="C2931" s="27" t="s">
        <v>80</v>
      </c>
      <c r="D2931" s="27" t="s">
        <v>89</v>
      </c>
      <c r="E2931" s="28"/>
      <c r="F2931" s="28"/>
      <c r="G2931" s="28"/>
      <c r="H2931" s="28"/>
      <c r="I2931" s="28"/>
    </row>
    <row r="2932" spans="2:13" ht="15" customHeight="1">
      <c r="C2932" s="28"/>
      <c r="D2932" s="27" t="s">
        <v>2356</v>
      </c>
      <c r="E2932" s="27" t="s">
        <v>2357</v>
      </c>
      <c r="F2932" s="30" t="str">
        <f>VLOOKUP(E2932,MATERIAL!$C:$F,3,0)</f>
        <v>m3</v>
      </c>
      <c r="G2932" s="27">
        <v>7.4999999999999997E-2</v>
      </c>
      <c r="H2932" s="30">
        <f>VLOOKUP(E2932,MATERIAL!$C:$F,4,0)</f>
        <v>802500</v>
      </c>
      <c r="I2932" s="31">
        <f t="shared" ref="I2932:I2933" si="291">+G2932*H2932</f>
        <v>60187.5</v>
      </c>
    </row>
    <row r="2933" spans="2:13" ht="15" customHeight="1">
      <c r="C2933" s="28"/>
      <c r="D2933" s="27" t="s">
        <v>2358</v>
      </c>
      <c r="E2933" s="27" t="s">
        <v>2359</v>
      </c>
      <c r="F2933" s="30" t="str">
        <f>VLOOKUP(E2933,MATERIAL!$C:$F,3,0)</f>
        <v>Kg</v>
      </c>
      <c r="G2933" s="27">
        <v>2.7719999999999998</v>
      </c>
      <c r="H2933" s="30">
        <f>VLOOKUP(E2933,MATERIAL!$C:$F,4,0)</f>
        <v>3200</v>
      </c>
      <c r="I2933" s="31">
        <f t="shared" si="291"/>
        <v>8870.4</v>
      </c>
    </row>
    <row r="2934" spans="2:13" ht="15" customHeight="1">
      <c r="C2934" s="28"/>
      <c r="D2934" s="28"/>
      <c r="E2934" s="28"/>
      <c r="F2934" s="34" t="s">
        <v>90</v>
      </c>
      <c r="G2934" s="35"/>
      <c r="H2934" s="28"/>
      <c r="I2934" s="32">
        <f>SUM(I2932:I2933)</f>
        <v>69057.899999999994</v>
      </c>
    </row>
    <row r="2935" spans="2:13" ht="15" customHeight="1">
      <c r="C2935" s="27" t="s">
        <v>81</v>
      </c>
      <c r="D2935" s="27" t="s">
        <v>91</v>
      </c>
      <c r="E2935" s="28"/>
      <c r="F2935" s="28"/>
      <c r="G2935" s="28"/>
      <c r="H2935" s="28"/>
      <c r="I2935" s="28"/>
    </row>
    <row r="2936" spans="2:13" ht="15" customHeight="1">
      <c r="C2936" s="28"/>
      <c r="D2936" s="27" t="s">
        <v>2360</v>
      </c>
      <c r="E2936" s="28"/>
      <c r="F2936" s="29" t="s">
        <v>13</v>
      </c>
      <c r="G2936" s="27">
        <v>0.15</v>
      </c>
      <c r="H2936" s="32">
        <f>I2930</f>
        <v>47001</v>
      </c>
      <c r="I2936" s="31">
        <f t="shared" ref="I2936" si="292">+G2936*H2936</f>
        <v>7050.15</v>
      </c>
    </row>
    <row r="2937" spans="2:13" ht="15" customHeight="1">
      <c r="C2937" s="28"/>
      <c r="D2937" s="28"/>
      <c r="E2937" s="28"/>
      <c r="F2937" s="34" t="s">
        <v>92</v>
      </c>
      <c r="G2937" s="35"/>
      <c r="H2937" s="28"/>
      <c r="I2937" s="45">
        <f>SUM(I2936)</f>
        <v>7050.15</v>
      </c>
    </row>
    <row r="2938" spans="2:13" ht="15" customHeight="1">
      <c r="C2938" s="27" t="s">
        <v>82</v>
      </c>
      <c r="D2938" s="27" t="s">
        <v>93</v>
      </c>
      <c r="E2938" s="28"/>
      <c r="F2938" s="28"/>
      <c r="G2938" s="28"/>
      <c r="H2938" s="28"/>
      <c r="I2938" s="36">
        <f>I2930+I2934+I2937</f>
        <v>123109.04999999999</v>
      </c>
    </row>
    <row r="2939" spans="2:13" ht="15" customHeight="1">
      <c r="C2939" s="27" t="s">
        <v>83</v>
      </c>
      <c r="D2939" s="27" t="str">
        <f>+"Overhead &amp; Profit "&amp;$L$3*100&amp;"%"</f>
        <v>Overhead &amp; Profit 9,5%</v>
      </c>
      <c r="E2939" s="28"/>
      <c r="F2939" s="28"/>
      <c r="G2939" s="27">
        <f>$L$3</f>
        <v>9.5000000000000001E-2</v>
      </c>
      <c r="H2939" s="28"/>
      <c r="I2939" s="36">
        <f>G2939*I2938</f>
        <v>11695.35975</v>
      </c>
    </row>
    <row r="2940" spans="2:13" ht="15" customHeight="1">
      <c r="B2940" s="37" t="str">
        <f>$M$8&amp;J2940</f>
        <v>PPD25</v>
      </c>
      <c r="C2940" s="27" t="s">
        <v>1</v>
      </c>
      <c r="D2940" s="27" t="s">
        <v>94</v>
      </c>
      <c r="E2940" s="28"/>
      <c r="F2940" s="28"/>
      <c r="G2940" s="28"/>
      <c r="H2940" s="28"/>
      <c r="I2940" s="36">
        <f>SUM(I2938:I2939)</f>
        <v>134804.40974999999</v>
      </c>
      <c r="J2940" s="21">
        <v>25</v>
      </c>
    </row>
    <row r="2941" spans="2:13" ht="15" customHeight="1">
      <c r="B2941" s="26"/>
    </row>
    <row r="2942" spans="2:13">
      <c r="B2942" s="26"/>
      <c r="C2942" s="21" t="str">
        <f>VLOOKUP(B2959,'REKAP ANALISA'!$C:$G,3,0)</f>
        <v>Pemasangan 1 m2 dinding bata ringan tebal 10 cm dengan mortar siap pakai</v>
      </c>
      <c r="M2942" s="21"/>
    </row>
    <row r="2943" spans="2:13">
      <c r="C2943" s="27" t="s">
        <v>0</v>
      </c>
      <c r="D2943" s="27" t="s">
        <v>60</v>
      </c>
      <c r="E2943" s="27" t="s">
        <v>59</v>
      </c>
      <c r="F2943" s="27" t="s">
        <v>61</v>
      </c>
      <c r="G2943" s="27" t="s">
        <v>62</v>
      </c>
      <c r="H2943" s="27" t="s">
        <v>85</v>
      </c>
      <c r="I2943" s="27" t="s">
        <v>86</v>
      </c>
      <c r="M2943" s="21"/>
    </row>
    <row r="2944" spans="2:13" ht="15" customHeight="1">
      <c r="C2944" s="27" t="s">
        <v>14</v>
      </c>
      <c r="D2944" s="27" t="s">
        <v>87</v>
      </c>
      <c r="E2944" s="28"/>
      <c r="F2944" s="28"/>
      <c r="G2944" s="28"/>
      <c r="H2944" s="28"/>
      <c r="I2944" s="28"/>
    </row>
    <row r="2945" spans="2:10" ht="15" customHeight="1">
      <c r="C2945" s="28"/>
      <c r="D2945" s="27" t="s">
        <v>53</v>
      </c>
      <c r="E2945" s="27" t="s">
        <v>63</v>
      </c>
      <c r="F2945" s="29" t="s">
        <v>50</v>
      </c>
      <c r="G2945" s="27">
        <v>0.35</v>
      </c>
      <c r="H2945" s="30">
        <f>VLOOKUP(E2945,UPAH!$C:$F,4,0)</f>
        <v>93000</v>
      </c>
      <c r="I2945" s="31">
        <f t="shared" ref="I2945:I2948" si="293">+G2945*H2945</f>
        <v>32549.999999999996</v>
      </c>
    </row>
    <row r="2946" spans="2:10" ht="15" customHeight="1">
      <c r="C2946" s="28"/>
      <c r="D2946" s="27" t="s">
        <v>2167</v>
      </c>
      <c r="E2946" s="27" t="s">
        <v>64</v>
      </c>
      <c r="F2946" s="29" t="s">
        <v>50</v>
      </c>
      <c r="G2946" s="27">
        <v>0.13</v>
      </c>
      <c r="H2946" s="30">
        <f>VLOOKUP(E2946,UPAH!$C:$F,4,0)</f>
        <v>98000</v>
      </c>
      <c r="I2946" s="31">
        <f t="shared" si="293"/>
        <v>12740</v>
      </c>
    </row>
    <row r="2947" spans="2:10" ht="15" customHeight="1">
      <c r="C2947" s="28"/>
      <c r="D2947" s="27" t="s">
        <v>76</v>
      </c>
      <c r="E2947" s="27" t="s">
        <v>65</v>
      </c>
      <c r="F2947" s="29" t="s">
        <v>50</v>
      </c>
      <c r="G2947" s="27">
        <v>1.2999999999999999E-2</v>
      </c>
      <c r="H2947" s="30">
        <f>VLOOKUP(E2947,UPAH!$C:$F,4,0)</f>
        <v>106000</v>
      </c>
      <c r="I2947" s="31">
        <f t="shared" si="293"/>
        <v>1378</v>
      </c>
    </row>
    <row r="2948" spans="2:10" ht="15" customHeight="1">
      <c r="C2948" s="28"/>
      <c r="D2948" s="27" t="s">
        <v>49</v>
      </c>
      <c r="E2948" s="27" t="s">
        <v>66</v>
      </c>
      <c r="F2948" s="29" t="s">
        <v>50</v>
      </c>
      <c r="G2948" s="27">
        <v>3.0000000000000001E-3</v>
      </c>
      <c r="H2948" s="30">
        <f>VLOOKUP(E2948,UPAH!$C:$F,4,0)</f>
        <v>111000</v>
      </c>
      <c r="I2948" s="31">
        <f t="shared" si="293"/>
        <v>333</v>
      </c>
    </row>
    <row r="2949" spans="2:10" ht="15" customHeight="1">
      <c r="C2949" s="28"/>
      <c r="D2949" s="28"/>
      <c r="E2949" s="28"/>
      <c r="F2949" s="34" t="s">
        <v>88</v>
      </c>
      <c r="G2949" s="35"/>
      <c r="H2949" s="28"/>
      <c r="I2949" s="32">
        <f>SUM(I2945:I2948)</f>
        <v>47001</v>
      </c>
    </row>
    <row r="2950" spans="2:10" ht="15" customHeight="1">
      <c r="C2950" s="27" t="s">
        <v>80</v>
      </c>
      <c r="D2950" s="27" t="s">
        <v>89</v>
      </c>
      <c r="E2950" s="28"/>
      <c r="F2950" s="28"/>
      <c r="G2950" s="28"/>
      <c r="H2950" s="28"/>
      <c r="I2950" s="28"/>
    </row>
    <row r="2951" spans="2:10" ht="15" customHeight="1">
      <c r="C2951" s="28"/>
      <c r="D2951" s="27" t="s">
        <v>2356</v>
      </c>
      <c r="E2951" s="27" t="s">
        <v>2357</v>
      </c>
      <c r="F2951" s="30" t="str">
        <f>VLOOKUP(E2951,MATERIAL!$C:$F,3,0)</f>
        <v>m3</v>
      </c>
      <c r="G2951" s="27">
        <v>0.1</v>
      </c>
      <c r="H2951" s="30">
        <f>VLOOKUP(E2951,MATERIAL!$C:$F,4,0)</f>
        <v>802500</v>
      </c>
      <c r="I2951" s="31">
        <f t="shared" ref="I2951:I2952" si="294">+G2951*H2951</f>
        <v>80250</v>
      </c>
    </row>
    <row r="2952" spans="2:10" ht="15" customHeight="1">
      <c r="C2952" s="28"/>
      <c r="D2952" s="27" t="s">
        <v>2358</v>
      </c>
      <c r="E2952" s="27" t="s">
        <v>2359</v>
      </c>
      <c r="F2952" s="30" t="str">
        <f>VLOOKUP(E2952,MATERIAL!$C:$F,3,0)</f>
        <v>Kg</v>
      </c>
      <c r="G2952" s="27">
        <v>4.4000000000000004</v>
      </c>
      <c r="H2952" s="30">
        <f>VLOOKUP(E2952,MATERIAL!$C:$F,4,0)</f>
        <v>3200</v>
      </c>
      <c r="I2952" s="31">
        <f t="shared" si="294"/>
        <v>14080.000000000002</v>
      </c>
    </row>
    <row r="2953" spans="2:10" ht="15" customHeight="1">
      <c r="C2953" s="28"/>
      <c r="D2953" s="28"/>
      <c r="E2953" s="28"/>
      <c r="F2953" s="34" t="s">
        <v>90</v>
      </c>
      <c r="G2953" s="35"/>
      <c r="H2953" s="28"/>
      <c r="I2953" s="32">
        <f>SUM(I2951:I2952)</f>
        <v>94330</v>
      </c>
    </row>
    <row r="2954" spans="2:10" ht="15" customHeight="1">
      <c r="C2954" s="27" t="s">
        <v>81</v>
      </c>
      <c r="D2954" s="27" t="s">
        <v>91</v>
      </c>
      <c r="E2954" s="28"/>
      <c r="F2954" s="28"/>
      <c r="G2954" s="28"/>
      <c r="H2954" s="28"/>
      <c r="I2954" s="28"/>
    </row>
    <row r="2955" spans="2:10" ht="15" customHeight="1">
      <c r="C2955" s="28"/>
      <c r="D2955" s="27" t="s">
        <v>2360</v>
      </c>
      <c r="E2955" s="28"/>
      <c r="F2955" s="29" t="s">
        <v>13</v>
      </c>
      <c r="G2955" s="27">
        <v>0.1</v>
      </c>
      <c r="H2955" s="32">
        <f>I2949</f>
        <v>47001</v>
      </c>
      <c r="I2955" s="31">
        <f t="shared" ref="I2955" si="295">+G2955*H2955</f>
        <v>4700.1000000000004</v>
      </c>
    </row>
    <row r="2956" spans="2:10" ht="15" customHeight="1">
      <c r="C2956" s="28"/>
      <c r="D2956" s="28"/>
      <c r="E2956" s="28"/>
      <c r="F2956" s="34" t="s">
        <v>92</v>
      </c>
      <c r="G2956" s="35"/>
      <c r="H2956" s="28"/>
      <c r="I2956" s="45">
        <f>SUM(I2955)</f>
        <v>4700.1000000000004</v>
      </c>
    </row>
    <row r="2957" spans="2:10" ht="15" customHeight="1">
      <c r="C2957" s="27" t="s">
        <v>82</v>
      </c>
      <c r="D2957" s="27" t="s">
        <v>93</v>
      </c>
      <c r="E2957" s="28"/>
      <c r="F2957" s="28"/>
      <c r="G2957" s="28"/>
      <c r="H2957" s="33"/>
      <c r="I2957" s="36">
        <f>I2949+I2953+I2956</f>
        <v>146031.1</v>
      </c>
    </row>
    <row r="2958" spans="2:10" ht="15" customHeight="1">
      <c r="C2958" s="27" t="s">
        <v>83</v>
      </c>
      <c r="D2958" s="27" t="str">
        <f>+"Overhead &amp; Profit "&amp;$L$3*100&amp;"%"</f>
        <v>Overhead &amp; Profit 9,5%</v>
      </c>
      <c r="E2958" s="28"/>
      <c r="F2958" s="28"/>
      <c r="G2958" s="27">
        <f>$L$3</f>
        <v>9.5000000000000001E-2</v>
      </c>
      <c r="H2958" s="28"/>
      <c r="I2958" s="36">
        <f>G2958*I2957</f>
        <v>13872.9545</v>
      </c>
    </row>
    <row r="2959" spans="2:10" ht="15" customHeight="1">
      <c r="B2959" s="37" t="str">
        <f>$M$8&amp;J2959</f>
        <v>PPD26</v>
      </c>
      <c r="C2959" s="27" t="s">
        <v>1</v>
      </c>
      <c r="D2959" s="27" t="s">
        <v>94</v>
      </c>
      <c r="E2959" s="28"/>
      <c r="F2959" s="28"/>
      <c r="G2959" s="28"/>
      <c r="H2959" s="33"/>
      <c r="I2959" s="36">
        <f>SUM(I2957:I2958)</f>
        <v>159904.0545</v>
      </c>
      <c r="J2959" s="21">
        <v>26</v>
      </c>
    </row>
    <row r="2960" spans="2:10" ht="15" customHeight="1">
      <c r="B2960" s="26"/>
    </row>
    <row r="2961" spans="2:13">
      <c r="B2961" s="26"/>
      <c r="C2961" s="21" t="str">
        <f>'REKAP ANALISA'!D173</f>
        <v>HARGA SATUAN PEKERJAAN PLESTERAN</v>
      </c>
      <c r="M2961" s="21"/>
    </row>
    <row r="2962" spans="2:13">
      <c r="B2962" s="26"/>
      <c r="C2962" s="21" t="str">
        <f>VLOOKUP(B2978,'REKAP ANALISA'!$C:$G,3,0)</f>
        <v>Pemasangan 1 m2 plesteran 1SP : 1PP tebal 15 mm.</v>
      </c>
      <c r="M2962" s="21"/>
    </row>
    <row r="2963" spans="2:13" ht="15" customHeight="1">
      <c r="C2963" s="27" t="s">
        <v>0</v>
      </c>
      <c r="D2963" s="27" t="s">
        <v>60</v>
      </c>
      <c r="E2963" s="27" t="s">
        <v>59</v>
      </c>
      <c r="F2963" s="27" t="s">
        <v>61</v>
      </c>
      <c r="G2963" s="27" t="s">
        <v>62</v>
      </c>
      <c r="H2963" s="27" t="s">
        <v>85</v>
      </c>
      <c r="I2963" s="27" t="s">
        <v>86</v>
      </c>
    </row>
    <row r="2964" spans="2:13" ht="15" customHeight="1">
      <c r="C2964" s="27" t="s">
        <v>14</v>
      </c>
      <c r="D2964" s="27" t="s">
        <v>87</v>
      </c>
      <c r="E2964" s="28"/>
      <c r="F2964" s="28"/>
      <c r="G2964" s="28"/>
      <c r="H2964" s="28"/>
      <c r="I2964" s="28"/>
    </row>
    <row r="2965" spans="2:13" ht="15" customHeight="1">
      <c r="C2965" s="28"/>
      <c r="D2965" s="27" t="s">
        <v>53</v>
      </c>
      <c r="E2965" s="27" t="s">
        <v>63</v>
      </c>
      <c r="F2965" s="29" t="s">
        <v>50</v>
      </c>
      <c r="G2965" s="27">
        <v>0.3</v>
      </c>
      <c r="H2965" s="30">
        <f>VLOOKUP(E2965,UPAH!$C:$F,4,0)</f>
        <v>93000</v>
      </c>
      <c r="I2965" s="31">
        <f t="shared" ref="I2965:I2968" si="296">+G2965*H2965</f>
        <v>27900</v>
      </c>
    </row>
    <row r="2966" spans="2:13" ht="15" customHeight="1">
      <c r="C2966" s="28"/>
      <c r="D2966" s="27" t="s">
        <v>2167</v>
      </c>
      <c r="E2966" s="27" t="s">
        <v>64</v>
      </c>
      <c r="F2966" s="29" t="s">
        <v>50</v>
      </c>
      <c r="G2966" s="27">
        <v>0.15</v>
      </c>
      <c r="H2966" s="30">
        <f>VLOOKUP(E2966,UPAH!$C:$F,4,0)</f>
        <v>98000</v>
      </c>
      <c r="I2966" s="31">
        <f t="shared" si="296"/>
        <v>14700</v>
      </c>
    </row>
    <row r="2967" spans="2:13" ht="15" customHeight="1">
      <c r="C2967" s="28"/>
      <c r="D2967" s="27" t="s">
        <v>76</v>
      </c>
      <c r="E2967" s="27" t="s">
        <v>65</v>
      </c>
      <c r="F2967" s="29" t="s">
        <v>50</v>
      </c>
      <c r="G2967" s="27">
        <v>1.4999999999999999E-2</v>
      </c>
      <c r="H2967" s="30">
        <f>VLOOKUP(E2967,UPAH!$C:$F,4,0)</f>
        <v>106000</v>
      </c>
      <c r="I2967" s="31">
        <f t="shared" si="296"/>
        <v>1590</v>
      </c>
    </row>
    <row r="2968" spans="2:13" ht="15" customHeight="1">
      <c r="C2968" s="28"/>
      <c r="D2968" s="27" t="s">
        <v>49</v>
      </c>
      <c r="E2968" s="27" t="s">
        <v>66</v>
      </c>
      <c r="F2968" s="29" t="s">
        <v>50</v>
      </c>
      <c r="G2968" s="27">
        <v>1.4999999999999999E-2</v>
      </c>
      <c r="H2968" s="30">
        <f>VLOOKUP(E2968,UPAH!$C:$F,4,0)</f>
        <v>111000</v>
      </c>
      <c r="I2968" s="31">
        <f t="shared" si="296"/>
        <v>1665</v>
      </c>
    </row>
    <row r="2969" spans="2:13" ht="15" customHeight="1">
      <c r="C2969" s="28"/>
      <c r="D2969" s="28"/>
      <c r="E2969" s="28"/>
      <c r="F2969" s="34" t="s">
        <v>88</v>
      </c>
      <c r="G2969" s="35"/>
      <c r="H2969" s="28"/>
      <c r="I2969" s="32">
        <f>SUM(I2965:I2968)</f>
        <v>45855</v>
      </c>
    </row>
    <row r="2970" spans="2:13" ht="15" customHeight="1">
      <c r="C2970" s="27" t="s">
        <v>80</v>
      </c>
      <c r="D2970" s="27" t="s">
        <v>89</v>
      </c>
      <c r="E2970" s="28"/>
      <c r="F2970" s="28"/>
      <c r="G2970" s="28"/>
      <c r="H2970" s="28"/>
      <c r="I2970" s="28"/>
    </row>
    <row r="2971" spans="2:13" ht="15" customHeight="1">
      <c r="C2971" s="28"/>
      <c r="D2971" s="27" t="s">
        <v>103</v>
      </c>
      <c r="E2971" s="27" t="s">
        <v>104</v>
      </c>
      <c r="F2971" s="30" t="str">
        <f>VLOOKUP(E2971,MATERIAL!$C:$F,3,0)</f>
        <v>Kg</v>
      </c>
      <c r="G2971" s="27">
        <v>15.504</v>
      </c>
      <c r="H2971" s="30">
        <f>VLOOKUP(E2971,MATERIAL!$C:$F,4,0)</f>
        <v>1250</v>
      </c>
      <c r="I2971" s="31">
        <f t="shared" ref="I2971:I2972" si="297">+G2971*H2971</f>
        <v>19380</v>
      </c>
    </row>
    <row r="2972" spans="2:13" ht="15" customHeight="1">
      <c r="C2972" s="28"/>
      <c r="D2972" s="27" t="s">
        <v>78</v>
      </c>
      <c r="E2972" s="27" t="s">
        <v>2170</v>
      </c>
      <c r="F2972" s="30" t="str">
        <f>VLOOKUP(E2972,MATERIAL!$C:$F,3,0)</f>
        <v>m3</v>
      </c>
      <c r="G2972" s="27">
        <v>1.6E-2</v>
      </c>
      <c r="H2972" s="30">
        <f>VLOOKUP(E2972,MATERIAL!$C:$F,4,0)</f>
        <v>131100</v>
      </c>
      <c r="I2972" s="31">
        <f t="shared" si="297"/>
        <v>2097.6</v>
      </c>
    </row>
    <row r="2973" spans="2:13" ht="15" customHeight="1">
      <c r="C2973" s="28"/>
      <c r="D2973" s="28"/>
      <c r="E2973" s="28"/>
      <c r="F2973" s="34" t="s">
        <v>90</v>
      </c>
      <c r="G2973" s="35"/>
      <c r="H2973" s="28"/>
      <c r="I2973" s="32">
        <f>SUM(I2971:I2972)</f>
        <v>21477.599999999999</v>
      </c>
    </row>
    <row r="2974" spans="2:13" ht="15" customHeight="1">
      <c r="C2974" s="27" t="s">
        <v>81</v>
      </c>
      <c r="D2974" s="27" t="s">
        <v>91</v>
      </c>
      <c r="E2974" s="28"/>
      <c r="F2974" s="28"/>
      <c r="G2974" s="28"/>
      <c r="H2974" s="28"/>
      <c r="I2974" s="33"/>
    </row>
    <row r="2975" spans="2:13" ht="15" customHeight="1">
      <c r="C2975" s="28"/>
      <c r="D2975" s="28"/>
      <c r="E2975" s="28"/>
      <c r="F2975" s="34" t="s">
        <v>92</v>
      </c>
      <c r="G2975" s="35"/>
      <c r="H2975" s="28"/>
      <c r="I2975" s="33"/>
    </row>
    <row r="2976" spans="2:13" ht="15" customHeight="1">
      <c r="C2976" s="27" t="s">
        <v>82</v>
      </c>
      <c r="D2976" s="27" t="s">
        <v>93</v>
      </c>
      <c r="E2976" s="28"/>
      <c r="F2976" s="28"/>
      <c r="G2976" s="28"/>
      <c r="H2976" s="28"/>
      <c r="I2976" s="36">
        <f>I2969+I2973</f>
        <v>67332.600000000006</v>
      </c>
    </row>
    <row r="2977" spans="2:13" ht="15" customHeight="1">
      <c r="C2977" s="27" t="s">
        <v>83</v>
      </c>
      <c r="D2977" s="27" t="str">
        <f>+"Overhead &amp; Profit "&amp;$L$3*100&amp;"%"</f>
        <v>Overhead &amp; Profit 9,5%</v>
      </c>
      <c r="E2977" s="28"/>
      <c r="F2977" s="28"/>
      <c r="G2977" s="27">
        <f>$L$3</f>
        <v>9.5000000000000001E-2</v>
      </c>
      <c r="H2977" s="28"/>
      <c r="I2977" s="36">
        <f>G2977*I2976</f>
        <v>6396.5970000000007</v>
      </c>
    </row>
    <row r="2978" spans="2:13" ht="15" customHeight="1">
      <c r="B2978" s="37" t="str">
        <f>+$M$9&amp;J2978</f>
        <v>PPT1</v>
      </c>
      <c r="C2978" s="27" t="s">
        <v>1</v>
      </c>
      <c r="D2978" s="27" t="s">
        <v>94</v>
      </c>
      <c r="E2978" s="28"/>
      <c r="F2978" s="28"/>
      <c r="G2978" s="28"/>
      <c r="H2978" s="28"/>
      <c r="I2978" s="36">
        <f>SUM(I2976:I2977)</f>
        <v>73729.197</v>
      </c>
      <c r="J2978" s="21">
        <v>1</v>
      </c>
    </row>
    <row r="2979" spans="2:13" ht="15" customHeight="1">
      <c r="B2979" s="26"/>
    </row>
    <row r="2980" spans="2:13">
      <c r="B2980" s="26"/>
      <c r="C2980" s="21" t="str">
        <f>VLOOKUP(B2996,'REKAP ANALISA'!$C:$G,3,0)</f>
        <v>Pemasangan 1 m2 plesteran 1SP : 2PP tebal 15 mm.</v>
      </c>
      <c r="M2980" s="21"/>
    </row>
    <row r="2981" spans="2:13">
      <c r="C2981" s="27" t="s">
        <v>0</v>
      </c>
      <c r="D2981" s="27" t="s">
        <v>60</v>
      </c>
      <c r="E2981" s="27" t="s">
        <v>59</v>
      </c>
      <c r="F2981" s="27" t="s">
        <v>61</v>
      </c>
      <c r="G2981" s="27" t="s">
        <v>62</v>
      </c>
      <c r="H2981" s="27" t="s">
        <v>85</v>
      </c>
      <c r="I2981" s="27" t="s">
        <v>86</v>
      </c>
      <c r="M2981" s="21"/>
    </row>
    <row r="2982" spans="2:13">
      <c r="C2982" s="27" t="s">
        <v>14</v>
      </c>
      <c r="D2982" s="27" t="s">
        <v>87</v>
      </c>
      <c r="E2982" s="28"/>
      <c r="F2982" s="28"/>
      <c r="G2982" s="28"/>
      <c r="H2982" s="28"/>
      <c r="I2982" s="28"/>
      <c r="M2982" s="21"/>
    </row>
    <row r="2983" spans="2:13" ht="15" customHeight="1">
      <c r="C2983" s="28"/>
      <c r="D2983" s="27" t="s">
        <v>53</v>
      </c>
      <c r="E2983" s="27" t="s">
        <v>63</v>
      </c>
      <c r="F2983" s="29" t="s">
        <v>50</v>
      </c>
      <c r="G2983" s="27">
        <v>0.3</v>
      </c>
      <c r="H2983" s="30">
        <f>VLOOKUP(E2983,UPAH!$C:$F,4,0)</f>
        <v>93000</v>
      </c>
      <c r="I2983" s="31">
        <f t="shared" ref="I2983:I2986" si="298">+G2983*H2983</f>
        <v>27900</v>
      </c>
    </row>
    <row r="2984" spans="2:13" ht="15" customHeight="1">
      <c r="C2984" s="28"/>
      <c r="D2984" s="27" t="s">
        <v>2167</v>
      </c>
      <c r="E2984" s="27" t="s">
        <v>64</v>
      </c>
      <c r="F2984" s="29" t="s">
        <v>50</v>
      </c>
      <c r="G2984" s="27">
        <v>0.15</v>
      </c>
      <c r="H2984" s="30">
        <f>VLOOKUP(E2984,UPAH!$C:$F,4,0)</f>
        <v>98000</v>
      </c>
      <c r="I2984" s="31">
        <f t="shared" si="298"/>
        <v>14700</v>
      </c>
    </row>
    <row r="2985" spans="2:13" ht="15" customHeight="1">
      <c r="C2985" s="28"/>
      <c r="D2985" s="27" t="s">
        <v>76</v>
      </c>
      <c r="E2985" s="27" t="s">
        <v>65</v>
      </c>
      <c r="F2985" s="29" t="s">
        <v>50</v>
      </c>
      <c r="G2985" s="27">
        <v>1.4999999999999999E-2</v>
      </c>
      <c r="H2985" s="30">
        <f>VLOOKUP(E2985,UPAH!$C:$F,4,0)</f>
        <v>106000</v>
      </c>
      <c r="I2985" s="31">
        <f t="shared" si="298"/>
        <v>1590</v>
      </c>
    </row>
    <row r="2986" spans="2:13" ht="15" customHeight="1">
      <c r="C2986" s="28"/>
      <c r="D2986" s="27" t="s">
        <v>49</v>
      </c>
      <c r="E2986" s="27" t="s">
        <v>66</v>
      </c>
      <c r="F2986" s="29" t="s">
        <v>50</v>
      </c>
      <c r="G2986" s="27">
        <v>1.4999999999999999E-2</v>
      </c>
      <c r="H2986" s="30">
        <f>VLOOKUP(E2986,UPAH!$C:$F,4,0)</f>
        <v>111000</v>
      </c>
      <c r="I2986" s="31">
        <f t="shared" si="298"/>
        <v>1665</v>
      </c>
    </row>
    <row r="2987" spans="2:13" ht="15" customHeight="1">
      <c r="C2987" s="28"/>
      <c r="D2987" s="28"/>
      <c r="E2987" s="28"/>
      <c r="F2987" s="34" t="s">
        <v>88</v>
      </c>
      <c r="G2987" s="35"/>
      <c r="H2987" s="28"/>
      <c r="I2987" s="32">
        <f>SUM(I2983:I2986)</f>
        <v>45855</v>
      </c>
    </row>
    <row r="2988" spans="2:13" ht="15" customHeight="1">
      <c r="C2988" s="27" t="s">
        <v>80</v>
      </c>
      <c r="D2988" s="27" t="s">
        <v>89</v>
      </c>
      <c r="E2988" s="28"/>
      <c r="F2988" s="28"/>
      <c r="G2988" s="28"/>
      <c r="H2988" s="28"/>
      <c r="I2988" s="28"/>
    </row>
    <row r="2989" spans="2:13" ht="15" customHeight="1">
      <c r="C2989" s="28"/>
      <c r="D2989" s="27" t="s">
        <v>103</v>
      </c>
      <c r="E2989" s="27" t="s">
        <v>104</v>
      </c>
      <c r="F2989" s="30" t="str">
        <f>VLOOKUP(E2989,MATERIAL!$C:$F,3,0)</f>
        <v>Kg</v>
      </c>
      <c r="G2989" s="27">
        <v>10.224</v>
      </c>
      <c r="H2989" s="30">
        <f>VLOOKUP(E2989,MATERIAL!$C:$F,4,0)</f>
        <v>1250</v>
      </c>
      <c r="I2989" s="31">
        <f t="shared" ref="I2989:I2990" si="299">+G2989*H2989</f>
        <v>12780</v>
      </c>
    </row>
    <row r="2990" spans="2:13" ht="15" customHeight="1">
      <c r="C2990" s="28"/>
      <c r="D2990" s="27" t="s">
        <v>78</v>
      </c>
      <c r="E2990" s="27" t="s">
        <v>2170</v>
      </c>
      <c r="F2990" s="30" t="str">
        <f>VLOOKUP(E2990,MATERIAL!$C:$F,3,0)</f>
        <v>m3</v>
      </c>
      <c r="G2990" s="27">
        <v>0.02</v>
      </c>
      <c r="H2990" s="30">
        <f>VLOOKUP(E2990,MATERIAL!$C:$F,4,0)</f>
        <v>131100</v>
      </c>
      <c r="I2990" s="31">
        <f t="shared" si="299"/>
        <v>2622</v>
      </c>
    </row>
    <row r="2991" spans="2:13" ht="15" customHeight="1">
      <c r="C2991" s="28"/>
      <c r="D2991" s="28"/>
      <c r="E2991" s="28"/>
      <c r="F2991" s="34" t="s">
        <v>90</v>
      </c>
      <c r="G2991" s="35"/>
      <c r="H2991" s="28"/>
      <c r="I2991" s="32">
        <f>SUM(I2989:I2990)</f>
        <v>15402</v>
      </c>
    </row>
    <row r="2992" spans="2:13" ht="15" customHeight="1">
      <c r="C2992" s="27" t="s">
        <v>81</v>
      </c>
      <c r="D2992" s="27" t="s">
        <v>91</v>
      </c>
      <c r="E2992" s="28"/>
      <c r="F2992" s="28"/>
      <c r="G2992" s="28"/>
      <c r="H2992" s="28"/>
      <c r="I2992" s="33"/>
    </row>
    <row r="2993" spans="2:13" ht="15" customHeight="1">
      <c r="C2993" s="28"/>
      <c r="D2993" s="28"/>
      <c r="E2993" s="28"/>
      <c r="F2993" s="34" t="s">
        <v>92</v>
      </c>
      <c r="G2993" s="35"/>
      <c r="H2993" s="28"/>
      <c r="I2993" s="33"/>
    </row>
    <row r="2994" spans="2:13" ht="15" customHeight="1">
      <c r="C2994" s="27" t="s">
        <v>82</v>
      </c>
      <c r="D2994" s="27" t="s">
        <v>93</v>
      </c>
      <c r="E2994" s="28"/>
      <c r="F2994" s="28"/>
      <c r="G2994" s="28"/>
      <c r="H2994" s="28"/>
      <c r="I2994" s="36">
        <f>I2987+I2991</f>
        <v>61257</v>
      </c>
    </row>
    <row r="2995" spans="2:13" ht="15" customHeight="1">
      <c r="C2995" s="27" t="s">
        <v>83</v>
      </c>
      <c r="D2995" s="27" t="str">
        <f>+"Overhead &amp; Profit "&amp;$L$3*100&amp;"%"</f>
        <v>Overhead &amp; Profit 9,5%</v>
      </c>
      <c r="E2995" s="28"/>
      <c r="F2995" s="28"/>
      <c r="G2995" s="27">
        <f>$L$3</f>
        <v>9.5000000000000001E-2</v>
      </c>
      <c r="H2995" s="28"/>
      <c r="I2995" s="36">
        <f>G2995*I2994</f>
        <v>5819.415</v>
      </c>
    </row>
    <row r="2996" spans="2:13" ht="15" customHeight="1">
      <c r="B2996" s="37" t="str">
        <f>+$M$9&amp;J2996</f>
        <v>PPT2</v>
      </c>
      <c r="C2996" s="27" t="s">
        <v>1</v>
      </c>
      <c r="D2996" s="27" t="s">
        <v>94</v>
      </c>
      <c r="E2996" s="28"/>
      <c r="F2996" s="28"/>
      <c r="G2996" s="28"/>
      <c r="H2996" s="28"/>
      <c r="I2996" s="36">
        <f>SUM(I2994:I2995)</f>
        <v>67076.414999999994</v>
      </c>
      <c r="J2996" s="21">
        <v>2</v>
      </c>
    </row>
    <row r="2997" spans="2:13" ht="15" customHeight="1">
      <c r="B2997" s="26"/>
    </row>
    <row r="2998" spans="2:13" ht="15" customHeight="1">
      <c r="B2998" s="26"/>
      <c r="C2998" s="21" t="str">
        <f>VLOOKUP(B3014,'REKAP ANALISA'!$C:$G,3,0)</f>
        <v>Pemasangan 1 m2 plesteran 1SP : 3PP tebal 15mm.</v>
      </c>
    </row>
    <row r="2999" spans="2:13">
      <c r="C2999" s="27" t="s">
        <v>0</v>
      </c>
      <c r="D2999" s="27" t="s">
        <v>60</v>
      </c>
      <c r="E2999" s="27" t="s">
        <v>59</v>
      </c>
      <c r="F2999" s="27" t="s">
        <v>61</v>
      </c>
      <c r="G2999" s="27" t="s">
        <v>62</v>
      </c>
      <c r="H2999" s="27" t="s">
        <v>85</v>
      </c>
      <c r="I2999" s="27" t="s">
        <v>86</v>
      </c>
      <c r="M2999" s="21"/>
    </row>
    <row r="3000" spans="2:13">
      <c r="C3000" s="27" t="s">
        <v>14</v>
      </c>
      <c r="D3000" s="27" t="s">
        <v>87</v>
      </c>
      <c r="E3000" s="28"/>
      <c r="F3000" s="28"/>
      <c r="G3000" s="28"/>
      <c r="H3000" s="28"/>
      <c r="I3000" s="28"/>
      <c r="M3000" s="21"/>
    </row>
    <row r="3001" spans="2:13" ht="15" customHeight="1">
      <c r="C3001" s="28"/>
      <c r="D3001" s="27" t="s">
        <v>53</v>
      </c>
      <c r="E3001" s="27" t="s">
        <v>63</v>
      </c>
      <c r="F3001" s="29" t="s">
        <v>50</v>
      </c>
      <c r="G3001" s="27">
        <v>0.3</v>
      </c>
      <c r="H3001" s="30">
        <f>VLOOKUP(E3001,UPAH!$C:$F,4,0)</f>
        <v>93000</v>
      </c>
      <c r="I3001" s="31">
        <f t="shared" ref="I3001:I3004" si="300">+G3001*H3001</f>
        <v>27900</v>
      </c>
    </row>
    <row r="3002" spans="2:13" ht="15" customHeight="1">
      <c r="C3002" s="28"/>
      <c r="D3002" s="27" t="s">
        <v>2167</v>
      </c>
      <c r="E3002" s="27" t="s">
        <v>64</v>
      </c>
      <c r="F3002" s="29" t="s">
        <v>50</v>
      </c>
      <c r="G3002" s="27">
        <v>0.15</v>
      </c>
      <c r="H3002" s="30">
        <f>VLOOKUP(E3002,UPAH!$C:$F,4,0)</f>
        <v>98000</v>
      </c>
      <c r="I3002" s="31">
        <f t="shared" si="300"/>
        <v>14700</v>
      </c>
    </row>
    <row r="3003" spans="2:13" ht="15" customHeight="1">
      <c r="C3003" s="28"/>
      <c r="D3003" s="27" t="s">
        <v>76</v>
      </c>
      <c r="E3003" s="27" t="s">
        <v>65</v>
      </c>
      <c r="F3003" s="29" t="s">
        <v>50</v>
      </c>
      <c r="G3003" s="27">
        <v>1.4999999999999999E-2</v>
      </c>
      <c r="H3003" s="30">
        <f>VLOOKUP(E3003,UPAH!$C:$F,4,0)</f>
        <v>106000</v>
      </c>
      <c r="I3003" s="31">
        <f t="shared" si="300"/>
        <v>1590</v>
      </c>
    </row>
    <row r="3004" spans="2:13" ht="15" customHeight="1">
      <c r="C3004" s="28"/>
      <c r="D3004" s="27" t="s">
        <v>49</v>
      </c>
      <c r="E3004" s="27" t="s">
        <v>66</v>
      </c>
      <c r="F3004" s="29" t="s">
        <v>50</v>
      </c>
      <c r="G3004" s="27">
        <v>1.4999999999999999E-2</v>
      </c>
      <c r="H3004" s="30">
        <f>VLOOKUP(E3004,UPAH!$C:$F,4,0)</f>
        <v>111000</v>
      </c>
      <c r="I3004" s="31">
        <f t="shared" si="300"/>
        <v>1665</v>
      </c>
    </row>
    <row r="3005" spans="2:13" ht="15" customHeight="1">
      <c r="C3005" s="28"/>
      <c r="D3005" s="28"/>
      <c r="E3005" s="28"/>
      <c r="F3005" s="34" t="s">
        <v>88</v>
      </c>
      <c r="G3005" s="35"/>
      <c r="H3005" s="28"/>
      <c r="I3005" s="32">
        <f>SUM(I3001:I3004)</f>
        <v>45855</v>
      </c>
    </row>
    <row r="3006" spans="2:13" ht="15" customHeight="1">
      <c r="C3006" s="27" t="s">
        <v>80</v>
      </c>
      <c r="D3006" s="27" t="s">
        <v>89</v>
      </c>
      <c r="E3006" s="28"/>
      <c r="F3006" s="28"/>
      <c r="G3006" s="28"/>
      <c r="H3006" s="28"/>
      <c r="I3006" s="28"/>
    </row>
    <row r="3007" spans="2:13" ht="15" customHeight="1">
      <c r="C3007" s="28"/>
      <c r="D3007" s="27" t="s">
        <v>103</v>
      </c>
      <c r="E3007" s="27" t="s">
        <v>104</v>
      </c>
      <c r="F3007" s="30" t="str">
        <f>VLOOKUP(E3007,MATERIAL!$C:$F,3,0)</f>
        <v>Kg</v>
      </c>
      <c r="G3007" s="27">
        <v>7.7759999999999998</v>
      </c>
      <c r="H3007" s="30">
        <f>VLOOKUP(E3007,MATERIAL!$C:$F,4,0)</f>
        <v>1250</v>
      </c>
      <c r="I3007" s="31">
        <f t="shared" ref="I3007:I3008" si="301">+G3007*H3007</f>
        <v>9720</v>
      </c>
    </row>
    <row r="3008" spans="2:13" ht="15" customHeight="1">
      <c r="C3008" s="28"/>
      <c r="D3008" s="27" t="s">
        <v>78</v>
      </c>
      <c r="E3008" s="27" t="s">
        <v>2170</v>
      </c>
      <c r="F3008" s="30" t="str">
        <f>VLOOKUP(E3008,MATERIAL!$C:$F,3,0)</f>
        <v>m3</v>
      </c>
      <c r="G3008" s="27">
        <v>2.3E-2</v>
      </c>
      <c r="H3008" s="30">
        <f>VLOOKUP(E3008,MATERIAL!$C:$F,4,0)</f>
        <v>131100</v>
      </c>
      <c r="I3008" s="31">
        <f t="shared" si="301"/>
        <v>3015.2999999999997</v>
      </c>
    </row>
    <row r="3009" spans="2:13" ht="15" customHeight="1">
      <c r="C3009" s="28"/>
      <c r="D3009" s="28"/>
      <c r="E3009" s="28"/>
      <c r="F3009" s="34" t="s">
        <v>90</v>
      </c>
      <c r="G3009" s="35"/>
      <c r="H3009" s="28"/>
      <c r="I3009" s="32">
        <f>SUM(I3007:I3008)</f>
        <v>12735.3</v>
      </c>
    </row>
    <row r="3010" spans="2:13" ht="15" customHeight="1">
      <c r="C3010" s="27" t="s">
        <v>81</v>
      </c>
      <c r="D3010" s="27" t="s">
        <v>91</v>
      </c>
      <c r="E3010" s="28"/>
      <c r="F3010" s="28"/>
      <c r="G3010" s="28"/>
      <c r="H3010" s="28"/>
      <c r="I3010" s="33"/>
    </row>
    <row r="3011" spans="2:13" ht="15" customHeight="1">
      <c r="C3011" s="28"/>
      <c r="D3011" s="28"/>
      <c r="E3011" s="28"/>
      <c r="F3011" s="34" t="s">
        <v>92</v>
      </c>
      <c r="G3011" s="35"/>
      <c r="H3011" s="28"/>
      <c r="I3011" s="33"/>
    </row>
    <row r="3012" spans="2:13" ht="15" customHeight="1">
      <c r="C3012" s="27" t="s">
        <v>82</v>
      </c>
      <c r="D3012" s="27" t="s">
        <v>93</v>
      </c>
      <c r="E3012" s="28"/>
      <c r="F3012" s="28"/>
      <c r="G3012" s="28"/>
      <c r="H3012" s="28"/>
      <c r="I3012" s="36">
        <f>I3005+I3009</f>
        <v>58590.3</v>
      </c>
    </row>
    <row r="3013" spans="2:13" ht="15" customHeight="1">
      <c r="C3013" s="27" t="s">
        <v>83</v>
      </c>
      <c r="D3013" s="27" t="str">
        <f>+"Overhead &amp; Profit "&amp;$L$3*100&amp;"%"</f>
        <v>Overhead &amp; Profit 9,5%</v>
      </c>
      <c r="E3013" s="28"/>
      <c r="F3013" s="28"/>
      <c r="G3013" s="27">
        <f>$L$3</f>
        <v>9.5000000000000001E-2</v>
      </c>
      <c r="H3013" s="28"/>
      <c r="I3013" s="36">
        <f>G3013*I3012</f>
        <v>5566.0785000000005</v>
      </c>
    </row>
    <row r="3014" spans="2:13" ht="15" customHeight="1">
      <c r="B3014" s="37" t="str">
        <f>+$M$9&amp;J3014</f>
        <v>PPT3</v>
      </c>
      <c r="C3014" s="27" t="s">
        <v>1</v>
      </c>
      <c r="D3014" s="27" t="s">
        <v>94</v>
      </c>
      <c r="E3014" s="28"/>
      <c r="F3014" s="28"/>
      <c r="G3014" s="28"/>
      <c r="H3014" s="28"/>
      <c r="I3014" s="36">
        <f>SUM(I3012:I3013)</f>
        <v>64156.378500000006</v>
      </c>
      <c r="J3014" s="21">
        <v>3</v>
      </c>
    </row>
    <row r="3015" spans="2:13" ht="15" customHeight="1">
      <c r="B3015" s="26"/>
    </row>
    <row r="3016" spans="2:13" ht="15" customHeight="1">
      <c r="B3016" s="26"/>
      <c r="C3016" s="21" t="str">
        <f>VLOOKUP(B3032,'REKAP ANALISA'!$C:$G,3,0)</f>
        <v>Pemasangan 1 m2 plesteran 1SP : 4PP tebal 15 mm</v>
      </c>
    </row>
    <row r="3017" spans="2:13">
      <c r="C3017" s="27" t="s">
        <v>0</v>
      </c>
      <c r="D3017" s="27" t="s">
        <v>60</v>
      </c>
      <c r="E3017" s="27" t="s">
        <v>59</v>
      </c>
      <c r="F3017" s="27" t="s">
        <v>61</v>
      </c>
      <c r="G3017" s="27" t="s">
        <v>62</v>
      </c>
      <c r="H3017" s="27" t="s">
        <v>85</v>
      </c>
      <c r="I3017" s="27" t="s">
        <v>86</v>
      </c>
      <c r="M3017" s="21"/>
    </row>
    <row r="3018" spans="2:13">
      <c r="C3018" s="27" t="s">
        <v>14</v>
      </c>
      <c r="D3018" s="27" t="s">
        <v>87</v>
      </c>
      <c r="E3018" s="28"/>
      <c r="F3018" s="28"/>
      <c r="G3018" s="28"/>
      <c r="H3018" s="28"/>
      <c r="I3018" s="28"/>
      <c r="M3018" s="21"/>
    </row>
    <row r="3019" spans="2:13" ht="15" customHeight="1">
      <c r="C3019" s="28"/>
      <c r="D3019" s="27" t="s">
        <v>53</v>
      </c>
      <c r="E3019" s="27" t="s">
        <v>63</v>
      </c>
      <c r="F3019" s="29" t="s">
        <v>50</v>
      </c>
      <c r="G3019" s="27">
        <v>0.3</v>
      </c>
      <c r="H3019" s="30">
        <f>VLOOKUP(E3019,UPAH!$C:$F,4,0)</f>
        <v>93000</v>
      </c>
      <c r="I3019" s="31">
        <f t="shared" ref="I3019:I3022" si="302">+G3019*H3019</f>
        <v>27900</v>
      </c>
    </row>
    <row r="3020" spans="2:13" ht="15" customHeight="1">
      <c r="C3020" s="28"/>
      <c r="D3020" s="27" t="s">
        <v>2167</v>
      </c>
      <c r="E3020" s="27" t="s">
        <v>64</v>
      </c>
      <c r="F3020" s="29" t="s">
        <v>50</v>
      </c>
      <c r="G3020" s="27">
        <v>0.15</v>
      </c>
      <c r="H3020" s="30">
        <f>VLOOKUP(E3020,UPAH!$C:$F,4,0)</f>
        <v>98000</v>
      </c>
      <c r="I3020" s="31">
        <f t="shared" si="302"/>
        <v>14700</v>
      </c>
    </row>
    <row r="3021" spans="2:13" ht="15" customHeight="1">
      <c r="C3021" s="28"/>
      <c r="D3021" s="27" t="s">
        <v>76</v>
      </c>
      <c r="E3021" s="27" t="s">
        <v>65</v>
      </c>
      <c r="F3021" s="29" t="s">
        <v>50</v>
      </c>
      <c r="G3021" s="27">
        <v>1.4999999999999999E-2</v>
      </c>
      <c r="H3021" s="30">
        <f>VLOOKUP(E3021,UPAH!$C:$F,4,0)</f>
        <v>106000</v>
      </c>
      <c r="I3021" s="31">
        <f t="shared" si="302"/>
        <v>1590</v>
      </c>
    </row>
    <row r="3022" spans="2:13" ht="15" customHeight="1">
      <c r="C3022" s="28"/>
      <c r="D3022" s="27" t="s">
        <v>49</v>
      </c>
      <c r="E3022" s="27" t="s">
        <v>66</v>
      </c>
      <c r="F3022" s="29" t="s">
        <v>50</v>
      </c>
      <c r="G3022" s="27">
        <v>1.4999999999999999E-2</v>
      </c>
      <c r="H3022" s="30">
        <f>VLOOKUP(E3022,UPAH!$C:$F,4,0)</f>
        <v>111000</v>
      </c>
      <c r="I3022" s="31">
        <f t="shared" si="302"/>
        <v>1665</v>
      </c>
    </row>
    <row r="3023" spans="2:13" ht="15" customHeight="1">
      <c r="C3023" s="28"/>
      <c r="D3023" s="28"/>
      <c r="E3023" s="28"/>
      <c r="F3023" s="34" t="s">
        <v>88</v>
      </c>
      <c r="G3023" s="35"/>
      <c r="H3023" s="28"/>
      <c r="I3023" s="32">
        <f>SUM(I3019:I3022)</f>
        <v>45855</v>
      </c>
    </row>
    <row r="3024" spans="2:13" ht="15" customHeight="1">
      <c r="C3024" s="27" t="s">
        <v>80</v>
      </c>
      <c r="D3024" s="27" t="s">
        <v>89</v>
      </c>
      <c r="E3024" s="28"/>
      <c r="F3024" s="28"/>
      <c r="G3024" s="28"/>
      <c r="H3024" s="28"/>
      <c r="I3024" s="28"/>
    </row>
    <row r="3025" spans="2:13" ht="15" customHeight="1">
      <c r="C3025" s="28"/>
      <c r="D3025" s="27" t="s">
        <v>103</v>
      </c>
      <c r="E3025" s="27" t="s">
        <v>104</v>
      </c>
      <c r="F3025" s="30" t="str">
        <f>VLOOKUP(E3025,MATERIAL!$C:$F,3,0)</f>
        <v>Kg</v>
      </c>
      <c r="G3025" s="27">
        <v>6.24</v>
      </c>
      <c r="H3025" s="30">
        <f>VLOOKUP(E3025,MATERIAL!$C:$F,4,0)</f>
        <v>1250</v>
      </c>
      <c r="I3025" s="31">
        <f t="shared" ref="I3025:I3026" si="303">+G3025*H3025</f>
        <v>7800</v>
      </c>
    </row>
    <row r="3026" spans="2:13" ht="15" customHeight="1">
      <c r="C3026" s="28"/>
      <c r="D3026" s="27" t="s">
        <v>78</v>
      </c>
      <c r="E3026" s="27" t="s">
        <v>2170</v>
      </c>
      <c r="F3026" s="30" t="str">
        <f>VLOOKUP(E3026,MATERIAL!$C:$F,3,0)</f>
        <v>m3</v>
      </c>
      <c r="G3026" s="27">
        <v>2.4E-2</v>
      </c>
      <c r="H3026" s="30">
        <f>VLOOKUP(E3026,MATERIAL!$C:$F,4,0)</f>
        <v>131100</v>
      </c>
      <c r="I3026" s="31">
        <f t="shared" si="303"/>
        <v>3146.4</v>
      </c>
    </row>
    <row r="3027" spans="2:13" ht="15" customHeight="1">
      <c r="C3027" s="28"/>
      <c r="D3027" s="28"/>
      <c r="E3027" s="28"/>
      <c r="F3027" s="34" t="s">
        <v>90</v>
      </c>
      <c r="G3027" s="35"/>
      <c r="H3027" s="28"/>
      <c r="I3027" s="32">
        <f>SUM(I3025:I3026)</f>
        <v>10946.4</v>
      </c>
    </row>
    <row r="3028" spans="2:13" ht="15" customHeight="1">
      <c r="C3028" s="27" t="s">
        <v>81</v>
      </c>
      <c r="D3028" s="27" t="s">
        <v>91</v>
      </c>
      <c r="E3028" s="28"/>
      <c r="F3028" s="28"/>
      <c r="G3028" s="28"/>
      <c r="H3028" s="28"/>
      <c r="I3028" s="33"/>
    </row>
    <row r="3029" spans="2:13" ht="15" customHeight="1">
      <c r="C3029" s="28"/>
      <c r="D3029" s="28"/>
      <c r="E3029" s="28"/>
      <c r="F3029" s="34" t="s">
        <v>92</v>
      </c>
      <c r="G3029" s="35"/>
      <c r="H3029" s="28"/>
      <c r="I3029" s="33"/>
    </row>
    <row r="3030" spans="2:13" ht="15" customHeight="1">
      <c r="C3030" s="27" t="s">
        <v>82</v>
      </c>
      <c r="D3030" s="27" t="s">
        <v>93</v>
      </c>
      <c r="E3030" s="28"/>
      <c r="F3030" s="28"/>
      <c r="G3030" s="28"/>
      <c r="H3030" s="28"/>
      <c r="I3030" s="36">
        <f>I3023+I3027</f>
        <v>56801.4</v>
      </c>
    </row>
    <row r="3031" spans="2:13" ht="15" customHeight="1">
      <c r="C3031" s="27" t="s">
        <v>83</v>
      </c>
      <c r="D3031" s="27" t="str">
        <f>+"Overhead &amp; Profit "&amp;$L$3*100&amp;"%"</f>
        <v>Overhead &amp; Profit 9,5%</v>
      </c>
      <c r="E3031" s="28"/>
      <c r="F3031" s="28"/>
      <c r="G3031" s="27">
        <f>$L$3</f>
        <v>9.5000000000000001E-2</v>
      </c>
      <c r="H3031" s="28"/>
      <c r="I3031" s="36">
        <f>G3031*I3030</f>
        <v>5396.1329999999998</v>
      </c>
    </row>
    <row r="3032" spans="2:13" ht="15" customHeight="1">
      <c r="B3032" s="37" t="str">
        <f>+$M$9&amp;J3032</f>
        <v>PPT4</v>
      </c>
      <c r="C3032" s="27" t="s">
        <v>1</v>
      </c>
      <c r="D3032" s="27" t="s">
        <v>94</v>
      </c>
      <c r="E3032" s="28"/>
      <c r="F3032" s="28"/>
      <c r="G3032" s="28"/>
      <c r="H3032" s="28"/>
      <c r="I3032" s="36">
        <f>SUM(I3030:I3031)</f>
        <v>62197.533000000003</v>
      </c>
      <c r="J3032" s="21">
        <v>4</v>
      </c>
    </row>
    <row r="3033" spans="2:13" ht="15" customHeight="1">
      <c r="B3033" s="26"/>
    </row>
    <row r="3034" spans="2:13" ht="15" customHeight="1">
      <c r="B3034" s="26"/>
      <c r="C3034" s="21" t="str">
        <f>VLOOKUP(B3050,'REKAP ANALISA'!$C:$G,3,0)</f>
        <v>Pemasangan 1 m2 plesteran 1SP : 5PP tebal 15 mm</v>
      </c>
    </row>
    <row r="3035" spans="2:13">
      <c r="C3035" s="27" t="s">
        <v>0</v>
      </c>
      <c r="D3035" s="27" t="s">
        <v>60</v>
      </c>
      <c r="E3035" s="27" t="s">
        <v>59</v>
      </c>
      <c r="F3035" s="27" t="s">
        <v>61</v>
      </c>
      <c r="G3035" s="27" t="s">
        <v>62</v>
      </c>
      <c r="H3035" s="27" t="s">
        <v>85</v>
      </c>
      <c r="I3035" s="27" t="s">
        <v>86</v>
      </c>
      <c r="M3035" s="21"/>
    </row>
    <row r="3036" spans="2:13">
      <c r="C3036" s="27" t="s">
        <v>14</v>
      </c>
      <c r="D3036" s="27" t="s">
        <v>87</v>
      </c>
      <c r="E3036" s="28"/>
      <c r="F3036" s="28"/>
      <c r="G3036" s="28"/>
      <c r="H3036" s="28"/>
      <c r="I3036" s="28"/>
      <c r="M3036" s="21"/>
    </row>
    <row r="3037" spans="2:13" ht="15" customHeight="1">
      <c r="C3037" s="28"/>
      <c r="D3037" s="27" t="s">
        <v>53</v>
      </c>
      <c r="E3037" s="27" t="s">
        <v>63</v>
      </c>
      <c r="F3037" s="29" t="s">
        <v>50</v>
      </c>
      <c r="G3037" s="27">
        <v>0.3</v>
      </c>
      <c r="H3037" s="30">
        <f>VLOOKUP(E3037,UPAH!$C:$F,4,0)</f>
        <v>93000</v>
      </c>
      <c r="I3037" s="31">
        <f t="shared" ref="I3037:I3040" si="304">+G3037*H3037</f>
        <v>27900</v>
      </c>
    </row>
    <row r="3038" spans="2:13" ht="15" customHeight="1">
      <c r="C3038" s="28"/>
      <c r="D3038" s="27" t="s">
        <v>2167</v>
      </c>
      <c r="E3038" s="27" t="s">
        <v>64</v>
      </c>
      <c r="F3038" s="29" t="s">
        <v>50</v>
      </c>
      <c r="G3038" s="27">
        <v>0.15</v>
      </c>
      <c r="H3038" s="30">
        <f>VLOOKUP(E3038,UPAH!$C:$F,4,0)</f>
        <v>98000</v>
      </c>
      <c r="I3038" s="31">
        <f t="shared" si="304"/>
        <v>14700</v>
      </c>
    </row>
    <row r="3039" spans="2:13" ht="15" customHeight="1">
      <c r="C3039" s="28"/>
      <c r="D3039" s="27" t="s">
        <v>76</v>
      </c>
      <c r="E3039" s="27" t="s">
        <v>65</v>
      </c>
      <c r="F3039" s="29" t="s">
        <v>50</v>
      </c>
      <c r="G3039" s="27">
        <v>1.4999999999999999E-2</v>
      </c>
      <c r="H3039" s="30">
        <f>VLOOKUP(E3039,UPAH!$C:$F,4,0)</f>
        <v>106000</v>
      </c>
      <c r="I3039" s="31">
        <f t="shared" si="304"/>
        <v>1590</v>
      </c>
    </row>
    <row r="3040" spans="2:13" ht="15" customHeight="1">
      <c r="C3040" s="28"/>
      <c r="D3040" s="27" t="s">
        <v>49</v>
      </c>
      <c r="E3040" s="27" t="s">
        <v>66</v>
      </c>
      <c r="F3040" s="29" t="s">
        <v>50</v>
      </c>
      <c r="G3040" s="27">
        <v>1.4999999999999999E-2</v>
      </c>
      <c r="H3040" s="30">
        <f>VLOOKUP(E3040,UPAH!$C:$F,4,0)</f>
        <v>111000</v>
      </c>
      <c r="I3040" s="31">
        <f t="shared" si="304"/>
        <v>1665</v>
      </c>
    </row>
    <row r="3041" spans="2:13" ht="15" customHeight="1">
      <c r="C3041" s="28"/>
      <c r="D3041" s="28"/>
      <c r="E3041" s="28"/>
      <c r="F3041" s="34" t="s">
        <v>88</v>
      </c>
      <c r="G3041" s="35"/>
      <c r="H3041" s="28"/>
      <c r="I3041" s="32">
        <f>SUM(I3037:I3040)</f>
        <v>45855</v>
      </c>
    </row>
    <row r="3042" spans="2:13" ht="15" customHeight="1">
      <c r="C3042" s="27" t="s">
        <v>80</v>
      </c>
      <c r="D3042" s="27" t="s">
        <v>89</v>
      </c>
      <c r="E3042" s="28"/>
      <c r="F3042" s="28"/>
      <c r="G3042" s="28"/>
      <c r="H3042" s="28"/>
      <c r="I3042" s="28"/>
    </row>
    <row r="3043" spans="2:13" ht="15" customHeight="1">
      <c r="C3043" s="28"/>
      <c r="D3043" s="27" t="s">
        <v>103</v>
      </c>
      <c r="E3043" s="27" t="s">
        <v>104</v>
      </c>
      <c r="F3043" s="30" t="str">
        <f>VLOOKUP(E3043,MATERIAL!$C:$F,3,0)</f>
        <v>Kg</v>
      </c>
      <c r="G3043" s="27">
        <v>5.1840000000000002</v>
      </c>
      <c r="H3043" s="30">
        <f>VLOOKUP(E3043,MATERIAL!$C:$F,4,0)</f>
        <v>1250</v>
      </c>
      <c r="I3043" s="31">
        <f t="shared" ref="I3043:I3044" si="305">+G3043*H3043</f>
        <v>6480</v>
      </c>
    </row>
    <row r="3044" spans="2:13" ht="15" customHeight="1">
      <c r="C3044" s="28"/>
      <c r="D3044" s="27" t="s">
        <v>78</v>
      </c>
      <c r="E3044" s="27" t="s">
        <v>2170</v>
      </c>
      <c r="F3044" s="30" t="str">
        <f>VLOOKUP(E3044,MATERIAL!$C:$F,3,0)</f>
        <v>m3</v>
      </c>
      <c r="G3044" s="27">
        <v>2.5999999999999999E-2</v>
      </c>
      <c r="H3044" s="30">
        <f>VLOOKUP(E3044,MATERIAL!$C:$F,4,0)</f>
        <v>131100</v>
      </c>
      <c r="I3044" s="31">
        <f t="shared" si="305"/>
        <v>3408.6</v>
      </c>
    </row>
    <row r="3045" spans="2:13" ht="15" customHeight="1">
      <c r="C3045" s="28"/>
      <c r="D3045" s="28"/>
      <c r="E3045" s="28"/>
      <c r="F3045" s="34" t="s">
        <v>90</v>
      </c>
      <c r="G3045" s="35"/>
      <c r="H3045" s="28"/>
      <c r="I3045" s="32">
        <f>SUM(I3043:I3044)</f>
        <v>9888.6</v>
      </c>
    </row>
    <row r="3046" spans="2:13" ht="15" customHeight="1">
      <c r="C3046" s="27" t="s">
        <v>81</v>
      </c>
      <c r="D3046" s="27" t="s">
        <v>91</v>
      </c>
      <c r="E3046" s="28"/>
      <c r="F3046" s="28"/>
      <c r="G3046" s="28"/>
      <c r="H3046" s="28"/>
      <c r="I3046" s="33"/>
    </row>
    <row r="3047" spans="2:13" ht="15" customHeight="1">
      <c r="C3047" s="28"/>
      <c r="D3047" s="28"/>
      <c r="E3047" s="28"/>
      <c r="F3047" s="34" t="s">
        <v>92</v>
      </c>
      <c r="G3047" s="35"/>
      <c r="H3047" s="28"/>
      <c r="I3047" s="33"/>
    </row>
    <row r="3048" spans="2:13" ht="15" customHeight="1">
      <c r="C3048" s="27" t="s">
        <v>82</v>
      </c>
      <c r="D3048" s="27" t="s">
        <v>93</v>
      </c>
      <c r="E3048" s="28"/>
      <c r="F3048" s="28"/>
      <c r="G3048" s="28"/>
      <c r="H3048" s="28"/>
      <c r="I3048" s="36">
        <f>I3041+I3045</f>
        <v>55743.6</v>
      </c>
    </row>
    <row r="3049" spans="2:13" ht="15" customHeight="1">
      <c r="C3049" s="27" t="s">
        <v>83</v>
      </c>
      <c r="D3049" s="27" t="str">
        <f>+"Overhead &amp; Profit "&amp;$L$3*100&amp;"%"</f>
        <v>Overhead &amp; Profit 9,5%</v>
      </c>
      <c r="E3049" s="28"/>
      <c r="F3049" s="28"/>
      <c r="G3049" s="27">
        <f>$L$3</f>
        <v>9.5000000000000001E-2</v>
      </c>
      <c r="H3049" s="28"/>
      <c r="I3049" s="36">
        <f>G3049*I3048</f>
        <v>5295.6419999999998</v>
      </c>
    </row>
    <row r="3050" spans="2:13" ht="15" customHeight="1">
      <c r="B3050" s="37" t="str">
        <f>+$M$9&amp;J3050</f>
        <v>PPT5</v>
      </c>
      <c r="C3050" s="27" t="s">
        <v>1</v>
      </c>
      <c r="D3050" s="27" t="s">
        <v>94</v>
      </c>
      <c r="E3050" s="28"/>
      <c r="F3050" s="28"/>
      <c r="G3050" s="28"/>
      <c r="H3050" s="28"/>
      <c r="I3050" s="36">
        <f>SUM(I3048:I3049)</f>
        <v>61039.241999999998</v>
      </c>
      <c r="J3050" s="21">
        <v>5</v>
      </c>
    </row>
    <row r="3051" spans="2:13" ht="15" customHeight="1">
      <c r="B3051" s="26"/>
    </row>
    <row r="3052" spans="2:13" ht="15" customHeight="1">
      <c r="B3052" s="26"/>
      <c r="C3052" s="21" t="str">
        <f>VLOOKUP(B3068,'REKAP ANALISA'!$C:$G,3,0)</f>
        <v>Pemasangan 1 m2 plesteran 1SP : 6PP tebal 15 mm.</v>
      </c>
    </row>
    <row r="3053" spans="2:13">
      <c r="C3053" s="27" t="s">
        <v>0</v>
      </c>
      <c r="D3053" s="27" t="s">
        <v>60</v>
      </c>
      <c r="E3053" s="27" t="s">
        <v>59</v>
      </c>
      <c r="F3053" s="27" t="s">
        <v>61</v>
      </c>
      <c r="G3053" s="27" t="s">
        <v>62</v>
      </c>
      <c r="H3053" s="27" t="s">
        <v>85</v>
      </c>
      <c r="I3053" s="27" t="s">
        <v>86</v>
      </c>
      <c r="M3053" s="21"/>
    </row>
    <row r="3054" spans="2:13">
      <c r="C3054" s="27" t="s">
        <v>14</v>
      </c>
      <c r="D3054" s="27" t="s">
        <v>87</v>
      </c>
      <c r="E3054" s="28"/>
      <c r="F3054" s="28"/>
      <c r="G3054" s="28"/>
      <c r="H3054" s="28"/>
      <c r="I3054" s="28"/>
      <c r="M3054" s="21"/>
    </row>
    <row r="3055" spans="2:13" ht="15" customHeight="1">
      <c r="C3055" s="28"/>
      <c r="D3055" s="27" t="s">
        <v>53</v>
      </c>
      <c r="E3055" s="27" t="s">
        <v>63</v>
      </c>
      <c r="F3055" s="29" t="s">
        <v>50</v>
      </c>
      <c r="G3055" s="27">
        <v>0.3</v>
      </c>
      <c r="H3055" s="30">
        <f>VLOOKUP(E3055,UPAH!$C:$F,4,0)</f>
        <v>93000</v>
      </c>
      <c r="I3055" s="31">
        <f t="shared" ref="I3055:I3058" si="306">+G3055*H3055</f>
        <v>27900</v>
      </c>
    </row>
    <row r="3056" spans="2:13" ht="15" customHeight="1">
      <c r="C3056" s="28"/>
      <c r="D3056" s="27" t="s">
        <v>2167</v>
      </c>
      <c r="E3056" s="27" t="s">
        <v>64</v>
      </c>
      <c r="F3056" s="29" t="s">
        <v>50</v>
      </c>
      <c r="G3056" s="27">
        <v>0.15</v>
      </c>
      <c r="H3056" s="30">
        <f>VLOOKUP(E3056,UPAH!$C:$F,4,0)</f>
        <v>98000</v>
      </c>
      <c r="I3056" s="31">
        <f t="shared" si="306"/>
        <v>14700</v>
      </c>
    </row>
    <row r="3057" spans="2:13" ht="15" customHeight="1">
      <c r="C3057" s="28"/>
      <c r="D3057" s="27" t="s">
        <v>76</v>
      </c>
      <c r="E3057" s="27" t="s">
        <v>65</v>
      </c>
      <c r="F3057" s="29" t="s">
        <v>50</v>
      </c>
      <c r="G3057" s="27">
        <v>1.4999999999999999E-2</v>
      </c>
      <c r="H3057" s="30">
        <f>VLOOKUP(E3057,UPAH!$C:$F,4,0)</f>
        <v>106000</v>
      </c>
      <c r="I3057" s="31">
        <f t="shared" si="306"/>
        <v>1590</v>
      </c>
    </row>
    <row r="3058" spans="2:13" ht="15" customHeight="1">
      <c r="C3058" s="28"/>
      <c r="D3058" s="27" t="s">
        <v>49</v>
      </c>
      <c r="E3058" s="27" t="s">
        <v>66</v>
      </c>
      <c r="F3058" s="29" t="s">
        <v>50</v>
      </c>
      <c r="G3058" s="27">
        <v>1.4999999999999999E-2</v>
      </c>
      <c r="H3058" s="30">
        <f>VLOOKUP(E3058,UPAH!$C:$F,4,0)</f>
        <v>111000</v>
      </c>
      <c r="I3058" s="31">
        <f t="shared" si="306"/>
        <v>1665</v>
      </c>
    </row>
    <row r="3059" spans="2:13" ht="15" customHeight="1">
      <c r="C3059" s="28"/>
      <c r="D3059" s="28"/>
      <c r="E3059" s="28"/>
      <c r="F3059" s="34" t="s">
        <v>88</v>
      </c>
      <c r="G3059" s="35"/>
      <c r="H3059" s="28"/>
      <c r="I3059" s="32">
        <f>SUM(I3055:I3058)</f>
        <v>45855</v>
      </c>
    </row>
    <row r="3060" spans="2:13" ht="15" customHeight="1">
      <c r="C3060" s="27" t="s">
        <v>80</v>
      </c>
      <c r="D3060" s="27" t="s">
        <v>89</v>
      </c>
      <c r="E3060" s="28"/>
      <c r="F3060" s="28"/>
      <c r="G3060" s="28"/>
      <c r="H3060" s="28"/>
      <c r="I3060" s="28"/>
    </row>
    <row r="3061" spans="2:13" ht="15" customHeight="1">
      <c r="C3061" s="28"/>
      <c r="D3061" s="27" t="s">
        <v>103</v>
      </c>
      <c r="E3061" s="27" t="s">
        <v>104</v>
      </c>
      <c r="F3061" s="30" t="str">
        <f>VLOOKUP(E3061,MATERIAL!$C:$F,3,0)</f>
        <v>Kg</v>
      </c>
      <c r="G3061" s="27">
        <v>4.4160000000000004</v>
      </c>
      <c r="H3061" s="30">
        <f>VLOOKUP(E3061,MATERIAL!$C:$F,4,0)</f>
        <v>1250</v>
      </c>
      <c r="I3061" s="31">
        <f t="shared" ref="I3061:I3062" si="307">+G3061*H3061</f>
        <v>5520.0000000000009</v>
      </c>
    </row>
    <row r="3062" spans="2:13" ht="15" customHeight="1">
      <c r="C3062" s="28"/>
      <c r="D3062" s="27" t="s">
        <v>78</v>
      </c>
      <c r="E3062" s="27" t="s">
        <v>2170</v>
      </c>
      <c r="F3062" s="30" t="str">
        <f>VLOOKUP(E3062,MATERIAL!$C:$F,3,0)</f>
        <v>m3</v>
      </c>
      <c r="G3062" s="27">
        <v>2.7E-2</v>
      </c>
      <c r="H3062" s="30">
        <f>VLOOKUP(E3062,MATERIAL!$C:$F,4,0)</f>
        <v>131100</v>
      </c>
      <c r="I3062" s="31">
        <f t="shared" si="307"/>
        <v>3539.7</v>
      </c>
    </row>
    <row r="3063" spans="2:13" ht="15" customHeight="1">
      <c r="C3063" s="28"/>
      <c r="D3063" s="28"/>
      <c r="E3063" s="28"/>
      <c r="F3063" s="34" t="s">
        <v>90</v>
      </c>
      <c r="G3063" s="35"/>
      <c r="H3063" s="28"/>
      <c r="I3063" s="32">
        <f>SUM(I3061:I3062)</f>
        <v>9059.7000000000007</v>
      </c>
    </row>
    <row r="3064" spans="2:13" ht="15" customHeight="1">
      <c r="C3064" s="27" t="s">
        <v>81</v>
      </c>
      <c r="D3064" s="27" t="s">
        <v>91</v>
      </c>
      <c r="E3064" s="28"/>
      <c r="F3064" s="28"/>
      <c r="G3064" s="28"/>
      <c r="H3064" s="28"/>
      <c r="I3064" s="33"/>
    </row>
    <row r="3065" spans="2:13" ht="15" customHeight="1">
      <c r="C3065" s="28"/>
      <c r="D3065" s="28"/>
      <c r="E3065" s="28"/>
      <c r="F3065" s="34" t="s">
        <v>92</v>
      </c>
      <c r="G3065" s="35"/>
      <c r="H3065" s="28"/>
      <c r="I3065" s="33"/>
    </row>
    <row r="3066" spans="2:13" ht="15" customHeight="1">
      <c r="C3066" s="27" t="s">
        <v>82</v>
      </c>
      <c r="D3066" s="27" t="s">
        <v>93</v>
      </c>
      <c r="E3066" s="28"/>
      <c r="F3066" s="28"/>
      <c r="G3066" s="28"/>
      <c r="H3066" s="28"/>
      <c r="I3066" s="36">
        <f>I3059+I3063</f>
        <v>54914.7</v>
      </c>
    </row>
    <row r="3067" spans="2:13" ht="15" customHeight="1">
      <c r="C3067" s="27" t="s">
        <v>83</v>
      </c>
      <c r="D3067" s="27" t="str">
        <f>+"Overhead &amp; Profit "&amp;$L$3*100&amp;"%"</f>
        <v>Overhead &amp; Profit 9,5%</v>
      </c>
      <c r="E3067" s="28"/>
      <c r="F3067" s="28"/>
      <c r="G3067" s="27">
        <f>$L$3</f>
        <v>9.5000000000000001E-2</v>
      </c>
      <c r="H3067" s="28"/>
      <c r="I3067" s="36">
        <f>G3067*I3066</f>
        <v>5216.8964999999998</v>
      </c>
    </row>
    <row r="3068" spans="2:13" ht="15" customHeight="1">
      <c r="B3068" s="37" t="str">
        <f>+$M$9&amp;J3068</f>
        <v>PPT6</v>
      </c>
      <c r="C3068" s="27" t="s">
        <v>1</v>
      </c>
      <c r="D3068" s="27" t="s">
        <v>94</v>
      </c>
      <c r="E3068" s="28"/>
      <c r="F3068" s="28"/>
      <c r="G3068" s="28"/>
      <c r="H3068" s="28"/>
      <c r="I3068" s="36">
        <f>SUM(I3066:I3067)</f>
        <v>60131.5965</v>
      </c>
      <c r="J3068" s="21">
        <v>6</v>
      </c>
    </row>
    <row r="3069" spans="2:13" ht="15" customHeight="1">
      <c r="B3069" s="26"/>
    </row>
    <row r="3070" spans="2:13" ht="15" customHeight="1">
      <c r="B3070" s="26"/>
      <c r="C3070" s="21" t="str">
        <f>VLOOKUP(B3086,'REKAP ANALISA'!$C:$G,3,0)</f>
        <v>Pemasangan 1 m2 plesteran 1SP : 7PP tebal 15 mm</v>
      </c>
    </row>
    <row r="3071" spans="2:13">
      <c r="C3071" s="27" t="s">
        <v>0</v>
      </c>
      <c r="D3071" s="27" t="s">
        <v>60</v>
      </c>
      <c r="E3071" s="27" t="s">
        <v>59</v>
      </c>
      <c r="F3071" s="27" t="s">
        <v>61</v>
      </c>
      <c r="G3071" s="27" t="s">
        <v>62</v>
      </c>
      <c r="H3071" s="27" t="s">
        <v>85</v>
      </c>
      <c r="I3071" s="27" t="s">
        <v>86</v>
      </c>
      <c r="M3071" s="21"/>
    </row>
    <row r="3072" spans="2:13">
      <c r="C3072" s="27" t="s">
        <v>14</v>
      </c>
      <c r="D3072" s="27" t="s">
        <v>87</v>
      </c>
      <c r="E3072" s="28"/>
      <c r="F3072" s="28"/>
      <c r="G3072" s="28"/>
      <c r="H3072" s="28"/>
      <c r="I3072" s="28"/>
      <c r="M3072" s="21"/>
    </row>
    <row r="3073" spans="2:10" ht="15" customHeight="1">
      <c r="C3073" s="28"/>
      <c r="D3073" s="27" t="s">
        <v>53</v>
      </c>
      <c r="E3073" s="27" t="s">
        <v>63</v>
      </c>
      <c r="F3073" s="29" t="s">
        <v>50</v>
      </c>
      <c r="G3073" s="27">
        <v>0.3</v>
      </c>
      <c r="H3073" s="30">
        <f>VLOOKUP(E3073,UPAH!$C:$F,4,0)</f>
        <v>93000</v>
      </c>
      <c r="I3073" s="31">
        <f t="shared" ref="I3073:I3076" si="308">+G3073*H3073</f>
        <v>27900</v>
      </c>
    </row>
    <row r="3074" spans="2:10" ht="15" customHeight="1">
      <c r="C3074" s="28"/>
      <c r="D3074" s="27" t="s">
        <v>2167</v>
      </c>
      <c r="E3074" s="27" t="s">
        <v>64</v>
      </c>
      <c r="F3074" s="29" t="s">
        <v>50</v>
      </c>
      <c r="G3074" s="27">
        <v>0.15</v>
      </c>
      <c r="H3074" s="30">
        <f>VLOOKUP(E3074,UPAH!$C:$F,4,0)</f>
        <v>98000</v>
      </c>
      <c r="I3074" s="31">
        <f t="shared" si="308"/>
        <v>14700</v>
      </c>
    </row>
    <row r="3075" spans="2:10" ht="15" customHeight="1">
      <c r="C3075" s="28"/>
      <c r="D3075" s="27" t="s">
        <v>76</v>
      </c>
      <c r="E3075" s="27" t="s">
        <v>65</v>
      </c>
      <c r="F3075" s="29" t="s">
        <v>50</v>
      </c>
      <c r="G3075" s="27">
        <v>1.4999999999999999E-2</v>
      </c>
      <c r="H3075" s="30">
        <f>VLOOKUP(E3075,UPAH!$C:$F,4,0)</f>
        <v>106000</v>
      </c>
      <c r="I3075" s="31">
        <f t="shared" si="308"/>
        <v>1590</v>
      </c>
    </row>
    <row r="3076" spans="2:10" ht="15" customHeight="1">
      <c r="C3076" s="28"/>
      <c r="D3076" s="27" t="s">
        <v>49</v>
      </c>
      <c r="E3076" s="27" t="s">
        <v>66</v>
      </c>
      <c r="F3076" s="29" t="s">
        <v>50</v>
      </c>
      <c r="G3076" s="27">
        <v>1.4999999999999999E-2</v>
      </c>
      <c r="H3076" s="30">
        <f>VLOOKUP(E3076,UPAH!$C:$F,4,0)</f>
        <v>111000</v>
      </c>
      <c r="I3076" s="31">
        <f t="shared" si="308"/>
        <v>1665</v>
      </c>
    </row>
    <row r="3077" spans="2:10" ht="15" customHeight="1">
      <c r="C3077" s="28"/>
      <c r="D3077" s="28"/>
      <c r="E3077" s="28"/>
      <c r="F3077" s="34" t="s">
        <v>88</v>
      </c>
      <c r="G3077" s="35"/>
      <c r="H3077" s="28"/>
      <c r="I3077" s="32">
        <f>SUM(I3073:I3076)</f>
        <v>45855</v>
      </c>
    </row>
    <row r="3078" spans="2:10" ht="15" customHeight="1">
      <c r="C3078" s="27" t="s">
        <v>80</v>
      </c>
      <c r="D3078" s="27" t="s">
        <v>89</v>
      </c>
      <c r="E3078" s="28"/>
      <c r="F3078" s="28"/>
      <c r="G3078" s="28"/>
      <c r="H3078" s="28"/>
      <c r="I3078" s="28"/>
    </row>
    <row r="3079" spans="2:10" ht="15" customHeight="1">
      <c r="C3079" s="28"/>
      <c r="D3079" s="27" t="s">
        <v>103</v>
      </c>
      <c r="E3079" s="27" t="s">
        <v>104</v>
      </c>
      <c r="F3079" s="30" t="str">
        <f>VLOOKUP(E3079,MATERIAL!$C:$F,3,0)</f>
        <v>Kg</v>
      </c>
      <c r="G3079" s="27">
        <v>3.9359999999999999</v>
      </c>
      <c r="H3079" s="30">
        <f>VLOOKUP(E3079,MATERIAL!$C:$F,4,0)</f>
        <v>1250</v>
      </c>
      <c r="I3079" s="31">
        <f t="shared" ref="I3079:I3080" si="309">+G3079*H3079</f>
        <v>4920</v>
      </c>
    </row>
    <row r="3080" spans="2:10" ht="15" customHeight="1">
      <c r="C3080" s="28"/>
      <c r="D3080" s="27" t="s">
        <v>78</v>
      </c>
      <c r="E3080" s="27" t="s">
        <v>2170</v>
      </c>
      <c r="F3080" s="30" t="str">
        <f>VLOOKUP(E3080,MATERIAL!$C:$F,3,0)</f>
        <v>m3</v>
      </c>
      <c r="G3080" s="27">
        <v>2.8000000000000001E-2</v>
      </c>
      <c r="H3080" s="30">
        <f>VLOOKUP(E3080,MATERIAL!$C:$F,4,0)</f>
        <v>131100</v>
      </c>
      <c r="I3080" s="31">
        <f t="shared" si="309"/>
        <v>3670.8</v>
      </c>
    </row>
    <row r="3081" spans="2:10" ht="15" customHeight="1">
      <c r="C3081" s="28"/>
      <c r="D3081" s="28"/>
      <c r="E3081" s="28"/>
      <c r="F3081" s="34" t="s">
        <v>90</v>
      </c>
      <c r="G3081" s="35"/>
      <c r="H3081" s="28"/>
      <c r="I3081" s="32">
        <f>SUM(I3079:I3080)</f>
        <v>8590.7999999999993</v>
      </c>
    </row>
    <row r="3082" spans="2:10" ht="15" customHeight="1">
      <c r="C3082" s="27" t="s">
        <v>81</v>
      </c>
      <c r="D3082" s="27" t="s">
        <v>91</v>
      </c>
      <c r="E3082" s="28"/>
      <c r="F3082" s="28"/>
      <c r="G3082" s="28"/>
      <c r="H3082" s="28"/>
      <c r="I3082" s="33"/>
    </row>
    <row r="3083" spans="2:10" ht="15" customHeight="1">
      <c r="C3083" s="28"/>
      <c r="D3083" s="28"/>
      <c r="E3083" s="28"/>
      <c r="F3083" s="34" t="s">
        <v>92</v>
      </c>
      <c r="G3083" s="35"/>
      <c r="H3083" s="28"/>
      <c r="I3083" s="33"/>
    </row>
    <row r="3084" spans="2:10" ht="15" customHeight="1">
      <c r="C3084" s="27" t="s">
        <v>82</v>
      </c>
      <c r="D3084" s="27" t="s">
        <v>93</v>
      </c>
      <c r="E3084" s="28"/>
      <c r="F3084" s="28"/>
      <c r="G3084" s="28"/>
      <c r="H3084" s="28"/>
      <c r="I3084" s="36">
        <f>I3077+I3081</f>
        <v>54445.8</v>
      </c>
    </row>
    <row r="3085" spans="2:10" ht="15" customHeight="1">
      <c r="C3085" s="27" t="s">
        <v>83</v>
      </c>
      <c r="D3085" s="27" t="str">
        <f>+"Overhead &amp; Profit "&amp;$L$3*100&amp;"%"</f>
        <v>Overhead &amp; Profit 9,5%</v>
      </c>
      <c r="E3085" s="28"/>
      <c r="F3085" s="28"/>
      <c r="G3085" s="27">
        <f>$L$3</f>
        <v>9.5000000000000001E-2</v>
      </c>
      <c r="H3085" s="28"/>
      <c r="I3085" s="36">
        <f>G3085*I3084</f>
        <v>5172.3510000000006</v>
      </c>
    </row>
    <row r="3086" spans="2:10" ht="15" customHeight="1">
      <c r="B3086" s="37" t="str">
        <f>+$M$9&amp;J3086</f>
        <v>PPT7</v>
      </c>
      <c r="C3086" s="27" t="s">
        <v>1</v>
      </c>
      <c r="D3086" s="27" t="s">
        <v>94</v>
      </c>
      <c r="E3086" s="28"/>
      <c r="F3086" s="28"/>
      <c r="G3086" s="28"/>
      <c r="H3086" s="28"/>
      <c r="I3086" s="36">
        <f>SUM(I3084:I3085)</f>
        <v>59618.151000000005</v>
      </c>
      <c r="J3086" s="21">
        <v>7</v>
      </c>
    </row>
    <row r="3087" spans="2:10" ht="15" customHeight="1">
      <c r="B3087" s="26"/>
    </row>
    <row r="3088" spans="2:10" ht="15" customHeight="1">
      <c r="B3088" s="26"/>
      <c r="C3088" s="21" t="str">
        <f>VLOOKUP(B3104,'REKAP ANALISA'!$C:$G,3,0)</f>
        <v>Pemasangan 1 m2 plesteran 1SP : 8PP tebal 15 mm</v>
      </c>
    </row>
    <row r="3089" spans="2:13">
      <c r="C3089" s="27" t="s">
        <v>0</v>
      </c>
      <c r="D3089" s="27" t="s">
        <v>60</v>
      </c>
      <c r="E3089" s="27" t="s">
        <v>59</v>
      </c>
      <c r="F3089" s="27" t="s">
        <v>61</v>
      </c>
      <c r="G3089" s="27" t="s">
        <v>62</v>
      </c>
      <c r="H3089" s="27" t="s">
        <v>85</v>
      </c>
      <c r="I3089" s="27" t="s">
        <v>86</v>
      </c>
      <c r="M3089" s="21"/>
    </row>
    <row r="3090" spans="2:13">
      <c r="C3090" s="27" t="s">
        <v>14</v>
      </c>
      <c r="D3090" s="27" t="s">
        <v>87</v>
      </c>
      <c r="E3090" s="28"/>
      <c r="F3090" s="28"/>
      <c r="G3090" s="28"/>
      <c r="H3090" s="28"/>
      <c r="I3090" s="28"/>
      <c r="M3090" s="21"/>
    </row>
    <row r="3091" spans="2:13" ht="15" customHeight="1">
      <c r="C3091" s="28"/>
      <c r="D3091" s="27" t="s">
        <v>53</v>
      </c>
      <c r="E3091" s="27" t="s">
        <v>63</v>
      </c>
      <c r="F3091" s="29" t="s">
        <v>50</v>
      </c>
      <c r="G3091" s="27">
        <v>0.3</v>
      </c>
      <c r="H3091" s="30">
        <f>VLOOKUP(E3091,UPAH!$C:$F,4,0)</f>
        <v>93000</v>
      </c>
      <c r="I3091" s="31">
        <f t="shared" ref="I3091:I3094" si="310">+G3091*H3091</f>
        <v>27900</v>
      </c>
    </row>
    <row r="3092" spans="2:13" ht="15" customHeight="1">
      <c r="C3092" s="28"/>
      <c r="D3092" s="27" t="s">
        <v>2167</v>
      </c>
      <c r="E3092" s="27" t="s">
        <v>64</v>
      </c>
      <c r="F3092" s="29" t="s">
        <v>50</v>
      </c>
      <c r="G3092" s="27">
        <v>0.15</v>
      </c>
      <c r="H3092" s="30">
        <f>VLOOKUP(E3092,UPAH!$C:$F,4,0)</f>
        <v>98000</v>
      </c>
      <c r="I3092" s="31">
        <f t="shared" si="310"/>
        <v>14700</v>
      </c>
    </row>
    <row r="3093" spans="2:13" ht="15" customHeight="1">
      <c r="C3093" s="28"/>
      <c r="D3093" s="27" t="s">
        <v>76</v>
      </c>
      <c r="E3093" s="27" t="s">
        <v>65</v>
      </c>
      <c r="F3093" s="29" t="s">
        <v>50</v>
      </c>
      <c r="G3093" s="27">
        <v>1.4999999999999999E-2</v>
      </c>
      <c r="H3093" s="30">
        <f>VLOOKUP(E3093,UPAH!$C:$F,4,0)</f>
        <v>106000</v>
      </c>
      <c r="I3093" s="31">
        <f t="shared" si="310"/>
        <v>1590</v>
      </c>
    </row>
    <row r="3094" spans="2:13" ht="15" customHeight="1">
      <c r="C3094" s="28"/>
      <c r="D3094" s="27" t="s">
        <v>49</v>
      </c>
      <c r="E3094" s="27" t="s">
        <v>66</v>
      </c>
      <c r="F3094" s="29" t="s">
        <v>50</v>
      </c>
      <c r="G3094" s="27">
        <v>1.4999999999999999E-2</v>
      </c>
      <c r="H3094" s="30">
        <f>VLOOKUP(E3094,UPAH!$C:$F,4,0)</f>
        <v>111000</v>
      </c>
      <c r="I3094" s="31">
        <f t="shared" si="310"/>
        <v>1665</v>
      </c>
    </row>
    <row r="3095" spans="2:13" ht="15" customHeight="1">
      <c r="C3095" s="28"/>
      <c r="D3095" s="28"/>
      <c r="E3095" s="28"/>
      <c r="F3095" s="34" t="s">
        <v>88</v>
      </c>
      <c r="G3095" s="35"/>
      <c r="H3095" s="28"/>
      <c r="I3095" s="32">
        <f>SUM(I3091:I3094)</f>
        <v>45855</v>
      </c>
    </row>
    <row r="3096" spans="2:13" ht="15" customHeight="1">
      <c r="C3096" s="27" t="s">
        <v>80</v>
      </c>
      <c r="D3096" s="27" t="s">
        <v>89</v>
      </c>
      <c r="E3096" s="28"/>
      <c r="F3096" s="28"/>
      <c r="G3096" s="28"/>
      <c r="H3096" s="28"/>
      <c r="I3096" s="28"/>
    </row>
    <row r="3097" spans="2:13" ht="15" customHeight="1">
      <c r="C3097" s="28"/>
      <c r="D3097" s="27" t="s">
        <v>103</v>
      </c>
      <c r="E3097" s="27" t="s">
        <v>104</v>
      </c>
      <c r="F3097" s="30" t="str">
        <f>VLOOKUP(E3097,MATERIAL!$C:$F,3,0)</f>
        <v>Kg</v>
      </c>
      <c r="G3097" s="27">
        <v>3.456</v>
      </c>
      <c r="H3097" s="30">
        <f>VLOOKUP(E3097,MATERIAL!$C:$F,4,0)</f>
        <v>1250</v>
      </c>
      <c r="I3097" s="31">
        <f t="shared" ref="I3097:I3098" si="311">+G3097*H3097</f>
        <v>4320</v>
      </c>
    </row>
    <row r="3098" spans="2:13" ht="15" customHeight="1">
      <c r="C3098" s="28"/>
      <c r="D3098" s="27" t="s">
        <v>78</v>
      </c>
      <c r="E3098" s="27" t="s">
        <v>2170</v>
      </c>
      <c r="F3098" s="30" t="str">
        <f>VLOOKUP(E3098,MATERIAL!$C:$F,3,0)</f>
        <v>m3</v>
      </c>
      <c r="G3098" s="27">
        <v>2.9000000000000001E-2</v>
      </c>
      <c r="H3098" s="30">
        <f>VLOOKUP(E3098,MATERIAL!$C:$F,4,0)</f>
        <v>131100</v>
      </c>
      <c r="I3098" s="31">
        <f t="shared" si="311"/>
        <v>3801.9</v>
      </c>
    </row>
    <row r="3099" spans="2:13" ht="15" customHeight="1">
      <c r="C3099" s="28"/>
      <c r="D3099" s="28"/>
      <c r="E3099" s="28"/>
      <c r="F3099" s="34" t="s">
        <v>90</v>
      </c>
      <c r="G3099" s="35"/>
      <c r="H3099" s="28"/>
      <c r="I3099" s="32">
        <f>SUM(I3097:I3098)</f>
        <v>8121.9</v>
      </c>
    </row>
    <row r="3100" spans="2:13" ht="15" customHeight="1">
      <c r="C3100" s="27" t="s">
        <v>81</v>
      </c>
      <c r="D3100" s="27" t="s">
        <v>91</v>
      </c>
      <c r="E3100" s="28"/>
      <c r="F3100" s="28"/>
      <c r="G3100" s="28"/>
      <c r="H3100" s="28"/>
      <c r="I3100" s="33"/>
    </row>
    <row r="3101" spans="2:13" ht="15" customHeight="1">
      <c r="C3101" s="28"/>
      <c r="D3101" s="28"/>
      <c r="E3101" s="28"/>
      <c r="F3101" s="34" t="s">
        <v>92</v>
      </c>
      <c r="G3101" s="35"/>
      <c r="H3101" s="28"/>
      <c r="I3101" s="33"/>
    </row>
    <row r="3102" spans="2:13" ht="15" customHeight="1">
      <c r="C3102" s="27" t="s">
        <v>82</v>
      </c>
      <c r="D3102" s="27" t="s">
        <v>93</v>
      </c>
      <c r="E3102" s="28"/>
      <c r="F3102" s="28"/>
      <c r="G3102" s="28"/>
      <c r="H3102" s="28"/>
      <c r="I3102" s="36">
        <f>I3095+I3099</f>
        <v>53976.9</v>
      </c>
    </row>
    <row r="3103" spans="2:13" ht="15" customHeight="1">
      <c r="C3103" s="27" t="s">
        <v>83</v>
      </c>
      <c r="D3103" s="27" t="str">
        <f>+"Overhead &amp; Profit "&amp;$L$3*100&amp;"%"</f>
        <v>Overhead &amp; Profit 9,5%</v>
      </c>
      <c r="E3103" s="28"/>
      <c r="F3103" s="28"/>
      <c r="G3103" s="27">
        <f>$L$3</f>
        <v>9.5000000000000001E-2</v>
      </c>
      <c r="H3103" s="28"/>
      <c r="I3103" s="36">
        <f>G3103*I3102</f>
        <v>5127.8055000000004</v>
      </c>
    </row>
    <row r="3104" spans="2:13" ht="15" customHeight="1">
      <c r="B3104" s="37" t="str">
        <f>+$M$9&amp;J3104</f>
        <v>PPT8</v>
      </c>
      <c r="C3104" s="27" t="s">
        <v>1</v>
      </c>
      <c r="D3104" s="27" t="s">
        <v>94</v>
      </c>
      <c r="E3104" s="28"/>
      <c r="F3104" s="28"/>
      <c r="G3104" s="28"/>
      <c r="H3104" s="28"/>
      <c r="I3104" s="36">
        <f>SUM(I3102:I3103)</f>
        <v>59104.705500000004</v>
      </c>
      <c r="J3104" s="21">
        <v>8</v>
      </c>
    </row>
    <row r="3105" spans="2:13" ht="15" customHeight="1">
      <c r="B3105" s="26"/>
    </row>
    <row r="3106" spans="2:13" ht="15" customHeight="1">
      <c r="B3106" s="26"/>
      <c r="C3106" s="21" t="str">
        <f>VLOOKUP(B3123,'REKAP ANALISA'!$C:$G,3,0)</f>
        <v>Pemasangan 1 m2 plesteran 1SP : 1/2KP : 3PP tebal 15 mm</v>
      </c>
    </row>
    <row r="3107" spans="2:13">
      <c r="C3107" s="27" t="s">
        <v>0</v>
      </c>
      <c r="D3107" s="27" t="s">
        <v>60</v>
      </c>
      <c r="E3107" s="27" t="s">
        <v>59</v>
      </c>
      <c r="F3107" s="27" t="s">
        <v>61</v>
      </c>
      <c r="G3107" s="27" t="s">
        <v>62</v>
      </c>
      <c r="H3107" s="27" t="s">
        <v>85</v>
      </c>
      <c r="I3107" s="27" t="s">
        <v>86</v>
      </c>
      <c r="M3107" s="21"/>
    </row>
    <row r="3108" spans="2:13">
      <c r="C3108" s="27" t="s">
        <v>14</v>
      </c>
      <c r="D3108" s="27" t="s">
        <v>87</v>
      </c>
      <c r="E3108" s="28"/>
      <c r="F3108" s="28"/>
      <c r="G3108" s="28"/>
      <c r="H3108" s="28"/>
      <c r="I3108" s="28"/>
      <c r="M3108" s="21"/>
    </row>
    <row r="3109" spans="2:13" ht="15" customHeight="1">
      <c r="C3109" s="28"/>
      <c r="D3109" s="27" t="s">
        <v>53</v>
      </c>
      <c r="E3109" s="27" t="s">
        <v>63</v>
      </c>
      <c r="F3109" s="29" t="s">
        <v>50</v>
      </c>
      <c r="G3109" s="27">
        <v>0.36</v>
      </c>
      <c r="H3109" s="30">
        <f>VLOOKUP(E3109,UPAH!$C:$F,4,0)</f>
        <v>93000</v>
      </c>
      <c r="I3109" s="31">
        <f t="shared" ref="I3109:I3112" si="312">+G3109*H3109</f>
        <v>33480</v>
      </c>
    </row>
    <row r="3110" spans="2:13" ht="15" customHeight="1">
      <c r="C3110" s="28"/>
      <c r="D3110" s="27" t="s">
        <v>2167</v>
      </c>
      <c r="E3110" s="27" t="s">
        <v>64</v>
      </c>
      <c r="F3110" s="29" t="s">
        <v>50</v>
      </c>
      <c r="G3110" s="27">
        <v>0.12</v>
      </c>
      <c r="H3110" s="30">
        <f>VLOOKUP(E3110,UPAH!$C:$F,4,0)</f>
        <v>98000</v>
      </c>
      <c r="I3110" s="31">
        <f t="shared" si="312"/>
        <v>11760</v>
      </c>
    </row>
    <row r="3111" spans="2:13" ht="15" customHeight="1">
      <c r="C3111" s="28"/>
      <c r="D3111" s="27" t="s">
        <v>76</v>
      </c>
      <c r="E3111" s="27" t="s">
        <v>65</v>
      </c>
      <c r="F3111" s="29" t="s">
        <v>50</v>
      </c>
      <c r="G3111" s="27">
        <v>1.2E-2</v>
      </c>
      <c r="H3111" s="30">
        <f>VLOOKUP(E3111,UPAH!$C:$F,4,0)</f>
        <v>106000</v>
      </c>
      <c r="I3111" s="31">
        <f t="shared" si="312"/>
        <v>1272</v>
      </c>
    </row>
    <row r="3112" spans="2:13" ht="15" customHeight="1">
      <c r="C3112" s="28"/>
      <c r="D3112" s="27" t="s">
        <v>49</v>
      </c>
      <c r="E3112" s="27" t="s">
        <v>66</v>
      </c>
      <c r="F3112" s="29" t="s">
        <v>50</v>
      </c>
      <c r="G3112" s="27">
        <v>1.7999999999999999E-2</v>
      </c>
      <c r="H3112" s="30">
        <f>VLOOKUP(E3112,UPAH!$C:$F,4,0)</f>
        <v>111000</v>
      </c>
      <c r="I3112" s="31">
        <f t="shared" si="312"/>
        <v>1997.9999999999998</v>
      </c>
    </row>
    <row r="3113" spans="2:13" ht="15" customHeight="1">
      <c r="C3113" s="28"/>
      <c r="D3113" s="28"/>
      <c r="E3113" s="28"/>
      <c r="F3113" s="34" t="s">
        <v>88</v>
      </c>
      <c r="G3113" s="35"/>
      <c r="H3113" s="28"/>
      <c r="I3113" s="32">
        <f>SUM(I3109:I3112)</f>
        <v>48510</v>
      </c>
    </row>
    <row r="3114" spans="2:13" ht="15" customHeight="1">
      <c r="C3114" s="27" t="s">
        <v>80</v>
      </c>
      <c r="D3114" s="27" t="s">
        <v>89</v>
      </c>
      <c r="E3114" s="28"/>
      <c r="F3114" s="28"/>
      <c r="G3114" s="28"/>
      <c r="H3114" s="28"/>
      <c r="I3114" s="28"/>
    </row>
    <row r="3115" spans="2:13" ht="15" customHeight="1">
      <c r="C3115" s="28"/>
      <c r="D3115" s="27" t="s">
        <v>103</v>
      </c>
      <c r="E3115" s="27" t="s">
        <v>104</v>
      </c>
      <c r="F3115" s="30" t="str">
        <f>VLOOKUP(E3115,MATERIAL!$C:$F,3,0)</f>
        <v>Kg</v>
      </c>
      <c r="G3115" s="27">
        <v>5.76</v>
      </c>
      <c r="H3115" s="30">
        <f>VLOOKUP(E3115,MATERIAL!$C:$F,4,0)</f>
        <v>1250</v>
      </c>
      <c r="I3115" s="31">
        <f t="shared" ref="I3115:I3117" si="313">+G3115*H3115</f>
        <v>7200</v>
      </c>
    </row>
    <row r="3116" spans="2:13" ht="15" customHeight="1">
      <c r="C3116" s="28"/>
      <c r="D3116" s="27" t="s">
        <v>2361</v>
      </c>
      <c r="E3116" s="27" t="s">
        <v>2200</v>
      </c>
      <c r="F3116" s="30" t="str">
        <f>VLOOKUP(E3116,MATERIAL!$C:$F,3,0)</f>
        <v>m3</v>
      </c>
      <c r="G3116" s="27">
        <v>3.0000000000000001E-3</v>
      </c>
      <c r="H3116" s="30">
        <f>VLOOKUP(E3116,MATERIAL!$C:$F,4,0)</f>
        <v>111800</v>
      </c>
      <c r="I3116" s="31">
        <f t="shared" si="313"/>
        <v>335.40000000000003</v>
      </c>
    </row>
    <row r="3117" spans="2:13" ht="15" customHeight="1">
      <c r="C3117" s="28"/>
      <c r="D3117" s="27" t="s">
        <v>78</v>
      </c>
      <c r="E3117" s="27" t="s">
        <v>2170</v>
      </c>
      <c r="F3117" s="30" t="str">
        <f>VLOOKUP(E3117,MATERIAL!$C:$F,3,0)</f>
        <v>m3</v>
      </c>
      <c r="G3117" s="27">
        <v>1.2999999999999999E-2</v>
      </c>
      <c r="H3117" s="30">
        <f>VLOOKUP(E3117,MATERIAL!$C:$F,4,0)</f>
        <v>131100</v>
      </c>
      <c r="I3117" s="31">
        <f t="shared" si="313"/>
        <v>1704.3</v>
      </c>
    </row>
    <row r="3118" spans="2:13" ht="15" customHeight="1">
      <c r="C3118" s="28"/>
      <c r="D3118" s="28"/>
      <c r="E3118" s="28"/>
      <c r="F3118" s="34" t="s">
        <v>90</v>
      </c>
      <c r="G3118" s="35"/>
      <c r="H3118" s="28"/>
      <c r="I3118" s="32">
        <f>SUM(I3115:I3117)</f>
        <v>9239.6999999999989</v>
      </c>
    </row>
    <row r="3119" spans="2:13" ht="15" customHeight="1">
      <c r="C3119" s="27" t="s">
        <v>81</v>
      </c>
      <c r="D3119" s="27" t="s">
        <v>91</v>
      </c>
      <c r="E3119" s="28"/>
      <c r="F3119" s="28"/>
      <c r="G3119" s="28"/>
      <c r="H3119" s="28"/>
      <c r="I3119" s="33"/>
    </row>
    <row r="3120" spans="2:13" ht="15" customHeight="1">
      <c r="C3120" s="28"/>
      <c r="D3120" s="28"/>
      <c r="E3120" s="28"/>
      <c r="F3120" s="34" t="s">
        <v>92</v>
      </c>
      <c r="G3120" s="35"/>
      <c r="H3120" s="28"/>
      <c r="I3120" s="33"/>
    </row>
    <row r="3121" spans="2:13" ht="15" customHeight="1">
      <c r="C3121" s="27" t="s">
        <v>82</v>
      </c>
      <c r="D3121" s="27" t="s">
        <v>93</v>
      </c>
      <c r="E3121" s="28"/>
      <c r="F3121" s="28"/>
      <c r="G3121" s="28"/>
      <c r="H3121" s="28"/>
      <c r="I3121" s="36">
        <f>I3113+I3118</f>
        <v>57749.7</v>
      </c>
    </row>
    <row r="3122" spans="2:13" ht="15" customHeight="1">
      <c r="C3122" s="27" t="s">
        <v>83</v>
      </c>
      <c r="D3122" s="27" t="str">
        <f>+"Overhead &amp; Profit "&amp;$L$3*100&amp;"%"</f>
        <v>Overhead &amp; Profit 9,5%</v>
      </c>
      <c r="E3122" s="28"/>
      <c r="F3122" s="28"/>
      <c r="G3122" s="27">
        <f>$L$3</f>
        <v>9.5000000000000001E-2</v>
      </c>
      <c r="H3122" s="28"/>
      <c r="I3122" s="36">
        <f>G3122*I3121</f>
        <v>5486.2214999999997</v>
      </c>
    </row>
    <row r="3123" spans="2:13" ht="15" customHeight="1">
      <c r="B3123" s="37" t="str">
        <f>+$M$9&amp;J3123</f>
        <v>PPT9</v>
      </c>
      <c r="C3123" s="27" t="s">
        <v>1</v>
      </c>
      <c r="D3123" s="27" t="s">
        <v>94</v>
      </c>
      <c r="E3123" s="28"/>
      <c r="F3123" s="28"/>
      <c r="G3123" s="28"/>
      <c r="H3123" s="28"/>
      <c r="I3123" s="36">
        <f>SUM(I3121:I3122)</f>
        <v>63235.921499999997</v>
      </c>
      <c r="J3123" s="21">
        <v>9</v>
      </c>
    </row>
    <row r="3124" spans="2:13" ht="15" customHeight="1">
      <c r="B3124" s="26"/>
    </row>
    <row r="3125" spans="2:13">
      <c r="B3125" s="26"/>
      <c r="C3125" s="21" t="str">
        <f>VLOOKUP(B3142,'REKAP ANALISA'!$C:$G,3,0)</f>
        <v>Pemasangan 1 m2 plesteran 1SP : 2KP : 8PP tebal 15 mm</v>
      </c>
      <c r="M3125" s="21"/>
    </row>
    <row r="3126" spans="2:13">
      <c r="C3126" s="27" t="s">
        <v>0</v>
      </c>
      <c r="D3126" s="27" t="s">
        <v>60</v>
      </c>
      <c r="E3126" s="27" t="s">
        <v>59</v>
      </c>
      <c r="F3126" s="27" t="s">
        <v>61</v>
      </c>
      <c r="G3126" s="27" t="s">
        <v>62</v>
      </c>
      <c r="H3126" s="27" t="s">
        <v>85</v>
      </c>
      <c r="I3126" s="27" t="s">
        <v>86</v>
      </c>
      <c r="M3126" s="21"/>
    </row>
    <row r="3127" spans="2:13" ht="15" customHeight="1">
      <c r="C3127" s="27" t="s">
        <v>14</v>
      </c>
      <c r="D3127" s="27" t="s">
        <v>87</v>
      </c>
      <c r="E3127" s="28"/>
      <c r="F3127" s="28"/>
      <c r="G3127" s="28"/>
      <c r="H3127" s="28"/>
      <c r="I3127" s="28"/>
    </row>
    <row r="3128" spans="2:13" ht="15" customHeight="1">
      <c r="C3128" s="28"/>
      <c r="D3128" s="27" t="s">
        <v>53</v>
      </c>
      <c r="E3128" s="27" t="s">
        <v>63</v>
      </c>
      <c r="F3128" s="29" t="s">
        <v>50</v>
      </c>
      <c r="G3128" s="27">
        <v>0.36</v>
      </c>
      <c r="H3128" s="30">
        <f>VLOOKUP(E3128,UPAH!$C:$F,4,0)</f>
        <v>93000</v>
      </c>
      <c r="I3128" s="31">
        <f t="shared" ref="I3128:I3131" si="314">+G3128*H3128</f>
        <v>33480</v>
      </c>
    </row>
    <row r="3129" spans="2:13" ht="15" customHeight="1">
      <c r="C3129" s="28"/>
      <c r="D3129" s="27" t="s">
        <v>2167</v>
      </c>
      <c r="E3129" s="27" t="s">
        <v>64</v>
      </c>
      <c r="F3129" s="29" t="s">
        <v>50</v>
      </c>
      <c r="G3129" s="27">
        <v>0.12</v>
      </c>
      <c r="H3129" s="30">
        <f>VLOOKUP(E3129,UPAH!$C:$F,4,0)</f>
        <v>98000</v>
      </c>
      <c r="I3129" s="31">
        <f t="shared" si="314"/>
        <v>11760</v>
      </c>
    </row>
    <row r="3130" spans="2:13" ht="15" customHeight="1">
      <c r="C3130" s="28"/>
      <c r="D3130" s="27" t="s">
        <v>76</v>
      </c>
      <c r="E3130" s="27" t="s">
        <v>65</v>
      </c>
      <c r="F3130" s="29" t="s">
        <v>50</v>
      </c>
      <c r="G3130" s="27">
        <v>1.2E-2</v>
      </c>
      <c r="H3130" s="30">
        <f>VLOOKUP(E3130,UPAH!$C:$F,4,0)</f>
        <v>106000</v>
      </c>
      <c r="I3130" s="31">
        <f t="shared" si="314"/>
        <v>1272</v>
      </c>
    </row>
    <row r="3131" spans="2:13" ht="15" customHeight="1">
      <c r="C3131" s="28"/>
      <c r="D3131" s="27" t="s">
        <v>49</v>
      </c>
      <c r="E3131" s="27" t="s">
        <v>66</v>
      </c>
      <c r="F3131" s="29" t="s">
        <v>50</v>
      </c>
      <c r="G3131" s="27">
        <v>1.7999999999999999E-2</v>
      </c>
      <c r="H3131" s="30">
        <f>VLOOKUP(E3131,UPAH!$C:$F,4,0)</f>
        <v>111000</v>
      </c>
      <c r="I3131" s="31">
        <f t="shared" si="314"/>
        <v>1997.9999999999998</v>
      </c>
    </row>
    <row r="3132" spans="2:13" ht="15" customHeight="1">
      <c r="C3132" s="28"/>
      <c r="D3132" s="28"/>
      <c r="E3132" s="28"/>
      <c r="F3132" s="34" t="s">
        <v>88</v>
      </c>
      <c r="G3132" s="35"/>
      <c r="H3132" s="28"/>
      <c r="I3132" s="32">
        <f>SUM(I3128:I3131)</f>
        <v>48510</v>
      </c>
    </row>
    <row r="3133" spans="2:13" ht="15" customHeight="1">
      <c r="C3133" s="27" t="s">
        <v>80</v>
      </c>
      <c r="D3133" s="27" t="s">
        <v>89</v>
      </c>
      <c r="E3133" s="28"/>
      <c r="F3133" s="28"/>
      <c r="G3133" s="28"/>
      <c r="H3133" s="28"/>
      <c r="I3133" s="28"/>
    </row>
    <row r="3134" spans="2:13" ht="15" customHeight="1">
      <c r="C3134" s="28"/>
      <c r="D3134" s="27" t="s">
        <v>103</v>
      </c>
      <c r="E3134" s="27" t="s">
        <v>104</v>
      </c>
      <c r="F3134" s="30" t="str">
        <f>VLOOKUP(E3134,MATERIAL!$C:$F,3,0)</f>
        <v>Kg</v>
      </c>
      <c r="G3134" s="27">
        <v>3</v>
      </c>
      <c r="H3134" s="30">
        <f>VLOOKUP(E3134,MATERIAL!$C:$F,4,0)</f>
        <v>1250</v>
      </c>
      <c r="I3134" s="31">
        <f t="shared" ref="I3134:I3136" si="315">+G3134*H3134</f>
        <v>3750</v>
      </c>
    </row>
    <row r="3135" spans="2:13" ht="15" customHeight="1">
      <c r="C3135" s="28"/>
      <c r="D3135" s="27" t="s">
        <v>2361</v>
      </c>
      <c r="E3135" s="27" t="s">
        <v>2200</v>
      </c>
      <c r="F3135" s="30" t="str">
        <f>VLOOKUP(E3135,MATERIAL!$C:$F,3,0)</f>
        <v>m3</v>
      </c>
      <c r="G3135" s="27">
        <v>5.0000000000000001E-3</v>
      </c>
      <c r="H3135" s="30">
        <f>VLOOKUP(E3135,MATERIAL!$C:$F,4,0)</f>
        <v>111800</v>
      </c>
      <c r="I3135" s="31">
        <f t="shared" si="315"/>
        <v>559</v>
      </c>
    </row>
    <row r="3136" spans="2:13" ht="15" customHeight="1">
      <c r="C3136" s="28"/>
      <c r="D3136" s="27" t="s">
        <v>78</v>
      </c>
      <c r="E3136" s="27" t="s">
        <v>2170</v>
      </c>
      <c r="F3136" s="30" t="str">
        <f>VLOOKUP(E3136,MATERIAL!$C:$F,3,0)</f>
        <v>m3</v>
      </c>
      <c r="G3136" s="27">
        <v>0.02</v>
      </c>
      <c r="H3136" s="30">
        <f>VLOOKUP(E3136,MATERIAL!$C:$F,4,0)</f>
        <v>131100</v>
      </c>
      <c r="I3136" s="31">
        <f t="shared" si="315"/>
        <v>2622</v>
      </c>
    </row>
    <row r="3137" spans="2:13" ht="15" customHeight="1">
      <c r="C3137" s="28"/>
      <c r="D3137" s="28"/>
      <c r="E3137" s="28"/>
      <c r="F3137" s="34" t="s">
        <v>90</v>
      </c>
      <c r="G3137" s="35"/>
      <c r="H3137" s="28"/>
      <c r="I3137" s="32">
        <f>SUM(I3134:I3136)</f>
        <v>6931</v>
      </c>
    </row>
    <row r="3138" spans="2:13" ht="15" customHeight="1">
      <c r="C3138" s="27" t="s">
        <v>81</v>
      </c>
      <c r="D3138" s="27" t="s">
        <v>91</v>
      </c>
      <c r="E3138" s="28"/>
      <c r="F3138" s="28"/>
      <c r="G3138" s="28"/>
      <c r="H3138" s="28"/>
      <c r="I3138" s="33"/>
    </row>
    <row r="3139" spans="2:13" ht="15" customHeight="1">
      <c r="C3139" s="28"/>
      <c r="D3139" s="28"/>
      <c r="E3139" s="28"/>
      <c r="F3139" s="34" t="s">
        <v>92</v>
      </c>
      <c r="G3139" s="35"/>
      <c r="H3139" s="28"/>
      <c r="I3139" s="33"/>
    </row>
    <row r="3140" spans="2:13" ht="15" customHeight="1">
      <c r="C3140" s="27" t="s">
        <v>82</v>
      </c>
      <c r="D3140" s="27" t="s">
        <v>93</v>
      </c>
      <c r="E3140" s="28"/>
      <c r="F3140" s="28"/>
      <c r="G3140" s="28"/>
      <c r="H3140" s="28"/>
      <c r="I3140" s="36">
        <f>I3132+I3137</f>
        <v>55441</v>
      </c>
    </row>
    <row r="3141" spans="2:13" ht="15" customHeight="1">
      <c r="C3141" s="27" t="s">
        <v>83</v>
      </c>
      <c r="D3141" s="27" t="str">
        <f>+"Overhead &amp; Profit "&amp;$L$3*100&amp;"%"</f>
        <v>Overhead &amp; Profit 9,5%</v>
      </c>
      <c r="E3141" s="28"/>
      <c r="F3141" s="28"/>
      <c r="G3141" s="27">
        <f>$L$3</f>
        <v>9.5000000000000001E-2</v>
      </c>
      <c r="H3141" s="28"/>
      <c r="I3141" s="36">
        <f>G3141*I3140</f>
        <v>5266.8950000000004</v>
      </c>
    </row>
    <row r="3142" spans="2:13" ht="15" customHeight="1">
      <c r="B3142" s="37" t="str">
        <f>+$M$9&amp;J3142</f>
        <v>PPT10</v>
      </c>
      <c r="C3142" s="27" t="s">
        <v>1</v>
      </c>
      <c r="D3142" s="27" t="s">
        <v>94</v>
      </c>
      <c r="E3142" s="28"/>
      <c r="F3142" s="28"/>
      <c r="G3142" s="28"/>
      <c r="H3142" s="28"/>
      <c r="I3142" s="36">
        <f>SUM(I3140:I3141)</f>
        <v>60707.895000000004</v>
      </c>
      <c r="J3142" s="21">
        <v>10</v>
      </c>
    </row>
    <row r="3143" spans="2:13" ht="15" customHeight="1">
      <c r="B3143" s="26"/>
    </row>
    <row r="3144" spans="2:13">
      <c r="B3144" s="26"/>
      <c r="C3144" s="21" t="str">
        <f>VLOOKUP(B3161,'REKAP ANALISA'!$C:$G,3,0)</f>
        <v>Pemasangan 1 m2 plesteran 1SM : 1KP : 1PP tebal 15 mm</v>
      </c>
      <c r="M3144" s="21"/>
    </row>
    <row r="3145" spans="2:13">
      <c r="C3145" s="27" t="s">
        <v>0</v>
      </c>
      <c r="D3145" s="27" t="s">
        <v>60</v>
      </c>
      <c r="E3145" s="27" t="s">
        <v>59</v>
      </c>
      <c r="F3145" s="27" t="s">
        <v>61</v>
      </c>
      <c r="G3145" s="27" t="s">
        <v>62</v>
      </c>
      <c r="H3145" s="27" t="s">
        <v>85</v>
      </c>
      <c r="I3145" s="27" t="s">
        <v>86</v>
      </c>
      <c r="M3145" s="21"/>
    </row>
    <row r="3146" spans="2:13" ht="15" customHeight="1">
      <c r="C3146" s="27" t="s">
        <v>14</v>
      </c>
      <c r="D3146" s="27" t="s">
        <v>87</v>
      </c>
      <c r="E3146" s="28"/>
      <c r="F3146" s="28"/>
      <c r="G3146" s="28"/>
      <c r="H3146" s="28"/>
      <c r="I3146" s="28"/>
    </row>
    <row r="3147" spans="2:13" ht="15" customHeight="1">
      <c r="C3147" s="28"/>
      <c r="D3147" s="27" t="s">
        <v>53</v>
      </c>
      <c r="E3147" s="27" t="s">
        <v>63</v>
      </c>
      <c r="F3147" s="29" t="s">
        <v>50</v>
      </c>
      <c r="G3147" s="27">
        <v>0.36</v>
      </c>
      <c r="H3147" s="30">
        <f>VLOOKUP(E3147,UPAH!$C:$F,4,0)</f>
        <v>93000</v>
      </c>
      <c r="I3147" s="31">
        <f t="shared" ref="I3147:I3150" si="316">+G3147*H3147</f>
        <v>33480</v>
      </c>
    </row>
    <row r="3148" spans="2:13" ht="15" customHeight="1">
      <c r="C3148" s="28"/>
      <c r="D3148" s="27" t="s">
        <v>2167</v>
      </c>
      <c r="E3148" s="27" t="s">
        <v>64</v>
      </c>
      <c r="F3148" s="29" t="s">
        <v>50</v>
      </c>
      <c r="G3148" s="27">
        <v>0.12</v>
      </c>
      <c r="H3148" s="30">
        <f>VLOOKUP(E3148,UPAH!$C:$F,4,0)</f>
        <v>98000</v>
      </c>
      <c r="I3148" s="31">
        <f t="shared" si="316"/>
        <v>11760</v>
      </c>
    </row>
    <row r="3149" spans="2:13" ht="15" customHeight="1">
      <c r="C3149" s="28"/>
      <c r="D3149" s="27" t="s">
        <v>76</v>
      </c>
      <c r="E3149" s="27" t="s">
        <v>65</v>
      </c>
      <c r="F3149" s="29" t="s">
        <v>50</v>
      </c>
      <c r="G3149" s="27">
        <v>1.2E-2</v>
      </c>
      <c r="H3149" s="30">
        <f>VLOOKUP(E3149,UPAH!$C:$F,4,0)</f>
        <v>106000</v>
      </c>
      <c r="I3149" s="31">
        <f t="shared" si="316"/>
        <v>1272</v>
      </c>
    </row>
    <row r="3150" spans="2:13" ht="15" customHeight="1">
      <c r="C3150" s="28"/>
      <c r="D3150" s="27" t="s">
        <v>49</v>
      </c>
      <c r="E3150" s="27" t="s">
        <v>66</v>
      </c>
      <c r="F3150" s="29" t="s">
        <v>50</v>
      </c>
      <c r="G3150" s="27">
        <v>1.7999999999999999E-2</v>
      </c>
      <c r="H3150" s="30">
        <f>VLOOKUP(E3150,UPAH!$C:$F,4,0)</f>
        <v>111000</v>
      </c>
      <c r="I3150" s="31">
        <f t="shared" si="316"/>
        <v>1997.9999999999998</v>
      </c>
    </row>
    <row r="3151" spans="2:13" ht="15" customHeight="1">
      <c r="C3151" s="28"/>
      <c r="D3151" s="28"/>
      <c r="E3151" s="28"/>
      <c r="F3151" s="34" t="s">
        <v>88</v>
      </c>
      <c r="G3151" s="35"/>
      <c r="H3151" s="28"/>
      <c r="I3151" s="32">
        <f>SUM(I3147:I3150)</f>
        <v>48510</v>
      </c>
    </row>
    <row r="3152" spans="2:13" ht="15" customHeight="1">
      <c r="C3152" s="27" t="s">
        <v>80</v>
      </c>
      <c r="D3152" s="27" t="s">
        <v>89</v>
      </c>
      <c r="E3152" s="28"/>
      <c r="F3152" s="28"/>
      <c r="G3152" s="28"/>
      <c r="H3152" s="28"/>
      <c r="I3152" s="28"/>
    </row>
    <row r="3153" spans="2:13" ht="15" customHeight="1">
      <c r="C3153" s="28"/>
      <c r="D3153" s="27" t="s">
        <v>103</v>
      </c>
      <c r="E3153" s="27" t="s">
        <v>104</v>
      </c>
      <c r="F3153" s="30" t="str">
        <f>VLOOKUP(E3153,MATERIAL!$C:$F,3,0)</f>
        <v>Kg</v>
      </c>
      <c r="G3153" s="27">
        <v>8.9999999999999993E-3</v>
      </c>
      <c r="H3153" s="30">
        <f>VLOOKUP(E3153,MATERIAL!$C:$F,4,0)</f>
        <v>1250</v>
      </c>
      <c r="I3153" s="31">
        <f t="shared" ref="I3153:I3155" si="317">+G3153*H3153</f>
        <v>11.25</v>
      </c>
    </row>
    <row r="3154" spans="2:13" ht="15" customHeight="1">
      <c r="C3154" s="28"/>
      <c r="D3154" s="27" t="s">
        <v>2361</v>
      </c>
      <c r="E3154" s="27" t="s">
        <v>2200</v>
      </c>
      <c r="F3154" s="30" t="str">
        <f>VLOOKUP(E3154,MATERIAL!$C:$F,3,0)</f>
        <v>m3</v>
      </c>
      <c r="G3154" s="27">
        <v>8.9999999999999993E-3</v>
      </c>
      <c r="H3154" s="30">
        <f>VLOOKUP(E3154,MATERIAL!$C:$F,4,0)</f>
        <v>111800</v>
      </c>
      <c r="I3154" s="31">
        <f t="shared" si="317"/>
        <v>1006.1999999999999</v>
      </c>
    </row>
    <row r="3155" spans="2:13" ht="15" customHeight="1">
      <c r="C3155" s="28"/>
      <c r="D3155" s="27" t="s">
        <v>78</v>
      </c>
      <c r="E3155" s="27" t="s">
        <v>2170</v>
      </c>
      <c r="F3155" s="30" t="str">
        <f>VLOOKUP(E3155,MATERIAL!$C:$F,3,0)</f>
        <v>m3</v>
      </c>
      <c r="G3155" s="27">
        <v>8.9999999999999993E-3</v>
      </c>
      <c r="H3155" s="30">
        <f>VLOOKUP(E3155,MATERIAL!$C:$F,4,0)</f>
        <v>131100</v>
      </c>
      <c r="I3155" s="31">
        <f t="shared" si="317"/>
        <v>1179.8999999999999</v>
      </c>
    </row>
    <row r="3156" spans="2:13" ht="15" customHeight="1">
      <c r="C3156" s="28"/>
      <c r="D3156" s="28"/>
      <c r="E3156" s="28"/>
      <c r="F3156" s="34" t="s">
        <v>90</v>
      </c>
      <c r="G3156" s="35"/>
      <c r="H3156" s="28"/>
      <c r="I3156" s="32">
        <f>SUM(I3153:I3155)</f>
        <v>2197.35</v>
      </c>
    </row>
    <row r="3157" spans="2:13" ht="15" customHeight="1">
      <c r="C3157" s="27" t="s">
        <v>81</v>
      </c>
      <c r="D3157" s="27" t="s">
        <v>91</v>
      </c>
      <c r="E3157" s="28"/>
      <c r="F3157" s="28"/>
      <c r="G3157" s="28"/>
      <c r="H3157" s="28"/>
      <c r="I3157" s="33"/>
    </row>
    <row r="3158" spans="2:13" ht="15" customHeight="1">
      <c r="C3158" s="28"/>
      <c r="D3158" s="28"/>
      <c r="E3158" s="28"/>
      <c r="F3158" s="34" t="s">
        <v>92</v>
      </c>
      <c r="G3158" s="35"/>
      <c r="H3158" s="28"/>
      <c r="I3158" s="33"/>
    </row>
    <row r="3159" spans="2:13" ht="15" customHeight="1">
      <c r="C3159" s="27" t="s">
        <v>82</v>
      </c>
      <c r="D3159" s="27" t="s">
        <v>93</v>
      </c>
      <c r="E3159" s="28"/>
      <c r="F3159" s="28"/>
      <c r="G3159" s="28"/>
      <c r="H3159" s="28"/>
      <c r="I3159" s="36">
        <f>I3151+I3156</f>
        <v>50707.35</v>
      </c>
    </row>
    <row r="3160" spans="2:13" ht="15" customHeight="1">
      <c r="C3160" s="27" t="s">
        <v>83</v>
      </c>
      <c r="D3160" s="27" t="str">
        <f>+"Overhead &amp; Profit "&amp;$L$3*100&amp;"%"</f>
        <v>Overhead &amp; Profit 9,5%</v>
      </c>
      <c r="E3160" s="28"/>
      <c r="F3160" s="28"/>
      <c r="G3160" s="27">
        <f>$L$3</f>
        <v>9.5000000000000001E-2</v>
      </c>
      <c r="H3160" s="28"/>
      <c r="I3160" s="36">
        <f>G3160*I3159</f>
        <v>4817.1982500000004</v>
      </c>
    </row>
    <row r="3161" spans="2:13" ht="15" customHeight="1">
      <c r="B3161" s="37" t="str">
        <f>+$M$9&amp;J3161</f>
        <v>PPT11</v>
      </c>
      <c r="C3161" s="27" t="s">
        <v>1</v>
      </c>
      <c r="D3161" s="27" t="s">
        <v>94</v>
      </c>
      <c r="E3161" s="28"/>
      <c r="F3161" s="28"/>
      <c r="G3161" s="28"/>
      <c r="H3161" s="28"/>
      <c r="I3161" s="36">
        <f>SUM(I3159:I3160)</f>
        <v>55524.54825</v>
      </c>
      <c r="J3161" s="21">
        <v>11</v>
      </c>
    </row>
    <row r="3162" spans="2:13" ht="15" customHeight="1">
      <c r="B3162" s="26"/>
    </row>
    <row r="3163" spans="2:13">
      <c r="B3163" s="26"/>
      <c r="C3163" s="21" t="str">
        <f>VLOOKUP(B3180,'REKAP ANALISA'!$C:$G,3,0)</f>
        <v>Pemasangan 1 m2 plesteran 1SM : 1KP : 2PP tebal 15 mm</v>
      </c>
      <c r="M3163" s="21"/>
    </row>
    <row r="3164" spans="2:13">
      <c r="C3164" s="27" t="s">
        <v>0</v>
      </c>
      <c r="D3164" s="27" t="s">
        <v>60</v>
      </c>
      <c r="E3164" s="27" t="s">
        <v>59</v>
      </c>
      <c r="F3164" s="27" t="s">
        <v>61</v>
      </c>
      <c r="G3164" s="27" t="s">
        <v>62</v>
      </c>
      <c r="H3164" s="27" t="s">
        <v>85</v>
      </c>
      <c r="I3164" s="27" t="s">
        <v>86</v>
      </c>
      <c r="M3164" s="21"/>
    </row>
    <row r="3165" spans="2:13" ht="15" customHeight="1">
      <c r="C3165" s="27" t="s">
        <v>14</v>
      </c>
      <c r="D3165" s="27" t="s">
        <v>87</v>
      </c>
      <c r="E3165" s="28"/>
      <c r="F3165" s="28"/>
      <c r="G3165" s="28"/>
      <c r="H3165" s="28"/>
      <c r="I3165" s="28"/>
    </row>
    <row r="3166" spans="2:13" ht="15" customHeight="1">
      <c r="C3166" s="28"/>
      <c r="D3166" s="27" t="s">
        <v>53</v>
      </c>
      <c r="E3166" s="27" t="s">
        <v>63</v>
      </c>
      <c r="F3166" s="29" t="s">
        <v>50</v>
      </c>
      <c r="G3166" s="27">
        <v>0.36</v>
      </c>
      <c r="H3166" s="30">
        <f>VLOOKUP(E3166,UPAH!$C:$F,4,0)</f>
        <v>93000</v>
      </c>
      <c r="I3166" s="31">
        <f t="shared" ref="I3166:I3169" si="318">+G3166*H3166</f>
        <v>33480</v>
      </c>
    </row>
    <row r="3167" spans="2:13" ht="15" customHeight="1">
      <c r="C3167" s="28"/>
      <c r="D3167" s="27" t="s">
        <v>2167</v>
      </c>
      <c r="E3167" s="27" t="s">
        <v>64</v>
      </c>
      <c r="F3167" s="29" t="s">
        <v>50</v>
      </c>
      <c r="G3167" s="27">
        <v>0.12</v>
      </c>
      <c r="H3167" s="30">
        <f>VLOOKUP(E3167,UPAH!$C:$F,4,0)</f>
        <v>98000</v>
      </c>
      <c r="I3167" s="31">
        <f t="shared" si="318"/>
        <v>11760</v>
      </c>
    </row>
    <row r="3168" spans="2:13" ht="15" customHeight="1">
      <c r="C3168" s="28"/>
      <c r="D3168" s="27" t="s">
        <v>76</v>
      </c>
      <c r="E3168" s="27" t="s">
        <v>65</v>
      </c>
      <c r="F3168" s="29" t="s">
        <v>50</v>
      </c>
      <c r="G3168" s="27">
        <v>1.2E-2</v>
      </c>
      <c r="H3168" s="30">
        <f>VLOOKUP(E3168,UPAH!$C:$F,4,0)</f>
        <v>106000</v>
      </c>
      <c r="I3168" s="31">
        <f t="shared" si="318"/>
        <v>1272</v>
      </c>
    </row>
    <row r="3169" spans="2:13" ht="15" customHeight="1">
      <c r="C3169" s="28"/>
      <c r="D3169" s="27" t="s">
        <v>49</v>
      </c>
      <c r="E3169" s="27" t="s">
        <v>66</v>
      </c>
      <c r="F3169" s="29" t="s">
        <v>50</v>
      </c>
      <c r="G3169" s="27">
        <v>1.7999999999999999E-2</v>
      </c>
      <c r="H3169" s="30">
        <f>VLOOKUP(E3169,UPAH!$C:$F,4,0)</f>
        <v>111000</v>
      </c>
      <c r="I3169" s="31">
        <f t="shared" si="318"/>
        <v>1997.9999999999998</v>
      </c>
    </row>
    <row r="3170" spans="2:13" ht="15" customHeight="1">
      <c r="C3170" s="28"/>
      <c r="D3170" s="28"/>
      <c r="E3170" s="28"/>
      <c r="F3170" s="34" t="s">
        <v>88</v>
      </c>
      <c r="G3170" s="35"/>
      <c r="H3170" s="28"/>
      <c r="I3170" s="32">
        <f>SUM(I3166:I3169)</f>
        <v>48510</v>
      </c>
    </row>
    <row r="3171" spans="2:13" ht="15" customHeight="1">
      <c r="C3171" s="27" t="s">
        <v>80</v>
      </c>
      <c r="D3171" s="27" t="s">
        <v>89</v>
      </c>
      <c r="E3171" s="28"/>
      <c r="F3171" s="28"/>
      <c r="G3171" s="28"/>
      <c r="H3171" s="28"/>
      <c r="I3171" s="28"/>
    </row>
    <row r="3172" spans="2:13" ht="15" customHeight="1">
      <c r="C3172" s="28"/>
      <c r="D3172" s="27" t="s">
        <v>103</v>
      </c>
      <c r="E3172" s="27" t="s">
        <v>104</v>
      </c>
      <c r="F3172" s="30" t="str">
        <f>VLOOKUP(E3172,MATERIAL!$C:$F,3,0)</f>
        <v>Kg</v>
      </c>
      <c r="G3172" s="27">
        <v>7.0000000000000001E-3</v>
      </c>
      <c r="H3172" s="30">
        <f>VLOOKUP(E3172,MATERIAL!$C:$F,4,0)</f>
        <v>1250</v>
      </c>
      <c r="I3172" s="31">
        <f t="shared" ref="I3172:I3174" si="319">+G3172*H3172</f>
        <v>8.75</v>
      </c>
    </row>
    <row r="3173" spans="2:13" ht="15" customHeight="1">
      <c r="C3173" s="28"/>
      <c r="D3173" s="27" t="s">
        <v>2361</v>
      </c>
      <c r="E3173" s="27" t="s">
        <v>2200</v>
      </c>
      <c r="F3173" s="30" t="str">
        <f>VLOOKUP(E3173,MATERIAL!$C:$F,3,0)</f>
        <v>m3</v>
      </c>
      <c r="G3173" s="27">
        <v>7.0000000000000001E-3</v>
      </c>
      <c r="H3173" s="30">
        <f>VLOOKUP(E3173,MATERIAL!$C:$F,4,0)</f>
        <v>111800</v>
      </c>
      <c r="I3173" s="31">
        <f t="shared" si="319"/>
        <v>782.6</v>
      </c>
    </row>
    <row r="3174" spans="2:13" ht="15" customHeight="1">
      <c r="C3174" s="28"/>
      <c r="D3174" s="27" t="s">
        <v>78</v>
      </c>
      <c r="E3174" s="27" t="s">
        <v>2170</v>
      </c>
      <c r="F3174" s="30" t="str">
        <f>VLOOKUP(E3174,MATERIAL!$C:$F,3,0)</f>
        <v>m3</v>
      </c>
      <c r="G3174" s="27">
        <v>1.4999999999999999E-2</v>
      </c>
      <c r="H3174" s="30">
        <f>VLOOKUP(E3174,MATERIAL!$C:$F,4,0)</f>
        <v>131100</v>
      </c>
      <c r="I3174" s="31">
        <f t="shared" si="319"/>
        <v>1966.5</v>
      </c>
    </row>
    <row r="3175" spans="2:13" ht="15" customHeight="1">
      <c r="C3175" s="28"/>
      <c r="D3175" s="28"/>
      <c r="E3175" s="28"/>
      <c r="F3175" s="34" t="s">
        <v>90</v>
      </c>
      <c r="G3175" s="35"/>
      <c r="H3175" s="28"/>
      <c r="I3175" s="32">
        <f>SUM(I3172:I3174)</f>
        <v>2757.85</v>
      </c>
    </row>
    <row r="3176" spans="2:13" ht="15" customHeight="1">
      <c r="C3176" s="27" t="s">
        <v>81</v>
      </c>
      <c r="D3176" s="27" t="s">
        <v>91</v>
      </c>
      <c r="E3176" s="28"/>
      <c r="F3176" s="28"/>
      <c r="G3176" s="28"/>
      <c r="H3176" s="28"/>
      <c r="I3176" s="33"/>
    </row>
    <row r="3177" spans="2:13" ht="15" customHeight="1">
      <c r="C3177" s="28"/>
      <c r="D3177" s="28"/>
      <c r="E3177" s="28"/>
      <c r="F3177" s="34" t="s">
        <v>92</v>
      </c>
      <c r="G3177" s="35"/>
      <c r="H3177" s="28"/>
      <c r="I3177" s="33"/>
    </row>
    <row r="3178" spans="2:13" ht="15" customHeight="1">
      <c r="C3178" s="27" t="s">
        <v>82</v>
      </c>
      <c r="D3178" s="27" t="s">
        <v>93</v>
      </c>
      <c r="E3178" s="28"/>
      <c r="F3178" s="28"/>
      <c r="G3178" s="28"/>
      <c r="H3178" s="28"/>
      <c r="I3178" s="36">
        <f>I3170+I3175</f>
        <v>51267.85</v>
      </c>
    </row>
    <row r="3179" spans="2:13" ht="15" customHeight="1">
      <c r="C3179" s="27" t="s">
        <v>83</v>
      </c>
      <c r="D3179" s="27" t="str">
        <f>+"Overhead &amp; Profit "&amp;$L$3*100&amp;"%"</f>
        <v>Overhead &amp; Profit 9,5%</v>
      </c>
      <c r="E3179" s="28"/>
      <c r="F3179" s="28"/>
      <c r="G3179" s="27">
        <f>$L$3</f>
        <v>9.5000000000000001E-2</v>
      </c>
      <c r="H3179" s="28"/>
      <c r="I3179" s="36">
        <f>G3179*I3178</f>
        <v>4870.4457499999999</v>
      </c>
    </row>
    <row r="3180" spans="2:13" ht="15" customHeight="1">
      <c r="B3180" s="37" t="str">
        <f>+$M$9&amp;J3180</f>
        <v>PPT12</v>
      </c>
      <c r="C3180" s="27" t="s">
        <v>1</v>
      </c>
      <c r="D3180" s="27" t="s">
        <v>94</v>
      </c>
      <c r="E3180" s="28"/>
      <c r="F3180" s="28"/>
      <c r="G3180" s="28"/>
      <c r="H3180" s="28"/>
      <c r="I3180" s="36">
        <f>SUM(I3178:I3179)</f>
        <v>56138.295749999997</v>
      </c>
      <c r="J3180" s="21">
        <v>12</v>
      </c>
    </row>
    <row r="3181" spans="2:13" ht="15" customHeight="1">
      <c r="B3181" s="26"/>
    </row>
    <row r="3182" spans="2:13">
      <c r="B3182" s="26"/>
      <c r="C3182" s="21" t="str">
        <f>VLOOKUP(B3198,'REKAP ANALISA'!$C:$G,3,0)</f>
        <v>Pemasangan 1 m2 plesteran 1SP : 1PP tebal 20 mm</v>
      </c>
      <c r="M3182" s="21"/>
    </row>
    <row r="3183" spans="2:13">
      <c r="C3183" s="27" t="s">
        <v>0</v>
      </c>
      <c r="D3183" s="27" t="s">
        <v>60</v>
      </c>
      <c r="E3183" s="27" t="s">
        <v>59</v>
      </c>
      <c r="F3183" s="27" t="s">
        <v>61</v>
      </c>
      <c r="G3183" s="27" t="s">
        <v>62</v>
      </c>
      <c r="H3183" s="27" t="s">
        <v>85</v>
      </c>
      <c r="I3183" s="27" t="s">
        <v>86</v>
      </c>
      <c r="M3183" s="21"/>
    </row>
    <row r="3184" spans="2:13" ht="15" customHeight="1">
      <c r="C3184" s="27" t="s">
        <v>14</v>
      </c>
      <c r="D3184" s="27" t="s">
        <v>87</v>
      </c>
      <c r="E3184" s="28"/>
      <c r="F3184" s="28"/>
      <c r="G3184" s="28"/>
      <c r="H3184" s="28"/>
      <c r="I3184" s="28"/>
    </row>
    <row r="3185" spans="2:10" ht="15" customHeight="1">
      <c r="C3185" s="28"/>
      <c r="D3185" s="27" t="s">
        <v>53</v>
      </c>
      <c r="E3185" s="27" t="s">
        <v>63</v>
      </c>
      <c r="F3185" s="29" t="s">
        <v>50</v>
      </c>
      <c r="G3185" s="27">
        <v>0.4</v>
      </c>
      <c r="H3185" s="30">
        <f>VLOOKUP(E3185,UPAH!$C:$F,4,0)</f>
        <v>93000</v>
      </c>
      <c r="I3185" s="31">
        <f t="shared" ref="I3185:I3188" si="320">+G3185*H3185</f>
        <v>37200</v>
      </c>
    </row>
    <row r="3186" spans="2:10" ht="15" customHeight="1">
      <c r="C3186" s="28"/>
      <c r="D3186" s="27" t="s">
        <v>2167</v>
      </c>
      <c r="E3186" s="27" t="s">
        <v>64</v>
      </c>
      <c r="F3186" s="29" t="s">
        <v>50</v>
      </c>
      <c r="G3186" s="27">
        <v>0.2</v>
      </c>
      <c r="H3186" s="30">
        <f>VLOOKUP(E3186,UPAH!$C:$F,4,0)</f>
        <v>98000</v>
      </c>
      <c r="I3186" s="31">
        <f t="shared" si="320"/>
        <v>19600</v>
      </c>
    </row>
    <row r="3187" spans="2:10" ht="15" customHeight="1">
      <c r="C3187" s="28"/>
      <c r="D3187" s="27" t="s">
        <v>76</v>
      </c>
      <c r="E3187" s="27" t="s">
        <v>65</v>
      </c>
      <c r="F3187" s="29" t="s">
        <v>50</v>
      </c>
      <c r="G3187" s="27">
        <v>0.02</v>
      </c>
      <c r="H3187" s="30">
        <f>VLOOKUP(E3187,UPAH!$C:$F,4,0)</f>
        <v>106000</v>
      </c>
      <c r="I3187" s="31">
        <f t="shared" si="320"/>
        <v>2120</v>
      </c>
    </row>
    <row r="3188" spans="2:10" ht="15" customHeight="1">
      <c r="C3188" s="28"/>
      <c r="D3188" s="27" t="s">
        <v>49</v>
      </c>
      <c r="E3188" s="27" t="s">
        <v>66</v>
      </c>
      <c r="F3188" s="29" t="s">
        <v>50</v>
      </c>
      <c r="G3188" s="27">
        <v>2.1999999999999999E-2</v>
      </c>
      <c r="H3188" s="30">
        <f>VLOOKUP(E3188,UPAH!$C:$F,4,0)</f>
        <v>111000</v>
      </c>
      <c r="I3188" s="31">
        <f t="shared" si="320"/>
        <v>2442</v>
      </c>
    </row>
    <row r="3189" spans="2:10" ht="15" customHeight="1">
      <c r="C3189" s="28"/>
      <c r="D3189" s="28"/>
      <c r="E3189" s="28"/>
      <c r="F3189" s="34" t="s">
        <v>88</v>
      </c>
      <c r="G3189" s="35"/>
      <c r="H3189" s="28"/>
      <c r="I3189" s="32">
        <f>SUM(I3185:I3188)</f>
        <v>61362</v>
      </c>
    </row>
    <row r="3190" spans="2:10" ht="15" customHeight="1">
      <c r="C3190" s="27" t="s">
        <v>80</v>
      </c>
      <c r="D3190" s="27" t="s">
        <v>89</v>
      </c>
      <c r="E3190" s="28"/>
      <c r="F3190" s="28"/>
      <c r="G3190" s="28"/>
      <c r="H3190" s="28"/>
      <c r="I3190" s="28"/>
    </row>
    <row r="3191" spans="2:10" ht="15" customHeight="1">
      <c r="C3191" s="28"/>
      <c r="D3191" s="27" t="s">
        <v>103</v>
      </c>
      <c r="E3191" s="27" t="s">
        <v>104</v>
      </c>
      <c r="F3191" s="30" t="str">
        <f>VLOOKUP(E3191,MATERIAL!$C:$F,3,0)</f>
        <v>Kg</v>
      </c>
      <c r="G3191" s="27">
        <v>13.632</v>
      </c>
      <c r="H3191" s="30">
        <f>VLOOKUP(E3191,MATERIAL!$C:$F,4,0)</f>
        <v>1250</v>
      </c>
      <c r="I3191" s="31">
        <f t="shared" ref="I3191:I3192" si="321">+G3191*H3191</f>
        <v>17040</v>
      </c>
    </row>
    <row r="3192" spans="2:10" ht="15" customHeight="1">
      <c r="C3192" s="28"/>
      <c r="D3192" s="27" t="s">
        <v>78</v>
      </c>
      <c r="E3192" s="27" t="s">
        <v>2170</v>
      </c>
      <c r="F3192" s="30" t="str">
        <f>VLOOKUP(E3192,MATERIAL!$C:$F,3,0)</f>
        <v>m3</v>
      </c>
      <c r="G3192" s="27">
        <v>2.7E-2</v>
      </c>
      <c r="H3192" s="30">
        <f>VLOOKUP(E3192,MATERIAL!$C:$F,4,0)</f>
        <v>131100</v>
      </c>
      <c r="I3192" s="31">
        <f t="shared" si="321"/>
        <v>3539.7</v>
      </c>
    </row>
    <row r="3193" spans="2:10" ht="15" customHeight="1">
      <c r="C3193" s="28"/>
      <c r="D3193" s="28"/>
      <c r="E3193" s="28"/>
      <c r="F3193" s="34" t="s">
        <v>90</v>
      </c>
      <c r="G3193" s="35"/>
      <c r="H3193" s="28"/>
      <c r="I3193" s="32">
        <f>SUM(I3191:I3192)</f>
        <v>20579.7</v>
      </c>
    </row>
    <row r="3194" spans="2:10" ht="15" customHeight="1">
      <c r="C3194" s="27" t="s">
        <v>81</v>
      </c>
      <c r="D3194" s="27" t="s">
        <v>91</v>
      </c>
      <c r="E3194" s="28"/>
      <c r="F3194" s="28"/>
      <c r="G3194" s="28"/>
      <c r="H3194" s="28"/>
      <c r="I3194" s="33"/>
    </row>
    <row r="3195" spans="2:10" ht="15" customHeight="1">
      <c r="C3195" s="28"/>
      <c r="D3195" s="28"/>
      <c r="E3195" s="28"/>
      <c r="F3195" s="34" t="s">
        <v>92</v>
      </c>
      <c r="G3195" s="35"/>
      <c r="H3195" s="28"/>
      <c r="I3195" s="33"/>
    </row>
    <row r="3196" spans="2:10" ht="15" customHeight="1">
      <c r="C3196" s="27" t="s">
        <v>82</v>
      </c>
      <c r="D3196" s="27" t="s">
        <v>93</v>
      </c>
      <c r="E3196" s="28"/>
      <c r="F3196" s="28"/>
      <c r="G3196" s="28"/>
      <c r="H3196" s="28"/>
      <c r="I3196" s="36">
        <f>I3189+I3193</f>
        <v>81941.7</v>
      </c>
    </row>
    <row r="3197" spans="2:10" ht="15" customHeight="1">
      <c r="C3197" s="27" t="s">
        <v>83</v>
      </c>
      <c r="D3197" s="27" t="str">
        <f>+"Overhead &amp; Profit "&amp;$L$3*100&amp;"%"</f>
        <v>Overhead &amp; Profit 9,5%</v>
      </c>
      <c r="E3197" s="28"/>
      <c r="F3197" s="28"/>
      <c r="G3197" s="27">
        <f>$L$3</f>
        <v>9.5000000000000001E-2</v>
      </c>
      <c r="H3197" s="28"/>
      <c r="I3197" s="36">
        <f>G3197*I3196</f>
        <v>7784.4614999999994</v>
      </c>
    </row>
    <row r="3198" spans="2:10" ht="15" customHeight="1">
      <c r="B3198" s="37" t="str">
        <f>+$M$9&amp;J3198</f>
        <v>PPT13</v>
      </c>
      <c r="C3198" s="27" t="s">
        <v>1</v>
      </c>
      <c r="D3198" s="27" t="s">
        <v>94</v>
      </c>
      <c r="E3198" s="28"/>
      <c r="F3198" s="28"/>
      <c r="G3198" s="28"/>
      <c r="H3198" s="28"/>
      <c r="I3198" s="36">
        <f>SUM(I3196:I3197)</f>
        <v>89726.161500000002</v>
      </c>
      <c r="J3198" s="21">
        <v>13</v>
      </c>
    </row>
    <row r="3199" spans="2:10" ht="15" customHeight="1">
      <c r="B3199" s="26"/>
    </row>
    <row r="3200" spans="2:10" ht="15" customHeight="1">
      <c r="B3200" s="26"/>
      <c r="C3200" s="21" t="str">
        <f>VLOOKUP(B3216,'REKAP ANALISA'!$C:$G,3,0)</f>
        <v>Pemasangan 1 m2 plesteran 1SP : 3PP tebal 20 mm</v>
      </c>
    </row>
    <row r="3201" spans="2:13">
      <c r="C3201" s="27" t="s">
        <v>0</v>
      </c>
      <c r="D3201" s="27" t="s">
        <v>60</v>
      </c>
      <c r="E3201" s="27" t="s">
        <v>59</v>
      </c>
      <c r="F3201" s="27" t="s">
        <v>61</v>
      </c>
      <c r="G3201" s="27" t="s">
        <v>62</v>
      </c>
      <c r="H3201" s="27" t="s">
        <v>85</v>
      </c>
      <c r="I3201" s="27" t="s">
        <v>86</v>
      </c>
      <c r="M3201" s="21"/>
    </row>
    <row r="3202" spans="2:13">
      <c r="C3202" s="27" t="s">
        <v>14</v>
      </c>
      <c r="D3202" s="27" t="s">
        <v>87</v>
      </c>
      <c r="E3202" s="28"/>
      <c r="F3202" s="28"/>
      <c r="G3202" s="28"/>
      <c r="H3202" s="28"/>
      <c r="I3202" s="28"/>
      <c r="M3202" s="21"/>
    </row>
    <row r="3203" spans="2:13" ht="15" customHeight="1">
      <c r="C3203" s="28"/>
      <c r="D3203" s="27" t="s">
        <v>53</v>
      </c>
      <c r="E3203" s="27" t="s">
        <v>63</v>
      </c>
      <c r="F3203" s="29" t="s">
        <v>50</v>
      </c>
      <c r="G3203" s="27">
        <v>0.26</v>
      </c>
      <c r="H3203" s="30">
        <f>VLOOKUP(E3203,UPAH!$C:$F,4,0)</f>
        <v>93000</v>
      </c>
      <c r="I3203" s="31">
        <f t="shared" ref="I3203:I3206" si="322">+G3203*H3203</f>
        <v>24180</v>
      </c>
    </row>
    <row r="3204" spans="2:13" ht="15" customHeight="1">
      <c r="C3204" s="28"/>
      <c r="D3204" s="27" t="s">
        <v>2167</v>
      </c>
      <c r="E3204" s="27" t="s">
        <v>64</v>
      </c>
      <c r="F3204" s="29" t="s">
        <v>50</v>
      </c>
      <c r="G3204" s="27">
        <v>0.2</v>
      </c>
      <c r="H3204" s="30">
        <f>VLOOKUP(E3204,UPAH!$C:$F,4,0)</f>
        <v>98000</v>
      </c>
      <c r="I3204" s="31">
        <f t="shared" si="322"/>
        <v>19600</v>
      </c>
    </row>
    <row r="3205" spans="2:13" ht="15" customHeight="1">
      <c r="C3205" s="28"/>
      <c r="D3205" s="27" t="s">
        <v>76</v>
      </c>
      <c r="E3205" s="27" t="s">
        <v>65</v>
      </c>
      <c r="F3205" s="29" t="s">
        <v>50</v>
      </c>
      <c r="G3205" s="27">
        <v>0.02</v>
      </c>
      <c r="H3205" s="30">
        <f>VLOOKUP(E3205,UPAH!$C:$F,4,0)</f>
        <v>106000</v>
      </c>
      <c r="I3205" s="31">
        <f t="shared" si="322"/>
        <v>2120</v>
      </c>
    </row>
    <row r="3206" spans="2:13" ht="15" customHeight="1">
      <c r="C3206" s="28"/>
      <c r="D3206" s="27" t="s">
        <v>49</v>
      </c>
      <c r="E3206" s="27" t="s">
        <v>66</v>
      </c>
      <c r="F3206" s="29" t="s">
        <v>50</v>
      </c>
      <c r="G3206" s="27">
        <v>1.2999999999999999E-2</v>
      </c>
      <c r="H3206" s="30">
        <f>VLOOKUP(E3206,UPAH!$C:$F,4,0)</f>
        <v>111000</v>
      </c>
      <c r="I3206" s="31">
        <f t="shared" si="322"/>
        <v>1443</v>
      </c>
    </row>
    <row r="3207" spans="2:13" ht="15" customHeight="1">
      <c r="C3207" s="28"/>
      <c r="D3207" s="28"/>
      <c r="E3207" s="28"/>
      <c r="F3207" s="34" t="s">
        <v>88</v>
      </c>
      <c r="G3207" s="35"/>
      <c r="H3207" s="28"/>
      <c r="I3207" s="32">
        <f>SUM(I3203:I3206)</f>
        <v>47343</v>
      </c>
    </row>
    <row r="3208" spans="2:13" ht="15" customHeight="1">
      <c r="C3208" s="27" t="s">
        <v>80</v>
      </c>
      <c r="D3208" s="27" t="s">
        <v>89</v>
      </c>
      <c r="E3208" s="28"/>
      <c r="F3208" s="28"/>
      <c r="G3208" s="28"/>
      <c r="H3208" s="28"/>
      <c r="I3208" s="28"/>
    </row>
    <row r="3209" spans="2:13" ht="15" customHeight="1">
      <c r="C3209" s="28"/>
      <c r="D3209" s="27" t="s">
        <v>103</v>
      </c>
      <c r="E3209" s="27" t="s">
        <v>104</v>
      </c>
      <c r="F3209" s="30" t="str">
        <f>VLOOKUP(E3209,MATERIAL!$C:$F,3,0)</f>
        <v>Kg</v>
      </c>
      <c r="G3209" s="27">
        <v>10.368</v>
      </c>
      <c r="H3209" s="30">
        <f>VLOOKUP(E3209,MATERIAL!$C:$F,4,0)</f>
        <v>1250</v>
      </c>
      <c r="I3209" s="31">
        <f t="shared" ref="I3209:I3210" si="323">+G3209*H3209</f>
        <v>12960</v>
      </c>
    </row>
    <row r="3210" spans="2:13" ht="15" customHeight="1">
      <c r="C3210" s="28"/>
      <c r="D3210" s="27" t="s">
        <v>78</v>
      </c>
      <c r="E3210" s="27" t="s">
        <v>2170</v>
      </c>
      <c r="F3210" s="30" t="str">
        <f>VLOOKUP(E3210,MATERIAL!$C:$F,3,0)</f>
        <v>m3</v>
      </c>
      <c r="G3210" s="27">
        <v>3.1E-2</v>
      </c>
      <c r="H3210" s="30">
        <f>VLOOKUP(E3210,MATERIAL!$C:$F,4,0)</f>
        <v>131100</v>
      </c>
      <c r="I3210" s="31">
        <f t="shared" si="323"/>
        <v>4064.1</v>
      </c>
    </row>
    <row r="3211" spans="2:13" ht="15" customHeight="1">
      <c r="C3211" s="28"/>
      <c r="D3211" s="28"/>
      <c r="E3211" s="28"/>
      <c r="F3211" s="34" t="s">
        <v>90</v>
      </c>
      <c r="G3211" s="35"/>
      <c r="H3211" s="28"/>
      <c r="I3211" s="32">
        <f>SUM(I3209:I3210)</f>
        <v>17024.099999999999</v>
      </c>
    </row>
    <row r="3212" spans="2:13" ht="15" customHeight="1">
      <c r="C3212" s="27" t="s">
        <v>81</v>
      </c>
      <c r="D3212" s="27" t="s">
        <v>91</v>
      </c>
      <c r="E3212" s="28"/>
      <c r="F3212" s="28"/>
      <c r="G3212" s="28"/>
      <c r="H3212" s="28"/>
      <c r="I3212" s="33"/>
    </row>
    <row r="3213" spans="2:13" ht="15" customHeight="1">
      <c r="C3213" s="28"/>
      <c r="D3213" s="28"/>
      <c r="E3213" s="28"/>
      <c r="F3213" s="34" t="s">
        <v>92</v>
      </c>
      <c r="G3213" s="35"/>
      <c r="H3213" s="28"/>
      <c r="I3213" s="33"/>
    </row>
    <row r="3214" spans="2:13" ht="15" customHeight="1">
      <c r="C3214" s="27" t="s">
        <v>82</v>
      </c>
      <c r="D3214" s="27" t="s">
        <v>93</v>
      </c>
      <c r="E3214" s="28"/>
      <c r="F3214" s="28"/>
      <c r="G3214" s="28"/>
      <c r="H3214" s="28"/>
      <c r="I3214" s="36">
        <f>I3207+I3211</f>
        <v>64367.1</v>
      </c>
    </row>
    <row r="3215" spans="2:13" ht="15" customHeight="1">
      <c r="C3215" s="27" t="s">
        <v>83</v>
      </c>
      <c r="D3215" s="27" t="str">
        <f>+"Overhead &amp; Profit "&amp;$L$3*100&amp;"%"</f>
        <v>Overhead &amp; Profit 9,5%</v>
      </c>
      <c r="E3215" s="28"/>
      <c r="F3215" s="28"/>
      <c r="G3215" s="27">
        <f>$L$3</f>
        <v>9.5000000000000001E-2</v>
      </c>
      <c r="H3215" s="28"/>
      <c r="I3215" s="36">
        <f>G3215*I3214</f>
        <v>6114.8744999999999</v>
      </c>
    </row>
    <row r="3216" spans="2:13" ht="15" customHeight="1">
      <c r="B3216" s="37" t="str">
        <f>+$M$9&amp;J3216</f>
        <v>PPT14</v>
      </c>
      <c r="C3216" s="27" t="s">
        <v>1</v>
      </c>
      <c r="D3216" s="27" t="s">
        <v>94</v>
      </c>
      <c r="E3216" s="28"/>
      <c r="F3216" s="28"/>
      <c r="G3216" s="28"/>
      <c r="H3216" s="28"/>
      <c r="I3216" s="36">
        <f>SUM(I3214:I3215)</f>
        <v>70481.974499999997</v>
      </c>
      <c r="J3216" s="21">
        <v>14</v>
      </c>
    </row>
    <row r="3217" spans="2:13" ht="15" customHeight="1">
      <c r="B3217" s="26"/>
    </row>
    <row r="3218" spans="2:13" ht="15" customHeight="1">
      <c r="B3218" s="26"/>
      <c r="C3218" s="21" t="str">
        <f>VLOOKUP(B3234,'REKAP ANALISA'!$C:$G,3,0)</f>
        <v>Pemasangan 1 m2 plesteran 1SP : 4PP tebal 20 mm.</v>
      </c>
    </row>
    <row r="3219" spans="2:13">
      <c r="C3219" s="27" t="s">
        <v>0</v>
      </c>
      <c r="D3219" s="27" t="s">
        <v>60</v>
      </c>
      <c r="E3219" s="27" t="s">
        <v>59</v>
      </c>
      <c r="F3219" s="27" t="s">
        <v>61</v>
      </c>
      <c r="G3219" s="27" t="s">
        <v>62</v>
      </c>
      <c r="H3219" s="27" t="s">
        <v>85</v>
      </c>
      <c r="I3219" s="27" t="s">
        <v>86</v>
      </c>
      <c r="M3219" s="21"/>
    </row>
    <row r="3220" spans="2:13">
      <c r="C3220" s="27" t="s">
        <v>14</v>
      </c>
      <c r="D3220" s="27" t="s">
        <v>87</v>
      </c>
      <c r="E3220" s="28"/>
      <c r="F3220" s="28"/>
      <c r="G3220" s="28"/>
      <c r="H3220" s="28"/>
      <c r="I3220" s="28"/>
      <c r="M3220" s="21"/>
    </row>
    <row r="3221" spans="2:13" ht="15" customHeight="1">
      <c r="C3221" s="28"/>
      <c r="D3221" s="27" t="s">
        <v>53</v>
      </c>
      <c r="E3221" s="27" t="s">
        <v>63</v>
      </c>
      <c r="F3221" s="29" t="s">
        <v>50</v>
      </c>
      <c r="G3221" s="27">
        <v>0.4</v>
      </c>
      <c r="H3221" s="30">
        <f>VLOOKUP(E3221,UPAH!$C:$F,4,0)</f>
        <v>93000</v>
      </c>
      <c r="I3221" s="31">
        <f t="shared" ref="I3221:I3224" si="324">+G3221*H3221</f>
        <v>37200</v>
      </c>
    </row>
    <row r="3222" spans="2:13" ht="15" customHeight="1">
      <c r="C3222" s="28"/>
      <c r="D3222" s="27" t="s">
        <v>2167</v>
      </c>
      <c r="E3222" s="27" t="s">
        <v>64</v>
      </c>
      <c r="F3222" s="29" t="s">
        <v>50</v>
      </c>
      <c r="G3222" s="27">
        <v>0.2</v>
      </c>
      <c r="H3222" s="30">
        <f>VLOOKUP(E3222,UPAH!$C:$F,4,0)</f>
        <v>98000</v>
      </c>
      <c r="I3222" s="31">
        <f t="shared" si="324"/>
        <v>19600</v>
      </c>
    </row>
    <row r="3223" spans="2:13" ht="15" customHeight="1">
      <c r="C3223" s="28"/>
      <c r="D3223" s="27" t="s">
        <v>76</v>
      </c>
      <c r="E3223" s="27" t="s">
        <v>65</v>
      </c>
      <c r="F3223" s="29" t="s">
        <v>50</v>
      </c>
      <c r="G3223" s="27">
        <v>0.02</v>
      </c>
      <c r="H3223" s="30">
        <f>VLOOKUP(E3223,UPAH!$C:$F,4,0)</f>
        <v>106000</v>
      </c>
      <c r="I3223" s="31">
        <f t="shared" si="324"/>
        <v>2120</v>
      </c>
    </row>
    <row r="3224" spans="2:13" ht="15" customHeight="1">
      <c r="C3224" s="28"/>
      <c r="D3224" s="27" t="s">
        <v>49</v>
      </c>
      <c r="E3224" s="27" t="s">
        <v>66</v>
      </c>
      <c r="F3224" s="29" t="s">
        <v>50</v>
      </c>
      <c r="G3224" s="27">
        <v>2.1999999999999999E-2</v>
      </c>
      <c r="H3224" s="30">
        <f>VLOOKUP(E3224,UPAH!$C:$F,4,0)</f>
        <v>111000</v>
      </c>
      <c r="I3224" s="31">
        <f t="shared" si="324"/>
        <v>2442</v>
      </c>
    </row>
    <row r="3225" spans="2:13" ht="15" customHeight="1">
      <c r="C3225" s="28"/>
      <c r="D3225" s="28"/>
      <c r="E3225" s="28"/>
      <c r="F3225" s="34" t="s">
        <v>88</v>
      </c>
      <c r="G3225" s="35"/>
      <c r="H3225" s="28"/>
      <c r="I3225" s="32">
        <f>SUM(I3221:I3224)</f>
        <v>61362</v>
      </c>
    </row>
    <row r="3226" spans="2:13" ht="15" customHeight="1">
      <c r="C3226" s="27" t="s">
        <v>80</v>
      </c>
      <c r="D3226" s="27" t="s">
        <v>89</v>
      </c>
      <c r="E3226" s="28"/>
      <c r="F3226" s="28"/>
      <c r="G3226" s="28"/>
      <c r="H3226" s="28"/>
      <c r="I3226" s="28"/>
    </row>
    <row r="3227" spans="2:13" ht="15" customHeight="1">
      <c r="C3227" s="28"/>
      <c r="D3227" s="27" t="s">
        <v>103</v>
      </c>
      <c r="E3227" s="27" t="s">
        <v>104</v>
      </c>
      <c r="F3227" s="30" t="str">
        <f>VLOOKUP(E3227,MATERIAL!$C:$F,3,0)</f>
        <v>Kg</v>
      </c>
      <c r="G3227" s="27">
        <v>8.32</v>
      </c>
      <c r="H3227" s="30">
        <f>VLOOKUP(E3227,MATERIAL!$C:$F,4,0)</f>
        <v>1250</v>
      </c>
      <c r="I3227" s="31">
        <f t="shared" ref="I3227:I3228" si="325">+G3227*H3227</f>
        <v>10400</v>
      </c>
    </row>
    <row r="3228" spans="2:13" ht="15" customHeight="1">
      <c r="C3228" s="28"/>
      <c r="D3228" s="27" t="s">
        <v>78</v>
      </c>
      <c r="E3228" s="27" t="s">
        <v>2170</v>
      </c>
      <c r="F3228" s="30" t="str">
        <f>VLOOKUP(E3228,MATERIAL!$C:$F,3,0)</f>
        <v>m3</v>
      </c>
      <c r="G3228" s="27">
        <v>3.2000000000000001E-2</v>
      </c>
      <c r="H3228" s="30">
        <f>VLOOKUP(E3228,MATERIAL!$C:$F,4,0)</f>
        <v>131100</v>
      </c>
      <c r="I3228" s="31">
        <f t="shared" si="325"/>
        <v>4195.2</v>
      </c>
    </row>
    <row r="3229" spans="2:13" ht="15" customHeight="1">
      <c r="C3229" s="28"/>
      <c r="D3229" s="28"/>
      <c r="E3229" s="28"/>
      <c r="F3229" s="34" t="s">
        <v>90</v>
      </c>
      <c r="G3229" s="35"/>
      <c r="H3229" s="28"/>
      <c r="I3229" s="32">
        <f>SUM(I3227:I3228)</f>
        <v>14595.2</v>
      </c>
    </row>
    <row r="3230" spans="2:13" ht="15" customHeight="1">
      <c r="C3230" s="27" t="s">
        <v>81</v>
      </c>
      <c r="D3230" s="27" t="s">
        <v>91</v>
      </c>
      <c r="E3230" s="28"/>
      <c r="F3230" s="28"/>
      <c r="G3230" s="28"/>
      <c r="H3230" s="28"/>
      <c r="I3230" s="33"/>
    </row>
    <row r="3231" spans="2:13" ht="15" customHeight="1">
      <c r="C3231" s="28"/>
      <c r="D3231" s="28"/>
      <c r="E3231" s="28"/>
      <c r="F3231" s="34" t="s">
        <v>92</v>
      </c>
      <c r="G3231" s="35"/>
      <c r="H3231" s="28"/>
      <c r="I3231" s="33"/>
    </row>
    <row r="3232" spans="2:13" ht="15" customHeight="1">
      <c r="C3232" s="27" t="s">
        <v>82</v>
      </c>
      <c r="D3232" s="27" t="s">
        <v>93</v>
      </c>
      <c r="E3232" s="28"/>
      <c r="F3232" s="28"/>
      <c r="G3232" s="28"/>
      <c r="H3232" s="28"/>
      <c r="I3232" s="36">
        <f>I3225+I3229</f>
        <v>75957.2</v>
      </c>
    </row>
    <row r="3233" spans="2:13" ht="15" customHeight="1">
      <c r="C3233" s="27" t="s">
        <v>83</v>
      </c>
      <c r="D3233" s="27" t="str">
        <f>+"Overhead &amp; Profit "&amp;$L$3*100&amp;"%"</f>
        <v>Overhead &amp; Profit 9,5%</v>
      </c>
      <c r="E3233" s="28"/>
      <c r="F3233" s="28"/>
      <c r="G3233" s="27">
        <f>$L$3</f>
        <v>9.5000000000000001E-2</v>
      </c>
      <c r="H3233" s="28"/>
      <c r="I3233" s="36">
        <f>G3233*I3232</f>
        <v>7215.9340000000002</v>
      </c>
    </row>
    <row r="3234" spans="2:13" ht="15" customHeight="1">
      <c r="B3234" s="37" t="str">
        <f>+$M$9&amp;J3234</f>
        <v>PPT15</v>
      </c>
      <c r="C3234" s="27" t="s">
        <v>1</v>
      </c>
      <c r="D3234" s="27" t="s">
        <v>94</v>
      </c>
      <c r="E3234" s="28"/>
      <c r="F3234" s="28"/>
      <c r="G3234" s="28"/>
      <c r="H3234" s="28"/>
      <c r="I3234" s="36">
        <f>SUM(I3232:I3233)</f>
        <v>83173.133999999991</v>
      </c>
      <c r="J3234" s="21">
        <v>15</v>
      </c>
    </row>
    <row r="3235" spans="2:13" ht="15" customHeight="1">
      <c r="B3235" s="26"/>
    </row>
    <row r="3236" spans="2:13" ht="15" customHeight="1">
      <c r="B3236" s="26"/>
      <c r="C3236" s="21" t="str">
        <f>VLOOKUP(B3252,'REKAP ANALISA'!$C:$G,3,0)</f>
        <v>Pemasangan 1 m2 plesteran 1SP : 5PP tebal 20 mm</v>
      </c>
    </row>
    <row r="3237" spans="2:13">
      <c r="C3237" s="27" t="s">
        <v>0</v>
      </c>
      <c r="D3237" s="27" t="s">
        <v>60</v>
      </c>
      <c r="E3237" s="27" t="s">
        <v>59</v>
      </c>
      <c r="F3237" s="27" t="s">
        <v>61</v>
      </c>
      <c r="G3237" s="27" t="s">
        <v>62</v>
      </c>
      <c r="H3237" s="27" t="s">
        <v>85</v>
      </c>
      <c r="I3237" s="27" t="s">
        <v>86</v>
      </c>
      <c r="M3237" s="21"/>
    </row>
    <row r="3238" spans="2:13">
      <c r="C3238" s="27" t="s">
        <v>14</v>
      </c>
      <c r="D3238" s="27" t="s">
        <v>87</v>
      </c>
      <c r="E3238" s="28"/>
      <c r="F3238" s="28"/>
      <c r="G3238" s="28"/>
      <c r="H3238" s="28"/>
      <c r="I3238" s="28"/>
      <c r="M3238" s="21"/>
    </row>
    <row r="3239" spans="2:13" ht="15" customHeight="1">
      <c r="C3239" s="28"/>
      <c r="D3239" s="27" t="s">
        <v>53</v>
      </c>
      <c r="E3239" s="27" t="s">
        <v>63</v>
      </c>
      <c r="F3239" s="29" t="s">
        <v>50</v>
      </c>
      <c r="G3239" s="27">
        <v>0.4</v>
      </c>
      <c r="H3239" s="30">
        <f>VLOOKUP(E3239,UPAH!$C:$F,4,0)</f>
        <v>93000</v>
      </c>
      <c r="I3239" s="31">
        <f t="shared" ref="I3239:I3242" si="326">+G3239*H3239</f>
        <v>37200</v>
      </c>
    </row>
    <row r="3240" spans="2:13" ht="15" customHeight="1">
      <c r="C3240" s="28"/>
      <c r="D3240" s="27" t="s">
        <v>2167</v>
      </c>
      <c r="E3240" s="27" t="s">
        <v>64</v>
      </c>
      <c r="F3240" s="29" t="s">
        <v>50</v>
      </c>
      <c r="G3240" s="27">
        <v>0.2</v>
      </c>
      <c r="H3240" s="30">
        <f>VLOOKUP(E3240,UPAH!$C:$F,4,0)</f>
        <v>98000</v>
      </c>
      <c r="I3240" s="31">
        <f t="shared" si="326"/>
        <v>19600</v>
      </c>
    </row>
    <row r="3241" spans="2:13" ht="15" customHeight="1">
      <c r="C3241" s="28"/>
      <c r="D3241" s="27" t="s">
        <v>76</v>
      </c>
      <c r="E3241" s="27" t="s">
        <v>65</v>
      </c>
      <c r="F3241" s="29" t="s">
        <v>50</v>
      </c>
      <c r="G3241" s="27">
        <v>0.02</v>
      </c>
      <c r="H3241" s="30">
        <f>VLOOKUP(E3241,UPAH!$C:$F,4,0)</f>
        <v>106000</v>
      </c>
      <c r="I3241" s="31">
        <f t="shared" si="326"/>
        <v>2120</v>
      </c>
    </row>
    <row r="3242" spans="2:13" ht="15" customHeight="1">
      <c r="C3242" s="28"/>
      <c r="D3242" s="27" t="s">
        <v>49</v>
      </c>
      <c r="E3242" s="27" t="s">
        <v>66</v>
      </c>
      <c r="F3242" s="29" t="s">
        <v>50</v>
      </c>
      <c r="G3242" s="27">
        <v>2.1999999999999999E-2</v>
      </c>
      <c r="H3242" s="30">
        <f>VLOOKUP(E3242,UPAH!$C:$F,4,0)</f>
        <v>111000</v>
      </c>
      <c r="I3242" s="31">
        <f t="shared" si="326"/>
        <v>2442</v>
      </c>
    </row>
    <row r="3243" spans="2:13" ht="15" customHeight="1">
      <c r="C3243" s="28"/>
      <c r="D3243" s="28"/>
      <c r="E3243" s="28"/>
      <c r="F3243" s="34" t="s">
        <v>88</v>
      </c>
      <c r="G3243" s="35"/>
      <c r="H3243" s="28"/>
      <c r="I3243" s="32">
        <f>SUM(I3239:I3242)</f>
        <v>61362</v>
      </c>
    </row>
    <row r="3244" spans="2:13" ht="15" customHeight="1">
      <c r="C3244" s="27" t="s">
        <v>80</v>
      </c>
      <c r="D3244" s="27" t="s">
        <v>89</v>
      </c>
      <c r="E3244" s="28"/>
      <c r="F3244" s="28"/>
      <c r="G3244" s="28"/>
      <c r="H3244" s="28"/>
      <c r="I3244" s="28"/>
    </row>
    <row r="3245" spans="2:13" ht="15" customHeight="1">
      <c r="C3245" s="28"/>
      <c r="D3245" s="27" t="s">
        <v>103</v>
      </c>
      <c r="E3245" s="27" t="s">
        <v>104</v>
      </c>
      <c r="F3245" s="30" t="str">
        <f>VLOOKUP(E3245,MATERIAL!$C:$F,3,0)</f>
        <v>Kg</v>
      </c>
      <c r="G3245" s="27">
        <v>6.9119999999999999</v>
      </c>
      <c r="H3245" s="30">
        <f>VLOOKUP(E3245,MATERIAL!$C:$F,4,0)</f>
        <v>1250</v>
      </c>
      <c r="I3245" s="31">
        <f t="shared" ref="I3245:I3246" si="327">+G3245*H3245</f>
        <v>8640</v>
      </c>
    </row>
    <row r="3246" spans="2:13" ht="15" customHeight="1">
      <c r="C3246" s="28"/>
      <c r="D3246" s="27" t="s">
        <v>78</v>
      </c>
      <c r="E3246" s="27" t="s">
        <v>2170</v>
      </c>
      <c r="F3246" s="30" t="str">
        <f>VLOOKUP(E3246,MATERIAL!$C:$F,3,0)</f>
        <v>m3</v>
      </c>
      <c r="G3246" s="27">
        <v>3.5000000000000003E-2</v>
      </c>
      <c r="H3246" s="30">
        <f>VLOOKUP(E3246,MATERIAL!$C:$F,4,0)</f>
        <v>131100</v>
      </c>
      <c r="I3246" s="31">
        <f t="shared" si="327"/>
        <v>4588.5</v>
      </c>
    </row>
    <row r="3247" spans="2:13" ht="15" customHeight="1">
      <c r="C3247" s="28"/>
      <c r="D3247" s="28"/>
      <c r="E3247" s="28"/>
      <c r="F3247" s="34" t="s">
        <v>90</v>
      </c>
      <c r="G3247" s="35"/>
      <c r="H3247" s="28"/>
      <c r="I3247" s="32">
        <f>SUM(I3245:I3246)</f>
        <v>13228.5</v>
      </c>
    </row>
    <row r="3248" spans="2:13" ht="15" customHeight="1">
      <c r="C3248" s="27" t="s">
        <v>81</v>
      </c>
      <c r="D3248" s="27" t="s">
        <v>91</v>
      </c>
      <c r="E3248" s="28"/>
      <c r="F3248" s="28"/>
      <c r="G3248" s="28"/>
      <c r="H3248" s="28"/>
      <c r="I3248" s="33"/>
    </row>
    <row r="3249" spans="2:13" ht="15" customHeight="1">
      <c r="C3249" s="28"/>
      <c r="D3249" s="28"/>
      <c r="E3249" s="28"/>
      <c r="F3249" s="34" t="s">
        <v>92</v>
      </c>
      <c r="G3249" s="35"/>
      <c r="H3249" s="28"/>
      <c r="I3249" s="33"/>
    </row>
    <row r="3250" spans="2:13" ht="15" customHeight="1">
      <c r="C3250" s="27" t="s">
        <v>82</v>
      </c>
      <c r="D3250" s="27" t="s">
        <v>93</v>
      </c>
      <c r="E3250" s="28"/>
      <c r="F3250" s="28"/>
      <c r="G3250" s="28"/>
      <c r="H3250" s="28"/>
      <c r="I3250" s="36">
        <f>I3243+I3247</f>
        <v>74590.5</v>
      </c>
    </row>
    <row r="3251" spans="2:13" ht="15" customHeight="1">
      <c r="C3251" s="27" t="s">
        <v>83</v>
      </c>
      <c r="D3251" s="27" t="str">
        <f>+"Overhead &amp; Profit "&amp;$L$3*100&amp;"%"</f>
        <v>Overhead &amp; Profit 9,5%</v>
      </c>
      <c r="E3251" s="28"/>
      <c r="F3251" s="28"/>
      <c r="G3251" s="27">
        <f>$L$3</f>
        <v>9.5000000000000001E-2</v>
      </c>
      <c r="H3251" s="28"/>
      <c r="I3251" s="36">
        <f>G3251*I3250</f>
        <v>7086.0974999999999</v>
      </c>
    </row>
    <row r="3252" spans="2:13" ht="15" customHeight="1">
      <c r="B3252" s="37" t="str">
        <f>+$M$9&amp;J3252</f>
        <v>PPT16</v>
      </c>
      <c r="C3252" s="27" t="s">
        <v>1</v>
      </c>
      <c r="D3252" s="27" t="s">
        <v>94</v>
      </c>
      <c r="E3252" s="28"/>
      <c r="F3252" s="28"/>
      <c r="G3252" s="28"/>
      <c r="H3252" s="28"/>
      <c r="I3252" s="36">
        <f>SUM(I3250:I3251)</f>
        <v>81676.597500000003</v>
      </c>
      <c r="J3252" s="21">
        <v>16</v>
      </c>
    </row>
    <row r="3253" spans="2:13" ht="15" customHeight="1">
      <c r="B3253" s="26"/>
    </row>
    <row r="3254" spans="2:13" ht="15" customHeight="1">
      <c r="B3254" s="26"/>
      <c r="C3254" s="21" t="str">
        <f>VLOOKUP(B3270,'REKAP ANALISA'!$C:$G,3,0)</f>
        <v>Pemasangan 1 m2 plesteran 1SP : 6PP tebal 20 mm</v>
      </c>
    </row>
    <row r="3255" spans="2:13">
      <c r="C3255" s="27" t="s">
        <v>0</v>
      </c>
      <c r="D3255" s="27" t="s">
        <v>60</v>
      </c>
      <c r="E3255" s="27" t="s">
        <v>59</v>
      </c>
      <c r="F3255" s="27" t="s">
        <v>61</v>
      </c>
      <c r="G3255" s="27" t="s">
        <v>62</v>
      </c>
      <c r="H3255" s="27" t="s">
        <v>85</v>
      </c>
      <c r="I3255" s="27" t="s">
        <v>86</v>
      </c>
      <c r="M3255" s="21"/>
    </row>
    <row r="3256" spans="2:13">
      <c r="C3256" s="27" t="s">
        <v>14</v>
      </c>
      <c r="D3256" s="27" t="s">
        <v>87</v>
      </c>
      <c r="E3256" s="28"/>
      <c r="F3256" s="28"/>
      <c r="G3256" s="28"/>
      <c r="H3256" s="28"/>
      <c r="I3256" s="28"/>
      <c r="M3256" s="21"/>
    </row>
    <row r="3257" spans="2:13" ht="15" customHeight="1">
      <c r="C3257" s="28"/>
      <c r="D3257" s="27" t="s">
        <v>53</v>
      </c>
      <c r="E3257" s="27" t="s">
        <v>63</v>
      </c>
      <c r="F3257" s="29" t="s">
        <v>50</v>
      </c>
      <c r="G3257" s="27">
        <v>0.4</v>
      </c>
      <c r="H3257" s="30">
        <f>VLOOKUP(E3257,UPAH!$C:$F,4,0)</f>
        <v>93000</v>
      </c>
      <c r="I3257" s="31">
        <f t="shared" ref="I3257:I3260" si="328">+G3257*H3257</f>
        <v>37200</v>
      </c>
    </row>
    <row r="3258" spans="2:13" ht="15" customHeight="1">
      <c r="C3258" s="28"/>
      <c r="D3258" s="27" t="s">
        <v>2167</v>
      </c>
      <c r="E3258" s="27" t="s">
        <v>64</v>
      </c>
      <c r="F3258" s="29" t="s">
        <v>50</v>
      </c>
      <c r="G3258" s="27">
        <v>0.2</v>
      </c>
      <c r="H3258" s="30">
        <f>VLOOKUP(E3258,UPAH!$C:$F,4,0)</f>
        <v>98000</v>
      </c>
      <c r="I3258" s="31">
        <f t="shared" si="328"/>
        <v>19600</v>
      </c>
    </row>
    <row r="3259" spans="2:13" ht="15" customHeight="1">
      <c r="C3259" s="28"/>
      <c r="D3259" s="27" t="s">
        <v>76</v>
      </c>
      <c r="E3259" s="27" t="s">
        <v>65</v>
      </c>
      <c r="F3259" s="29" t="s">
        <v>50</v>
      </c>
      <c r="G3259" s="27">
        <v>0.02</v>
      </c>
      <c r="H3259" s="30">
        <f>VLOOKUP(E3259,UPAH!$C:$F,4,0)</f>
        <v>106000</v>
      </c>
      <c r="I3259" s="31">
        <f t="shared" si="328"/>
        <v>2120</v>
      </c>
    </row>
    <row r="3260" spans="2:13" ht="15" customHeight="1">
      <c r="C3260" s="28"/>
      <c r="D3260" s="27" t="s">
        <v>49</v>
      </c>
      <c r="E3260" s="27" t="s">
        <v>66</v>
      </c>
      <c r="F3260" s="29" t="s">
        <v>50</v>
      </c>
      <c r="G3260" s="27">
        <v>2.1999999999999999E-2</v>
      </c>
      <c r="H3260" s="30">
        <f>VLOOKUP(E3260,UPAH!$C:$F,4,0)</f>
        <v>111000</v>
      </c>
      <c r="I3260" s="31">
        <f t="shared" si="328"/>
        <v>2442</v>
      </c>
    </row>
    <row r="3261" spans="2:13" ht="15" customHeight="1">
      <c r="C3261" s="28"/>
      <c r="D3261" s="28"/>
      <c r="E3261" s="28"/>
      <c r="F3261" s="34" t="s">
        <v>88</v>
      </c>
      <c r="G3261" s="35"/>
      <c r="H3261" s="28"/>
      <c r="I3261" s="32">
        <f>SUM(I3257:I3260)</f>
        <v>61362</v>
      </c>
    </row>
    <row r="3262" spans="2:13" ht="15" customHeight="1">
      <c r="C3262" s="27" t="s">
        <v>80</v>
      </c>
      <c r="D3262" s="27" t="s">
        <v>89</v>
      </c>
      <c r="E3262" s="28"/>
      <c r="F3262" s="28"/>
      <c r="G3262" s="28"/>
      <c r="H3262" s="28"/>
      <c r="I3262" s="28"/>
    </row>
    <row r="3263" spans="2:13" ht="15" customHeight="1">
      <c r="C3263" s="28"/>
      <c r="D3263" s="27" t="s">
        <v>103</v>
      </c>
      <c r="E3263" s="27" t="s">
        <v>104</v>
      </c>
      <c r="F3263" s="30" t="str">
        <f>VLOOKUP(E3263,MATERIAL!$C:$F,3,0)</f>
        <v>Kg</v>
      </c>
      <c r="G3263" s="27">
        <v>5.8879999999999999</v>
      </c>
      <c r="H3263" s="30">
        <f>VLOOKUP(E3263,MATERIAL!$C:$F,4,0)</f>
        <v>1250</v>
      </c>
      <c r="I3263" s="31">
        <f t="shared" ref="I3263:I3264" si="329">+G3263*H3263</f>
        <v>7360</v>
      </c>
    </row>
    <row r="3264" spans="2:13" ht="15" customHeight="1">
      <c r="C3264" s="28"/>
      <c r="D3264" s="27" t="s">
        <v>78</v>
      </c>
      <c r="E3264" s="27" t="s">
        <v>2170</v>
      </c>
      <c r="F3264" s="30" t="str">
        <f>VLOOKUP(E3264,MATERIAL!$C:$F,3,0)</f>
        <v>m3</v>
      </c>
      <c r="G3264" s="27">
        <v>3.5999999999999997E-2</v>
      </c>
      <c r="H3264" s="30">
        <f>VLOOKUP(E3264,MATERIAL!$C:$F,4,0)</f>
        <v>131100</v>
      </c>
      <c r="I3264" s="31">
        <f t="shared" si="329"/>
        <v>4719.5999999999995</v>
      </c>
    </row>
    <row r="3265" spans="2:13" ht="15" customHeight="1">
      <c r="C3265" s="28"/>
      <c r="D3265" s="28"/>
      <c r="E3265" s="28"/>
      <c r="F3265" s="34" t="s">
        <v>90</v>
      </c>
      <c r="G3265" s="35"/>
      <c r="H3265" s="28"/>
      <c r="I3265" s="32">
        <f>SUM(I3263:I3264)</f>
        <v>12079.599999999999</v>
      </c>
    </row>
    <row r="3266" spans="2:13" ht="15" customHeight="1">
      <c r="C3266" s="27" t="s">
        <v>81</v>
      </c>
      <c r="D3266" s="27" t="s">
        <v>91</v>
      </c>
      <c r="E3266" s="28"/>
      <c r="F3266" s="28"/>
      <c r="G3266" s="28"/>
      <c r="H3266" s="28"/>
      <c r="I3266" s="33"/>
    </row>
    <row r="3267" spans="2:13" ht="15" customHeight="1">
      <c r="C3267" s="28"/>
      <c r="D3267" s="28"/>
      <c r="E3267" s="28"/>
      <c r="F3267" s="34" t="s">
        <v>92</v>
      </c>
      <c r="G3267" s="35"/>
      <c r="H3267" s="28"/>
      <c r="I3267" s="33"/>
    </row>
    <row r="3268" spans="2:13" ht="15" customHeight="1">
      <c r="C3268" s="27" t="s">
        <v>82</v>
      </c>
      <c r="D3268" s="27" t="s">
        <v>93</v>
      </c>
      <c r="E3268" s="28"/>
      <c r="F3268" s="28"/>
      <c r="G3268" s="28"/>
      <c r="H3268" s="28"/>
      <c r="I3268" s="36">
        <f>I3261+I3265</f>
        <v>73441.600000000006</v>
      </c>
    </row>
    <row r="3269" spans="2:13" ht="15" customHeight="1">
      <c r="C3269" s="27" t="s">
        <v>83</v>
      </c>
      <c r="D3269" s="27" t="str">
        <f>+"Overhead &amp; Profit "&amp;$L$3*100&amp;"%"</f>
        <v>Overhead &amp; Profit 9,5%</v>
      </c>
      <c r="E3269" s="28"/>
      <c r="F3269" s="28"/>
      <c r="G3269" s="27">
        <f>$L$3</f>
        <v>9.5000000000000001E-2</v>
      </c>
      <c r="H3269" s="28"/>
      <c r="I3269" s="36">
        <f>G3269*I3268</f>
        <v>6976.9520000000002</v>
      </c>
    </row>
    <row r="3270" spans="2:13" ht="15" customHeight="1">
      <c r="B3270" s="37" t="str">
        <f>+$M$9&amp;J3270</f>
        <v>PPT17</v>
      </c>
      <c r="C3270" s="27" t="s">
        <v>1</v>
      </c>
      <c r="D3270" s="27" t="s">
        <v>94</v>
      </c>
      <c r="E3270" s="28"/>
      <c r="F3270" s="28"/>
      <c r="G3270" s="28"/>
      <c r="H3270" s="28"/>
      <c r="I3270" s="36">
        <f>SUM(I3268:I3269)</f>
        <v>80418.552000000011</v>
      </c>
      <c r="J3270" s="21">
        <v>17</v>
      </c>
    </row>
    <row r="3271" spans="2:13" ht="15" customHeight="1">
      <c r="B3271" s="26"/>
    </row>
    <row r="3272" spans="2:13" ht="15" customHeight="1">
      <c r="B3272" s="26"/>
      <c r="C3272" s="21" t="str">
        <f>VLOOKUP(B3289,'REKAP ANALISA'!$C:$G,3,0)</f>
        <v>Pemasangan 1 m2 plesteran 1SM : 1KP : 2PP tebal 20 mm</v>
      </c>
    </row>
    <row r="3273" spans="2:13">
      <c r="C3273" s="27" t="s">
        <v>0</v>
      </c>
      <c r="D3273" s="27" t="s">
        <v>60</v>
      </c>
      <c r="E3273" s="27" t="s">
        <v>59</v>
      </c>
      <c r="F3273" s="27" t="s">
        <v>61</v>
      </c>
      <c r="G3273" s="27" t="s">
        <v>62</v>
      </c>
      <c r="H3273" s="27" t="s">
        <v>85</v>
      </c>
      <c r="I3273" s="27" t="s">
        <v>86</v>
      </c>
      <c r="M3273" s="21"/>
    </row>
    <row r="3274" spans="2:13">
      <c r="C3274" s="27" t="s">
        <v>14</v>
      </c>
      <c r="D3274" s="27" t="s">
        <v>87</v>
      </c>
      <c r="E3274" s="28"/>
      <c r="F3274" s="28"/>
      <c r="G3274" s="28"/>
      <c r="H3274" s="28"/>
      <c r="I3274" s="28"/>
      <c r="M3274" s="21"/>
    </row>
    <row r="3275" spans="2:13" ht="15" customHeight="1">
      <c r="C3275" s="28"/>
      <c r="D3275" s="27" t="s">
        <v>53</v>
      </c>
      <c r="E3275" s="27" t="s">
        <v>63</v>
      </c>
      <c r="F3275" s="29" t="s">
        <v>50</v>
      </c>
      <c r="G3275" s="27">
        <v>0.44</v>
      </c>
      <c r="H3275" s="30">
        <f>VLOOKUP(E3275,UPAH!$C:$F,4,0)</f>
        <v>93000</v>
      </c>
      <c r="I3275" s="31">
        <f t="shared" ref="I3275:I3278" si="330">+G3275*H3275</f>
        <v>40920</v>
      </c>
    </row>
    <row r="3276" spans="2:13" ht="15" customHeight="1">
      <c r="C3276" s="28"/>
      <c r="D3276" s="27" t="s">
        <v>2167</v>
      </c>
      <c r="E3276" s="27" t="s">
        <v>64</v>
      </c>
      <c r="F3276" s="29" t="s">
        <v>50</v>
      </c>
      <c r="G3276" s="27">
        <v>0.22</v>
      </c>
      <c r="H3276" s="30">
        <f>VLOOKUP(E3276,UPAH!$C:$F,4,0)</f>
        <v>98000</v>
      </c>
      <c r="I3276" s="31">
        <f t="shared" si="330"/>
        <v>21560</v>
      </c>
    </row>
    <row r="3277" spans="2:13" ht="15" customHeight="1">
      <c r="C3277" s="28"/>
      <c r="D3277" s="27" t="s">
        <v>76</v>
      </c>
      <c r="E3277" s="27" t="s">
        <v>65</v>
      </c>
      <c r="F3277" s="29" t="s">
        <v>50</v>
      </c>
      <c r="G3277" s="27">
        <v>2.1999999999999999E-2</v>
      </c>
      <c r="H3277" s="30">
        <f>VLOOKUP(E3277,UPAH!$C:$F,4,0)</f>
        <v>106000</v>
      </c>
      <c r="I3277" s="31">
        <f t="shared" si="330"/>
        <v>2332</v>
      </c>
    </row>
    <row r="3278" spans="2:13" ht="15" customHeight="1">
      <c r="C3278" s="28"/>
      <c r="D3278" s="27" t="s">
        <v>49</v>
      </c>
      <c r="E3278" s="27" t="s">
        <v>66</v>
      </c>
      <c r="F3278" s="29" t="s">
        <v>50</v>
      </c>
      <c r="G3278" s="27">
        <v>2.1999999999999999E-2</v>
      </c>
      <c r="H3278" s="30">
        <f>VLOOKUP(E3278,UPAH!$C:$F,4,0)</f>
        <v>111000</v>
      </c>
      <c r="I3278" s="31">
        <f t="shared" si="330"/>
        <v>2442</v>
      </c>
    </row>
    <row r="3279" spans="2:13" ht="15" customHeight="1">
      <c r="C3279" s="28"/>
      <c r="D3279" s="28"/>
      <c r="E3279" s="28"/>
      <c r="F3279" s="34" t="s">
        <v>88</v>
      </c>
      <c r="G3279" s="35"/>
      <c r="H3279" s="28"/>
      <c r="I3279" s="32">
        <f>SUM(I3275:I3278)</f>
        <v>67254</v>
      </c>
    </row>
    <row r="3280" spans="2:13" ht="15" customHeight="1">
      <c r="C3280" s="27" t="s">
        <v>80</v>
      </c>
      <c r="D3280" s="27" t="s">
        <v>89</v>
      </c>
      <c r="E3280" s="28"/>
      <c r="F3280" s="28"/>
      <c r="G3280" s="28"/>
      <c r="H3280" s="28"/>
      <c r="I3280" s="28"/>
    </row>
    <row r="3281" spans="2:13" ht="15" customHeight="1">
      <c r="C3281" s="28"/>
      <c r="D3281" s="27" t="s">
        <v>103</v>
      </c>
      <c r="E3281" s="27" t="s">
        <v>104</v>
      </c>
      <c r="F3281" s="30" t="str">
        <f>VLOOKUP(E3281,MATERIAL!$C:$F,3,0)</f>
        <v>Kg</v>
      </c>
      <c r="G3281" s="27">
        <v>8.9999999999999993E-3</v>
      </c>
      <c r="H3281" s="30">
        <f>VLOOKUP(E3281,MATERIAL!$C:$F,4,0)</f>
        <v>1250</v>
      </c>
      <c r="I3281" s="31">
        <f t="shared" ref="I3281:I3283" si="331">+G3281*H3281</f>
        <v>11.25</v>
      </c>
    </row>
    <row r="3282" spans="2:13" ht="15" customHeight="1">
      <c r="C3282" s="28"/>
      <c r="D3282" s="27" t="s">
        <v>2361</v>
      </c>
      <c r="E3282" s="27" t="s">
        <v>2200</v>
      </c>
      <c r="F3282" s="30" t="str">
        <f>VLOOKUP(E3282,MATERIAL!$C:$F,3,0)</f>
        <v>m3</v>
      </c>
      <c r="G3282" s="27">
        <v>8.9999999999999993E-3</v>
      </c>
      <c r="H3282" s="30">
        <f>VLOOKUP(E3282,MATERIAL!$C:$F,4,0)</f>
        <v>111800</v>
      </c>
      <c r="I3282" s="31">
        <f t="shared" si="331"/>
        <v>1006.1999999999999</v>
      </c>
    </row>
    <row r="3283" spans="2:13" ht="15" customHeight="1">
      <c r="C3283" s="28"/>
      <c r="D3283" s="27" t="s">
        <v>78</v>
      </c>
      <c r="E3283" s="27" t="s">
        <v>2170</v>
      </c>
      <c r="F3283" s="30" t="str">
        <f>VLOOKUP(E3283,MATERIAL!$C:$F,3,0)</f>
        <v>m3</v>
      </c>
      <c r="G3283" s="27">
        <v>1.7999999999999999E-2</v>
      </c>
      <c r="H3283" s="30">
        <f>VLOOKUP(E3283,MATERIAL!$C:$F,4,0)</f>
        <v>131100</v>
      </c>
      <c r="I3283" s="31">
        <f t="shared" si="331"/>
        <v>2359.7999999999997</v>
      </c>
    </row>
    <row r="3284" spans="2:13" ht="15" customHeight="1">
      <c r="C3284" s="28"/>
      <c r="D3284" s="28"/>
      <c r="E3284" s="28"/>
      <c r="F3284" s="34" t="s">
        <v>90</v>
      </c>
      <c r="G3284" s="35"/>
      <c r="H3284" s="28"/>
      <c r="I3284" s="32">
        <f>SUM(I3281:I3283)</f>
        <v>3377.2499999999995</v>
      </c>
    </row>
    <row r="3285" spans="2:13" ht="15" customHeight="1">
      <c r="C3285" s="27" t="s">
        <v>81</v>
      </c>
      <c r="D3285" s="27" t="s">
        <v>91</v>
      </c>
      <c r="E3285" s="28"/>
      <c r="F3285" s="28"/>
      <c r="G3285" s="28"/>
      <c r="H3285" s="28"/>
      <c r="I3285" s="33"/>
    </row>
    <row r="3286" spans="2:13" ht="15" customHeight="1">
      <c r="C3286" s="28"/>
      <c r="D3286" s="28"/>
      <c r="E3286" s="28"/>
      <c r="F3286" s="34" t="s">
        <v>92</v>
      </c>
      <c r="G3286" s="35"/>
      <c r="H3286" s="28"/>
      <c r="I3286" s="33"/>
    </row>
    <row r="3287" spans="2:13" ht="15" customHeight="1">
      <c r="C3287" s="27" t="s">
        <v>82</v>
      </c>
      <c r="D3287" s="27" t="s">
        <v>93</v>
      </c>
      <c r="E3287" s="28"/>
      <c r="F3287" s="28"/>
      <c r="G3287" s="28"/>
      <c r="H3287" s="28"/>
      <c r="I3287" s="36">
        <f>I3279+I3284</f>
        <v>70631.25</v>
      </c>
    </row>
    <row r="3288" spans="2:13" ht="15" customHeight="1">
      <c r="C3288" s="27" t="s">
        <v>83</v>
      </c>
      <c r="D3288" s="27" t="str">
        <f>+"Overhead &amp; Profit "&amp;$L$3*100&amp;"%"</f>
        <v>Overhead &amp; Profit 9,5%</v>
      </c>
      <c r="E3288" s="28"/>
      <c r="F3288" s="28"/>
      <c r="G3288" s="27">
        <f>$L$3</f>
        <v>9.5000000000000001E-2</v>
      </c>
      <c r="H3288" s="28"/>
      <c r="I3288" s="36">
        <f>G3288*I3287</f>
        <v>6709.96875</v>
      </c>
    </row>
    <row r="3289" spans="2:13" ht="15" customHeight="1">
      <c r="B3289" s="37" t="str">
        <f>+$M$9&amp;J3289</f>
        <v>PPT18</v>
      </c>
      <c r="C3289" s="27" t="s">
        <v>1</v>
      </c>
      <c r="D3289" s="27" t="s">
        <v>94</v>
      </c>
      <c r="E3289" s="28"/>
      <c r="F3289" s="28"/>
      <c r="G3289" s="28"/>
      <c r="H3289" s="28"/>
      <c r="I3289" s="36">
        <f>SUM(I3287:I3288)</f>
        <v>77341.21875</v>
      </c>
      <c r="J3289" s="21">
        <v>18</v>
      </c>
    </row>
    <row r="3290" spans="2:13" ht="15" customHeight="1">
      <c r="B3290" s="26"/>
    </row>
    <row r="3291" spans="2:13">
      <c r="B3291" s="26"/>
      <c r="C3291" s="21" t="str">
        <f>VLOOKUP(B3307,'REKAP ANALISA'!$C:$G,3,0)</f>
        <v>Pemasangan 1 m2 berapen 1SP : 5PP tebal 15 mm</v>
      </c>
      <c r="M3291" s="21"/>
    </row>
    <row r="3292" spans="2:13">
      <c r="C3292" s="27" t="s">
        <v>0</v>
      </c>
      <c r="D3292" s="27" t="s">
        <v>60</v>
      </c>
      <c r="E3292" s="27" t="s">
        <v>59</v>
      </c>
      <c r="F3292" s="27" t="s">
        <v>61</v>
      </c>
      <c r="G3292" s="27" t="s">
        <v>62</v>
      </c>
      <c r="H3292" s="27" t="s">
        <v>85</v>
      </c>
      <c r="I3292" s="27" t="s">
        <v>86</v>
      </c>
      <c r="M3292" s="21"/>
    </row>
    <row r="3293" spans="2:13" ht="15" customHeight="1">
      <c r="C3293" s="27" t="s">
        <v>14</v>
      </c>
      <c r="D3293" s="27" t="s">
        <v>87</v>
      </c>
      <c r="E3293" s="28"/>
      <c r="F3293" s="28"/>
      <c r="G3293" s="28"/>
      <c r="H3293" s="28"/>
      <c r="I3293" s="28"/>
    </row>
    <row r="3294" spans="2:13" ht="15" customHeight="1">
      <c r="C3294" s="28"/>
      <c r="D3294" s="27" t="s">
        <v>53</v>
      </c>
      <c r="E3294" s="27" t="s">
        <v>63</v>
      </c>
      <c r="F3294" s="29" t="s">
        <v>50</v>
      </c>
      <c r="G3294" s="27">
        <v>0.15</v>
      </c>
      <c r="H3294" s="30">
        <f>VLOOKUP(E3294,UPAH!$C:$F,4,0)</f>
        <v>93000</v>
      </c>
      <c r="I3294" s="31">
        <f t="shared" ref="I3294:I3297" si="332">+G3294*H3294</f>
        <v>13950</v>
      </c>
    </row>
    <row r="3295" spans="2:13" ht="15" customHeight="1">
      <c r="C3295" s="28"/>
      <c r="D3295" s="27" t="s">
        <v>2167</v>
      </c>
      <c r="E3295" s="27" t="s">
        <v>64</v>
      </c>
      <c r="F3295" s="29" t="s">
        <v>50</v>
      </c>
      <c r="G3295" s="27">
        <v>7.4999999999999997E-2</v>
      </c>
      <c r="H3295" s="30">
        <f>VLOOKUP(E3295,UPAH!$C:$F,4,0)</f>
        <v>98000</v>
      </c>
      <c r="I3295" s="31">
        <f t="shared" si="332"/>
        <v>7350</v>
      </c>
    </row>
    <row r="3296" spans="2:13" ht="15" customHeight="1">
      <c r="C3296" s="28"/>
      <c r="D3296" s="27" t="s">
        <v>76</v>
      </c>
      <c r="E3296" s="27" t="s">
        <v>65</v>
      </c>
      <c r="F3296" s="29" t="s">
        <v>50</v>
      </c>
      <c r="G3296" s="27">
        <v>8.0000000000000002E-3</v>
      </c>
      <c r="H3296" s="30">
        <f>VLOOKUP(E3296,UPAH!$C:$F,4,0)</f>
        <v>106000</v>
      </c>
      <c r="I3296" s="31">
        <f t="shared" si="332"/>
        <v>848</v>
      </c>
    </row>
    <row r="3297" spans="2:13" ht="15" customHeight="1">
      <c r="C3297" s="28"/>
      <c r="D3297" s="27" t="s">
        <v>49</v>
      </c>
      <c r="E3297" s="27" t="s">
        <v>66</v>
      </c>
      <c r="F3297" s="29" t="s">
        <v>50</v>
      </c>
      <c r="G3297" s="27">
        <v>8.0000000000000002E-3</v>
      </c>
      <c r="H3297" s="30">
        <f>VLOOKUP(E3297,UPAH!$C:$F,4,0)</f>
        <v>111000</v>
      </c>
      <c r="I3297" s="31">
        <f t="shared" si="332"/>
        <v>888</v>
      </c>
    </row>
    <row r="3298" spans="2:13" ht="15" customHeight="1">
      <c r="C3298" s="28"/>
      <c r="D3298" s="28"/>
      <c r="E3298" s="28"/>
      <c r="F3298" s="34" t="s">
        <v>88</v>
      </c>
      <c r="G3298" s="35"/>
      <c r="H3298" s="28"/>
      <c r="I3298" s="32">
        <f>SUM(I3294:I3297)</f>
        <v>23036</v>
      </c>
    </row>
    <row r="3299" spans="2:13" ht="15" customHeight="1">
      <c r="C3299" s="27" t="s">
        <v>80</v>
      </c>
      <c r="D3299" s="27" t="s">
        <v>89</v>
      </c>
      <c r="E3299" s="28"/>
      <c r="F3299" s="28"/>
      <c r="G3299" s="28"/>
      <c r="H3299" s="28"/>
      <c r="I3299" s="28"/>
    </row>
    <row r="3300" spans="2:13" ht="15" customHeight="1">
      <c r="C3300" s="28"/>
      <c r="D3300" s="27" t="s">
        <v>103</v>
      </c>
      <c r="E3300" s="27" t="s">
        <v>104</v>
      </c>
      <c r="F3300" s="30" t="str">
        <f>VLOOKUP(E3300,MATERIAL!$C:$F,3,0)</f>
        <v>Kg</v>
      </c>
      <c r="G3300" s="27">
        <v>5.1840000000000002</v>
      </c>
      <c r="H3300" s="30">
        <f>VLOOKUP(E3300,MATERIAL!$C:$F,4,0)</f>
        <v>1250</v>
      </c>
      <c r="I3300" s="31">
        <f t="shared" ref="I3300:I3301" si="333">+G3300*H3300</f>
        <v>6480</v>
      </c>
    </row>
    <row r="3301" spans="2:13" ht="15" customHeight="1">
      <c r="C3301" s="28"/>
      <c r="D3301" s="27" t="s">
        <v>78</v>
      </c>
      <c r="E3301" s="27" t="s">
        <v>2170</v>
      </c>
      <c r="F3301" s="30" t="str">
        <f>VLOOKUP(E3301,MATERIAL!$C:$F,3,0)</f>
        <v>m3</v>
      </c>
      <c r="G3301" s="27">
        <v>2.5999999999999999E-2</v>
      </c>
      <c r="H3301" s="30">
        <f>VLOOKUP(E3301,MATERIAL!$C:$F,4,0)</f>
        <v>131100</v>
      </c>
      <c r="I3301" s="31">
        <f t="shared" si="333"/>
        <v>3408.6</v>
      </c>
    </row>
    <row r="3302" spans="2:13" ht="15" customHeight="1">
      <c r="C3302" s="28"/>
      <c r="D3302" s="28"/>
      <c r="E3302" s="28"/>
      <c r="F3302" s="34" t="s">
        <v>90</v>
      </c>
      <c r="G3302" s="35"/>
      <c r="H3302" s="28"/>
      <c r="I3302" s="32">
        <f>SUM(I3300:I3301)</f>
        <v>9888.6</v>
      </c>
    </row>
    <row r="3303" spans="2:13" ht="15" customHeight="1">
      <c r="C3303" s="27" t="s">
        <v>81</v>
      </c>
      <c r="D3303" s="27" t="s">
        <v>91</v>
      </c>
      <c r="E3303" s="28"/>
      <c r="F3303" s="28"/>
      <c r="G3303" s="28"/>
      <c r="H3303" s="28"/>
      <c r="I3303" s="33"/>
    </row>
    <row r="3304" spans="2:13" ht="15" customHeight="1">
      <c r="C3304" s="28"/>
      <c r="D3304" s="28"/>
      <c r="E3304" s="28"/>
      <c r="F3304" s="34" t="s">
        <v>92</v>
      </c>
      <c r="G3304" s="35"/>
      <c r="H3304" s="28"/>
      <c r="I3304" s="33"/>
    </row>
    <row r="3305" spans="2:13" ht="15" customHeight="1">
      <c r="C3305" s="27" t="s">
        <v>82</v>
      </c>
      <c r="D3305" s="27" t="s">
        <v>93</v>
      </c>
      <c r="E3305" s="28"/>
      <c r="F3305" s="28"/>
      <c r="G3305" s="28"/>
      <c r="H3305" s="28"/>
      <c r="I3305" s="36">
        <f>I3298+I3302</f>
        <v>32924.6</v>
      </c>
    </row>
    <row r="3306" spans="2:13" ht="15" customHeight="1">
      <c r="C3306" s="27" t="s">
        <v>83</v>
      </c>
      <c r="D3306" s="27" t="str">
        <f>+"Overhead &amp; Profit "&amp;$L$3*100&amp;"%"</f>
        <v>Overhead &amp; Profit 9,5%</v>
      </c>
      <c r="E3306" s="28"/>
      <c r="F3306" s="28"/>
      <c r="G3306" s="27">
        <f>$L$3</f>
        <v>9.5000000000000001E-2</v>
      </c>
      <c r="H3306" s="28"/>
      <c r="I3306" s="36">
        <f>G3306*I3305</f>
        <v>3127.837</v>
      </c>
    </row>
    <row r="3307" spans="2:13" ht="15" customHeight="1">
      <c r="B3307" s="37" t="str">
        <f>+$M$9&amp;J3307</f>
        <v>PPT19</v>
      </c>
      <c r="C3307" s="27" t="s">
        <v>1</v>
      </c>
      <c r="D3307" s="27" t="s">
        <v>94</v>
      </c>
      <c r="E3307" s="28"/>
      <c r="F3307" s="28"/>
      <c r="G3307" s="28"/>
      <c r="H3307" s="28"/>
      <c r="I3307" s="36">
        <f>SUM(I3305:I3306)</f>
        <v>36052.436999999998</v>
      </c>
      <c r="J3307" s="21">
        <v>19</v>
      </c>
    </row>
    <row r="3308" spans="2:13" ht="15" customHeight="1">
      <c r="B3308" s="26"/>
    </row>
    <row r="3309" spans="2:13" ht="15" customHeight="1">
      <c r="B3309" s="26"/>
      <c r="C3309" s="21" t="str">
        <f>VLOOKUP(B3325,'REKAP ANALISA'!$C:$G,3,0)</f>
        <v>Pemasangan 1 m’ plesteran skoning 1SP : 3PP lebar 10 cm</v>
      </c>
    </row>
    <row r="3310" spans="2:13">
      <c r="C3310" s="27" t="s">
        <v>0</v>
      </c>
      <c r="D3310" s="27" t="s">
        <v>60</v>
      </c>
      <c r="E3310" s="27" t="s">
        <v>59</v>
      </c>
      <c r="F3310" s="27" t="s">
        <v>61</v>
      </c>
      <c r="G3310" s="27" t="s">
        <v>62</v>
      </c>
      <c r="H3310" s="27" t="s">
        <v>85</v>
      </c>
      <c r="I3310" s="27" t="s">
        <v>86</v>
      </c>
      <c r="M3310" s="21"/>
    </row>
    <row r="3311" spans="2:13">
      <c r="C3311" s="27" t="s">
        <v>14</v>
      </c>
      <c r="D3311" s="27" t="s">
        <v>87</v>
      </c>
      <c r="E3311" s="28"/>
      <c r="F3311" s="28"/>
      <c r="G3311" s="28"/>
      <c r="H3311" s="28"/>
      <c r="I3311" s="28"/>
      <c r="M3311" s="21"/>
    </row>
    <row r="3312" spans="2:13" ht="15" customHeight="1">
      <c r="C3312" s="28"/>
      <c r="D3312" s="27" t="s">
        <v>53</v>
      </c>
      <c r="E3312" s="27" t="s">
        <v>63</v>
      </c>
      <c r="F3312" s="29" t="s">
        <v>50</v>
      </c>
      <c r="G3312" s="27">
        <v>0.08</v>
      </c>
      <c r="H3312" s="30">
        <f>VLOOKUP(E3312,UPAH!$C:$F,4,0)</f>
        <v>93000</v>
      </c>
      <c r="I3312" s="31">
        <f t="shared" ref="I3312:I3315" si="334">+G3312*H3312</f>
        <v>7440</v>
      </c>
    </row>
    <row r="3313" spans="2:13" ht="15" customHeight="1">
      <c r="C3313" s="28"/>
      <c r="D3313" s="27" t="s">
        <v>2167</v>
      </c>
      <c r="E3313" s="27" t="s">
        <v>64</v>
      </c>
      <c r="F3313" s="29" t="s">
        <v>50</v>
      </c>
      <c r="G3313" s="27">
        <v>0.4</v>
      </c>
      <c r="H3313" s="30">
        <f>VLOOKUP(E3313,UPAH!$C:$F,4,0)</f>
        <v>98000</v>
      </c>
      <c r="I3313" s="31">
        <f t="shared" si="334"/>
        <v>39200</v>
      </c>
    </row>
    <row r="3314" spans="2:13" ht="15" customHeight="1">
      <c r="C3314" s="28"/>
      <c r="D3314" s="27" t="s">
        <v>76</v>
      </c>
      <c r="E3314" s="27" t="s">
        <v>65</v>
      </c>
      <c r="F3314" s="29" t="s">
        <v>50</v>
      </c>
      <c r="G3314" s="27">
        <v>0.04</v>
      </c>
      <c r="H3314" s="30">
        <f>VLOOKUP(E3314,UPAH!$C:$F,4,0)</f>
        <v>106000</v>
      </c>
      <c r="I3314" s="31">
        <f t="shared" si="334"/>
        <v>4240</v>
      </c>
    </row>
    <row r="3315" spans="2:13" ht="15" customHeight="1">
      <c r="C3315" s="28"/>
      <c r="D3315" s="27" t="s">
        <v>49</v>
      </c>
      <c r="E3315" s="27" t="s">
        <v>66</v>
      </c>
      <c r="F3315" s="29" t="s">
        <v>50</v>
      </c>
      <c r="G3315" s="27">
        <v>4.0000000000000001E-3</v>
      </c>
      <c r="H3315" s="30">
        <f>VLOOKUP(E3315,UPAH!$C:$F,4,0)</f>
        <v>111000</v>
      </c>
      <c r="I3315" s="31">
        <f t="shared" si="334"/>
        <v>444</v>
      </c>
    </row>
    <row r="3316" spans="2:13" ht="15" customHeight="1">
      <c r="C3316" s="28"/>
      <c r="D3316" s="28"/>
      <c r="E3316" s="28"/>
      <c r="F3316" s="34" t="s">
        <v>88</v>
      </c>
      <c r="G3316" s="35"/>
      <c r="H3316" s="28"/>
      <c r="I3316" s="32">
        <f>SUM(I3312:I3315)</f>
        <v>51324</v>
      </c>
    </row>
    <row r="3317" spans="2:13" ht="15" customHeight="1">
      <c r="C3317" s="27" t="s">
        <v>80</v>
      </c>
      <c r="D3317" s="27" t="s">
        <v>89</v>
      </c>
      <c r="E3317" s="28"/>
      <c r="F3317" s="28"/>
      <c r="G3317" s="28"/>
      <c r="H3317" s="28"/>
      <c r="I3317" s="28"/>
    </row>
    <row r="3318" spans="2:13" ht="15" customHeight="1">
      <c r="C3318" s="28"/>
      <c r="D3318" s="27" t="s">
        <v>103</v>
      </c>
      <c r="E3318" s="27" t="s">
        <v>104</v>
      </c>
      <c r="F3318" s="30" t="str">
        <f>VLOOKUP(E3318,MATERIAL!$C:$F,3,0)</f>
        <v>Kg</v>
      </c>
      <c r="G3318" s="27">
        <v>0.5</v>
      </c>
      <c r="H3318" s="30">
        <f>VLOOKUP(E3318,MATERIAL!$C:$F,4,0)</f>
        <v>1250</v>
      </c>
      <c r="I3318" s="31">
        <f t="shared" ref="I3318:I3319" si="335">+G3318*H3318</f>
        <v>625</v>
      </c>
    </row>
    <row r="3319" spans="2:13" ht="15" customHeight="1">
      <c r="C3319" s="28"/>
      <c r="D3319" s="27" t="s">
        <v>78</v>
      </c>
      <c r="E3319" s="27" t="s">
        <v>2170</v>
      </c>
      <c r="F3319" s="30" t="str">
        <f>VLOOKUP(E3319,MATERIAL!$C:$F,3,0)</f>
        <v>m3</v>
      </c>
      <c r="G3319" s="27">
        <v>1.2999999999999999E-2</v>
      </c>
      <c r="H3319" s="30">
        <f>VLOOKUP(E3319,MATERIAL!$C:$F,4,0)</f>
        <v>131100</v>
      </c>
      <c r="I3319" s="31">
        <f t="shared" si="335"/>
        <v>1704.3</v>
      </c>
    </row>
    <row r="3320" spans="2:13" ht="15" customHeight="1">
      <c r="C3320" s="28"/>
      <c r="D3320" s="28"/>
      <c r="E3320" s="28"/>
      <c r="F3320" s="34" t="s">
        <v>90</v>
      </c>
      <c r="G3320" s="35"/>
      <c r="H3320" s="28"/>
      <c r="I3320" s="32">
        <f>SUM(I3318:I3319)</f>
        <v>2329.3000000000002</v>
      </c>
    </row>
    <row r="3321" spans="2:13" ht="15" customHeight="1">
      <c r="C3321" s="27" t="s">
        <v>81</v>
      </c>
      <c r="D3321" s="27" t="s">
        <v>91</v>
      </c>
      <c r="E3321" s="28"/>
      <c r="F3321" s="28"/>
      <c r="G3321" s="28"/>
      <c r="H3321" s="28"/>
      <c r="I3321" s="33"/>
    </row>
    <row r="3322" spans="2:13" ht="15" customHeight="1">
      <c r="C3322" s="28"/>
      <c r="D3322" s="28"/>
      <c r="E3322" s="28"/>
      <c r="F3322" s="34" t="s">
        <v>92</v>
      </c>
      <c r="G3322" s="35"/>
      <c r="H3322" s="28"/>
      <c r="I3322" s="33"/>
    </row>
    <row r="3323" spans="2:13" ht="15" customHeight="1">
      <c r="C3323" s="27" t="s">
        <v>82</v>
      </c>
      <c r="D3323" s="27" t="s">
        <v>93</v>
      </c>
      <c r="E3323" s="28"/>
      <c r="F3323" s="28"/>
      <c r="G3323" s="28"/>
      <c r="H3323" s="28"/>
      <c r="I3323" s="36">
        <f>I3316+I3320</f>
        <v>53653.3</v>
      </c>
    </row>
    <row r="3324" spans="2:13" ht="15" customHeight="1">
      <c r="C3324" s="27" t="s">
        <v>83</v>
      </c>
      <c r="D3324" s="27" t="str">
        <f>+"Overhead &amp; Profit "&amp;$L$3*100&amp;"%"</f>
        <v>Overhead &amp; Profit 9,5%</v>
      </c>
      <c r="E3324" s="28"/>
      <c r="F3324" s="28"/>
      <c r="G3324" s="27">
        <f>$L$3</f>
        <v>9.5000000000000001E-2</v>
      </c>
      <c r="H3324" s="28"/>
      <c r="I3324" s="36">
        <f>G3324*I3323</f>
        <v>5097.0635000000002</v>
      </c>
    </row>
    <row r="3325" spans="2:13" ht="15" customHeight="1">
      <c r="B3325" s="37" t="str">
        <f>+$M$9&amp;J3325</f>
        <v>PPT20</v>
      </c>
      <c r="C3325" s="27" t="s">
        <v>1</v>
      </c>
      <c r="D3325" s="27" t="s">
        <v>94</v>
      </c>
      <c r="E3325" s="28"/>
      <c r="F3325" s="28"/>
      <c r="G3325" s="28"/>
      <c r="H3325" s="28"/>
      <c r="I3325" s="36">
        <f>SUM(I3323:I3324)</f>
        <v>58750.363500000007</v>
      </c>
      <c r="J3325" s="21">
        <v>20</v>
      </c>
    </row>
    <row r="3326" spans="2:13" ht="15" customHeight="1">
      <c r="B3326" s="26"/>
    </row>
    <row r="3327" spans="2:13" ht="15" customHeight="1">
      <c r="B3327" s="26"/>
      <c r="C3327" s="21" t="str">
        <f>VLOOKUP(B3343,'REKAP ANALISA'!$C:$G,3,0)</f>
        <v>Pemasangan 1 m2 plesteran granit 1SP : 2 granit tebal 1cm</v>
      </c>
    </row>
    <row r="3328" spans="2:13">
      <c r="C3328" s="27" t="s">
        <v>0</v>
      </c>
      <c r="D3328" s="27" t="s">
        <v>60</v>
      </c>
      <c r="E3328" s="27" t="s">
        <v>59</v>
      </c>
      <c r="F3328" s="27" t="s">
        <v>61</v>
      </c>
      <c r="G3328" s="27" t="s">
        <v>62</v>
      </c>
      <c r="H3328" s="27" t="s">
        <v>85</v>
      </c>
      <c r="I3328" s="27" t="s">
        <v>86</v>
      </c>
      <c r="M3328" s="21"/>
    </row>
    <row r="3329" spans="2:13">
      <c r="C3329" s="27" t="s">
        <v>14</v>
      </c>
      <c r="D3329" s="27" t="s">
        <v>87</v>
      </c>
      <c r="E3329" s="28"/>
      <c r="F3329" s="28"/>
      <c r="G3329" s="28"/>
      <c r="H3329" s="28"/>
      <c r="I3329" s="28"/>
      <c r="M3329" s="21"/>
    </row>
    <row r="3330" spans="2:13" ht="15" customHeight="1">
      <c r="C3330" s="28"/>
      <c r="D3330" s="27" t="s">
        <v>53</v>
      </c>
      <c r="E3330" s="27" t="s">
        <v>63</v>
      </c>
      <c r="F3330" s="29" t="s">
        <v>50</v>
      </c>
      <c r="G3330" s="27">
        <v>0.45</v>
      </c>
      <c r="H3330" s="30">
        <f>VLOOKUP(E3330,UPAH!$C:$F,4,0)</f>
        <v>93000</v>
      </c>
      <c r="I3330" s="31">
        <f t="shared" ref="I3330:I3333" si="336">+G3330*H3330</f>
        <v>41850</v>
      </c>
    </row>
    <row r="3331" spans="2:13" ht="15" customHeight="1">
      <c r="C3331" s="28"/>
      <c r="D3331" s="27" t="s">
        <v>2167</v>
      </c>
      <c r="E3331" s="27" t="s">
        <v>64</v>
      </c>
      <c r="F3331" s="29" t="s">
        <v>50</v>
      </c>
      <c r="G3331" s="27">
        <v>0.22500000000000001</v>
      </c>
      <c r="H3331" s="30">
        <f>VLOOKUP(E3331,UPAH!$C:$F,4,0)</f>
        <v>98000</v>
      </c>
      <c r="I3331" s="31">
        <f t="shared" si="336"/>
        <v>22050</v>
      </c>
    </row>
    <row r="3332" spans="2:13" ht="15" customHeight="1">
      <c r="C3332" s="28"/>
      <c r="D3332" s="27" t="s">
        <v>76</v>
      </c>
      <c r="E3332" s="27" t="s">
        <v>65</v>
      </c>
      <c r="F3332" s="29" t="s">
        <v>50</v>
      </c>
      <c r="G3332" s="27">
        <v>2.3E-2</v>
      </c>
      <c r="H3332" s="30">
        <f>VLOOKUP(E3332,UPAH!$C:$F,4,0)</f>
        <v>106000</v>
      </c>
      <c r="I3332" s="31">
        <f t="shared" si="336"/>
        <v>2438</v>
      </c>
    </row>
    <row r="3333" spans="2:13" ht="15" customHeight="1">
      <c r="C3333" s="28"/>
      <c r="D3333" s="27" t="s">
        <v>49</v>
      </c>
      <c r="E3333" s="27" t="s">
        <v>66</v>
      </c>
      <c r="F3333" s="29" t="s">
        <v>50</v>
      </c>
      <c r="G3333" s="27">
        <v>2.3E-2</v>
      </c>
      <c r="H3333" s="30">
        <f>VLOOKUP(E3333,UPAH!$C:$F,4,0)</f>
        <v>111000</v>
      </c>
      <c r="I3333" s="31">
        <f t="shared" si="336"/>
        <v>2553</v>
      </c>
    </row>
    <row r="3334" spans="2:13" ht="15" customHeight="1">
      <c r="C3334" s="28"/>
      <c r="D3334" s="28"/>
      <c r="E3334" s="28"/>
      <c r="F3334" s="34" t="s">
        <v>88</v>
      </c>
      <c r="G3334" s="35"/>
      <c r="H3334" s="28"/>
      <c r="I3334" s="32">
        <f>SUM(I3330:I3333)</f>
        <v>68891</v>
      </c>
    </row>
    <row r="3335" spans="2:13" ht="15" customHeight="1">
      <c r="C3335" s="27" t="s">
        <v>80</v>
      </c>
      <c r="D3335" s="27" t="s">
        <v>89</v>
      </c>
      <c r="E3335" s="28"/>
      <c r="F3335" s="28"/>
      <c r="G3335" s="28"/>
      <c r="H3335" s="28"/>
      <c r="I3335" s="28"/>
    </row>
    <row r="3336" spans="2:13" ht="15" customHeight="1">
      <c r="C3336" s="28"/>
      <c r="D3336" s="27" t="s">
        <v>103</v>
      </c>
      <c r="E3336" s="27" t="s">
        <v>104</v>
      </c>
      <c r="F3336" s="30" t="str">
        <f>VLOOKUP(E3336,MATERIAL!$C:$F,3,0)</f>
        <v>Kg</v>
      </c>
      <c r="G3336" s="27">
        <v>10</v>
      </c>
      <c r="H3336" s="30">
        <f>VLOOKUP(E3336,MATERIAL!$C:$F,4,0)</f>
        <v>1250</v>
      </c>
      <c r="I3336" s="31">
        <f t="shared" ref="I3336:I3337" si="337">+G3336*H3336</f>
        <v>12500</v>
      </c>
    </row>
    <row r="3337" spans="2:13" ht="15" customHeight="1">
      <c r="C3337" s="28"/>
      <c r="D3337" s="27" t="s">
        <v>2362</v>
      </c>
      <c r="E3337" s="27" t="s">
        <v>2363</v>
      </c>
      <c r="F3337" s="30" t="str">
        <f>VLOOKUP(E3337,MATERIAL!$C:$F,3,0)</f>
        <v>Kg</v>
      </c>
      <c r="G3337" s="27">
        <v>15</v>
      </c>
      <c r="H3337" s="30">
        <f>VLOOKUP(E3337,MATERIAL!$C:$F,4,0)</f>
        <v>6900</v>
      </c>
      <c r="I3337" s="31">
        <f t="shared" si="337"/>
        <v>103500</v>
      </c>
    </row>
    <row r="3338" spans="2:13" ht="15" customHeight="1">
      <c r="C3338" s="28"/>
      <c r="D3338" s="28"/>
      <c r="E3338" s="28"/>
      <c r="F3338" s="34" t="s">
        <v>90</v>
      </c>
      <c r="G3338" s="35"/>
      <c r="H3338" s="28"/>
      <c r="I3338" s="32">
        <f>SUM(I3336:I3337)</f>
        <v>116000</v>
      </c>
    </row>
    <row r="3339" spans="2:13" ht="15" customHeight="1">
      <c r="C3339" s="27" t="s">
        <v>81</v>
      </c>
      <c r="D3339" s="27" t="s">
        <v>91</v>
      </c>
      <c r="E3339" s="28"/>
      <c r="F3339" s="28"/>
      <c r="G3339" s="28"/>
      <c r="H3339" s="28"/>
      <c r="I3339" s="33"/>
    </row>
    <row r="3340" spans="2:13" ht="15" customHeight="1">
      <c r="C3340" s="28"/>
      <c r="D3340" s="28"/>
      <c r="E3340" s="28"/>
      <c r="F3340" s="34" t="s">
        <v>92</v>
      </c>
      <c r="G3340" s="35"/>
      <c r="H3340" s="28"/>
      <c r="I3340" s="33"/>
    </row>
    <row r="3341" spans="2:13" ht="15" customHeight="1">
      <c r="C3341" s="27" t="s">
        <v>82</v>
      </c>
      <c r="D3341" s="27" t="s">
        <v>93</v>
      </c>
      <c r="E3341" s="28"/>
      <c r="F3341" s="28"/>
      <c r="G3341" s="28"/>
      <c r="H3341" s="28"/>
      <c r="I3341" s="36">
        <f>I3334+I3338</f>
        <v>184891</v>
      </c>
    </row>
    <row r="3342" spans="2:13" ht="15" customHeight="1">
      <c r="C3342" s="27" t="s">
        <v>83</v>
      </c>
      <c r="D3342" s="27" t="str">
        <f>+"Overhead &amp; Profit "&amp;$L$3*100&amp;"%"</f>
        <v>Overhead &amp; Profit 9,5%</v>
      </c>
      <c r="E3342" s="28"/>
      <c r="F3342" s="28"/>
      <c r="G3342" s="27">
        <f>$L$3</f>
        <v>9.5000000000000001E-2</v>
      </c>
      <c r="H3342" s="28"/>
      <c r="I3342" s="36">
        <f>G3342*I3341</f>
        <v>17564.645</v>
      </c>
    </row>
    <row r="3343" spans="2:13" ht="15" customHeight="1">
      <c r="B3343" s="37" t="str">
        <f>+$M$9&amp;J3343</f>
        <v>PPT21</v>
      </c>
      <c r="C3343" s="27" t="s">
        <v>1</v>
      </c>
      <c r="D3343" s="27" t="s">
        <v>94</v>
      </c>
      <c r="E3343" s="28"/>
      <c r="F3343" s="28"/>
      <c r="G3343" s="28"/>
      <c r="H3343" s="28"/>
      <c r="I3343" s="36">
        <f>SUM(I3341:I3342)</f>
        <v>202455.64499999999</v>
      </c>
      <c r="J3343" s="21">
        <v>21</v>
      </c>
    </row>
    <row r="3344" spans="2:13" ht="15" customHeight="1">
      <c r="B3344" s="26"/>
    </row>
    <row r="3345" spans="2:13" ht="15" customHeight="1">
      <c r="B3345" s="26"/>
      <c r="C3345" s="21" t="str">
        <f>VLOOKUP(B3361,'REKAP ANALISA'!$C:$G,3,0)</f>
        <v>Pemasangan 1 m2 plesteran traso 1SP : 2 traso tebal 1cm</v>
      </c>
    </row>
    <row r="3346" spans="2:13">
      <c r="C3346" s="27" t="s">
        <v>0</v>
      </c>
      <c r="D3346" s="27" t="s">
        <v>60</v>
      </c>
      <c r="E3346" s="27" t="s">
        <v>59</v>
      </c>
      <c r="F3346" s="27" t="s">
        <v>61</v>
      </c>
      <c r="G3346" s="27" t="s">
        <v>62</v>
      </c>
      <c r="H3346" s="27" t="s">
        <v>85</v>
      </c>
      <c r="I3346" s="27" t="s">
        <v>86</v>
      </c>
      <c r="M3346" s="21"/>
    </row>
    <row r="3347" spans="2:13">
      <c r="C3347" s="27" t="s">
        <v>14</v>
      </c>
      <c r="D3347" s="27" t="s">
        <v>87</v>
      </c>
      <c r="E3347" s="28"/>
      <c r="F3347" s="28"/>
      <c r="G3347" s="28"/>
      <c r="H3347" s="28"/>
      <c r="I3347" s="28"/>
      <c r="M3347" s="21"/>
    </row>
    <row r="3348" spans="2:13" ht="15" customHeight="1">
      <c r="C3348" s="28"/>
      <c r="D3348" s="27" t="s">
        <v>53</v>
      </c>
      <c r="E3348" s="27" t="s">
        <v>63</v>
      </c>
      <c r="F3348" s="29" t="s">
        <v>50</v>
      </c>
      <c r="G3348" s="27">
        <v>0.45</v>
      </c>
      <c r="H3348" s="30">
        <f>VLOOKUP(E3348,UPAH!$C:$F,4,0)</f>
        <v>93000</v>
      </c>
      <c r="I3348" s="31">
        <f t="shared" ref="I3348:I3351" si="338">+G3348*H3348</f>
        <v>41850</v>
      </c>
    </row>
    <row r="3349" spans="2:13" ht="15" customHeight="1">
      <c r="C3349" s="28"/>
      <c r="D3349" s="27" t="s">
        <v>2167</v>
      </c>
      <c r="E3349" s="27" t="s">
        <v>64</v>
      </c>
      <c r="F3349" s="29" t="s">
        <v>50</v>
      </c>
      <c r="G3349" s="27">
        <v>0.22500000000000001</v>
      </c>
      <c r="H3349" s="30">
        <f>VLOOKUP(E3349,UPAH!$C:$F,4,0)</f>
        <v>98000</v>
      </c>
      <c r="I3349" s="31">
        <f t="shared" si="338"/>
        <v>22050</v>
      </c>
    </row>
    <row r="3350" spans="2:13" ht="15" customHeight="1">
      <c r="C3350" s="28"/>
      <c r="D3350" s="27" t="s">
        <v>76</v>
      </c>
      <c r="E3350" s="27" t="s">
        <v>65</v>
      </c>
      <c r="F3350" s="29" t="s">
        <v>50</v>
      </c>
      <c r="G3350" s="27">
        <v>2.3E-2</v>
      </c>
      <c r="H3350" s="30">
        <f>VLOOKUP(E3350,UPAH!$C:$F,4,0)</f>
        <v>106000</v>
      </c>
      <c r="I3350" s="31">
        <f t="shared" si="338"/>
        <v>2438</v>
      </c>
    </row>
    <row r="3351" spans="2:13" ht="15" customHeight="1">
      <c r="C3351" s="28"/>
      <c r="D3351" s="27" t="s">
        <v>49</v>
      </c>
      <c r="E3351" s="27" t="s">
        <v>66</v>
      </c>
      <c r="F3351" s="29" t="s">
        <v>50</v>
      </c>
      <c r="G3351" s="27">
        <v>2.3E-2</v>
      </c>
      <c r="H3351" s="30">
        <f>VLOOKUP(E3351,UPAH!$C:$F,4,0)</f>
        <v>111000</v>
      </c>
      <c r="I3351" s="31">
        <f t="shared" si="338"/>
        <v>2553</v>
      </c>
    </row>
    <row r="3352" spans="2:13" ht="15" customHeight="1">
      <c r="C3352" s="28"/>
      <c r="D3352" s="28"/>
      <c r="E3352" s="28"/>
      <c r="F3352" s="34" t="s">
        <v>88</v>
      </c>
      <c r="G3352" s="35"/>
      <c r="H3352" s="28"/>
      <c r="I3352" s="32">
        <f>SUM(I3348:I3351)</f>
        <v>68891</v>
      </c>
    </row>
    <row r="3353" spans="2:13" ht="15" customHeight="1">
      <c r="C3353" s="27" t="s">
        <v>80</v>
      </c>
      <c r="D3353" s="27" t="s">
        <v>89</v>
      </c>
      <c r="E3353" s="28"/>
      <c r="F3353" s="28"/>
      <c r="G3353" s="28"/>
      <c r="H3353" s="28"/>
      <c r="I3353" s="28"/>
    </row>
    <row r="3354" spans="2:13" ht="15" customHeight="1">
      <c r="C3354" s="28"/>
      <c r="D3354" s="27" t="s">
        <v>103</v>
      </c>
      <c r="E3354" s="27" t="s">
        <v>104</v>
      </c>
      <c r="F3354" s="30" t="str">
        <f>VLOOKUP(E3354,MATERIAL!$C:$F,3,0)</f>
        <v>Kg</v>
      </c>
      <c r="G3354" s="27">
        <v>10</v>
      </c>
      <c r="H3354" s="30">
        <f>VLOOKUP(E3354,MATERIAL!$C:$F,4,0)</f>
        <v>1250</v>
      </c>
      <c r="I3354" s="31">
        <f t="shared" ref="I3354:I3355" si="339">+G3354*H3354</f>
        <v>12500</v>
      </c>
    </row>
    <row r="3355" spans="2:13" ht="15" customHeight="1">
      <c r="C3355" s="28"/>
      <c r="D3355" s="27" t="s">
        <v>2364</v>
      </c>
      <c r="E3355" s="27" t="s">
        <v>2365</v>
      </c>
      <c r="F3355" s="30" t="str">
        <f>VLOOKUP(E3355,MATERIAL!$C:$F,3,0)</f>
        <v>Kg</v>
      </c>
      <c r="G3355" s="27">
        <v>15</v>
      </c>
      <c r="H3355" s="30">
        <f>VLOOKUP(E3355,MATERIAL!$C:$F,4,0)</f>
        <v>8100</v>
      </c>
      <c r="I3355" s="31">
        <f t="shared" si="339"/>
        <v>121500</v>
      </c>
    </row>
    <row r="3356" spans="2:13" ht="15" customHeight="1">
      <c r="C3356" s="28"/>
      <c r="D3356" s="28"/>
      <c r="E3356" s="28"/>
      <c r="F3356" s="34" t="s">
        <v>90</v>
      </c>
      <c r="G3356" s="35"/>
      <c r="H3356" s="28"/>
      <c r="I3356" s="32">
        <f>SUM(I3354:I3355)</f>
        <v>134000</v>
      </c>
    </row>
    <row r="3357" spans="2:13" ht="15" customHeight="1">
      <c r="C3357" s="27" t="s">
        <v>81</v>
      </c>
      <c r="D3357" s="27" t="s">
        <v>91</v>
      </c>
      <c r="E3357" s="28"/>
      <c r="F3357" s="28"/>
      <c r="G3357" s="28"/>
      <c r="H3357" s="28"/>
      <c r="I3357" s="33"/>
    </row>
    <row r="3358" spans="2:13" ht="15" customHeight="1">
      <c r="C3358" s="28"/>
      <c r="D3358" s="28"/>
      <c r="E3358" s="28"/>
      <c r="F3358" s="34" t="s">
        <v>92</v>
      </c>
      <c r="G3358" s="35"/>
      <c r="H3358" s="28"/>
      <c r="I3358" s="33"/>
    </row>
    <row r="3359" spans="2:13" ht="15" customHeight="1">
      <c r="C3359" s="27" t="s">
        <v>82</v>
      </c>
      <c r="D3359" s="27" t="s">
        <v>93</v>
      </c>
      <c r="E3359" s="28"/>
      <c r="F3359" s="28"/>
      <c r="G3359" s="28"/>
      <c r="H3359" s="28"/>
      <c r="I3359" s="36">
        <f>I3352+I3356</f>
        <v>202891</v>
      </c>
    </row>
    <row r="3360" spans="2:13" ht="15" customHeight="1">
      <c r="C3360" s="27" t="s">
        <v>83</v>
      </c>
      <c r="D3360" s="27" t="str">
        <f>+"Overhead &amp; Profit "&amp;$L$3*100&amp;"%"</f>
        <v>Overhead &amp; Profit 9,5%</v>
      </c>
      <c r="E3360" s="28"/>
      <c r="F3360" s="28"/>
      <c r="G3360" s="27">
        <f>$L$3</f>
        <v>9.5000000000000001E-2</v>
      </c>
      <c r="H3360" s="28"/>
      <c r="I3360" s="36">
        <f>G3360*I3359</f>
        <v>19274.645</v>
      </c>
    </row>
    <row r="3361" spans="2:13" ht="15" customHeight="1">
      <c r="B3361" s="37" t="str">
        <f>+$M$9&amp;J3361</f>
        <v>PPT22</v>
      </c>
      <c r="C3361" s="27" t="s">
        <v>1</v>
      </c>
      <c r="D3361" s="27" t="s">
        <v>94</v>
      </c>
      <c r="E3361" s="28"/>
      <c r="F3361" s="28"/>
      <c r="G3361" s="28"/>
      <c r="H3361" s="28"/>
      <c r="I3361" s="36">
        <f>SUM(I3359:I3360)</f>
        <v>222165.64499999999</v>
      </c>
      <c r="J3361" s="21">
        <v>22</v>
      </c>
    </row>
    <row r="3362" spans="2:13" ht="15" customHeight="1">
      <c r="B3362" s="26"/>
    </row>
    <row r="3363" spans="2:13" ht="15" customHeight="1">
      <c r="B3363" s="26"/>
      <c r="C3363" s="21" t="str">
        <f>VLOOKUP(B3379,'REKAP ANALISA'!$C:$G,3,0)</f>
        <v>Pemasangan 1 m2 plesteran ciprat 1SP : 2PP</v>
      </c>
    </row>
    <row r="3364" spans="2:13">
      <c r="C3364" s="27" t="s">
        <v>0</v>
      </c>
      <c r="D3364" s="27" t="s">
        <v>60</v>
      </c>
      <c r="E3364" s="27" t="s">
        <v>59</v>
      </c>
      <c r="F3364" s="27" t="s">
        <v>61</v>
      </c>
      <c r="G3364" s="27" t="s">
        <v>62</v>
      </c>
      <c r="H3364" s="27" t="s">
        <v>85</v>
      </c>
      <c r="I3364" s="27" t="s">
        <v>86</v>
      </c>
      <c r="M3364" s="21"/>
    </row>
    <row r="3365" spans="2:13">
      <c r="C3365" s="27" t="s">
        <v>14</v>
      </c>
      <c r="D3365" s="27" t="s">
        <v>87</v>
      </c>
      <c r="E3365" s="28"/>
      <c r="F3365" s="28"/>
      <c r="G3365" s="28"/>
      <c r="H3365" s="28"/>
      <c r="I3365" s="28"/>
      <c r="M3365" s="21"/>
    </row>
    <row r="3366" spans="2:13" ht="15" customHeight="1">
      <c r="C3366" s="28"/>
      <c r="D3366" s="27" t="s">
        <v>53</v>
      </c>
      <c r="E3366" s="27" t="s">
        <v>63</v>
      </c>
      <c r="F3366" s="29" t="s">
        <v>50</v>
      </c>
      <c r="G3366" s="27">
        <v>0.3</v>
      </c>
      <c r="H3366" s="30">
        <f>VLOOKUP(E3366,UPAH!$C:$F,4,0)</f>
        <v>93000</v>
      </c>
      <c r="I3366" s="31">
        <f t="shared" ref="I3366:I3369" si="340">+G3366*H3366</f>
        <v>27900</v>
      </c>
    </row>
    <row r="3367" spans="2:13" ht="15" customHeight="1">
      <c r="C3367" s="28"/>
      <c r="D3367" s="27" t="s">
        <v>2167</v>
      </c>
      <c r="E3367" s="27" t="s">
        <v>64</v>
      </c>
      <c r="F3367" s="29" t="s">
        <v>50</v>
      </c>
      <c r="G3367" s="27">
        <v>0.1</v>
      </c>
      <c r="H3367" s="30">
        <f>VLOOKUP(E3367,UPAH!$C:$F,4,0)</f>
        <v>98000</v>
      </c>
      <c r="I3367" s="31">
        <f t="shared" si="340"/>
        <v>9800</v>
      </c>
    </row>
    <row r="3368" spans="2:13" ht="15" customHeight="1">
      <c r="C3368" s="28"/>
      <c r="D3368" s="27" t="s">
        <v>76</v>
      </c>
      <c r="E3368" s="27" t="s">
        <v>65</v>
      </c>
      <c r="F3368" s="29" t="s">
        <v>50</v>
      </c>
      <c r="G3368" s="27">
        <v>0.01</v>
      </c>
      <c r="H3368" s="30">
        <f>VLOOKUP(E3368,UPAH!$C:$F,4,0)</f>
        <v>106000</v>
      </c>
      <c r="I3368" s="31">
        <f t="shared" si="340"/>
        <v>1060</v>
      </c>
    </row>
    <row r="3369" spans="2:13" ht="15" customHeight="1">
      <c r="C3369" s="28"/>
      <c r="D3369" s="27" t="s">
        <v>49</v>
      </c>
      <c r="E3369" s="27" t="s">
        <v>66</v>
      </c>
      <c r="F3369" s="29" t="s">
        <v>50</v>
      </c>
      <c r="G3369" s="27">
        <v>1.4999999999999999E-2</v>
      </c>
      <c r="H3369" s="30">
        <f>VLOOKUP(E3369,UPAH!$C:$F,4,0)</f>
        <v>111000</v>
      </c>
      <c r="I3369" s="31">
        <f t="shared" si="340"/>
        <v>1665</v>
      </c>
    </row>
    <row r="3370" spans="2:13" ht="15" customHeight="1">
      <c r="C3370" s="28"/>
      <c r="D3370" s="28"/>
      <c r="E3370" s="28"/>
      <c r="F3370" s="34" t="s">
        <v>88</v>
      </c>
      <c r="G3370" s="35"/>
      <c r="H3370" s="28"/>
      <c r="I3370" s="32">
        <f>SUM(I3366:I3369)</f>
        <v>40425</v>
      </c>
    </row>
    <row r="3371" spans="2:13" ht="15" customHeight="1">
      <c r="C3371" s="27" t="s">
        <v>80</v>
      </c>
      <c r="D3371" s="27" t="s">
        <v>89</v>
      </c>
      <c r="E3371" s="28"/>
      <c r="F3371" s="28"/>
      <c r="G3371" s="28"/>
      <c r="H3371" s="28"/>
      <c r="I3371" s="28"/>
    </row>
    <row r="3372" spans="2:13" ht="15" customHeight="1">
      <c r="C3372" s="28"/>
      <c r="D3372" s="27" t="s">
        <v>103</v>
      </c>
      <c r="E3372" s="27" t="s">
        <v>104</v>
      </c>
      <c r="F3372" s="30" t="str">
        <f>VLOOKUP(E3372,MATERIAL!$C:$F,3,0)</f>
        <v>Kg</v>
      </c>
      <c r="G3372" s="27">
        <v>4.32</v>
      </c>
      <c r="H3372" s="30">
        <f>VLOOKUP(E3372,MATERIAL!$C:$F,4,0)</f>
        <v>1250</v>
      </c>
      <c r="I3372" s="31">
        <f t="shared" ref="I3372:I3373" si="341">+G3372*H3372</f>
        <v>5400</v>
      </c>
    </row>
    <row r="3373" spans="2:13" ht="15" customHeight="1">
      <c r="C3373" s="28"/>
      <c r="D3373" s="27" t="s">
        <v>78</v>
      </c>
      <c r="E3373" s="27" t="s">
        <v>2170</v>
      </c>
      <c r="F3373" s="30" t="str">
        <f>VLOOKUP(E3373,MATERIAL!$C:$F,3,0)</f>
        <v>m3</v>
      </c>
      <c r="G3373" s="27">
        <v>6.0000000000000001E-3</v>
      </c>
      <c r="H3373" s="30">
        <f>VLOOKUP(E3373,MATERIAL!$C:$F,4,0)</f>
        <v>131100</v>
      </c>
      <c r="I3373" s="31">
        <f t="shared" si="341"/>
        <v>786.6</v>
      </c>
    </row>
    <row r="3374" spans="2:13" ht="15" customHeight="1">
      <c r="C3374" s="28"/>
      <c r="D3374" s="28"/>
      <c r="E3374" s="28"/>
      <c r="F3374" s="34" t="s">
        <v>90</v>
      </c>
      <c r="G3374" s="35"/>
      <c r="H3374" s="28"/>
      <c r="I3374" s="32">
        <f>SUM(I3372:I3373)</f>
        <v>6186.6</v>
      </c>
    </row>
    <row r="3375" spans="2:13" ht="15" customHeight="1">
      <c r="C3375" s="27" t="s">
        <v>81</v>
      </c>
      <c r="D3375" s="27" t="s">
        <v>91</v>
      </c>
      <c r="E3375" s="28"/>
      <c r="F3375" s="28"/>
      <c r="G3375" s="28"/>
      <c r="H3375" s="28"/>
      <c r="I3375" s="33"/>
    </row>
    <row r="3376" spans="2:13" ht="15" customHeight="1">
      <c r="C3376" s="28"/>
      <c r="D3376" s="28"/>
      <c r="E3376" s="28"/>
      <c r="F3376" s="34" t="s">
        <v>92</v>
      </c>
      <c r="G3376" s="35"/>
      <c r="H3376" s="28"/>
      <c r="I3376" s="33"/>
    </row>
    <row r="3377" spans="2:13" ht="15" customHeight="1">
      <c r="C3377" s="27" t="s">
        <v>82</v>
      </c>
      <c r="D3377" s="27" t="s">
        <v>93</v>
      </c>
      <c r="E3377" s="28"/>
      <c r="F3377" s="28"/>
      <c r="G3377" s="28"/>
      <c r="H3377" s="28"/>
      <c r="I3377" s="36">
        <f>I3370+I3374</f>
        <v>46611.6</v>
      </c>
    </row>
    <row r="3378" spans="2:13" ht="15" customHeight="1">
      <c r="C3378" s="27" t="s">
        <v>83</v>
      </c>
      <c r="D3378" s="27" t="str">
        <f>+"Overhead &amp; Profit "&amp;$L$3*100&amp;"%"</f>
        <v>Overhead &amp; Profit 9,5%</v>
      </c>
      <c r="E3378" s="28"/>
      <c r="F3378" s="28"/>
      <c r="G3378" s="27">
        <f>$L$3</f>
        <v>9.5000000000000001E-2</v>
      </c>
      <c r="H3378" s="28"/>
      <c r="I3378" s="36">
        <f>G3378*I3377</f>
        <v>4428.1019999999999</v>
      </c>
    </row>
    <row r="3379" spans="2:13" ht="15" customHeight="1">
      <c r="B3379" s="37" t="str">
        <f>+$M$9&amp;J3379</f>
        <v>PPT23</v>
      </c>
      <c r="C3379" s="27" t="s">
        <v>1</v>
      </c>
      <c r="D3379" s="27" t="s">
        <v>94</v>
      </c>
      <c r="E3379" s="28"/>
      <c r="F3379" s="28"/>
      <c r="G3379" s="28"/>
      <c r="H3379" s="28"/>
      <c r="I3379" s="36">
        <f>SUM(I3377:I3378)</f>
        <v>51039.701999999997</v>
      </c>
      <c r="J3379" s="21">
        <v>23</v>
      </c>
    </row>
    <row r="3380" spans="2:13" ht="15" customHeight="1">
      <c r="B3380" s="26"/>
    </row>
    <row r="3381" spans="2:13" ht="15" customHeight="1">
      <c r="B3381" s="26"/>
      <c r="C3381" s="21" t="str">
        <f>VLOOKUP(B3396,'REKAP ANALISA'!$C:$G,3,0)</f>
        <v>Pemasangan 1 m2 finishing siar pasangan bata merah</v>
      </c>
    </row>
    <row r="3382" spans="2:13">
      <c r="C3382" s="27" t="s">
        <v>0</v>
      </c>
      <c r="D3382" s="27" t="s">
        <v>60</v>
      </c>
      <c r="E3382" s="27" t="s">
        <v>59</v>
      </c>
      <c r="F3382" s="27" t="s">
        <v>61</v>
      </c>
      <c r="G3382" s="27" t="s">
        <v>62</v>
      </c>
      <c r="H3382" s="27" t="s">
        <v>85</v>
      </c>
      <c r="I3382" s="27" t="s">
        <v>86</v>
      </c>
      <c r="M3382" s="21"/>
    </row>
    <row r="3383" spans="2:13">
      <c r="C3383" s="27" t="s">
        <v>14</v>
      </c>
      <c r="D3383" s="27" t="s">
        <v>87</v>
      </c>
      <c r="E3383" s="28"/>
      <c r="F3383" s="28"/>
      <c r="G3383" s="28"/>
      <c r="H3383" s="28"/>
      <c r="I3383" s="28"/>
      <c r="M3383" s="21"/>
    </row>
    <row r="3384" spans="2:13" ht="15" customHeight="1">
      <c r="C3384" s="28"/>
      <c r="D3384" s="27" t="s">
        <v>53</v>
      </c>
      <c r="E3384" s="27" t="s">
        <v>63</v>
      </c>
      <c r="F3384" s="29" t="s">
        <v>50</v>
      </c>
      <c r="G3384" s="27">
        <v>0.15</v>
      </c>
      <c r="H3384" s="30">
        <f>VLOOKUP(E3384,UPAH!$C:$F,4,0)</f>
        <v>93000</v>
      </c>
      <c r="I3384" s="31">
        <f t="shared" ref="I3384:I3387" si="342">+G3384*H3384</f>
        <v>13950</v>
      </c>
    </row>
    <row r="3385" spans="2:13" ht="15" customHeight="1">
      <c r="C3385" s="28"/>
      <c r="D3385" s="27" t="s">
        <v>2167</v>
      </c>
      <c r="E3385" s="27" t="s">
        <v>64</v>
      </c>
      <c r="F3385" s="29" t="s">
        <v>50</v>
      </c>
      <c r="G3385" s="27">
        <v>7.4999999999999997E-2</v>
      </c>
      <c r="H3385" s="30">
        <f>VLOOKUP(E3385,UPAH!$C:$F,4,0)</f>
        <v>98000</v>
      </c>
      <c r="I3385" s="31">
        <f t="shared" si="342"/>
        <v>7350</v>
      </c>
    </row>
    <row r="3386" spans="2:13" ht="15" customHeight="1">
      <c r="C3386" s="28"/>
      <c r="D3386" s="27" t="s">
        <v>76</v>
      </c>
      <c r="E3386" s="27" t="s">
        <v>65</v>
      </c>
      <c r="F3386" s="29" t="s">
        <v>50</v>
      </c>
      <c r="G3386" s="27">
        <v>8.0000000000000002E-3</v>
      </c>
      <c r="H3386" s="30">
        <f>VLOOKUP(E3386,UPAH!$C:$F,4,0)</f>
        <v>106000</v>
      </c>
      <c r="I3386" s="31">
        <f t="shared" si="342"/>
        <v>848</v>
      </c>
    </row>
    <row r="3387" spans="2:13" ht="15" customHeight="1">
      <c r="C3387" s="28"/>
      <c r="D3387" s="27" t="s">
        <v>49</v>
      </c>
      <c r="E3387" s="27" t="s">
        <v>66</v>
      </c>
      <c r="F3387" s="29" t="s">
        <v>50</v>
      </c>
      <c r="G3387" s="27">
        <v>8.0000000000000002E-3</v>
      </c>
      <c r="H3387" s="30">
        <f>VLOOKUP(E3387,UPAH!$C:$F,4,0)</f>
        <v>111000</v>
      </c>
      <c r="I3387" s="31">
        <f t="shared" si="342"/>
        <v>888</v>
      </c>
    </row>
    <row r="3388" spans="2:13" ht="15" customHeight="1">
      <c r="C3388" s="28"/>
      <c r="D3388" s="28"/>
      <c r="E3388" s="28"/>
      <c r="F3388" s="34" t="s">
        <v>88</v>
      </c>
      <c r="G3388" s="35"/>
      <c r="H3388" s="28"/>
      <c r="I3388" s="32">
        <f>SUM(I3384:I3387)</f>
        <v>23036</v>
      </c>
    </row>
    <row r="3389" spans="2:13" ht="15" customHeight="1">
      <c r="C3389" s="27" t="s">
        <v>80</v>
      </c>
      <c r="D3389" s="27" t="s">
        <v>89</v>
      </c>
      <c r="E3389" s="28"/>
      <c r="F3389" s="28"/>
      <c r="G3389" s="28"/>
      <c r="H3389" s="28"/>
      <c r="I3389" s="28"/>
    </row>
    <row r="3390" spans="2:13" ht="15" customHeight="1">
      <c r="C3390" s="28"/>
      <c r="D3390" s="27" t="s">
        <v>103</v>
      </c>
      <c r="E3390" s="27" t="s">
        <v>104</v>
      </c>
      <c r="F3390" s="30" t="str">
        <f>VLOOKUP(E3390,MATERIAL!$C:$F,3,0)</f>
        <v>Kg</v>
      </c>
      <c r="G3390" s="27">
        <v>3.1080000000000001</v>
      </c>
      <c r="H3390" s="30">
        <f>VLOOKUP(E3390,MATERIAL!$C:$F,4,0)</f>
        <v>1250</v>
      </c>
      <c r="I3390" s="31">
        <f t="shared" ref="I3390" si="343">+G3390*H3390</f>
        <v>3885</v>
      </c>
    </row>
    <row r="3391" spans="2:13" ht="15" customHeight="1">
      <c r="C3391" s="28"/>
      <c r="D3391" s="28"/>
      <c r="E3391" s="28"/>
      <c r="F3391" s="34" t="s">
        <v>90</v>
      </c>
      <c r="G3391" s="35"/>
      <c r="H3391" s="28"/>
      <c r="I3391" s="32">
        <f>SUM(I3390)</f>
        <v>3885</v>
      </c>
    </row>
    <row r="3392" spans="2:13" ht="15" customHeight="1">
      <c r="C3392" s="27" t="s">
        <v>81</v>
      </c>
      <c r="D3392" s="27" t="s">
        <v>91</v>
      </c>
      <c r="E3392" s="28"/>
      <c r="F3392" s="28"/>
      <c r="G3392" s="28"/>
      <c r="H3392" s="28"/>
      <c r="I3392" s="33"/>
    </row>
    <row r="3393" spans="2:13" ht="15" customHeight="1">
      <c r="C3393" s="28"/>
      <c r="D3393" s="28"/>
      <c r="E3393" s="28"/>
      <c r="F3393" s="34" t="s">
        <v>92</v>
      </c>
      <c r="G3393" s="35"/>
      <c r="H3393" s="28"/>
      <c r="I3393" s="33"/>
    </row>
    <row r="3394" spans="2:13" ht="15" customHeight="1">
      <c r="C3394" s="27" t="s">
        <v>82</v>
      </c>
      <c r="D3394" s="27" t="s">
        <v>93</v>
      </c>
      <c r="E3394" s="28"/>
      <c r="F3394" s="28"/>
      <c r="G3394" s="28"/>
      <c r="H3394" s="28"/>
      <c r="I3394" s="36">
        <f>I3388+I3391</f>
        <v>26921</v>
      </c>
    </row>
    <row r="3395" spans="2:13" ht="15" customHeight="1">
      <c r="C3395" s="27" t="s">
        <v>83</v>
      </c>
      <c r="D3395" s="27" t="str">
        <f>+"Overhead &amp; Profit "&amp;$L$3*100&amp;"%"</f>
        <v>Overhead &amp; Profit 9,5%</v>
      </c>
      <c r="E3395" s="28"/>
      <c r="F3395" s="28"/>
      <c r="G3395" s="27">
        <f>$L$3</f>
        <v>9.5000000000000001E-2</v>
      </c>
      <c r="H3395" s="28"/>
      <c r="I3395" s="36">
        <f>G3395*I3394</f>
        <v>2557.4949999999999</v>
      </c>
    </row>
    <row r="3396" spans="2:13" ht="15" customHeight="1">
      <c r="B3396" s="37" t="str">
        <f>+$M$9&amp;J3396</f>
        <v>PPT24</v>
      </c>
      <c r="C3396" s="27" t="s">
        <v>1</v>
      </c>
      <c r="D3396" s="27" t="s">
        <v>94</v>
      </c>
      <c r="E3396" s="28"/>
      <c r="F3396" s="28"/>
      <c r="G3396" s="28"/>
      <c r="H3396" s="28"/>
      <c r="I3396" s="36">
        <f>SUM(I3394:I3395)</f>
        <v>29478.494999999999</v>
      </c>
      <c r="J3396" s="21">
        <v>24</v>
      </c>
    </row>
    <row r="3397" spans="2:13" ht="15" customHeight="1">
      <c r="B3397" s="26"/>
    </row>
    <row r="3398" spans="2:13" ht="15" customHeight="1">
      <c r="B3398" s="26"/>
      <c r="C3398" s="21" t="str">
        <f>VLOOKUP(B3413,'REKAP ANALISA'!$C:$G,3,0)</f>
        <v>Pemasangan 1 m2 finishing siar pasangan conblock ekspose</v>
      </c>
    </row>
    <row r="3399" spans="2:13" ht="15" customHeight="1">
      <c r="C3399" s="27" t="s">
        <v>0</v>
      </c>
      <c r="D3399" s="27" t="s">
        <v>60</v>
      </c>
      <c r="E3399" s="27" t="s">
        <v>59</v>
      </c>
      <c r="F3399" s="27" t="s">
        <v>61</v>
      </c>
      <c r="G3399" s="27" t="s">
        <v>62</v>
      </c>
      <c r="H3399" s="27" t="s">
        <v>85</v>
      </c>
      <c r="I3399" s="27" t="s">
        <v>86</v>
      </c>
    </row>
    <row r="3400" spans="2:13">
      <c r="C3400" s="27" t="s">
        <v>14</v>
      </c>
      <c r="D3400" s="27" t="s">
        <v>87</v>
      </c>
      <c r="E3400" s="28"/>
      <c r="F3400" s="28"/>
      <c r="G3400" s="28"/>
      <c r="H3400" s="28"/>
      <c r="I3400" s="28"/>
      <c r="M3400" s="21"/>
    </row>
    <row r="3401" spans="2:13">
      <c r="C3401" s="28"/>
      <c r="D3401" s="27" t="s">
        <v>53</v>
      </c>
      <c r="E3401" s="27" t="s">
        <v>63</v>
      </c>
      <c r="F3401" s="29" t="s">
        <v>50</v>
      </c>
      <c r="G3401" s="27">
        <v>7.0000000000000007E-2</v>
      </c>
      <c r="H3401" s="30">
        <f>VLOOKUP(E3401,UPAH!$C:$F,4,0)</f>
        <v>93000</v>
      </c>
      <c r="I3401" s="31">
        <f t="shared" ref="I3401:I3404" si="344">+G3401*H3401</f>
        <v>6510.0000000000009</v>
      </c>
      <c r="M3401" s="21"/>
    </row>
    <row r="3402" spans="2:13" ht="15" customHeight="1">
      <c r="C3402" s="28"/>
      <c r="D3402" s="27" t="s">
        <v>2167</v>
      </c>
      <c r="E3402" s="27" t="s">
        <v>64</v>
      </c>
      <c r="F3402" s="29" t="s">
        <v>50</v>
      </c>
      <c r="G3402" s="27">
        <v>3.5000000000000003E-2</v>
      </c>
      <c r="H3402" s="30">
        <f>VLOOKUP(E3402,UPAH!$C:$F,4,0)</f>
        <v>98000</v>
      </c>
      <c r="I3402" s="31">
        <f t="shared" si="344"/>
        <v>3430.0000000000005</v>
      </c>
    </row>
    <row r="3403" spans="2:13" ht="15" customHeight="1">
      <c r="C3403" s="28"/>
      <c r="D3403" s="27" t="s">
        <v>76</v>
      </c>
      <c r="E3403" s="27" t="s">
        <v>65</v>
      </c>
      <c r="F3403" s="29" t="s">
        <v>50</v>
      </c>
      <c r="G3403" s="27">
        <v>4.0000000000000001E-3</v>
      </c>
      <c r="H3403" s="30">
        <f>VLOOKUP(E3403,UPAH!$C:$F,4,0)</f>
        <v>106000</v>
      </c>
      <c r="I3403" s="31">
        <f t="shared" si="344"/>
        <v>424</v>
      </c>
    </row>
    <row r="3404" spans="2:13" ht="15" customHeight="1">
      <c r="C3404" s="28"/>
      <c r="D3404" s="27" t="s">
        <v>49</v>
      </c>
      <c r="E3404" s="27" t="s">
        <v>66</v>
      </c>
      <c r="F3404" s="29" t="s">
        <v>50</v>
      </c>
      <c r="G3404" s="27">
        <v>4.0000000000000001E-3</v>
      </c>
      <c r="H3404" s="30">
        <f>VLOOKUP(E3404,UPAH!$C:$F,4,0)</f>
        <v>111000</v>
      </c>
      <c r="I3404" s="31">
        <f t="shared" si="344"/>
        <v>444</v>
      </c>
    </row>
    <row r="3405" spans="2:13" ht="15" customHeight="1">
      <c r="C3405" s="28"/>
      <c r="D3405" s="28"/>
      <c r="E3405" s="28"/>
      <c r="F3405" s="34" t="s">
        <v>88</v>
      </c>
      <c r="G3405" s="35"/>
      <c r="H3405" s="28"/>
      <c r="I3405" s="32">
        <f>SUM(I3401:I3404)</f>
        <v>10808.000000000002</v>
      </c>
    </row>
    <row r="3406" spans="2:13" ht="15" customHeight="1">
      <c r="C3406" s="27" t="s">
        <v>80</v>
      </c>
      <c r="D3406" s="27" t="s">
        <v>89</v>
      </c>
      <c r="E3406" s="28"/>
      <c r="F3406" s="28"/>
      <c r="G3406" s="28"/>
      <c r="H3406" s="28"/>
      <c r="I3406" s="28"/>
    </row>
    <row r="3407" spans="2:13" ht="15" customHeight="1">
      <c r="C3407" s="28"/>
      <c r="D3407" s="27" t="s">
        <v>103</v>
      </c>
      <c r="E3407" s="27" t="s">
        <v>104</v>
      </c>
      <c r="F3407" s="30" t="str">
        <f>VLOOKUP(E3407,MATERIAL!$C:$F,3,0)</f>
        <v>Kg</v>
      </c>
      <c r="G3407" s="27">
        <v>1.6</v>
      </c>
      <c r="H3407" s="30">
        <f>VLOOKUP(E3407,MATERIAL!$C:$F,4,0)</f>
        <v>1250</v>
      </c>
      <c r="I3407" s="31">
        <f t="shared" ref="I3407" si="345">+G3407*H3407</f>
        <v>2000</v>
      </c>
    </row>
    <row r="3408" spans="2:13" ht="15" customHeight="1">
      <c r="C3408" s="28"/>
      <c r="D3408" s="28"/>
      <c r="E3408" s="28"/>
      <c r="F3408" s="34" t="s">
        <v>90</v>
      </c>
      <c r="G3408" s="35"/>
      <c r="H3408" s="28"/>
      <c r="I3408" s="32">
        <f>SUM(I3407)</f>
        <v>2000</v>
      </c>
    </row>
    <row r="3409" spans="2:13" ht="15" customHeight="1">
      <c r="C3409" s="27" t="s">
        <v>81</v>
      </c>
      <c r="D3409" s="27" t="s">
        <v>91</v>
      </c>
      <c r="E3409" s="28"/>
      <c r="F3409" s="28"/>
      <c r="G3409" s="28"/>
      <c r="H3409" s="28"/>
      <c r="I3409" s="33"/>
    </row>
    <row r="3410" spans="2:13" ht="15" customHeight="1">
      <c r="C3410" s="28"/>
      <c r="D3410" s="28"/>
      <c r="E3410" s="28"/>
      <c r="F3410" s="34" t="s">
        <v>92</v>
      </c>
      <c r="G3410" s="35"/>
      <c r="H3410" s="28"/>
      <c r="I3410" s="33"/>
    </row>
    <row r="3411" spans="2:13" ht="15" customHeight="1">
      <c r="C3411" s="27" t="s">
        <v>82</v>
      </c>
      <c r="D3411" s="27" t="s">
        <v>93</v>
      </c>
      <c r="E3411" s="28"/>
      <c r="F3411" s="28"/>
      <c r="G3411" s="28"/>
      <c r="H3411" s="28"/>
      <c r="I3411" s="36">
        <f>I3405+I3408</f>
        <v>12808.000000000002</v>
      </c>
    </row>
    <row r="3412" spans="2:13" ht="15" customHeight="1">
      <c r="C3412" s="27" t="s">
        <v>83</v>
      </c>
      <c r="D3412" s="27" t="str">
        <f>+"Overhead &amp; Profit "&amp;$L$3*100&amp;"%"</f>
        <v>Overhead &amp; Profit 9,5%</v>
      </c>
      <c r="E3412" s="28"/>
      <c r="F3412" s="28"/>
      <c r="G3412" s="27">
        <f>$L$3</f>
        <v>9.5000000000000001E-2</v>
      </c>
      <c r="H3412" s="28"/>
      <c r="I3412" s="36">
        <f>G3412*I3411</f>
        <v>1216.7600000000002</v>
      </c>
    </row>
    <row r="3413" spans="2:13" ht="15" customHeight="1">
      <c r="B3413" s="37" t="str">
        <f>+$M$9&amp;J3413</f>
        <v>PPT25</v>
      </c>
      <c r="C3413" s="27" t="s">
        <v>1</v>
      </c>
      <c r="D3413" s="27" t="s">
        <v>94</v>
      </c>
      <c r="E3413" s="28"/>
      <c r="F3413" s="28"/>
      <c r="G3413" s="28"/>
      <c r="H3413" s="28"/>
      <c r="I3413" s="36">
        <f>SUM(I3411:I3412)</f>
        <v>14024.760000000002</v>
      </c>
      <c r="J3413" s="21">
        <v>25</v>
      </c>
    </row>
    <row r="3414" spans="2:13" ht="15" customHeight="1">
      <c r="B3414" s="26"/>
    </row>
    <row r="3415" spans="2:13" ht="15" customHeight="1">
      <c r="B3415" s="26"/>
      <c r="C3415" s="21" t="str">
        <f>VLOOKUP(ANALISA!B3431,'REKAP ANALISA'!$C:$G,3,0)</f>
        <v>Pemasangan 1 m2 finishing siar pasangan batu kali, campuran 1SP : 2PP.</v>
      </c>
    </row>
    <row r="3416" spans="2:13" ht="15" customHeight="1">
      <c r="C3416" s="27" t="s">
        <v>0</v>
      </c>
      <c r="D3416" s="27" t="s">
        <v>60</v>
      </c>
      <c r="E3416" s="27" t="s">
        <v>59</v>
      </c>
      <c r="F3416" s="27" t="s">
        <v>61</v>
      </c>
      <c r="G3416" s="27" t="s">
        <v>62</v>
      </c>
      <c r="H3416" s="27" t="s">
        <v>85</v>
      </c>
      <c r="I3416" s="27" t="s">
        <v>86</v>
      </c>
    </row>
    <row r="3417" spans="2:13">
      <c r="C3417" s="27" t="s">
        <v>14</v>
      </c>
      <c r="D3417" s="27" t="s">
        <v>87</v>
      </c>
      <c r="E3417" s="28"/>
      <c r="F3417" s="28"/>
      <c r="G3417" s="28"/>
      <c r="H3417" s="28"/>
      <c r="I3417" s="28"/>
      <c r="M3417" s="21"/>
    </row>
    <row r="3418" spans="2:13">
      <c r="C3418" s="28"/>
      <c r="D3418" s="27" t="s">
        <v>53</v>
      </c>
      <c r="E3418" s="27" t="s">
        <v>63</v>
      </c>
      <c r="F3418" s="29" t="s">
        <v>50</v>
      </c>
      <c r="G3418" s="27">
        <v>0.3</v>
      </c>
      <c r="H3418" s="30">
        <f>VLOOKUP(E3418,UPAH!$C:$F,4,0)</f>
        <v>93000</v>
      </c>
      <c r="I3418" s="31">
        <f>+G3418*H3418</f>
        <v>27900</v>
      </c>
      <c r="M3418" s="21"/>
    </row>
    <row r="3419" spans="2:13" ht="15" customHeight="1">
      <c r="C3419" s="28"/>
      <c r="D3419" s="27" t="s">
        <v>2167</v>
      </c>
      <c r="E3419" s="27" t="s">
        <v>64</v>
      </c>
      <c r="F3419" s="29" t="s">
        <v>50</v>
      </c>
      <c r="G3419" s="27">
        <v>0.15</v>
      </c>
      <c r="H3419" s="30">
        <f>VLOOKUP(E3419,UPAH!$C:$F,4,0)</f>
        <v>98000</v>
      </c>
      <c r="I3419" s="31">
        <f>+G3419*H3419</f>
        <v>14700</v>
      </c>
    </row>
    <row r="3420" spans="2:13" ht="15" customHeight="1">
      <c r="C3420" s="28"/>
      <c r="D3420" s="27" t="s">
        <v>76</v>
      </c>
      <c r="E3420" s="27" t="s">
        <v>65</v>
      </c>
      <c r="F3420" s="29" t="s">
        <v>50</v>
      </c>
      <c r="G3420" s="27">
        <v>1.4999999999999999E-2</v>
      </c>
      <c r="H3420" s="30">
        <f>VLOOKUP(E3420,UPAH!$C:$F,4,0)</f>
        <v>106000</v>
      </c>
      <c r="I3420" s="31">
        <f>+G3420*H3420</f>
        <v>1590</v>
      </c>
    </row>
    <row r="3421" spans="2:13" ht="15" customHeight="1">
      <c r="C3421" s="28"/>
      <c r="D3421" s="27" t="s">
        <v>49</v>
      </c>
      <c r="E3421" s="27" t="s">
        <v>66</v>
      </c>
      <c r="F3421" s="29" t="s">
        <v>50</v>
      </c>
      <c r="G3421" s="27">
        <v>1.4999999999999999E-2</v>
      </c>
      <c r="H3421" s="30">
        <f>VLOOKUP(E3421,UPAH!$C:$F,4,0)</f>
        <v>111000</v>
      </c>
      <c r="I3421" s="31">
        <f>+G3421*H3421</f>
        <v>1665</v>
      </c>
    </row>
    <row r="3422" spans="2:13" ht="15" customHeight="1">
      <c r="C3422" s="28"/>
      <c r="D3422" s="28"/>
      <c r="E3422" s="28"/>
      <c r="F3422" s="34" t="s">
        <v>88</v>
      </c>
      <c r="G3422" s="35"/>
      <c r="H3422" s="30"/>
      <c r="I3422" s="32">
        <f>SUM(I3418:I3421)</f>
        <v>45855</v>
      </c>
    </row>
    <row r="3423" spans="2:13" ht="15" customHeight="1">
      <c r="C3423" s="27" t="s">
        <v>80</v>
      </c>
      <c r="D3423" s="27" t="s">
        <v>89</v>
      </c>
      <c r="E3423" s="28"/>
      <c r="F3423" s="28"/>
      <c r="G3423" s="28"/>
      <c r="H3423" s="30"/>
      <c r="I3423" s="28"/>
    </row>
    <row r="3424" spans="2:13" ht="15" customHeight="1">
      <c r="C3424" s="28"/>
      <c r="D3424" s="27" t="s">
        <v>103</v>
      </c>
      <c r="E3424" s="27" t="s">
        <v>104</v>
      </c>
      <c r="F3424" s="30" t="str">
        <f>VLOOKUP(E3424,MATERIAL!$C:$F,3,0)</f>
        <v>Kg</v>
      </c>
      <c r="G3424" s="27">
        <v>6.34</v>
      </c>
      <c r="H3424" s="30">
        <f>VLOOKUP(E3424,MATERIAL!$C:$F,4,0)</f>
        <v>1250</v>
      </c>
      <c r="I3424" s="31">
        <f>+G3424*H3424</f>
        <v>7925</v>
      </c>
    </row>
    <row r="3425" spans="2:13" ht="15" customHeight="1">
      <c r="C3425" s="28"/>
      <c r="D3425" s="27" t="s">
        <v>78</v>
      </c>
      <c r="E3425" s="27" t="s">
        <v>2170</v>
      </c>
      <c r="F3425" s="30" t="str">
        <f>VLOOKUP(E3425,MATERIAL!$C:$F,3,0)</f>
        <v>m3</v>
      </c>
      <c r="G3425" s="27">
        <v>1.2E-2</v>
      </c>
      <c r="H3425" s="30">
        <f>VLOOKUP(E3425,MATERIAL!$C:$F,4,0)</f>
        <v>131100</v>
      </c>
      <c r="I3425" s="31">
        <f>+G3425*H3425</f>
        <v>1573.2</v>
      </c>
    </row>
    <row r="3426" spans="2:13" ht="15" customHeight="1">
      <c r="C3426" s="28"/>
      <c r="D3426" s="28"/>
      <c r="E3426" s="28"/>
      <c r="F3426" s="34" t="s">
        <v>90</v>
      </c>
      <c r="G3426" s="35"/>
      <c r="H3426" s="28"/>
      <c r="I3426" s="32">
        <f>SUM(I3424:I3425)</f>
        <v>9498.2000000000007</v>
      </c>
    </row>
    <row r="3427" spans="2:13" ht="15" customHeight="1">
      <c r="C3427" s="27" t="s">
        <v>81</v>
      </c>
      <c r="D3427" s="27" t="s">
        <v>91</v>
      </c>
      <c r="E3427" s="28"/>
      <c r="F3427" s="28"/>
      <c r="G3427" s="28"/>
      <c r="H3427" s="28"/>
      <c r="I3427" s="33"/>
    </row>
    <row r="3428" spans="2:13" ht="15" customHeight="1">
      <c r="C3428" s="28"/>
      <c r="D3428" s="28"/>
      <c r="E3428" s="28"/>
      <c r="F3428" s="34" t="s">
        <v>92</v>
      </c>
      <c r="G3428" s="35"/>
      <c r="H3428" s="28"/>
      <c r="I3428" s="33"/>
    </row>
    <row r="3429" spans="2:13" ht="15" customHeight="1">
      <c r="C3429" s="27" t="s">
        <v>82</v>
      </c>
      <c r="D3429" s="27" t="s">
        <v>93</v>
      </c>
      <c r="E3429" s="28"/>
      <c r="F3429" s="28"/>
      <c r="G3429" s="28"/>
      <c r="H3429" s="28"/>
      <c r="I3429" s="36">
        <f>I3422+I3426</f>
        <v>55353.2</v>
      </c>
    </row>
    <row r="3430" spans="2:13" ht="15" customHeight="1">
      <c r="C3430" s="27" t="s">
        <v>83</v>
      </c>
      <c r="D3430" s="27" t="str">
        <f>+"Overhead &amp; Profit "&amp;'[404]Analisa Terpakai'!$L$3*100&amp;"%"</f>
        <v>Overhead &amp; Profit 0%</v>
      </c>
      <c r="E3430" s="28"/>
      <c r="F3430" s="28"/>
      <c r="G3430" s="27">
        <f>'[404]Analisa Terpakai'!$L$3</f>
        <v>0</v>
      </c>
      <c r="H3430" s="28"/>
      <c r="I3430" s="36">
        <f>G3430*I3429</f>
        <v>0</v>
      </c>
    </row>
    <row r="3431" spans="2:13" ht="15" customHeight="1">
      <c r="B3431" s="37" t="str">
        <f>+$M$9&amp;J3431</f>
        <v>PPT26</v>
      </c>
      <c r="C3431" s="27" t="s">
        <v>1</v>
      </c>
      <c r="D3431" s="27" t="s">
        <v>94</v>
      </c>
      <c r="E3431" s="28"/>
      <c r="F3431" s="28"/>
      <c r="G3431" s="28"/>
      <c r="H3431" s="28"/>
      <c r="I3431" s="36">
        <f>SUM(I3429:I3430)</f>
        <v>55353.2</v>
      </c>
      <c r="J3431" s="21">
        <v>26</v>
      </c>
    </row>
    <row r="3432" spans="2:13" ht="15" customHeight="1">
      <c r="B3432" s="26"/>
    </row>
    <row r="3433" spans="2:13" ht="15" customHeight="1">
      <c r="B3433" s="26"/>
      <c r="C3433" s="21" t="str">
        <f>VLOOKUP(B3448,'REKAP ANALISA'!$C:$G,3,0)</f>
        <v>Pemasangan 1 m2 acian.</v>
      </c>
    </row>
    <row r="3434" spans="2:13">
      <c r="C3434" s="27" t="s">
        <v>0</v>
      </c>
      <c r="D3434" s="27" t="s">
        <v>60</v>
      </c>
      <c r="E3434" s="27" t="s">
        <v>59</v>
      </c>
      <c r="F3434" s="27" t="s">
        <v>61</v>
      </c>
      <c r="G3434" s="27" t="s">
        <v>62</v>
      </c>
      <c r="H3434" s="27" t="s">
        <v>85</v>
      </c>
      <c r="I3434" s="27" t="s">
        <v>86</v>
      </c>
      <c r="M3434" s="21"/>
    </row>
    <row r="3435" spans="2:13">
      <c r="C3435" s="27" t="s">
        <v>14</v>
      </c>
      <c r="D3435" s="27" t="s">
        <v>87</v>
      </c>
      <c r="E3435" s="28"/>
      <c r="F3435" s="28"/>
      <c r="G3435" s="28"/>
      <c r="H3435" s="28"/>
      <c r="I3435" s="28"/>
      <c r="M3435" s="21"/>
    </row>
    <row r="3436" spans="2:13" ht="15" customHeight="1">
      <c r="C3436" s="28"/>
      <c r="D3436" s="27" t="s">
        <v>53</v>
      </c>
      <c r="E3436" s="27" t="s">
        <v>63</v>
      </c>
      <c r="F3436" s="29" t="s">
        <v>50</v>
      </c>
      <c r="G3436" s="27">
        <v>0.2</v>
      </c>
      <c r="H3436" s="30">
        <f>VLOOKUP(E3436,UPAH!$C:$F,4,0)</f>
        <v>93000</v>
      </c>
      <c r="I3436" s="31">
        <f t="shared" ref="I3436:I3439" si="346">+G3436*H3436</f>
        <v>18600</v>
      </c>
    </row>
    <row r="3437" spans="2:13" ht="15" customHeight="1">
      <c r="C3437" s="28"/>
      <c r="D3437" s="27" t="s">
        <v>2167</v>
      </c>
      <c r="E3437" s="27" t="s">
        <v>64</v>
      </c>
      <c r="F3437" s="29" t="s">
        <v>50</v>
      </c>
      <c r="G3437" s="27">
        <v>0.1</v>
      </c>
      <c r="H3437" s="30">
        <f>VLOOKUP(E3437,UPAH!$C:$F,4,0)</f>
        <v>98000</v>
      </c>
      <c r="I3437" s="31">
        <f t="shared" si="346"/>
        <v>9800</v>
      </c>
    </row>
    <row r="3438" spans="2:13" ht="15" customHeight="1">
      <c r="C3438" s="28"/>
      <c r="D3438" s="27" t="s">
        <v>76</v>
      </c>
      <c r="E3438" s="27" t="s">
        <v>65</v>
      </c>
      <c r="F3438" s="29" t="s">
        <v>50</v>
      </c>
      <c r="G3438" s="27">
        <v>0.01</v>
      </c>
      <c r="H3438" s="30">
        <f>VLOOKUP(E3438,UPAH!$C:$F,4,0)</f>
        <v>106000</v>
      </c>
      <c r="I3438" s="31">
        <f t="shared" si="346"/>
        <v>1060</v>
      </c>
    </row>
    <row r="3439" spans="2:13" ht="15" customHeight="1">
      <c r="C3439" s="28"/>
      <c r="D3439" s="27" t="s">
        <v>49</v>
      </c>
      <c r="E3439" s="27" t="s">
        <v>66</v>
      </c>
      <c r="F3439" s="29" t="s">
        <v>50</v>
      </c>
      <c r="G3439" s="27">
        <v>0.01</v>
      </c>
      <c r="H3439" s="30">
        <f>VLOOKUP(E3439,UPAH!$C:$F,4,0)</f>
        <v>111000</v>
      </c>
      <c r="I3439" s="31">
        <f t="shared" si="346"/>
        <v>1110</v>
      </c>
    </row>
    <row r="3440" spans="2:13" ht="15" customHeight="1">
      <c r="C3440" s="28"/>
      <c r="D3440" s="28"/>
      <c r="E3440" s="28"/>
      <c r="F3440" s="34" t="s">
        <v>88</v>
      </c>
      <c r="G3440" s="35"/>
      <c r="H3440" s="28"/>
      <c r="I3440" s="32">
        <f>SUM(I3436:I3439)</f>
        <v>30570</v>
      </c>
    </row>
    <row r="3441" spans="2:13" ht="15" customHeight="1">
      <c r="C3441" s="27" t="s">
        <v>80</v>
      </c>
      <c r="D3441" s="27" t="s">
        <v>89</v>
      </c>
      <c r="E3441" s="28"/>
      <c r="F3441" s="28"/>
      <c r="G3441" s="28"/>
      <c r="H3441" s="28"/>
      <c r="I3441" s="28"/>
    </row>
    <row r="3442" spans="2:13" ht="15" customHeight="1">
      <c r="C3442" s="28"/>
      <c r="D3442" s="27" t="s">
        <v>103</v>
      </c>
      <c r="E3442" s="27" t="s">
        <v>104</v>
      </c>
      <c r="F3442" s="30" t="str">
        <f>VLOOKUP(E3442,MATERIAL!$C:$F,3,0)</f>
        <v>Kg</v>
      </c>
      <c r="G3442" s="27">
        <v>3.25</v>
      </c>
      <c r="H3442" s="30">
        <f>VLOOKUP(E3442,MATERIAL!$C:$F,4,0)</f>
        <v>1250</v>
      </c>
      <c r="I3442" s="31">
        <f t="shared" ref="I3442" si="347">+G3442*H3442</f>
        <v>4062.5</v>
      </c>
    </row>
    <row r="3443" spans="2:13" ht="15" customHeight="1">
      <c r="C3443" s="28"/>
      <c r="D3443" s="28"/>
      <c r="E3443" s="28"/>
      <c r="F3443" s="34" t="s">
        <v>90</v>
      </c>
      <c r="G3443" s="35"/>
      <c r="H3443" s="28"/>
      <c r="I3443" s="32">
        <f>SUM(I3442)</f>
        <v>4062.5</v>
      </c>
    </row>
    <row r="3444" spans="2:13" ht="15" customHeight="1">
      <c r="C3444" s="27" t="s">
        <v>81</v>
      </c>
      <c r="D3444" s="27" t="s">
        <v>91</v>
      </c>
      <c r="E3444" s="28"/>
      <c r="F3444" s="28"/>
      <c r="G3444" s="28"/>
      <c r="H3444" s="28"/>
      <c r="I3444" s="33"/>
    </row>
    <row r="3445" spans="2:13" ht="15" customHeight="1">
      <c r="C3445" s="28"/>
      <c r="D3445" s="28"/>
      <c r="E3445" s="28"/>
      <c r="F3445" s="34" t="s">
        <v>92</v>
      </c>
      <c r="G3445" s="35"/>
      <c r="H3445" s="28"/>
      <c r="I3445" s="33"/>
    </row>
    <row r="3446" spans="2:13" ht="15" customHeight="1">
      <c r="C3446" s="27" t="s">
        <v>82</v>
      </c>
      <c r="D3446" s="27" t="s">
        <v>93</v>
      </c>
      <c r="E3446" s="28"/>
      <c r="F3446" s="28"/>
      <c r="G3446" s="28"/>
      <c r="H3446" s="28"/>
      <c r="I3446" s="36">
        <f>I3440+I3443</f>
        <v>34632.5</v>
      </c>
    </row>
    <row r="3447" spans="2:13" ht="15" customHeight="1">
      <c r="C3447" s="27" t="s">
        <v>83</v>
      </c>
      <c r="D3447" s="27" t="str">
        <f>+"Overhead &amp; Profit "&amp;$L$3*100&amp;"%"</f>
        <v>Overhead &amp; Profit 9,5%</v>
      </c>
      <c r="E3447" s="28"/>
      <c r="F3447" s="28"/>
      <c r="G3447" s="27">
        <f>$L$3</f>
        <v>9.5000000000000001E-2</v>
      </c>
      <c r="H3447" s="28"/>
      <c r="I3447" s="36">
        <f>G3447*I3446</f>
        <v>3290.0875000000001</v>
      </c>
    </row>
    <row r="3448" spans="2:13" ht="15" customHeight="1">
      <c r="B3448" s="37" t="str">
        <f>+$M$9&amp;J3448</f>
        <v>PPT27</v>
      </c>
      <c r="C3448" s="27" t="s">
        <v>1</v>
      </c>
      <c r="D3448" s="27" t="s">
        <v>94</v>
      </c>
      <c r="E3448" s="28"/>
      <c r="F3448" s="28"/>
      <c r="G3448" s="28"/>
      <c r="H3448" s="28"/>
      <c r="I3448" s="36">
        <f>SUM(I3446:I3447)</f>
        <v>37922.587500000001</v>
      </c>
      <c r="J3448" s="21">
        <v>27</v>
      </c>
    </row>
    <row r="3449" spans="2:13" ht="15" customHeight="1">
      <c r="B3449" s="26"/>
    </row>
    <row r="3450" spans="2:13" ht="15" customHeight="1">
      <c r="B3450" s="26"/>
      <c r="C3450" s="21" t="str">
        <f>VLOOKUP(B3465,'REKAP ANALISA'!$C:$G,3,0)</f>
        <v>Pemasangan 1 m2 plesteran dengan mortar siap pakai (MSP)</v>
      </c>
    </row>
    <row r="3451" spans="2:13" ht="15" customHeight="1">
      <c r="C3451" s="27" t="s">
        <v>0</v>
      </c>
      <c r="D3451" s="27" t="s">
        <v>60</v>
      </c>
      <c r="E3451" s="27" t="s">
        <v>59</v>
      </c>
      <c r="F3451" s="27" t="s">
        <v>61</v>
      </c>
      <c r="G3451" s="27" t="s">
        <v>62</v>
      </c>
      <c r="H3451" s="27" t="s">
        <v>85</v>
      </c>
      <c r="I3451" s="27" t="s">
        <v>86</v>
      </c>
    </row>
    <row r="3452" spans="2:13">
      <c r="C3452" s="27" t="s">
        <v>14</v>
      </c>
      <c r="D3452" s="27" t="s">
        <v>87</v>
      </c>
      <c r="E3452" s="28"/>
      <c r="F3452" s="28"/>
      <c r="G3452" s="28"/>
      <c r="H3452" s="28"/>
      <c r="I3452" s="28"/>
      <c r="M3452" s="21"/>
    </row>
    <row r="3453" spans="2:13">
      <c r="C3453" s="28"/>
      <c r="D3453" s="27" t="s">
        <v>53</v>
      </c>
      <c r="E3453" s="27" t="s">
        <v>63</v>
      </c>
      <c r="F3453" s="29" t="s">
        <v>50</v>
      </c>
      <c r="G3453" s="27">
        <v>0.3</v>
      </c>
      <c r="H3453" s="30">
        <f>VLOOKUP(E3453,UPAH!$C:$F,4,0)</f>
        <v>93000</v>
      </c>
      <c r="I3453" s="31">
        <f t="shared" ref="I3453:I3456" si="348">+G3453*H3453</f>
        <v>27900</v>
      </c>
      <c r="M3453" s="21"/>
    </row>
    <row r="3454" spans="2:13" ht="15" customHeight="1">
      <c r="C3454" s="28"/>
      <c r="D3454" s="27" t="s">
        <v>2167</v>
      </c>
      <c r="E3454" s="27" t="s">
        <v>64</v>
      </c>
      <c r="F3454" s="29" t="s">
        <v>50</v>
      </c>
      <c r="G3454" s="27">
        <v>0.15</v>
      </c>
      <c r="H3454" s="30">
        <f>VLOOKUP(E3454,UPAH!$C:$F,4,0)</f>
        <v>98000</v>
      </c>
      <c r="I3454" s="31">
        <f t="shared" si="348"/>
        <v>14700</v>
      </c>
    </row>
    <row r="3455" spans="2:13" ht="15" customHeight="1">
      <c r="C3455" s="28"/>
      <c r="D3455" s="27" t="s">
        <v>76</v>
      </c>
      <c r="E3455" s="27" t="s">
        <v>65</v>
      </c>
      <c r="F3455" s="29" t="s">
        <v>50</v>
      </c>
      <c r="G3455" s="27">
        <v>1.4999999999999999E-2</v>
      </c>
      <c r="H3455" s="30">
        <f>VLOOKUP(E3455,UPAH!$C:$F,4,0)</f>
        <v>106000</v>
      </c>
      <c r="I3455" s="31">
        <f t="shared" si="348"/>
        <v>1590</v>
      </c>
    </row>
    <row r="3456" spans="2:13" ht="15" customHeight="1">
      <c r="C3456" s="28"/>
      <c r="D3456" s="27" t="s">
        <v>49</v>
      </c>
      <c r="E3456" s="27" t="s">
        <v>66</v>
      </c>
      <c r="F3456" s="29" t="s">
        <v>50</v>
      </c>
      <c r="G3456" s="27">
        <v>1.4999999999999999E-2</v>
      </c>
      <c r="H3456" s="30">
        <f>VLOOKUP(E3456,UPAH!$C:$F,4,0)</f>
        <v>111000</v>
      </c>
      <c r="I3456" s="31">
        <f t="shared" si="348"/>
        <v>1665</v>
      </c>
    </row>
    <row r="3457" spans="2:13" ht="15" customHeight="1">
      <c r="C3457" s="28"/>
      <c r="D3457" s="28"/>
      <c r="E3457" s="28"/>
      <c r="F3457" s="34" t="s">
        <v>88</v>
      </c>
      <c r="G3457" s="35"/>
      <c r="H3457" s="28"/>
      <c r="I3457" s="32">
        <f>SUM(I3453:I3456)</f>
        <v>45855</v>
      </c>
    </row>
    <row r="3458" spans="2:13" ht="15" customHeight="1">
      <c r="C3458" s="27" t="s">
        <v>80</v>
      </c>
      <c r="D3458" s="27" t="s">
        <v>89</v>
      </c>
      <c r="E3458" s="28"/>
      <c r="F3458" s="28"/>
      <c r="G3458" s="28"/>
      <c r="H3458" s="28"/>
      <c r="I3458" s="28"/>
    </row>
    <row r="3459" spans="2:13" ht="15" customHeight="1">
      <c r="C3459" s="28"/>
      <c r="D3459" s="27" t="s">
        <v>2366</v>
      </c>
      <c r="E3459" s="27" t="s">
        <v>2367</v>
      </c>
      <c r="F3459" s="30" t="str">
        <f>VLOOKUP(E3459,MATERIAL!$C:$F,3,0)</f>
        <v>Kg</v>
      </c>
      <c r="G3459" s="27">
        <v>16</v>
      </c>
      <c r="H3459" s="30">
        <f>VLOOKUP(E3459,MATERIAL!$C:$F,4,0)</f>
        <v>1900</v>
      </c>
      <c r="I3459" s="31">
        <f t="shared" ref="I3459" si="349">+G3459*H3459</f>
        <v>30400</v>
      </c>
    </row>
    <row r="3460" spans="2:13" ht="15" customHeight="1">
      <c r="C3460" s="28"/>
      <c r="D3460" s="28"/>
      <c r="E3460" s="28"/>
      <c r="F3460" s="34" t="s">
        <v>90</v>
      </c>
      <c r="G3460" s="35"/>
      <c r="H3460" s="28"/>
      <c r="I3460" s="32">
        <f>SUM(I3459)</f>
        <v>30400</v>
      </c>
    </row>
    <row r="3461" spans="2:13" ht="15" customHeight="1">
      <c r="C3461" s="27" t="s">
        <v>81</v>
      </c>
      <c r="D3461" s="27" t="s">
        <v>91</v>
      </c>
      <c r="E3461" s="28"/>
      <c r="F3461" s="28"/>
      <c r="G3461" s="28"/>
      <c r="H3461" s="28"/>
      <c r="I3461" s="33"/>
    </row>
    <row r="3462" spans="2:13" ht="15" customHeight="1">
      <c r="C3462" s="28"/>
      <c r="D3462" s="28"/>
      <c r="E3462" s="28"/>
      <c r="F3462" s="34" t="s">
        <v>92</v>
      </c>
      <c r="G3462" s="35"/>
      <c r="H3462" s="28"/>
      <c r="I3462" s="33"/>
    </row>
    <row r="3463" spans="2:13" ht="15" customHeight="1">
      <c r="C3463" s="27" t="s">
        <v>82</v>
      </c>
      <c r="D3463" s="27" t="s">
        <v>93</v>
      </c>
      <c r="E3463" s="28"/>
      <c r="F3463" s="28"/>
      <c r="G3463" s="28"/>
      <c r="H3463" s="28"/>
      <c r="I3463" s="36">
        <f>I3457+I3460</f>
        <v>76255</v>
      </c>
    </row>
    <row r="3464" spans="2:13" ht="15" customHeight="1">
      <c r="C3464" s="27" t="s">
        <v>83</v>
      </c>
      <c r="D3464" s="27" t="str">
        <f>+"Overhead &amp; Profit "&amp;$L$3*100&amp;"%"</f>
        <v>Overhead &amp; Profit 9,5%</v>
      </c>
      <c r="E3464" s="28"/>
      <c r="F3464" s="28"/>
      <c r="G3464" s="27">
        <f>$L$3</f>
        <v>9.5000000000000001E-2</v>
      </c>
      <c r="H3464" s="28"/>
      <c r="I3464" s="36">
        <f>G3464*I3463</f>
        <v>7244.2250000000004</v>
      </c>
    </row>
    <row r="3465" spans="2:13" ht="15" customHeight="1">
      <c r="B3465" s="37" t="str">
        <f>+$M$9&amp;J3465</f>
        <v>PPT28</v>
      </c>
      <c r="C3465" s="27" t="s">
        <v>1</v>
      </c>
      <c r="D3465" s="27" t="s">
        <v>94</v>
      </c>
      <c r="E3465" s="28"/>
      <c r="F3465" s="28"/>
      <c r="G3465" s="28"/>
      <c r="H3465" s="28"/>
      <c r="I3465" s="36">
        <f>SUM(I3463:I3464)</f>
        <v>83499.225000000006</v>
      </c>
      <c r="J3465" s="21">
        <v>28</v>
      </c>
    </row>
    <row r="3466" spans="2:13" ht="15" customHeight="1">
      <c r="B3466" s="26"/>
    </row>
    <row r="3467" spans="2:13" ht="15" customHeight="1">
      <c r="B3467" s="26"/>
      <c r="C3467" s="21" t="str">
        <f>VLOOKUP(B3482,'REKAP ANALISA'!$C:$G,3,0)</f>
        <v>Pemasangan 1 m2 Acian dengan mortar siap pakai (MSP)</v>
      </c>
    </row>
    <row r="3468" spans="2:13" ht="15" customHeight="1">
      <c r="C3468" s="27" t="s">
        <v>0</v>
      </c>
      <c r="D3468" s="27" t="s">
        <v>60</v>
      </c>
      <c r="E3468" s="27" t="s">
        <v>59</v>
      </c>
      <c r="F3468" s="27" t="s">
        <v>61</v>
      </c>
      <c r="G3468" s="27" t="s">
        <v>62</v>
      </c>
      <c r="H3468" s="27" t="s">
        <v>85</v>
      </c>
      <c r="I3468" s="27" t="s">
        <v>86</v>
      </c>
    </row>
    <row r="3469" spans="2:13">
      <c r="C3469" s="27" t="s">
        <v>14</v>
      </c>
      <c r="D3469" s="27" t="s">
        <v>87</v>
      </c>
      <c r="E3469" s="28"/>
      <c r="F3469" s="28"/>
      <c r="G3469" s="28"/>
      <c r="H3469" s="28"/>
      <c r="I3469" s="28"/>
      <c r="M3469" s="21"/>
    </row>
    <row r="3470" spans="2:13">
      <c r="C3470" s="28"/>
      <c r="D3470" s="27" t="s">
        <v>53</v>
      </c>
      <c r="E3470" s="27" t="s">
        <v>63</v>
      </c>
      <c r="F3470" s="29" t="s">
        <v>50</v>
      </c>
      <c r="G3470" s="27">
        <v>0.2</v>
      </c>
      <c r="H3470" s="30">
        <f>VLOOKUP(E3470,UPAH!$C:$F,4,0)</f>
        <v>93000</v>
      </c>
      <c r="I3470" s="31">
        <f t="shared" ref="I3470:I3473" si="350">+G3470*H3470</f>
        <v>18600</v>
      </c>
      <c r="M3470" s="21"/>
    </row>
    <row r="3471" spans="2:13" ht="15" customHeight="1">
      <c r="C3471" s="28"/>
      <c r="D3471" s="27" t="s">
        <v>2167</v>
      </c>
      <c r="E3471" s="27" t="s">
        <v>64</v>
      </c>
      <c r="F3471" s="29" t="s">
        <v>50</v>
      </c>
      <c r="G3471" s="27">
        <v>0.1</v>
      </c>
      <c r="H3471" s="30">
        <f>VLOOKUP(E3471,UPAH!$C:$F,4,0)</f>
        <v>98000</v>
      </c>
      <c r="I3471" s="31">
        <f t="shared" si="350"/>
        <v>9800</v>
      </c>
    </row>
    <row r="3472" spans="2:13" ht="15" customHeight="1">
      <c r="C3472" s="28"/>
      <c r="D3472" s="27" t="s">
        <v>76</v>
      </c>
      <c r="E3472" s="27" t="s">
        <v>65</v>
      </c>
      <c r="F3472" s="29" t="s">
        <v>50</v>
      </c>
      <c r="G3472" s="27">
        <v>0.01</v>
      </c>
      <c r="H3472" s="30">
        <f>VLOOKUP(E3472,UPAH!$C:$F,4,0)</f>
        <v>106000</v>
      </c>
      <c r="I3472" s="31">
        <f t="shared" si="350"/>
        <v>1060</v>
      </c>
    </row>
    <row r="3473" spans="2:13" ht="15" customHeight="1">
      <c r="C3473" s="28"/>
      <c r="D3473" s="27" t="s">
        <v>49</v>
      </c>
      <c r="E3473" s="27" t="s">
        <v>66</v>
      </c>
      <c r="F3473" s="29" t="s">
        <v>50</v>
      </c>
      <c r="G3473" s="27">
        <v>0.01</v>
      </c>
      <c r="H3473" s="30">
        <f>VLOOKUP(E3473,UPAH!$C:$F,4,0)</f>
        <v>111000</v>
      </c>
      <c r="I3473" s="31">
        <f t="shared" si="350"/>
        <v>1110</v>
      </c>
    </row>
    <row r="3474" spans="2:13" ht="15" customHeight="1">
      <c r="C3474" s="28"/>
      <c r="D3474" s="28"/>
      <c r="E3474" s="28"/>
      <c r="F3474" s="34" t="s">
        <v>88</v>
      </c>
      <c r="G3474" s="35"/>
      <c r="H3474" s="28"/>
      <c r="I3474" s="32">
        <f>SUM(I3470:I3473)</f>
        <v>30570</v>
      </c>
    </row>
    <row r="3475" spans="2:13" ht="15" customHeight="1">
      <c r="C3475" s="27" t="s">
        <v>80</v>
      </c>
      <c r="D3475" s="27" t="s">
        <v>89</v>
      </c>
      <c r="E3475" s="28"/>
      <c r="F3475" s="28"/>
      <c r="G3475" s="28"/>
      <c r="H3475" s="28"/>
      <c r="I3475" s="28"/>
    </row>
    <row r="3476" spans="2:13" ht="15" customHeight="1">
      <c r="C3476" s="28"/>
      <c r="D3476" s="27" t="s">
        <v>2368</v>
      </c>
      <c r="E3476" s="27" t="s">
        <v>2367</v>
      </c>
      <c r="F3476" s="30" t="str">
        <f>VLOOKUP(E3476,MATERIAL!$C:$F,3,0)</f>
        <v>Kg</v>
      </c>
      <c r="G3476" s="27">
        <v>3.6</v>
      </c>
      <c r="H3476" s="30">
        <f>VLOOKUP(E3476,MATERIAL!$C:$F,4,0)</f>
        <v>1900</v>
      </c>
      <c r="I3476" s="31">
        <f t="shared" ref="I3476" si="351">+G3476*H3476</f>
        <v>6840</v>
      </c>
    </row>
    <row r="3477" spans="2:13" ht="15" customHeight="1">
      <c r="C3477" s="28"/>
      <c r="D3477" s="28"/>
      <c r="E3477" s="28"/>
      <c r="F3477" s="34" t="s">
        <v>90</v>
      </c>
      <c r="G3477" s="35"/>
      <c r="H3477" s="28"/>
      <c r="I3477" s="32">
        <f>SUM(I3476)</f>
        <v>6840</v>
      </c>
    </row>
    <row r="3478" spans="2:13" ht="15" customHeight="1">
      <c r="C3478" s="27" t="s">
        <v>81</v>
      </c>
      <c r="D3478" s="27" t="s">
        <v>91</v>
      </c>
      <c r="E3478" s="28"/>
      <c r="F3478" s="28"/>
      <c r="G3478" s="28"/>
      <c r="H3478" s="28"/>
      <c r="I3478" s="33"/>
    </row>
    <row r="3479" spans="2:13" ht="15" customHeight="1">
      <c r="C3479" s="28"/>
      <c r="D3479" s="28"/>
      <c r="E3479" s="28"/>
      <c r="F3479" s="34" t="s">
        <v>92</v>
      </c>
      <c r="G3479" s="35"/>
      <c r="H3479" s="28"/>
      <c r="I3479" s="33"/>
    </row>
    <row r="3480" spans="2:13" ht="15" customHeight="1">
      <c r="C3480" s="27" t="s">
        <v>82</v>
      </c>
      <c r="D3480" s="27" t="s">
        <v>93</v>
      </c>
      <c r="E3480" s="28"/>
      <c r="F3480" s="28"/>
      <c r="G3480" s="28"/>
      <c r="H3480" s="28"/>
      <c r="I3480" s="36">
        <f>I3474+I3477</f>
        <v>37410</v>
      </c>
    </row>
    <row r="3481" spans="2:13" ht="15" customHeight="1">
      <c r="C3481" s="27" t="s">
        <v>83</v>
      </c>
      <c r="D3481" s="27" t="str">
        <f>+"Overhead &amp; Profit "&amp;$L$3*100&amp;"%"</f>
        <v>Overhead &amp; Profit 9,5%</v>
      </c>
      <c r="E3481" s="28"/>
      <c r="F3481" s="28"/>
      <c r="G3481" s="27">
        <f>$L$3</f>
        <v>9.5000000000000001E-2</v>
      </c>
      <c r="H3481" s="28"/>
      <c r="I3481" s="36">
        <f>G3481*I3480</f>
        <v>3553.95</v>
      </c>
    </row>
    <row r="3482" spans="2:13" ht="15" customHeight="1">
      <c r="B3482" s="37" t="str">
        <f>+$M$9&amp;J3482</f>
        <v>PPT29</v>
      </c>
      <c r="C3482" s="27" t="s">
        <v>1</v>
      </c>
      <c r="D3482" s="27" t="s">
        <v>94</v>
      </c>
      <c r="E3482" s="28"/>
      <c r="F3482" s="28"/>
      <c r="G3482" s="28"/>
      <c r="H3482" s="28"/>
      <c r="I3482" s="36">
        <f>SUM(I3480:I3481)</f>
        <v>40963.949999999997</v>
      </c>
      <c r="J3482" s="21">
        <v>29</v>
      </c>
    </row>
    <row r="3483" spans="2:13" ht="15" customHeight="1">
      <c r="B3483" s="26"/>
    </row>
    <row r="3484" spans="2:13" ht="15" customHeight="1">
      <c r="B3484" s="26"/>
      <c r="C3484" s="21" t="str">
        <f>VLOOKUP(B3500,'REKAP ANALISA'!$C:$G,3,0)</f>
        <v>Pemasangan 1 M' Plesteran Skoning/Benangan 1 Pc : 2 Psr</v>
      </c>
    </row>
    <row r="3485" spans="2:13" ht="15" customHeight="1">
      <c r="C3485" s="27" t="s">
        <v>0</v>
      </c>
      <c r="D3485" s="27" t="s">
        <v>60</v>
      </c>
      <c r="E3485" s="27" t="s">
        <v>59</v>
      </c>
      <c r="F3485" s="27" t="s">
        <v>61</v>
      </c>
      <c r="G3485" s="27" t="s">
        <v>62</v>
      </c>
      <c r="H3485" s="27" t="s">
        <v>85</v>
      </c>
      <c r="I3485" s="27" t="s">
        <v>86</v>
      </c>
    </row>
    <row r="3486" spans="2:13">
      <c r="C3486" s="27" t="s">
        <v>14</v>
      </c>
      <c r="D3486" s="27" t="s">
        <v>87</v>
      </c>
      <c r="E3486" s="28"/>
      <c r="F3486" s="28"/>
      <c r="G3486" s="28"/>
      <c r="H3486" s="28"/>
      <c r="I3486" s="28"/>
      <c r="M3486" s="21"/>
    </row>
    <row r="3487" spans="2:13">
      <c r="C3487" s="28"/>
      <c r="D3487" s="27" t="s">
        <v>53</v>
      </c>
      <c r="E3487" s="27" t="s">
        <v>63</v>
      </c>
      <c r="F3487" s="29" t="s">
        <v>50</v>
      </c>
      <c r="G3487" s="27">
        <v>0.08</v>
      </c>
      <c r="H3487" s="30">
        <f>VLOOKUP(E3487,UPAH!$C:$F,4,0)</f>
        <v>93000</v>
      </c>
      <c r="I3487" s="31">
        <f t="shared" ref="I3487:I3490" si="352">+G3487*H3487</f>
        <v>7440</v>
      </c>
      <c r="M3487" s="21"/>
    </row>
    <row r="3488" spans="2:13" ht="15" customHeight="1">
      <c r="C3488" s="28"/>
      <c r="D3488" s="27" t="s">
        <v>2167</v>
      </c>
      <c r="E3488" s="27" t="s">
        <v>64</v>
      </c>
      <c r="F3488" s="29" t="s">
        <v>50</v>
      </c>
      <c r="G3488" s="27">
        <v>0.4</v>
      </c>
      <c r="H3488" s="30">
        <f>VLOOKUP(E3488,UPAH!$C:$F,4,0)</f>
        <v>98000</v>
      </c>
      <c r="I3488" s="31">
        <f t="shared" si="352"/>
        <v>39200</v>
      </c>
    </row>
    <row r="3489" spans="2:13" ht="15" customHeight="1">
      <c r="C3489" s="28"/>
      <c r="D3489" s="27" t="s">
        <v>76</v>
      </c>
      <c r="E3489" s="27" t="s">
        <v>65</v>
      </c>
      <c r="F3489" s="29" t="s">
        <v>50</v>
      </c>
      <c r="G3489" s="27">
        <v>0.04</v>
      </c>
      <c r="H3489" s="30">
        <f>VLOOKUP(E3489,UPAH!$C:$F,4,0)</f>
        <v>106000</v>
      </c>
      <c r="I3489" s="31">
        <f t="shared" si="352"/>
        <v>4240</v>
      </c>
    </row>
    <row r="3490" spans="2:13" ht="15" customHeight="1">
      <c r="C3490" s="28"/>
      <c r="D3490" s="27" t="s">
        <v>49</v>
      </c>
      <c r="E3490" s="27" t="s">
        <v>66</v>
      </c>
      <c r="F3490" s="29" t="s">
        <v>50</v>
      </c>
      <c r="G3490" s="27">
        <v>4.0000000000000001E-3</v>
      </c>
      <c r="H3490" s="30">
        <f>VLOOKUP(E3490,UPAH!$C:$F,4,0)</f>
        <v>111000</v>
      </c>
      <c r="I3490" s="31">
        <f t="shared" si="352"/>
        <v>444</v>
      </c>
    </row>
    <row r="3491" spans="2:13" ht="15" customHeight="1">
      <c r="C3491" s="28"/>
      <c r="D3491" s="28"/>
      <c r="E3491" s="28"/>
      <c r="F3491" s="34" t="s">
        <v>88</v>
      </c>
      <c r="G3491" s="35"/>
      <c r="H3491" s="33"/>
      <c r="I3491" s="32">
        <f>SUM(I3487:I3490)</f>
        <v>51324</v>
      </c>
    </row>
    <row r="3492" spans="2:13" ht="15" customHeight="1">
      <c r="C3492" s="27" t="s">
        <v>80</v>
      </c>
      <c r="D3492" s="27" t="s">
        <v>89</v>
      </c>
      <c r="E3492" s="28"/>
      <c r="F3492" s="28"/>
      <c r="G3492" s="28"/>
      <c r="H3492" s="33"/>
      <c r="I3492" s="28"/>
    </row>
    <row r="3493" spans="2:13" ht="15" customHeight="1">
      <c r="C3493" s="28"/>
      <c r="D3493" s="27" t="s">
        <v>2369</v>
      </c>
      <c r="E3493" s="27" t="s">
        <v>104</v>
      </c>
      <c r="F3493" s="30" t="str">
        <f>VLOOKUP(E3493,MATERIAL!$C:$F,3,0)</f>
        <v>Kg</v>
      </c>
      <c r="G3493" s="27">
        <v>0.5</v>
      </c>
      <c r="H3493" s="30">
        <f>VLOOKUP(E3493,MATERIAL!$C:$F,4,0)</f>
        <v>1250</v>
      </c>
      <c r="I3493" s="31">
        <f t="shared" ref="I3493:I3494" si="353">+G3493*H3493</f>
        <v>625</v>
      </c>
    </row>
    <row r="3494" spans="2:13" ht="15" customHeight="1">
      <c r="C3494" s="28"/>
      <c r="D3494" s="27" t="s">
        <v>78</v>
      </c>
      <c r="E3494" s="27" t="s">
        <v>2170</v>
      </c>
      <c r="F3494" s="30" t="str">
        <f>VLOOKUP(E3494,MATERIAL!$C:$F,3,0)</f>
        <v>m3</v>
      </c>
      <c r="G3494" s="27">
        <v>1.2999999999999999E-2</v>
      </c>
      <c r="H3494" s="30">
        <f>VLOOKUP(E3494,MATERIAL!$C:$F,4,0)</f>
        <v>131100</v>
      </c>
      <c r="I3494" s="31">
        <f t="shared" si="353"/>
        <v>1704.3</v>
      </c>
    </row>
    <row r="3495" spans="2:13" ht="15" customHeight="1">
      <c r="C3495" s="28"/>
      <c r="D3495" s="28"/>
      <c r="E3495" s="28"/>
      <c r="F3495" s="34" t="s">
        <v>90</v>
      </c>
      <c r="G3495" s="35"/>
      <c r="H3495" s="28"/>
      <c r="I3495" s="32">
        <f>SUM(I3493:I3494)</f>
        <v>2329.3000000000002</v>
      </c>
    </row>
    <row r="3496" spans="2:13" ht="15" customHeight="1">
      <c r="C3496" s="27" t="s">
        <v>81</v>
      </c>
      <c r="D3496" s="27" t="s">
        <v>91</v>
      </c>
      <c r="E3496" s="28"/>
      <c r="F3496" s="28"/>
      <c r="G3496" s="28"/>
      <c r="H3496" s="33"/>
      <c r="I3496" s="33"/>
    </row>
    <row r="3497" spans="2:13" ht="15" customHeight="1">
      <c r="C3497" s="28"/>
      <c r="D3497" s="28"/>
      <c r="E3497" s="28"/>
      <c r="F3497" s="34" t="s">
        <v>92</v>
      </c>
      <c r="G3497" s="35"/>
      <c r="H3497" s="28"/>
      <c r="I3497" s="33"/>
    </row>
    <row r="3498" spans="2:13" ht="15" customHeight="1">
      <c r="C3498" s="27" t="s">
        <v>82</v>
      </c>
      <c r="D3498" s="27" t="s">
        <v>93</v>
      </c>
      <c r="E3498" s="28"/>
      <c r="F3498" s="28"/>
      <c r="G3498" s="28"/>
      <c r="H3498" s="33"/>
      <c r="I3498" s="36">
        <f>I3491+I3495</f>
        <v>53653.3</v>
      </c>
    </row>
    <row r="3499" spans="2:13" ht="15" customHeight="1">
      <c r="C3499" s="27" t="s">
        <v>83</v>
      </c>
      <c r="D3499" s="27" t="str">
        <f>+"Overhead &amp; Profit "&amp;$L$3*100&amp;"%"</f>
        <v>Overhead &amp; Profit 9,5%</v>
      </c>
      <c r="E3499" s="28"/>
      <c r="F3499" s="28"/>
      <c r="G3499" s="27">
        <f>$L$3</f>
        <v>9.5000000000000001E-2</v>
      </c>
      <c r="H3499" s="28"/>
      <c r="I3499" s="36">
        <f>G3499*I3498</f>
        <v>5097.0635000000002</v>
      </c>
    </row>
    <row r="3500" spans="2:13" ht="15" customHeight="1">
      <c r="B3500" s="46" t="s">
        <v>708</v>
      </c>
      <c r="C3500" s="27" t="s">
        <v>1</v>
      </c>
      <c r="D3500" s="27" t="s">
        <v>94</v>
      </c>
      <c r="E3500" s="28"/>
      <c r="F3500" s="28"/>
      <c r="G3500" s="28"/>
      <c r="H3500" s="33"/>
      <c r="I3500" s="36">
        <f>SUM(I3498:I3499)</f>
        <v>58750.363500000007</v>
      </c>
    </row>
    <row r="3501" spans="2:13" ht="15" customHeight="1">
      <c r="B3501" s="26"/>
    </row>
    <row r="3502" spans="2:13" ht="15" customHeight="1">
      <c r="B3502" s="26"/>
      <c r="C3502" s="21" t="str">
        <f>VLOOKUP(B3515,'REKAP ANALISA'!$C:$G,3,0)</f>
        <v>Pemasangan 1 m2 Benangan</v>
      </c>
    </row>
    <row r="3503" spans="2:13">
      <c r="C3503" s="27" t="s">
        <v>0</v>
      </c>
      <c r="D3503" s="27" t="s">
        <v>60</v>
      </c>
      <c r="E3503" s="27" t="s">
        <v>59</v>
      </c>
      <c r="F3503" s="27" t="s">
        <v>61</v>
      </c>
      <c r="G3503" s="27" t="s">
        <v>62</v>
      </c>
      <c r="H3503" s="27" t="s">
        <v>85</v>
      </c>
      <c r="I3503" s="27" t="s">
        <v>86</v>
      </c>
      <c r="M3503" s="21"/>
    </row>
    <row r="3504" spans="2:13">
      <c r="C3504" s="27" t="s">
        <v>14</v>
      </c>
      <c r="D3504" s="27" t="s">
        <v>87</v>
      </c>
      <c r="E3504" s="28"/>
      <c r="F3504" s="28"/>
      <c r="G3504" s="28"/>
      <c r="H3504" s="28"/>
      <c r="I3504" s="28"/>
      <c r="M3504" s="21"/>
    </row>
    <row r="3505" spans="2:9" ht="15" customHeight="1">
      <c r="C3505" s="28"/>
      <c r="D3505" s="27" t="s">
        <v>2167</v>
      </c>
      <c r="E3505" s="27" t="s">
        <v>64</v>
      </c>
      <c r="F3505" s="29" t="s">
        <v>50</v>
      </c>
      <c r="G3505" s="27">
        <v>0.12</v>
      </c>
      <c r="H3505" s="30">
        <f>VLOOKUP(E3505,UPAH!$C:$F,4,0)</f>
        <v>98000</v>
      </c>
      <c r="I3505" s="31">
        <f>+G3505*H3505</f>
        <v>11760</v>
      </c>
    </row>
    <row r="3506" spans="2:9" ht="15" customHeight="1">
      <c r="C3506" s="28"/>
      <c r="D3506" s="28"/>
      <c r="E3506" s="28"/>
      <c r="F3506" s="34" t="s">
        <v>88</v>
      </c>
      <c r="G3506" s="35"/>
      <c r="H3506" s="33"/>
      <c r="I3506" s="32">
        <f>SUM(I3505)</f>
        <v>11760</v>
      </c>
    </row>
    <row r="3507" spans="2:9" ht="15" customHeight="1">
      <c r="C3507" s="27" t="s">
        <v>80</v>
      </c>
      <c r="D3507" s="27" t="s">
        <v>89</v>
      </c>
      <c r="E3507" s="28"/>
      <c r="F3507" s="28"/>
      <c r="G3507" s="28"/>
      <c r="H3507" s="33"/>
      <c r="I3507" s="28"/>
    </row>
    <row r="3508" spans="2:9" ht="15" customHeight="1">
      <c r="C3508" s="28"/>
      <c r="D3508" s="27" t="s">
        <v>2370</v>
      </c>
      <c r="E3508" s="27" t="s">
        <v>2371</v>
      </c>
      <c r="F3508" s="30" t="str">
        <f>VLOOKUP(E3508,MATERIAL!$C:$F,3,0)</f>
        <v>zak</v>
      </c>
      <c r="G3508" s="27">
        <v>3.0000000000000001E-3</v>
      </c>
      <c r="H3508" s="30">
        <f>VLOOKUP(E3508,MATERIAL!$C:$F,4,0)</f>
        <v>68500</v>
      </c>
      <c r="I3508" s="31">
        <f t="shared" ref="I3508:I3509" si="354">+G3508*H3508</f>
        <v>205.5</v>
      </c>
    </row>
    <row r="3509" spans="2:9" ht="15" customHeight="1">
      <c r="C3509" s="28"/>
      <c r="D3509" s="27" t="s">
        <v>78</v>
      </c>
      <c r="E3509" s="27" t="s">
        <v>2170</v>
      </c>
      <c r="F3509" s="30" t="str">
        <f>VLOOKUP(E3509,MATERIAL!$C:$F,3,0)</f>
        <v>m3</v>
      </c>
      <c r="G3509" s="27">
        <v>8.9999999999999993E-3</v>
      </c>
      <c r="H3509" s="30">
        <f>VLOOKUP(E3509,MATERIAL!$C:$F,4,0)</f>
        <v>131100</v>
      </c>
      <c r="I3509" s="31">
        <f t="shared" si="354"/>
        <v>1179.8999999999999</v>
      </c>
    </row>
    <row r="3510" spans="2:9" ht="15" customHeight="1">
      <c r="C3510" s="28"/>
      <c r="D3510" s="28"/>
      <c r="E3510" s="28"/>
      <c r="F3510" s="34" t="s">
        <v>90</v>
      </c>
      <c r="G3510" s="35"/>
      <c r="H3510" s="28"/>
      <c r="I3510" s="32">
        <f>SUM(I3508:I3509)</f>
        <v>1385.3999999999999</v>
      </c>
    </row>
    <row r="3511" spans="2:9" ht="15" customHeight="1">
      <c r="C3511" s="27" t="s">
        <v>81</v>
      </c>
      <c r="D3511" s="27" t="s">
        <v>91</v>
      </c>
      <c r="E3511" s="28"/>
      <c r="F3511" s="28"/>
      <c r="G3511" s="28"/>
      <c r="H3511" s="33"/>
      <c r="I3511" s="33"/>
    </row>
    <row r="3512" spans="2:9" ht="15" customHeight="1">
      <c r="C3512" s="28"/>
      <c r="D3512" s="28"/>
      <c r="E3512" s="28"/>
      <c r="F3512" s="34" t="s">
        <v>92</v>
      </c>
      <c r="G3512" s="35"/>
      <c r="H3512" s="28"/>
      <c r="I3512" s="33"/>
    </row>
    <row r="3513" spans="2:9" ht="15" customHeight="1">
      <c r="C3513" s="27" t="s">
        <v>82</v>
      </c>
      <c r="D3513" s="27" t="s">
        <v>93</v>
      </c>
      <c r="E3513" s="28"/>
      <c r="F3513" s="28"/>
      <c r="G3513" s="28"/>
      <c r="H3513" s="33"/>
      <c r="I3513" s="36">
        <f>I3506+I3510</f>
        <v>13145.4</v>
      </c>
    </row>
    <row r="3514" spans="2:9" ht="15" customHeight="1">
      <c r="C3514" s="27" t="s">
        <v>83</v>
      </c>
      <c r="D3514" s="27" t="str">
        <f>+"Overhead &amp; Profit "&amp;$L$3*100&amp;"%"</f>
        <v>Overhead &amp; Profit 9,5%</v>
      </c>
      <c r="E3514" s="28"/>
      <c r="F3514" s="28"/>
      <c r="G3514" s="27">
        <f>$L$3</f>
        <v>9.5000000000000001E-2</v>
      </c>
      <c r="H3514" s="28"/>
      <c r="I3514" s="36">
        <f>G3514*I3513</f>
        <v>1248.8129999999999</v>
      </c>
    </row>
    <row r="3515" spans="2:9" ht="15" customHeight="1">
      <c r="B3515" s="46" t="s">
        <v>711</v>
      </c>
      <c r="C3515" s="27" t="s">
        <v>1</v>
      </c>
      <c r="D3515" s="27" t="s">
        <v>94</v>
      </c>
      <c r="E3515" s="28"/>
      <c r="F3515" s="28"/>
      <c r="G3515" s="28"/>
      <c r="H3515" s="33"/>
      <c r="I3515" s="36">
        <f>SUM(I3513:I3514)</f>
        <v>14394.213</v>
      </c>
    </row>
    <row r="3516" spans="2:9" ht="15" customHeight="1">
      <c r="B3516" s="26"/>
    </row>
    <row r="3517" spans="2:9" ht="15" customHeight="1">
      <c r="B3517" s="26"/>
      <c r="C3517" s="21" t="str">
        <f>'REKAP ANALISA'!D206</f>
        <v>HARGA SATUAN PEKERJAAN PENUTUP LANTAI DAN PENUTUP DINDING</v>
      </c>
    </row>
    <row r="3518" spans="2:9" ht="15" customHeight="1">
      <c r="B3518" s="26"/>
      <c r="C3518" s="21" t="str">
        <f>VLOOKUP(B3535,'REKAP ANALISA'!$C:$G,3,0)</f>
        <v>Pemasangan 1 m2 lantai ubin PC abu-abu ukuran 40cm x40cm</v>
      </c>
    </row>
    <row r="3519" spans="2:9" ht="15" customHeight="1">
      <c r="C3519" s="27" t="s">
        <v>0</v>
      </c>
      <c r="D3519" s="27" t="s">
        <v>60</v>
      </c>
      <c r="E3519" s="27" t="s">
        <v>59</v>
      </c>
      <c r="F3519" s="27" t="s">
        <v>61</v>
      </c>
      <c r="G3519" s="27" t="s">
        <v>62</v>
      </c>
      <c r="H3519" s="27" t="s">
        <v>85</v>
      </c>
      <c r="I3519" s="27" t="s">
        <v>86</v>
      </c>
    </row>
    <row r="3520" spans="2:9" ht="15" customHeight="1">
      <c r="C3520" s="27" t="s">
        <v>14</v>
      </c>
      <c r="D3520" s="27" t="s">
        <v>87</v>
      </c>
      <c r="E3520" s="28"/>
      <c r="F3520" s="28"/>
      <c r="G3520" s="28"/>
      <c r="H3520" s="28"/>
      <c r="I3520" s="28"/>
    </row>
    <row r="3521" spans="2:13">
      <c r="C3521" s="28"/>
      <c r="D3521" s="27" t="s">
        <v>53</v>
      </c>
      <c r="E3521" s="27" t="s">
        <v>63</v>
      </c>
      <c r="F3521" s="29" t="s">
        <v>50</v>
      </c>
      <c r="G3521" s="27">
        <v>0.25</v>
      </c>
      <c r="H3521" s="30">
        <f>VLOOKUP(E3521,UPAH!$C:$F,4,0)</f>
        <v>93000</v>
      </c>
      <c r="I3521" s="31">
        <f t="shared" ref="I3521:I3524" si="355">+G3521*H3521</f>
        <v>23250</v>
      </c>
      <c r="M3521" s="21"/>
    </row>
    <row r="3522" spans="2:13">
      <c r="C3522" s="28"/>
      <c r="D3522" s="27" t="s">
        <v>2167</v>
      </c>
      <c r="E3522" s="27" t="s">
        <v>64</v>
      </c>
      <c r="F3522" s="29" t="s">
        <v>50</v>
      </c>
      <c r="G3522" s="27">
        <v>0.125</v>
      </c>
      <c r="H3522" s="30">
        <f>VLOOKUP(E3522,UPAH!$C:$F,4,0)</f>
        <v>98000</v>
      </c>
      <c r="I3522" s="31">
        <f t="shared" si="355"/>
        <v>12250</v>
      </c>
      <c r="M3522" s="21"/>
    </row>
    <row r="3523" spans="2:13" ht="15" customHeight="1">
      <c r="C3523" s="28"/>
      <c r="D3523" s="27" t="s">
        <v>51</v>
      </c>
      <c r="E3523" s="27" t="s">
        <v>65</v>
      </c>
      <c r="F3523" s="29" t="s">
        <v>50</v>
      </c>
      <c r="G3523" s="27">
        <v>1.2999999999999999E-2</v>
      </c>
      <c r="H3523" s="30">
        <f>VLOOKUP(E3523,UPAH!$C:$F,4,0)</f>
        <v>106000</v>
      </c>
      <c r="I3523" s="31">
        <f t="shared" si="355"/>
        <v>1378</v>
      </c>
    </row>
    <row r="3524" spans="2:13" ht="15" customHeight="1">
      <c r="C3524" s="28"/>
      <c r="D3524" s="27" t="s">
        <v>49</v>
      </c>
      <c r="E3524" s="27" t="s">
        <v>66</v>
      </c>
      <c r="F3524" s="29" t="s">
        <v>50</v>
      </c>
      <c r="G3524" s="27">
        <v>1.2999999999999999E-2</v>
      </c>
      <c r="H3524" s="30">
        <f>VLOOKUP(E3524,UPAH!$C:$F,4,0)</f>
        <v>111000</v>
      </c>
      <c r="I3524" s="31">
        <f t="shared" si="355"/>
        <v>1443</v>
      </c>
    </row>
    <row r="3525" spans="2:13" ht="15" customHeight="1">
      <c r="C3525" s="28"/>
      <c r="D3525" s="28"/>
      <c r="E3525" s="28"/>
      <c r="F3525" s="34" t="s">
        <v>88</v>
      </c>
      <c r="G3525" s="35"/>
      <c r="H3525" s="28"/>
      <c r="I3525" s="32">
        <f>SUM(I3521:I3524)</f>
        <v>38321</v>
      </c>
    </row>
    <row r="3526" spans="2:13" ht="15" customHeight="1">
      <c r="C3526" s="27" t="s">
        <v>80</v>
      </c>
      <c r="D3526" s="27" t="s">
        <v>89</v>
      </c>
      <c r="E3526" s="28"/>
      <c r="F3526" s="28"/>
      <c r="G3526" s="28"/>
      <c r="H3526" s="28"/>
      <c r="I3526" s="28"/>
    </row>
    <row r="3527" spans="2:13" ht="15" customHeight="1">
      <c r="C3527" s="28"/>
      <c r="D3527" s="27" t="s">
        <v>2372</v>
      </c>
      <c r="E3527" s="27" t="s">
        <v>2373</v>
      </c>
      <c r="F3527" s="30" t="str">
        <f>VLOOKUP(E3527,MATERIAL!$C:$F,3,0)</f>
        <v>Bh</v>
      </c>
      <c r="G3527" s="27">
        <v>6.63</v>
      </c>
      <c r="H3527" s="30">
        <f>VLOOKUP(E3527,MATERIAL!$C:$F,4,0)</f>
        <v>14100</v>
      </c>
      <c r="I3527" s="31">
        <f t="shared" ref="I3527:I3529" si="356">+G3527*H3527</f>
        <v>93483</v>
      </c>
    </row>
    <row r="3528" spans="2:13" ht="15" customHeight="1">
      <c r="C3528" s="28"/>
      <c r="D3528" s="27" t="s">
        <v>103</v>
      </c>
      <c r="E3528" s="27" t="s">
        <v>104</v>
      </c>
      <c r="F3528" s="30" t="str">
        <f>VLOOKUP(E3528,MATERIAL!$C:$F,3,0)</f>
        <v>Kg</v>
      </c>
      <c r="G3528" s="27">
        <v>9.8000000000000007</v>
      </c>
      <c r="H3528" s="30">
        <f>VLOOKUP(E3528,MATERIAL!$C:$F,4,0)</f>
        <v>1250</v>
      </c>
      <c r="I3528" s="31">
        <f t="shared" si="356"/>
        <v>12250</v>
      </c>
    </row>
    <row r="3529" spans="2:13" ht="15" customHeight="1">
      <c r="C3529" s="28"/>
      <c r="D3529" s="27" t="s">
        <v>78</v>
      </c>
      <c r="E3529" s="27" t="s">
        <v>2170</v>
      </c>
      <c r="F3529" s="30" t="str">
        <f>VLOOKUP(E3529,MATERIAL!$C:$F,3,0)</f>
        <v>m3</v>
      </c>
      <c r="G3529" s="27">
        <v>4.4999999999999998E-2</v>
      </c>
      <c r="H3529" s="30">
        <f>VLOOKUP(E3529,MATERIAL!$C:$F,4,0)</f>
        <v>131100</v>
      </c>
      <c r="I3529" s="31">
        <f t="shared" si="356"/>
        <v>5899.5</v>
      </c>
    </row>
    <row r="3530" spans="2:13" ht="15" customHeight="1">
      <c r="C3530" s="28"/>
      <c r="D3530" s="28"/>
      <c r="E3530" s="28"/>
      <c r="F3530" s="34" t="s">
        <v>90</v>
      </c>
      <c r="G3530" s="35"/>
      <c r="H3530" s="28"/>
      <c r="I3530" s="32">
        <f>SUM(I3527:I3529)</f>
        <v>111632.5</v>
      </c>
    </row>
    <row r="3531" spans="2:13" ht="15" customHeight="1">
      <c r="C3531" s="27" t="s">
        <v>81</v>
      </c>
      <c r="D3531" s="27" t="s">
        <v>91</v>
      </c>
      <c r="E3531" s="28"/>
      <c r="F3531" s="28"/>
      <c r="G3531" s="28"/>
      <c r="H3531" s="28"/>
      <c r="I3531" s="33"/>
    </row>
    <row r="3532" spans="2:13" ht="15" customHeight="1">
      <c r="C3532" s="28"/>
      <c r="D3532" s="28"/>
      <c r="E3532" s="28"/>
      <c r="F3532" s="34" t="s">
        <v>92</v>
      </c>
      <c r="G3532" s="35"/>
      <c r="H3532" s="28"/>
      <c r="I3532" s="33"/>
    </row>
    <row r="3533" spans="2:13" ht="15" customHeight="1">
      <c r="C3533" s="27" t="s">
        <v>82</v>
      </c>
      <c r="D3533" s="27" t="s">
        <v>93</v>
      </c>
      <c r="E3533" s="28"/>
      <c r="F3533" s="28"/>
      <c r="G3533" s="28"/>
      <c r="H3533" s="28"/>
      <c r="I3533" s="36">
        <f>I3525+I3530</f>
        <v>149953.5</v>
      </c>
    </row>
    <row r="3534" spans="2:13">
      <c r="C3534" s="27" t="s">
        <v>83</v>
      </c>
      <c r="D3534" s="27" t="str">
        <f>+"Overhead &amp; Profit "&amp;$L$3*100&amp;"%"</f>
        <v>Overhead &amp; Profit 9,5%</v>
      </c>
      <c r="E3534" s="28"/>
      <c r="F3534" s="28"/>
      <c r="G3534" s="27">
        <f>$L$3</f>
        <v>9.5000000000000001E-2</v>
      </c>
      <c r="H3534" s="28"/>
      <c r="I3534" s="36">
        <f>G3534*I3533</f>
        <v>14245.5825</v>
      </c>
    </row>
    <row r="3535" spans="2:13">
      <c r="B3535" s="37" t="str">
        <f>+$M$10&amp;J3535</f>
        <v>PPL1</v>
      </c>
      <c r="C3535" s="27" t="s">
        <v>1</v>
      </c>
      <c r="D3535" s="27" t="s">
        <v>94</v>
      </c>
      <c r="E3535" s="28"/>
      <c r="F3535" s="28"/>
      <c r="G3535" s="28"/>
      <c r="H3535" s="28"/>
      <c r="I3535" s="36">
        <f>SUM(I3533:I3534)</f>
        <v>164199.08249999999</v>
      </c>
      <c r="J3535" s="21">
        <v>1</v>
      </c>
    </row>
    <row r="3536" spans="2:13">
      <c r="B3536" s="26"/>
      <c r="M3536" s="21"/>
    </row>
    <row r="3537" spans="2:13">
      <c r="B3537" s="26"/>
      <c r="C3537" s="21" t="str">
        <f>VLOOKUP(B3554,'REKAP ANALISA'!$C:$G,3,0)</f>
        <v>Pemasangan 1 m2 lantai ubin PC abu-abu ukuran 30cm x30 cm</v>
      </c>
      <c r="M3537" s="21"/>
    </row>
    <row r="3538" spans="2:13">
      <c r="C3538" s="27" t="s">
        <v>0</v>
      </c>
      <c r="D3538" s="27" t="s">
        <v>60</v>
      </c>
      <c r="E3538" s="27" t="s">
        <v>59</v>
      </c>
      <c r="F3538" s="27" t="s">
        <v>61</v>
      </c>
      <c r="G3538" s="27" t="s">
        <v>62</v>
      </c>
      <c r="H3538" s="27" t="s">
        <v>85</v>
      </c>
      <c r="I3538" s="27" t="s">
        <v>86</v>
      </c>
      <c r="M3538" s="21"/>
    </row>
    <row r="3539" spans="2:13" ht="15" customHeight="1">
      <c r="C3539" s="27" t="s">
        <v>14</v>
      </c>
      <c r="D3539" s="27" t="s">
        <v>87</v>
      </c>
      <c r="E3539" s="28"/>
      <c r="F3539" s="28"/>
      <c r="G3539" s="28"/>
      <c r="H3539" s="28"/>
      <c r="I3539" s="28"/>
    </row>
    <row r="3540" spans="2:13" ht="15" customHeight="1">
      <c r="C3540" s="28"/>
      <c r="D3540" s="27" t="s">
        <v>53</v>
      </c>
      <c r="E3540" s="27" t="s">
        <v>63</v>
      </c>
      <c r="F3540" s="29" t="s">
        <v>50</v>
      </c>
      <c r="G3540" s="27">
        <v>0.25</v>
      </c>
      <c r="H3540" s="30">
        <f>VLOOKUP(E3540,UPAH!$C:$F,4,0)</f>
        <v>93000</v>
      </c>
      <c r="I3540" s="31">
        <f t="shared" ref="I3540:I3543" si="357">+G3540*H3540</f>
        <v>23250</v>
      </c>
    </row>
    <row r="3541" spans="2:13" ht="15" customHeight="1">
      <c r="C3541" s="28"/>
      <c r="D3541" s="27" t="s">
        <v>2167</v>
      </c>
      <c r="E3541" s="27" t="s">
        <v>64</v>
      </c>
      <c r="F3541" s="29" t="s">
        <v>50</v>
      </c>
      <c r="G3541" s="27">
        <v>0.125</v>
      </c>
      <c r="H3541" s="30">
        <f>VLOOKUP(E3541,UPAH!$C:$F,4,0)</f>
        <v>98000</v>
      </c>
      <c r="I3541" s="31">
        <f t="shared" si="357"/>
        <v>12250</v>
      </c>
    </row>
    <row r="3542" spans="2:13" ht="15" customHeight="1">
      <c r="C3542" s="28"/>
      <c r="D3542" s="27" t="s">
        <v>51</v>
      </c>
      <c r="E3542" s="27" t="s">
        <v>65</v>
      </c>
      <c r="F3542" s="29" t="s">
        <v>50</v>
      </c>
      <c r="G3542" s="27">
        <v>1.2999999999999999E-2</v>
      </c>
      <c r="H3542" s="30">
        <f>VLOOKUP(E3542,UPAH!$C:$F,4,0)</f>
        <v>106000</v>
      </c>
      <c r="I3542" s="31">
        <f t="shared" si="357"/>
        <v>1378</v>
      </c>
    </row>
    <row r="3543" spans="2:13" ht="15" customHeight="1">
      <c r="C3543" s="28"/>
      <c r="D3543" s="27" t="s">
        <v>49</v>
      </c>
      <c r="E3543" s="27" t="s">
        <v>66</v>
      </c>
      <c r="F3543" s="29" t="s">
        <v>50</v>
      </c>
      <c r="G3543" s="27">
        <v>1.2999999999999999E-2</v>
      </c>
      <c r="H3543" s="30">
        <f>VLOOKUP(E3543,UPAH!$C:$F,4,0)</f>
        <v>111000</v>
      </c>
      <c r="I3543" s="31">
        <f t="shared" si="357"/>
        <v>1443</v>
      </c>
    </row>
    <row r="3544" spans="2:13" ht="15" customHeight="1">
      <c r="C3544" s="28"/>
      <c r="D3544" s="28"/>
      <c r="E3544" s="28"/>
      <c r="F3544" s="34" t="s">
        <v>88</v>
      </c>
      <c r="G3544" s="35"/>
      <c r="H3544" s="28"/>
      <c r="I3544" s="32">
        <f>SUM(I3540:I3543)</f>
        <v>38321</v>
      </c>
    </row>
    <row r="3545" spans="2:13" ht="15" customHeight="1">
      <c r="C3545" s="27" t="s">
        <v>80</v>
      </c>
      <c r="D3545" s="27" t="s">
        <v>89</v>
      </c>
      <c r="E3545" s="28"/>
      <c r="F3545" s="28"/>
      <c r="G3545" s="28"/>
      <c r="H3545" s="28"/>
      <c r="I3545" s="28"/>
    </row>
    <row r="3546" spans="2:13" ht="15" customHeight="1">
      <c r="C3546" s="28"/>
      <c r="D3546" s="27" t="s">
        <v>2374</v>
      </c>
      <c r="E3546" s="27" t="s">
        <v>2375</v>
      </c>
      <c r="F3546" s="30" t="str">
        <f>VLOOKUP(E3546,MATERIAL!$C:$F,3,0)</f>
        <v>Bh</v>
      </c>
      <c r="G3546" s="27">
        <v>11.87</v>
      </c>
      <c r="H3546" s="30">
        <f>VLOOKUP(E3546,MATERIAL!$C:$F,4,0)</f>
        <v>8700</v>
      </c>
      <c r="I3546" s="31">
        <f t="shared" ref="I3546:I3548" si="358">+G3546*H3546</f>
        <v>103269</v>
      </c>
    </row>
    <row r="3547" spans="2:13" ht="15" customHeight="1">
      <c r="C3547" s="28"/>
      <c r="D3547" s="27" t="s">
        <v>103</v>
      </c>
      <c r="E3547" s="27" t="s">
        <v>104</v>
      </c>
      <c r="F3547" s="30" t="str">
        <f>VLOOKUP(E3547,MATERIAL!$C:$F,3,0)</f>
        <v>Kg</v>
      </c>
      <c r="G3547" s="27">
        <v>10</v>
      </c>
      <c r="H3547" s="30">
        <f>VLOOKUP(E3547,MATERIAL!$C:$F,4,0)</f>
        <v>1250</v>
      </c>
      <c r="I3547" s="31">
        <f t="shared" si="358"/>
        <v>12500</v>
      </c>
    </row>
    <row r="3548" spans="2:13" ht="15" customHeight="1">
      <c r="C3548" s="28"/>
      <c r="D3548" s="27" t="s">
        <v>78</v>
      </c>
      <c r="E3548" s="27" t="s">
        <v>2170</v>
      </c>
      <c r="F3548" s="30" t="str">
        <f>VLOOKUP(E3548,MATERIAL!$C:$F,3,0)</f>
        <v>m3</v>
      </c>
      <c r="G3548" s="27">
        <v>4.4999999999999998E-2</v>
      </c>
      <c r="H3548" s="30">
        <f>VLOOKUP(E3548,MATERIAL!$C:$F,4,0)</f>
        <v>131100</v>
      </c>
      <c r="I3548" s="31">
        <f t="shared" si="358"/>
        <v>5899.5</v>
      </c>
    </row>
    <row r="3549" spans="2:13" ht="15" customHeight="1">
      <c r="C3549" s="28"/>
      <c r="D3549" s="28"/>
      <c r="E3549" s="28"/>
      <c r="F3549" s="34" t="s">
        <v>90</v>
      </c>
      <c r="G3549" s="35"/>
      <c r="H3549" s="28"/>
      <c r="I3549" s="32">
        <f>SUM(I3546:I3548)</f>
        <v>121668.5</v>
      </c>
    </row>
    <row r="3550" spans="2:13" ht="15" customHeight="1">
      <c r="C3550" s="27" t="s">
        <v>81</v>
      </c>
      <c r="D3550" s="27" t="s">
        <v>91</v>
      </c>
      <c r="E3550" s="28"/>
      <c r="F3550" s="28"/>
      <c r="G3550" s="28"/>
      <c r="H3550" s="28"/>
      <c r="I3550" s="33"/>
    </row>
    <row r="3551" spans="2:13" ht="15" customHeight="1">
      <c r="C3551" s="28"/>
      <c r="D3551" s="28"/>
      <c r="E3551" s="28"/>
      <c r="F3551" s="34" t="s">
        <v>92</v>
      </c>
      <c r="G3551" s="35"/>
      <c r="H3551" s="28"/>
      <c r="I3551" s="33"/>
    </row>
    <row r="3552" spans="2:13" ht="15" customHeight="1">
      <c r="C3552" s="27" t="s">
        <v>82</v>
      </c>
      <c r="D3552" s="27" t="s">
        <v>93</v>
      </c>
      <c r="E3552" s="28"/>
      <c r="F3552" s="28"/>
      <c r="G3552" s="28"/>
      <c r="H3552" s="28"/>
      <c r="I3552" s="36">
        <f>I3544+I3549</f>
        <v>159989.5</v>
      </c>
    </row>
    <row r="3553" spans="2:13" ht="15" customHeight="1">
      <c r="C3553" s="27" t="s">
        <v>83</v>
      </c>
      <c r="D3553" s="27" t="str">
        <f>+"Overhead &amp; Profit "&amp;$L$3*100&amp;"%"</f>
        <v>Overhead &amp; Profit 9,5%</v>
      </c>
      <c r="E3553" s="28"/>
      <c r="F3553" s="28"/>
      <c r="G3553" s="27">
        <f>$L$3</f>
        <v>9.5000000000000001E-2</v>
      </c>
      <c r="H3553" s="28"/>
      <c r="I3553" s="36">
        <f>G3553*I3552</f>
        <v>15199.002500000001</v>
      </c>
    </row>
    <row r="3554" spans="2:13" ht="15" customHeight="1">
      <c r="B3554" s="37" t="str">
        <f>+$M$10&amp;J3554</f>
        <v>PPL2</v>
      </c>
      <c r="C3554" s="27" t="s">
        <v>1</v>
      </c>
      <c r="D3554" s="27" t="s">
        <v>94</v>
      </c>
      <c r="E3554" s="28"/>
      <c r="F3554" s="28"/>
      <c r="G3554" s="28"/>
      <c r="H3554" s="28"/>
      <c r="I3554" s="36">
        <f>SUM(I3552:I3553)</f>
        <v>175188.5025</v>
      </c>
      <c r="J3554" s="21">
        <v>2</v>
      </c>
    </row>
    <row r="3555" spans="2:13" ht="15" customHeight="1">
      <c r="B3555" s="26"/>
    </row>
    <row r="3556" spans="2:13">
      <c r="B3556" s="26"/>
      <c r="C3556" s="21" t="str">
        <f>VLOOKUP(B3573,'REKAP ANALISA'!$C:$G,3,0)</f>
        <v>Pemasangan 1 m2 lantai ubin PC abu-abu ukuran 20cm x20 cm</v>
      </c>
      <c r="M3556" s="21"/>
    </row>
    <row r="3557" spans="2:13">
      <c r="C3557" s="27" t="s">
        <v>0</v>
      </c>
      <c r="D3557" s="27" t="s">
        <v>60</v>
      </c>
      <c r="E3557" s="27" t="s">
        <v>59</v>
      </c>
      <c r="F3557" s="27" t="s">
        <v>61</v>
      </c>
      <c r="G3557" s="27" t="s">
        <v>62</v>
      </c>
      <c r="H3557" s="27" t="s">
        <v>85</v>
      </c>
      <c r="I3557" s="27" t="s">
        <v>86</v>
      </c>
      <c r="M3557" s="21"/>
    </row>
    <row r="3558" spans="2:13" ht="15" customHeight="1">
      <c r="C3558" s="27" t="s">
        <v>14</v>
      </c>
      <c r="D3558" s="27" t="s">
        <v>87</v>
      </c>
      <c r="E3558" s="28"/>
      <c r="F3558" s="28"/>
      <c r="G3558" s="28"/>
      <c r="H3558" s="28"/>
      <c r="I3558" s="28"/>
    </row>
    <row r="3559" spans="2:13" ht="15" customHeight="1">
      <c r="C3559" s="28"/>
      <c r="D3559" s="27" t="s">
        <v>53</v>
      </c>
      <c r="E3559" s="27" t="s">
        <v>63</v>
      </c>
      <c r="F3559" s="29" t="s">
        <v>50</v>
      </c>
      <c r="G3559" s="27">
        <v>0.27</v>
      </c>
      <c r="H3559" s="30">
        <f>VLOOKUP(E3559,UPAH!$C:$F,4,0)</f>
        <v>93000</v>
      </c>
      <c r="I3559" s="31">
        <f t="shared" ref="I3559:I3562" si="359">+G3559*H3559</f>
        <v>25110</v>
      </c>
    </row>
    <row r="3560" spans="2:13" ht="15" customHeight="1">
      <c r="C3560" s="28"/>
      <c r="D3560" s="27" t="s">
        <v>2167</v>
      </c>
      <c r="E3560" s="27" t="s">
        <v>64</v>
      </c>
      <c r="F3560" s="29" t="s">
        <v>50</v>
      </c>
      <c r="G3560" s="27">
        <v>0.13500000000000001</v>
      </c>
      <c r="H3560" s="30">
        <f>VLOOKUP(E3560,UPAH!$C:$F,4,0)</f>
        <v>98000</v>
      </c>
      <c r="I3560" s="31">
        <f t="shared" si="359"/>
        <v>13230</v>
      </c>
    </row>
    <row r="3561" spans="2:13" ht="15" customHeight="1">
      <c r="C3561" s="28"/>
      <c r="D3561" s="27" t="s">
        <v>51</v>
      </c>
      <c r="E3561" s="27" t="s">
        <v>65</v>
      </c>
      <c r="F3561" s="29" t="s">
        <v>50</v>
      </c>
      <c r="G3561" s="27">
        <v>1.4E-2</v>
      </c>
      <c r="H3561" s="30">
        <f>VLOOKUP(E3561,UPAH!$C:$F,4,0)</f>
        <v>106000</v>
      </c>
      <c r="I3561" s="31">
        <f t="shared" si="359"/>
        <v>1484</v>
      </c>
    </row>
    <row r="3562" spans="2:13" ht="15" customHeight="1">
      <c r="C3562" s="28"/>
      <c r="D3562" s="27" t="s">
        <v>49</v>
      </c>
      <c r="E3562" s="27" t="s">
        <v>66</v>
      </c>
      <c r="F3562" s="29" t="s">
        <v>50</v>
      </c>
      <c r="G3562" s="27">
        <v>1.4E-2</v>
      </c>
      <c r="H3562" s="30">
        <f>VLOOKUP(E3562,UPAH!$C:$F,4,0)</f>
        <v>111000</v>
      </c>
      <c r="I3562" s="31">
        <f t="shared" si="359"/>
        <v>1554</v>
      </c>
    </row>
    <row r="3563" spans="2:13" ht="15" customHeight="1">
      <c r="C3563" s="28"/>
      <c r="D3563" s="28"/>
      <c r="E3563" s="28"/>
      <c r="F3563" s="34" t="s">
        <v>88</v>
      </c>
      <c r="G3563" s="35"/>
      <c r="H3563" s="28"/>
      <c r="I3563" s="32">
        <f>SUM(I3559:I3562)</f>
        <v>41378</v>
      </c>
    </row>
    <row r="3564" spans="2:13" ht="15" customHeight="1">
      <c r="C3564" s="27" t="s">
        <v>80</v>
      </c>
      <c r="D3564" s="27" t="s">
        <v>89</v>
      </c>
      <c r="E3564" s="28"/>
      <c r="F3564" s="28"/>
      <c r="G3564" s="28"/>
      <c r="H3564" s="28"/>
      <c r="I3564" s="28"/>
    </row>
    <row r="3565" spans="2:13" ht="15" customHeight="1">
      <c r="C3565" s="28"/>
      <c r="D3565" s="27" t="s">
        <v>2376</v>
      </c>
      <c r="E3565" s="27" t="s">
        <v>2377</v>
      </c>
      <c r="F3565" s="30" t="str">
        <f>VLOOKUP(E3565,MATERIAL!$C:$F,3,0)</f>
        <v>Bh</v>
      </c>
      <c r="G3565" s="27">
        <v>26.5</v>
      </c>
      <c r="H3565" s="30">
        <f>VLOOKUP(E3565,MATERIAL!$C:$F,4,0)</f>
        <v>3800</v>
      </c>
      <c r="I3565" s="31">
        <f t="shared" ref="I3565:I3567" si="360">+G3565*H3565</f>
        <v>100700</v>
      </c>
    </row>
    <row r="3566" spans="2:13" ht="15" customHeight="1">
      <c r="C3566" s="28"/>
      <c r="D3566" s="27" t="s">
        <v>103</v>
      </c>
      <c r="E3566" s="27" t="s">
        <v>104</v>
      </c>
      <c r="F3566" s="30" t="str">
        <f>VLOOKUP(E3566,MATERIAL!$C:$F,3,0)</f>
        <v>Kg</v>
      </c>
      <c r="G3566" s="27">
        <v>10.4</v>
      </c>
      <c r="H3566" s="30">
        <f>VLOOKUP(E3566,MATERIAL!$C:$F,4,0)</f>
        <v>1250</v>
      </c>
      <c r="I3566" s="31">
        <f t="shared" si="360"/>
        <v>13000</v>
      </c>
    </row>
    <row r="3567" spans="2:13" ht="15" customHeight="1">
      <c r="C3567" s="28"/>
      <c r="D3567" s="27" t="s">
        <v>78</v>
      </c>
      <c r="E3567" s="27" t="s">
        <v>2170</v>
      </c>
      <c r="F3567" s="30" t="str">
        <f>VLOOKUP(E3567,MATERIAL!$C:$F,3,0)</f>
        <v>m3</v>
      </c>
      <c r="G3567" s="27">
        <v>4.4999999999999998E-2</v>
      </c>
      <c r="H3567" s="30">
        <f>VLOOKUP(E3567,MATERIAL!$C:$F,4,0)</f>
        <v>131100</v>
      </c>
      <c r="I3567" s="31">
        <f t="shared" si="360"/>
        <v>5899.5</v>
      </c>
    </row>
    <row r="3568" spans="2:13" ht="15" customHeight="1">
      <c r="C3568" s="28"/>
      <c r="D3568" s="28"/>
      <c r="E3568" s="28"/>
      <c r="F3568" s="34" t="s">
        <v>90</v>
      </c>
      <c r="G3568" s="35"/>
      <c r="H3568" s="28"/>
      <c r="I3568" s="32">
        <f>SUM(I3565:I3567)</f>
        <v>119599.5</v>
      </c>
    </row>
    <row r="3569" spans="2:13" ht="15" customHeight="1">
      <c r="C3569" s="27" t="s">
        <v>81</v>
      </c>
      <c r="D3569" s="27" t="s">
        <v>91</v>
      </c>
      <c r="E3569" s="28"/>
      <c r="F3569" s="28"/>
      <c r="G3569" s="28"/>
      <c r="H3569" s="28"/>
      <c r="I3569" s="33"/>
    </row>
    <row r="3570" spans="2:13" ht="15" customHeight="1">
      <c r="C3570" s="28"/>
      <c r="D3570" s="28"/>
      <c r="E3570" s="28"/>
      <c r="F3570" s="34" t="s">
        <v>92</v>
      </c>
      <c r="G3570" s="35"/>
      <c r="H3570" s="28"/>
      <c r="I3570" s="33"/>
    </row>
    <row r="3571" spans="2:13" ht="15" customHeight="1">
      <c r="C3571" s="27" t="s">
        <v>82</v>
      </c>
      <c r="D3571" s="27" t="s">
        <v>93</v>
      </c>
      <c r="E3571" s="28"/>
      <c r="F3571" s="28"/>
      <c r="G3571" s="28"/>
      <c r="H3571" s="28"/>
      <c r="I3571" s="36">
        <f>I3563+I3568</f>
        <v>160977.5</v>
      </c>
    </row>
    <row r="3572" spans="2:13" ht="15" customHeight="1">
      <c r="C3572" s="27" t="s">
        <v>83</v>
      </c>
      <c r="D3572" s="27" t="str">
        <f>+"Overhead &amp; Profit "&amp;$L$3*100&amp;"%"</f>
        <v>Overhead &amp; Profit 9,5%</v>
      </c>
      <c r="E3572" s="28"/>
      <c r="F3572" s="28"/>
      <c r="G3572" s="27">
        <f>$L$3</f>
        <v>9.5000000000000001E-2</v>
      </c>
      <c r="H3572" s="28"/>
      <c r="I3572" s="36">
        <f>G3572*I3571</f>
        <v>15292.862499999999</v>
      </c>
    </row>
    <row r="3573" spans="2:13" ht="15" customHeight="1">
      <c r="B3573" s="37" t="str">
        <f>+$M$10&amp;J3573</f>
        <v>PPL3</v>
      </c>
      <c r="C3573" s="27" t="s">
        <v>1</v>
      </c>
      <c r="D3573" s="27" t="s">
        <v>94</v>
      </c>
      <c r="E3573" s="28"/>
      <c r="F3573" s="28"/>
      <c r="G3573" s="28"/>
      <c r="H3573" s="28"/>
      <c r="I3573" s="36">
        <f>SUM(I3571:I3572)</f>
        <v>176270.36249999999</v>
      </c>
      <c r="J3573" s="21">
        <v>3</v>
      </c>
    </row>
    <row r="3574" spans="2:13" ht="15" customHeight="1">
      <c r="B3574" s="26"/>
    </row>
    <row r="3575" spans="2:13">
      <c r="B3575" s="26"/>
      <c r="C3575" s="21" t="str">
        <f>VLOOKUP(B3593,'REKAP ANALISA'!$C:$G,3,0)</f>
        <v>Pemasangan 1 m2 lantai ubin warna ukuran 40cm x40 cm</v>
      </c>
      <c r="M3575" s="21"/>
    </row>
    <row r="3576" spans="2:13">
      <c r="C3576" s="27" t="s">
        <v>0</v>
      </c>
      <c r="D3576" s="27" t="s">
        <v>60</v>
      </c>
      <c r="E3576" s="27" t="s">
        <v>59</v>
      </c>
      <c r="F3576" s="27" t="s">
        <v>61</v>
      </c>
      <c r="G3576" s="27" t="s">
        <v>62</v>
      </c>
      <c r="H3576" s="27" t="s">
        <v>85</v>
      </c>
      <c r="I3576" s="27" t="s">
        <v>86</v>
      </c>
      <c r="M3576" s="21"/>
    </row>
    <row r="3577" spans="2:13" ht="15" customHeight="1">
      <c r="C3577" s="27" t="s">
        <v>14</v>
      </c>
      <c r="D3577" s="27" t="s">
        <v>87</v>
      </c>
      <c r="E3577" s="28"/>
      <c r="F3577" s="28"/>
      <c r="G3577" s="28"/>
      <c r="H3577" s="28"/>
      <c r="I3577" s="28"/>
    </row>
    <row r="3578" spans="2:13" ht="15" customHeight="1">
      <c r="C3578" s="28"/>
      <c r="D3578" s="27" t="s">
        <v>53</v>
      </c>
      <c r="E3578" s="27" t="s">
        <v>63</v>
      </c>
      <c r="F3578" s="29" t="s">
        <v>50</v>
      </c>
      <c r="G3578" s="27">
        <v>0.25</v>
      </c>
      <c r="H3578" s="30">
        <f>VLOOKUP(E3578,UPAH!$C:$F,4,0)</f>
        <v>93000</v>
      </c>
      <c r="I3578" s="31">
        <f t="shared" ref="I3578:I3581" si="361">+G3578*H3578</f>
        <v>23250</v>
      </c>
    </row>
    <row r="3579" spans="2:13" ht="15" customHeight="1">
      <c r="C3579" s="28"/>
      <c r="D3579" s="27" t="s">
        <v>2167</v>
      </c>
      <c r="E3579" s="27" t="s">
        <v>64</v>
      </c>
      <c r="F3579" s="29" t="s">
        <v>50</v>
      </c>
      <c r="G3579" s="27">
        <v>0.125</v>
      </c>
      <c r="H3579" s="30">
        <f>VLOOKUP(E3579,UPAH!$C:$F,4,0)</f>
        <v>98000</v>
      </c>
      <c r="I3579" s="31">
        <f t="shared" si="361"/>
        <v>12250</v>
      </c>
    </row>
    <row r="3580" spans="2:13" ht="15" customHeight="1">
      <c r="C3580" s="28"/>
      <c r="D3580" s="27" t="s">
        <v>51</v>
      </c>
      <c r="E3580" s="27" t="s">
        <v>65</v>
      </c>
      <c r="F3580" s="29" t="s">
        <v>50</v>
      </c>
      <c r="G3580" s="27">
        <v>1.2999999999999999E-2</v>
      </c>
      <c r="H3580" s="30">
        <f>VLOOKUP(E3580,UPAH!$C:$F,4,0)</f>
        <v>106000</v>
      </c>
      <c r="I3580" s="31">
        <f t="shared" si="361"/>
        <v>1378</v>
      </c>
    </row>
    <row r="3581" spans="2:13" ht="15" customHeight="1">
      <c r="C3581" s="28"/>
      <c r="D3581" s="27" t="s">
        <v>49</v>
      </c>
      <c r="E3581" s="27" t="s">
        <v>66</v>
      </c>
      <c r="F3581" s="29" t="s">
        <v>50</v>
      </c>
      <c r="G3581" s="27">
        <v>1.2999999999999999E-2</v>
      </c>
      <c r="H3581" s="30">
        <f>VLOOKUP(E3581,UPAH!$C:$F,4,0)</f>
        <v>111000</v>
      </c>
      <c r="I3581" s="31">
        <f t="shared" si="361"/>
        <v>1443</v>
      </c>
    </row>
    <row r="3582" spans="2:13" ht="15" customHeight="1">
      <c r="C3582" s="28"/>
      <c r="D3582" s="28"/>
      <c r="E3582" s="28"/>
      <c r="F3582" s="34" t="s">
        <v>88</v>
      </c>
      <c r="G3582" s="35"/>
      <c r="H3582" s="28"/>
      <c r="I3582" s="32">
        <f>SUM(I3578:I3581)</f>
        <v>38321</v>
      </c>
    </row>
    <row r="3583" spans="2:13" ht="15" customHeight="1">
      <c r="C3583" s="27" t="s">
        <v>80</v>
      </c>
      <c r="D3583" s="27" t="s">
        <v>89</v>
      </c>
      <c r="E3583" s="28"/>
      <c r="F3583" s="28"/>
      <c r="G3583" s="28"/>
      <c r="H3583" s="28"/>
      <c r="I3583" s="28"/>
    </row>
    <row r="3584" spans="2:13" ht="15" customHeight="1">
      <c r="C3584" s="28"/>
      <c r="D3584" s="27" t="s">
        <v>2378</v>
      </c>
      <c r="E3584" s="27" t="s">
        <v>2379</v>
      </c>
      <c r="F3584" s="30" t="str">
        <f>VLOOKUP(E3584,MATERIAL!$C:$F,3,0)</f>
        <v>Bh</v>
      </c>
      <c r="G3584" s="27">
        <v>6.63</v>
      </c>
      <c r="H3584" s="30">
        <f>VLOOKUP(E3584,MATERIAL!$C:$F,4,0)</f>
        <v>14000</v>
      </c>
      <c r="I3584" s="31">
        <f t="shared" ref="I3584:I3587" si="362">+G3584*H3584</f>
        <v>92820</v>
      </c>
    </row>
    <row r="3585" spans="2:13" ht="15" customHeight="1">
      <c r="C3585" s="28"/>
      <c r="D3585" s="27" t="s">
        <v>103</v>
      </c>
      <c r="E3585" s="27" t="s">
        <v>104</v>
      </c>
      <c r="F3585" s="30" t="str">
        <f>VLOOKUP(E3585,MATERIAL!$C:$F,3,0)</f>
        <v>Kg</v>
      </c>
      <c r="G3585" s="27">
        <v>9.8000000000000007</v>
      </c>
      <c r="H3585" s="30">
        <f>VLOOKUP(E3585,MATERIAL!$C:$F,4,0)</f>
        <v>1250</v>
      </c>
      <c r="I3585" s="31">
        <f t="shared" si="362"/>
        <v>12250</v>
      </c>
    </row>
    <row r="3586" spans="2:13" ht="15" customHeight="1">
      <c r="C3586" s="28"/>
      <c r="D3586" s="27" t="s">
        <v>2380</v>
      </c>
      <c r="E3586" s="27" t="s">
        <v>2343</v>
      </c>
      <c r="F3586" s="30" t="str">
        <f>VLOOKUP(E3586,MATERIAL!$C:$F,3,0)</f>
        <v>Kg</v>
      </c>
      <c r="G3586" s="27">
        <v>1.3</v>
      </c>
      <c r="H3586" s="30">
        <f>VLOOKUP(E3586,MATERIAL!$C:$F,4,0)</f>
        <v>13300</v>
      </c>
      <c r="I3586" s="31">
        <f t="shared" si="362"/>
        <v>17290</v>
      </c>
    </row>
    <row r="3587" spans="2:13" ht="15" customHeight="1">
      <c r="C3587" s="28"/>
      <c r="D3587" s="27" t="s">
        <v>78</v>
      </c>
      <c r="E3587" s="27" t="s">
        <v>2170</v>
      </c>
      <c r="F3587" s="30" t="str">
        <f>VLOOKUP(E3587,MATERIAL!$C:$F,3,0)</f>
        <v>m3</v>
      </c>
      <c r="G3587" s="27">
        <v>4.4999999999999998E-2</v>
      </c>
      <c r="H3587" s="30">
        <f>VLOOKUP(E3587,MATERIAL!$C:$F,4,0)</f>
        <v>131100</v>
      </c>
      <c r="I3587" s="31">
        <f t="shared" si="362"/>
        <v>5899.5</v>
      </c>
    </row>
    <row r="3588" spans="2:13" ht="15" customHeight="1">
      <c r="C3588" s="28"/>
      <c r="D3588" s="28"/>
      <c r="E3588" s="28"/>
      <c r="F3588" s="34" t="s">
        <v>90</v>
      </c>
      <c r="G3588" s="35"/>
      <c r="H3588" s="28"/>
      <c r="I3588" s="32">
        <f>SUM(I3584:I3587)</f>
        <v>128259.5</v>
      </c>
    </row>
    <row r="3589" spans="2:13" ht="15" customHeight="1">
      <c r="C3589" s="27" t="s">
        <v>81</v>
      </c>
      <c r="D3589" s="27" t="s">
        <v>91</v>
      </c>
      <c r="E3589" s="28"/>
      <c r="F3589" s="28"/>
      <c r="G3589" s="28"/>
      <c r="H3589" s="28"/>
      <c r="I3589" s="33"/>
    </row>
    <row r="3590" spans="2:13" ht="15" customHeight="1">
      <c r="C3590" s="28"/>
      <c r="D3590" s="28"/>
      <c r="E3590" s="28"/>
      <c r="F3590" s="34" t="s">
        <v>92</v>
      </c>
      <c r="G3590" s="35"/>
      <c r="H3590" s="28"/>
      <c r="I3590" s="33"/>
    </row>
    <row r="3591" spans="2:13" ht="15" customHeight="1">
      <c r="C3591" s="27" t="s">
        <v>82</v>
      </c>
      <c r="D3591" s="27" t="s">
        <v>93</v>
      </c>
      <c r="E3591" s="28"/>
      <c r="F3591" s="28"/>
      <c r="G3591" s="28"/>
      <c r="H3591" s="28"/>
      <c r="I3591" s="36">
        <f>I3582+I3588</f>
        <v>166580.5</v>
      </c>
    </row>
    <row r="3592" spans="2:13" ht="15" customHeight="1">
      <c r="C3592" s="27" t="s">
        <v>83</v>
      </c>
      <c r="D3592" s="27" t="str">
        <f>+"Overhead &amp; Profit "&amp;$L$3*100&amp;"%"</f>
        <v>Overhead &amp; Profit 9,5%</v>
      </c>
      <c r="E3592" s="28"/>
      <c r="F3592" s="28"/>
      <c r="G3592" s="27">
        <f>$L$3</f>
        <v>9.5000000000000001E-2</v>
      </c>
      <c r="H3592" s="28"/>
      <c r="I3592" s="36">
        <f>G3592*I3591</f>
        <v>15825.147500000001</v>
      </c>
    </row>
    <row r="3593" spans="2:13" ht="15" customHeight="1">
      <c r="B3593" s="37" t="str">
        <f>+$M$10&amp;J3593</f>
        <v>PPL4</v>
      </c>
      <c r="C3593" s="27" t="s">
        <v>1</v>
      </c>
      <c r="D3593" s="27" t="s">
        <v>94</v>
      </c>
      <c r="E3593" s="28"/>
      <c r="F3593" s="28"/>
      <c r="G3593" s="28"/>
      <c r="H3593" s="28"/>
      <c r="I3593" s="36">
        <f>SUM(I3591:I3592)</f>
        <v>182405.64749999999</v>
      </c>
      <c r="J3593" s="21">
        <v>4</v>
      </c>
    </row>
    <row r="3594" spans="2:13">
      <c r="B3594" s="26"/>
      <c r="M3594" s="21"/>
    </row>
    <row r="3595" spans="2:13">
      <c r="B3595" s="26"/>
      <c r="C3595" s="21" t="str">
        <f>VLOOKUP(B3613,'REKAP ANALISA'!$C:$G,3,0)</f>
        <v>Pemasangan 1 m2 lantai ubin warna ukuran 30cm x30cm</v>
      </c>
      <c r="M3595" s="21"/>
    </row>
    <row r="3596" spans="2:13" ht="15" customHeight="1">
      <c r="C3596" s="27" t="s">
        <v>0</v>
      </c>
      <c r="D3596" s="27" t="s">
        <v>60</v>
      </c>
      <c r="E3596" s="27" t="s">
        <v>59</v>
      </c>
      <c r="F3596" s="27" t="s">
        <v>61</v>
      </c>
      <c r="G3596" s="27" t="s">
        <v>62</v>
      </c>
      <c r="H3596" s="27" t="s">
        <v>85</v>
      </c>
      <c r="I3596" s="27" t="s">
        <v>86</v>
      </c>
    </row>
    <row r="3597" spans="2:13" ht="15" customHeight="1">
      <c r="C3597" s="27" t="s">
        <v>14</v>
      </c>
      <c r="D3597" s="27" t="s">
        <v>87</v>
      </c>
      <c r="E3597" s="28"/>
      <c r="F3597" s="28"/>
      <c r="G3597" s="28"/>
      <c r="H3597" s="28"/>
      <c r="I3597" s="28"/>
    </row>
    <row r="3598" spans="2:13" ht="15" customHeight="1">
      <c r="C3598" s="28"/>
      <c r="D3598" s="27" t="s">
        <v>53</v>
      </c>
      <c r="E3598" s="27" t="s">
        <v>63</v>
      </c>
      <c r="F3598" s="29" t="s">
        <v>50</v>
      </c>
      <c r="G3598" s="27">
        <v>0.26</v>
      </c>
      <c r="H3598" s="30">
        <f>VLOOKUP(E3598,UPAH!$C:$F,4,0)</f>
        <v>93000</v>
      </c>
      <c r="I3598" s="31">
        <f t="shared" ref="I3598:I3601" si="363">+G3598*H3598</f>
        <v>24180</v>
      </c>
    </row>
    <row r="3599" spans="2:13" ht="15" customHeight="1">
      <c r="C3599" s="28"/>
      <c r="D3599" s="27" t="s">
        <v>2167</v>
      </c>
      <c r="E3599" s="27" t="s">
        <v>64</v>
      </c>
      <c r="F3599" s="29" t="s">
        <v>50</v>
      </c>
      <c r="G3599" s="27">
        <v>0.13</v>
      </c>
      <c r="H3599" s="30">
        <f>VLOOKUP(E3599,UPAH!$C:$F,4,0)</f>
        <v>98000</v>
      </c>
      <c r="I3599" s="31">
        <f t="shared" si="363"/>
        <v>12740</v>
      </c>
    </row>
    <row r="3600" spans="2:13" ht="15" customHeight="1">
      <c r="C3600" s="28"/>
      <c r="D3600" s="27" t="s">
        <v>51</v>
      </c>
      <c r="E3600" s="27" t="s">
        <v>65</v>
      </c>
      <c r="F3600" s="29" t="s">
        <v>50</v>
      </c>
      <c r="G3600" s="27">
        <v>1.2999999999999999E-2</v>
      </c>
      <c r="H3600" s="30">
        <f>VLOOKUP(E3600,UPAH!$C:$F,4,0)</f>
        <v>106000</v>
      </c>
      <c r="I3600" s="31">
        <f t="shared" si="363"/>
        <v>1378</v>
      </c>
    </row>
    <row r="3601" spans="2:13" ht="15" customHeight="1">
      <c r="C3601" s="28"/>
      <c r="D3601" s="27" t="s">
        <v>49</v>
      </c>
      <c r="E3601" s="27" t="s">
        <v>66</v>
      </c>
      <c r="F3601" s="29" t="s">
        <v>50</v>
      </c>
      <c r="G3601" s="27">
        <v>1.2999999999999999E-2</v>
      </c>
      <c r="H3601" s="30">
        <f>VLOOKUP(E3601,UPAH!$C:$F,4,0)</f>
        <v>111000</v>
      </c>
      <c r="I3601" s="31">
        <f t="shared" si="363"/>
        <v>1443</v>
      </c>
    </row>
    <row r="3602" spans="2:13" ht="15" customHeight="1">
      <c r="C3602" s="28"/>
      <c r="D3602" s="28"/>
      <c r="E3602" s="28"/>
      <c r="F3602" s="34" t="s">
        <v>88</v>
      </c>
      <c r="G3602" s="35"/>
      <c r="H3602" s="28"/>
      <c r="I3602" s="32">
        <f>SUM(I3598:I3601)</f>
        <v>39741</v>
      </c>
    </row>
    <row r="3603" spans="2:13" ht="15" customHeight="1">
      <c r="C3603" s="27" t="s">
        <v>80</v>
      </c>
      <c r="D3603" s="27" t="s">
        <v>89</v>
      </c>
      <c r="E3603" s="28"/>
      <c r="F3603" s="28"/>
      <c r="G3603" s="28"/>
      <c r="H3603" s="28"/>
      <c r="I3603" s="28"/>
    </row>
    <row r="3604" spans="2:13" ht="15" customHeight="1">
      <c r="C3604" s="28"/>
      <c r="D3604" s="27" t="s">
        <v>2381</v>
      </c>
      <c r="E3604" s="27" t="s">
        <v>2382</v>
      </c>
      <c r="F3604" s="30" t="str">
        <f>VLOOKUP(E3604,MATERIAL!$C:$F,3,0)</f>
        <v>Bh</v>
      </c>
      <c r="G3604" s="27">
        <v>11.87</v>
      </c>
      <c r="H3604" s="30">
        <f>VLOOKUP(E3604,MATERIAL!$C:$F,4,0)</f>
        <v>8700</v>
      </c>
      <c r="I3604" s="31">
        <f t="shared" ref="I3604:I3607" si="364">+G3604*H3604</f>
        <v>103269</v>
      </c>
    </row>
    <row r="3605" spans="2:13" ht="15" customHeight="1">
      <c r="C3605" s="28"/>
      <c r="D3605" s="27" t="s">
        <v>103</v>
      </c>
      <c r="E3605" s="27" t="s">
        <v>104</v>
      </c>
      <c r="F3605" s="30" t="str">
        <f>VLOOKUP(E3605,MATERIAL!$C:$F,3,0)</f>
        <v>Kg</v>
      </c>
      <c r="G3605" s="27">
        <v>10</v>
      </c>
      <c r="H3605" s="30">
        <f>VLOOKUP(E3605,MATERIAL!$C:$F,4,0)</f>
        <v>1250</v>
      </c>
      <c r="I3605" s="31">
        <f t="shared" si="364"/>
        <v>12500</v>
      </c>
    </row>
    <row r="3606" spans="2:13" ht="15" customHeight="1">
      <c r="C3606" s="28"/>
      <c r="D3606" s="27" t="s">
        <v>2380</v>
      </c>
      <c r="E3606" s="27" t="s">
        <v>2343</v>
      </c>
      <c r="F3606" s="30" t="str">
        <f>VLOOKUP(E3606,MATERIAL!$C:$F,3,0)</f>
        <v>Kg</v>
      </c>
      <c r="G3606" s="27">
        <v>1.5</v>
      </c>
      <c r="H3606" s="30">
        <f>VLOOKUP(E3606,MATERIAL!$C:$F,4,0)</f>
        <v>13300</v>
      </c>
      <c r="I3606" s="31">
        <f t="shared" si="364"/>
        <v>19950</v>
      </c>
    </row>
    <row r="3607" spans="2:13" ht="15" customHeight="1">
      <c r="C3607" s="28"/>
      <c r="D3607" s="27" t="s">
        <v>78</v>
      </c>
      <c r="E3607" s="27" t="s">
        <v>2170</v>
      </c>
      <c r="F3607" s="30" t="str">
        <f>VLOOKUP(E3607,MATERIAL!$C:$F,3,0)</f>
        <v>m3</v>
      </c>
      <c r="G3607" s="27">
        <v>4.4999999999999998E-2</v>
      </c>
      <c r="H3607" s="30">
        <f>VLOOKUP(E3607,MATERIAL!$C:$F,4,0)</f>
        <v>131100</v>
      </c>
      <c r="I3607" s="31">
        <f t="shared" si="364"/>
        <v>5899.5</v>
      </c>
    </row>
    <row r="3608" spans="2:13" ht="15" customHeight="1">
      <c r="C3608" s="28"/>
      <c r="D3608" s="28"/>
      <c r="E3608" s="28"/>
      <c r="F3608" s="34" t="s">
        <v>90</v>
      </c>
      <c r="G3608" s="35"/>
      <c r="H3608" s="28"/>
      <c r="I3608" s="32">
        <f>SUM(I3604:I3607)</f>
        <v>141618.5</v>
      </c>
    </row>
    <row r="3609" spans="2:13" ht="15" customHeight="1">
      <c r="C3609" s="27" t="s">
        <v>81</v>
      </c>
      <c r="D3609" s="27" t="s">
        <v>91</v>
      </c>
      <c r="E3609" s="28"/>
      <c r="F3609" s="28"/>
      <c r="G3609" s="28"/>
      <c r="H3609" s="28"/>
      <c r="I3609" s="33"/>
    </row>
    <row r="3610" spans="2:13" ht="15" customHeight="1">
      <c r="C3610" s="28"/>
      <c r="D3610" s="28"/>
      <c r="E3610" s="28"/>
      <c r="F3610" s="34" t="s">
        <v>92</v>
      </c>
      <c r="G3610" s="35"/>
      <c r="H3610" s="28"/>
      <c r="I3610" s="33"/>
    </row>
    <row r="3611" spans="2:13" ht="15" customHeight="1">
      <c r="C3611" s="27" t="s">
        <v>82</v>
      </c>
      <c r="D3611" s="27" t="s">
        <v>93</v>
      </c>
      <c r="E3611" s="28"/>
      <c r="F3611" s="28"/>
      <c r="G3611" s="28"/>
      <c r="H3611" s="28"/>
      <c r="I3611" s="36">
        <f>I3602+I3608</f>
        <v>181359.5</v>
      </c>
    </row>
    <row r="3612" spans="2:13" ht="15" customHeight="1">
      <c r="C3612" s="27" t="s">
        <v>83</v>
      </c>
      <c r="D3612" s="27" t="str">
        <f>+"Overhead &amp; Profit "&amp;$L$3*100&amp;"%"</f>
        <v>Overhead &amp; Profit 9,5%</v>
      </c>
      <c r="E3612" s="28"/>
      <c r="F3612" s="28"/>
      <c r="G3612" s="27">
        <f>$L$3</f>
        <v>9.5000000000000001E-2</v>
      </c>
      <c r="H3612" s="28"/>
      <c r="I3612" s="36">
        <f>G3612*I3611</f>
        <v>17229.1525</v>
      </c>
    </row>
    <row r="3613" spans="2:13" ht="15" customHeight="1">
      <c r="B3613" s="37" t="str">
        <f>+$M$10&amp;J3613</f>
        <v>PPL5</v>
      </c>
      <c r="C3613" s="27" t="s">
        <v>1</v>
      </c>
      <c r="D3613" s="27" t="s">
        <v>94</v>
      </c>
      <c r="E3613" s="28"/>
      <c r="F3613" s="28"/>
      <c r="G3613" s="28"/>
      <c r="H3613" s="28"/>
      <c r="I3613" s="36">
        <f>SUM(I3611:I3612)</f>
        <v>198588.6525</v>
      </c>
      <c r="J3613" s="21">
        <v>5</v>
      </c>
    </row>
    <row r="3614" spans="2:13">
      <c r="B3614" s="26"/>
      <c r="M3614" s="21"/>
    </row>
    <row r="3615" spans="2:13">
      <c r="B3615" s="26"/>
      <c r="C3615" s="21" t="str">
        <f>VLOOKUP(B3633,'REKAP ANALISA'!$C:$G,3,0)</f>
        <v>Pemasangan 1 m2 lantai ubin warna ukuran 20cm x20cm</v>
      </c>
      <c r="M3615" s="21"/>
    </row>
    <row r="3616" spans="2:13" ht="15" customHeight="1">
      <c r="C3616" s="27" t="s">
        <v>0</v>
      </c>
      <c r="D3616" s="27" t="s">
        <v>60</v>
      </c>
      <c r="E3616" s="27" t="s">
        <v>59</v>
      </c>
      <c r="F3616" s="27" t="s">
        <v>61</v>
      </c>
      <c r="G3616" s="27" t="s">
        <v>62</v>
      </c>
      <c r="H3616" s="27" t="s">
        <v>85</v>
      </c>
      <c r="I3616" s="27" t="s">
        <v>86</v>
      </c>
    </row>
    <row r="3617" spans="3:9" ht="15" customHeight="1">
      <c r="C3617" s="27" t="s">
        <v>14</v>
      </c>
      <c r="D3617" s="27" t="s">
        <v>87</v>
      </c>
      <c r="E3617" s="28"/>
      <c r="F3617" s="28"/>
      <c r="G3617" s="28"/>
      <c r="H3617" s="28"/>
      <c r="I3617" s="28"/>
    </row>
    <row r="3618" spans="3:9" ht="15" customHeight="1">
      <c r="C3618" s="28"/>
      <c r="D3618" s="27" t="s">
        <v>53</v>
      </c>
      <c r="E3618" s="27" t="s">
        <v>63</v>
      </c>
      <c r="F3618" s="29" t="s">
        <v>50</v>
      </c>
      <c r="G3618" s="27">
        <v>0.27</v>
      </c>
      <c r="H3618" s="30">
        <f>VLOOKUP(E3618,UPAH!$C:$F,4,0)</f>
        <v>93000</v>
      </c>
      <c r="I3618" s="31">
        <f t="shared" ref="I3618:I3621" si="365">+G3618*H3618</f>
        <v>25110</v>
      </c>
    </row>
    <row r="3619" spans="3:9" ht="15" customHeight="1">
      <c r="C3619" s="28"/>
      <c r="D3619" s="27" t="s">
        <v>2167</v>
      </c>
      <c r="E3619" s="27" t="s">
        <v>64</v>
      </c>
      <c r="F3619" s="29" t="s">
        <v>50</v>
      </c>
      <c r="G3619" s="27">
        <v>0.13500000000000001</v>
      </c>
      <c r="H3619" s="30">
        <f>VLOOKUP(E3619,UPAH!$C:$F,4,0)</f>
        <v>98000</v>
      </c>
      <c r="I3619" s="31">
        <f t="shared" si="365"/>
        <v>13230</v>
      </c>
    </row>
    <row r="3620" spans="3:9" ht="15" customHeight="1">
      <c r="C3620" s="28"/>
      <c r="D3620" s="27" t="s">
        <v>51</v>
      </c>
      <c r="E3620" s="27" t="s">
        <v>65</v>
      </c>
      <c r="F3620" s="29" t="s">
        <v>50</v>
      </c>
      <c r="G3620" s="27">
        <v>1.4E-2</v>
      </c>
      <c r="H3620" s="30">
        <f>VLOOKUP(E3620,UPAH!$C:$F,4,0)</f>
        <v>106000</v>
      </c>
      <c r="I3620" s="31">
        <f t="shared" si="365"/>
        <v>1484</v>
      </c>
    </row>
    <row r="3621" spans="3:9" ht="15" customHeight="1">
      <c r="C3621" s="28"/>
      <c r="D3621" s="27" t="s">
        <v>49</v>
      </c>
      <c r="E3621" s="27" t="s">
        <v>66</v>
      </c>
      <c r="F3621" s="29" t="s">
        <v>50</v>
      </c>
      <c r="G3621" s="27">
        <v>1.4E-2</v>
      </c>
      <c r="H3621" s="30">
        <f>VLOOKUP(E3621,UPAH!$C:$F,4,0)</f>
        <v>111000</v>
      </c>
      <c r="I3621" s="31">
        <f t="shared" si="365"/>
        <v>1554</v>
      </c>
    </row>
    <row r="3622" spans="3:9" ht="15" customHeight="1">
      <c r="C3622" s="28"/>
      <c r="D3622" s="28"/>
      <c r="E3622" s="28"/>
      <c r="F3622" s="34" t="s">
        <v>88</v>
      </c>
      <c r="G3622" s="35"/>
      <c r="H3622" s="28"/>
      <c r="I3622" s="32">
        <f>SUM(I3618:I3621)</f>
        <v>41378</v>
      </c>
    </row>
    <row r="3623" spans="3:9" ht="15" customHeight="1">
      <c r="C3623" s="27" t="s">
        <v>80</v>
      </c>
      <c r="D3623" s="27" t="s">
        <v>89</v>
      </c>
      <c r="E3623" s="28"/>
      <c r="F3623" s="28"/>
      <c r="G3623" s="28"/>
      <c r="H3623" s="28"/>
      <c r="I3623" s="28"/>
    </row>
    <row r="3624" spans="3:9" ht="15" customHeight="1">
      <c r="C3624" s="28"/>
      <c r="D3624" s="27" t="s">
        <v>2383</v>
      </c>
      <c r="E3624" s="27" t="s">
        <v>2384</v>
      </c>
      <c r="F3624" s="30" t="str">
        <f>VLOOKUP(E3624,MATERIAL!$C:$F,3,0)</f>
        <v>Bh</v>
      </c>
      <c r="G3624" s="27">
        <v>26.5</v>
      </c>
      <c r="H3624" s="30">
        <f>VLOOKUP(E3624,MATERIAL!$C:$F,4,0)</f>
        <v>3900</v>
      </c>
      <c r="I3624" s="31">
        <f t="shared" ref="I3624:I3627" si="366">+G3624*H3624</f>
        <v>103350</v>
      </c>
    </row>
    <row r="3625" spans="3:9" ht="15" customHeight="1">
      <c r="C3625" s="28"/>
      <c r="D3625" s="27" t="s">
        <v>103</v>
      </c>
      <c r="E3625" s="27" t="s">
        <v>104</v>
      </c>
      <c r="F3625" s="30" t="str">
        <f>VLOOKUP(E3625,MATERIAL!$C:$F,3,0)</f>
        <v>Kg</v>
      </c>
      <c r="G3625" s="27">
        <v>10.4</v>
      </c>
      <c r="H3625" s="30">
        <f>VLOOKUP(E3625,MATERIAL!$C:$F,4,0)</f>
        <v>1250</v>
      </c>
      <c r="I3625" s="31">
        <f t="shared" si="366"/>
        <v>13000</v>
      </c>
    </row>
    <row r="3626" spans="3:9" ht="15" customHeight="1">
      <c r="C3626" s="28"/>
      <c r="D3626" s="27" t="s">
        <v>2380</v>
      </c>
      <c r="E3626" s="27" t="s">
        <v>2343</v>
      </c>
      <c r="F3626" s="30" t="str">
        <f>VLOOKUP(E3626,MATERIAL!$C:$F,3,0)</f>
        <v>Kg</v>
      </c>
      <c r="G3626" s="27">
        <v>1.62</v>
      </c>
      <c r="H3626" s="30">
        <f>VLOOKUP(E3626,MATERIAL!$C:$F,4,0)</f>
        <v>13300</v>
      </c>
      <c r="I3626" s="31">
        <f t="shared" si="366"/>
        <v>21546</v>
      </c>
    </row>
    <row r="3627" spans="3:9" ht="15" customHeight="1">
      <c r="C3627" s="28"/>
      <c r="D3627" s="27" t="s">
        <v>78</v>
      </c>
      <c r="E3627" s="27" t="s">
        <v>2170</v>
      </c>
      <c r="F3627" s="30" t="str">
        <f>VLOOKUP(E3627,MATERIAL!$C:$F,3,0)</f>
        <v>m3</v>
      </c>
      <c r="G3627" s="27">
        <v>4.4999999999999998E-2</v>
      </c>
      <c r="H3627" s="30">
        <f>VLOOKUP(E3627,MATERIAL!$C:$F,4,0)</f>
        <v>131100</v>
      </c>
      <c r="I3627" s="31">
        <f t="shared" si="366"/>
        <v>5899.5</v>
      </c>
    </row>
    <row r="3628" spans="3:9" ht="15" customHeight="1">
      <c r="C3628" s="28"/>
      <c r="D3628" s="28"/>
      <c r="E3628" s="28"/>
      <c r="F3628" s="34" t="s">
        <v>90</v>
      </c>
      <c r="G3628" s="35"/>
      <c r="H3628" s="28"/>
      <c r="I3628" s="32">
        <f>SUM(I3624:I3627)</f>
        <v>143795.5</v>
      </c>
    </row>
    <row r="3629" spans="3:9" ht="15" customHeight="1">
      <c r="C3629" s="27" t="s">
        <v>81</v>
      </c>
      <c r="D3629" s="27" t="s">
        <v>91</v>
      </c>
      <c r="E3629" s="28"/>
      <c r="F3629" s="28"/>
      <c r="G3629" s="28"/>
      <c r="H3629" s="28"/>
      <c r="I3629" s="33"/>
    </row>
    <row r="3630" spans="3:9" ht="15" customHeight="1">
      <c r="C3630" s="28"/>
      <c r="D3630" s="28"/>
      <c r="E3630" s="28"/>
      <c r="F3630" s="34" t="s">
        <v>92</v>
      </c>
      <c r="G3630" s="35"/>
      <c r="H3630" s="28"/>
      <c r="I3630" s="33"/>
    </row>
    <row r="3631" spans="3:9" ht="15" customHeight="1">
      <c r="C3631" s="27" t="s">
        <v>82</v>
      </c>
      <c r="D3631" s="27" t="s">
        <v>93</v>
      </c>
      <c r="E3631" s="28"/>
      <c r="F3631" s="28"/>
      <c r="G3631" s="28"/>
      <c r="H3631" s="28"/>
      <c r="I3631" s="36">
        <f>I3622+I3628</f>
        <v>185173.5</v>
      </c>
    </row>
    <row r="3632" spans="3:9" ht="15" customHeight="1">
      <c r="C3632" s="27" t="s">
        <v>83</v>
      </c>
      <c r="D3632" s="27" t="str">
        <f>+"Overhead &amp; Profit "&amp;$L$3*100&amp;"%"</f>
        <v>Overhead &amp; Profit 9,5%</v>
      </c>
      <c r="E3632" s="28"/>
      <c r="F3632" s="28"/>
      <c r="G3632" s="27">
        <f>$L$3</f>
        <v>9.5000000000000001E-2</v>
      </c>
      <c r="H3632" s="28"/>
      <c r="I3632" s="36">
        <f>G3632*I3631</f>
        <v>17591.482500000002</v>
      </c>
    </row>
    <row r="3633" spans="2:13" ht="15" customHeight="1">
      <c r="B3633" s="37" t="str">
        <f>+$M$10&amp;J3633</f>
        <v>PPL6</v>
      </c>
      <c r="C3633" s="27" t="s">
        <v>1</v>
      </c>
      <c r="D3633" s="27" t="s">
        <v>94</v>
      </c>
      <c r="E3633" s="28"/>
      <c r="F3633" s="28"/>
      <c r="G3633" s="28"/>
      <c r="H3633" s="28"/>
      <c r="I3633" s="36">
        <f>SUM(I3631:I3632)</f>
        <v>202764.98250000001</v>
      </c>
      <c r="J3633" s="21">
        <v>6</v>
      </c>
    </row>
    <row r="3634" spans="2:13">
      <c r="B3634" s="26"/>
      <c r="M3634" s="21"/>
    </row>
    <row r="3635" spans="2:13">
      <c r="B3635" s="26"/>
      <c r="C3635" s="21" t="str">
        <f>VLOOKUP(B3653,'REKAP ANALISA'!$C:$G,3,0)</f>
        <v>Pemasangan 1 m2 lantai ubin teraso ukuran 40cm x40cm</v>
      </c>
      <c r="M3635" s="21"/>
    </row>
    <row r="3636" spans="2:13" ht="15" customHeight="1">
      <c r="C3636" s="27" t="s">
        <v>0</v>
      </c>
      <c r="D3636" s="27" t="s">
        <v>60</v>
      </c>
      <c r="E3636" s="27" t="s">
        <v>59</v>
      </c>
      <c r="F3636" s="27" t="s">
        <v>61</v>
      </c>
      <c r="G3636" s="27" t="s">
        <v>62</v>
      </c>
      <c r="H3636" s="27" t="s">
        <v>85</v>
      </c>
      <c r="I3636" s="27" t="s">
        <v>86</v>
      </c>
    </row>
    <row r="3637" spans="2:13" ht="15" customHeight="1">
      <c r="C3637" s="27" t="s">
        <v>14</v>
      </c>
      <c r="D3637" s="27" t="s">
        <v>87</v>
      </c>
      <c r="E3637" s="28"/>
      <c r="F3637" s="28"/>
      <c r="G3637" s="28"/>
      <c r="H3637" s="28"/>
      <c r="I3637" s="28"/>
    </row>
    <row r="3638" spans="2:13" ht="15" customHeight="1">
      <c r="C3638" s="28"/>
      <c r="D3638" s="27" t="s">
        <v>53</v>
      </c>
      <c r="E3638" s="27" t="s">
        <v>63</v>
      </c>
      <c r="F3638" s="29" t="s">
        <v>50</v>
      </c>
      <c r="G3638" s="27">
        <v>0.25</v>
      </c>
      <c r="H3638" s="30">
        <f>VLOOKUP(E3638,UPAH!$C:$F,4,0)</f>
        <v>93000</v>
      </c>
      <c r="I3638" s="31">
        <f t="shared" ref="I3638:I3641" si="367">+G3638*H3638</f>
        <v>23250</v>
      </c>
    </row>
    <row r="3639" spans="2:13" ht="15" customHeight="1">
      <c r="C3639" s="28"/>
      <c r="D3639" s="27" t="s">
        <v>2167</v>
      </c>
      <c r="E3639" s="27" t="s">
        <v>64</v>
      </c>
      <c r="F3639" s="29" t="s">
        <v>50</v>
      </c>
      <c r="G3639" s="27">
        <v>0.125</v>
      </c>
      <c r="H3639" s="30">
        <f>VLOOKUP(E3639,UPAH!$C:$F,4,0)</f>
        <v>98000</v>
      </c>
      <c r="I3639" s="31">
        <f t="shared" si="367"/>
        <v>12250</v>
      </c>
    </row>
    <row r="3640" spans="2:13" ht="15" customHeight="1">
      <c r="C3640" s="28"/>
      <c r="D3640" s="27" t="s">
        <v>51</v>
      </c>
      <c r="E3640" s="27" t="s">
        <v>65</v>
      </c>
      <c r="F3640" s="29" t="s">
        <v>50</v>
      </c>
      <c r="G3640" s="27">
        <v>1.2999999999999999E-2</v>
      </c>
      <c r="H3640" s="30">
        <f>VLOOKUP(E3640,UPAH!$C:$F,4,0)</f>
        <v>106000</v>
      </c>
      <c r="I3640" s="31">
        <f t="shared" si="367"/>
        <v>1378</v>
      </c>
    </row>
    <row r="3641" spans="2:13" ht="15" customHeight="1">
      <c r="C3641" s="28"/>
      <c r="D3641" s="27" t="s">
        <v>49</v>
      </c>
      <c r="E3641" s="27" t="s">
        <v>66</v>
      </c>
      <c r="F3641" s="29" t="s">
        <v>50</v>
      </c>
      <c r="G3641" s="27">
        <v>1.2999999999999999E-2</v>
      </c>
      <c r="H3641" s="30">
        <f>VLOOKUP(E3641,UPAH!$C:$F,4,0)</f>
        <v>111000</v>
      </c>
      <c r="I3641" s="31">
        <f t="shared" si="367"/>
        <v>1443</v>
      </c>
    </row>
    <row r="3642" spans="2:13" ht="15" customHeight="1">
      <c r="C3642" s="28"/>
      <c r="D3642" s="28"/>
      <c r="E3642" s="28"/>
      <c r="F3642" s="34" t="s">
        <v>88</v>
      </c>
      <c r="G3642" s="35"/>
      <c r="H3642" s="28"/>
      <c r="I3642" s="32">
        <f>SUM(I3638:I3641)</f>
        <v>38321</v>
      </c>
    </row>
    <row r="3643" spans="2:13" ht="15" customHeight="1">
      <c r="C3643" s="27" t="s">
        <v>80</v>
      </c>
      <c r="D3643" s="27" t="s">
        <v>89</v>
      </c>
      <c r="E3643" s="28"/>
      <c r="F3643" s="28"/>
      <c r="G3643" s="28"/>
      <c r="H3643" s="28"/>
      <c r="I3643" s="28"/>
    </row>
    <row r="3644" spans="2:13" ht="15" customHeight="1">
      <c r="C3644" s="28"/>
      <c r="D3644" s="27" t="s">
        <v>2385</v>
      </c>
      <c r="E3644" s="27" t="s">
        <v>2386</v>
      </c>
      <c r="F3644" s="30" t="str">
        <f>VLOOKUP(E3644,MATERIAL!$C:$F,3,0)</f>
        <v>Bh</v>
      </c>
      <c r="G3644" s="27">
        <v>6.63</v>
      </c>
      <c r="H3644" s="30">
        <f>VLOOKUP(E3644,MATERIAL!$C:$F,4,0)</f>
        <v>13600</v>
      </c>
      <c r="I3644" s="31">
        <f t="shared" ref="I3644:I3647" si="368">+G3644*H3644</f>
        <v>90168</v>
      </c>
    </row>
    <row r="3645" spans="2:13" ht="15" customHeight="1">
      <c r="C3645" s="28"/>
      <c r="D3645" s="27" t="s">
        <v>103</v>
      </c>
      <c r="E3645" s="27" t="s">
        <v>104</v>
      </c>
      <c r="F3645" s="30" t="str">
        <f>VLOOKUP(E3645,MATERIAL!$C:$F,3,0)</f>
        <v>Kg</v>
      </c>
      <c r="G3645" s="27">
        <v>9.8000000000000007</v>
      </c>
      <c r="H3645" s="30">
        <f>VLOOKUP(E3645,MATERIAL!$C:$F,4,0)</f>
        <v>1250</v>
      </c>
      <c r="I3645" s="31">
        <f t="shared" si="368"/>
        <v>12250</v>
      </c>
    </row>
    <row r="3646" spans="2:13" ht="15" customHeight="1">
      <c r="C3646" s="28"/>
      <c r="D3646" s="27" t="s">
        <v>2380</v>
      </c>
      <c r="E3646" s="27" t="s">
        <v>2343</v>
      </c>
      <c r="F3646" s="30" t="str">
        <f>VLOOKUP(E3646,MATERIAL!$C:$F,3,0)</f>
        <v>Kg</v>
      </c>
      <c r="G3646" s="27">
        <v>1.3</v>
      </c>
      <c r="H3646" s="30">
        <f>VLOOKUP(E3646,MATERIAL!$C:$F,4,0)</f>
        <v>13300</v>
      </c>
      <c r="I3646" s="31">
        <f t="shared" si="368"/>
        <v>17290</v>
      </c>
    </row>
    <row r="3647" spans="2:13" ht="15" customHeight="1">
      <c r="C3647" s="28"/>
      <c r="D3647" s="27" t="s">
        <v>78</v>
      </c>
      <c r="E3647" s="27" t="s">
        <v>2170</v>
      </c>
      <c r="F3647" s="30" t="str">
        <f>VLOOKUP(E3647,MATERIAL!$C:$F,3,0)</f>
        <v>m3</v>
      </c>
      <c r="G3647" s="27">
        <v>4.4999999999999998E-2</v>
      </c>
      <c r="H3647" s="30">
        <f>VLOOKUP(E3647,MATERIAL!$C:$F,4,0)</f>
        <v>131100</v>
      </c>
      <c r="I3647" s="31">
        <f t="shared" si="368"/>
        <v>5899.5</v>
      </c>
    </row>
    <row r="3648" spans="2:13" ht="15" customHeight="1">
      <c r="C3648" s="28"/>
      <c r="D3648" s="28"/>
      <c r="E3648" s="28"/>
      <c r="F3648" s="34" t="s">
        <v>90</v>
      </c>
      <c r="G3648" s="35"/>
      <c r="H3648" s="28"/>
      <c r="I3648" s="32">
        <f>SUM(I3644:I3647)</f>
        <v>125607.5</v>
      </c>
    </row>
    <row r="3649" spans="2:13" ht="15" customHeight="1">
      <c r="C3649" s="27" t="s">
        <v>81</v>
      </c>
      <c r="D3649" s="27" t="s">
        <v>91</v>
      </c>
      <c r="E3649" s="28"/>
      <c r="F3649" s="28"/>
      <c r="G3649" s="28"/>
      <c r="H3649" s="28"/>
      <c r="I3649" s="33"/>
    </row>
    <row r="3650" spans="2:13" ht="15" customHeight="1">
      <c r="C3650" s="28"/>
      <c r="D3650" s="28"/>
      <c r="E3650" s="28"/>
      <c r="F3650" s="34" t="s">
        <v>92</v>
      </c>
      <c r="G3650" s="35"/>
      <c r="H3650" s="28"/>
      <c r="I3650" s="33"/>
    </row>
    <row r="3651" spans="2:13" ht="15" customHeight="1">
      <c r="C3651" s="27" t="s">
        <v>82</v>
      </c>
      <c r="D3651" s="27" t="s">
        <v>93</v>
      </c>
      <c r="E3651" s="28"/>
      <c r="F3651" s="28"/>
      <c r="G3651" s="28"/>
      <c r="H3651" s="28"/>
      <c r="I3651" s="36">
        <f>I3642+I3648</f>
        <v>163928.5</v>
      </c>
    </row>
    <row r="3652" spans="2:13" ht="15" customHeight="1">
      <c r="C3652" s="27" t="s">
        <v>83</v>
      </c>
      <c r="D3652" s="27" t="str">
        <f>+"Overhead &amp; Profit "&amp;$L$3*100&amp;"%"</f>
        <v>Overhead &amp; Profit 9,5%</v>
      </c>
      <c r="E3652" s="28"/>
      <c r="F3652" s="28"/>
      <c r="G3652" s="27">
        <f>$L$3</f>
        <v>9.5000000000000001E-2</v>
      </c>
      <c r="H3652" s="28"/>
      <c r="I3652" s="36">
        <f>G3652*I3651</f>
        <v>15573.2075</v>
      </c>
    </row>
    <row r="3653" spans="2:13" ht="15" customHeight="1">
      <c r="B3653" s="37" t="str">
        <f>+$M$10&amp;J3653</f>
        <v>PPL7</v>
      </c>
      <c r="C3653" s="27" t="s">
        <v>1</v>
      </c>
      <c r="D3653" s="27" t="s">
        <v>94</v>
      </c>
      <c r="E3653" s="28"/>
      <c r="F3653" s="28"/>
      <c r="G3653" s="28"/>
      <c r="H3653" s="28"/>
      <c r="I3653" s="36">
        <f>SUM(I3651:I3652)</f>
        <v>179501.70749999999</v>
      </c>
      <c r="J3653" s="21">
        <v>7</v>
      </c>
    </row>
    <row r="3654" spans="2:13">
      <c r="B3654" s="26"/>
      <c r="M3654" s="21"/>
    </row>
    <row r="3655" spans="2:13">
      <c r="B3655" s="26"/>
      <c r="C3655" s="21" t="str">
        <f>VLOOKUP(B3673,'REKAP ANALISA'!$C:$G,3,0)</f>
        <v>Pemasangan 1 m2 lantai ubin teraso ukuran 30cm x30cm</v>
      </c>
      <c r="M3655" s="21"/>
    </row>
    <row r="3656" spans="2:13" ht="15" customHeight="1">
      <c r="C3656" s="27" t="s">
        <v>0</v>
      </c>
      <c r="D3656" s="27" t="s">
        <v>60</v>
      </c>
      <c r="E3656" s="27" t="s">
        <v>59</v>
      </c>
      <c r="F3656" s="27" t="s">
        <v>61</v>
      </c>
      <c r="G3656" s="27" t="s">
        <v>62</v>
      </c>
      <c r="H3656" s="27" t="s">
        <v>85</v>
      </c>
      <c r="I3656" s="27" t="s">
        <v>86</v>
      </c>
    </row>
    <row r="3657" spans="2:13" ht="15" customHeight="1">
      <c r="C3657" s="27" t="s">
        <v>14</v>
      </c>
      <c r="D3657" s="27" t="s">
        <v>87</v>
      </c>
      <c r="E3657" s="28"/>
      <c r="F3657" s="28"/>
      <c r="G3657" s="28"/>
      <c r="H3657" s="28"/>
      <c r="I3657" s="28"/>
    </row>
    <row r="3658" spans="2:13" ht="15" customHeight="1">
      <c r="C3658" s="28"/>
      <c r="D3658" s="27" t="s">
        <v>53</v>
      </c>
      <c r="E3658" s="27" t="s">
        <v>63</v>
      </c>
      <c r="F3658" s="29" t="s">
        <v>50</v>
      </c>
      <c r="G3658" s="27">
        <v>0.26</v>
      </c>
      <c r="H3658" s="30">
        <f>VLOOKUP(E3658,UPAH!$C:$F,4,0)</f>
        <v>93000</v>
      </c>
      <c r="I3658" s="31">
        <f t="shared" ref="I3658:I3661" si="369">+G3658*H3658</f>
        <v>24180</v>
      </c>
    </row>
    <row r="3659" spans="2:13" ht="15" customHeight="1">
      <c r="C3659" s="28"/>
      <c r="D3659" s="27" t="s">
        <v>2167</v>
      </c>
      <c r="E3659" s="27" t="s">
        <v>64</v>
      </c>
      <c r="F3659" s="29" t="s">
        <v>50</v>
      </c>
      <c r="G3659" s="27">
        <v>0.13</v>
      </c>
      <c r="H3659" s="30">
        <f>VLOOKUP(E3659,UPAH!$C:$F,4,0)</f>
        <v>98000</v>
      </c>
      <c r="I3659" s="31">
        <f t="shared" si="369"/>
        <v>12740</v>
      </c>
    </row>
    <row r="3660" spans="2:13" ht="15" customHeight="1">
      <c r="C3660" s="28"/>
      <c r="D3660" s="27" t="s">
        <v>51</v>
      </c>
      <c r="E3660" s="27" t="s">
        <v>65</v>
      </c>
      <c r="F3660" s="29" t="s">
        <v>50</v>
      </c>
      <c r="G3660" s="27">
        <v>1.2999999999999999E-2</v>
      </c>
      <c r="H3660" s="30">
        <f>VLOOKUP(E3660,UPAH!$C:$F,4,0)</f>
        <v>106000</v>
      </c>
      <c r="I3660" s="31">
        <f t="shared" si="369"/>
        <v>1378</v>
      </c>
    </row>
    <row r="3661" spans="2:13" ht="15" customHeight="1">
      <c r="C3661" s="28"/>
      <c r="D3661" s="27" t="s">
        <v>49</v>
      </c>
      <c r="E3661" s="27" t="s">
        <v>66</v>
      </c>
      <c r="F3661" s="29" t="s">
        <v>50</v>
      </c>
      <c r="G3661" s="27">
        <v>1.2999999999999999E-2</v>
      </c>
      <c r="H3661" s="30">
        <f>VLOOKUP(E3661,UPAH!$C:$F,4,0)</f>
        <v>111000</v>
      </c>
      <c r="I3661" s="31">
        <f t="shared" si="369"/>
        <v>1443</v>
      </c>
    </row>
    <row r="3662" spans="2:13" ht="15" customHeight="1">
      <c r="C3662" s="28"/>
      <c r="D3662" s="28"/>
      <c r="E3662" s="28"/>
      <c r="F3662" s="34" t="s">
        <v>88</v>
      </c>
      <c r="G3662" s="35"/>
      <c r="H3662" s="28"/>
      <c r="I3662" s="32">
        <f>SUM(I3658:I3661)</f>
        <v>39741</v>
      </c>
    </row>
    <row r="3663" spans="2:13" ht="15" customHeight="1">
      <c r="C3663" s="27" t="s">
        <v>80</v>
      </c>
      <c r="D3663" s="27" t="s">
        <v>89</v>
      </c>
      <c r="E3663" s="28"/>
      <c r="F3663" s="28"/>
      <c r="G3663" s="28"/>
      <c r="H3663" s="28"/>
      <c r="I3663" s="28"/>
    </row>
    <row r="3664" spans="2:13" ht="15" customHeight="1">
      <c r="C3664" s="28"/>
      <c r="D3664" s="27" t="s">
        <v>2387</v>
      </c>
      <c r="E3664" s="27" t="s">
        <v>2388</v>
      </c>
      <c r="F3664" s="30" t="str">
        <f>VLOOKUP(E3664,MATERIAL!$C:$F,3,0)</f>
        <v>Bh</v>
      </c>
      <c r="G3664" s="27">
        <v>11.87</v>
      </c>
      <c r="H3664" s="30">
        <f>VLOOKUP(E3664,MATERIAL!$C:$F,4,0)</f>
        <v>7500</v>
      </c>
      <c r="I3664" s="31">
        <f t="shared" ref="I3664:I3667" si="370">+G3664*H3664</f>
        <v>89025</v>
      </c>
    </row>
    <row r="3665" spans="2:13" ht="15" customHeight="1">
      <c r="C3665" s="28"/>
      <c r="D3665" s="27" t="s">
        <v>103</v>
      </c>
      <c r="E3665" s="27" t="s">
        <v>104</v>
      </c>
      <c r="F3665" s="30" t="str">
        <f>VLOOKUP(E3665,MATERIAL!$C:$F,3,0)</f>
        <v>Kg</v>
      </c>
      <c r="G3665" s="27">
        <v>10</v>
      </c>
      <c r="H3665" s="30">
        <f>VLOOKUP(E3665,MATERIAL!$C:$F,4,0)</f>
        <v>1250</v>
      </c>
      <c r="I3665" s="31">
        <f t="shared" si="370"/>
        <v>12500</v>
      </c>
    </row>
    <row r="3666" spans="2:13" ht="15" customHeight="1">
      <c r="C3666" s="28"/>
      <c r="D3666" s="27" t="s">
        <v>2380</v>
      </c>
      <c r="E3666" s="27" t="s">
        <v>2343</v>
      </c>
      <c r="F3666" s="30" t="str">
        <f>VLOOKUP(E3666,MATERIAL!$C:$F,3,0)</f>
        <v>Kg</v>
      </c>
      <c r="G3666" s="27">
        <v>1.5</v>
      </c>
      <c r="H3666" s="30">
        <f>VLOOKUP(E3666,MATERIAL!$C:$F,4,0)</f>
        <v>13300</v>
      </c>
      <c r="I3666" s="31">
        <f t="shared" si="370"/>
        <v>19950</v>
      </c>
    </row>
    <row r="3667" spans="2:13" ht="15" customHeight="1">
      <c r="C3667" s="28"/>
      <c r="D3667" s="27" t="s">
        <v>78</v>
      </c>
      <c r="E3667" s="27" t="s">
        <v>2170</v>
      </c>
      <c r="F3667" s="30" t="str">
        <f>VLOOKUP(E3667,MATERIAL!$C:$F,3,0)</f>
        <v>m3</v>
      </c>
      <c r="G3667" s="27">
        <v>4.4999999999999998E-2</v>
      </c>
      <c r="H3667" s="30">
        <f>VLOOKUP(E3667,MATERIAL!$C:$F,4,0)</f>
        <v>131100</v>
      </c>
      <c r="I3667" s="31">
        <f t="shared" si="370"/>
        <v>5899.5</v>
      </c>
    </row>
    <row r="3668" spans="2:13" ht="15" customHeight="1">
      <c r="C3668" s="28"/>
      <c r="D3668" s="28"/>
      <c r="E3668" s="28"/>
      <c r="F3668" s="34" t="s">
        <v>90</v>
      </c>
      <c r="G3668" s="35"/>
      <c r="H3668" s="28"/>
      <c r="I3668" s="32">
        <f>SUM(I3664:I3667)</f>
        <v>127374.5</v>
      </c>
    </row>
    <row r="3669" spans="2:13" ht="15" customHeight="1">
      <c r="C3669" s="27" t="s">
        <v>81</v>
      </c>
      <c r="D3669" s="27" t="s">
        <v>91</v>
      </c>
      <c r="E3669" s="28"/>
      <c r="F3669" s="28"/>
      <c r="G3669" s="28"/>
      <c r="H3669" s="28"/>
      <c r="I3669" s="33"/>
    </row>
    <row r="3670" spans="2:13" ht="15" customHeight="1">
      <c r="C3670" s="28"/>
      <c r="D3670" s="28"/>
      <c r="E3670" s="28"/>
      <c r="F3670" s="34" t="s">
        <v>92</v>
      </c>
      <c r="G3670" s="35"/>
      <c r="H3670" s="28"/>
      <c r="I3670" s="33"/>
    </row>
    <row r="3671" spans="2:13" ht="15" customHeight="1">
      <c r="C3671" s="27" t="s">
        <v>82</v>
      </c>
      <c r="D3671" s="27" t="s">
        <v>93</v>
      </c>
      <c r="E3671" s="28"/>
      <c r="F3671" s="28"/>
      <c r="G3671" s="28"/>
      <c r="H3671" s="28"/>
      <c r="I3671" s="36">
        <f>I3662+I3668</f>
        <v>167115.5</v>
      </c>
    </row>
    <row r="3672" spans="2:13" ht="15" customHeight="1">
      <c r="C3672" s="27" t="s">
        <v>83</v>
      </c>
      <c r="D3672" s="27" t="str">
        <f>+"Overhead &amp; Profit "&amp;$L$3*100&amp;"%"</f>
        <v>Overhead &amp; Profit 9,5%</v>
      </c>
      <c r="E3672" s="28"/>
      <c r="F3672" s="28"/>
      <c r="G3672" s="27">
        <f>$L$3</f>
        <v>9.5000000000000001E-2</v>
      </c>
      <c r="H3672" s="28"/>
      <c r="I3672" s="36">
        <f>G3672*I3671</f>
        <v>15875.9725</v>
      </c>
    </row>
    <row r="3673" spans="2:13" ht="15" customHeight="1">
      <c r="B3673" s="37" t="str">
        <f>+$M$10&amp;J3673</f>
        <v>PPL8</v>
      </c>
      <c r="C3673" s="27" t="s">
        <v>1</v>
      </c>
      <c r="D3673" s="27" t="s">
        <v>94</v>
      </c>
      <c r="E3673" s="28"/>
      <c r="F3673" s="28"/>
      <c r="G3673" s="28"/>
      <c r="H3673" s="28"/>
      <c r="I3673" s="36">
        <f>SUM(I3671:I3672)</f>
        <v>182991.4725</v>
      </c>
      <c r="J3673" s="21">
        <v>8</v>
      </c>
    </row>
    <row r="3674" spans="2:13">
      <c r="B3674" s="26"/>
      <c r="M3674" s="21"/>
    </row>
    <row r="3675" spans="2:13">
      <c r="B3675" s="26"/>
      <c r="C3675" s="21" t="str">
        <f>VLOOKUP(B3693,'REKAP ANALISA'!$C:$G,3,0)</f>
        <v>Pemasangan 1 m2 lantai ubin granit ukuran 40cm x40cm</v>
      </c>
      <c r="M3675" s="21"/>
    </row>
    <row r="3676" spans="2:13" ht="15" customHeight="1">
      <c r="C3676" s="27" t="s">
        <v>0</v>
      </c>
      <c r="D3676" s="27" t="s">
        <v>60</v>
      </c>
      <c r="E3676" s="27" t="s">
        <v>59</v>
      </c>
      <c r="F3676" s="27" t="s">
        <v>61</v>
      </c>
      <c r="G3676" s="27" t="s">
        <v>62</v>
      </c>
      <c r="H3676" s="27" t="s">
        <v>85</v>
      </c>
      <c r="I3676" s="27" t="s">
        <v>86</v>
      </c>
    </row>
    <row r="3677" spans="2:13" ht="15" customHeight="1">
      <c r="C3677" s="27" t="s">
        <v>14</v>
      </c>
      <c r="D3677" s="27" t="s">
        <v>87</v>
      </c>
      <c r="E3677" s="28"/>
      <c r="F3677" s="28"/>
      <c r="G3677" s="28"/>
      <c r="H3677" s="28"/>
      <c r="I3677" s="28"/>
    </row>
    <row r="3678" spans="2:13" ht="15" customHeight="1">
      <c r="C3678" s="28"/>
      <c r="D3678" s="27" t="s">
        <v>53</v>
      </c>
      <c r="E3678" s="27" t="s">
        <v>63</v>
      </c>
      <c r="F3678" s="29" t="s">
        <v>50</v>
      </c>
      <c r="G3678" s="27">
        <v>0.25</v>
      </c>
      <c r="H3678" s="30">
        <f>VLOOKUP(E3678,UPAH!$C:$F,4,0)</f>
        <v>93000</v>
      </c>
      <c r="I3678" s="31">
        <f t="shared" ref="I3678:I3681" si="371">+G3678*H3678</f>
        <v>23250</v>
      </c>
    </row>
    <row r="3679" spans="2:13" ht="15" customHeight="1">
      <c r="C3679" s="28"/>
      <c r="D3679" s="27" t="s">
        <v>2167</v>
      </c>
      <c r="E3679" s="27" t="s">
        <v>64</v>
      </c>
      <c r="F3679" s="29" t="s">
        <v>50</v>
      </c>
      <c r="G3679" s="27">
        <v>0.125</v>
      </c>
      <c r="H3679" s="30">
        <f>VLOOKUP(E3679,UPAH!$C:$F,4,0)</f>
        <v>98000</v>
      </c>
      <c r="I3679" s="31">
        <f t="shared" si="371"/>
        <v>12250</v>
      </c>
    </row>
    <row r="3680" spans="2:13" ht="15" customHeight="1">
      <c r="C3680" s="28"/>
      <c r="D3680" s="27" t="s">
        <v>51</v>
      </c>
      <c r="E3680" s="27" t="s">
        <v>65</v>
      </c>
      <c r="F3680" s="29" t="s">
        <v>50</v>
      </c>
      <c r="G3680" s="27">
        <v>1.2999999999999999E-2</v>
      </c>
      <c r="H3680" s="30">
        <f>VLOOKUP(E3680,UPAH!$C:$F,4,0)</f>
        <v>106000</v>
      </c>
      <c r="I3680" s="31">
        <f t="shared" si="371"/>
        <v>1378</v>
      </c>
    </row>
    <row r="3681" spans="2:13" ht="15" customHeight="1">
      <c r="C3681" s="28"/>
      <c r="D3681" s="27" t="s">
        <v>49</v>
      </c>
      <c r="E3681" s="27" t="s">
        <v>66</v>
      </c>
      <c r="F3681" s="29" t="s">
        <v>50</v>
      </c>
      <c r="G3681" s="27">
        <v>1.2999999999999999E-2</v>
      </c>
      <c r="H3681" s="30">
        <f>VLOOKUP(E3681,UPAH!$C:$F,4,0)</f>
        <v>111000</v>
      </c>
      <c r="I3681" s="31">
        <f t="shared" si="371"/>
        <v>1443</v>
      </c>
    </row>
    <row r="3682" spans="2:13" ht="15" customHeight="1">
      <c r="C3682" s="28"/>
      <c r="D3682" s="28"/>
      <c r="E3682" s="28"/>
      <c r="F3682" s="34" t="s">
        <v>88</v>
      </c>
      <c r="G3682" s="35"/>
      <c r="H3682" s="28"/>
      <c r="I3682" s="32">
        <f>SUM(I3678:I3681)</f>
        <v>38321</v>
      </c>
    </row>
    <row r="3683" spans="2:13" ht="15" customHeight="1">
      <c r="C3683" s="27" t="s">
        <v>80</v>
      </c>
      <c r="D3683" s="27" t="s">
        <v>89</v>
      </c>
      <c r="E3683" s="28"/>
      <c r="F3683" s="28"/>
      <c r="G3683" s="28"/>
      <c r="H3683" s="28"/>
      <c r="I3683" s="28"/>
    </row>
    <row r="3684" spans="2:13" ht="15" customHeight="1">
      <c r="C3684" s="28"/>
      <c r="D3684" s="27" t="s">
        <v>2389</v>
      </c>
      <c r="E3684" s="27" t="s">
        <v>2390</v>
      </c>
      <c r="F3684" s="30" t="str">
        <f>VLOOKUP(E3684,MATERIAL!$C:$F,3,0)</f>
        <v>Bh</v>
      </c>
      <c r="G3684" s="27">
        <v>6.63</v>
      </c>
      <c r="H3684" s="30">
        <f>VLOOKUP(E3684,MATERIAL!$C:$F,4,0)</f>
        <v>16000</v>
      </c>
      <c r="I3684" s="31">
        <f t="shared" ref="I3684:I3687" si="372">+G3684*H3684</f>
        <v>106080</v>
      </c>
    </row>
    <row r="3685" spans="2:13" ht="15" customHeight="1">
      <c r="C3685" s="28"/>
      <c r="D3685" s="27" t="s">
        <v>103</v>
      </c>
      <c r="E3685" s="27" t="s">
        <v>104</v>
      </c>
      <c r="F3685" s="30" t="str">
        <f>VLOOKUP(E3685,MATERIAL!$C:$F,3,0)</f>
        <v>Kg</v>
      </c>
      <c r="G3685" s="27">
        <v>9.8000000000000007</v>
      </c>
      <c r="H3685" s="30">
        <f>VLOOKUP(E3685,MATERIAL!$C:$F,4,0)</f>
        <v>1250</v>
      </c>
      <c r="I3685" s="31">
        <f t="shared" si="372"/>
        <v>12250</v>
      </c>
    </row>
    <row r="3686" spans="2:13" ht="15" customHeight="1">
      <c r="C3686" s="28"/>
      <c r="D3686" s="27" t="s">
        <v>2380</v>
      </c>
      <c r="E3686" s="27" t="s">
        <v>2343</v>
      </c>
      <c r="F3686" s="30" t="str">
        <f>VLOOKUP(E3686,MATERIAL!$C:$F,3,0)</f>
        <v>Kg</v>
      </c>
      <c r="G3686" s="27">
        <v>1.3</v>
      </c>
      <c r="H3686" s="30">
        <f>VLOOKUP(E3686,MATERIAL!$C:$F,4,0)</f>
        <v>13300</v>
      </c>
      <c r="I3686" s="31">
        <f t="shared" si="372"/>
        <v>17290</v>
      </c>
    </row>
    <row r="3687" spans="2:13" ht="15" customHeight="1">
      <c r="C3687" s="28"/>
      <c r="D3687" s="27" t="s">
        <v>78</v>
      </c>
      <c r="E3687" s="27" t="s">
        <v>2170</v>
      </c>
      <c r="F3687" s="30" t="str">
        <f>VLOOKUP(E3687,MATERIAL!$C:$F,3,0)</f>
        <v>m3</v>
      </c>
      <c r="G3687" s="27">
        <v>4.4999999999999998E-2</v>
      </c>
      <c r="H3687" s="30">
        <f>VLOOKUP(E3687,MATERIAL!$C:$F,4,0)</f>
        <v>131100</v>
      </c>
      <c r="I3687" s="31">
        <f t="shared" si="372"/>
        <v>5899.5</v>
      </c>
    </row>
    <row r="3688" spans="2:13" ht="15" customHeight="1">
      <c r="C3688" s="28"/>
      <c r="D3688" s="28"/>
      <c r="E3688" s="28"/>
      <c r="F3688" s="34" t="s">
        <v>90</v>
      </c>
      <c r="G3688" s="35"/>
      <c r="H3688" s="28"/>
      <c r="I3688" s="32">
        <f>SUM(I3684:I3687)</f>
        <v>141519.5</v>
      </c>
    </row>
    <row r="3689" spans="2:13" ht="15" customHeight="1">
      <c r="C3689" s="27" t="s">
        <v>81</v>
      </c>
      <c r="D3689" s="27" t="s">
        <v>91</v>
      </c>
      <c r="E3689" s="28"/>
      <c r="F3689" s="28"/>
      <c r="G3689" s="28"/>
      <c r="H3689" s="28"/>
      <c r="I3689" s="33"/>
    </row>
    <row r="3690" spans="2:13" ht="15" customHeight="1">
      <c r="C3690" s="28"/>
      <c r="D3690" s="28"/>
      <c r="E3690" s="28"/>
      <c r="F3690" s="34" t="s">
        <v>92</v>
      </c>
      <c r="G3690" s="35"/>
      <c r="H3690" s="28"/>
      <c r="I3690" s="33"/>
    </row>
    <row r="3691" spans="2:13" ht="15" customHeight="1">
      <c r="C3691" s="27" t="s">
        <v>82</v>
      </c>
      <c r="D3691" s="27" t="s">
        <v>93</v>
      </c>
      <c r="E3691" s="28"/>
      <c r="F3691" s="28"/>
      <c r="G3691" s="28"/>
      <c r="H3691" s="28"/>
      <c r="I3691" s="36">
        <f>I3682+I3688</f>
        <v>179840.5</v>
      </c>
    </row>
    <row r="3692" spans="2:13" ht="15" customHeight="1">
      <c r="C3692" s="27" t="s">
        <v>83</v>
      </c>
      <c r="D3692" s="27" t="str">
        <f>+"Overhead &amp; Profit "&amp;$L$3*100&amp;"%"</f>
        <v>Overhead &amp; Profit 9,5%</v>
      </c>
      <c r="E3692" s="28"/>
      <c r="F3692" s="28"/>
      <c r="G3692" s="27">
        <f>$L$3</f>
        <v>9.5000000000000001E-2</v>
      </c>
      <c r="H3692" s="28"/>
      <c r="I3692" s="36">
        <f>G3692*I3691</f>
        <v>17084.8475</v>
      </c>
    </row>
    <row r="3693" spans="2:13" ht="15" customHeight="1">
      <c r="B3693" s="37" t="str">
        <f>+$M$10&amp;J3693</f>
        <v>PPL9</v>
      </c>
      <c r="C3693" s="27" t="s">
        <v>1</v>
      </c>
      <c r="D3693" s="27" t="s">
        <v>94</v>
      </c>
      <c r="E3693" s="28"/>
      <c r="F3693" s="28"/>
      <c r="G3693" s="28"/>
      <c r="H3693" s="28"/>
      <c r="I3693" s="36">
        <f>SUM(I3691:I3692)</f>
        <v>196925.3475</v>
      </c>
      <c r="J3693" s="21">
        <v>9</v>
      </c>
    </row>
    <row r="3694" spans="2:13">
      <c r="B3694" s="26"/>
      <c r="M3694" s="21"/>
    </row>
    <row r="3695" spans="2:13">
      <c r="B3695" s="26"/>
      <c r="C3695" s="21" t="str">
        <f>VLOOKUP(B3713,'REKAP ANALISA'!$C:$G,3,0)</f>
        <v>Pemasangan 1 m2 lantai ubin granit ukuran 30cm x30cm</v>
      </c>
      <c r="M3695" s="21"/>
    </row>
    <row r="3696" spans="2:13" ht="15" customHeight="1">
      <c r="C3696" s="27" t="s">
        <v>0</v>
      </c>
      <c r="D3696" s="27" t="s">
        <v>60</v>
      </c>
      <c r="E3696" s="27" t="s">
        <v>59</v>
      </c>
      <c r="F3696" s="27" t="s">
        <v>61</v>
      </c>
      <c r="G3696" s="27" t="s">
        <v>62</v>
      </c>
      <c r="H3696" s="27" t="s">
        <v>85</v>
      </c>
      <c r="I3696" s="27" t="s">
        <v>86</v>
      </c>
    </row>
    <row r="3697" spans="3:9" ht="15" customHeight="1">
      <c r="C3697" s="27" t="s">
        <v>14</v>
      </c>
      <c r="D3697" s="27" t="s">
        <v>87</v>
      </c>
      <c r="E3697" s="28"/>
      <c r="F3697" s="28"/>
      <c r="G3697" s="28"/>
      <c r="H3697" s="28"/>
      <c r="I3697" s="28"/>
    </row>
    <row r="3698" spans="3:9" ht="15" customHeight="1">
      <c r="C3698" s="28"/>
      <c r="D3698" s="27" t="s">
        <v>53</v>
      </c>
      <c r="E3698" s="27" t="s">
        <v>63</v>
      </c>
      <c r="F3698" s="29" t="s">
        <v>50</v>
      </c>
      <c r="G3698" s="27">
        <v>0.26</v>
      </c>
      <c r="H3698" s="30">
        <f>VLOOKUP(E3698,UPAH!$C:$F,4,0)</f>
        <v>93000</v>
      </c>
      <c r="I3698" s="31">
        <f t="shared" ref="I3698:I3701" si="373">+G3698*H3698</f>
        <v>24180</v>
      </c>
    </row>
    <row r="3699" spans="3:9" ht="15" customHeight="1">
      <c r="C3699" s="28"/>
      <c r="D3699" s="27" t="s">
        <v>2167</v>
      </c>
      <c r="E3699" s="27" t="s">
        <v>64</v>
      </c>
      <c r="F3699" s="29" t="s">
        <v>50</v>
      </c>
      <c r="G3699" s="27">
        <v>0.13</v>
      </c>
      <c r="H3699" s="30">
        <f>VLOOKUP(E3699,UPAH!$C:$F,4,0)</f>
        <v>98000</v>
      </c>
      <c r="I3699" s="31">
        <f t="shared" si="373"/>
        <v>12740</v>
      </c>
    </row>
    <row r="3700" spans="3:9" ht="15" customHeight="1">
      <c r="C3700" s="28"/>
      <c r="D3700" s="27" t="s">
        <v>51</v>
      </c>
      <c r="E3700" s="27" t="s">
        <v>65</v>
      </c>
      <c r="F3700" s="29" t="s">
        <v>50</v>
      </c>
      <c r="G3700" s="27">
        <v>1.2999999999999999E-2</v>
      </c>
      <c r="H3700" s="30">
        <f>VLOOKUP(E3700,UPAH!$C:$F,4,0)</f>
        <v>106000</v>
      </c>
      <c r="I3700" s="31">
        <f t="shared" si="373"/>
        <v>1378</v>
      </c>
    </row>
    <row r="3701" spans="3:9" ht="15" customHeight="1">
      <c r="C3701" s="28"/>
      <c r="D3701" s="27" t="s">
        <v>49</v>
      </c>
      <c r="E3701" s="27" t="s">
        <v>66</v>
      </c>
      <c r="F3701" s="29" t="s">
        <v>50</v>
      </c>
      <c r="G3701" s="27">
        <v>1.2999999999999999E-2</v>
      </c>
      <c r="H3701" s="30">
        <f>VLOOKUP(E3701,UPAH!$C:$F,4,0)</f>
        <v>111000</v>
      </c>
      <c r="I3701" s="31">
        <f t="shared" si="373"/>
        <v>1443</v>
      </c>
    </row>
    <row r="3702" spans="3:9" ht="15" customHeight="1">
      <c r="C3702" s="28"/>
      <c r="D3702" s="28"/>
      <c r="E3702" s="28"/>
      <c r="F3702" s="34" t="s">
        <v>88</v>
      </c>
      <c r="G3702" s="35"/>
      <c r="H3702" s="28"/>
      <c r="I3702" s="32">
        <f>SUM(I3698:I3701)</f>
        <v>39741</v>
      </c>
    </row>
    <row r="3703" spans="3:9" ht="15" customHeight="1">
      <c r="C3703" s="27" t="s">
        <v>80</v>
      </c>
      <c r="D3703" s="27" t="s">
        <v>89</v>
      </c>
      <c r="E3703" s="28"/>
      <c r="F3703" s="28"/>
      <c r="G3703" s="28"/>
      <c r="H3703" s="28"/>
      <c r="I3703" s="28"/>
    </row>
    <row r="3704" spans="3:9" ht="15" customHeight="1">
      <c r="C3704" s="28"/>
      <c r="D3704" s="27" t="s">
        <v>2391</v>
      </c>
      <c r="E3704" s="27" t="s">
        <v>2392</v>
      </c>
      <c r="F3704" s="30" t="str">
        <f>VLOOKUP(E3704,MATERIAL!$C:$F,3,0)</f>
        <v>Bh</v>
      </c>
      <c r="G3704" s="27">
        <v>11.87</v>
      </c>
      <c r="H3704" s="30">
        <f>VLOOKUP(E3704,MATERIAL!$C:$F,4,0)</f>
        <v>7500</v>
      </c>
      <c r="I3704" s="31">
        <f t="shared" ref="I3704:I3707" si="374">+G3704*H3704</f>
        <v>89025</v>
      </c>
    </row>
    <row r="3705" spans="3:9" ht="15" customHeight="1">
      <c r="C3705" s="28"/>
      <c r="D3705" s="27" t="s">
        <v>103</v>
      </c>
      <c r="E3705" s="27" t="s">
        <v>104</v>
      </c>
      <c r="F3705" s="30" t="str">
        <f>VLOOKUP(E3705,MATERIAL!$C:$F,3,0)</f>
        <v>Kg</v>
      </c>
      <c r="G3705" s="27">
        <v>10</v>
      </c>
      <c r="H3705" s="30">
        <f>VLOOKUP(E3705,MATERIAL!$C:$F,4,0)</f>
        <v>1250</v>
      </c>
      <c r="I3705" s="31">
        <f t="shared" si="374"/>
        <v>12500</v>
      </c>
    </row>
    <row r="3706" spans="3:9" ht="15" customHeight="1">
      <c r="C3706" s="28"/>
      <c r="D3706" s="27" t="s">
        <v>2380</v>
      </c>
      <c r="E3706" s="27" t="s">
        <v>2343</v>
      </c>
      <c r="F3706" s="30" t="str">
        <f>VLOOKUP(E3706,MATERIAL!$C:$F,3,0)</f>
        <v>Kg</v>
      </c>
      <c r="G3706" s="27">
        <v>1.5</v>
      </c>
      <c r="H3706" s="30">
        <f>VLOOKUP(E3706,MATERIAL!$C:$F,4,0)</f>
        <v>13300</v>
      </c>
      <c r="I3706" s="31">
        <f t="shared" si="374"/>
        <v>19950</v>
      </c>
    </row>
    <row r="3707" spans="3:9" ht="15" customHeight="1">
      <c r="C3707" s="28"/>
      <c r="D3707" s="27" t="s">
        <v>78</v>
      </c>
      <c r="E3707" s="27" t="s">
        <v>2170</v>
      </c>
      <c r="F3707" s="30" t="str">
        <f>VLOOKUP(E3707,MATERIAL!$C:$F,3,0)</f>
        <v>m3</v>
      </c>
      <c r="G3707" s="27">
        <v>4.4999999999999998E-2</v>
      </c>
      <c r="H3707" s="30">
        <f>VLOOKUP(E3707,MATERIAL!$C:$F,4,0)</f>
        <v>131100</v>
      </c>
      <c r="I3707" s="31">
        <f t="shared" si="374"/>
        <v>5899.5</v>
      </c>
    </row>
    <row r="3708" spans="3:9" ht="15" customHeight="1">
      <c r="C3708" s="28"/>
      <c r="D3708" s="28"/>
      <c r="E3708" s="28"/>
      <c r="F3708" s="34" t="s">
        <v>90</v>
      </c>
      <c r="G3708" s="35"/>
      <c r="H3708" s="28"/>
      <c r="I3708" s="32">
        <f>SUM(I3704:I3707)</f>
        <v>127374.5</v>
      </c>
    </row>
    <row r="3709" spans="3:9" ht="15" customHeight="1">
      <c r="C3709" s="27" t="s">
        <v>81</v>
      </c>
      <c r="D3709" s="27" t="s">
        <v>91</v>
      </c>
      <c r="E3709" s="28"/>
      <c r="F3709" s="28"/>
      <c r="G3709" s="28"/>
      <c r="H3709" s="28"/>
      <c r="I3709" s="33"/>
    </row>
    <row r="3710" spans="3:9" ht="15" customHeight="1">
      <c r="C3710" s="28"/>
      <c r="D3710" s="28"/>
      <c r="E3710" s="28"/>
      <c r="F3710" s="34" t="s">
        <v>92</v>
      </c>
      <c r="G3710" s="35"/>
      <c r="H3710" s="28"/>
      <c r="I3710" s="33"/>
    </row>
    <row r="3711" spans="3:9" ht="15" customHeight="1">
      <c r="C3711" s="27" t="s">
        <v>82</v>
      </c>
      <c r="D3711" s="27" t="s">
        <v>93</v>
      </c>
      <c r="E3711" s="28"/>
      <c r="F3711" s="28"/>
      <c r="G3711" s="28"/>
      <c r="H3711" s="28"/>
      <c r="I3711" s="36">
        <f>I3702+I3708</f>
        <v>167115.5</v>
      </c>
    </row>
    <row r="3712" spans="3:9" ht="15" customHeight="1">
      <c r="C3712" s="27" t="s">
        <v>83</v>
      </c>
      <c r="D3712" s="27" t="str">
        <f>+"Overhead &amp; Profit "&amp;$L$3*100&amp;"%"</f>
        <v>Overhead &amp; Profit 9,5%</v>
      </c>
      <c r="E3712" s="28"/>
      <c r="F3712" s="28"/>
      <c r="G3712" s="27">
        <f>$L$3</f>
        <v>9.5000000000000001E-2</v>
      </c>
      <c r="H3712" s="28"/>
      <c r="I3712" s="36">
        <f>G3712*I3711</f>
        <v>15875.9725</v>
      </c>
    </row>
    <row r="3713" spans="2:13" ht="15" customHeight="1">
      <c r="B3713" s="37" t="str">
        <f>+$M$10&amp;J3713</f>
        <v>PPL10</v>
      </c>
      <c r="C3713" s="27" t="s">
        <v>1</v>
      </c>
      <c r="D3713" s="27" t="s">
        <v>94</v>
      </c>
      <c r="E3713" s="28"/>
      <c r="F3713" s="28"/>
      <c r="G3713" s="28"/>
      <c r="H3713" s="28"/>
      <c r="I3713" s="36">
        <f>SUM(I3711:I3712)</f>
        <v>182991.4725</v>
      </c>
      <c r="J3713" s="21">
        <v>10</v>
      </c>
    </row>
    <row r="3714" spans="2:13">
      <c r="B3714" s="26"/>
      <c r="M3714" s="21"/>
    </row>
    <row r="3715" spans="2:13">
      <c r="B3715" s="26"/>
      <c r="C3715" s="21" t="str">
        <f>VLOOKUP(B3733,'REKAP ANALISA'!$C:$G,3,0)</f>
        <v>Pemasangan 1 m2 lantai ubin teralux marmer ukuran 40cm x40cm</v>
      </c>
      <c r="M3715" s="21"/>
    </row>
    <row r="3716" spans="2:13" ht="15" customHeight="1">
      <c r="C3716" s="27" t="s">
        <v>0</v>
      </c>
      <c r="D3716" s="27" t="s">
        <v>60</v>
      </c>
      <c r="E3716" s="27" t="s">
        <v>59</v>
      </c>
      <c r="F3716" s="27" t="s">
        <v>61</v>
      </c>
      <c r="G3716" s="27" t="s">
        <v>62</v>
      </c>
      <c r="H3716" s="27" t="s">
        <v>85</v>
      </c>
      <c r="I3716" s="27" t="s">
        <v>86</v>
      </c>
    </row>
    <row r="3717" spans="2:13" ht="15" customHeight="1">
      <c r="C3717" s="27" t="s">
        <v>14</v>
      </c>
      <c r="D3717" s="27" t="s">
        <v>87</v>
      </c>
      <c r="E3717" s="28"/>
      <c r="F3717" s="28"/>
      <c r="G3717" s="28"/>
      <c r="H3717" s="28"/>
      <c r="I3717" s="28"/>
    </row>
    <row r="3718" spans="2:13" ht="15" customHeight="1">
      <c r="C3718" s="28"/>
      <c r="D3718" s="27" t="s">
        <v>53</v>
      </c>
      <c r="E3718" s="27" t="s">
        <v>63</v>
      </c>
      <c r="F3718" s="29" t="s">
        <v>50</v>
      </c>
      <c r="G3718" s="27">
        <v>0.25</v>
      </c>
      <c r="H3718" s="30">
        <f>VLOOKUP(E3718,UPAH!$C:$F,4,0)</f>
        <v>93000</v>
      </c>
      <c r="I3718" s="31">
        <f t="shared" ref="I3718:I3721" si="375">+G3718*H3718</f>
        <v>23250</v>
      </c>
    </row>
    <row r="3719" spans="2:13" ht="15" customHeight="1">
      <c r="C3719" s="28"/>
      <c r="D3719" s="27" t="s">
        <v>2167</v>
      </c>
      <c r="E3719" s="27" t="s">
        <v>64</v>
      </c>
      <c r="F3719" s="29" t="s">
        <v>50</v>
      </c>
      <c r="G3719" s="27">
        <v>0.125</v>
      </c>
      <c r="H3719" s="30">
        <f>VLOOKUP(E3719,UPAH!$C:$F,4,0)</f>
        <v>98000</v>
      </c>
      <c r="I3719" s="31">
        <f t="shared" si="375"/>
        <v>12250</v>
      </c>
    </row>
    <row r="3720" spans="2:13" ht="15" customHeight="1">
      <c r="C3720" s="28"/>
      <c r="D3720" s="27" t="s">
        <v>51</v>
      </c>
      <c r="E3720" s="27" t="s">
        <v>65</v>
      </c>
      <c r="F3720" s="29" t="s">
        <v>50</v>
      </c>
      <c r="G3720" s="27">
        <v>1.2999999999999999E-2</v>
      </c>
      <c r="H3720" s="30">
        <f>VLOOKUP(E3720,UPAH!$C:$F,4,0)</f>
        <v>106000</v>
      </c>
      <c r="I3720" s="31">
        <f t="shared" si="375"/>
        <v>1378</v>
      </c>
    </row>
    <row r="3721" spans="2:13" ht="15" customHeight="1">
      <c r="C3721" s="28"/>
      <c r="D3721" s="27" t="s">
        <v>49</v>
      </c>
      <c r="E3721" s="27" t="s">
        <v>66</v>
      </c>
      <c r="F3721" s="29" t="s">
        <v>50</v>
      </c>
      <c r="G3721" s="27">
        <v>1.2999999999999999E-2</v>
      </c>
      <c r="H3721" s="30">
        <f>VLOOKUP(E3721,UPAH!$C:$F,4,0)</f>
        <v>111000</v>
      </c>
      <c r="I3721" s="31">
        <f t="shared" si="375"/>
        <v>1443</v>
      </c>
    </row>
    <row r="3722" spans="2:13" ht="15" customHeight="1">
      <c r="C3722" s="28"/>
      <c r="D3722" s="28"/>
      <c r="E3722" s="28"/>
      <c r="F3722" s="34" t="s">
        <v>88</v>
      </c>
      <c r="G3722" s="35"/>
      <c r="H3722" s="28"/>
      <c r="I3722" s="32">
        <f>SUM(I3718:I3721)</f>
        <v>38321</v>
      </c>
    </row>
    <row r="3723" spans="2:13" ht="15" customHeight="1">
      <c r="C3723" s="27" t="s">
        <v>80</v>
      </c>
      <c r="D3723" s="27" t="s">
        <v>89</v>
      </c>
      <c r="E3723" s="28"/>
      <c r="F3723" s="28"/>
      <c r="G3723" s="28"/>
      <c r="H3723" s="28"/>
      <c r="I3723" s="28"/>
    </row>
    <row r="3724" spans="2:13" ht="15" customHeight="1">
      <c r="C3724" s="28"/>
      <c r="D3724" s="27" t="s">
        <v>2393</v>
      </c>
      <c r="E3724" s="27" t="s">
        <v>2394</v>
      </c>
      <c r="F3724" s="30" t="str">
        <f>VLOOKUP(E3724,MATERIAL!$C:$F,3,0)</f>
        <v>Bh</v>
      </c>
      <c r="G3724" s="27">
        <v>6.63</v>
      </c>
      <c r="H3724" s="30">
        <f>VLOOKUP(E3724,MATERIAL!$C:$F,4,0)</f>
        <v>13800</v>
      </c>
      <c r="I3724" s="31">
        <f t="shared" ref="I3724:I3727" si="376">+G3724*H3724</f>
        <v>91494</v>
      </c>
    </row>
    <row r="3725" spans="2:13" ht="15" customHeight="1">
      <c r="C3725" s="28"/>
      <c r="D3725" s="27" t="s">
        <v>103</v>
      </c>
      <c r="E3725" s="27" t="s">
        <v>104</v>
      </c>
      <c r="F3725" s="30" t="str">
        <f>VLOOKUP(E3725,MATERIAL!$C:$F,3,0)</f>
        <v>Kg</v>
      </c>
      <c r="G3725" s="27">
        <v>9.8000000000000007</v>
      </c>
      <c r="H3725" s="30">
        <f>VLOOKUP(E3725,MATERIAL!$C:$F,4,0)</f>
        <v>1250</v>
      </c>
      <c r="I3725" s="31">
        <f t="shared" si="376"/>
        <v>12250</v>
      </c>
    </row>
    <row r="3726" spans="2:13" ht="15" customHeight="1">
      <c r="C3726" s="28"/>
      <c r="D3726" s="27" t="s">
        <v>2380</v>
      </c>
      <c r="E3726" s="27" t="s">
        <v>2343</v>
      </c>
      <c r="F3726" s="30" t="str">
        <f>VLOOKUP(E3726,MATERIAL!$C:$F,3,0)</f>
        <v>Kg</v>
      </c>
      <c r="G3726" s="27">
        <v>1.3</v>
      </c>
      <c r="H3726" s="30">
        <f>VLOOKUP(E3726,MATERIAL!$C:$F,4,0)</f>
        <v>13300</v>
      </c>
      <c r="I3726" s="31">
        <f t="shared" si="376"/>
        <v>17290</v>
      </c>
    </row>
    <row r="3727" spans="2:13" ht="15" customHeight="1">
      <c r="C3727" s="28"/>
      <c r="D3727" s="27" t="s">
        <v>78</v>
      </c>
      <c r="E3727" s="27" t="s">
        <v>2170</v>
      </c>
      <c r="F3727" s="30" t="str">
        <f>VLOOKUP(E3727,MATERIAL!$C:$F,3,0)</f>
        <v>m3</v>
      </c>
      <c r="G3727" s="27">
        <v>4.4999999999999998E-2</v>
      </c>
      <c r="H3727" s="30">
        <f>VLOOKUP(E3727,MATERIAL!$C:$F,4,0)</f>
        <v>131100</v>
      </c>
      <c r="I3727" s="31">
        <f t="shared" si="376"/>
        <v>5899.5</v>
      </c>
    </row>
    <row r="3728" spans="2:13" ht="15" customHeight="1">
      <c r="C3728" s="28"/>
      <c r="D3728" s="28"/>
      <c r="E3728" s="28"/>
      <c r="F3728" s="34" t="s">
        <v>90</v>
      </c>
      <c r="G3728" s="35"/>
      <c r="H3728" s="28"/>
      <c r="I3728" s="32">
        <f>SUM(I3724:I3727)</f>
        <v>126933.5</v>
      </c>
    </row>
    <row r="3729" spans="2:13" ht="15" customHeight="1">
      <c r="C3729" s="27" t="s">
        <v>81</v>
      </c>
      <c r="D3729" s="27" t="s">
        <v>91</v>
      </c>
      <c r="E3729" s="28"/>
      <c r="F3729" s="28"/>
      <c r="G3729" s="28"/>
      <c r="H3729" s="28"/>
      <c r="I3729" s="33"/>
    </row>
    <row r="3730" spans="2:13" ht="15" customHeight="1">
      <c r="C3730" s="28"/>
      <c r="D3730" s="28"/>
      <c r="E3730" s="28"/>
      <c r="F3730" s="34" t="s">
        <v>92</v>
      </c>
      <c r="G3730" s="35"/>
      <c r="H3730" s="28"/>
      <c r="I3730" s="33"/>
    </row>
    <row r="3731" spans="2:13" ht="15" customHeight="1">
      <c r="C3731" s="27" t="s">
        <v>82</v>
      </c>
      <c r="D3731" s="27" t="s">
        <v>93</v>
      </c>
      <c r="E3731" s="28"/>
      <c r="F3731" s="28"/>
      <c r="G3731" s="28"/>
      <c r="H3731" s="28"/>
      <c r="I3731" s="36">
        <f>I3722+I3728</f>
        <v>165254.5</v>
      </c>
    </row>
    <row r="3732" spans="2:13" ht="15" customHeight="1">
      <c r="C3732" s="27" t="s">
        <v>83</v>
      </c>
      <c r="D3732" s="27" t="str">
        <f>+"Overhead &amp; Profit "&amp;$L$3*100&amp;"%"</f>
        <v>Overhead &amp; Profit 9,5%</v>
      </c>
      <c r="E3732" s="28"/>
      <c r="F3732" s="28"/>
      <c r="G3732" s="27">
        <f>$L$3</f>
        <v>9.5000000000000001E-2</v>
      </c>
      <c r="H3732" s="28"/>
      <c r="I3732" s="36">
        <f>G3732*I3731</f>
        <v>15699.1775</v>
      </c>
    </row>
    <row r="3733" spans="2:13" ht="15" customHeight="1">
      <c r="B3733" s="37" t="str">
        <f>+$M$10&amp;J3733</f>
        <v>PPL11</v>
      </c>
      <c r="C3733" s="27" t="s">
        <v>1</v>
      </c>
      <c r="D3733" s="27" t="s">
        <v>94</v>
      </c>
      <c r="E3733" s="28"/>
      <c r="F3733" s="28"/>
      <c r="G3733" s="28"/>
      <c r="H3733" s="28"/>
      <c r="I3733" s="36">
        <f>SUM(I3731:I3732)</f>
        <v>180953.67749999999</v>
      </c>
      <c r="J3733" s="21">
        <v>11</v>
      </c>
    </row>
    <row r="3734" spans="2:13">
      <c r="B3734" s="26"/>
      <c r="M3734" s="21"/>
    </row>
    <row r="3735" spans="2:13">
      <c r="B3735" s="26"/>
      <c r="C3735" s="21" t="str">
        <f>VLOOKUP(B3753,'REKAP ANALISA'!$C:$G,3,0)</f>
        <v>Pemasangan 1 m2 lantai ubin teralux ukuran 30cm x30cm</v>
      </c>
      <c r="M3735" s="21"/>
    </row>
    <row r="3736" spans="2:13" ht="15" customHeight="1">
      <c r="C3736" s="27" t="s">
        <v>0</v>
      </c>
      <c r="D3736" s="27" t="s">
        <v>60</v>
      </c>
      <c r="E3736" s="27" t="s">
        <v>59</v>
      </c>
      <c r="F3736" s="27" t="s">
        <v>61</v>
      </c>
      <c r="G3736" s="27" t="s">
        <v>62</v>
      </c>
      <c r="H3736" s="27" t="s">
        <v>85</v>
      </c>
      <c r="I3736" s="27" t="s">
        <v>86</v>
      </c>
    </row>
    <row r="3737" spans="2:13" ht="15" customHeight="1">
      <c r="C3737" s="27" t="s">
        <v>14</v>
      </c>
      <c r="D3737" s="27" t="s">
        <v>87</v>
      </c>
      <c r="E3737" s="28"/>
      <c r="F3737" s="28"/>
      <c r="G3737" s="28"/>
      <c r="H3737" s="28"/>
      <c r="I3737" s="28"/>
    </row>
    <row r="3738" spans="2:13" ht="15" customHeight="1">
      <c r="C3738" s="28"/>
      <c r="D3738" s="27" t="s">
        <v>53</v>
      </c>
      <c r="E3738" s="27" t="s">
        <v>63</v>
      </c>
      <c r="F3738" s="29" t="s">
        <v>50</v>
      </c>
      <c r="G3738" s="27">
        <v>0.26</v>
      </c>
      <c r="H3738" s="30">
        <f>VLOOKUP(E3738,UPAH!$C:$F,4,0)</f>
        <v>93000</v>
      </c>
      <c r="I3738" s="31">
        <f t="shared" ref="I3738:I3741" si="377">+G3738*H3738</f>
        <v>24180</v>
      </c>
    </row>
    <row r="3739" spans="2:13" ht="15" customHeight="1">
      <c r="C3739" s="28"/>
      <c r="D3739" s="27" t="s">
        <v>2167</v>
      </c>
      <c r="E3739" s="27" t="s">
        <v>64</v>
      </c>
      <c r="F3739" s="29" t="s">
        <v>50</v>
      </c>
      <c r="G3739" s="27">
        <v>0.13</v>
      </c>
      <c r="H3739" s="30">
        <f>VLOOKUP(E3739,UPAH!$C:$F,4,0)</f>
        <v>98000</v>
      </c>
      <c r="I3739" s="31">
        <f t="shared" si="377"/>
        <v>12740</v>
      </c>
    </row>
    <row r="3740" spans="2:13" ht="15" customHeight="1">
      <c r="C3740" s="28"/>
      <c r="D3740" s="27" t="s">
        <v>51</v>
      </c>
      <c r="E3740" s="27" t="s">
        <v>65</v>
      </c>
      <c r="F3740" s="29" t="s">
        <v>50</v>
      </c>
      <c r="G3740" s="27">
        <v>1.2999999999999999E-2</v>
      </c>
      <c r="H3740" s="30">
        <f>VLOOKUP(E3740,UPAH!$C:$F,4,0)</f>
        <v>106000</v>
      </c>
      <c r="I3740" s="31">
        <f t="shared" si="377"/>
        <v>1378</v>
      </c>
    </row>
    <row r="3741" spans="2:13" ht="15" customHeight="1">
      <c r="C3741" s="28"/>
      <c r="D3741" s="27" t="s">
        <v>49</v>
      </c>
      <c r="E3741" s="27" t="s">
        <v>66</v>
      </c>
      <c r="F3741" s="29" t="s">
        <v>50</v>
      </c>
      <c r="G3741" s="27">
        <v>1.2999999999999999E-2</v>
      </c>
      <c r="H3741" s="30">
        <f>VLOOKUP(E3741,UPAH!$C:$F,4,0)</f>
        <v>111000</v>
      </c>
      <c r="I3741" s="31">
        <f t="shared" si="377"/>
        <v>1443</v>
      </c>
    </row>
    <row r="3742" spans="2:13" ht="15" customHeight="1">
      <c r="C3742" s="28"/>
      <c r="D3742" s="28"/>
      <c r="E3742" s="28"/>
      <c r="F3742" s="34" t="s">
        <v>88</v>
      </c>
      <c r="G3742" s="35"/>
      <c r="H3742" s="28"/>
      <c r="I3742" s="32">
        <f>SUM(I3738:I3741)</f>
        <v>39741</v>
      </c>
    </row>
    <row r="3743" spans="2:13" ht="15" customHeight="1">
      <c r="C3743" s="27" t="s">
        <v>80</v>
      </c>
      <c r="D3743" s="27" t="s">
        <v>89</v>
      </c>
      <c r="E3743" s="28"/>
      <c r="F3743" s="28"/>
      <c r="G3743" s="28"/>
      <c r="H3743" s="28"/>
      <c r="I3743" s="28"/>
    </row>
    <row r="3744" spans="2:13" ht="15" customHeight="1">
      <c r="C3744" s="28"/>
      <c r="D3744" s="27" t="s">
        <v>2395</v>
      </c>
      <c r="E3744" s="27" t="s">
        <v>2396</v>
      </c>
      <c r="F3744" s="30" t="str">
        <f>VLOOKUP(E3744,MATERIAL!$C:$F,3,0)</f>
        <v>Bh</v>
      </c>
      <c r="G3744" s="27">
        <v>11.87</v>
      </c>
      <c r="H3744" s="30">
        <f>VLOOKUP(E3744,MATERIAL!$C:$F,4,0)</f>
        <v>7500</v>
      </c>
      <c r="I3744" s="31">
        <f t="shared" ref="I3744:I3747" si="378">+G3744*H3744</f>
        <v>89025</v>
      </c>
    </row>
    <row r="3745" spans="2:13" ht="15" customHeight="1">
      <c r="C3745" s="28"/>
      <c r="D3745" s="27" t="s">
        <v>103</v>
      </c>
      <c r="E3745" s="27" t="s">
        <v>104</v>
      </c>
      <c r="F3745" s="30" t="str">
        <f>VLOOKUP(E3745,MATERIAL!$C:$F,3,0)</f>
        <v>Kg</v>
      </c>
      <c r="G3745" s="27">
        <v>10</v>
      </c>
      <c r="H3745" s="30">
        <f>VLOOKUP(E3745,MATERIAL!$C:$F,4,0)</f>
        <v>1250</v>
      </c>
      <c r="I3745" s="31">
        <f t="shared" si="378"/>
        <v>12500</v>
      </c>
    </row>
    <row r="3746" spans="2:13" ht="15" customHeight="1">
      <c r="C3746" s="28"/>
      <c r="D3746" s="27" t="s">
        <v>2380</v>
      </c>
      <c r="E3746" s="27" t="s">
        <v>2343</v>
      </c>
      <c r="F3746" s="30" t="str">
        <f>VLOOKUP(E3746,MATERIAL!$C:$F,3,0)</f>
        <v>Kg</v>
      </c>
      <c r="G3746" s="27">
        <v>1.5</v>
      </c>
      <c r="H3746" s="30">
        <f>VLOOKUP(E3746,MATERIAL!$C:$F,4,0)</f>
        <v>13300</v>
      </c>
      <c r="I3746" s="31">
        <f t="shared" si="378"/>
        <v>19950</v>
      </c>
    </row>
    <row r="3747" spans="2:13" ht="15" customHeight="1">
      <c r="C3747" s="28"/>
      <c r="D3747" s="27" t="s">
        <v>78</v>
      </c>
      <c r="E3747" s="27" t="s">
        <v>2170</v>
      </c>
      <c r="F3747" s="30" t="str">
        <f>VLOOKUP(E3747,MATERIAL!$C:$F,3,0)</f>
        <v>m3</v>
      </c>
      <c r="G3747" s="27">
        <v>4.4999999999999998E-2</v>
      </c>
      <c r="H3747" s="30">
        <f>VLOOKUP(E3747,MATERIAL!$C:$F,4,0)</f>
        <v>131100</v>
      </c>
      <c r="I3747" s="31">
        <f t="shared" si="378"/>
        <v>5899.5</v>
      </c>
    </row>
    <row r="3748" spans="2:13" ht="15" customHeight="1">
      <c r="C3748" s="28"/>
      <c r="D3748" s="28"/>
      <c r="E3748" s="28"/>
      <c r="F3748" s="34" t="s">
        <v>90</v>
      </c>
      <c r="G3748" s="35"/>
      <c r="H3748" s="28"/>
      <c r="I3748" s="32">
        <f>SUM(I3744:I3747)</f>
        <v>127374.5</v>
      </c>
    </row>
    <row r="3749" spans="2:13" ht="15" customHeight="1">
      <c r="C3749" s="27" t="s">
        <v>81</v>
      </c>
      <c r="D3749" s="27" t="s">
        <v>91</v>
      </c>
      <c r="E3749" s="28"/>
      <c r="F3749" s="28"/>
      <c r="G3749" s="28"/>
      <c r="H3749" s="28"/>
      <c r="I3749" s="33"/>
    </row>
    <row r="3750" spans="2:13" ht="15" customHeight="1">
      <c r="C3750" s="28"/>
      <c r="D3750" s="28"/>
      <c r="E3750" s="28"/>
      <c r="F3750" s="34" t="s">
        <v>92</v>
      </c>
      <c r="G3750" s="35"/>
      <c r="H3750" s="28"/>
      <c r="I3750" s="33"/>
    </row>
    <row r="3751" spans="2:13" ht="15" customHeight="1">
      <c r="C3751" s="27" t="s">
        <v>82</v>
      </c>
      <c r="D3751" s="27" t="s">
        <v>93</v>
      </c>
      <c r="E3751" s="28"/>
      <c r="F3751" s="28"/>
      <c r="G3751" s="28"/>
      <c r="H3751" s="28"/>
      <c r="I3751" s="36">
        <f>I3742+I3748</f>
        <v>167115.5</v>
      </c>
    </row>
    <row r="3752" spans="2:13" ht="15" customHeight="1">
      <c r="C3752" s="27" t="s">
        <v>83</v>
      </c>
      <c r="D3752" s="27" t="str">
        <f>+"Overhead &amp; Profit "&amp;$L$3*100&amp;"%"</f>
        <v>Overhead &amp; Profit 9,5%</v>
      </c>
      <c r="E3752" s="28"/>
      <c r="F3752" s="28"/>
      <c r="G3752" s="27">
        <f>$L$3</f>
        <v>9.5000000000000001E-2</v>
      </c>
      <c r="H3752" s="28"/>
      <c r="I3752" s="36">
        <f>G3752*I3751</f>
        <v>15875.9725</v>
      </c>
    </row>
    <row r="3753" spans="2:13" ht="15" customHeight="1">
      <c r="B3753" s="37" t="str">
        <f>+$M$10&amp;J3753</f>
        <v>PPL12</v>
      </c>
      <c r="C3753" s="27" t="s">
        <v>1</v>
      </c>
      <c r="D3753" s="27" t="s">
        <v>94</v>
      </c>
      <c r="E3753" s="28"/>
      <c r="F3753" s="28"/>
      <c r="G3753" s="28"/>
      <c r="H3753" s="28"/>
      <c r="I3753" s="36">
        <f>SUM(I3751:I3752)</f>
        <v>182991.4725</v>
      </c>
      <c r="J3753" s="21">
        <v>12</v>
      </c>
    </row>
    <row r="3754" spans="2:13">
      <c r="B3754" s="26"/>
      <c r="M3754" s="21"/>
    </row>
    <row r="3755" spans="2:13">
      <c r="B3755" s="26"/>
      <c r="C3755" s="21" t="str">
        <f>VLOOKUP(B3773,'REKAP ANALISA'!$C:$G,3,0)</f>
        <v>Pemasangan 1 m2 lantai ubin teralux marmer ukuran 60cm x60cm</v>
      </c>
      <c r="M3755" s="21"/>
    </row>
    <row r="3756" spans="2:13" ht="15" customHeight="1">
      <c r="C3756" s="27" t="s">
        <v>0</v>
      </c>
      <c r="D3756" s="27" t="s">
        <v>60</v>
      </c>
      <c r="E3756" s="27" t="s">
        <v>59</v>
      </c>
      <c r="F3756" s="27" t="s">
        <v>61</v>
      </c>
      <c r="G3756" s="27" t="s">
        <v>62</v>
      </c>
      <c r="H3756" s="27" t="s">
        <v>85</v>
      </c>
      <c r="I3756" s="27" t="s">
        <v>86</v>
      </c>
    </row>
    <row r="3757" spans="2:13" ht="15" customHeight="1">
      <c r="C3757" s="27" t="s">
        <v>14</v>
      </c>
      <c r="D3757" s="27" t="s">
        <v>87</v>
      </c>
      <c r="E3757" s="28"/>
      <c r="F3757" s="28"/>
      <c r="G3757" s="28"/>
      <c r="H3757" s="28"/>
      <c r="I3757" s="28"/>
    </row>
    <row r="3758" spans="2:13" ht="15" customHeight="1">
      <c r="C3758" s="28"/>
      <c r="D3758" s="27" t="s">
        <v>53</v>
      </c>
      <c r="E3758" s="27" t="s">
        <v>63</v>
      </c>
      <c r="F3758" s="29" t="s">
        <v>50</v>
      </c>
      <c r="G3758" s="27">
        <v>0.24</v>
      </c>
      <c r="H3758" s="30">
        <f>VLOOKUP(E3758,UPAH!$C:$F,4,0)</f>
        <v>93000</v>
      </c>
      <c r="I3758" s="31">
        <f t="shared" ref="I3758:I3761" si="379">+G3758*H3758</f>
        <v>22320</v>
      </c>
    </row>
    <row r="3759" spans="2:13" ht="15" customHeight="1">
      <c r="C3759" s="28"/>
      <c r="D3759" s="27" t="s">
        <v>2167</v>
      </c>
      <c r="E3759" s="27" t="s">
        <v>64</v>
      </c>
      <c r="F3759" s="29" t="s">
        <v>50</v>
      </c>
      <c r="G3759" s="27">
        <v>0.12</v>
      </c>
      <c r="H3759" s="30">
        <f>VLOOKUP(E3759,UPAH!$C:$F,4,0)</f>
        <v>98000</v>
      </c>
      <c r="I3759" s="31">
        <f t="shared" si="379"/>
        <v>11760</v>
      </c>
    </row>
    <row r="3760" spans="2:13" ht="15" customHeight="1">
      <c r="C3760" s="28"/>
      <c r="D3760" s="27" t="s">
        <v>51</v>
      </c>
      <c r="E3760" s="27" t="s">
        <v>65</v>
      </c>
      <c r="F3760" s="29" t="s">
        <v>50</v>
      </c>
      <c r="G3760" s="27">
        <v>1.2E-2</v>
      </c>
      <c r="H3760" s="30">
        <f>VLOOKUP(E3760,UPAH!$C:$F,4,0)</f>
        <v>106000</v>
      </c>
      <c r="I3760" s="31">
        <f t="shared" si="379"/>
        <v>1272</v>
      </c>
    </row>
    <row r="3761" spans="2:13" ht="15" customHeight="1">
      <c r="C3761" s="28"/>
      <c r="D3761" s="27" t="s">
        <v>49</v>
      </c>
      <c r="E3761" s="27" t="s">
        <v>66</v>
      </c>
      <c r="F3761" s="29" t="s">
        <v>50</v>
      </c>
      <c r="G3761" s="27">
        <v>1.2E-2</v>
      </c>
      <c r="H3761" s="30">
        <f>VLOOKUP(E3761,UPAH!$C:$F,4,0)</f>
        <v>111000</v>
      </c>
      <c r="I3761" s="31">
        <f t="shared" si="379"/>
        <v>1332</v>
      </c>
    </row>
    <row r="3762" spans="2:13" ht="15" customHeight="1">
      <c r="C3762" s="28"/>
      <c r="D3762" s="28"/>
      <c r="E3762" s="28"/>
      <c r="F3762" s="34" t="s">
        <v>88</v>
      </c>
      <c r="G3762" s="35"/>
      <c r="H3762" s="28"/>
      <c r="I3762" s="32">
        <f>SUM(I3758:I3761)</f>
        <v>36684</v>
      </c>
    </row>
    <row r="3763" spans="2:13" ht="15" customHeight="1">
      <c r="C3763" s="27" t="s">
        <v>80</v>
      </c>
      <c r="D3763" s="27" t="s">
        <v>89</v>
      </c>
      <c r="E3763" s="28"/>
      <c r="F3763" s="28"/>
      <c r="G3763" s="28"/>
      <c r="H3763" s="28"/>
      <c r="I3763" s="28"/>
    </row>
    <row r="3764" spans="2:13" ht="15" customHeight="1">
      <c r="C3764" s="28"/>
      <c r="D3764" s="27" t="s">
        <v>2397</v>
      </c>
      <c r="E3764" s="27" t="s">
        <v>2398</v>
      </c>
      <c r="F3764" s="30" t="str">
        <f>VLOOKUP(E3764,MATERIAL!$C:$F,3,0)</f>
        <v>Bh</v>
      </c>
      <c r="G3764" s="27">
        <v>3.1</v>
      </c>
      <c r="H3764" s="30">
        <f>VLOOKUP(E3764,MATERIAL!$C:$F,4,0)</f>
        <v>32100</v>
      </c>
      <c r="I3764" s="31">
        <f t="shared" ref="I3764:I3767" si="380">+G3764*H3764</f>
        <v>99510</v>
      </c>
    </row>
    <row r="3765" spans="2:13" ht="15" customHeight="1">
      <c r="C3765" s="28"/>
      <c r="D3765" s="27" t="s">
        <v>103</v>
      </c>
      <c r="E3765" s="27" t="s">
        <v>104</v>
      </c>
      <c r="F3765" s="30" t="str">
        <f>VLOOKUP(E3765,MATERIAL!$C:$F,3,0)</f>
        <v>Kg</v>
      </c>
      <c r="G3765" s="27">
        <v>9.6</v>
      </c>
      <c r="H3765" s="30">
        <f>VLOOKUP(E3765,MATERIAL!$C:$F,4,0)</f>
        <v>1250</v>
      </c>
      <c r="I3765" s="31">
        <f t="shared" si="380"/>
        <v>12000</v>
      </c>
    </row>
    <row r="3766" spans="2:13" ht="15" customHeight="1">
      <c r="C3766" s="28"/>
      <c r="D3766" s="27" t="s">
        <v>2380</v>
      </c>
      <c r="E3766" s="27" t="s">
        <v>2343</v>
      </c>
      <c r="F3766" s="30" t="str">
        <f>VLOOKUP(E3766,MATERIAL!$C:$F,3,0)</f>
        <v>Kg</v>
      </c>
      <c r="G3766" s="27">
        <v>1.5</v>
      </c>
      <c r="H3766" s="30">
        <f>VLOOKUP(E3766,MATERIAL!$C:$F,4,0)</f>
        <v>13300</v>
      </c>
      <c r="I3766" s="31">
        <f t="shared" si="380"/>
        <v>19950</v>
      </c>
    </row>
    <row r="3767" spans="2:13" ht="15" customHeight="1">
      <c r="C3767" s="28"/>
      <c r="D3767" s="27" t="s">
        <v>78</v>
      </c>
      <c r="E3767" s="27" t="s">
        <v>2170</v>
      </c>
      <c r="F3767" s="30" t="str">
        <f>VLOOKUP(E3767,MATERIAL!$C:$F,3,0)</f>
        <v>m3</v>
      </c>
      <c r="G3767" s="27">
        <v>4.4999999999999998E-2</v>
      </c>
      <c r="H3767" s="30">
        <f>VLOOKUP(E3767,MATERIAL!$C:$F,4,0)</f>
        <v>131100</v>
      </c>
      <c r="I3767" s="31">
        <f t="shared" si="380"/>
        <v>5899.5</v>
      </c>
    </row>
    <row r="3768" spans="2:13" ht="15" customHeight="1">
      <c r="C3768" s="28"/>
      <c r="D3768" s="28"/>
      <c r="E3768" s="28"/>
      <c r="F3768" s="34" t="s">
        <v>90</v>
      </c>
      <c r="G3768" s="35"/>
      <c r="H3768" s="28"/>
      <c r="I3768" s="32">
        <f>SUM(I3764:I3767)</f>
        <v>137359.5</v>
      </c>
    </row>
    <row r="3769" spans="2:13" ht="15" customHeight="1">
      <c r="C3769" s="27" t="s">
        <v>81</v>
      </c>
      <c r="D3769" s="27" t="s">
        <v>91</v>
      </c>
      <c r="E3769" s="28"/>
      <c r="F3769" s="28"/>
      <c r="G3769" s="28"/>
      <c r="H3769" s="28"/>
      <c r="I3769" s="33"/>
    </row>
    <row r="3770" spans="2:13" ht="15" customHeight="1">
      <c r="C3770" s="28"/>
      <c r="D3770" s="28"/>
      <c r="E3770" s="28"/>
      <c r="F3770" s="34" t="s">
        <v>92</v>
      </c>
      <c r="G3770" s="35"/>
      <c r="H3770" s="28"/>
      <c r="I3770" s="33"/>
    </row>
    <row r="3771" spans="2:13" ht="15" customHeight="1">
      <c r="C3771" s="27" t="s">
        <v>82</v>
      </c>
      <c r="D3771" s="27" t="s">
        <v>93</v>
      </c>
      <c r="E3771" s="28"/>
      <c r="F3771" s="28"/>
      <c r="G3771" s="28"/>
      <c r="H3771" s="28"/>
      <c r="I3771" s="36">
        <f>I3762+I3768</f>
        <v>174043.5</v>
      </c>
    </row>
    <row r="3772" spans="2:13" ht="15" customHeight="1">
      <c r="C3772" s="27" t="s">
        <v>83</v>
      </c>
      <c r="D3772" s="27" t="str">
        <f>+"Overhead &amp; Profit "&amp;$L$3*100&amp;"%"</f>
        <v>Overhead &amp; Profit 9,5%</v>
      </c>
      <c r="E3772" s="28"/>
      <c r="F3772" s="28"/>
      <c r="G3772" s="27">
        <f>$L$3</f>
        <v>9.5000000000000001E-2</v>
      </c>
      <c r="H3772" s="28"/>
      <c r="I3772" s="36">
        <f>G3772*I3771</f>
        <v>16534.1325</v>
      </c>
    </row>
    <row r="3773" spans="2:13" ht="15" customHeight="1">
      <c r="B3773" s="37" t="str">
        <f>+$M$10&amp;J3773</f>
        <v>PPL13</v>
      </c>
      <c r="C3773" s="27" t="s">
        <v>1</v>
      </c>
      <c r="D3773" s="27" t="s">
        <v>94</v>
      </c>
      <c r="E3773" s="28"/>
      <c r="F3773" s="28"/>
      <c r="G3773" s="28"/>
      <c r="H3773" s="28"/>
      <c r="I3773" s="36">
        <f>SUM(I3771:I3772)</f>
        <v>190577.63250000001</v>
      </c>
      <c r="J3773" s="21">
        <v>13</v>
      </c>
    </row>
    <row r="3774" spans="2:13">
      <c r="B3774" s="26"/>
      <c r="M3774" s="21"/>
    </row>
    <row r="3775" spans="2:13">
      <c r="B3775" s="26"/>
      <c r="C3775" s="21" t="str">
        <f>VLOOKUP(B3793,'REKAP ANALISA'!$C:$G,3,0)</f>
        <v>Pemasangan 1 m2 lantai ubin teralux marmer ukuran 40cm x40cm</v>
      </c>
      <c r="M3775" s="21"/>
    </row>
    <row r="3776" spans="2:13" ht="15" customHeight="1">
      <c r="C3776" s="27" t="s">
        <v>0</v>
      </c>
      <c r="D3776" s="27" t="s">
        <v>60</v>
      </c>
      <c r="E3776" s="27" t="s">
        <v>59</v>
      </c>
      <c r="F3776" s="27" t="s">
        <v>61</v>
      </c>
      <c r="G3776" s="27" t="s">
        <v>62</v>
      </c>
      <c r="H3776" s="27" t="s">
        <v>85</v>
      </c>
      <c r="I3776" s="27" t="s">
        <v>86</v>
      </c>
    </row>
    <row r="3777" spans="3:9" ht="15" customHeight="1">
      <c r="C3777" s="27" t="s">
        <v>14</v>
      </c>
      <c r="D3777" s="27" t="s">
        <v>87</v>
      </c>
      <c r="E3777" s="28"/>
      <c r="F3777" s="28"/>
      <c r="G3777" s="28"/>
      <c r="H3777" s="28"/>
      <c r="I3777" s="28"/>
    </row>
    <row r="3778" spans="3:9" ht="15" customHeight="1">
      <c r="C3778" s="28"/>
      <c r="D3778" s="27" t="s">
        <v>53</v>
      </c>
      <c r="E3778" s="27" t="s">
        <v>63</v>
      </c>
      <c r="F3778" s="29" t="s">
        <v>50</v>
      </c>
      <c r="G3778" s="27">
        <v>0.25</v>
      </c>
      <c r="H3778" s="30">
        <f>VLOOKUP(E3778,UPAH!$C:$F,4,0)</f>
        <v>93000</v>
      </c>
      <c r="I3778" s="31">
        <f t="shared" ref="I3778:I3781" si="381">+G3778*H3778</f>
        <v>23250</v>
      </c>
    </row>
    <row r="3779" spans="3:9" ht="15" customHeight="1">
      <c r="C3779" s="28"/>
      <c r="D3779" s="27" t="s">
        <v>2167</v>
      </c>
      <c r="E3779" s="27" t="s">
        <v>64</v>
      </c>
      <c r="F3779" s="29" t="s">
        <v>50</v>
      </c>
      <c r="G3779" s="27">
        <v>0.125</v>
      </c>
      <c r="H3779" s="30">
        <f>VLOOKUP(E3779,UPAH!$C:$F,4,0)</f>
        <v>98000</v>
      </c>
      <c r="I3779" s="31">
        <f t="shared" si="381"/>
        <v>12250</v>
      </c>
    </row>
    <row r="3780" spans="3:9" ht="15" customHeight="1">
      <c r="C3780" s="28"/>
      <c r="D3780" s="27" t="s">
        <v>51</v>
      </c>
      <c r="E3780" s="27" t="s">
        <v>65</v>
      </c>
      <c r="F3780" s="29" t="s">
        <v>50</v>
      </c>
      <c r="G3780" s="27">
        <v>1.2999999999999999E-2</v>
      </c>
      <c r="H3780" s="30">
        <f>VLOOKUP(E3780,UPAH!$C:$F,4,0)</f>
        <v>106000</v>
      </c>
      <c r="I3780" s="31">
        <f t="shared" si="381"/>
        <v>1378</v>
      </c>
    </row>
    <row r="3781" spans="3:9" ht="15" customHeight="1">
      <c r="C3781" s="28"/>
      <c r="D3781" s="27" t="s">
        <v>49</v>
      </c>
      <c r="E3781" s="27" t="s">
        <v>66</v>
      </c>
      <c r="F3781" s="29" t="s">
        <v>50</v>
      </c>
      <c r="G3781" s="27">
        <v>1.2999999999999999E-2</v>
      </c>
      <c r="H3781" s="30">
        <f>VLOOKUP(E3781,UPAH!$C:$F,4,0)</f>
        <v>111000</v>
      </c>
      <c r="I3781" s="31">
        <f t="shared" si="381"/>
        <v>1443</v>
      </c>
    </row>
    <row r="3782" spans="3:9" ht="15" customHeight="1">
      <c r="C3782" s="28"/>
      <c r="D3782" s="28"/>
      <c r="E3782" s="28"/>
      <c r="F3782" s="34" t="s">
        <v>88</v>
      </c>
      <c r="G3782" s="35"/>
      <c r="H3782" s="28"/>
      <c r="I3782" s="32">
        <f>SUM(I3778:I3781)</f>
        <v>38321</v>
      </c>
    </row>
    <row r="3783" spans="3:9" ht="15" customHeight="1">
      <c r="C3783" s="27" t="s">
        <v>80</v>
      </c>
      <c r="D3783" s="27" t="s">
        <v>89</v>
      </c>
      <c r="E3783" s="28"/>
      <c r="F3783" s="28"/>
      <c r="G3783" s="28"/>
      <c r="H3783" s="28"/>
      <c r="I3783" s="28"/>
    </row>
    <row r="3784" spans="3:9" ht="15" customHeight="1">
      <c r="C3784" s="28"/>
      <c r="D3784" s="27" t="s">
        <v>2393</v>
      </c>
      <c r="E3784" s="27" t="s">
        <v>2399</v>
      </c>
      <c r="F3784" s="30" t="str">
        <f>VLOOKUP(E3784,MATERIAL!$C:$F,3,0)</f>
        <v>Bh</v>
      </c>
      <c r="G3784" s="27">
        <v>6.63</v>
      </c>
      <c r="H3784" s="30">
        <f>VLOOKUP(E3784,MATERIAL!$C:$F,4,0)</f>
        <v>16200</v>
      </c>
      <c r="I3784" s="31">
        <f t="shared" ref="I3784:I3787" si="382">+G3784*H3784</f>
        <v>107406</v>
      </c>
    </row>
    <row r="3785" spans="3:9" ht="15" customHeight="1">
      <c r="C3785" s="28"/>
      <c r="D3785" s="27" t="s">
        <v>103</v>
      </c>
      <c r="E3785" s="27" t="s">
        <v>104</v>
      </c>
      <c r="F3785" s="30" t="str">
        <f>VLOOKUP(E3785,MATERIAL!$C:$F,3,0)</f>
        <v>Kg</v>
      </c>
      <c r="G3785" s="27">
        <v>9.8000000000000007</v>
      </c>
      <c r="H3785" s="30">
        <f>VLOOKUP(E3785,MATERIAL!$C:$F,4,0)</f>
        <v>1250</v>
      </c>
      <c r="I3785" s="31">
        <f t="shared" si="382"/>
        <v>12250</v>
      </c>
    </row>
    <row r="3786" spans="3:9" ht="15" customHeight="1">
      <c r="C3786" s="28"/>
      <c r="D3786" s="27" t="s">
        <v>2380</v>
      </c>
      <c r="E3786" s="27" t="s">
        <v>2343</v>
      </c>
      <c r="F3786" s="30" t="str">
        <f>VLOOKUP(E3786,MATERIAL!$C:$F,3,0)</f>
        <v>Kg</v>
      </c>
      <c r="G3786" s="27">
        <v>1.3</v>
      </c>
      <c r="H3786" s="30">
        <f>VLOOKUP(E3786,MATERIAL!$C:$F,4,0)</f>
        <v>13300</v>
      </c>
      <c r="I3786" s="31">
        <f t="shared" si="382"/>
        <v>17290</v>
      </c>
    </row>
    <row r="3787" spans="3:9" ht="15" customHeight="1">
      <c r="C3787" s="28"/>
      <c r="D3787" s="27" t="s">
        <v>78</v>
      </c>
      <c r="E3787" s="27" t="s">
        <v>2170</v>
      </c>
      <c r="F3787" s="30" t="str">
        <f>VLOOKUP(E3787,MATERIAL!$C:$F,3,0)</f>
        <v>m3</v>
      </c>
      <c r="G3787" s="27">
        <v>4.4999999999999998E-2</v>
      </c>
      <c r="H3787" s="30">
        <f>VLOOKUP(E3787,MATERIAL!$C:$F,4,0)</f>
        <v>131100</v>
      </c>
      <c r="I3787" s="31">
        <f t="shared" si="382"/>
        <v>5899.5</v>
      </c>
    </row>
    <row r="3788" spans="3:9" ht="15" customHeight="1">
      <c r="C3788" s="28"/>
      <c r="D3788" s="28"/>
      <c r="E3788" s="28"/>
      <c r="F3788" s="34" t="s">
        <v>90</v>
      </c>
      <c r="G3788" s="35"/>
      <c r="H3788" s="28"/>
      <c r="I3788" s="32">
        <f>SUM(I3784:I3787)</f>
        <v>142845.5</v>
      </c>
    </row>
    <row r="3789" spans="3:9" ht="15" customHeight="1">
      <c r="C3789" s="27" t="s">
        <v>81</v>
      </c>
      <c r="D3789" s="27" t="s">
        <v>91</v>
      </c>
      <c r="E3789" s="28"/>
      <c r="F3789" s="28"/>
      <c r="G3789" s="28"/>
      <c r="H3789" s="28"/>
      <c r="I3789" s="33"/>
    </row>
    <row r="3790" spans="3:9" ht="15" customHeight="1">
      <c r="C3790" s="28"/>
      <c r="D3790" s="28"/>
      <c r="E3790" s="28"/>
      <c r="F3790" s="34" t="s">
        <v>92</v>
      </c>
      <c r="G3790" s="35"/>
      <c r="H3790" s="28"/>
      <c r="I3790" s="33"/>
    </row>
    <row r="3791" spans="3:9" ht="15" customHeight="1">
      <c r="C3791" s="27" t="s">
        <v>82</v>
      </c>
      <c r="D3791" s="27" t="s">
        <v>93</v>
      </c>
      <c r="E3791" s="28"/>
      <c r="F3791" s="28"/>
      <c r="G3791" s="28"/>
      <c r="H3791" s="28"/>
      <c r="I3791" s="36">
        <f>I3782+I3788</f>
        <v>181166.5</v>
      </c>
    </row>
    <row r="3792" spans="3:9" ht="15" customHeight="1">
      <c r="C3792" s="27" t="s">
        <v>83</v>
      </c>
      <c r="D3792" s="27" t="str">
        <f>+"Overhead &amp; Profit "&amp;$L$3*100&amp;"%"</f>
        <v>Overhead &amp; Profit 9,5%</v>
      </c>
      <c r="E3792" s="28"/>
      <c r="F3792" s="28"/>
      <c r="G3792" s="27">
        <f>$L$3</f>
        <v>9.5000000000000001E-2</v>
      </c>
      <c r="H3792" s="28"/>
      <c r="I3792" s="36">
        <f>G3792*I3791</f>
        <v>17210.817500000001</v>
      </c>
    </row>
    <row r="3793" spans="2:13" ht="15" customHeight="1">
      <c r="B3793" s="37" t="str">
        <f>+$M$10&amp;J3793</f>
        <v>PPL14</v>
      </c>
      <c r="C3793" s="27" t="s">
        <v>1</v>
      </c>
      <c r="D3793" s="27" t="s">
        <v>94</v>
      </c>
      <c r="E3793" s="28"/>
      <c r="F3793" s="28"/>
      <c r="G3793" s="28"/>
      <c r="H3793" s="28"/>
      <c r="I3793" s="36">
        <f>SUM(I3791:I3792)</f>
        <v>198377.3175</v>
      </c>
      <c r="J3793" s="21">
        <v>14</v>
      </c>
    </row>
    <row r="3794" spans="2:13">
      <c r="B3794" s="26"/>
      <c r="M3794" s="21"/>
    </row>
    <row r="3795" spans="2:13">
      <c r="B3795" s="26"/>
      <c r="C3795" s="21" t="str">
        <f>VLOOKUP(B3813,'REKAP ANALISA'!$C:$G,3,0)</f>
        <v>Pemasangan 1 m2 lantai ubin teralux marmer ukuran 30cm x30cm</v>
      </c>
      <c r="M3795" s="21"/>
    </row>
    <row r="3796" spans="2:13" ht="15" customHeight="1">
      <c r="C3796" s="27" t="s">
        <v>0</v>
      </c>
      <c r="D3796" s="27" t="s">
        <v>60</v>
      </c>
      <c r="E3796" s="27" t="s">
        <v>59</v>
      </c>
      <c r="F3796" s="27" t="s">
        <v>61</v>
      </c>
      <c r="G3796" s="27" t="s">
        <v>62</v>
      </c>
      <c r="H3796" s="27" t="s">
        <v>85</v>
      </c>
      <c r="I3796" s="27" t="s">
        <v>86</v>
      </c>
    </row>
    <row r="3797" spans="2:13" ht="15" customHeight="1">
      <c r="C3797" s="27" t="s">
        <v>14</v>
      </c>
      <c r="D3797" s="27" t="s">
        <v>87</v>
      </c>
      <c r="E3797" s="28"/>
      <c r="F3797" s="28"/>
      <c r="G3797" s="28"/>
      <c r="H3797" s="28"/>
      <c r="I3797" s="28"/>
    </row>
    <row r="3798" spans="2:13" ht="15" customHeight="1">
      <c r="C3798" s="28"/>
      <c r="D3798" s="27" t="s">
        <v>53</v>
      </c>
      <c r="E3798" s="27" t="s">
        <v>63</v>
      </c>
      <c r="F3798" s="29" t="s">
        <v>50</v>
      </c>
      <c r="G3798" s="27">
        <v>0.26</v>
      </c>
      <c r="H3798" s="30">
        <f>VLOOKUP(E3798,UPAH!$C:$F,4,0)</f>
        <v>93000</v>
      </c>
      <c r="I3798" s="31">
        <f t="shared" ref="I3798:I3801" si="383">+G3798*H3798</f>
        <v>24180</v>
      </c>
    </row>
    <row r="3799" spans="2:13" ht="15" customHeight="1">
      <c r="C3799" s="28"/>
      <c r="D3799" s="27" t="s">
        <v>2167</v>
      </c>
      <c r="E3799" s="27" t="s">
        <v>64</v>
      </c>
      <c r="F3799" s="29" t="s">
        <v>50</v>
      </c>
      <c r="G3799" s="27">
        <v>0.13</v>
      </c>
      <c r="H3799" s="30">
        <f>VLOOKUP(E3799,UPAH!$C:$F,4,0)</f>
        <v>98000</v>
      </c>
      <c r="I3799" s="31">
        <f t="shared" si="383"/>
        <v>12740</v>
      </c>
    </row>
    <row r="3800" spans="2:13" ht="15" customHeight="1">
      <c r="C3800" s="28"/>
      <c r="D3800" s="27" t="s">
        <v>51</v>
      </c>
      <c r="E3800" s="27" t="s">
        <v>65</v>
      </c>
      <c r="F3800" s="29" t="s">
        <v>50</v>
      </c>
      <c r="G3800" s="27">
        <v>1.2999999999999999E-2</v>
      </c>
      <c r="H3800" s="30">
        <f>VLOOKUP(E3800,UPAH!$C:$F,4,0)</f>
        <v>106000</v>
      </c>
      <c r="I3800" s="31">
        <f t="shared" si="383"/>
        <v>1378</v>
      </c>
    </row>
    <row r="3801" spans="2:13" ht="15" customHeight="1">
      <c r="C3801" s="28"/>
      <c r="D3801" s="27" t="s">
        <v>49</v>
      </c>
      <c r="E3801" s="27" t="s">
        <v>66</v>
      </c>
      <c r="F3801" s="29" t="s">
        <v>50</v>
      </c>
      <c r="G3801" s="27">
        <v>1.2999999999999999E-2</v>
      </c>
      <c r="H3801" s="30">
        <f>VLOOKUP(E3801,UPAH!$C:$F,4,0)</f>
        <v>111000</v>
      </c>
      <c r="I3801" s="31">
        <f t="shared" si="383"/>
        <v>1443</v>
      </c>
    </row>
    <row r="3802" spans="2:13" ht="15" customHeight="1">
      <c r="C3802" s="28"/>
      <c r="D3802" s="28"/>
      <c r="E3802" s="28"/>
      <c r="F3802" s="34" t="s">
        <v>88</v>
      </c>
      <c r="G3802" s="35"/>
      <c r="H3802" s="28"/>
      <c r="I3802" s="32">
        <f>SUM(I3798:I3801)</f>
        <v>39741</v>
      </c>
    </row>
    <row r="3803" spans="2:13" ht="15" customHeight="1">
      <c r="C3803" s="27" t="s">
        <v>80</v>
      </c>
      <c r="D3803" s="27" t="s">
        <v>89</v>
      </c>
      <c r="E3803" s="28"/>
      <c r="F3803" s="28"/>
      <c r="G3803" s="28"/>
      <c r="H3803" s="28"/>
      <c r="I3803" s="28"/>
    </row>
    <row r="3804" spans="2:13" ht="15" customHeight="1">
      <c r="C3804" s="28"/>
      <c r="D3804" s="27" t="s">
        <v>2400</v>
      </c>
      <c r="E3804" s="27" t="s">
        <v>2401</v>
      </c>
      <c r="F3804" s="30" t="str">
        <f>VLOOKUP(E3804,MATERIAL!$C:$F,3,0)</f>
        <v>Bh</v>
      </c>
      <c r="G3804" s="27">
        <v>11.87</v>
      </c>
      <c r="H3804" s="30">
        <f>VLOOKUP(E3804,MATERIAL!$C:$F,4,0)</f>
        <v>7500</v>
      </c>
      <c r="I3804" s="31">
        <f t="shared" ref="I3804:I3807" si="384">+G3804*H3804</f>
        <v>89025</v>
      </c>
    </row>
    <row r="3805" spans="2:13" ht="15" customHeight="1">
      <c r="C3805" s="28"/>
      <c r="D3805" s="27" t="s">
        <v>103</v>
      </c>
      <c r="E3805" s="27" t="s">
        <v>104</v>
      </c>
      <c r="F3805" s="30" t="str">
        <f>VLOOKUP(E3805,MATERIAL!$C:$F,3,0)</f>
        <v>Kg</v>
      </c>
      <c r="G3805" s="27">
        <v>10</v>
      </c>
      <c r="H3805" s="30">
        <f>VLOOKUP(E3805,MATERIAL!$C:$F,4,0)</f>
        <v>1250</v>
      </c>
      <c r="I3805" s="31">
        <f t="shared" si="384"/>
        <v>12500</v>
      </c>
    </row>
    <row r="3806" spans="2:13" ht="15" customHeight="1">
      <c r="C3806" s="28"/>
      <c r="D3806" s="27" t="s">
        <v>2380</v>
      </c>
      <c r="E3806" s="27" t="s">
        <v>2343</v>
      </c>
      <c r="F3806" s="30" t="str">
        <f>VLOOKUP(E3806,MATERIAL!$C:$F,3,0)</f>
        <v>Kg</v>
      </c>
      <c r="G3806" s="27">
        <v>1.5</v>
      </c>
      <c r="H3806" s="30">
        <f>VLOOKUP(E3806,MATERIAL!$C:$F,4,0)</f>
        <v>13300</v>
      </c>
      <c r="I3806" s="31">
        <f t="shared" si="384"/>
        <v>19950</v>
      </c>
    </row>
    <row r="3807" spans="2:13" ht="15" customHeight="1">
      <c r="C3807" s="28"/>
      <c r="D3807" s="27" t="s">
        <v>78</v>
      </c>
      <c r="E3807" s="27" t="s">
        <v>2170</v>
      </c>
      <c r="F3807" s="30" t="str">
        <f>VLOOKUP(E3807,MATERIAL!$C:$F,3,0)</f>
        <v>m3</v>
      </c>
      <c r="G3807" s="27">
        <v>4.4999999999999998E-2</v>
      </c>
      <c r="H3807" s="30">
        <f>VLOOKUP(E3807,MATERIAL!$C:$F,4,0)</f>
        <v>131100</v>
      </c>
      <c r="I3807" s="31">
        <f t="shared" si="384"/>
        <v>5899.5</v>
      </c>
    </row>
    <row r="3808" spans="2:13" ht="15" customHeight="1">
      <c r="C3808" s="28"/>
      <c r="D3808" s="28"/>
      <c r="E3808" s="28"/>
      <c r="F3808" s="34" t="s">
        <v>90</v>
      </c>
      <c r="G3808" s="35"/>
      <c r="H3808" s="28"/>
      <c r="I3808" s="32">
        <f>SUM(I3804:I3807)</f>
        <v>127374.5</v>
      </c>
    </row>
    <row r="3809" spans="2:13" ht="15" customHeight="1">
      <c r="C3809" s="27" t="s">
        <v>81</v>
      </c>
      <c r="D3809" s="27" t="s">
        <v>91</v>
      </c>
      <c r="E3809" s="28"/>
      <c r="F3809" s="28"/>
      <c r="G3809" s="28"/>
      <c r="H3809" s="28"/>
      <c r="I3809" s="33"/>
    </row>
    <row r="3810" spans="2:13" ht="15" customHeight="1">
      <c r="C3810" s="28"/>
      <c r="D3810" s="28"/>
      <c r="E3810" s="28"/>
      <c r="F3810" s="34" t="s">
        <v>92</v>
      </c>
      <c r="G3810" s="35"/>
      <c r="H3810" s="28"/>
      <c r="I3810" s="33"/>
    </row>
    <row r="3811" spans="2:13" ht="15" customHeight="1">
      <c r="C3811" s="27" t="s">
        <v>82</v>
      </c>
      <c r="D3811" s="27" t="s">
        <v>93</v>
      </c>
      <c r="E3811" s="28"/>
      <c r="F3811" s="28"/>
      <c r="G3811" s="28"/>
      <c r="H3811" s="28"/>
      <c r="I3811" s="36">
        <f>I3802+I3808</f>
        <v>167115.5</v>
      </c>
    </row>
    <row r="3812" spans="2:13" ht="15" customHeight="1">
      <c r="C3812" s="27" t="s">
        <v>83</v>
      </c>
      <c r="D3812" s="27" t="str">
        <f>+"Overhead &amp; Profit "&amp;$L$3*100&amp;"%"</f>
        <v>Overhead &amp; Profit 9,5%</v>
      </c>
      <c r="E3812" s="28"/>
      <c r="F3812" s="28"/>
      <c r="G3812" s="27">
        <f>$L$3</f>
        <v>9.5000000000000001E-2</v>
      </c>
      <c r="H3812" s="28"/>
      <c r="I3812" s="36">
        <f>G3812*I3811</f>
        <v>15875.9725</v>
      </c>
    </row>
    <row r="3813" spans="2:13" ht="15" customHeight="1">
      <c r="B3813" s="37" t="str">
        <f>+$M$10&amp;J3813</f>
        <v>PPL15</v>
      </c>
      <c r="C3813" s="27" t="s">
        <v>1</v>
      </c>
      <c r="D3813" s="27" t="s">
        <v>94</v>
      </c>
      <c r="E3813" s="28"/>
      <c r="F3813" s="28"/>
      <c r="G3813" s="28"/>
      <c r="H3813" s="28"/>
      <c r="I3813" s="36">
        <f>SUM(I3811:I3812)</f>
        <v>182991.4725</v>
      </c>
      <c r="J3813" s="21">
        <v>15</v>
      </c>
    </row>
    <row r="3814" spans="2:13">
      <c r="B3814" s="26"/>
      <c r="M3814" s="21"/>
    </row>
    <row r="3815" spans="2:13">
      <c r="B3815" s="26"/>
      <c r="C3815" s="21" t="str">
        <f>VLOOKUP(B3832,'REKAP ANALISA'!$C:$G,3,0)</f>
        <v>Pemasangan 1 m’ plint ubin Pc abu-abu ukuran 15cm x 20cm</v>
      </c>
      <c r="M3815" s="21"/>
    </row>
    <row r="3816" spans="2:13" ht="15" customHeight="1">
      <c r="C3816" s="27" t="s">
        <v>0</v>
      </c>
      <c r="D3816" s="27" t="s">
        <v>60</v>
      </c>
      <c r="E3816" s="27" t="s">
        <v>59</v>
      </c>
      <c r="F3816" s="27" t="s">
        <v>61</v>
      </c>
      <c r="G3816" s="27" t="s">
        <v>62</v>
      </c>
      <c r="H3816" s="27" t="s">
        <v>85</v>
      </c>
      <c r="I3816" s="27" t="s">
        <v>86</v>
      </c>
    </row>
    <row r="3817" spans="2:13" ht="15" customHeight="1">
      <c r="C3817" s="27" t="s">
        <v>14</v>
      </c>
      <c r="D3817" s="27" t="s">
        <v>87</v>
      </c>
      <c r="E3817" s="28"/>
      <c r="F3817" s="28"/>
      <c r="G3817" s="28"/>
      <c r="H3817" s="28"/>
      <c r="I3817" s="28"/>
    </row>
    <row r="3818" spans="2:13" ht="15" customHeight="1">
      <c r="C3818" s="28"/>
      <c r="D3818" s="27" t="s">
        <v>53</v>
      </c>
      <c r="E3818" s="27" t="s">
        <v>63</v>
      </c>
      <c r="F3818" s="29" t="s">
        <v>50</v>
      </c>
      <c r="G3818" s="27">
        <v>0.09</v>
      </c>
      <c r="H3818" s="30">
        <f>VLOOKUP(E3818,UPAH!$C:$F,4,0)</f>
        <v>93000</v>
      </c>
      <c r="I3818" s="31">
        <f t="shared" ref="I3818:I3821" si="385">+G3818*H3818</f>
        <v>8370</v>
      </c>
    </row>
    <row r="3819" spans="2:13" ht="15" customHeight="1">
      <c r="C3819" s="28"/>
      <c r="D3819" s="27" t="s">
        <v>2167</v>
      </c>
      <c r="E3819" s="27" t="s">
        <v>64</v>
      </c>
      <c r="F3819" s="29" t="s">
        <v>50</v>
      </c>
      <c r="G3819" s="27">
        <v>0.09</v>
      </c>
      <c r="H3819" s="30">
        <f>VLOOKUP(E3819,UPAH!$C:$F,4,0)</f>
        <v>98000</v>
      </c>
      <c r="I3819" s="31">
        <f t="shared" si="385"/>
        <v>8820</v>
      </c>
    </row>
    <row r="3820" spans="2:13" ht="15" customHeight="1">
      <c r="C3820" s="28"/>
      <c r="D3820" s="27" t="s">
        <v>51</v>
      </c>
      <c r="E3820" s="27" t="s">
        <v>65</v>
      </c>
      <c r="F3820" s="29" t="s">
        <v>50</v>
      </c>
      <c r="G3820" s="27">
        <v>8.9999999999999993E-3</v>
      </c>
      <c r="H3820" s="30">
        <f>VLOOKUP(E3820,UPAH!$C:$F,4,0)</f>
        <v>106000</v>
      </c>
      <c r="I3820" s="31">
        <f t="shared" si="385"/>
        <v>953.99999999999989</v>
      </c>
    </row>
    <row r="3821" spans="2:13" ht="15" customHeight="1">
      <c r="C3821" s="28"/>
      <c r="D3821" s="27" t="s">
        <v>49</v>
      </c>
      <c r="E3821" s="27" t="s">
        <v>66</v>
      </c>
      <c r="F3821" s="29" t="s">
        <v>50</v>
      </c>
      <c r="G3821" s="27">
        <v>5.0000000000000001E-3</v>
      </c>
      <c r="H3821" s="30">
        <f>VLOOKUP(E3821,UPAH!$C:$F,4,0)</f>
        <v>111000</v>
      </c>
      <c r="I3821" s="31">
        <f t="shared" si="385"/>
        <v>555</v>
      </c>
    </row>
    <row r="3822" spans="2:13" ht="15" customHeight="1">
      <c r="C3822" s="28"/>
      <c r="D3822" s="28"/>
      <c r="E3822" s="28"/>
      <c r="F3822" s="34" t="s">
        <v>88</v>
      </c>
      <c r="G3822" s="35"/>
      <c r="H3822" s="28"/>
      <c r="I3822" s="32">
        <f>SUM(I3818:I3821)</f>
        <v>18699</v>
      </c>
    </row>
    <row r="3823" spans="2:13" ht="15" customHeight="1">
      <c r="C3823" s="27" t="s">
        <v>80</v>
      </c>
      <c r="D3823" s="27" t="s">
        <v>89</v>
      </c>
      <c r="E3823" s="28"/>
      <c r="F3823" s="28"/>
      <c r="G3823" s="28"/>
      <c r="H3823" s="28"/>
      <c r="I3823" s="28"/>
    </row>
    <row r="3824" spans="2:13" ht="15" customHeight="1">
      <c r="C3824" s="28"/>
      <c r="D3824" s="27" t="s">
        <v>2402</v>
      </c>
      <c r="E3824" s="27" t="s">
        <v>2403</v>
      </c>
      <c r="F3824" s="30" t="str">
        <f>VLOOKUP(E3824,MATERIAL!$C:$F,3,0)</f>
        <v>Bh</v>
      </c>
      <c r="G3824" s="27">
        <v>5.3</v>
      </c>
      <c r="H3824" s="30">
        <f>VLOOKUP(E3824,MATERIAL!$C:$F,4,0)</f>
        <v>16200</v>
      </c>
      <c r="I3824" s="31">
        <f t="shared" ref="I3824:I3826" si="386">+G3824*H3824</f>
        <v>85860</v>
      </c>
    </row>
    <row r="3825" spans="2:13" ht="15" customHeight="1">
      <c r="C3825" s="28"/>
      <c r="D3825" s="27" t="s">
        <v>103</v>
      </c>
      <c r="E3825" s="27" t="s">
        <v>104</v>
      </c>
      <c r="F3825" s="30" t="str">
        <f>VLOOKUP(E3825,MATERIAL!$C:$F,3,0)</f>
        <v>Kg</v>
      </c>
      <c r="G3825" s="27">
        <v>1.65</v>
      </c>
      <c r="H3825" s="30">
        <f>VLOOKUP(E3825,MATERIAL!$C:$F,4,0)</f>
        <v>1250</v>
      </c>
      <c r="I3825" s="31">
        <f t="shared" si="386"/>
        <v>2062.5</v>
      </c>
    </row>
    <row r="3826" spans="2:13" ht="15" customHeight="1">
      <c r="C3826" s="28"/>
      <c r="D3826" s="27" t="s">
        <v>78</v>
      </c>
      <c r="E3826" s="27" t="s">
        <v>2170</v>
      </c>
      <c r="F3826" s="30" t="str">
        <f>VLOOKUP(E3826,MATERIAL!$C:$F,3,0)</f>
        <v>m3</v>
      </c>
      <c r="G3826" s="27">
        <v>4.0000000000000001E-3</v>
      </c>
      <c r="H3826" s="30">
        <f>VLOOKUP(E3826,MATERIAL!$C:$F,4,0)</f>
        <v>131100</v>
      </c>
      <c r="I3826" s="31">
        <f t="shared" si="386"/>
        <v>524.4</v>
      </c>
    </row>
    <row r="3827" spans="2:13" ht="15" customHeight="1">
      <c r="C3827" s="28"/>
      <c r="D3827" s="28"/>
      <c r="E3827" s="28"/>
      <c r="F3827" s="34" t="s">
        <v>90</v>
      </c>
      <c r="G3827" s="35"/>
      <c r="H3827" s="28"/>
      <c r="I3827" s="32">
        <f>SUM(I3824:I3826)</f>
        <v>88446.9</v>
      </c>
    </row>
    <row r="3828" spans="2:13" ht="15" customHeight="1">
      <c r="C3828" s="27" t="s">
        <v>81</v>
      </c>
      <c r="D3828" s="27" t="s">
        <v>91</v>
      </c>
      <c r="E3828" s="28"/>
      <c r="F3828" s="28"/>
      <c r="G3828" s="28"/>
      <c r="H3828" s="28"/>
      <c r="I3828" s="33"/>
    </row>
    <row r="3829" spans="2:13" ht="15" customHeight="1">
      <c r="C3829" s="28"/>
      <c r="D3829" s="28"/>
      <c r="E3829" s="28"/>
      <c r="F3829" s="34" t="s">
        <v>92</v>
      </c>
      <c r="G3829" s="35"/>
      <c r="H3829" s="28"/>
      <c r="I3829" s="33"/>
    </row>
    <row r="3830" spans="2:13" ht="15" customHeight="1">
      <c r="C3830" s="27" t="s">
        <v>82</v>
      </c>
      <c r="D3830" s="27" t="s">
        <v>93</v>
      </c>
      <c r="E3830" s="28"/>
      <c r="F3830" s="28"/>
      <c r="G3830" s="28"/>
      <c r="H3830" s="28"/>
      <c r="I3830" s="36">
        <f>I3822+I3827</f>
        <v>107145.9</v>
      </c>
    </row>
    <row r="3831" spans="2:13" ht="15" customHeight="1">
      <c r="C3831" s="27" t="s">
        <v>83</v>
      </c>
      <c r="D3831" s="27" t="str">
        <f>+"Overhead &amp; Profit "&amp;$L$3*100&amp;"%"</f>
        <v>Overhead &amp; Profit 9,5%</v>
      </c>
      <c r="E3831" s="28"/>
      <c r="F3831" s="28"/>
      <c r="G3831" s="27">
        <f>$L$3</f>
        <v>9.5000000000000001E-2</v>
      </c>
      <c r="H3831" s="28"/>
      <c r="I3831" s="36">
        <f>G3831*I3830</f>
        <v>10178.860499999999</v>
      </c>
    </row>
    <row r="3832" spans="2:13" ht="15" customHeight="1">
      <c r="B3832" s="37" t="str">
        <f>+$M$10&amp;J3832</f>
        <v>PPL16</v>
      </c>
      <c r="C3832" s="27" t="s">
        <v>1</v>
      </c>
      <c r="D3832" s="27" t="s">
        <v>94</v>
      </c>
      <c r="E3832" s="28"/>
      <c r="F3832" s="28"/>
      <c r="G3832" s="28"/>
      <c r="H3832" s="28"/>
      <c r="I3832" s="36">
        <f>SUM(I3830:I3831)</f>
        <v>117324.76049999999</v>
      </c>
      <c r="J3832" s="21">
        <v>16</v>
      </c>
    </row>
    <row r="3833" spans="2:13" ht="15" customHeight="1">
      <c r="B3833" s="26"/>
    </row>
    <row r="3834" spans="2:13">
      <c r="B3834" s="26"/>
      <c r="C3834" s="21" t="str">
        <f>VLOOKUP(B3851,'REKAP ANALISA'!$C:$G,3,0)</f>
        <v>Pemasangan 1 m’ plint ubin Pc abu-abu ukuran 10cm x 30cm</v>
      </c>
      <c r="M3834" s="21"/>
    </row>
    <row r="3835" spans="2:13">
      <c r="C3835" s="27" t="s">
        <v>0</v>
      </c>
      <c r="D3835" s="27" t="s">
        <v>60</v>
      </c>
      <c r="E3835" s="27" t="s">
        <v>59</v>
      </c>
      <c r="F3835" s="27" t="s">
        <v>61</v>
      </c>
      <c r="G3835" s="27" t="s">
        <v>62</v>
      </c>
      <c r="H3835" s="27" t="s">
        <v>85</v>
      </c>
      <c r="I3835" s="27" t="s">
        <v>86</v>
      </c>
      <c r="M3835" s="21"/>
    </row>
    <row r="3836" spans="2:13" ht="15" customHeight="1">
      <c r="C3836" s="27" t="s">
        <v>14</v>
      </c>
      <c r="D3836" s="27" t="s">
        <v>87</v>
      </c>
      <c r="E3836" s="28"/>
      <c r="F3836" s="28"/>
      <c r="G3836" s="28"/>
      <c r="H3836" s="33"/>
      <c r="I3836" s="28"/>
    </row>
    <row r="3837" spans="2:13" ht="15" customHeight="1">
      <c r="C3837" s="28"/>
      <c r="D3837" s="27" t="s">
        <v>53</v>
      </c>
      <c r="E3837" s="27" t="s">
        <v>63</v>
      </c>
      <c r="F3837" s="29" t="s">
        <v>50</v>
      </c>
      <c r="G3837" s="27">
        <v>0.09</v>
      </c>
      <c r="H3837" s="30">
        <f>VLOOKUP(E3837,UPAH!$C:$F,4,0)</f>
        <v>93000</v>
      </c>
      <c r="I3837" s="31">
        <f t="shared" ref="I3837:I3840" si="387">+G3837*H3837</f>
        <v>8370</v>
      </c>
    </row>
    <row r="3838" spans="2:13" ht="15" customHeight="1">
      <c r="C3838" s="28"/>
      <c r="D3838" s="27" t="s">
        <v>2167</v>
      </c>
      <c r="E3838" s="27" t="s">
        <v>64</v>
      </c>
      <c r="F3838" s="29" t="s">
        <v>50</v>
      </c>
      <c r="G3838" s="27">
        <v>0.09</v>
      </c>
      <c r="H3838" s="30">
        <f>VLOOKUP(E3838,UPAH!$C:$F,4,0)</f>
        <v>98000</v>
      </c>
      <c r="I3838" s="31">
        <f t="shared" si="387"/>
        <v>8820</v>
      </c>
    </row>
    <row r="3839" spans="2:13" ht="15" customHeight="1">
      <c r="C3839" s="28"/>
      <c r="D3839" s="27" t="s">
        <v>51</v>
      </c>
      <c r="E3839" s="27" t="s">
        <v>65</v>
      </c>
      <c r="F3839" s="29" t="s">
        <v>50</v>
      </c>
      <c r="G3839" s="27">
        <v>8.9999999999999993E-3</v>
      </c>
      <c r="H3839" s="30">
        <f>VLOOKUP(E3839,UPAH!$C:$F,4,0)</f>
        <v>106000</v>
      </c>
      <c r="I3839" s="31">
        <f t="shared" si="387"/>
        <v>953.99999999999989</v>
      </c>
    </row>
    <row r="3840" spans="2:13" ht="15" customHeight="1">
      <c r="C3840" s="28"/>
      <c r="D3840" s="27" t="s">
        <v>49</v>
      </c>
      <c r="E3840" s="27" t="s">
        <v>66</v>
      </c>
      <c r="F3840" s="29" t="s">
        <v>50</v>
      </c>
      <c r="G3840" s="27">
        <v>5.0000000000000001E-3</v>
      </c>
      <c r="H3840" s="30">
        <f>VLOOKUP(E3840,UPAH!$C:$F,4,0)</f>
        <v>111000</v>
      </c>
      <c r="I3840" s="31">
        <f t="shared" si="387"/>
        <v>555</v>
      </c>
    </row>
    <row r="3841" spans="2:13" ht="15" customHeight="1">
      <c r="C3841" s="28"/>
      <c r="D3841" s="28"/>
      <c r="E3841" s="28"/>
      <c r="F3841" s="34" t="s">
        <v>88</v>
      </c>
      <c r="G3841" s="35"/>
      <c r="H3841" s="28"/>
      <c r="I3841" s="32">
        <f>SUM(I3837:I3840)</f>
        <v>18699</v>
      </c>
    </row>
    <row r="3842" spans="2:13" ht="15" customHeight="1">
      <c r="C3842" s="27" t="s">
        <v>80</v>
      </c>
      <c r="D3842" s="27" t="s">
        <v>89</v>
      </c>
      <c r="E3842" s="28"/>
      <c r="F3842" s="28"/>
      <c r="G3842" s="28"/>
      <c r="H3842" s="28"/>
      <c r="I3842" s="28"/>
    </row>
    <row r="3843" spans="2:13" ht="15" customHeight="1">
      <c r="C3843" s="28"/>
      <c r="D3843" s="27" t="s">
        <v>2404</v>
      </c>
      <c r="E3843" s="27" t="s">
        <v>2405</v>
      </c>
      <c r="F3843" s="30" t="str">
        <f>VLOOKUP(E3843,MATERIAL!$C:$F,3,0)</f>
        <v>Bh</v>
      </c>
      <c r="G3843" s="27">
        <v>3.53</v>
      </c>
      <c r="H3843" s="30">
        <f>VLOOKUP(E3843,MATERIAL!$C:$F,4,0)</f>
        <v>14700</v>
      </c>
      <c r="I3843" s="31">
        <f t="shared" ref="I3843:I3845" si="388">+G3843*H3843</f>
        <v>51891</v>
      </c>
    </row>
    <row r="3844" spans="2:13" ht="15" customHeight="1">
      <c r="C3844" s="28"/>
      <c r="D3844" s="27" t="s">
        <v>103</v>
      </c>
      <c r="E3844" s="27" t="s">
        <v>104</v>
      </c>
      <c r="F3844" s="30" t="str">
        <f>VLOOKUP(E3844,MATERIAL!$C:$F,3,0)</f>
        <v>Kg</v>
      </c>
      <c r="G3844" s="27">
        <v>1.24</v>
      </c>
      <c r="H3844" s="30">
        <f>VLOOKUP(E3844,MATERIAL!$C:$F,4,0)</f>
        <v>1250</v>
      </c>
      <c r="I3844" s="31">
        <f t="shared" si="388"/>
        <v>1550</v>
      </c>
    </row>
    <row r="3845" spans="2:13" ht="15" customHeight="1">
      <c r="C3845" s="28"/>
      <c r="D3845" s="27" t="s">
        <v>78</v>
      </c>
      <c r="E3845" s="27" t="s">
        <v>2170</v>
      </c>
      <c r="F3845" s="30" t="str">
        <f>VLOOKUP(E3845,MATERIAL!$C:$F,3,0)</f>
        <v>m3</v>
      </c>
      <c r="G3845" s="27">
        <v>3.0000000000000001E-3</v>
      </c>
      <c r="H3845" s="30">
        <f>VLOOKUP(E3845,MATERIAL!$C:$F,4,0)</f>
        <v>131100</v>
      </c>
      <c r="I3845" s="31">
        <f t="shared" si="388"/>
        <v>393.3</v>
      </c>
    </row>
    <row r="3846" spans="2:13" ht="15" customHeight="1">
      <c r="C3846" s="28"/>
      <c r="D3846" s="28"/>
      <c r="E3846" s="28"/>
      <c r="F3846" s="34" t="s">
        <v>90</v>
      </c>
      <c r="G3846" s="35"/>
      <c r="H3846" s="28"/>
      <c r="I3846" s="32">
        <f>SUM(I3843:I3845)</f>
        <v>53834.3</v>
      </c>
    </row>
    <row r="3847" spans="2:13" ht="15" customHeight="1">
      <c r="C3847" s="27" t="s">
        <v>81</v>
      </c>
      <c r="D3847" s="27" t="s">
        <v>91</v>
      </c>
      <c r="E3847" s="28"/>
      <c r="F3847" s="28"/>
      <c r="G3847" s="28"/>
      <c r="H3847" s="28"/>
      <c r="I3847" s="33"/>
    </row>
    <row r="3848" spans="2:13" ht="15" customHeight="1">
      <c r="C3848" s="28"/>
      <c r="D3848" s="28"/>
      <c r="E3848" s="28"/>
      <c r="F3848" s="34" t="s">
        <v>92</v>
      </c>
      <c r="G3848" s="35"/>
      <c r="H3848" s="28"/>
      <c r="I3848" s="33"/>
    </row>
    <row r="3849" spans="2:13" ht="15" customHeight="1">
      <c r="C3849" s="27" t="s">
        <v>82</v>
      </c>
      <c r="D3849" s="27" t="s">
        <v>93</v>
      </c>
      <c r="E3849" s="28"/>
      <c r="F3849" s="28"/>
      <c r="G3849" s="28"/>
      <c r="H3849" s="28"/>
      <c r="I3849" s="36">
        <f>I3841+I3846</f>
        <v>72533.3</v>
      </c>
    </row>
    <row r="3850" spans="2:13" ht="15" customHeight="1">
      <c r="C3850" s="27" t="s">
        <v>83</v>
      </c>
      <c r="D3850" s="27" t="str">
        <f>+"Overhead &amp; Profit "&amp;$L$3*100&amp;"%"</f>
        <v>Overhead &amp; Profit 9,5%</v>
      </c>
      <c r="E3850" s="28"/>
      <c r="F3850" s="28"/>
      <c r="G3850" s="27">
        <f>$L$3</f>
        <v>9.5000000000000001E-2</v>
      </c>
      <c r="H3850" s="28"/>
      <c r="I3850" s="36">
        <f>G3850*I3849</f>
        <v>6890.6635000000006</v>
      </c>
    </row>
    <row r="3851" spans="2:13" ht="15" customHeight="1">
      <c r="B3851" s="37" t="str">
        <f>+$M$10&amp;J3851</f>
        <v>PPL17</v>
      </c>
      <c r="C3851" s="27" t="s">
        <v>1</v>
      </c>
      <c r="D3851" s="27" t="s">
        <v>94</v>
      </c>
      <c r="E3851" s="28"/>
      <c r="F3851" s="28"/>
      <c r="G3851" s="28"/>
      <c r="H3851" s="28"/>
      <c r="I3851" s="36">
        <f>SUM(I3849:I3850)</f>
        <v>79423.963499999998</v>
      </c>
      <c r="J3851" s="21">
        <v>17</v>
      </c>
    </row>
    <row r="3852" spans="2:13" ht="15" customHeight="1">
      <c r="B3852" s="26"/>
    </row>
    <row r="3853" spans="2:13">
      <c r="B3853" s="26"/>
      <c r="C3853" s="21" t="str">
        <f>VLOOKUP(B3870,'REKAP ANALISA'!$C:$G,3,0)</f>
        <v>Pemasangan 1 m’ plint ubin Pc abu-abu ukuran 10cm x 40cm</v>
      </c>
      <c r="M3853" s="21"/>
    </row>
    <row r="3854" spans="2:13">
      <c r="C3854" s="27" t="s">
        <v>0</v>
      </c>
      <c r="D3854" s="27" t="s">
        <v>60</v>
      </c>
      <c r="E3854" s="27" t="s">
        <v>59</v>
      </c>
      <c r="F3854" s="27" t="s">
        <v>61</v>
      </c>
      <c r="G3854" s="27" t="s">
        <v>62</v>
      </c>
      <c r="H3854" s="27" t="s">
        <v>85</v>
      </c>
      <c r="I3854" s="27" t="s">
        <v>86</v>
      </c>
      <c r="M3854" s="21"/>
    </row>
    <row r="3855" spans="2:13" ht="15" customHeight="1">
      <c r="C3855" s="27" t="s">
        <v>14</v>
      </c>
      <c r="D3855" s="27" t="s">
        <v>87</v>
      </c>
      <c r="E3855" s="28"/>
      <c r="F3855" s="28"/>
      <c r="G3855" s="28"/>
      <c r="H3855" s="28"/>
      <c r="I3855" s="28"/>
    </row>
    <row r="3856" spans="2:13" ht="15" customHeight="1">
      <c r="C3856" s="28"/>
      <c r="D3856" s="27" t="s">
        <v>53</v>
      </c>
      <c r="E3856" s="27" t="s">
        <v>63</v>
      </c>
      <c r="F3856" s="29" t="s">
        <v>50</v>
      </c>
      <c r="G3856" s="27">
        <v>0.09</v>
      </c>
      <c r="H3856" s="30">
        <f>VLOOKUP(E3856,UPAH!$C:$F,4,0)</f>
        <v>93000</v>
      </c>
      <c r="I3856" s="31">
        <f t="shared" ref="I3856:I3859" si="389">+G3856*H3856</f>
        <v>8370</v>
      </c>
    </row>
    <row r="3857" spans="2:13" ht="15" customHeight="1">
      <c r="C3857" s="28"/>
      <c r="D3857" s="27" t="s">
        <v>2167</v>
      </c>
      <c r="E3857" s="27" t="s">
        <v>64</v>
      </c>
      <c r="F3857" s="29" t="s">
        <v>50</v>
      </c>
      <c r="G3857" s="27">
        <v>0.09</v>
      </c>
      <c r="H3857" s="30">
        <f>VLOOKUP(E3857,UPAH!$C:$F,4,0)</f>
        <v>98000</v>
      </c>
      <c r="I3857" s="31">
        <f t="shared" si="389"/>
        <v>8820</v>
      </c>
    </row>
    <row r="3858" spans="2:13" ht="15" customHeight="1">
      <c r="C3858" s="28"/>
      <c r="D3858" s="27" t="s">
        <v>51</v>
      </c>
      <c r="E3858" s="27" t="s">
        <v>65</v>
      </c>
      <c r="F3858" s="29" t="s">
        <v>50</v>
      </c>
      <c r="G3858" s="27">
        <v>8.9999999999999993E-3</v>
      </c>
      <c r="H3858" s="30">
        <f>VLOOKUP(E3858,UPAH!$C:$F,4,0)</f>
        <v>106000</v>
      </c>
      <c r="I3858" s="31">
        <f t="shared" si="389"/>
        <v>953.99999999999989</v>
      </c>
    </row>
    <row r="3859" spans="2:13" ht="15" customHeight="1">
      <c r="C3859" s="28"/>
      <c r="D3859" s="27" t="s">
        <v>49</v>
      </c>
      <c r="E3859" s="27" t="s">
        <v>66</v>
      </c>
      <c r="F3859" s="29" t="s">
        <v>50</v>
      </c>
      <c r="G3859" s="27">
        <v>5.0000000000000001E-3</v>
      </c>
      <c r="H3859" s="30">
        <f>VLOOKUP(E3859,UPAH!$C:$F,4,0)</f>
        <v>111000</v>
      </c>
      <c r="I3859" s="31">
        <f t="shared" si="389"/>
        <v>555</v>
      </c>
    </row>
    <row r="3860" spans="2:13" ht="15" customHeight="1">
      <c r="C3860" s="28"/>
      <c r="D3860" s="28"/>
      <c r="E3860" s="28"/>
      <c r="F3860" s="34" t="s">
        <v>88</v>
      </c>
      <c r="G3860" s="35"/>
      <c r="H3860" s="28"/>
      <c r="I3860" s="32">
        <f>SUM(I3856:I3859)</f>
        <v>18699</v>
      </c>
    </row>
    <row r="3861" spans="2:13" ht="15" customHeight="1">
      <c r="C3861" s="27" t="s">
        <v>80</v>
      </c>
      <c r="D3861" s="27" t="s">
        <v>89</v>
      </c>
      <c r="E3861" s="28"/>
      <c r="F3861" s="28"/>
      <c r="G3861" s="28"/>
      <c r="H3861" s="28"/>
      <c r="I3861" s="28"/>
    </row>
    <row r="3862" spans="2:13" ht="15" customHeight="1">
      <c r="C3862" s="28"/>
      <c r="D3862" s="27" t="s">
        <v>2406</v>
      </c>
      <c r="E3862" s="27" t="s">
        <v>2407</v>
      </c>
      <c r="F3862" s="30" t="str">
        <f>VLOOKUP(E3862,MATERIAL!$C:$F,3,0)</f>
        <v>Bh</v>
      </c>
      <c r="G3862" s="27">
        <v>2.65</v>
      </c>
      <c r="H3862" s="30">
        <f>VLOOKUP(E3862,MATERIAL!$C:$F,4,0)</f>
        <v>14500</v>
      </c>
      <c r="I3862" s="31">
        <f t="shared" ref="I3862:I3864" si="390">+G3862*H3862</f>
        <v>38425</v>
      </c>
    </row>
    <row r="3863" spans="2:13" ht="15" customHeight="1">
      <c r="C3863" s="28"/>
      <c r="D3863" s="27" t="s">
        <v>103</v>
      </c>
      <c r="E3863" s="27" t="s">
        <v>104</v>
      </c>
      <c r="F3863" s="30" t="str">
        <f>VLOOKUP(E3863,MATERIAL!$C:$F,3,0)</f>
        <v>Kg</v>
      </c>
      <c r="G3863" s="27">
        <v>1.24</v>
      </c>
      <c r="H3863" s="30">
        <f>VLOOKUP(E3863,MATERIAL!$C:$F,4,0)</f>
        <v>1250</v>
      </c>
      <c r="I3863" s="31">
        <f t="shared" si="390"/>
        <v>1550</v>
      </c>
    </row>
    <row r="3864" spans="2:13" ht="15" customHeight="1">
      <c r="C3864" s="28"/>
      <c r="D3864" s="27" t="s">
        <v>44</v>
      </c>
      <c r="E3864" s="27" t="s">
        <v>2170</v>
      </c>
      <c r="F3864" s="30" t="str">
        <f>VLOOKUP(E3864,MATERIAL!$C:$F,3,0)</f>
        <v>m3</v>
      </c>
      <c r="G3864" s="27">
        <v>3.0000000000000001E-3</v>
      </c>
      <c r="H3864" s="30">
        <f>VLOOKUP(E3864,MATERIAL!$C:$F,4,0)</f>
        <v>131100</v>
      </c>
      <c r="I3864" s="31">
        <f t="shared" si="390"/>
        <v>393.3</v>
      </c>
    </row>
    <row r="3865" spans="2:13" ht="15" customHeight="1">
      <c r="C3865" s="28"/>
      <c r="D3865" s="28"/>
      <c r="E3865" s="28"/>
      <c r="F3865" s="34" t="s">
        <v>90</v>
      </c>
      <c r="G3865" s="35"/>
      <c r="H3865" s="28"/>
      <c r="I3865" s="32">
        <f>SUM(I3862:I3864)</f>
        <v>40368.300000000003</v>
      </c>
    </row>
    <row r="3866" spans="2:13" ht="15" customHeight="1">
      <c r="C3866" s="27" t="s">
        <v>81</v>
      </c>
      <c r="D3866" s="27" t="s">
        <v>91</v>
      </c>
      <c r="E3866" s="28"/>
      <c r="F3866" s="28"/>
      <c r="G3866" s="28"/>
      <c r="H3866" s="28"/>
      <c r="I3866" s="33"/>
    </row>
    <row r="3867" spans="2:13" ht="15" customHeight="1">
      <c r="C3867" s="28"/>
      <c r="D3867" s="28"/>
      <c r="E3867" s="28"/>
      <c r="F3867" s="34" t="s">
        <v>92</v>
      </c>
      <c r="G3867" s="35"/>
      <c r="H3867" s="28"/>
      <c r="I3867" s="33"/>
    </row>
    <row r="3868" spans="2:13" ht="15" customHeight="1">
      <c r="C3868" s="27" t="s">
        <v>82</v>
      </c>
      <c r="D3868" s="27" t="s">
        <v>93</v>
      </c>
      <c r="E3868" s="28"/>
      <c r="F3868" s="28"/>
      <c r="G3868" s="28"/>
      <c r="H3868" s="28"/>
      <c r="I3868" s="36">
        <f>I3860+I3865</f>
        <v>59067.3</v>
      </c>
    </row>
    <row r="3869" spans="2:13" ht="15" customHeight="1">
      <c r="C3869" s="27" t="s">
        <v>83</v>
      </c>
      <c r="D3869" s="27" t="str">
        <f>+"Overhead &amp; Profit "&amp;$L$3*100&amp;"%"</f>
        <v>Overhead &amp; Profit 9,5%</v>
      </c>
      <c r="E3869" s="28"/>
      <c r="F3869" s="28"/>
      <c r="G3869" s="27">
        <f>$L$3</f>
        <v>9.5000000000000001E-2</v>
      </c>
      <c r="H3869" s="28"/>
      <c r="I3869" s="36">
        <f>G3869*I3868</f>
        <v>5611.3935000000001</v>
      </c>
    </row>
    <row r="3870" spans="2:13" ht="15" customHeight="1">
      <c r="B3870" s="37" t="str">
        <f>+$M$10&amp;J3870</f>
        <v>PPL18</v>
      </c>
      <c r="C3870" s="27" t="s">
        <v>1</v>
      </c>
      <c r="D3870" s="27" t="s">
        <v>94</v>
      </c>
      <c r="E3870" s="28"/>
      <c r="F3870" s="28"/>
      <c r="G3870" s="28"/>
      <c r="H3870" s="28"/>
      <c r="I3870" s="36">
        <f>SUM(I3868:I3869)</f>
        <v>64678.693500000001</v>
      </c>
      <c r="J3870" s="21">
        <v>18</v>
      </c>
    </row>
    <row r="3871" spans="2:13" ht="15" customHeight="1">
      <c r="B3871" s="26"/>
    </row>
    <row r="3872" spans="2:13">
      <c r="B3872" s="26"/>
      <c r="C3872" s="21" t="str">
        <f>VLOOKUP(B3890,'REKAP ANALISA'!$C:$G,3,0)</f>
        <v>Pemasangan 1 m’ plint ubin warna ukuran 10cm x 20cm</v>
      </c>
      <c r="M3872" s="21"/>
    </row>
    <row r="3873" spans="3:13">
      <c r="C3873" s="27" t="s">
        <v>0</v>
      </c>
      <c r="D3873" s="27" t="s">
        <v>60</v>
      </c>
      <c r="E3873" s="27" t="s">
        <v>59</v>
      </c>
      <c r="F3873" s="27" t="s">
        <v>61</v>
      </c>
      <c r="G3873" s="27" t="s">
        <v>62</v>
      </c>
      <c r="H3873" s="27" t="s">
        <v>85</v>
      </c>
      <c r="I3873" s="27" t="s">
        <v>86</v>
      </c>
      <c r="M3873" s="21"/>
    </row>
    <row r="3874" spans="3:13" ht="15" customHeight="1">
      <c r="C3874" s="27" t="s">
        <v>14</v>
      </c>
      <c r="D3874" s="27" t="s">
        <v>87</v>
      </c>
      <c r="E3874" s="28"/>
      <c r="F3874" s="28"/>
      <c r="G3874" s="28"/>
      <c r="H3874" s="28"/>
      <c r="I3874" s="28"/>
    </row>
    <row r="3875" spans="3:13" ht="15" customHeight="1">
      <c r="C3875" s="28"/>
      <c r="D3875" s="27" t="s">
        <v>53</v>
      </c>
      <c r="E3875" s="27" t="s">
        <v>63</v>
      </c>
      <c r="F3875" s="29" t="s">
        <v>50</v>
      </c>
      <c r="G3875" s="27">
        <v>0.09</v>
      </c>
      <c r="H3875" s="30">
        <f>VLOOKUP(E3875,UPAH!$C:$F,4,0)</f>
        <v>93000</v>
      </c>
      <c r="I3875" s="31">
        <f t="shared" ref="I3875:I3878" si="391">+G3875*H3875</f>
        <v>8370</v>
      </c>
    </row>
    <row r="3876" spans="3:13" ht="15" customHeight="1">
      <c r="C3876" s="28"/>
      <c r="D3876" s="27" t="s">
        <v>2167</v>
      </c>
      <c r="E3876" s="27" t="s">
        <v>64</v>
      </c>
      <c r="F3876" s="29" t="s">
        <v>50</v>
      </c>
      <c r="G3876" s="27">
        <v>0.09</v>
      </c>
      <c r="H3876" s="30">
        <f>VLOOKUP(E3876,UPAH!$C:$F,4,0)</f>
        <v>98000</v>
      </c>
      <c r="I3876" s="31">
        <f t="shared" si="391"/>
        <v>8820</v>
      </c>
    </row>
    <row r="3877" spans="3:13" ht="15" customHeight="1">
      <c r="C3877" s="28"/>
      <c r="D3877" s="27" t="s">
        <v>51</v>
      </c>
      <c r="E3877" s="27" t="s">
        <v>65</v>
      </c>
      <c r="F3877" s="29" t="s">
        <v>50</v>
      </c>
      <c r="G3877" s="27">
        <v>8.9999999999999993E-3</v>
      </c>
      <c r="H3877" s="30">
        <f>VLOOKUP(E3877,UPAH!$C:$F,4,0)</f>
        <v>106000</v>
      </c>
      <c r="I3877" s="31">
        <f t="shared" si="391"/>
        <v>953.99999999999989</v>
      </c>
    </row>
    <row r="3878" spans="3:13" ht="15" customHeight="1">
      <c r="C3878" s="28"/>
      <c r="D3878" s="27" t="s">
        <v>49</v>
      </c>
      <c r="E3878" s="27" t="s">
        <v>66</v>
      </c>
      <c r="F3878" s="29" t="s">
        <v>50</v>
      </c>
      <c r="G3878" s="27">
        <v>5.0000000000000001E-3</v>
      </c>
      <c r="H3878" s="30">
        <f>VLOOKUP(E3878,UPAH!$C:$F,4,0)</f>
        <v>111000</v>
      </c>
      <c r="I3878" s="31">
        <f t="shared" si="391"/>
        <v>555</v>
      </c>
    </row>
    <row r="3879" spans="3:13" ht="15" customHeight="1">
      <c r="C3879" s="28"/>
      <c r="D3879" s="28"/>
      <c r="E3879" s="28"/>
      <c r="F3879" s="34" t="s">
        <v>88</v>
      </c>
      <c r="G3879" s="35"/>
      <c r="H3879" s="28"/>
      <c r="I3879" s="32">
        <f>SUM(I3875:I3878)</f>
        <v>18699</v>
      </c>
    </row>
    <row r="3880" spans="3:13" ht="15" customHeight="1">
      <c r="C3880" s="27" t="s">
        <v>80</v>
      </c>
      <c r="D3880" s="27" t="s">
        <v>89</v>
      </c>
      <c r="E3880" s="28"/>
      <c r="F3880" s="28"/>
      <c r="G3880" s="28"/>
      <c r="H3880" s="28"/>
      <c r="I3880" s="28"/>
    </row>
    <row r="3881" spans="3:13" ht="15" customHeight="1">
      <c r="C3881" s="28"/>
      <c r="D3881" s="27" t="s">
        <v>2408</v>
      </c>
      <c r="E3881" s="27" t="s">
        <v>2409</v>
      </c>
      <c r="F3881" s="30" t="str">
        <f>VLOOKUP(E3881,MATERIAL!$C:$F,3,0)</f>
        <v>Bh</v>
      </c>
      <c r="G3881" s="27">
        <v>2.65</v>
      </c>
      <c r="H3881" s="30">
        <f>VLOOKUP(E3881,MATERIAL!$C:$F,4,0)</f>
        <v>14700</v>
      </c>
      <c r="I3881" s="31">
        <f t="shared" ref="I3881:I3884" si="392">+G3881*H3881</f>
        <v>38955</v>
      </c>
    </row>
    <row r="3882" spans="3:13" ht="15" customHeight="1">
      <c r="C3882" s="28"/>
      <c r="D3882" s="27" t="s">
        <v>103</v>
      </c>
      <c r="E3882" s="27" t="s">
        <v>104</v>
      </c>
      <c r="F3882" s="30" t="str">
        <f>VLOOKUP(E3882,MATERIAL!$C:$F,3,0)</f>
        <v>Kg</v>
      </c>
      <c r="G3882" s="27">
        <v>1.1399999999999999</v>
      </c>
      <c r="H3882" s="30">
        <f>VLOOKUP(E3882,MATERIAL!$C:$F,4,0)</f>
        <v>1250</v>
      </c>
      <c r="I3882" s="31">
        <f t="shared" si="392"/>
        <v>1424.9999999999998</v>
      </c>
    </row>
    <row r="3883" spans="3:13" ht="15" customHeight="1">
      <c r="C3883" s="28"/>
      <c r="D3883" s="27" t="s">
        <v>2380</v>
      </c>
      <c r="E3883" s="27" t="s">
        <v>2343</v>
      </c>
      <c r="F3883" s="30" t="str">
        <f>VLOOKUP(E3883,MATERIAL!$C:$F,3,0)</f>
        <v>Kg</v>
      </c>
      <c r="G3883" s="27">
        <v>0.1</v>
      </c>
      <c r="H3883" s="30">
        <f>VLOOKUP(E3883,MATERIAL!$C:$F,4,0)</f>
        <v>13300</v>
      </c>
      <c r="I3883" s="31">
        <f t="shared" si="392"/>
        <v>1330</v>
      </c>
    </row>
    <row r="3884" spans="3:13" ht="15" customHeight="1">
      <c r="C3884" s="28"/>
      <c r="D3884" s="27" t="s">
        <v>78</v>
      </c>
      <c r="E3884" s="27" t="s">
        <v>2170</v>
      </c>
      <c r="F3884" s="30" t="str">
        <f>VLOOKUP(E3884,MATERIAL!$C:$F,3,0)</f>
        <v>m3</v>
      </c>
      <c r="G3884" s="27">
        <v>3.0000000000000001E-3</v>
      </c>
      <c r="H3884" s="30">
        <f>VLOOKUP(E3884,MATERIAL!$C:$F,4,0)</f>
        <v>131100</v>
      </c>
      <c r="I3884" s="31">
        <f t="shared" si="392"/>
        <v>393.3</v>
      </c>
    </row>
    <row r="3885" spans="3:13" ht="15" customHeight="1">
      <c r="C3885" s="28"/>
      <c r="D3885" s="28"/>
      <c r="E3885" s="28"/>
      <c r="F3885" s="34" t="s">
        <v>90</v>
      </c>
      <c r="G3885" s="35"/>
      <c r="H3885" s="28"/>
      <c r="I3885" s="32">
        <f>SUM(I3881:I3884)</f>
        <v>42103.3</v>
      </c>
    </row>
    <row r="3886" spans="3:13" ht="15" customHeight="1">
      <c r="C3886" s="27" t="s">
        <v>81</v>
      </c>
      <c r="D3886" s="27" t="s">
        <v>91</v>
      </c>
      <c r="E3886" s="28"/>
      <c r="F3886" s="28"/>
      <c r="G3886" s="28"/>
      <c r="H3886" s="28"/>
      <c r="I3886" s="33"/>
    </row>
    <row r="3887" spans="3:13" ht="15" customHeight="1">
      <c r="C3887" s="28"/>
      <c r="D3887" s="28"/>
      <c r="E3887" s="28"/>
      <c r="F3887" s="34" t="s">
        <v>92</v>
      </c>
      <c r="G3887" s="35"/>
      <c r="H3887" s="28"/>
      <c r="I3887" s="33"/>
    </row>
    <row r="3888" spans="3:13" ht="15" customHeight="1">
      <c r="C3888" s="27" t="s">
        <v>82</v>
      </c>
      <c r="D3888" s="27" t="s">
        <v>93</v>
      </c>
      <c r="E3888" s="28"/>
      <c r="F3888" s="28"/>
      <c r="G3888" s="28"/>
      <c r="H3888" s="28"/>
      <c r="I3888" s="36">
        <f>I3879+I3885</f>
        <v>60802.3</v>
      </c>
    </row>
    <row r="3889" spans="2:13" ht="15" customHeight="1">
      <c r="C3889" s="27" t="s">
        <v>83</v>
      </c>
      <c r="D3889" s="27" t="str">
        <f>+"Overhead &amp; Profit "&amp;$L$3*100&amp;"%"</f>
        <v>Overhead &amp; Profit 9,5%</v>
      </c>
      <c r="E3889" s="28"/>
      <c r="F3889" s="28"/>
      <c r="G3889" s="27">
        <f>$L$3</f>
        <v>9.5000000000000001E-2</v>
      </c>
      <c r="H3889" s="28"/>
      <c r="I3889" s="36">
        <f>G3889*I3888</f>
        <v>5776.2184999999999</v>
      </c>
    </row>
    <row r="3890" spans="2:13" ht="15" customHeight="1">
      <c r="B3890" s="37" t="str">
        <f>+$M$10&amp;J3890</f>
        <v>PPL19</v>
      </c>
      <c r="C3890" s="27" t="s">
        <v>1</v>
      </c>
      <c r="D3890" s="27" t="s">
        <v>94</v>
      </c>
      <c r="E3890" s="28"/>
      <c r="F3890" s="28"/>
      <c r="G3890" s="28"/>
      <c r="H3890" s="28"/>
      <c r="I3890" s="36">
        <f>SUM(I3888:I3889)</f>
        <v>66578.518500000006</v>
      </c>
      <c r="J3890" s="21">
        <v>19</v>
      </c>
    </row>
    <row r="3891" spans="2:13">
      <c r="B3891" s="26"/>
      <c r="M3891" s="21"/>
    </row>
    <row r="3892" spans="2:13">
      <c r="B3892" s="26"/>
      <c r="C3892" s="21" t="str">
        <f>VLOOKUP(B3910,'REKAP ANALISA'!$C:$G,3,0)</f>
        <v>Pemasangan 1 m’ plint ubin warna ukuran 10cm x 30cm</v>
      </c>
      <c r="M3892" s="21"/>
    </row>
    <row r="3893" spans="2:13" ht="15" customHeight="1">
      <c r="C3893" s="27" t="s">
        <v>0</v>
      </c>
      <c r="D3893" s="27" t="s">
        <v>60</v>
      </c>
      <c r="E3893" s="27" t="s">
        <v>59</v>
      </c>
      <c r="F3893" s="27" t="s">
        <v>61</v>
      </c>
      <c r="G3893" s="27" t="s">
        <v>62</v>
      </c>
      <c r="H3893" s="27" t="s">
        <v>85</v>
      </c>
      <c r="I3893" s="27" t="s">
        <v>86</v>
      </c>
    </row>
    <row r="3894" spans="2:13" ht="15" customHeight="1">
      <c r="C3894" s="27" t="s">
        <v>14</v>
      </c>
      <c r="D3894" s="27" t="s">
        <v>87</v>
      </c>
      <c r="E3894" s="28"/>
      <c r="F3894" s="28"/>
      <c r="G3894" s="28"/>
      <c r="H3894" s="28"/>
      <c r="I3894" s="28"/>
    </row>
    <row r="3895" spans="2:13" ht="15" customHeight="1">
      <c r="C3895" s="28"/>
      <c r="D3895" s="27" t="s">
        <v>53</v>
      </c>
      <c r="E3895" s="27" t="s">
        <v>63</v>
      </c>
      <c r="F3895" s="29" t="s">
        <v>50</v>
      </c>
      <c r="G3895" s="27">
        <v>0.09</v>
      </c>
      <c r="H3895" s="30">
        <f>VLOOKUP(E3895,UPAH!$C:$F,4,0)</f>
        <v>93000</v>
      </c>
      <c r="I3895" s="31">
        <f t="shared" ref="I3895:I3898" si="393">+G3895*H3895</f>
        <v>8370</v>
      </c>
    </row>
    <row r="3896" spans="2:13" ht="15" customHeight="1">
      <c r="C3896" s="28"/>
      <c r="D3896" s="27" t="s">
        <v>2167</v>
      </c>
      <c r="E3896" s="27" t="s">
        <v>64</v>
      </c>
      <c r="F3896" s="29" t="s">
        <v>50</v>
      </c>
      <c r="G3896" s="27">
        <v>0.09</v>
      </c>
      <c r="H3896" s="30">
        <f>VLOOKUP(E3896,UPAH!$C:$F,4,0)</f>
        <v>98000</v>
      </c>
      <c r="I3896" s="31">
        <f t="shared" si="393"/>
        <v>8820</v>
      </c>
    </row>
    <row r="3897" spans="2:13" ht="15" customHeight="1">
      <c r="C3897" s="28"/>
      <c r="D3897" s="27" t="s">
        <v>51</v>
      </c>
      <c r="E3897" s="27" t="s">
        <v>65</v>
      </c>
      <c r="F3897" s="29" t="s">
        <v>50</v>
      </c>
      <c r="G3897" s="27">
        <v>8.9999999999999993E-3</v>
      </c>
      <c r="H3897" s="30">
        <f>VLOOKUP(E3897,UPAH!$C:$F,4,0)</f>
        <v>106000</v>
      </c>
      <c r="I3897" s="31">
        <f t="shared" si="393"/>
        <v>953.99999999999989</v>
      </c>
    </row>
    <row r="3898" spans="2:13" ht="15" customHeight="1">
      <c r="C3898" s="28"/>
      <c r="D3898" s="27" t="s">
        <v>49</v>
      </c>
      <c r="E3898" s="27" t="s">
        <v>66</v>
      </c>
      <c r="F3898" s="29" t="s">
        <v>50</v>
      </c>
      <c r="G3898" s="27">
        <v>5.0000000000000001E-3</v>
      </c>
      <c r="H3898" s="30">
        <f>VLOOKUP(E3898,UPAH!$C:$F,4,0)</f>
        <v>111000</v>
      </c>
      <c r="I3898" s="31">
        <f t="shared" si="393"/>
        <v>555</v>
      </c>
    </row>
    <row r="3899" spans="2:13" ht="15" customHeight="1">
      <c r="C3899" s="28"/>
      <c r="D3899" s="28"/>
      <c r="E3899" s="28"/>
      <c r="F3899" s="34" t="s">
        <v>88</v>
      </c>
      <c r="G3899" s="35"/>
      <c r="H3899" s="28"/>
      <c r="I3899" s="32">
        <f>SUM(I3895:I3898)</f>
        <v>18699</v>
      </c>
    </row>
    <row r="3900" spans="2:13" ht="15" customHeight="1">
      <c r="C3900" s="27" t="s">
        <v>80</v>
      </c>
      <c r="D3900" s="27" t="s">
        <v>89</v>
      </c>
      <c r="E3900" s="28"/>
      <c r="F3900" s="28"/>
      <c r="G3900" s="28"/>
      <c r="H3900" s="28"/>
      <c r="I3900" s="28"/>
    </row>
    <row r="3901" spans="2:13" ht="15" customHeight="1">
      <c r="C3901" s="28"/>
      <c r="D3901" s="27" t="s">
        <v>2410</v>
      </c>
      <c r="E3901" s="27" t="s">
        <v>2411</v>
      </c>
      <c r="F3901" s="30" t="str">
        <f>VLOOKUP(E3901,MATERIAL!$C:$F,3,0)</f>
        <v>Bh</v>
      </c>
      <c r="G3901" s="27">
        <v>3.53</v>
      </c>
      <c r="H3901" s="30">
        <f>VLOOKUP(E3901,MATERIAL!$C:$F,4,0)</f>
        <v>15600</v>
      </c>
      <c r="I3901" s="31">
        <f t="shared" ref="I3901:I3904" si="394">+G3901*H3901</f>
        <v>55068</v>
      </c>
    </row>
    <row r="3902" spans="2:13" ht="15" customHeight="1">
      <c r="C3902" s="28"/>
      <c r="D3902" s="27" t="s">
        <v>103</v>
      </c>
      <c r="E3902" s="27" t="s">
        <v>104</v>
      </c>
      <c r="F3902" s="30" t="str">
        <f>VLOOKUP(E3902,MATERIAL!$C:$F,3,0)</f>
        <v>Kg</v>
      </c>
      <c r="G3902" s="27">
        <v>1.1399999999999999</v>
      </c>
      <c r="H3902" s="30">
        <f>VLOOKUP(E3902,MATERIAL!$C:$F,4,0)</f>
        <v>1250</v>
      </c>
      <c r="I3902" s="31">
        <f t="shared" si="394"/>
        <v>1424.9999999999998</v>
      </c>
    </row>
    <row r="3903" spans="2:13" ht="15" customHeight="1">
      <c r="C3903" s="28"/>
      <c r="D3903" s="27" t="s">
        <v>2380</v>
      </c>
      <c r="E3903" s="27" t="s">
        <v>2343</v>
      </c>
      <c r="F3903" s="30" t="str">
        <f>VLOOKUP(E3903,MATERIAL!$C:$F,3,0)</f>
        <v>Kg</v>
      </c>
      <c r="G3903" s="27">
        <v>0.1</v>
      </c>
      <c r="H3903" s="30">
        <f>VLOOKUP(E3903,MATERIAL!$C:$F,4,0)</f>
        <v>13300</v>
      </c>
      <c r="I3903" s="31">
        <f t="shared" si="394"/>
        <v>1330</v>
      </c>
    </row>
    <row r="3904" spans="2:13" ht="15" customHeight="1">
      <c r="C3904" s="28"/>
      <c r="D3904" s="27" t="s">
        <v>78</v>
      </c>
      <c r="E3904" s="27" t="s">
        <v>2170</v>
      </c>
      <c r="F3904" s="30" t="str">
        <f>VLOOKUP(E3904,MATERIAL!$C:$F,3,0)</f>
        <v>m3</v>
      </c>
      <c r="G3904" s="27">
        <v>3.0000000000000001E-3</v>
      </c>
      <c r="H3904" s="30">
        <f>VLOOKUP(E3904,MATERIAL!$C:$F,4,0)</f>
        <v>131100</v>
      </c>
      <c r="I3904" s="31">
        <f t="shared" si="394"/>
        <v>393.3</v>
      </c>
    </row>
    <row r="3905" spans="2:13" ht="15" customHeight="1">
      <c r="C3905" s="28"/>
      <c r="D3905" s="28"/>
      <c r="E3905" s="28"/>
      <c r="F3905" s="34" t="s">
        <v>90</v>
      </c>
      <c r="G3905" s="35"/>
      <c r="H3905" s="28"/>
      <c r="I3905" s="32">
        <f>SUM(I3901:I3904)</f>
        <v>58216.3</v>
      </c>
    </row>
    <row r="3906" spans="2:13" ht="15" customHeight="1">
      <c r="C3906" s="27" t="s">
        <v>81</v>
      </c>
      <c r="D3906" s="27" t="s">
        <v>91</v>
      </c>
      <c r="E3906" s="28"/>
      <c r="F3906" s="28"/>
      <c r="G3906" s="28"/>
      <c r="H3906" s="28"/>
      <c r="I3906" s="33"/>
    </row>
    <row r="3907" spans="2:13" ht="15" customHeight="1">
      <c r="C3907" s="28"/>
      <c r="D3907" s="28"/>
      <c r="E3907" s="28"/>
      <c r="F3907" s="34" t="s">
        <v>92</v>
      </c>
      <c r="G3907" s="35"/>
      <c r="H3907" s="28"/>
      <c r="I3907" s="33"/>
    </row>
    <row r="3908" spans="2:13" ht="15" customHeight="1">
      <c r="C3908" s="27" t="s">
        <v>82</v>
      </c>
      <c r="D3908" s="27" t="s">
        <v>93</v>
      </c>
      <c r="E3908" s="28"/>
      <c r="F3908" s="28"/>
      <c r="G3908" s="28"/>
      <c r="H3908" s="28"/>
      <c r="I3908" s="36">
        <f>I3899+I3905</f>
        <v>76915.3</v>
      </c>
    </row>
    <row r="3909" spans="2:13" ht="15" customHeight="1">
      <c r="C3909" s="27" t="s">
        <v>83</v>
      </c>
      <c r="D3909" s="27" t="str">
        <f>+"Overhead &amp; Profit "&amp;$L$3*100&amp;"%"</f>
        <v>Overhead &amp; Profit 9,5%</v>
      </c>
      <c r="E3909" s="28"/>
      <c r="F3909" s="28"/>
      <c r="G3909" s="27">
        <f>$L$3</f>
        <v>9.5000000000000001E-2</v>
      </c>
      <c r="H3909" s="28"/>
      <c r="I3909" s="36">
        <f>G3909*I3908</f>
        <v>7306.9535000000005</v>
      </c>
    </row>
    <row r="3910" spans="2:13" ht="15" customHeight="1">
      <c r="B3910" s="37" t="str">
        <f>+$M$10&amp;J3910</f>
        <v>PPL20</v>
      </c>
      <c r="C3910" s="27" t="s">
        <v>1</v>
      </c>
      <c r="D3910" s="27" t="s">
        <v>94</v>
      </c>
      <c r="E3910" s="28"/>
      <c r="F3910" s="28"/>
      <c r="G3910" s="28"/>
      <c r="H3910" s="28"/>
      <c r="I3910" s="36">
        <f>SUM(I3908:I3909)</f>
        <v>84222.253500000006</v>
      </c>
      <c r="J3910" s="21">
        <v>20</v>
      </c>
    </row>
    <row r="3911" spans="2:13">
      <c r="B3911" s="26"/>
      <c r="M3911" s="21"/>
    </row>
    <row r="3912" spans="2:13">
      <c r="B3912" s="26"/>
      <c r="C3912" s="21" t="str">
        <f>VLOOKUP(B3930,'REKAP ANALISA'!$C:$G,3,0)</f>
        <v>Pemasangan 1 m’ plint ubin warna ukuran 10cm x 40cm</v>
      </c>
      <c r="M3912" s="21"/>
    </row>
    <row r="3913" spans="2:13" ht="15" customHeight="1">
      <c r="C3913" s="27" t="s">
        <v>0</v>
      </c>
      <c r="D3913" s="27" t="s">
        <v>60</v>
      </c>
      <c r="E3913" s="27" t="s">
        <v>59</v>
      </c>
      <c r="F3913" s="27" t="s">
        <v>61</v>
      </c>
      <c r="G3913" s="27" t="s">
        <v>62</v>
      </c>
      <c r="H3913" s="27" t="s">
        <v>85</v>
      </c>
      <c r="I3913" s="27" t="s">
        <v>86</v>
      </c>
    </row>
    <row r="3914" spans="2:13" ht="15" customHeight="1">
      <c r="C3914" s="27" t="s">
        <v>14</v>
      </c>
      <c r="D3914" s="27" t="s">
        <v>87</v>
      </c>
      <c r="E3914" s="28"/>
      <c r="F3914" s="28"/>
      <c r="G3914" s="28"/>
      <c r="H3914" s="28"/>
      <c r="I3914" s="28"/>
    </row>
    <row r="3915" spans="2:13" ht="15" customHeight="1">
      <c r="C3915" s="28"/>
      <c r="D3915" s="27" t="s">
        <v>53</v>
      </c>
      <c r="E3915" s="27" t="s">
        <v>63</v>
      </c>
      <c r="F3915" s="29" t="s">
        <v>50</v>
      </c>
      <c r="G3915" s="27">
        <v>0.09</v>
      </c>
      <c r="H3915" s="30">
        <f>VLOOKUP(E3915,UPAH!$C:$F,4,0)</f>
        <v>93000</v>
      </c>
      <c r="I3915" s="31">
        <f t="shared" ref="I3915:I3918" si="395">+G3915*H3915</f>
        <v>8370</v>
      </c>
    </row>
    <row r="3916" spans="2:13" ht="15" customHeight="1">
      <c r="C3916" s="28"/>
      <c r="D3916" s="27" t="s">
        <v>2167</v>
      </c>
      <c r="E3916" s="27" t="s">
        <v>64</v>
      </c>
      <c r="F3916" s="29" t="s">
        <v>50</v>
      </c>
      <c r="G3916" s="27">
        <v>0.09</v>
      </c>
      <c r="H3916" s="30">
        <f>VLOOKUP(E3916,UPAH!$C:$F,4,0)</f>
        <v>98000</v>
      </c>
      <c r="I3916" s="31">
        <f t="shared" si="395"/>
        <v>8820</v>
      </c>
    </row>
    <row r="3917" spans="2:13" ht="15" customHeight="1">
      <c r="C3917" s="28"/>
      <c r="D3917" s="27" t="s">
        <v>51</v>
      </c>
      <c r="E3917" s="27" t="s">
        <v>65</v>
      </c>
      <c r="F3917" s="29" t="s">
        <v>50</v>
      </c>
      <c r="G3917" s="27">
        <v>8.9999999999999993E-3</v>
      </c>
      <c r="H3917" s="30">
        <f>VLOOKUP(E3917,UPAH!$C:$F,4,0)</f>
        <v>106000</v>
      </c>
      <c r="I3917" s="31">
        <f t="shared" si="395"/>
        <v>953.99999999999989</v>
      </c>
    </row>
    <row r="3918" spans="2:13" ht="15" customHeight="1">
      <c r="C3918" s="28"/>
      <c r="D3918" s="27" t="s">
        <v>49</v>
      </c>
      <c r="E3918" s="27" t="s">
        <v>66</v>
      </c>
      <c r="F3918" s="29" t="s">
        <v>50</v>
      </c>
      <c r="G3918" s="27">
        <v>5.0000000000000001E-3</v>
      </c>
      <c r="H3918" s="30">
        <f>VLOOKUP(E3918,UPAH!$C:$F,4,0)</f>
        <v>111000</v>
      </c>
      <c r="I3918" s="31">
        <f t="shared" si="395"/>
        <v>555</v>
      </c>
    </row>
    <row r="3919" spans="2:13" ht="15" customHeight="1">
      <c r="C3919" s="28"/>
      <c r="D3919" s="28"/>
      <c r="E3919" s="28"/>
      <c r="F3919" s="34" t="s">
        <v>88</v>
      </c>
      <c r="G3919" s="35"/>
      <c r="H3919" s="28"/>
      <c r="I3919" s="32">
        <f>SUM(I3915:I3918)</f>
        <v>18699</v>
      </c>
    </row>
    <row r="3920" spans="2:13" ht="15" customHeight="1">
      <c r="C3920" s="27" t="s">
        <v>80</v>
      </c>
      <c r="D3920" s="27" t="s">
        <v>89</v>
      </c>
      <c r="E3920" s="28"/>
      <c r="F3920" s="28"/>
      <c r="G3920" s="28"/>
      <c r="H3920" s="28"/>
      <c r="I3920" s="28"/>
    </row>
    <row r="3921" spans="2:13" ht="15" customHeight="1">
      <c r="C3921" s="28"/>
      <c r="D3921" s="27" t="s">
        <v>2412</v>
      </c>
      <c r="E3921" s="27" t="s">
        <v>2413</v>
      </c>
      <c r="F3921" s="30" t="str">
        <f>VLOOKUP(E3921,MATERIAL!$C:$F,3,0)</f>
        <v>Bh</v>
      </c>
      <c r="G3921" s="27">
        <v>2.65</v>
      </c>
      <c r="H3921" s="30">
        <f>VLOOKUP(E3921,MATERIAL!$C:$F,4,0)</f>
        <v>16900</v>
      </c>
      <c r="I3921" s="31">
        <f t="shared" ref="I3921:I3924" si="396">+G3921*H3921</f>
        <v>44785</v>
      </c>
    </row>
    <row r="3922" spans="2:13" ht="15" customHeight="1">
      <c r="C3922" s="28"/>
      <c r="D3922" s="27" t="s">
        <v>103</v>
      </c>
      <c r="E3922" s="27" t="s">
        <v>104</v>
      </c>
      <c r="F3922" s="30" t="str">
        <f>VLOOKUP(E3922,MATERIAL!$C:$F,3,0)</f>
        <v>Kg</v>
      </c>
      <c r="G3922" s="27">
        <v>1.1399999999999999</v>
      </c>
      <c r="H3922" s="30">
        <f>VLOOKUP(E3922,MATERIAL!$C:$F,4,0)</f>
        <v>1250</v>
      </c>
      <c r="I3922" s="31">
        <f t="shared" si="396"/>
        <v>1424.9999999999998</v>
      </c>
    </row>
    <row r="3923" spans="2:13" ht="15" customHeight="1">
      <c r="C3923" s="28"/>
      <c r="D3923" s="27" t="s">
        <v>2380</v>
      </c>
      <c r="E3923" s="27" t="s">
        <v>2343</v>
      </c>
      <c r="F3923" s="30" t="str">
        <f>VLOOKUP(E3923,MATERIAL!$C:$F,3,0)</f>
        <v>Kg</v>
      </c>
      <c r="G3923" s="27">
        <v>0.1</v>
      </c>
      <c r="H3923" s="30">
        <f>VLOOKUP(E3923,MATERIAL!$C:$F,4,0)</f>
        <v>13300</v>
      </c>
      <c r="I3923" s="31">
        <f t="shared" si="396"/>
        <v>1330</v>
      </c>
    </row>
    <row r="3924" spans="2:13" ht="15" customHeight="1">
      <c r="C3924" s="28"/>
      <c r="D3924" s="27" t="s">
        <v>78</v>
      </c>
      <c r="E3924" s="27" t="s">
        <v>2170</v>
      </c>
      <c r="F3924" s="30" t="str">
        <f>VLOOKUP(E3924,MATERIAL!$C:$F,3,0)</f>
        <v>m3</v>
      </c>
      <c r="G3924" s="27">
        <v>3.0000000000000001E-3</v>
      </c>
      <c r="H3924" s="30">
        <f>VLOOKUP(E3924,MATERIAL!$C:$F,4,0)</f>
        <v>131100</v>
      </c>
      <c r="I3924" s="31">
        <f t="shared" si="396"/>
        <v>393.3</v>
      </c>
    </row>
    <row r="3925" spans="2:13" ht="15" customHeight="1">
      <c r="C3925" s="28"/>
      <c r="D3925" s="28"/>
      <c r="E3925" s="28"/>
      <c r="F3925" s="34" t="s">
        <v>90</v>
      </c>
      <c r="G3925" s="35"/>
      <c r="H3925" s="28"/>
      <c r="I3925" s="32">
        <f>SUM(I3921:I3924)</f>
        <v>47933.3</v>
      </c>
    </row>
    <row r="3926" spans="2:13" ht="15" customHeight="1">
      <c r="C3926" s="27" t="s">
        <v>81</v>
      </c>
      <c r="D3926" s="27" t="s">
        <v>91</v>
      </c>
      <c r="E3926" s="28"/>
      <c r="F3926" s="28"/>
      <c r="G3926" s="28"/>
      <c r="H3926" s="28"/>
      <c r="I3926" s="33"/>
    </row>
    <row r="3927" spans="2:13" ht="15" customHeight="1">
      <c r="C3927" s="28"/>
      <c r="D3927" s="28"/>
      <c r="E3927" s="28"/>
      <c r="F3927" s="34" t="s">
        <v>92</v>
      </c>
      <c r="G3927" s="35"/>
      <c r="H3927" s="28"/>
      <c r="I3927" s="33"/>
    </row>
    <row r="3928" spans="2:13" ht="15" customHeight="1">
      <c r="C3928" s="27" t="s">
        <v>82</v>
      </c>
      <c r="D3928" s="27" t="s">
        <v>93</v>
      </c>
      <c r="E3928" s="28"/>
      <c r="F3928" s="28"/>
      <c r="G3928" s="28"/>
      <c r="H3928" s="28"/>
      <c r="I3928" s="36">
        <f>I3919+I3925</f>
        <v>66632.3</v>
      </c>
    </row>
    <row r="3929" spans="2:13" ht="15" customHeight="1">
      <c r="C3929" s="27" t="s">
        <v>83</v>
      </c>
      <c r="D3929" s="27" t="str">
        <f>+"Overhead &amp; Profit "&amp;$L$3*100&amp;"%"</f>
        <v>Overhead &amp; Profit 9,5%</v>
      </c>
      <c r="E3929" s="28"/>
      <c r="F3929" s="28"/>
      <c r="G3929" s="27">
        <f>$L$3</f>
        <v>9.5000000000000001E-2</v>
      </c>
      <c r="H3929" s="28"/>
      <c r="I3929" s="36">
        <f>G3929*I3928</f>
        <v>6330.0685000000003</v>
      </c>
    </row>
    <row r="3930" spans="2:13" ht="15" customHeight="1">
      <c r="B3930" s="37" t="str">
        <f>+$M$10&amp;J3930</f>
        <v>PPL21</v>
      </c>
      <c r="C3930" s="27" t="s">
        <v>1</v>
      </c>
      <c r="D3930" s="27" t="s">
        <v>94</v>
      </c>
      <c r="E3930" s="28"/>
      <c r="F3930" s="28"/>
      <c r="G3930" s="28"/>
      <c r="H3930" s="28"/>
      <c r="I3930" s="36">
        <f>SUM(I3928:I3929)</f>
        <v>72962.368499999997</v>
      </c>
      <c r="J3930" s="21">
        <v>21</v>
      </c>
    </row>
    <row r="3931" spans="2:13">
      <c r="B3931" s="26"/>
      <c r="M3931" s="21"/>
    </row>
    <row r="3932" spans="2:13">
      <c r="B3932" s="26"/>
      <c r="C3932" s="21" t="str">
        <f>VLOOKUP(B3950,'REKAP ANALISA'!$C:$G,3,0)</f>
        <v>Pemasangan 1 m’ plint ubin teraso ukuran 10cm x 30cm</v>
      </c>
      <c r="M3932" s="21"/>
    </row>
    <row r="3933" spans="2:13" ht="15" customHeight="1">
      <c r="C3933" s="27" t="s">
        <v>0</v>
      </c>
      <c r="D3933" s="27" t="s">
        <v>60</v>
      </c>
      <c r="E3933" s="27" t="s">
        <v>59</v>
      </c>
      <c r="F3933" s="27" t="s">
        <v>61</v>
      </c>
      <c r="G3933" s="27" t="s">
        <v>62</v>
      </c>
      <c r="H3933" s="27" t="s">
        <v>85</v>
      </c>
      <c r="I3933" s="27" t="s">
        <v>86</v>
      </c>
    </row>
    <row r="3934" spans="2:13" ht="15" customHeight="1">
      <c r="C3934" s="27" t="s">
        <v>14</v>
      </c>
      <c r="D3934" s="27" t="s">
        <v>87</v>
      </c>
      <c r="E3934" s="28"/>
      <c r="F3934" s="28"/>
      <c r="G3934" s="28"/>
      <c r="H3934" s="28"/>
      <c r="I3934" s="28"/>
    </row>
    <row r="3935" spans="2:13" ht="15" customHeight="1">
      <c r="C3935" s="28"/>
      <c r="D3935" s="27" t="s">
        <v>53</v>
      </c>
      <c r="E3935" s="27" t="s">
        <v>63</v>
      </c>
      <c r="F3935" s="29" t="s">
        <v>50</v>
      </c>
      <c r="G3935" s="27">
        <v>0.09</v>
      </c>
      <c r="H3935" s="30">
        <f>VLOOKUP(E3935,UPAH!$C:$F,4,0)</f>
        <v>93000</v>
      </c>
      <c r="I3935" s="31">
        <f t="shared" ref="I3935:I3938" si="397">+G3935*H3935</f>
        <v>8370</v>
      </c>
    </row>
    <row r="3936" spans="2:13" ht="15" customHeight="1">
      <c r="C3936" s="28"/>
      <c r="D3936" s="27" t="s">
        <v>2167</v>
      </c>
      <c r="E3936" s="27" t="s">
        <v>64</v>
      </c>
      <c r="F3936" s="29" t="s">
        <v>50</v>
      </c>
      <c r="G3936" s="27">
        <v>0.09</v>
      </c>
      <c r="H3936" s="30">
        <f>VLOOKUP(E3936,UPAH!$C:$F,4,0)</f>
        <v>98000</v>
      </c>
      <c r="I3936" s="31">
        <f t="shared" si="397"/>
        <v>8820</v>
      </c>
    </row>
    <row r="3937" spans="2:13" ht="15" customHeight="1">
      <c r="C3937" s="28"/>
      <c r="D3937" s="27" t="s">
        <v>51</v>
      </c>
      <c r="E3937" s="27" t="s">
        <v>65</v>
      </c>
      <c r="F3937" s="29" t="s">
        <v>50</v>
      </c>
      <c r="G3937" s="27">
        <v>8.9999999999999993E-3</v>
      </c>
      <c r="H3937" s="30">
        <f>VLOOKUP(E3937,UPAH!$C:$F,4,0)</f>
        <v>106000</v>
      </c>
      <c r="I3937" s="31">
        <f t="shared" si="397"/>
        <v>953.99999999999989</v>
      </c>
    </row>
    <row r="3938" spans="2:13" ht="15" customHeight="1">
      <c r="C3938" s="28"/>
      <c r="D3938" s="27" t="s">
        <v>49</v>
      </c>
      <c r="E3938" s="27" t="s">
        <v>66</v>
      </c>
      <c r="F3938" s="29" t="s">
        <v>50</v>
      </c>
      <c r="G3938" s="27">
        <v>5.0000000000000001E-3</v>
      </c>
      <c r="H3938" s="30">
        <f>VLOOKUP(E3938,UPAH!$C:$F,4,0)</f>
        <v>111000</v>
      </c>
      <c r="I3938" s="31">
        <f t="shared" si="397"/>
        <v>555</v>
      </c>
    </row>
    <row r="3939" spans="2:13" ht="15" customHeight="1">
      <c r="C3939" s="28"/>
      <c r="D3939" s="28"/>
      <c r="E3939" s="28"/>
      <c r="F3939" s="34" t="s">
        <v>88</v>
      </c>
      <c r="G3939" s="35"/>
      <c r="H3939" s="28"/>
      <c r="I3939" s="32">
        <f>SUM(I3935:I3938)</f>
        <v>18699</v>
      </c>
    </row>
    <row r="3940" spans="2:13" ht="15" customHeight="1">
      <c r="C3940" s="27" t="s">
        <v>80</v>
      </c>
      <c r="D3940" s="27" t="s">
        <v>89</v>
      </c>
      <c r="E3940" s="28"/>
      <c r="F3940" s="28"/>
      <c r="G3940" s="28"/>
      <c r="H3940" s="28"/>
      <c r="I3940" s="28"/>
    </row>
    <row r="3941" spans="2:13" ht="15" customHeight="1">
      <c r="C3941" s="28"/>
      <c r="D3941" s="27" t="s">
        <v>2414</v>
      </c>
      <c r="E3941" s="27" t="s">
        <v>2415</v>
      </c>
      <c r="F3941" s="30" t="str">
        <f>VLOOKUP(E3941,MATERIAL!$C:$F,3,0)</f>
        <v>Bh</v>
      </c>
      <c r="G3941" s="27">
        <v>3.53</v>
      </c>
      <c r="H3941" s="30">
        <f>VLOOKUP(E3941,MATERIAL!$C:$F,4,0)</f>
        <v>14700</v>
      </c>
      <c r="I3941" s="31">
        <f t="shared" ref="I3941:I3944" si="398">+G3941*H3941</f>
        <v>51891</v>
      </c>
    </row>
    <row r="3942" spans="2:13" ht="15" customHeight="1">
      <c r="C3942" s="28"/>
      <c r="D3942" s="27" t="s">
        <v>103</v>
      </c>
      <c r="E3942" s="27" t="s">
        <v>104</v>
      </c>
      <c r="F3942" s="30" t="str">
        <f>VLOOKUP(E3942,MATERIAL!$C:$F,3,0)</f>
        <v>Kg</v>
      </c>
      <c r="G3942" s="27">
        <v>1.1399999999999999</v>
      </c>
      <c r="H3942" s="30">
        <f>VLOOKUP(E3942,MATERIAL!$C:$F,4,0)</f>
        <v>1250</v>
      </c>
      <c r="I3942" s="31">
        <f t="shared" si="398"/>
        <v>1424.9999999999998</v>
      </c>
    </row>
    <row r="3943" spans="2:13" ht="15" customHeight="1">
      <c r="C3943" s="28"/>
      <c r="D3943" s="27" t="s">
        <v>2380</v>
      </c>
      <c r="E3943" s="27" t="s">
        <v>2343</v>
      </c>
      <c r="F3943" s="30" t="str">
        <f>VLOOKUP(E3943,MATERIAL!$C:$F,3,0)</f>
        <v>Kg</v>
      </c>
      <c r="G3943" s="27">
        <v>0.1</v>
      </c>
      <c r="H3943" s="30">
        <f>VLOOKUP(E3943,MATERIAL!$C:$F,4,0)</f>
        <v>13300</v>
      </c>
      <c r="I3943" s="31">
        <f t="shared" si="398"/>
        <v>1330</v>
      </c>
    </row>
    <row r="3944" spans="2:13" ht="15" customHeight="1">
      <c r="C3944" s="28"/>
      <c r="D3944" s="27" t="s">
        <v>78</v>
      </c>
      <c r="E3944" s="27" t="s">
        <v>2170</v>
      </c>
      <c r="F3944" s="30" t="str">
        <f>VLOOKUP(E3944,MATERIAL!$C:$F,3,0)</f>
        <v>m3</v>
      </c>
      <c r="G3944" s="27">
        <v>3.0000000000000001E-3</v>
      </c>
      <c r="H3944" s="30">
        <f>VLOOKUP(E3944,MATERIAL!$C:$F,4,0)</f>
        <v>131100</v>
      </c>
      <c r="I3944" s="31">
        <f t="shared" si="398"/>
        <v>393.3</v>
      </c>
    </row>
    <row r="3945" spans="2:13" ht="15" customHeight="1">
      <c r="C3945" s="28"/>
      <c r="D3945" s="28"/>
      <c r="E3945" s="28"/>
      <c r="F3945" s="34" t="s">
        <v>90</v>
      </c>
      <c r="G3945" s="35"/>
      <c r="H3945" s="28"/>
      <c r="I3945" s="32">
        <f>SUM(I3941:I3944)</f>
        <v>55039.3</v>
      </c>
    </row>
    <row r="3946" spans="2:13" ht="15" customHeight="1">
      <c r="C3946" s="27" t="s">
        <v>81</v>
      </c>
      <c r="D3946" s="27" t="s">
        <v>91</v>
      </c>
      <c r="E3946" s="28"/>
      <c r="F3946" s="28"/>
      <c r="G3946" s="28"/>
      <c r="H3946" s="28"/>
      <c r="I3946" s="33"/>
    </row>
    <row r="3947" spans="2:13" ht="15" customHeight="1">
      <c r="C3947" s="28"/>
      <c r="D3947" s="28"/>
      <c r="E3947" s="28"/>
      <c r="F3947" s="34" t="s">
        <v>92</v>
      </c>
      <c r="G3947" s="35"/>
      <c r="H3947" s="28"/>
      <c r="I3947" s="33"/>
    </row>
    <row r="3948" spans="2:13" ht="15" customHeight="1">
      <c r="C3948" s="27" t="s">
        <v>82</v>
      </c>
      <c r="D3948" s="27" t="s">
        <v>93</v>
      </c>
      <c r="E3948" s="28"/>
      <c r="F3948" s="28"/>
      <c r="G3948" s="28"/>
      <c r="H3948" s="28"/>
      <c r="I3948" s="36">
        <f>I3939+I3945</f>
        <v>73738.3</v>
      </c>
    </row>
    <row r="3949" spans="2:13" ht="15" customHeight="1">
      <c r="C3949" s="27" t="s">
        <v>83</v>
      </c>
      <c r="D3949" s="27" t="str">
        <f>+"Overhead &amp; Profit "&amp;$L$3*100&amp;"%"</f>
        <v>Overhead &amp; Profit 9,5%</v>
      </c>
      <c r="E3949" s="28"/>
      <c r="F3949" s="28"/>
      <c r="G3949" s="27">
        <f>$L$3</f>
        <v>9.5000000000000001E-2</v>
      </c>
      <c r="H3949" s="28"/>
      <c r="I3949" s="36">
        <f>G3949*I3948</f>
        <v>7005.1385</v>
      </c>
    </row>
    <row r="3950" spans="2:13" ht="15" customHeight="1">
      <c r="B3950" s="37" t="str">
        <f>+$M$10&amp;J3950</f>
        <v>PPL22</v>
      </c>
      <c r="C3950" s="27" t="s">
        <v>1</v>
      </c>
      <c r="D3950" s="27" t="s">
        <v>94</v>
      </c>
      <c r="E3950" s="28"/>
      <c r="F3950" s="28"/>
      <c r="G3950" s="28"/>
      <c r="H3950" s="28"/>
      <c r="I3950" s="36">
        <f>SUM(I3948:I3949)</f>
        <v>80743.438500000004</v>
      </c>
      <c r="J3950" s="21">
        <v>22</v>
      </c>
    </row>
    <row r="3951" spans="2:13">
      <c r="B3951" s="26"/>
      <c r="M3951" s="21"/>
    </row>
    <row r="3952" spans="2:13">
      <c r="B3952" s="26"/>
      <c r="C3952" s="21" t="str">
        <f>VLOOKUP(B3970,'REKAP ANALISA'!$C:$G,3,0)</f>
        <v>Pemasangan 1 m’ plint ubin teraso ukuran 10cm x 40cm</v>
      </c>
      <c r="M3952" s="21"/>
    </row>
    <row r="3953" spans="3:9" ht="15" customHeight="1">
      <c r="C3953" s="27" t="s">
        <v>0</v>
      </c>
      <c r="D3953" s="27" t="s">
        <v>60</v>
      </c>
      <c r="E3953" s="27" t="s">
        <v>59</v>
      </c>
      <c r="F3953" s="27" t="s">
        <v>61</v>
      </c>
      <c r="G3953" s="27" t="s">
        <v>62</v>
      </c>
      <c r="H3953" s="27" t="s">
        <v>85</v>
      </c>
      <c r="I3953" s="27" t="s">
        <v>86</v>
      </c>
    </row>
    <row r="3954" spans="3:9" ht="15" customHeight="1">
      <c r="C3954" s="27" t="s">
        <v>14</v>
      </c>
      <c r="D3954" s="27" t="s">
        <v>87</v>
      </c>
      <c r="E3954" s="28"/>
      <c r="F3954" s="28"/>
      <c r="G3954" s="28"/>
      <c r="H3954" s="28"/>
      <c r="I3954" s="28"/>
    </row>
    <row r="3955" spans="3:9" ht="15" customHeight="1">
      <c r="C3955" s="28"/>
      <c r="D3955" s="27" t="s">
        <v>53</v>
      </c>
      <c r="E3955" s="27" t="s">
        <v>63</v>
      </c>
      <c r="F3955" s="29" t="s">
        <v>50</v>
      </c>
      <c r="G3955" s="27">
        <v>0.09</v>
      </c>
      <c r="H3955" s="30">
        <f>VLOOKUP(E3955,UPAH!$C:$F,4,0)</f>
        <v>93000</v>
      </c>
      <c r="I3955" s="31">
        <f t="shared" ref="I3955:I3958" si="399">+G3955*H3955</f>
        <v>8370</v>
      </c>
    </row>
    <row r="3956" spans="3:9" ht="15" customHeight="1">
      <c r="C3956" s="28"/>
      <c r="D3956" s="27" t="s">
        <v>2167</v>
      </c>
      <c r="E3956" s="27" t="s">
        <v>64</v>
      </c>
      <c r="F3956" s="29" t="s">
        <v>50</v>
      </c>
      <c r="G3956" s="27">
        <v>0.09</v>
      </c>
      <c r="H3956" s="30">
        <f>VLOOKUP(E3956,UPAH!$C:$F,4,0)</f>
        <v>98000</v>
      </c>
      <c r="I3956" s="31">
        <f t="shared" si="399"/>
        <v>8820</v>
      </c>
    </row>
    <row r="3957" spans="3:9" ht="15" customHeight="1">
      <c r="C3957" s="28"/>
      <c r="D3957" s="27" t="s">
        <v>51</v>
      </c>
      <c r="E3957" s="27" t="s">
        <v>65</v>
      </c>
      <c r="F3957" s="29" t="s">
        <v>50</v>
      </c>
      <c r="G3957" s="27">
        <v>8.9999999999999993E-3</v>
      </c>
      <c r="H3957" s="30">
        <f>VLOOKUP(E3957,UPAH!$C:$F,4,0)</f>
        <v>106000</v>
      </c>
      <c r="I3957" s="31">
        <f t="shared" si="399"/>
        <v>953.99999999999989</v>
      </c>
    </row>
    <row r="3958" spans="3:9" ht="15" customHeight="1">
      <c r="C3958" s="28"/>
      <c r="D3958" s="27" t="s">
        <v>49</v>
      </c>
      <c r="E3958" s="27" t="s">
        <v>66</v>
      </c>
      <c r="F3958" s="29" t="s">
        <v>50</v>
      </c>
      <c r="G3958" s="27">
        <v>5.0000000000000001E-3</v>
      </c>
      <c r="H3958" s="30">
        <f>VLOOKUP(E3958,UPAH!$C:$F,4,0)</f>
        <v>111000</v>
      </c>
      <c r="I3958" s="31">
        <f t="shared" si="399"/>
        <v>555</v>
      </c>
    </row>
    <row r="3959" spans="3:9" ht="15" customHeight="1">
      <c r="C3959" s="28"/>
      <c r="D3959" s="28"/>
      <c r="E3959" s="28"/>
      <c r="F3959" s="34" t="s">
        <v>88</v>
      </c>
      <c r="G3959" s="35"/>
      <c r="H3959" s="28"/>
      <c r="I3959" s="32">
        <f>SUM(I3955:I3958)</f>
        <v>18699</v>
      </c>
    </row>
    <row r="3960" spans="3:9" ht="15" customHeight="1">
      <c r="C3960" s="27" t="s">
        <v>80</v>
      </c>
      <c r="D3960" s="27" t="s">
        <v>89</v>
      </c>
      <c r="E3960" s="28"/>
      <c r="F3960" s="28"/>
      <c r="G3960" s="28"/>
      <c r="H3960" s="28"/>
      <c r="I3960" s="28"/>
    </row>
    <row r="3961" spans="3:9" ht="15" customHeight="1">
      <c r="C3961" s="28"/>
      <c r="D3961" s="27" t="s">
        <v>2416</v>
      </c>
      <c r="E3961" s="27" t="s">
        <v>2417</v>
      </c>
      <c r="F3961" s="30" t="str">
        <f>VLOOKUP(E3961,MATERIAL!$C:$F,3,0)</f>
        <v>Bh</v>
      </c>
      <c r="G3961" s="27">
        <v>2.65</v>
      </c>
      <c r="H3961" s="30">
        <f>VLOOKUP(E3961,MATERIAL!$C:$F,4,0)</f>
        <v>14500</v>
      </c>
      <c r="I3961" s="31">
        <f t="shared" ref="I3961:I3964" si="400">+G3961*H3961</f>
        <v>38425</v>
      </c>
    </row>
    <row r="3962" spans="3:9" ht="15" customHeight="1">
      <c r="C3962" s="28"/>
      <c r="D3962" s="27" t="s">
        <v>103</v>
      </c>
      <c r="E3962" s="27" t="s">
        <v>104</v>
      </c>
      <c r="F3962" s="30" t="str">
        <f>VLOOKUP(E3962,MATERIAL!$C:$F,3,0)</f>
        <v>Kg</v>
      </c>
      <c r="G3962" s="27">
        <v>1.1399999999999999</v>
      </c>
      <c r="H3962" s="30">
        <f>VLOOKUP(E3962,MATERIAL!$C:$F,4,0)</f>
        <v>1250</v>
      </c>
      <c r="I3962" s="31">
        <f t="shared" si="400"/>
        <v>1424.9999999999998</v>
      </c>
    </row>
    <row r="3963" spans="3:9" ht="15" customHeight="1">
      <c r="C3963" s="28"/>
      <c r="D3963" s="27" t="s">
        <v>2380</v>
      </c>
      <c r="E3963" s="27" t="s">
        <v>2343</v>
      </c>
      <c r="F3963" s="30" t="str">
        <f>VLOOKUP(E3963,MATERIAL!$C:$F,3,0)</f>
        <v>Kg</v>
      </c>
      <c r="G3963" s="27">
        <v>0.1</v>
      </c>
      <c r="H3963" s="30">
        <f>VLOOKUP(E3963,MATERIAL!$C:$F,4,0)</f>
        <v>13300</v>
      </c>
      <c r="I3963" s="31">
        <f t="shared" si="400"/>
        <v>1330</v>
      </c>
    </row>
    <row r="3964" spans="3:9" ht="15" customHeight="1">
      <c r="C3964" s="28"/>
      <c r="D3964" s="27" t="s">
        <v>78</v>
      </c>
      <c r="E3964" s="27" t="s">
        <v>2170</v>
      </c>
      <c r="F3964" s="30" t="str">
        <f>VLOOKUP(E3964,MATERIAL!$C:$F,3,0)</f>
        <v>m3</v>
      </c>
      <c r="G3964" s="27">
        <v>3.0000000000000001E-3</v>
      </c>
      <c r="H3964" s="30">
        <f>VLOOKUP(E3964,MATERIAL!$C:$F,4,0)</f>
        <v>131100</v>
      </c>
      <c r="I3964" s="31">
        <f t="shared" si="400"/>
        <v>393.3</v>
      </c>
    </row>
    <row r="3965" spans="3:9" ht="15" customHeight="1">
      <c r="C3965" s="28"/>
      <c r="D3965" s="28"/>
      <c r="E3965" s="28"/>
      <c r="F3965" s="34" t="s">
        <v>90</v>
      </c>
      <c r="G3965" s="35"/>
      <c r="H3965" s="28"/>
      <c r="I3965" s="32">
        <f>SUM(I3961:I3964)</f>
        <v>41573.300000000003</v>
      </c>
    </row>
    <row r="3966" spans="3:9" ht="15" customHeight="1">
      <c r="C3966" s="27" t="s">
        <v>81</v>
      </c>
      <c r="D3966" s="27" t="s">
        <v>91</v>
      </c>
      <c r="E3966" s="28"/>
      <c r="F3966" s="28"/>
      <c r="G3966" s="28"/>
      <c r="H3966" s="28"/>
      <c r="I3966" s="33"/>
    </row>
    <row r="3967" spans="3:9" ht="15" customHeight="1">
      <c r="C3967" s="28"/>
      <c r="D3967" s="28"/>
      <c r="E3967" s="28"/>
      <c r="F3967" s="34" t="s">
        <v>92</v>
      </c>
      <c r="G3967" s="35"/>
      <c r="H3967" s="28"/>
      <c r="I3967" s="33"/>
    </row>
    <row r="3968" spans="3:9" ht="15" customHeight="1">
      <c r="C3968" s="27" t="s">
        <v>82</v>
      </c>
      <c r="D3968" s="27" t="s">
        <v>93</v>
      </c>
      <c r="E3968" s="28"/>
      <c r="F3968" s="28"/>
      <c r="G3968" s="28"/>
      <c r="H3968" s="28"/>
      <c r="I3968" s="36">
        <f>I3959+I3965</f>
        <v>60272.3</v>
      </c>
    </row>
    <row r="3969" spans="2:13" ht="15" customHeight="1">
      <c r="C3969" s="27" t="s">
        <v>83</v>
      </c>
      <c r="D3969" s="27" t="str">
        <f>+"Overhead &amp; Profit "&amp;$L$3*100&amp;"%"</f>
        <v>Overhead &amp; Profit 9,5%</v>
      </c>
      <c r="E3969" s="28"/>
      <c r="F3969" s="28"/>
      <c r="G3969" s="27">
        <f>$L$3</f>
        <v>9.5000000000000001E-2</v>
      </c>
      <c r="H3969" s="28"/>
      <c r="I3969" s="36">
        <f>G3969*I3968</f>
        <v>5725.8685000000005</v>
      </c>
    </row>
    <row r="3970" spans="2:13" ht="15" customHeight="1">
      <c r="B3970" s="37" t="str">
        <f>+$M$10&amp;J3970</f>
        <v>PPL23</v>
      </c>
      <c r="C3970" s="27" t="s">
        <v>1</v>
      </c>
      <c r="D3970" s="27" t="s">
        <v>94</v>
      </c>
      <c r="E3970" s="28"/>
      <c r="F3970" s="28"/>
      <c r="G3970" s="28"/>
      <c r="H3970" s="28"/>
      <c r="I3970" s="36">
        <f>SUM(I3968:I3969)</f>
        <v>65998.1685</v>
      </c>
      <c r="J3970" s="21">
        <v>23</v>
      </c>
    </row>
    <row r="3971" spans="2:13">
      <c r="B3971" s="26"/>
      <c r="M3971" s="21"/>
    </row>
    <row r="3972" spans="2:13">
      <c r="B3972" s="26"/>
      <c r="C3972" s="21" t="str">
        <f>VLOOKUP(B3990,'REKAP ANALISA'!$C:$G,3,0)</f>
        <v>Pemasangan 1 m’ plint ubin granit ukuran 10cm x 60cm</v>
      </c>
      <c r="M3972" s="21"/>
    </row>
    <row r="3973" spans="2:13" ht="15" customHeight="1">
      <c r="C3973" s="27" t="s">
        <v>0</v>
      </c>
      <c r="D3973" s="27" t="s">
        <v>60</v>
      </c>
      <c r="E3973" s="27" t="s">
        <v>59</v>
      </c>
      <c r="F3973" s="27" t="s">
        <v>61</v>
      </c>
      <c r="G3973" s="27" t="s">
        <v>62</v>
      </c>
      <c r="H3973" s="27" t="s">
        <v>85</v>
      </c>
      <c r="I3973" s="27" t="s">
        <v>86</v>
      </c>
    </row>
    <row r="3974" spans="2:13" ht="15" customHeight="1">
      <c r="C3974" s="27" t="s">
        <v>14</v>
      </c>
      <c r="D3974" s="27" t="s">
        <v>87</v>
      </c>
      <c r="E3974" s="28"/>
      <c r="F3974" s="28"/>
      <c r="G3974" s="28"/>
      <c r="H3974" s="28"/>
      <c r="I3974" s="28"/>
    </row>
    <row r="3975" spans="2:13" ht="15" customHeight="1">
      <c r="C3975" s="28"/>
      <c r="D3975" s="27" t="s">
        <v>53</v>
      </c>
      <c r="E3975" s="27" t="s">
        <v>63</v>
      </c>
      <c r="F3975" s="29" t="s">
        <v>50</v>
      </c>
      <c r="G3975" s="27">
        <v>0.09</v>
      </c>
      <c r="H3975" s="30">
        <f>VLOOKUP(E3975,UPAH!$C:$F,4,0)</f>
        <v>93000</v>
      </c>
      <c r="I3975" s="31">
        <f t="shared" ref="I3975:I3978" si="401">+G3975*H3975</f>
        <v>8370</v>
      </c>
    </row>
    <row r="3976" spans="2:13" ht="15" customHeight="1">
      <c r="C3976" s="28"/>
      <c r="D3976" s="27" t="s">
        <v>2167</v>
      </c>
      <c r="E3976" s="27" t="s">
        <v>64</v>
      </c>
      <c r="F3976" s="29" t="s">
        <v>50</v>
      </c>
      <c r="G3976" s="27">
        <v>0.09</v>
      </c>
      <c r="H3976" s="30">
        <f>VLOOKUP(E3976,UPAH!$C:$F,4,0)</f>
        <v>98000</v>
      </c>
      <c r="I3976" s="31">
        <f t="shared" si="401"/>
        <v>8820</v>
      </c>
    </row>
    <row r="3977" spans="2:13" ht="15" customHeight="1">
      <c r="C3977" s="28"/>
      <c r="D3977" s="27" t="s">
        <v>51</v>
      </c>
      <c r="E3977" s="27" t="s">
        <v>65</v>
      </c>
      <c r="F3977" s="29" t="s">
        <v>50</v>
      </c>
      <c r="G3977" s="27">
        <v>8.9999999999999993E-3</v>
      </c>
      <c r="H3977" s="30">
        <f>VLOOKUP(E3977,UPAH!$C:$F,4,0)</f>
        <v>106000</v>
      </c>
      <c r="I3977" s="31">
        <f t="shared" si="401"/>
        <v>953.99999999999989</v>
      </c>
    </row>
    <row r="3978" spans="2:13" ht="15" customHeight="1">
      <c r="C3978" s="28"/>
      <c r="D3978" s="27" t="s">
        <v>49</v>
      </c>
      <c r="E3978" s="27" t="s">
        <v>66</v>
      </c>
      <c r="F3978" s="29" t="s">
        <v>50</v>
      </c>
      <c r="G3978" s="27">
        <v>5.0000000000000001E-3</v>
      </c>
      <c r="H3978" s="30">
        <f>VLOOKUP(E3978,UPAH!$C:$F,4,0)</f>
        <v>111000</v>
      </c>
      <c r="I3978" s="31">
        <f t="shared" si="401"/>
        <v>555</v>
      </c>
    </row>
    <row r="3979" spans="2:13" ht="15" customHeight="1">
      <c r="C3979" s="28"/>
      <c r="D3979" s="28"/>
      <c r="E3979" s="28"/>
      <c r="F3979" s="34" t="s">
        <v>88</v>
      </c>
      <c r="G3979" s="35"/>
      <c r="H3979" s="28"/>
      <c r="I3979" s="32">
        <f>SUM(I3975:I3978)</f>
        <v>18699</v>
      </c>
    </row>
    <row r="3980" spans="2:13" ht="15" customHeight="1">
      <c r="C3980" s="27" t="s">
        <v>80</v>
      </c>
      <c r="D3980" s="27" t="s">
        <v>89</v>
      </c>
      <c r="E3980" s="28"/>
      <c r="F3980" s="28"/>
      <c r="G3980" s="28"/>
      <c r="H3980" s="28"/>
      <c r="I3980" s="28"/>
    </row>
    <row r="3981" spans="2:13" ht="15" customHeight="1">
      <c r="C3981" s="28"/>
      <c r="D3981" s="27" t="s">
        <v>2418</v>
      </c>
      <c r="E3981" s="27" t="s">
        <v>2419</v>
      </c>
      <c r="F3981" s="30" t="str">
        <f>VLOOKUP(E3981,MATERIAL!$C:$F,3,0)</f>
        <v>Bh</v>
      </c>
      <c r="G3981" s="27">
        <v>2.65</v>
      </c>
      <c r="H3981" s="30">
        <f>VLOOKUP(E3981,MATERIAL!$C:$F,4,0)</f>
        <v>14400</v>
      </c>
      <c r="I3981" s="31">
        <f t="shared" ref="I3981:I3984" si="402">+G3981*H3981</f>
        <v>38160</v>
      </c>
    </row>
    <row r="3982" spans="2:13" ht="15" customHeight="1">
      <c r="C3982" s="28"/>
      <c r="D3982" s="27" t="s">
        <v>103</v>
      </c>
      <c r="E3982" s="27" t="s">
        <v>104</v>
      </c>
      <c r="F3982" s="30" t="str">
        <f>VLOOKUP(E3982,MATERIAL!$C:$F,3,0)</f>
        <v>Kg</v>
      </c>
      <c r="G3982" s="27">
        <v>1.1399999999999999</v>
      </c>
      <c r="H3982" s="30">
        <f>VLOOKUP(E3982,MATERIAL!$C:$F,4,0)</f>
        <v>1250</v>
      </c>
      <c r="I3982" s="31">
        <f t="shared" si="402"/>
        <v>1424.9999999999998</v>
      </c>
    </row>
    <row r="3983" spans="2:13" ht="15" customHeight="1">
      <c r="C3983" s="28"/>
      <c r="D3983" s="27" t="s">
        <v>2380</v>
      </c>
      <c r="E3983" s="27" t="s">
        <v>2343</v>
      </c>
      <c r="F3983" s="30" t="str">
        <f>VLOOKUP(E3983,MATERIAL!$C:$F,3,0)</f>
        <v>Kg</v>
      </c>
      <c r="G3983" s="27">
        <v>0.1</v>
      </c>
      <c r="H3983" s="30">
        <f>VLOOKUP(E3983,MATERIAL!$C:$F,4,0)</f>
        <v>13300</v>
      </c>
      <c r="I3983" s="31">
        <f t="shared" si="402"/>
        <v>1330</v>
      </c>
    </row>
    <row r="3984" spans="2:13" ht="15" customHeight="1">
      <c r="C3984" s="28"/>
      <c r="D3984" s="27" t="s">
        <v>78</v>
      </c>
      <c r="E3984" s="27" t="s">
        <v>2170</v>
      </c>
      <c r="F3984" s="30" t="str">
        <f>VLOOKUP(E3984,MATERIAL!$C:$F,3,0)</f>
        <v>m3</v>
      </c>
      <c r="G3984" s="27">
        <v>3.0000000000000001E-3</v>
      </c>
      <c r="H3984" s="30">
        <f>VLOOKUP(E3984,MATERIAL!$C:$F,4,0)</f>
        <v>131100</v>
      </c>
      <c r="I3984" s="31">
        <f t="shared" si="402"/>
        <v>393.3</v>
      </c>
    </row>
    <row r="3985" spans="2:13" ht="15" customHeight="1">
      <c r="C3985" s="28"/>
      <c r="D3985" s="28"/>
      <c r="E3985" s="28"/>
      <c r="F3985" s="34" t="s">
        <v>90</v>
      </c>
      <c r="G3985" s="35"/>
      <c r="H3985" s="28"/>
      <c r="I3985" s="32">
        <f>SUM(I3981:I3984)</f>
        <v>41308.300000000003</v>
      </c>
    </row>
    <row r="3986" spans="2:13" ht="15" customHeight="1">
      <c r="C3986" s="27" t="s">
        <v>81</v>
      </c>
      <c r="D3986" s="27" t="s">
        <v>91</v>
      </c>
      <c r="E3986" s="28"/>
      <c r="F3986" s="28"/>
      <c r="G3986" s="28"/>
      <c r="H3986" s="28"/>
      <c r="I3986" s="33"/>
    </row>
    <row r="3987" spans="2:13" ht="15" customHeight="1">
      <c r="C3987" s="28"/>
      <c r="D3987" s="28"/>
      <c r="E3987" s="28"/>
      <c r="F3987" s="34" t="s">
        <v>92</v>
      </c>
      <c r="G3987" s="35"/>
      <c r="H3987" s="28"/>
      <c r="I3987" s="33"/>
    </row>
    <row r="3988" spans="2:13" ht="15" customHeight="1">
      <c r="C3988" s="27" t="s">
        <v>82</v>
      </c>
      <c r="D3988" s="27" t="s">
        <v>93</v>
      </c>
      <c r="E3988" s="28"/>
      <c r="F3988" s="28"/>
      <c r="G3988" s="28"/>
      <c r="H3988" s="28"/>
      <c r="I3988" s="36">
        <f>I3979+I3985</f>
        <v>60007.3</v>
      </c>
    </row>
    <row r="3989" spans="2:13" ht="15" customHeight="1">
      <c r="C3989" s="27" t="s">
        <v>83</v>
      </c>
      <c r="D3989" s="27" t="str">
        <f>+"Overhead &amp; Profit "&amp;$L$3*100&amp;"%"</f>
        <v>Overhead &amp; Profit 9,5%</v>
      </c>
      <c r="E3989" s="28"/>
      <c r="F3989" s="28"/>
      <c r="G3989" s="27">
        <f>$L$3</f>
        <v>9.5000000000000001E-2</v>
      </c>
      <c r="H3989" s="28"/>
      <c r="I3989" s="36">
        <f>G3989*I3988</f>
        <v>5700.6935000000003</v>
      </c>
    </row>
    <row r="3990" spans="2:13" ht="15" customHeight="1">
      <c r="B3990" s="37" t="str">
        <f>+$M$10&amp;J3990</f>
        <v>PPL24</v>
      </c>
      <c r="C3990" s="27" t="s">
        <v>1</v>
      </c>
      <c r="D3990" s="27" t="s">
        <v>94</v>
      </c>
      <c r="E3990" s="28"/>
      <c r="F3990" s="28"/>
      <c r="G3990" s="28"/>
      <c r="H3990" s="28"/>
      <c r="I3990" s="36">
        <f>SUM(I3988:I3989)</f>
        <v>65707.993499999997</v>
      </c>
      <c r="J3990" s="21">
        <v>24</v>
      </c>
    </row>
    <row r="3991" spans="2:13">
      <c r="B3991" s="26"/>
      <c r="M3991" s="21"/>
    </row>
    <row r="3992" spans="2:13">
      <c r="B3992" s="26"/>
      <c r="C3992" s="21" t="str">
        <f>VLOOKUP(B4010,'REKAP ANALISA'!$C:$G,3,0)</f>
        <v>Pemasangan 1 m’ plint ubin granit ukuran 10cm x 30cm</v>
      </c>
      <c r="M3992" s="21"/>
    </row>
    <row r="3993" spans="2:13" ht="15" customHeight="1">
      <c r="C3993" s="27" t="s">
        <v>0</v>
      </c>
      <c r="D3993" s="27" t="s">
        <v>60</v>
      </c>
      <c r="E3993" s="27" t="s">
        <v>59</v>
      </c>
      <c r="F3993" s="27" t="s">
        <v>61</v>
      </c>
      <c r="G3993" s="27" t="s">
        <v>62</v>
      </c>
      <c r="H3993" s="27" t="s">
        <v>85</v>
      </c>
      <c r="I3993" s="27" t="s">
        <v>86</v>
      </c>
    </row>
    <row r="3994" spans="2:13" ht="15" customHeight="1">
      <c r="C3994" s="27" t="s">
        <v>14</v>
      </c>
      <c r="D3994" s="27" t="s">
        <v>87</v>
      </c>
      <c r="E3994" s="28"/>
      <c r="F3994" s="28"/>
      <c r="G3994" s="28"/>
      <c r="H3994" s="28"/>
      <c r="I3994" s="28"/>
    </row>
    <row r="3995" spans="2:13" ht="15" customHeight="1">
      <c r="C3995" s="28"/>
      <c r="D3995" s="27" t="s">
        <v>53</v>
      </c>
      <c r="E3995" s="27" t="s">
        <v>63</v>
      </c>
      <c r="F3995" s="29" t="s">
        <v>50</v>
      </c>
      <c r="G3995" s="27">
        <v>0.09</v>
      </c>
      <c r="H3995" s="30">
        <f>VLOOKUP(E3995,UPAH!$C:$F,4,0)</f>
        <v>93000</v>
      </c>
      <c r="I3995" s="31">
        <f t="shared" ref="I3995:I3998" si="403">+G3995*H3995</f>
        <v>8370</v>
      </c>
    </row>
    <row r="3996" spans="2:13" ht="15" customHeight="1">
      <c r="C3996" s="28"/>
      <c r="D3996" s="27" t="s">
        <v>2167</v>
      </c>
      <c r="E3996" s="27" t="s">
        <v>64</v>
      </c>
      <c r="F3996" s="29" t="s">
        <v>50</v>
      </c>
      <c r="G3996" s="27">
        <v>0.09</v>
      </c>
      <c r="H3996" s="30">
        <f>VLOOKUP(E3996,UPAH!$C:$F,4,0)</f>
        <v>98000</v>
      </c>
      <c r="I3996" s="31">
        <f t="shared" si="403"/>
        <v>8820</v>
      </c>
    </row>
    <row r="3997" spans="2:13" ht="15" customHeight="1">
      <c r="C3997" s="28"/>
      <c r="D3997" s="27" t="s">
        <v>51</v>
      </c>
      <c r="E3997" s="27" t="s">
        <v>65</v>
      </c>
      <c r="F3997" s="29" t="s">
        <v>50</v>
      </c>
      <c r="G3997" s="27">
        <v>8.9999999999999993E-3</v>
      </c>
      <c r="H3997" s="30">
        <f>VLOOKUP(E3997,UPAH!$C:$F,4,0)</f>
        <v>106000</v>
      </c>
      <c r="I3997" s="31">
        <f t="shared" si="403"/>
        <v>953.99999999999989</v>
      </c>
    </row>
    <row r="3998" spans="2:13" ht="15" customHeight="1">
      <c r="C3998" s="28"/>
      <c r="D3998" s="27" t="s">
        <v>49</v>
      </c>
      <c r="E3998" s="27" t="s">
        <v>66</v>
      </c>
      <c r="F3998" s="29" t="s">
        <v>50</v>
      </c>
      <c r="G3998" s="27">
        <v>5.0000000000000001E-3</v>
      </c>
      <c r="H3998" s="30">
        <f>VLOOKUP(E3998,UPAH!$C:$F,4,0)</f>
        <v>111000</v>
      </c>
      <c r="I3998" s="31">
        <f t="shared" si="403"/>
        <v>555</v>
      </c>
    </row>
    <row r="3999" spans="2:13" ht="15" customHeight="1">
      <c r="C3999" s="28"/>
      <c r="D3999" s="28"/>
      <c r="E3999" s="28"/>
      <c r="F3999" s="34" t="s">
        <v>88</v>
      </c>
      <c r="G3999" s="35"/>
      <c r="H3999" s="28"/>
      <c r="I3999" s="32">
        <f>SUM(I3995:I3998)</f>
        <v>18699</v>
      </c>
    </row>
    <row r="4000" spans="2:13" ht="15" customHeight="1">
      <c r="C4000" s="27" t="s">
        <v>80</v>
      </c>
      <c r="D4000" s="27" t="s">
        <v>89</v>
      </c>
      <c r="E4000" s="28"/>
      <c r="F4000" s="28"/>
      <c r="G4000" s="28"/>
      <c r="H4000" s="28"/>
      <c r="I4000" s="28"/>
    </row>
    <row r="4001" spans="2:13" ht="15" customHeight="1">
      <c r="C4001" s="28"/>
      <c r="D4001" s="27" t="s">
        <v>2420</v>
      </c>
      <c r="E4001" s="27" t="s">
        <v>2421</v>
      </c>
      <c r="F4001" s="30" t="str">
        <f>VLOOKUP(E4001,MATERIAL!$C:$F,3,0)</f>
        <v>Bh</v>
      </c>
      <c r="G4001" s="27">
        <v>3.53</v>
      </c>
      <c r="H4001" s="30">
        <f>VLOOKUP(E4001,MATERIAL!$C:$F,4,0)</f>
        <v>14300</v>
      </c>
      <c r="I4001" s="31">
        <f t="shared" ref="I4001:I4004" si="404">+G4001*H4001</f>
        <v>50479</v>
      </c>
    </row>
    <row r="4002" spans="2:13" ht="15" customHeight="1">
      <c r="C4002" s="28"/>
      <c r="D4002" s="27" t="s">
        <v>103</v>
      </c>
      <c r="E4002" s="27" t="s">
        <v>104</v>
      </c>
      <c r="F4002" s="30" t="str">
        <f>VLOOKUP(E4002,MATERIAL!$C:$F,3,0)</f>
        <v>Kg</v>
      </c>
      <c r="G4002" s="27">
        <v>1.1399999999999999</v>
      </c>
      <c r="H4002" s="30">
        <f>VLOOKUP(E4002,MATERIAL!$C:$F,4,0)</f>
        <v>1250</v>
      </c>
      <c r="I4002" s="31">
        <f t="shared" si="404"/>
        <v>1424.9999999999998</v>
      </c>
    </row>
    <row r="4003" spans="2:13" ht="15" customHeight="1">
      <c r="C4003" s="28"/>
      <c r="D4003" s="27" t="s">
        <v>2380</v>
      </c>
      <c r="E4003" s="27" t="s">
        <v>2343</v>
      </c>
      <c r="F4003" s="30" t="str">
        <f>VLOOKUP(E4003,MATERIAL!$C:$F,3,0)</f>
        <v>Kg</v>
      </c>
      <c r="G4003" s="27">
        <v>0.1</v>
      </c>
      <c r="H4003" s="30">
        <f>VLOOKUP(E4003,MATERIAL!$C:$F,4,0)</f>
        <v>13300</v>
      </c>
      <c r="I4003" s="31">
        <f t="shared" si="404"/>
        <v>1330</v>
      </c>
    </row>
    <row r="4004" spans="2:13" ht="15" customHeight="1">
      <c r="C4004" s="28"/>
      <c r="D4004" s="27" t="s">
        <v>78</v>
      </c>
      <c r="E4004" s="27" t="s">
        <v>2170</v>
      </c>
      <c r="F4004" s="30" t="str">
        <f>VLOOKUP(E4004,MATERIAL!$C:$F,3,0)</f>
        <v>m3</v>
      </c>
      <c r="G4004" s="27">
        <v>3.0000000000000001E-3</v>
      </c>
      <c r="H4004" s="30">
        <f>VLOOKUP(E4004,MATERIAL!$C:$F,4,0)</f>
        <v>131100</v>
      </c>
      <c r="I4004" s="31">
        <f t="shared" si="404"/>
        <v>393.3</v>
      </c>
    </row>
    <row r="4005" spans="2:13" ht="15" customHeight="1">
      <c r="C4005" s="28"/>
      <c r="D4005" s="28"/>
      <c r="E4005" s="28"/>
      <c r="F4005" s="34" t="s">
        <v>90</v>
      </c>
      <c r="G4005" s="35"/>
      <c r="H4005" s="28"/>
      <c r="I4005" s="32">
        <f>SUM(I4001:I4004)</f>
        <v>53627.3</v>
      </c>
    </row>
    <row r="4006" spans="2:13" ht="15" customHeight="1">
      <c r="C4006" s="27" t="s">
        <v>81</v>
      </c>
      <c r="D4006" s="27" t="s">
        <v>91</v>
      </c>
      <c r="E4006" s="28"/>
      <c r="F4006" s="28"/>
      <c r="G4006" s="28"/>
      <c r="H4006" s="28"/>
      <c r="I4006" s="33"/>
    </row>
    <row r="4007" spans="2:13" ht="15" customHeight="1">
      <c r="C4007" s="28"/>
      <c r="D4007" s="28"/>
      <c r="E4007" s="28"/>
      <c r="F4007" s="34" t="s">
        <v>92</v>
      </c>
      <c r="G4007" s="35"/>
      <c r="H4007" s="28"/>
      <c r="I4007" s="33"/>
    </row>
    <row r="4008" spans="2:13" ht="15" customHeight="1">
      <c r="C4008" s="27" t="s">
        <v>82</v>
      </c>
      <c r="D4008" s="27" t="s">
        <v>93</v>
      </c>
      <c r="E4008" s="28"/>
      <c r="F4008" s="28"/>
      <c r="G4008" s="28"/>
      <c r="H4008" s="28"/>
      <c r="I4008" s="36">
        <f>I3999+I4005</f>
        <v>72326.3</v>
      </c>
    </row>
    <row r="4009" spans="2:13" ht="15" customHeight="1">
      <c r="C4009" s="27" t="s">
        <v>83</v>
      </c>
      <c r="D4009" s="27" t="str">
        <f>+"Overhead &amp; Profit "&amp;$L$3*100&amp;"%"</f>
        <v>Overhead &amp; Profit 9,5%</v>
      </c>
      <c r="E4009" s="28"/>
      <c r="F4009" s="28"/>
      <c r="G4009" s="27">
        <f>$L$3</f>
        <v>9.5000000000000001E-2</v>
      </c>
      <c r="H4009" s="28"/>
      <c r="I4009" s="36">
        <f>G4009*I4008</f>
        <v>6870.9985000000006</v>
      </c>
    </row>
    <row r="4010" spans="2:13" ht="15" customHeight="1">
      <c r="B4010" s="37" t="str">
        <f>+$M$10&amp;J4010</f>
        <v>PPL25</v>
      </c>
      <c r="C4010" s="27" t="s">
        <v>1</v>
      </c>
      <c r="D4010" s="27" t="s">
        <v>94</v>
      </c>
      <c r="E4010" s="28"/>
      <c r="F4010" s="28"/>
      <c r="G4010" s="28"/>
      <c r="H4010" s="28"/>
      <c r="I4010" s="36">
        <f>SUM(I4008:I4009)</f>
        <v>79197.298500000004</v>
      </c>
      <c r="J4010" s="21">
        <v>25</v>
      </c>
    </row>
    <row r="4011" spans="2:13">
      <c r="B4011" s="26"/>
      <c r="M4011" s="21"/>
    </row>
    <row r="4012" spans="2:13">
      <c r="B4012" s="26"/>
      <c r="C4012" s="21" t="str">
        <f>VLOOKUP(B4030,'REKAP ANALISA'!$C:$G,3,0)</f>
        <v>Pemasangan 1 m’ plint ubin teralux kerang ukuran 10cm x 40cm</v>
      </c>
      <c r="M4012" s="21"/>
    </row>
    <row r="4013" spans="2:13" ht="15" customHeight="1">
      <c r="C4013" s="27" t="s">
        <v>0</v>
      </c>
      <c r="D4013" s="27" t="s">
        <v>60</v>
      </c>
      <c r="E4013" s="27" t="s">
        <v>59</v>
      </c>
      <c r="F4013" s="27" t="s">
        <v>61</v>
      </c>
      <c r="G4013" s="27" t="s">
        <v>62</v>
      </c>
      <c r="H4013" s="27" t="s">
        <v>85</v>
      </c>
      <c r="I4013" s="27" t="s">
        <v>86</v>
      </c>
    </row>
    <row r="4014" spans="2:13" ht="15" customHeight="1">
      <c r="C4014" s="27" t="s">
        <v>14</v>
      </c>
      <c r="D4014" s="27" t="s">
        <v>87</v>
      </c>
      <c r="E4014" s="28"/>
      <c r="F4014" s="28"/>
      <c r="G4014" s="28"/>
      <c r="H4014" s="28"/>
      <c r="I4014" s="28"/>
    </row>
    <row r="4015" spans="2:13" ht="15" customHeight="1">
      <c r="C4015" s="28"/>
      <c r="D4015" s="27" t="s">
        <v>53</v>
      </c>
      <c r="E4015" s="27" t="s">
        <v>63</v>
      </c>
      <c r="F4015" s="29" t="s">
        <v>50</v>
      </c>
      <c r="G4015" s="27">
        <v>0.09</v>
      </c>
      <c r="H4015" s="30">
        <f>VLOOKUP(E4015,UPAH!$C:$F,4,0)</f>
        <v>93000</v>
      </c>
      <c r="I4015" s="31">
        <f t="shared" ref="I4015:I4018" si="405">+G4015*H4015</f>
        <v>8370</v>
      </c>
    </row>
    <row r="4016" spans="2:13" ht="15" customHeight="1">
      <c r="C4016" s="28"/>
      <c r="D4016" s="27" t="s">
        <v>2167</v>
      </c>
      <c r="E4016" s="27" t="s">
        <v>64</v>
      </c>
      <c r="F4016" s="29" t="s">
        <v>50</v>
      </c>
      <c r="G4016" s="27">
        <v>0.09</v>
      </c>
      <c r="H4016" s="30">
        <f>VLOOKUP(E4016,UPAH!$C:$F,4,0)</f>
        <v>98000</v>
      </c>
      <c r="I4016" s="31">
        <f t="shared" si="405"/>
        <v>8820</v>
      </c>
    </row>
    <row r="4017" spans="2:13" ht="15" customHeight="1">
      <c r="C4017" s="28"/>
      <c r="D4017" s="27" t="s">
        <v>51</v>
      </c>
      <c r="E4017" s="27" t="s">
        <v>65</v>
      </c>
      <c r="F4017" s="29" t="s">
        <v>50</v>
      </c>
      <c r="G4017" s="27">
        <v>8.9999999999999993E-3</v>
      </c>
      <c r="H4017" s="30">
        <f>VLOOKUP(E4017,UPAH!$C:$F,4,0)</f>
        <v>106000</v>
      </c>
      <c r="I4017" s="31">
        <f t="shared" si="405"/>
        <v>953.99999999999989</v>
      </c>
    </row>
    <row r="4018" spans="2:13" ht="15" customHeight="1">
      <c r="C4018" s="28"/>
      <c r="D4018" s="27" t="s">
        <v>49</v>
      </c>
      <c r="E4018" s="27" t="s">
        <v>66</v>
      </c>
      <c r="F4018" s="29" t="s">
        <v>50</v>
      </c>
      <c r="G4018" s="27">
        <v>5.0000000000000001E-3</v>
      </c>
      <c r="H4018" s="30">
        <f>VLOOKUP(E4018,UPAH!$C:$F,4,0)</f>
        <v>111000</v>
      </c>
      <c r="I4018" s="31">
        <f t="shared" si="405"/>
        <v>555</v>
      </c>
    </row>
    <row r="4019" spans="2:13" ht="15" customHeight="1">
      <c r="C4019" s="28"/>
      <c r="D4019" s="28"/>
      <c r="E4019" s="28"/>
      <c r="F4019" s="34" t="s">
        <v>88</v>
      </c>
      <c r="G4019" s="35"/>
      <c r="H4019" s="28"/>
      <c r="I4019" s="32">
        <f>SUM(I4015:I4018)</f>
        <v>18699</v>
      </c>
    </row>
    <row r="4020" spans="2:13" ht="15" customHeight="1">
      <c r="C4020" s="27" t="s">
        <v>80</v>
      </c>
      <c r="D4020" s="27" t="s">
        <v>89</v>
      </c>
      <c r="E4020" s="28"/>
      <c r="F4020" s="28"/>
      <c r="G4020" s="28"/>
      <c r="H4020" s="28"/>
      <c r="I4020" s="28"/>
    </row>
    <row r="4021" spans="2:13" ht="15" customHeight="1">
      <c r="C4021" s="28"/>
      <c r="D4021" s="27" t="s">
        <v>2422</v>
      </c>
      <c r="E4021" s="27" t="s">
        <v>2423</v>
      </c>
      <c r="F4021" s="30" t="str">
        <f>VLOOKUP(E4021,MATERIAL!$C:$F,3,0)</f>
        <v>Bh</v>
      </c>
      <c r="G4021" s="27">
        <v>2.63</v>
      </c>
      <c r="H4021" s="30">
        <f>VLOOKUP(E4021,MATERIAL!$C:$F,4,0)</f>
        <v>14400</v>
      </c>
      <c r="I4021" s="31">
        <f t="shared" ref="I4021:I4024" si="406">+G4021*H4021</f>
        <v>37872</v>
      </c>
    </row>
    <row r="4022" spans="2:13" ht="15" customHeight="1">
      <c r="C4022" s="28"/>
      <c r="D4022" s="27" t="s">
        <v>103</v>
      </c>
      <c r="E4022" s="27" t="s">
        <v>104</v>
      </c>
      <c r="F4022" s="30" t="str">
        <f>VLOOKUP(E4022,MATERIAL!$C:$F,3,0)</f>
        <v>Kg</v>
      </c>
      <c r="G4022" s="27">
        <v>1.1399999999999999</v>
      </c>
      <c r="H4022" s="30">
        <f>VLOOKUP(E4022,MATERIAL!$C:$F,4,0)</f>
        <v>1250</v>
      </c>
      <c r="I4022" s="31">
        <f t="shared" si="406"/>
        <v>1424.9999999999998</v>
      </c>
    </row>
    <row r="4023" spans="2:13" ht="15" customHeight="1">
      <c r="C4023" s="28"/>
      <c r="D4023" s="27" t="s">
        <v>2380</v>
      </c>
      <c r="E4023" s="27" t="s">
        <v>2343</v>
      </c>
      <c r="F4023" s="30" t="str">
        <f>VLOOKUP(E4023,MATERIAL!$C:$F,3,0)</f>
        <v>Kg</v>
      </c>
      <c r="G4023" s="27">
        <v>0.1</v>
      </c>
      <c r="H4023" s="30">
        <f>VLOOKUP(E4023,MATERIAL!$C:$F,4,0)</f>
        <v>13300</v>
      </c>
      <c r="I4023" s="31">
        <f t="shared" si="406"/>
        <v>1330</v>
      </c>
    </row>
    <row r="4024" spans="2:13" ht="15" customHeight="1">
      <c r="C4024" s="28"/>
      <c r="D4024" s="27" t="s">
        <v>78</v>
      </c>
      <c r="E4024" s="27" t="s">
        <v>2170</v>
      </c>
      <c r="F4024" s="30" t="str">
        <f>VLOOKUP(E4024,MATERIAL!$C:$F,3,0)</f>
        <v>m3</v>
      </c>
      <c r="G4024" s="27">
        <v>3.0000000000000001E-3</v>
      </c>
      <c r="H4024" s="30">
        <f>VLOOKUP(E4024,MATERIAL!$C:$F,4,0)</f>
        <v>131100</v>
      </c>
      <c r="I4024" s="31">
        <f t="shared" si="406"/>
        <v>393.3</v>
      </c>
    </row>
    <row r="4025" spans="2:13" ht="15" customHeight="1">
      <c r="C4025" s="28"/>
      <c r="D4025" s="28"/>
      <c r="E4025" s="28"/>
      <c r="F4025" s="34" t="s">
        <v>90</v>
      </c>
      <c r="G4025" s="35"/>
      <c r="H4025" s="28"/>
      <c r="I4025" s="32">
        <f>SUM(I4021:I4024)</f>
        <v>41020.300000000003</v>
      </c>
    </row>
    <row r="4026" spans="2:13" ht="15" customHeight="1">
      <c r="C4026" s="27" t="s">
        <v>81</v>
      </c>
      <c r="D4026" s="27" t="s">
        <v>91</v>
      </c>
      <c r="E4026" s="28"/>
      <c r="F4026" s="28"/>
      <c r="G4026" s="28"/>
      <c r="H4026" s="28"/>
      <c r="I4026" s="33"/>
    </row>
    <row r="4027" spans="2:13" ht="15" customHeight="1">
      <c r="C4027" s="28"/>
      <c r="D4027" s="28"/>
      <c r="E4027" s="28"/>
      <c r="F4027" s="34" t="s">
        <v>92</v>
      </c>
      <c r="G4027" s="35"/>
      <c r="H4027" s="28"/>
      <c r="I4027" s="33"/>
    </row>
    <row r="4028" spans="2:13" ht="15" customHeight="1">
      <c r="C4028" s="27" t="s">
        <v>82</v>
      </c>
      <c r="D4028" s="27" t="s">
        <v>93</v>
      </c>
      <c r="E4028" s="28"/>
      <c r="F4028" s="28"/>
      <c r="G4028" s="28"/>
      <c r="H4028" s="28"/>
      <c r="I4028" s="36">
        <f>I4019+I4025</f>
        <v>59719.3</v>
      </c>
    </row>
    <row r="4029" spans="2:13" ht="15" customHeight="1">
      <c r="C4029" s="27" t="s">
        <v>83</v>
      </c>
      <c r="D4029" s="27" t="str">
        <f>+"Overhead &amp; Profit "&amp;$L$3*100&amp;"%"</f>
        <v>Overhead &amp; Profit 9,5%</v>
      </c>
      <c r="E4029" s="28"/>
      <c r="F4029" s="28"/>
      <c r="G4029" s="27">
        <f>$L$3</f>
        <v>9.5000000000000001E-2</v>
      </c>
      <c r="H4029" s="28"/>
      <c r="I4029" s="36">
        <f>G4029*I4028</f>
        <v>5673.3335000000006</v>
      </c>
    </row>
    <row r="4030" spans="2:13" ht="15" customHeight="1">
      <c r="B4030" s="37" t="str">
        <f>+$M$10&amp;J4030</f>
        <v>PPL26</v>
      </c>
      <c r="C4030" s="27" t="s">
        <v>1</v>
      </c>
      <c r="D4030" s="27" t="s">
        <v>94</v>
      </c>
      <c r="E4030" s="28"/>
      <c r="F4030" s="28"/>
      <c r="G4030" s="28"/>
      <c r="H4030" s="28"/>
      <c r="I4030" s="36">
        <f>SUM(I4028:I4029)</f>
        <v>65392.633500000004</v>
      </c>
      <c r="J4030" s="21">
        <v>26</v>
      </c>
    </row>
    <row r="4031" spans="2:13">
      <c r="B4031" s="26"/>
      <c r="M4031" s="21"/>
    </row>
    <row r="4032" spans="2:13">
      <c r="B4032" s="26"/>
      <c r="C4032" s="21" t="str">
        <f>VLOOKUP(B4050,'REKAP ANALISA'!$C:$G,3,0)</f>
        <v>Pemasangan 1 m’ plint ubin teralux kerang ukuran 10cm x 30cm</v>
      </c>
      <c r="M4032" s="21"/>
    </row>
    <row r="4033" spans="3:9" ht="15" customHeight="1">
      <c r="C4033" s="27" t="s">
        <v>0</v>
      </c>
      <c r="D4033" s="27" t="s">
        <v>60</v>
      </c>
      <c r="E4033" s="27" t="s">
        <v>59</v>
      </c>
      <c r="F4033" s="27" t="s">
        <v>61</v>
      </c>
      <c r="G4033" s="27" t="s">
        <v>62</v>
      </c>
      <c r="H4033" s="27" t="s">
        <v>85</v>
      </c>
      <c r="I4033" s="27" t="s">
        <v>86</v>
      </c>
    </row>
    <row r="4034" spans="3:9" ht="15" customHeight="1">
      <c r="C4034" s="27" t="s">
        <v>14</v>
      </c>
      <c r="D4034" s="27" t="s">
        <v>87</v>
      </c>
      <c r="E4034" s="28"/>
      <c r="F4034" s="28"/>
      <c r="G4034" s="28"/>
      <c r="H4034" s="33"/>
      <c r="I4034" s="28"/>
    </row>
    <row r="4035" spans="3:9" ht="15" customHeight="1">
      <c r="C4035" s="28"/>
      <c r="D4035" s="27" t="s">
        <v>53</v>
      </c>
      <c r="E4035" s="27" t="s">
        <v>63</v>
      </c>
      <c r="F4035" s="29" t="s">
        <v>50</v>
      </c>
      <c r="G4035" s="27">
        <v>0.09</v>
      </c>
      <c r="H4035" s="30">
        <f>VLOOKUP(E4035,UPAH!$C:$F,4,0)</f>
        <v>93000</v>
      </c>
      <c r="I4035" s="31">
        <f t="shared" ref="I4035:I4038" si="407">+G4035*H4035</f>
        <v>8370</v>
      </c>
    </row>
    <row r="4036" spans="3:9" ht="15" customHeight="1">
      <c r="C4036" s="28"/>
      <c r="D4036" s="27" t="s">
        <v>2167</v>
      </c>
      <c r="E4036" s="27" t="s">
        <v>64</v>
      </c>
      <c r="F4036" s="29" t="s">
        <v>50</v>
      </c>
      <c r="G4036" s="27">
        <v>0.09</v>
      </c>
      <c r="H4036" s="30">
        <f>VLOOKUP(E4036,UPAH!$C:$F,4,0)</f>
        <v>98000</v>
      </c>
      <c r="I4036" s="31">
        <f t="shared" si="407"/>
        <v>8820</v>
      </c>
    </row>
    <row r="4037" spans="3:9" ht="15" customHeight="1">
      <c r="C4037" s="28"/>
      <c r="D4037" s="27" t="s">
        <v>51</v>
      </c>
      <c r="E4037" s="27" t="s">
        <v>65</v>
      </c>
      <c r="F4037" s="29" t="s">
        <v>50</v>
      </c>
      <c r="G4037" s="27">
        <v>8.9999999999999993E-3</v>
      </c>
      <c r="H4037" s="30">
        <f>VLOOKUP(E4037,UPAH!$C:$F,4,0)</f>
        <v>106000</v>
      </c>
      <c r="I4037" s="31">
        <f t="shared" si="407"/>
        <v>953.99999999999989</v>
      </c>
    </row>
    <row r="4038" spans="3:9" ht="15" customHeight="1">
      <c r="C4038" s="28"/>
      <c r="D4038" s="27" t="s">
        <v>49</v>
      </c>
      <c r="E4038" s="27" t="s">
        <v>66</v>
      </c>
      <c r="F4038" s="29" t="s">
        <v>50</v>
      </c>
      <c r="G4038" s="27">
        <v>5.0000000000000001E-3</v>
      </c>
      <c r="H4038" s="30">
        <f>VLOOKUP(E4038,UPAH!$C:$F,4,0)</f>
        <v>111000</v>
      </c>
      <c r="I4038" s="31">
        <f t="shared" si="407"/>
        <v>555</v>
      </c>
    </row>
    <row r="4039" spans="3:9" ht="15" customHeight="1">
      <c r="C4039" s="28"/>
      <c r="D4039" s="28"/>
      <c r="E4039" s="28"/>
      <c r="F4039" s="34" t="s">
        <v>88</v>
      </c>
      <c r="G4039" s="35"/>
      <c r="H4039" s="28"/>
      <c r="I4039" s="32">
        <f>SUM(I4035:I4038)</f>
        <v>18699</v>
      </c>
    </row>
    <row r="4040" spans="3:9" ht="15" customHeight="1">
      <c r="C4040" s="27" t="s">
        <v>80</v>
      </c>
      <c r="D4040" s="27" t="s">
        <v>89</v>
      </c>
      <c r="E4040" s="28"/>
      <c r="F4040" s="28"/>
      <c r="G4040" s="28"/>
      <c r="H4040" s="28"/>
      <c r="I4040" s="28"/>
    </row>
    <row r="4041" spans="3:9" ht="15" customHeight="1">
      <c r="C4041" s="28"/>
      <c r="D4041" s="27" t="s">
        <v>2424</v>
      </c>
      <c r="E4041" s="27" t="s">
        <v>2425</v>
      </c>
      <c r="F4041" s="30" t="str">
        <f>VLOOKUP(E4041,MATERIAL!$C:$F,3,0)</f>
        <v>Bh</v>
      </c>
      <c r="G4041" s="27">
        <v>3.53</v>
      </c>
      <c r="H4041" s="30">
        <f>VLOOKUP(E4041,MATERIAL!$C:$F,4,0)</f>
        <v>14200</v>
      </c>
      <c r="I4041" s="31">
        <f t="shared" ref="I4041:I4044" si="408">+G4041*H4041</f>
        <v>50126</v>
      </c>
    </row>
    <row r="4042" spans="3:9" ht="15" customHeight="1">
      <c r="C4042" s="28"/>
      <c r="D4042" s="27" t="s">
        <v>103</v>
      </c>
      <c r="E4042" s="27" t="s">
        <v>104</v>
      </c>
      <c r="F4042" s="30" t="str">
        <f>VLOOKUP(E4042,MATERIAL!$C:$F,3,0)</f>
        <v>Kg</v>
      </c>
      <c r="G4042" s="27">
        <v>1.1399999999999999</v>
      </c>
      <c r="H4042" s="30">
        <f>VLOOKUP(E4042,MATERIAL!$C:$F,4,0)</f>
        <v>1250</v>
      </c>
      <c r="I4042" s="31">
        <f t="shared" si="408"/>
        <v>1424.9999999999998</v>
      </c>
    </row>
    <row r="4043" spans="3:9" ht="15" customHeight="1">
      <c r="C4043" s="28"/>
      <c r="D4043" s="27" t="s">
        <v>2380</v>
      </c>
      <c r="E4043" s="27" t="s">
        <v>2343</v>
      </c>
      <c r="F4043" s="30" t="str">
        <f>VLOOKUP(E4043,MATERIAL!$C:$F,3,0)</f>
        <v>Kg</v>
      </c>
      <c r="G4043" s="27">
        <v>0.1</v>
      </c>
      <c r="H4043" s="30">
        <f>VLOOKUP(E4043,MATERIAL!$C:$F,4,0)</f>
        <v>13300</v>
      </c>
      <c r="I4043" s="31">
        <f t="shared" si="408"/>
        <v>1330</v>
      </c>
    </row>
    <row r="4044" spans="3:9" ht="15" customHeight="1">
      <c r="C4044" s="28"/>
      <c r="D4044" s="27" t="s">
        <v>78</v>
      </c>
      <c r="E4044" s="27" t="s">
        <v>2170</v>
      </c>
      <c r="F4044" s="30" t="str">
        <f>VLOOKUP(E4044,MATERIAL!$C:$F,3,0)</f>
        <v>m3</v>
      </c>
      <c r="G4044" s="27">
        <v>3.0000000000000001E-3</v>
      </c>
      <c r="H4044" s="30">
        <f>VLOOKUP(E4044,MATERIAL!$C:$F,4,0)</f>
        <v>131100</v>
      </c>
      <c r="I4044" s="31">
        <f t="shared" si="408"/>
        <v>393.3</v>
      </c>
    </row>
    <row r="4045" spans="3:9" ht="15" customHeight="1">
      <c r="C4045" s="28"/>
      <c r="D4045" s="28"/>
      <c r="E4045" s="28"/>
      <c r="F4045" s="34" t="s">
        <v>90</v>
      </c>
      <c r="G4045" s="35"/>
      <c r="H4045" s="28"/>
      <c r="I4045" s="32">
        <f>SUM(I4041:I4044)</f>
        <v>53274.3</v>
      </c>
    </row>
    <row r="4046" spans="3:9" ht="15" customHeight="1">
      <c r="C4046" s="27" t="s">
        <v>81</v>
      </c>
      <c r="D4046" s="27" t="s">
        <v>91</v>
      </c>
      <c r="E4046" s="28"/>
      <c r="F4046" s="28"/>
      <c r="G4046" s="28"/>
      <c r="H4046" s="28"/>
      <c r="I4046" s="33"/>
    </row>
    <row r="4047" spans="3:9" ht="15" customHeight="1">
      <c r="C4047" s="28"/>
      <c r="D4047" s="28"/>
      <c r="E4047" s="28"/>
      <c r="F4047" s="34" t="s">
        <v>92</v>
      </c>
      <c r="G4047" s="35"/>
      <c r="H4047" s="28"/>
      <c r="I4047" s="33"/>
    </row>
    <row r="4048" spans="3:9" ht="15" customHeight="1">
      <c r="C4048" s="27" t="s">
        <v>82</v>
      </c>
      <c r="D4048" s="27" t="s">
        <v>93</v>
      </c>
      <c r="E4048" s="28"/>
      <c r="F4048" s="28"/>
      <c r="G4048" s="28"/>
      <c r="H4048" s="28"/>
      <c r="I4048" s="36">
        <f>I4039+I4045</f>
        <v>71973.3</v>
      </c>
    </row>
    <row r="4049" spans="2:13" ht="15" customHeight="1">
      <c r="C4049" s="27" t="s">
        <v>83</v>
      </c>
      <c r="D4049" s="27" t="str">
        <f>+"Overhead &amp; Profit "&amp;$L$3*100&amp;"%"</f>
        <v>Overhead &amp; Profit 9,5%</v>
      </c>
      <c r="E4049" s="28"/>
      <c r="F4049" s="28"/>
      <c r="G4049" s="27">
        <f>$L$3</f>
        <v>9.5000000000000001E-2</v>
      </c>
      <c r="H4049" s="28"/>
      <c r="I4049" s="36">
        <f>G4049*I4048</f>
        <v>6837.4635000000007</v>
      </c>
    </row>
    <row r="4050" spans="2:13" ht="15" customHeight="1">
      <c r="B4050" s="37" t="str">
        <f>+$M$10&amp;J4050</f>
        <v>PPL27</v>
      </c>
      <c r="C4050" s="27" t="s">
        <v>1</v>
      </c>
      <c r="D4050" s="27" t="s">
        <v>94</v>
      </c>
      <c r="E4050" s="28"/>
      <c r="F4050" s="28"/>
      <c r="G4050" s="28"/>
      <c r="H4050" s="28"/>
      <c r="I4050" s="36">
        <f>SUM(I4048:I4049)</f>
        <v>78810.763500000001</v>
      </c>
      <c r="J4050" s="21">
        <v>27</v>
      </c>
    </row>
    <row r="4051" spans="2:13">
      <c r="B4051" s="26"/>
      <c r="M4051" s="21"/>
    </row>
    <row r="4052" spans="2:13">
      <c r="B4052" s="26"/>
      <c r="C4052" s="21" t="str">
        <f>VLOOKUP(B4070,'REKAP ANALISA'!$C:$G,3,0)</f>
        <v>Pemasangan 1 m’ plint ubin teralux marmer ukuran 10cm x 60cm</v>
      </c>
      <c r="M4052" s="21"/>
    </row>
    <row r="4053" spans="2:13" ht="15" customHeight="1">
      <c r="C4053" s="27" t="s">
        <v>0</v>
      </c>
      <c r="D4053" s="27" t="s">
        <v>60</v>
      </c>
      <c r="E4053" s="27" t="s">
        <v>59</v>
      </c>
      <c r="F4053" s="27" t="s">
        <v>61</v>
      </c>
      <c r="G4053" s="27" t="s">
        <v>62</v>
      </c>
      <c r="H4053" s="27" t="s">
        <v>85</v>
      </c>
      <c r="I4053" s="27" t="s">
        <v>86</v>
      </c>
    </row>
    <row r="4054" spans="2:13" ht="15" customHeight="1">
      <c r="C4054" s="27" t="s">
        <v>14</v>
      </c>
      <c r="D4054" s="27" t="s">
        <v>87</v>
      </c>
      <c r="E4054" s="28"/>
      <c r="F4054" s="28"/>
      <c r="G4054" s="28"/>
      <c r="H4054" s="28"/>
      <c r="I4054" s="28"/>
    </row>
    <row r="4055" spans="2:13" ht="15" customHeight="1">
      <c r="C4055" s="28"/>
      <c r="D4055" s="27" t="s">
        <v>53</v>
      </c>
      <c r="E4055" s="27" t="s">
        <v>63</v>
      </c>
      <c r="F4055" s="29" t="s">
        <v>50</v>
      </c>
      <c r="G4055" s="27">
        <v>0.09</v>
      </c>
      <c r="H4055" s="30">
        <f>VLOOKUP(E4055,UPAH!$C:$F,4,0)</f>
        <v>93000</v>
      </c>
      <c r="I4055" s="31">
        <f t="shared" ref="I4055:I4058" si="409">+G4055*H4055</f>
        <v>8370</v>
      </c>
    </row>
    <row r="4056" spans="2:13" ht="15" customHeight="1">
      <c r="C4056" s="28"/>
      <c r="D4056" s="27" t="s">
        <v>2167</v>
      </c>
      <c r="E4056" s="27" t="s">
        <v>64</v>
      </c>
      <c r="F4056" s="29" t="s">
        <v>50</v>
      </c>
      <c r="G4056" s="27">
        <v>0.09</v>
      </c>
      <c r="H4056" s="30">
        <f>VLOOKUP(E4056,UPAH!$C:$F,4,0)</f>
        <v>98000</v>
      </c>
      <c r="I4056" s="31">
        <f t="shared" si="409"/>
        <v>8820</v>
      </c>
    </row>
    <row r="4057" spans="2:13" ht="15" customHeight="1">
      <c r="C4057" s="28"/>
      <c r="D4057" s="27" t="s">
        <v>51</v>
      </c>
      <c r="E4057" s="27" t="s">
        <v>65</v>
      </c>
      <c r="F4057" s="29" t="s">
        <v>50</v>
      </c>
      <c r="G4057" s="27">
        <v>8.9999999999999993E-3</v>
      </c>
      <c r="H4057" s="30">
        <f>VLOOKUP(E4057,UPAH!$C:$F,4,0)</f>
        <v>106000</v>
      </c>
      <c r="I4057" s="31">
        <f t="shared" si="409"/>
        <v>953.99999999999989</v>
      </c>
    </row>
    <row r="4058" spans="2:13" ht="15" customHeight="1">
      <c r="C4058" s="28"/>
      <c r="D4058" s="27" t="s">
        <v>49</v>
      </c>
      <c r="E4058" s="27" t="s">
        <v>66</v>
      </c>
      <c r="F4058" s="29" t="s">
        <v>50</v>
      </c>
      <c r="G4058" s="27">
        <v>5.0000000000000001E-3</v>
      </c>
      <c r="H4058" s="30">
        <f>VLOOKUP(E4058,UPAH!$C:$F,4,0)</f>
        <v>111000</v>
      </c>
      <c r="I4058" s="31">
        <f t="shared" si="409"/>
        <v>555</v>
      </c>
    </row>
    <row r="4059" spans="2:13" ht="15" customHeight="1">
      <c r="C4059" s="28"/>
      <c r="D4059" s="28"/>
      <c r="E4059" s="28"/>
      <c r="F4059" s="34" t="s">
        <v>88</v>
      </c>
      <c r="G4059" s="35"/>
      <c r="H4059" s="28"/>
      <c r="I4059" s="32">
        <f>SUM(I4055:I4058)</f>
        <v>18699</v>
      </c>
    </row>
    <row r="4060" spans="2:13" ht="15" customHeight="1">
      <c r="C4060" s="27" t="s">
        <v>80</v>
      </c>
      <c r="D4060" s="27" t="s">
        <v>89</v>
      </c>
      <c r="E4060" s="28"/>
      <c r="F4060" s="28"/>
      <c r="G4060" s="28"/>
      <c r="H4060" s="28"/>
      <c r="I4060" s="28"/>
    </row>
    <row r="4061" spans="2:13" ht="15" customHeight="1">
      <c r="C4061" s="28"/>
      <c r="D4061" s="27" t="s">
        <v>2426</v>
      </c>
      <c r="E4061" s="27" t="s">
        <v>2427</v>
      </c>
      <c r="F4061" s="30" t="str">
        <f>VLOOKUP(E4061,MATERIAL!$C:$F,3,0)</f>
        <v>Bh</v>
      </c>
      <c r="G4061" s="27">
        <v>1.7</v>
      </c>
      <c r="H4061" s="30">
        <f>VLOOKUP(E4061,MATERIAL!$C:$F,4,0)</f>
        <v>14300</v>
      </c>
      <c r="I4061" s="31">
        <f t="shared" ref="I4061:I4064" si="410">+G4061*H4061</f>
        <v>24310</v>
      </c>
    </row>
    <row r="4062" spans="2:13" ht="15" customHeight="1">
      <c r="C4062" s="28"/>
      <c r="D4062" s="27" t="s">
        <v>103</v>
      </c>
      <c r="E4062" s="27" t="s">
        <v>104</v>
      </c>
      <c r="F4062" s="30" t="str">
        <f>VLOOKUP(E4062,MATERIAL!$C:$F,3,0)</f>
        <v>Kg</v>
      </c>
      <c r="G4062" s="27">
        <v>1.1399999999999999</v>
      </c>
      <c r="H4062" s="30">
        <f>VLOOKUP(E4062,MATERIAL!$C:$F,4,0)</f>
        <v>1250</v>
      </c>
      <c r="I4062" s="31">
        <f t="shared" si="410"/>
        <v>1424.9999999999998</v>
      </c>
    </row>
    <row r="4063" spans="2:13" ht="15" customHeight="1">
      <c r="C4063" s="28"/>
      <c r="D4063" s="27" t="s">
        <v>2380</v>
      </c>
      <c r="E4063" s="27" t="s">
        <v>2343</v>
      </c>
      <c r="F4063" s="30" t="str">
        <f>VLOOKUP(E4063,MATERIAL!$C:$F,3,0)</f>
        <v>Kg</v>
      </c>
      <c r="G4063" s="27">
        <v>0.1</v>
      </c>
      <c r="H4063" s="30">
        <f>VLOOKUP(E4063,MATERIAL!$C:$F,4,0)</f>
        <v>13300</v>
      </c>
      <c r="I4063" s="31">
        <f t="shared" si="410"/>
        <v>1330</v>
      </c>
    </row>
    <row r="4064" spans="2:13" ht="15" customHeight="1">
      <c r="C4064" s="28"/>
      <c r="D4064" s="27" t="s">
        <v>78</v>
      </c>
      <c r="E4064" s="27" t="s">
        <v>2170</v>
      </c>
      <c r="F4064" s="30" t="str">
        <f>VLOOKUP(E4064,MATERIAL!$C:$F,3,0)</f>
        <v>m3</v>
      </c>
      <c r="G4064" s="27">
        <v>3.0000000000000001E-3</v>
      </c>
      <c r="H4064" s="30">
        <f>VLOOKUP(E4064,MATERIAL!$C:$F,4,0)</f>
        <v>131100</v>
      </c>
      <c r="I4064" s="31">
        <f t="shared" si="410"/>
        <v>393.3</v>
      </c>
    </row>
    <row r="4065" spans="2:13" ht="15" customHeight="1">
      <c r="C4065" s="28"/>
      <c r="D4065" s="28"/>
      <c r="E4065" s="28"/>
      <c r="F4065" s="34" t="s">
        <v>90</v>
      </c>
      <c r="G4065" s="35"/>
      <c r="H4065" s="28"/>
      <c r="I4065" s="32">
        <f>SUM(I4061:I4064)</f>
        <v>27458.3</v>
      </c>
    </row>
    <row r="4066" spans="2:13" ht="15" customHeight="1">
      <c r="C4066" s="27" t="s">
        <v>81</v>
      </c>
      <c r="D4066" s="27" t="s">
        <v>91</v>
      </c>
      <c r="E4066" s="28"/>
      <c r="F4066" s="28"/>
      <c r="G4066" s="28"/>
      <c r="H4066" s="28"/>
      <c r="I4066" s="33"/>
    </row>
    <row r="4067" spans="2:13" ht="15" customHeight="1">
      <c r="C4067" s="28"/>
      <c r="D4067" s="28"/>
      <c r="E4067" s="28"/>
      <c r="F4067" s="34" t="s">
        <v>92</v>
      </c>
      <c r="G4067" s="35"/>
      <c r="H4067" s="28"/>
      <c r="I4067" s="33"/>
    </row>
    <row r="4068" spans="2:13" ht="15" customHeight="1">
      <c r="C4068" s="27" t="s">
        <v>82</v>
      </c>
      <c r="D4068" s="27" t="s">
        <v>93</v>
      </c>
      <c r="E4068" s="28"/>
      <c r="F4068" s="28"/>
      <c r="G4068" s="28"/>
      <c r="H4068" s="28"/>
      <c r="I4068" s="36">
        <f>I4059+I4065</f>
        <v>46157.3</v>
      </c>
    </row>
    <row r="4069" spans="2:13" ht="15" customHeight="1">
      <c r="C4069" s="27" t="s">
        <v>83</v>
      </c>
      <c r="D4069" s="27" t="str">
        <f>+"Overhead &amp; Profit "&amp;$L$3*100&amp;"%"</f>
        <v>Overhead &amp; Profit 9,5%</v>
      </c>
      <c r="E4069" s="28"/>
      <c r="F4069" s="28"/>
      <c r="G4069" s="27">
        <f>$L$3</f>
        <v>9.5000000000000001E-2</v>
      </c>
      <c r="H4069" s="28"/>
      <c r="I4069" s="36">
        <f>G4069*I4068</f>
        <v>4384.9435000000003</v>
      </c>
    </row>
    <row r="4070" spans="2:13" ht="15" customHeight="1">
      <c r="B4070" s="37" t="str">
        <f>+$M$10&amp;J4070</f>
        <v>PPL28</v>
      </c>
      <c r="C4070" s="27" t="s">
        <v>1</v>
      </c>
      <c r="D4070" s="27" t="s">
        <v>94</v>
      </c>
      <c r="E4070" s="28"/>
      <c r="F4070" s="28"/>
      <c r="G4070" s="28"/>
      <c r="H4070" s="28"/>
      <c r="I4070" s="36">
        <f>SUM(I4068:I4069)</f>
        <v>50542.243500000004</v>
      </c>
      <c r="J4070" s="21">
        <v>28</v>
      </c>
    </row>
    <row r="4071" spans="2:13">
      <c r="B4071" s="26"/>
      <c r="M4071" s="21"/>
    </row>
    <row r="4072" spans="2:13">
      <c r="B4072" s="26"/>
      <c r="C4072" s="21" t="str">
        <f>VLOOKUP(B4090,'REKAP ANALISA'!$C:$G,3,0)</f>
        <v>Pemasangan 1 m’ plint ubin teralux marmer ukuran 10cm x 40cm</v>
      </c>
      <c r="M4072" s="21"/>
    </row>
    <row r="4073" spans="2:13" ht="15" customHeight="1">
      <c r="C4073" s="27" t="s">
        <v>0</v>
      </c>
      <c r="D4073" s="27" t="s">
        <v>60</v>
      </c>
      <c r="E4073" s="27" t="s">
        <v>59</v>
      </c>
      <c r="F4073" s="27" t="s">
        <v>61</v>
      </c>
      <c r="G4073" s="27" t="s">
        <v>62</v>
      </c>
      <c r="H4073" s="27" t="s">
        <v>85</v>
      </c>
      <c r="I4073" s="27" t="s">
        <v>86</v>
      </c>
    </row>
    <row r="4074" spans="2:13" ht="15" customHeight="1">
      <c r="C4074" s="27" t="s">
        <v>14</v>
      </c>
      <c r="D4074" s="27" t="s">
        <v>87</v>
      </c>
      <c r="E4074" s="28"/>
      <c r="F4074" s="28"/>
      <c r="G4074" s="28"/>
      <c r="H4074" s="28"/>
      <c r="I4074" s="28"/>
    </row>
    <row r="4075" spans="2:13" ht="15" customHeight="1">
      <c r="C4075" s="28"/>
      <c r="D4075" s="27" t="s">
        <v>53</v>
      </c>
      <c r="E4075" s="27" t="s">
        <v>63</v>
      </c>
      <c r="F4075" s="29" t="s">
        <v>50</v>
      </c>
      <c r="G4075" s="27">
        <v>0.09</v>
      </c>
      <c r="H4075" s="30">
        <f>VLOOKUP(E4075,UPAH!$C:$F,4,0)</f>
        <v>93000</v>
      </c>
      <c r="I4075" s="31">
        <f t="shared" ref="I4075:I4078" si="411">+G4075*H4075</f>
        <v>8370</v>
      </c>
    </row>
    <row r="4076" spans="2:13" ht="15" customHeight="1">
      <c r="C4076" s="28"/>
      <c r="D4076" s="27" t="s">
        <v>2167</v>
      </c>
      <c r="E4076" s="27" t="s">
        <v>64</v>
      </c>
      <c r="F4076" s="29" t="s">
        <v>50</v>
      </c>
      <c r="G4076" s="27">
        <v>0.09</v>
      </c>
      <c r="H4076" s="30">
        <f>VLOOKUP(E4076,UPAH!$C:$F,4,0)</f>
        <v>98000</v>
      </c>
      <c r="I4076" s="31">
        <f t="shared" si="411"/>
        <v>8820</v>
      </c>
    </row>
    <row r="4077" spans="2:13" ht="15" customHeight="1">
      <c r="C4077" s="28"/>
      <c r="D4077" s="27" t="s">
        <v>51</v>
      </c>
      <c r="E4077" s="27" t="s">
        <v>65</v>
      </c>
      <c r="F4077" s="29" t="s">
        <v>50</v>
      </c>
      <c r="G4077" s="27">
        <v>8.9999999999999993E-3</v>
      </c>
      <c r="H4077" s="30">
        <f>VLOOKUP(E4077,UPAH!$C:$F,4,0)</f>
        <v>106000</v>
      </c>
      <c r="I4077" s="31">
        <f t="shared" si="411"/>
        <v>953.99999999999989</v>
      </c>
    </row>
    <row r="4078" spans="2:13" ht="15" customHeight="1">
      <c r="C4078" s="28"/>
      <c r="D4078" s="27" t="s">
        <v>49</v>
      </c>
      <c r="E4078" s="27" t="s">
        <v>66</v>
      </c>
      <c r="F4078" s="29" t="s">
        <v>50</v>
      </c>
      <c r="G4078" s="27">
        <v>5.0000000000000001E-3</v>
      </c>
      <c r="H4078" s="30">
        <f>VLOOKUP(E4078,UPAH!$C:$F,4,0)</f>
        <v>111000</v>
      </c>
      <c r="I4078" s="31">
        <f t="shared" si="411"/>
        <v>555</v>
      </c>
    </row>
    <row r="4079" spans="2:13" ht="15" customHeight="1">
      <c r="C4079" s="28"/>
      <c r="D4079" s="28"/>
      <c r="E4079" s="28"/>
      <c r="F4079" s="34" t="s">
        <v>88</v>
      </c>
      <c r="G4079" s="35"/>
      <c r="H4079" s="28"/>
      <c r="I4079" s="32">
        <f>SUM(I4075:I4078)</f>
        <v>18699</v>
      </c>
    </row>
    <row r="4080" spans="2:13" ht="15" customHeight="1">
      <c r="C4080" s="27" t="s">
        <v>80</v>
      </c>
      <c r="D4080" s="27" t="s">
        <v>89</v>
      </c>
      <c r="E4080" s="28"/>
      <c r="F4080" s="28"/>
      <c r="G4080" s="28"/>
      <c r="H4080" s="28"/>
      <c r="I4080" s="28"/>
    </row>
    <row r="4081" spans="2:13" ht="15" customHeight="1">
      <c r="C4081" s="28"/>
      <c r="D4081" s="27" t="s">
        <v>2428</v>
      </c>
      <c r="E4081" s="27" t="s">
        <v>2429</v>
      </c>
      <c r="F4081" s="30" t="str">
        <f>VLOOKUP(E4081,MATERIAL!$C:$F,3,0)</f>
        <v>Bh</v>
      </c>
      <c r="G4081" s="27">
        <v>2.65</v>
      </c>
      <c r="H4081" s="30">
        <f>VLOOKUP(E4081,MATERIAL!$C:$F,4,0)</f>
        <v>14400</v>
      </c>
      <c r="I4081" s="31">
        <f t="shared" ref="I4081:I4084" si="412">+G4081*H4081</f>
        <v>38160</v>
      </c>
    </row>
    <row r="4082" spans="2:13" ht="15" customHeight="1">
      <c r="C4082" s="28"/>
      <c r="D4082" s="27" t="s">
        <v>103</v>
      </c>
      <c r="E4082" s="27" t="s">
        <v>104</v>
      </c>
      <c r="F4082" s="30" t="str">
        <f>VLOOKUP(E4082,MATERIAL!$C:$F,3,0)</f>
        <v>Kg</v>
      </c>
      <c r="G4082" s="27">
        <v>1.1399999999999999</v>
      </c>
      <c r="H4082" s="30">
        <f>VLOOKUP(E4082,MATERIAL!$C:$F,4,0)</f>
        <v>1250</v>
      </c>
      <c r="I4082" s="31">
        <f t="shared" si="412"/>
        <v>1424.9999999999998</v>
      </c>
    </row>
    <row r="4083" spans="2:13" ht="15" customHeight="1">
      <c r="C4083" s="28"/>
      <c r="D4083" s="27" t="s">
        <v>2380</v>
      </c>
      <c r="E4083" s="27" t="s">
        <v>2343</v>
      </c>
      <c r="F4083" s="30" t="str">
        <f>VLOOKUP(E4083,MATERIAL!$C:$F,3,0)</f>
        <v>Kg</v>
      </c>
      <c r="G4083" s="27">
        <v>0.1</v>
      </c>
      <c r="H4083" s="30">
        <f>VLOOKUP(E4083,MATERIAL!$C:$F,4,0)</f>
        <v>13300</v>
      </c>
      <c r="I4083" s="31">
        <f t="shared" si="412"/>
        <v>1330</v>
      </c>
    </row>
    <row r="4084" spans="2:13" ht="15" customHeight="1">
      <c r="C4084" s="28"/>
      <c r="D4084" s="27" t="s">
        <v>78</v>
      </c>
      <c r="E4084" s="27" t="s">
        <v>2170</v>
      </c>
      <c r="F4084" s="30" t="str">
        <f>VLOOKUP(E4084,MATERIAL!$C:$F,3,0)</f>
        <v>m3</v>
      </c>
      <c r="G4084" s="27">
        <v>3.0000000000000001E-3</v>
      </c>
      <c r="H4084" s="30">
        <f>VLOOKUP(E4084,MATERIAL!$C:$F,4,0)</f>
        <v>131100</v>
      </c>
      <c r="I4084" s="31">
        <f t="shared" si="412"/>
        <v>393.3</v>
      </c>
    </row>
    <row r="4085" spans="2:13" ht="15" customHeight="1">
      <c r="C4085" s="28"/>
      <c r="D4085" s="28"/>
      <c r="E4085" s="28"/>
      <c r="F4085" s="34" t="s">
        <v>90</v>
      </c>
      <c r="G4085" s="35"/>
      <c r="H4085" s="28"/>
      <c r="I4085" s="32">
        <f>SUM(I4081:I4084)</f>
        <v>41308.300000000003</v>
      </c>
    </row>
    <row r="4086" spans="2:13" ht="15" customHeight="1">
      <c r="C4086" s="27" t="s">
        <v>81</v>
      </c>
      <c r="D4086" s="27" t="s">
        <v>91</v>
      </c>
      <c r="E4086" s="28"/>
      <c r="F4086" s="28"/>
      <c r="G4086" s="28"/>
      <c r="H4086" s="28"/>
      <c r="I4086" s="33"/>
    </row>
    <row r="4087" spans="2:13" ht="15" customHeight="1">
      <c r="C4087" s="28"/>
      <c r="D4087" s="28"/>
      <c r="E4087" s="28"/>
      <c r="F4087" s="34" t="s">
        <v>92</v>
      </c>
      <c r="G4087" s="35"/>
      <c r="H4087" s="28"/>
      <c r="I4087" s="33"/>
    </row>
    <row r="4088" spans="2:13" ht="15" customHeight="1">
      <c r="C4088" s="27" t="s">
        <v>82</v>
      </c>
      <c r="D4088" s="27" t="s">
        <v>93</v>
      </c>
      <c r="E4088" s="28"/>
      <c r="F4088" s="28"/>
      <c r="G4088" s="28"/>
      <c r="H4088" s="28"/>
      <c r="I4088" s="36">
        <f>I4079+I4085</f>
        <v>60007.3</v>
      </c>
    </row>
    <row r="4089" spans="2:13" ht="15" customHeight="1">
      <c r="C4089" s="27" t="s">
        <v>83</v>
      </c>
      <c r="D4089" s="27" t="str">
        <f>+"Overhead &amp; Profit "&amp;$L$3*100&amp;"%"</f>
        <v>Overhead &amp; Profit 9,5%</v>
      </c>
      <c r="E4089" s="28"/>
      <c r="F4089" s="28"/>
      <c r="G4089" s="27">
        <f>$L$3</f>
        <v>9.5000000000000001E-2</v>
      </c>
      <c r="H4089" s="28"/>
      <c r="I4089" s="36">
        <f>G4089*I4088</f>
        <v>5700.6935000000003</v>
      </c>
    </row>
    <row r="4090" spans="2:13" ht="15" customHeight="1">
      <c r="B4090" s="37" t="str">
        <f>+$M$10&amp;J4090</f>
        <v>PPL29</v>
      </c>
      <c r="C4090" s="27" t="s">
        <v>1</v>
      </c>
      <c r="D4090" s="27" t="s">
        <v>94</v>
      </c>
      <c r="E4090" s="28"/>
      <c r="F4090" s="28"/>
      <c r="G4090" s="28"/>
      <c r="H4090" s="28"/>
      <c r="I4090" s="36">
        <f>SUM(I4088:I4089)</f>
        <v>65707.993499999997</v>
      </c>
      <c r="J4090" s="21">
        <v>29</v>
      </c>
    </row>
    <row r="4091" spans="2:13">
      <c r="B4091" s="26"/>
      <c r="M4091" s="21"/>
    </row>
    <row r="4092" spans="2:13">
      <c r="B4092" s="26"/>
      <c r="C4092" s="21" t="str">
        <f>VLOOKUP(B4110,'REKAP ANALISA'!$C:$G,3,0)</f>
        <v>Pemasangan 1 m’ plint ubin teralux marmer ukuran 10cm x 30cm</v>
      </c>
      <c r="M4092" s="21"/>
    </row>
    <row r="4093" spans="2:13" ht="15" customHeight="1">
      <c r="C4093" s="27" t="s">
        <v>0</v>
      </c>
      <c r="D4093" s="27" t="s">
        <v>60</v>
      </c>
      <c r="E4093" s="27" t="s">
        <v>59</v>
      </c>
      <c r="F4093" s="27" t="s">
        <v>61</v>
      </c>
      <c r="G4093" s="27" t="s">
        <v>62</v>
      </c>
      <c r="H4093" s="27" t="s">
        <v>85</v>
      </c>
      <c r="I4093" s="27" t="s">
        <v>86</v>
      </c>
    </row>
    <row r="4094" spans="2:13" ht="15" customHeight="1">
      <c r="C4094" s="27" t="s">
        <v>14</v>
      </c>
      <c r="D4094" s="27" t="s">
        <v>87</v>
      </c>
      <c r="E4094" s="28"/>
      <c r="F4094" s="28"/>
      <c r="G4094" s="28"/>
      <c r="H4094" s="28"/>
      <c r="I4094" s="28"/>
    </row>
    <row r="4095" spans="2:13" ht="15" customHeight="1">
      <c r="C4095" s="28"/>
      <c r="D4095" s="27" t="s">
        <v>53</v>
      </c>
      <c r="E4095" s="27" t="s">
        <v>63</v>
      </c>
      <c r="F4095" s="29" t="s">
        <v>50</v>
      </c>
      <c r="G4095" s="27">
        <v>0.09</v>
      </c>
      <c r="H4095" s="30">
        <f>VLOOKUP(E4095,UPAH!$C:$F,4,0)</f>
        <v>93000</v>
      </c>
      <c r="I4095" s="31">
        <f t="shared" ref="I4095:I4098" si="413">+G4095*H4095</f>
        <v>8370</v>
      </c>
    </row>
    <row r="4096" spans="2:13" ht="15" customHeight="1">
      <c r="C4096" s="28"/>
      <c r="D4096" s="27" t="s">
        <v>2167</v>
      </c>
      <c r="E4096" s="27" t="s">
        <v>64</v>
      </c>
      <c r="F4096" s="29" t="s">
        <v>50</v>
      </c>
      <c r="G4096" s="27">
        <v>0.09</v>
      </c>
      <c r="H4096" s="30">
        <f>VLOOKUP(E4096,UPAH!$C:$F,4,0)</f>
        <v>98000</v>
      </c>
      <c r="I4096" s="31">
        <f t="shared" si="413"/>
        <v>8820</v>
      </c>
    </row>
    <row r="4097" spans="2:13" ht="15" customHeight="1">
      <c r="C4097" s="28"/>
      <c r="D4097" s="27" t="s">
        <v>51</v>
      </c>
      <c r="E4097" s="27" t="s">
        <v>65</v>
      </c>
      <c r="F4097" s="29" t="s">
        <v>50</v>
      </c>
      <c r="G4097" s="27">
        <v>8.9999999999999993E-3</v>
      </c>
      <c r="H4097" s="30">
        <f>VLOOKUP(E4097,UPAH!$C:$F,4,0)</f>
        <v>106000</v>
      </c>
      <c r="I4097" s="31">
        <f t="shared" si="413"/>
        <v>953.99999999999989</v>
      </c>
    </row>
    <row r="4098" spans="2:13" ht="15" customHeight="1">
      <c r="C4098" s="28"/>
      <c r="D4098" s="27" t="s">
        <v>49</v>
      </c>
      <c r="E4098" s="27" t="s">
        <v>66</v>
      </c>
      <c r="F4098" s="29" t="s">
        <v>50</v>
      </c>
      <c r="G4098" s="27">
        <v>5.0000000000000001E-3</v>
      </c>
      <c r="H4098" s="30">
        <f>VLOOKUP(E4098,UPAH!$C:$F,4,0)</f>
        <v>111000</v>
      </c>
      <c r="I4098" s="31">
        <f t="shared" si="413"/>
        <v>555</v>
      </c>
    </row>
    <row r="4099" spans="2:13" ht="15" customHeight="1">
      <c r="C4099" s="28"/>
      <c r="D4099" s="28"/>
      <c r="E4099" s="28"/>
      <c r="F4099" s="34" t="s">
        <v>88</v>
      </c>
      <c r="G4099" s="35"/>
      <c r="H4099" s="28"/>
      <c r="I4099" s="32">
        <f>SUM(I4095:I4098)</f>
        <v>18699</v>
      </c>
    </row>
    <row r="4100" spans="2:13" ht="15" customHeight="1">
      <c r="C4100" s="27" t="s">
        <v>80</v>
      </c>
      <c r="D4100" s="27" t="s">
        <v>89</v>
      </c>
      <c r="E4100" s="28"/>
      <c r="F4100" s="28"/>
      <c r="G4100" s="28"/>
      <c r="H4100" s="28"/>
      <c r="I4100" s="28"/>
    </row>
    <row r="4101" spans="2:13" ht="15" customHeight="1">
      <c r="C4101" s="28"/>
      <c r="D4101" s="27" t="s">
        <v>2430</v>
      </c>
      <c r="E4101" s="27" t="s">
        <v>2431</v>
      </c>
      <c r="F4101" s="30" t="str">
        <f>VLOOKUP(E4101,MATERIAL!$C:$F,3,0)</f>
        <v>Bh</v>
      </c>
      <c r="G4101" s="27">
        <v>3.53</v>
      </c>
      <c r="H4101" s="30">
        <f>VLOOKUP(E4101,MATERIAL!$C:$F,4,0)</f>
        <v>14500</v>
      </c>
      <c r="I4101" s="31">
        <f t="shared" ref="I4101:I4104" si="414">+G4101*H4101</f>
        <v>51185</v>
      </c>
    </row>
    <row r="4102" spans="2:13" ht="15" customHeight="1">
      <c r="C4102" s="28"/>
      <c r="D4102" s="27" t="s">
        <v>103</v>
      </c>
      <c r="E4102" s="27" t="s">
        <v>104</v>
      </c>
      <c r="F4102" s="30" t="str">
        <f>VLOOKUP(E4102,MATERIAL!$C:$F,3,0)</f>
        <v>Kg</v>
      </c>
      <c r="G4102" s="27">
        <v>1.1399999999999999</v>
      </c>
      <c r="H4102" s="30">
        <f>VLOOKUP(E4102,MATERIAL!$C:$F,4,0)</f>
        <v>1250</v>
      </c>
      <c r="I4102" s="31">
        <f t="shared" si="414"/>
        <v>1424.9999999999998</v>
      </c>
    </row>
    <row r="4103" spans="2:13" ht="15" customHeight="1">
      <c r="C4103" s="28"/>
      <c r="D4103" s="27" t="s">
        <v>2380</v>
      </c>
      <c r="E4103" s="27" t="s">
        <v>2343</v>
      </c>
      <c r="F4103" s="30" t="str">
        <f>VLOOKUP(E4103,MATERIAL!$C:$F,3,0)</f>
        <v>Kg</v>
      </c>
      <c r="G4103" s="27">
        <v>0.1</v>
      </c>
      <c r="H4103" s="30">
        <f>VLOOKUP(E4103,MATERIAL!$C:$F,4,0)</f>
        <v>13300</v>
      </c>
      <c r="I4103" s="31">
        <f t="shared" si="414"/>
        <v>1330</v>
      </c>
    </row>
    <row r="4104" spans="2:13" ht="15" customHeight="1">
      <c r="C4104" s="28"/>
      <c r="D4104" s="27" t="s">
        <v>78</v>
      </c>
      <c r="E4104" s="27" t="s">
        <v>2170</v>
      </c>
      <c r="F4104" s="30" t="str">
        <f>VLOOKUP(E4104,MATERIAL!$C:$F,3,0)</f>
        <v>m3</v>
      </c>
      <c r="G4104" s="27">
        <v>3.0000000000000001E-3</v>
      </c>
      <c r="H4104" s="30">
        <f>VLOOKUP(E4104,MATERIAL!$C:$F,4,0)</f>
        <v>131100</v>
      </c>
      <c r="I4104" s="31">
        <f t="shared" si="414"/>
        <v>393.3</v>
      </c>
    </row>
    <row r="4105" spans="2:13" ht="15" customHeight="1">
      <c r="C4105" s="28"/>
      <c r="D4105" s="28"/>
      <c r="E4105" s="28"/>
      <c r="F4105" s="34" t="s">
        <v>90</v>
      </c>
      <c r="G4105" s="35"/>
      <c r="H4105" s="28"/>
      <c r="I4105" s="32">
        <f>SUM(I4101:I4104)</f>
        <v>54333.3</v>
      </c>
    </row>
    <row r="4106" spans="2:13" ht="15" customHeight="1">
      <c r="C4106" s="27" t="s">
        <v>81</v>
      </c>
      <c r="D4106" s="27" t="s">
        <v>91</v>
      </c>
      <c r="E4106" s="28"/>
      <c r="F4106" s="28"/>
      <c r="G4106" s="28"/>
      <c r="H4106" s="28"/>
      <c r="I4106" s="33"/>
    </row>
    <row r="4107" spans="2:13" ht="15" customHeight="1">
      <c r="C4107" s="28"/>
      <c r="D4107" s="28"/>
      <c r="E4107" s="28"/>
      <c r="F4107" s="34" t="s">
        <v>92</v>
      </c>
      <c r="G4107" s="35"/>
      <c r="H4107" s="28"/>
      <c r="I4107" s="33"/>
    </row>
    <row r="4108" spans="2:13" ht="15" customHeight="1">
      <c r="C4108" s="27" t="s">
        <v>82</v>
      </c>
      <c r="D4108" s="27" t="s">
        <v>93</v>
      </c>
      <c r="E4108" s="28"/>
      <c r="F4108" s="28"/>
      <c r="G4108" s="28"/>
      <c r="H4108" s="28"/>
      <c r="I4108" s="36">
        <f>I4099+I4105</f>
        <v>73032.3</v>
      </c>
    </row>
    <row r="4109" spans="2:13" ht="15" customHeight="1">
      <c r="C4109" s="27" t="s">
        <v>83</v>
      </c>
      <c r="D4109" s="27" t="str">
        <f>+"Overhead &amp; Profit "&amp;$L$3*100&amp;"%"</f>
        <v>Overhead &amp; Profit 9,5%</v>
      </c>
      <c r="E4109" s="28"/>
      <c r="F4109" s="28"/>
      <c r="G4109" s="27">
        <f>$L$3</f>
        <v>9.5000000000000001E-2</v>
      </c>
      <c r="H4109" s="28"/>
      <c r="I4109" s="36">
        <f>G4109*I4108</f>
        <v>6938.0685000000003</v>
      </c>
    </row>
    <row r="4110" spans="2:13" ht="15" customHeight="1">
      <c r="B4110" s="37" t="str">
        <f>+$M$10&amp;J4110</f>
        <v>PPL30</v>
      </c>
      <c r="C4110" s="27" t="s">
        <v>1</v>
      </c>
      <c r="D4110" s="27" t="s">
        <v>94</v>
      </c>
      <c r="E4110" s="28"/>
      <c r="F4110" s="28"/>
      <c r="G4110" s="28"/>
      <c r="H4110" s="28"/>
      <c r="I4110" s="36">
        <f>SUM(I4108:I4109)</f>
        <v>79970.368499999997</v>
      </c>
      <c r="J4110" s="21">
        <v>30</v>
      </c>
    </row>
    <row r="4111" spans="2:13">
      <c r="B4111" s="26"/>
      <c r="M4111" s="21"/>
    </row>
    <row r="4112" spans="2:13">
      <c r="B4112" s="26"/>
      <c r="C4112" s="21" t="str">
        <f>VLOOKUP(B4128,'REKAP ANALISA'!$C:$G,3,0)</f>
        <v>Pemasangan 1 m2 lantai teraso cor di tempat, tebal 3cm</v>
      </c>
      <c r="M4112" s="21"/>
    </row>
    <row r="4113" spans="2:10" ht="15" customHeight="1">
      <c r="C4113" s="27" t="s">
        <v>0</v>
      </c>
      <c r="D4113" s="27" t="s">
        <v>60</v>
      </c>
      <c r="E4113" s="27" t="s">
        <v>59</v>
      </c>
      <c r="F4113" s="27" t="s">
        <v>61</v>
      </c>
      <c r="G4113" s="27" t="s">
        <v>62</v>
      </c>
      <c r="H4113" s="27" t="s">
        <v>85</v>
      </c>
      <c r="I4113" s="27" t="s">
        <v>86</v>
      </c>
    </row>
    <row r="4114" spans="2:10" ht="15" customHeight="1">
      <c r="C4114" s="27" t="s">
        <v>14</v>
      </c>
      <c r="D4114" s="27" t="s">
        <v>87</v>
      </c>
      <c r="E4114" s="28"/>
      <c r="F4114" s="28"/>
      <c r="G4114" s="28"/>
      <c r="H4114" s="33"/>
      <c r="I4114" s="28"/>
    </row>
    <row r="4115" spans="2:10" ht="15" customHeight="1">
      <c r="C4115" s="28"/>
      <c r="D4115" s="27" t="s">
        <v>53</v>
      </c>
      <c r="E4115" s="27" t="s">
        <v>63</v>
      </c>
      <c r="F4115" s="29" t="s">
        <v>50</v>
      </c>
      <c r="G4115" s="27">
        <v>0.36</v>
      </c>
      <c r="H4115" s="30">
        <f>VLOOKUP(E4115,UPAH!$C:$F,4,0)</f>
        <v>93000</v>
      </c>
      <c r="I4115" s="31">
        <f t="shared" ref="I4115:I4118" si="415">+G4115*H4115</f>
        <v>33480</v>
      </c>
    </row>
    <row r="4116" spans="2:10" ht="15" customHeight="1">
      <c r="C4116" s="28"/>
      <c r="D4116" s="27" t="s">
        <v>2167</v>
      </c>
      <c r="E4116" s="27" t="s">
        <v>64</v>
      </c>
      <c r="F4116" s="29" t="s">
        <v>50</v>
      </c>
      <c r="G4116" s="27">
        <v>0.18</v>
      </c>
      <c r="H4116" s="30">
        <f>VLOOKUP(E4116,UPAH!$C:$F,4,0)</f>
        <v>98000</v>
      </c>
      <c r="I4116" s="31">
        <f t="shared" si="415"/>
        <v>17640</v>
      </c>
    </row>
    <row r="4117" spans="2:10" ht="15" customHeight="1">
      <c r="C4117" s="28"/>
      <c r="D4117" s="27" t="s">
        <v>51</v>
      </c>
      <c r="E4117" s="27" t="s">
        <v>65</v>
      </c>
      <c r="F4117" s="29" t="s">
        <v>50</v>
      </c>
      <c r="G4117" s="27">
        <v>1.7999999999999999E-2</v>
      </c>
      <c r="H4117" s="30">
        <f>VLOOKUP(E4117,UPAH!$C:$F,4,0)</f>
        <v>106000</v>
      </c>
      <c r="I4117" s="31">
        <f t="shared" si="415"/>
        <v>1907.9999999999998</v>
      </c>
    </row>
    <row r="4118" spans="2:10" ht="15" customHeight="1">
      <c r="C4118" s="28"/>
      <c r="D4118" s="27" t="s">
        <v>49</v>
      </c>
      <c r="E4118" s="27" t="s">
        <v>66</v>
      </c>
      <c r="F4118" s="29" t="s">
        <v>50</v>
      </c>
      <c r="G4118" s="27">
        <v>1.7999999999999999E-2</v>
      </c>
      <c r="H4118" s="30">
        <f>VLOOKUP(E4118,UPAH!$C:$F,4,0)</f>
        <v>111000</v>
      </c>
      <c r="I4118" s="31">
        <f t="shared" si="415"/>
        <v>1997.9999999999998</v>
      </c>
    </row>
    <row r="4119" spans="2:10" ht="15" customHeight="1">
      <c r="C4119" s="28"/>
      <c r="D4119" s="28"/>
      <c r="E4119" s="28"/>
      <c r="F4119" s="34" t="s">
        <v>88</v>
      </c>
      <c r="G4119" s="35"/>
      <c r="H4119" s="28"/>
      <c r="I4119" s="32">
        <f>SUM(I4115:I4118)</f>
        <v>55026</v>
      </c>
    </row>
    <row r="4120" spans="2:10" ht="15" customHeight="1">
      <c r="C4120" s="27" t="s">
        <v>80</v>
      </c>
      <c r="D4120" s="27" t="s">
        <v>89</v>
      </c>
      <c r="E4120" s="28"/>
      <c r="F4120" s="28"/>
      <c r="G4120" s="28"/>
      <c r="H4120" s="28"/>
      <c r="I4120" s="28"/>
    </row>
    <row r="4121" spans="2:10" ht="15" customHeight="1">
      <c r="C4121" s="28"/>
      <c r="D4121" s="27" t="s">
        <v>2432</v>
      </c>
      <c r="E4121" s="27" t="s">
        <v>2433</v>
      </c>
      <c r="F4121" s="30" t="str">
        <f>VLOOKUP(E4121,MATERIAL!$C:$F,3,0)</f>
        <v>M3</v>
      </c>
      <c r="G4121" s="27">
        <v>3.5999999999999997E-2</v>
      </c>
      <c r="H4121" s="30">
        <f>VLOOKUP(E4121,MATERIAL!$C:$F,4,0)</f>
        <v>960300</v>
      </c>
      <c r="I4121" s="31">
        <f t="shared" ref="I4121:I4122" si="416">+G4121*H4121</f>
        <v>34570.799999999996</v>
      </c>
    </row>
    <row r="4122" spans="2:10" ht="15" customHeight="1">
      <c r="C4122" s="28"/>
      <c r="D4122" s="27" t="s">
        <v>2434</v>
      </c>
      <c r="E4122" s="27" t="s">
        <v>2343</v>
      </c>
      <c r="F4122" s="30" t="str">
        <f>VLOOKUP(E4122,MATERIAL!$C:$F,3,0)</f>
        <v>Kg</v>
      </c>
      <c r="G4122" s="27">
        <v>0.1</v>
      </c>
      <c r="H4122" s="30">
        <f>VLOOKUP(E4122,MATERIAL!$C:$F,4,0)</f>
        <v>13300</v>
      </c>
      <c r="I4122" s="31">
        <f t="shared" si="416"/>
        <v>1330</v>
      </c>
    </row>
    <row r="4123" spans="2:10" ht="15" customHeight="1">
      <c r="C4123" s="28"/>
      <c r="D4123" s="28"/>
      <c r="E4123" s="28"/>
      <c r="F4123" s="34" t="s">
        <v>90</v>
      </c>
      <c r="G4123" s="35"/>
      <c r="H4123" s="28"/>
      <c r="I4123" s="32">
        <f>SUM(I4121:I4122)</f>
        <v>35900.799999999996</v>
      </c>
    </row>
    <row r="4124" spans="2:10" ht="15" customHeight="1">
      <c r="C4124" s="27" t="s">
        <v>81</v>
      </c>
      <c r="D4124" s="27" t="s">
        <v>91</v>
      </c>
      <c r="E4124" s="28"/>
      <c r="F4124" s="28"/>
      <c r="G4124" s="28"/>
      <c r="H4124" s="28"/>
      <c r="I4124" s="33"/>
    </row>
    <row r="4125" spans="2:10" ht="15" customHeight="1">
      <c r="C4125" s="28"/>
      <c r="D4125" s="28"/>
      <c r="E4125" s="28"/>
      <c r="F4125" s="34" t="s">
        <v>92</v>
      </c>
      <c r="G4125" s="35"/>
      <c r="H4125" s="28"/>
      <c r="I4125" s="33"/>
    </row>
    <row r="4126" spans="2:10" ht="15" customHeight="1">
      <c r="C4126" s="27" t="s">
        <v>82</v>
      </c>
      <c r="D4126" s="27" t="s">
        <v>93</v>
      </c>
      <c r="E4126" s="28"/>
      <c r="F4126" s="28"/>
      <c r="G4126" s="28"/>
      <c r="H4126" s="28"/>
      <c r="I4126" s="36">
        <f>I4119+I4123</f>
        <v>90926.799999999988</v>
      </c>
    </row>
    <row r="4127" spans="2:10" ht="15" customHeight="1">
      <c r="C4127" s="27" t="s">
        <v>83</v>
      </c>
      <c r="D4127" s="27" t="str">
        <f>+"Overhead &amp; Profit "&amp;$L$3*100&amp;"%"</f>
        <v>Overhead &amp; Profit 9,5%</v>
      </c>
      <c r="E4127" s="28"/>
      <c r="F4127" s="28"/>
      <c r="G4127" s="27">
        <f>$L$3</f>
        <v>9.5000000000000001E-2</v>
      </c>
      <c r="H4127" s="28"/>
      <c r="I4127" s="36">
        <f>G4127*I4126</f>
        <v>8638.0459999999985</v>
      </c>
    </row>
    <row r="4128" spans="2:10" ht="15" customHeight="1">
      <c r="B4128" s="37" t="str">
        <f>+$M$10&amp;J4128</f>
        <v>PPL31</v>
      </c>
      <c r="C4128" s="27" t="s">
        <v>1</v>
      </c>
      <c r="D4128" s="27" t="s">
        <v>94</v>
      </c>
      <c r="E4128" s="28"/>
      <c r="F4128" s="28"/>
      <c r="G4128" s="28"/>
      <c r="H4128" s="28"/>
      <c r="I4128" s="36">
        <f>SUM(I4126:I4127)</f>
        <v>99564.84599999999</v>
      </c>
      <c r="J4128" s="21">
        <v>31</v>
      </c>
    </row>
    <row r="4129" spans="2:13" ht="15" customHeight="1">
      <c r="B4129" s="26"/>
    </row>
    <row r="4130" spans="2:13" ht="15" customHeight="1">
      <c r="B4130" s="26"/>
      <c r="C4130" s="21" t="str">
        <f>VLOOKUP(B4148,'REKAP ANALISA'!$C:$G,3,0)</f>
        <v>Pemasangan 1 m2 lantai keramik artistik 10cm x 20cm</v>
      </c>
    </row>
    <row r="4131" spans="2:13">
      <c r="C4131" s="27" t="s">
        <v>0</v>
      </c>
      <c r="D4131" s="27" t="s">
        <v>60</v>
      </c>
      <c r="E4131" s="27" t="s">
        <v>59</v>
      </c>
      <c r="F4131" s="27" t="s">
        <v>61</v>
      </c>
      <c r="G4131" s="27" t="s">
        <v>62</v>
      </c>
      <c r="H4131" s="27" t="s">
        <v>85</v>
      </c>
      <c r="I4131" s="27" t="s">
        <v>86</v>
      </c>
      <c r="M4131" s="21"/>
    </row>
    <row r="4132" spans="2:13">
      <c r="C4132" s="27" t="s">
        <v>14</v>
      </c>
      <c r="D4132" s="27" t="s">
        <v>87</v>
      </c>
      <c r="E4132" s="28"/>
      <c r="F4132" s="28"/>
      <c r="G4132" s="28"/>
      <c r="H4132" s="28"/>
      <c r="I4132" s="28"/>
      <c r="M4132" s="21"/>
    </row>
    <row r="4133" spans="2:13" ht="15" customHeight="1">
      <c r="C4133" s="28"/>
      <c r="D4133" s="27" t="s">
        <v>53</v>
      </c>
      <c r="E4133" s="27" t="s">
        <v>63</v>
      </c>
      <c r="F4133" s="29" t="s">
        <v>50</v>
      </c>
      <c r="G4133" s="27">
        <v>0.7</v>
      </c>
      <c r="H4133" s="30">
        <f>VLOOKUP(E4133,UPAH!$C:$F,4,0)</f>
        <v>93000</v>
      </c>
      <c r="I4133" s="31">
        <f t="shared" ref="I4133:I4136" si="417">+G4133*H4133</f>
        <v>65099.999999999993</v>
      </c>
    </row>
    <row r="4134" spans="2:13" ht="15" customHeight="1">
      <c r="C4134" s="28"/>
      <c r="D4134" s="27" t="s">
        <v>2167</v>
      </c>
      <c r="E4134" s="27" t="s">
        <v>64</v>
      </c>
      <c r="F4134" s="29" t="s">
        <v>50</v>
      </c>
      <c r="G4134" s="27">
        <v>0.35</v>
      </c>
      <c r="H4134" s="30">
        <f>VLOOKUP(E4134,UPAH!$C:$F,4,0)</f>
        <v>98000</v>
      </c>
      <c r="I4134" s="31">
        <f t="shared" si="417"/>
        <v>34300</v>
      </c>
    </row>
    <row r="4135" spans="2:13" ht="15" customHeight="1">
      <c r="C4135" s="28"/>
      <c r="D4135" s="27" t="s">
        <v>51</v>
      </c>
      <c r="E4135" s="27" t="s">
        <v>65</v>
      </c>
      <c r="F4135" s="29" t="s">
        <v>50</v>
      </c>
      <c r="G4135" s="27">
        <v>3.5000000000000003E-2</v>
      </c>
      <c r="H4135" s="30">
        <f>VLOOKUP(E4135,UPAH!$C:$F,4,0)</f>
        <v>106000</v>
      </c>
      <c r="I4135" s="31">
        <f t="shared" si="417"/>
        <v>3710.0000000000005</v>
      </c>
    </row>
    <row r="4136" spans="2:13" ht="15" customHeight="1">
      <c r="C4136" s="28"/>
      <c r="D4136" s="27" t="s">
        <v>49</v>
      </c>
      <c r="E4136" s="27" t="s">
        <v>66</v>
      </c>
      <c r="F4136" s="29" t="s">
        <v>50</v>
      </c>
      <c r="G4136" s="27">
        <v>3.5000000000000003E-2</v>
      </c>
      <c r="H4136" s="30">
        <f>VLOOKUP(E4136,UPAH!$C:$F,4,0)</f>
        <v>111000</v>
      </c>
      <c r="I4136" s="31">
        <f t="shared" si="417"/>
        <v>3885.0000000000005</v>
      </c>
    </row>
    <row r="4137" spans="2:13" ht="15" customHeight="1">
      <c r="C4137" s="28"/>
      <c r="D4137" s="28"/>
      <c r="E4137" s="28"/>
      <c r="F4137" s="34" t="s">
        <v>88</v>
      </c>
      <c r="G4137" s="35"/>
      <c r="H4137" s="28"/>
      <c r="I4137" s="32">
        <f>SUM(I4133:I4136)</f>
        <v>106995</v>
      </c>
    </row>
    <row r="4138" spans="2:13" ht="15" customHeight="1">
      <c r="C4138" s="27" t="s">
        <v>80</v>
      </c>
      <c r="D4138" s="27" t="s">
        <v>89</v>
      </c>
      <c r="E4138" s="28"/>
      <c r="F4138" s="28"/>
      <c r="G4138" s="28"/>
      <c r="H4138" s="28"/>
      <c r="I4138" s="28"/>
    </row>
    <row r="4139" spans="2:13" ht="15" customHeight="1">
      <c r="C4139" s="28"/>
      <c r="D4139" s="27" t="s">
        <v>2435</v>
      </c>
      <c r="E4139" s="27" t="s">
        <v>2436</v>
      </c>
      <c r="F4139" s="30" t="str">
        <f>VLOOKUP(E4139,MATERIAL!$C:$F,3,0)</f>
        <v>Bh</v>
      </c>
      <c r="G4139" s="27">
        <v>53</v>
      </c>
      <c r="H4139" s="30">
        <f>VLOOKUP(E4139,MATERIAL!$C:$F,4,0)</f>
        <v>1400</v>
      </c>
      <c r="I4139" s="31">
        <f t="shared" ref="I4139:I4142" si="418">+G4139*H4139</f>
        <v>74200</v>
      </c>
    </row>
    <row r="4140" spans="2:13" ht="15" customHeight="1">
      <c r="C4140" s="28"/>
      <c r="D4140" s="27" t="s">
        <v>103</v>
      </c>
      <c r="E4140" s="27" t="s">
        <v>104</v>
      </c>
      <c r="F4140" s="30" t="str">
        <f>VLOOKUP(E4140,MATERIAL!$C:$F,3,0)</f>
        <v>Kg</v>
      </c>
      <c r="G4140" s="27">
        <v>8.19</v>
      </c>
      <c r="H4140" s="30">
        <f>VLOOKUP(E4140,MATERIAL!$C:$F,4,0)</f>
        <v>1250</v>
      </c>
      <c r="I4140" s="31">
        <f t="shared" si="418"/>
        <v>10237.5</v>
      </c>
    </row>
    <row r="4141" spans="2:13" ht="15" customHeight="1">
      <c r="C4141" s="28"/>
      <c r="D4141" s="27" t="s">
        <v>44</v>
      </c>
      <c r="E4141" s="27" t="s">
        <v>2170</v>
      </c>
      <c r="F4141" s="30" t="str">
        <f>VLOOKUP(E4141,MATERIAL!$C:$F,3,0)</f>
        <v>m3</v>
      </c>
      <c r="G4141" s="27">
        <v>4.4999999999999998E-2</v>
      </c>
      <c r="H4141" s="30">
        <f>VLOOKUP(E4141,MATERIAL!$C:$F,4,0)</f>
        <v>131100</v>
      </c>
      <c r="I4141" s="31">
        <f t="shared" si="418"/>
        <v>5899.5</v>
      </c>
    </row>
    <row r="4142" spans="2:13" ht="15" customHeight="1">
      <c r="C4142" s="28"/>
      <c r="D4142" s="27" t="s">
        <v>2434</v>
      </c>
      <c r="E4142" s="27" t="s">
        <v>2343</v>
      </c>
      <c r="F4142" s="30" t="str">
        <f>VLOOKUP(E4142,MATERIAL!$C:$F,3,0)</f>
        <v>Kg</v>
      </c>
      <c r="G4142" s="27">
        <v>2.75</v>
      </c>
      <c r="H4142" s="30">
        <f>VLOOKUP(E4142,MATERIAL!$C:$F,4,0)</f>
        <v>13300</v>
      </c>
      <c r="I4142" s="31">
        <f t="shared" si="418"/>
        <v>36575</v>
      </c>
    </row>
    <row r="4143" spans="2:13" ht="15" customHeight="1">
      <c r="C4143" s="28"/>
      <c r="D4143" s="28"/>
      <c r="E4143" s="28"/>
      <c r="F4143" s="34" t="s">
        <v>90</v>
      </c>
      <c r="G4143" s="35"/>
      <c r="H4143" s="28"/>
      <c r="I4143" s="32">
        <f>SUM(I4139:I4142)</f>
        <v>126912</v>
      </c>
    </row>
    <row r="4144" spans="2:13" ht="15" customHeight="1">
      <c r="C4144" s="27" t="s">
        <v>81</v>
      </c>
      <c r="D4144" s="27" t="s">
        <v>91</v>
      </c>
      <c r="E4144" s="28"/>
      <c r="F4144" s="28"/>
      <c r="G4144" s="28"/>
      <c r="H4144" s="28"/>
      <c r="I4144" s="33"/>
    </row>
    <row r="4145" spans="2:13" ht="15" customHeight="1">
      <c r="C4145" s="28"/>
      <c r="D4145" s="28"/>
      <c r="E4145" s="28"/>
      <c r="F4145" s="34" t="s">
        <v>92</v>
      </c>
      <c r="G4145" s="35"/>
      <c r="H4145" s="28"/>
      <c r="I4145" s="33"/>
    </row>
    <row r="4146" spans="2:13" ht="15" customHeight="1">
      <c r="C4146" s="27" t="s">
        <v>82</v>
      </c>
      <c r="D4146" s="27" t="s">
        <v>93</v>
      </c>
      <c r="E4146" s="28"/>
      <c r="F4146" s="28"/>
      <c r="G4146" s="28"/>
      <c r="H4146" s="28"/>
      <c r="I4146" s="36">
        <f>I4137+I4143</f>
        <v>233907</v>
      </c>
    </row>
    <row r="4147" spans="2:13" ht="15" customHeight="1">
      <c r="C4147" s="27" t="s">
        <v>83</v>
      </c>
      <c r="D4147" s="27" t="str">
        <f>+"Overhead &amp; Profit "&amp;$L$3*100&amp;"%"</f>
        <v>Overhead &amp; Profit 9,5%</v>
      </c>
      <c r="E4147" s="28"/>
      <c r="F4147" s="28"/>
      <c r="G4147" s="27">
        <f>$L$3</f>
        <v>9.5000000000000001E-2</v>
      </c>
      <c r="H4147" s="28"/>
      <c r="I4147" s="36">
        <f>G4147*I4146</f>
        <v>22221.165000000001</v>
      </c>
    </row>
    <row r="4148" spans="2:13" ht="15" customHeight="1">
      <c r="B4148" s="37" t="str">
        <f>+$M$10&amp;J4148</f>
        <v>PPL32</v>
      </c>
      <c r="C4148" s="27" t="s">
        <v>1</v>
      </c>
      <c r="D4148" s="27" t="s">
        <v>94</v>
      </c>
      <c r="E4148" s="28"/>
      <c r="F4148" s="28"/>
      <c r="G4148" s="28"/>
      <c r="H4148" s="28"/>
      <c r="I4148" s="36">
        <f>SUM(I4146:I4147)</f>
        <v>256128.16500000001</v>
      </c>
      <c r="J4148" s="21">
        <v>32</v>
      </c>
    </row>
    <row r="4149" spans="2:13">
      <c r="B4149" s="26"/>
      <c r="M4149" s="21"/>
    </row>
    <row r="4150" spans="2:13">
      <c r="B4150" s="26"/>
      <c r="C4150" s="21" t="str">
        <f>VLOOKUP(B4168,'REKAP ANALISA'!$C:$G,3,0)</f>
        <v>Pemasangan 1 m2 lantai keramik artistik 10cm x 10cm atau 5cm x 20cm</v>
      </c>
      <c r="M4150" s="21"/>
    </row>
    <row r="4151" spans="2:13" ht="15" customHeight="1">
      <c r="C4151" s="27" t="s">
        <v>0</v>
      </c>
      <c r="D4151" s="27" t="s">
        <v>60</v>
      </c>
      <c r="E4151" s="27" t="s">
        <v>59</v>
      </c>
      <c r="F4151" s="27" t="s">
        <v>61</v>
      </c>
      <c r="G4151" s="27" t="s">
        <v>62</v>
      </c>
      <c r="H4151" s="27" t="s">
        <v>85</v>
      </c>
      <c r="I4151" s="27" t="s">
        <v>86</v>
      </c>
    </row>
    <row r="4152" spans="2:13" ht="15" customHeight="1">
      <c r="C4152" s="27" t="s">
        <v>14</v>
      </c>
      <c r="D4152" s="27" t="s">
        <v>87</v>
      </c>
      <c r="E4152" s="28"/>
      <c r="F4152" s="28"/>
      <c r="G4152" s="28"/>
      <c r="H4152" s="28"/>
      <c r="I4152" s="28"/>
    </row>
    <row r="4153" spans="2:13" ht="15" customHeight="1">
      <c r="C4153" s="28"/>
      <c r="D4153" s="27" t="s">
        <v>53</v>
      </c>
      <c r="E4153" s="27" t="s">
        <v>63</v>
      </c>
      <c r="F4153" s="29" t="s">
        <v>50</v>
      </c>
      <c r="G4153" s="27">
        <v>0.7</v>
      </c>
      <c r="H4153" s="30">
        <f>VLOOKUP(E4153,UPAH!$C:$F,4,0)</f>
        <v>93000</v>
      </c>
      <c r="I4153" s="31">
        <f t="shared" ref="I4153:I4156" si="419">+G4153*H4153</f>
        <v>65099.999999999993</v>
      </c>
    </row>
    <row r="4154" spans="2:13" ht="15" customHeight="1">
      <c r="C4154" s="28"/>
      <c r="D4154" s="27" t="s">
        <v>2167</v>
      </c>
      <c r="E4154" s="27" t="s">
        <v>64</v>
      </c>
      <c r="F4154" s="29" t="s">
        <v>50</v>
      </c>
      <c r="G4154" s="27">
        <v>0.35</v>
      </c>
      <c r="H4154" s="30">
        <f>VLOOKUP(E4154,UPAH!$C:$F,4,0)</f>
        <v>98000</v>
      </c>
      <c r="I4154" s="31">
        <f t="shared" si="419"/>
        <v>34300</v>
      </c>
    </row>
    <row r="4155" spans="2:13" ht="15" customHeight="1">
      <c r="C4155" s="28"/>
      <c r="D4155" s="27" t="s">
        <v>51</v>
      </c>
      <c r="E4155" s="27" t="s">
        <v>65</v>
      </c>
      <c r="F4155" s="29" t="s">
        <v>50</v>
      </c>
      <c r="G4155" s="27">
        <v>3.5000000000000003E-2</v>
      </c>
      <c r="H4155" s="30">
        <f>VLOOKUP(E4155,UPAH!$C:$F,4,0)</f>
        <v>106000</v>
      </c>
      <c r="I4155" s="31">
        <f t="shared" si="419"/>
        <v>3710.0000000000005</v>
      </c>
    </row>
    <row r="4156" spans="2:13" ht="15" customHeight="1">
      <c r="C4156" s="28"/>
      <c r="D4156" s="27" t="s">
        <v>49</v>
      </c>
      <c r="E4156" s="27" t="s">
        <v>66</v>
      </c>
      <c r="F4156" s="29" t="s">
        <v>50</v>
      </c>
      <c r="G4156" s="27">
        <v>3.5000000000000003E-2</v>
      </c>
      <c r="H4156" s="30">
        <f>VLOOKUP(E4156,UPAH!$C:$F,4,0)</f>
        <v>111000</v>
      </c>
      <c r="I4156" s="31">
        <f t="shared" si="419"/>
        <v>3885.0000000000005</v>
      </c>
    </row>
    <row r="4157" spans="2:13" ht="15" customHeight="1">
      <c r="C4157" s="28"/>
      <c r="D4157" s="28"/>
      <c r="E4157" s="28"/>
      <c r="F4157" s="34" t="s">
        <v>88</v>
      </c>
      <c r="G4157" s="35"/>
      <c r="H4157" s="28"/>
      <c r="I4157" s="32">
        <f>SUM(I4153:I4156)</f>
        <v>106995</v>
      </c>
    </row>
    <row r="4158" spans="2:13" ht="15" customHeight="1">
      <c r="C4158" s="27" t="s">
        <v>80</v>
      </c>
      <c r="D4158" s="27" t="s">
        <v>89</v>
      </c>
      <c r="E4158" s="28"/>
      <c r="F4158" s="28"/>
      <c r="G4158" s="28"/>
      <c r="H4158" s="28"/>
      <c r="I4158" s="28"/>
    </row>
    <row r="4159" spans="2:13" ht="15" customHeight="1">
      <c r="C4159" s="28"/>
      <c r="D4159" s="27" t="s">
        <v>2437</v>
      </c>
      <c r="E4159" s="27" t="s">
        <v>2438</v>
      </c>
      <c r="F4159" s="30" t="str">
        <f>VLOOKUP(E4159,MATERIAL!$C:$F,3,0)</f>
        <v>Bh</v>
      </c>
      <c r="G4159" s="27">
        <v>106</v>
      </c>
      <c r="H4159" s="30">
        <f>VLOOKUP(E4159,MATERIAL!$C:$F,4,0)</f>
        <v>900</v>
      </c>
      <c r="I4159" s="31">
        <f t="shared" ref="I4159:I4162" si="420">+G4159*H4159</f>
        <v>95400</v>
      </c>
    </row>
    <row r="4160" spans="2:13" ht="15" customHeight="1">
      <c r="C4160" s="28"/>
      <c r="D4160" s="27" t="s">
        <v>103</v>
      </c>
      <c r="E4160" s="27" t="s">
        <v>104</v>
      </c>
      <c r="F4160" s="30" t="str">
        <f>VLOOKUP(E4160,MATERIAL!$C:$F,3,0)</f>
        <v>Kg</v>
      </c>
      <c r="G4160" s="27">
        <v>8.19</v>
      </c>
      <c r="H4160" s="30">
        <f>VLOOKUP(E4160,MATERIAL!$C:$F,4,0)</f>
        <v>1250</v>
      </c>
      <c r="I4160" s="31">
        <f t="shared" si="420"/>
        <v>10237.5</v>
      </c>
    </row>
    <row r="4161" spans="2:13" ht="15" customHeight="1">
      <c r="C4161" s="28"/>
      <c r="D4161" s="27" t="s">
        <v>78</v>
      </c>
      <c r="E4161" s="27" t="s">
        <v>2170</v>
      </c>
      <c r="F4161" s="30" t="str">
        <f>VLOOKUP(E4161,MATERIAL!$C:$F,3,0)</f>
        <v>m3</v>
      </c>
      <c r="G4161" s="27">
        <v>4.4999999999999998E-2</v>
      </c>
      <c r="H4161" s="30">
        <f>VLOOKUP(E4161,MATERIAL!$C:$F,4,0)</f>
        <v>131100</v>
      </c>
      <c r="I4161" s="31">
        <f t="shared" si="420"/>
        <v>5899.5</v>
      </c>
    </row>
    <row r="4162" spans="2:13" ht="15" customHeight="1">
      <c r="C4162" s="28"/>
      <c r="D4162" s="27" t="s">
        <v>2380</v>
      </c>
      <c r="E4162" s="27" t="s">
        <v>2343</v>
      </c>
      <c r="F4162" s="30" t="str">
        <f>VLOOKUP(E4162,MATERIAL!$C:$F,3,0)</f>
        <v>Kg</v>
      </c>
      <c r="G4162" s="27">
        <v>3.2</v>
      </c>
      <c r="H4162" s="30">
        <f>VLOOKUP(E4162,MATERIAL!$C:$F,4,0)</f>
        <v>13300</v>
      </c>
      <c r="I4162" s="31">
        <f t="shared" si="420"/>
        <v>42560</v>
      </c>
    </row>
    <row r="4163" spans="2:13" ht="15" customHeight="1">
      <c r="C4163" s="28"/>
      <c r="D4163" s="28"/>
      <c r="E4163" s="28"/>
      <c r="F4163" s="34" t="s">
        <v>90</v>
      </c>
      <c r="G4163" s="35"/>
      <c r="H4163" s="28"/>
      <c r="I4163" s="32">
        <f>SUM(I4159:I4162)</f>
        <v>154097</v>
      </c>
    </row>
    <row r="4164" spans="2:13" ht="15" customHeight="1">
      <c r="C4164" s="27" t="s">
        <v>81</v>
      </c>
      <c r="D4164" s="27" t="s">
        <v>91</v>
      </c>
      <c r="E4164" s="28"/>
      <c r="F4164" s="28"/>
      <c r="G4164" s="28"/>
      <c r="H4164" s="28"/>
      <c r="I4164" s="33"/>
    </row>
    <row r="4165" spans="2:13" ht="15" customHeight="1">
      <c r="C4165" s="28"/>
      <c r="D4165" s="28"/>
      <c r="E4165" s="28"/>
      <c r="F4165" s="34" t="s">
        <v>92</v>
      </c>
      <c r="G4165" s="35"/>
      <c r="H4165" s="28"/>
      <c r="I4165" s="33"/>
    </row>
    <row r="4166" spans="2:13" ht="15" customHeight="1">
      <c r="C4166" s="27" t="s">
        <v>82</v>
      </c>
      <c r="D4166" s="27" t="s">
        <v>93</v>
      </c>
      <c r="E4166" s="28"/>
      <c r="F4166" s="28"/>
      <c r="G4166" s="28"/>
      <c r="H4166" s="28"/>
      <c r="I4166" s="36">
        <f>I4157+I4163</f>
        <v>261092</v>
      </c>
    </row>
    <row r="4167" spans="2:13" ht="15" customHeight="1">
      <c r="C4167" s="27" t="s">
        <v>83</v>
      </c>
      <c r="D4167" s="27" t="str">
        <f>+"Overhead &amp; Profit "&amp;$L$3*100&amp;"%"</f>
        <v>Overhead &amp; Profit 9,5%</v>
      </c>
      <c r="E4167" s="28"/>
      <c r="F4167" s="28"/>
      <c r="G4167" s="27">
        <f>$L$3</f>
        <v>9.5000000000000001E-2</v>
      </c>
      <c r="H4167" s="28"/>
      <c r="I4167" s="36">
        <f>G4167*I4166</f>
        <v>24803.74</v>
      </c>
    </row>
    <row r="4168" spans="2:13" ht="15" customHeight="1">
      <c r="B4168" s="37" t="str">
        <f>+$M$10&amp;J4168</f>
        <v>PPL33</v>
      </c>
      <c r="C4168" s="27" t="s">
        <v>1</v>
      </c>
      <c r="D4168" s="27" t="s">
        <v>94</v>
      </c>
      <c r="E4168" s="28"/>
      <c r="F4168" s="28"/>
      <c r="G4168" s="28"/>
      <c r="H4168" s="28"/>
      <c r="I4168" s="36">
        <f>SUM(I4166:I4167)</f>
        <v>285895.74</v>
      </c>
      <c r="J4168" s="21">
        <v>33</v>
      </c>
    </row>
    <row r="4169" spans="2:13">
      <c r="B4169" s="26"/>
      <c r="M4169" s="21"/>
    </row>
    <row r="4170" spans="2:13">
      <c r="B4170" s="26"/>
      <c r="C4170" s="21" t="str">
        <f>VLOOKUP(B4188,'REKAP ANALISA'!$C:$G,3,0)</f>
        <v>Pemasangan 1 m2 lantai keramik ukuran 33cm x 33cm</v>
      </c>
      <c r="M4170" s="21"/>
    </row>
    <row r="4171" spans="2:13" ht="15" customHeight="1">
      <c r="C4171" s="27" t="s">
        <v>0</v>
      </c>
      <c r="D4171" s="27" t="s">
        <v>60</v>
      </c>
      <c r="E4171" s="27" t="s">
        <v>59</v>
      </c>
      <c r="F4171" s="27" t="s">
        <v>61</v>
      </c>
      <c r="G4171" s="27" t="s">
        <v>62</v>
      </c>
      <c r="H4171" s="27" t="s">
        <v>85</v>
      </c>
      <c r="I4171" s="27" t="s">
        <v>86</v>
      </c>
    </row>
    <row r="4172" spans="2:13" ht="15" customHeight="1">
      <c r="C4172" s="27" t="s">
        <v>14</v>
      </c>
      <c r="D4172" s="27" t="s">
        <v>87</v>
      </c>
      <c r="E4172" s="28"/>
      <c r="F4172" s="28"/>
      <c r="G4172" s="28"/>
      <c r="H4172" s="28"/>
      <c r="I4172" s="28"/>
    </row>
    <row r="4173" spans="2:13" ht="15" customHeight="1">
      <c r="C4173" s="28"/>
      <c r="D4173" s="27" t="s">
        <v>53</v>
      </c>
      <c r="E4173" s="27" t="s">
        <v>63</v>
      </c>
      <c r="F4173" s="29" t="s">
        <v>50</v>
      </c>
      <c r="G4173" s="27">
        <v>0.7</v>
      </c>
      <c r="H4173" s="30">
        <f>VLOOKUP(E4173,UPAH!$C:$F,4,0)</f>
        <v>93000</v>
      </c>
      <c r="I4173" s="31">
        <f t="shared" ref="I4173:I4176" si="421">+G4173*H4173</f>
        <v>65099.999999999993</v>
      </c>
    </row>
    <row r="4174" spans="2:13" ht="15" customHeight="1">
      <c r="C4174" s="28"/>
      <c r="D4174" s="27" t="s">
        <v>2167</v>
      </c>
      <c r="E4174" s="27" t="s">
        <v>64</v>
      </c>
      <c r="F4174" s="29" t="s">
        <v>50</v>
      </c>
      <c r="G4174" s="27">
        <v>0.35</v>
      </c>
      <c r="H4174" s="30">
        <f>VLOOKUP(E4174,UPAH!$C:$F,4,0)</f>
        <v>98000</v>
      </c>
      <c r="I4174" s="31">
        <f t="shared" si="421"/>
        <v>34300</v>
      </c>
    </row>
    <row r="4175" spans="2:13" ht="15" customHeight="1">
      <c r="C4175" s="28"/>
      <c r="D4175" s="27" t="s">
        <v>51</v>
      </c>
      <c r="E4175" s="27" t="s">
        <v>65</v>
      </c>
      <c r="F4175" s="29" t="s">
        <v>50</v>
      </c>
      <c r="G4175" s="27">
        <v>3.5000000000000003E-2</v>
      </c>
      <c r="H4175" s="30">
        <f>VLOOKUP(E4175,UPAH!$C:$F,4,0)</f>
        <v>106000</v>
      </c>
      <c r="I4175" s="31">
        <f t="shared" si="421"/>
        <v>3710.0000000000005</v>
      </c>
    </row>
    <row r="4176" spans="2:13" ht="15" customHeight="1">
      <c r="C4176" s="28"/>
      <c r="D4176" s="27" t="s">
        <v>49</v>
      </c>
      <c r="E4176" s="27" t="s">
        <v>66</v>
      </c>
      <c r="F4176" s="29" t="s">
        <v>50</v>
      </c>
      <c r="G4176" s="27">
        <v>3.5000000000000003E-2</v>
      </c>
      <c r="H4176" s="30">
        <f>VLOOKUP(E4176,UPAH!$C:$F,4,0)</f>
        <v>111000</v>
      </c>
      <c r="I4176" s="31">
        <f t="shared" si="421"/>
        <v>3885.0000000000005</v>
      </c>
    </row>
    <row r="4177" spans="2:13" ht="15" customHeight="1">
      <c r="C4177" s="28"/>
      <c r="D4177" s="28"/>
      <c r="E4177" s="28"/>
      <c r="F4177" s="34" t="s">
        <v>88</v>
      </c>
      <c r="G4177" s="35"/>
      <c r="H4177" s="28"/>
      <c r="I4177" s="32">
        <f>SUM(I4173:I4176)</f>
        <v>106995</v>
      </c>
    </row>
    <row r="4178" spans="2:13" ht="15" customHeight="1">
      <c r="C4178" s="27" t="s">
        <v>80</v>
      </c>
      <c r="D4178" s="27" t="s">
        <v>89</v>
      </c>
      <c r="E4178" s="28"/>
      <c r="F4178" s="28"/>
      <c r="G4178" s="28"/>
      <c r="H4178" s="28"/>
      <c r="I4178" s="28"/>
    </row>
    <row r="4179" spans="2:13" ht="15" customHeight="1">
      <c r="C4179" s="28"/>
      <c r="D4179" s="27" t="s">
        <v>2439</v>
      </c>
      <c r="E4179" s="27" t="s">
        <v>2440</v>
      </c>
      <c r="F4179" s="30" t="str">
        <f>VLOOKUP(E4179,MATERIAL!$C:$F,3,0)</f>
        <v>Bh</v>
      </c>
      <c r="G4179" s="27">
        <v>10</v>
      </c>
      <c r="H4179" s="30">
        <f>VLOOKUP(E4179,MATERIAL!$C:$F,4,0)</f>
        <v>7600</v>
      </c>
      <c r="I4179" s="31">
        <f t="shared" ref="I4179:I4182" si="422">+G4179*H4179</f>
        <v>76000</v>
      </c>
    </row>
    <row r="4180" spans="2:13" ht="15" customHeight="1">
      <c r="C4180" s="28"/>
      <c r="D4180" s="27" t="s">
        <v>103</v>
      </c>
      <c r="E4180" s="27" t="s">
        <v>104</v>
      </c>
      <c r="F4180" s="30" t="str">
        <f>VLOOKUP(E4180,MATERIAL!$C:$F,3,0)</f>
        <v>Kg</v>
      </c>
      <c r="G4180" s="27">
        <v>8.19</v>
      </c>
      <c r="H4180" s="30">
        <f>VLOOKUP(E4180,MATERIAL!$C:$F,4,0)</f>
        <v>1250</v>
      </c>
      <c r="I4180" s="31">
        <f t="shared" si="422"/>
        <v>10237.5</v>
      </c>
    </row>
    <row r="4181" spans="2:13" ht="15" customHeight="1">
      <c r="C4181" s="28"/>
      <c r="D4181" s="27" t="s">
        <v>78</v>
      </c>
      <c r="E4181" s="27" t="s">
        <v>2170</v>
      </c>
      <c r="F4181" s="30" t="str">
        <f>VLOOKUP(E4181,MATERIAL!$C:$F,3,0)</f>
        <v>m3</v>
      </c>
      <c r="G4181" s="27">
        <v>4.4999999999999998E-2</v>
      </c>
      <c r="H4181" s="30">
        <f>VLOOKUP(E4181,MATERIAL!$C:$F,4,0)</f>
        <v>131100</v>
      </c>
      <c r="I4181" s="31">
        <f t="shared" si="422"/>
        <v>5899.5</v>
      </c>
    </row>
    <row r="4182" spans="2:13" ht="15" customHeight="1">
      <c r="C4182" s="28"/>
      <c r="D4182" s="27" t="s">
        <v>2380</v>
      </c>
      <c r="E4182" s="27" t="s">
        <v>2343</v>
      </c>
      <c r="F4182" s="30" t="str">
        <f>VLOOKUP(E4182,MATERIAL!$C:$F,3,0)</f>
        <v>Kg</v>
      </c>
      <c r="G4182" s="27">
        <v>1.62</v>
      </c>
      <c r="H4182" s="30">
        <f>VLOOKUP(E4182,MATERIAL!$C:$F,4,0)</f>
        <v>13300</v>
      </c>
      <c r="I4182" s="31">
        <f t="shared" si="422"/>
        <v>21546</v>
      </c>
    </row>
    <row r="4183" spans="2:13" ht="15" customHeight="1">
      <c r="C4183" s="28"/>
      <c r="D4183" s="28"/>
      <c r="E4183" s="28"/>
      <c r="F4183" s="34" t="s">
        <v>90</v>
      </c>
      <c r="G4183" s="35"/>
      <c r="H4183" s="28"/>
      <c r="I4183" s="32">
        <f>SUM(I4179:I4182)</f>
        <v>113683</v>
      </c>
    </row>
    <row r="4184" spans="2:13" ht="15" customHeight="1">
      <c r="C4184" s="27" t="s">
        <v>81</v>
      </c>
      <c r="D4184" s="27" t="s">
        <v>91</v>
      </c>
      <c r="E4184" s="28"/>
      <c r="F4184" s="28"/>
      <c r="G4184" s="28"/>
      <c r="H4184" s="28"/>
      <c r="I4184" s="33"/>
    </row>
    <row r="4185" spans="2:13" ht="15" customHeight="1">
      <c r="C4185" s="28"/>
      <c r="D4185" s="28"/>
      <c r="E4185" s="28"/>
      <c r="F4185" s="34" t="s">
        <v>92</v>
      </c>
      <c r="G4185" s="35"/>
      <c r="H4185" s="28"/>
      <c r="I4185" s="33"/>
    </row>
    <row r="4186" spans="2:13" ht="15" customHeight="1">
      <c r="C4186" s="27" t="s">
        <v>82</v>
      </c>
      <c r="D4186" s="27" t="s">
        <v>93</v>
      </c>
      <c r="E4186" s="28"/>
      <c r="F4186" s="28"/>
      <c r="G4186" s="28"/>
      <c r="H4186" s="28"/>
      <c r="I4186" s="36">
        <f>I4177+I4183</f>
        <v>220678</v>
      </c>
    </row>
    <row r="4187" spans="2:13" ht="15" customHeight="1">
      <c r="C4187" s="27" t="s">
        <v>83</v>
      </c>
      <c r="D4187" s="27" t="str">
        <f>+"Overhead &amp; Profit "&amp;$L$3*100&amp;"%"</f>
        <v>Overhead &amp; Profit 9,5%</v>
      </c>
      <c r="E4187" s="28"/>
      <c r="F4187" s="28"/>
      <c r="G4187" s="27">
        <f>$L$3</f>
        <v>9.5000000000000001E-2</v>
      </c>
      <c r="H4187" s="28"/>
      <c r="I4187" s="36">
        <f>G4187*I4186</f>
        <v>20964.41</v>
      </c>
    </row>
    <row r="4188" spans="2:13" ht="15" customHeight="1">
      <c r="B4188" s="37" t="str">
        <f>+$M$10&amp;J4188</f>
        <v>PPL34</v>
      </c>
      <c r="C4188" s="27" t="s">
        <v>1</v>
      </c>
      <c r="D4188" s="27" t="s">
        <v>94</v>
      </c>
      <c r="E4188" s="28"/>
      <c r="F4188" s="28"/>
      <c r="G4188" s="28"/>
      <c r="H4188" s="28"/>
      <c r="I4188" s="36">
        <f>SUM(I4186:I4187)</f>
        <v>241642.41</v>
      </c>
      <c r="J4188" s="21">
        <v>34</v>
      </c>
    </row>
    <row r="4189" spans="2:13">
      <c r="B4189" s="26"/>
      <c r="M4189" s="21"/>
    </row>
    <row r="4190" spans="2:13">
      <c r="B4190" s="26"/>
      <c r="C4190" s="21" t="str">
        <f>VLOOKUP(B4208,'REKAP ANALISA'!$C:$G,3,0)</f>
        <v>Pemasangan 1 m2 lantai keramik ukuran 30cm x 30cm</v>
      </c>
      <c r="M4190" s="21"/>
    </row>
    <row r="4191" spans="2:13" ht="15" customHeight="1">
      <c r="C4191" s="27" t="s">
        <v>0</v>
      </c>
      <c r="D4191" s="27" t="s">
        <v>60</v>
      </c>
      <c r="E4191" s="27" t="s">
        <v>59</v>
      </c>
      <c r="F4191" s="27" t="s">
        <v>61</v>
      </c>
      <c r="G4191" s="27" t="s">
        <v>62</v>
      </c>
      <c r="H4191" s="27" t="s">
        <v>85</v>
      </c>
      <c r="I4191" s="27" t="s">
        <v>86</v>
      </c>
    </row>
    <row r="4192" spans="2:13" ht="15" customHeight="1">
      <c r="C4192" s="27" t="s">
        <v>14</v>
      </c>
      <c r="D4192" s="27" t="s">
        <v>87</v>
      </c>
      <c r="E4192" s="28"/>
      <c r="F4192" s="28"/>
      <c r="G4192" s="28"/>
      <c r="H4192" s="28"/>
      <c r="I4192" s="28"/>
    </row>
    <row r="4193" spans="2:10" ht="15" customHeight="1">
      <c r="C4193" s="28"/>
      <c r="D4193" s="27" t="s">
        <v>53</v>
      </c>
      <c r="E4193" s="27" t="s">
        <v>63</v>
      </c>
      <c r="F4193" s="29" t="s">
        <v>50</v>
      </c>
      <c r="G4193" s="27">
        <v>0.7</v>
      </c>
      <c r="H4193" s="30">
        <f>VLOOKUP(E4193,UPAH!$C:$F,4,0)</f>
        <v>93000</v>
      </c>
      <c r="I4193" s="31">
        <f t="shared" ref="I4193:I4196" si="423">+G4193*H4193</f>
        <v>65099.999999999993</v>
      </c>
    </row>
    <row r="4194" spans="2:10" ht="15" customHeight="1">
      <c r="C4194" s="28"/>
      <c r="D4194" s="27" t="s">
        <v>2167</v>
      </c>
      <c r="E4194" s="27" t="s">
        <v>64</v>
      </c>
      <c r="F4194" s="29" t="s">
        <v>50</v>
      </c>
      <c r="G4194" s="27">
        <v>0.35</v>
      </c>
      <c r="H4194" s="30">
        <f>VLOOKUP(E4194,UPAH!$C:$F,4,0)</f>
        <v>98000</v>
      </c>
      <c r="I4194" s="31">
        <f t="shared" si="423"/>
        <v>34300</v>
      </c>
    </row>
    <row r="4195" spans="2:10" ht="15" customHeight="1">
      <c r="C4195" s="28"/>
      <c r="D4195" s="27" t="s">
        <v>51</v>
      </c>
      <c r="E4195" s="27" t="s">
        <v>65</v>
      </c>
      <c r="F4195" s="29" t="s">
        <v>50</v>
      </c>
      <c r="G4195" s="27">
        <v>3.5000000000000003E-2</v>
      </c>
      <c r="H4195" s="30">
        <f>VLOOKUP(E4195,UPAH!$C:$F,4,0)</f>
        <v>106000</v>
      </c>
      <c r="I4195" s="31">
        <f t="shared" si="423"/>
        <v>3710.0000000000005</v>
      </c>
    </row>
    <row r="4196" spans="2:10" ht="15" customHeight="1">
      <c r="C4196" s="28"/>
      <c r="D4196" s="27" t="s">
        <v>49</v>
      </c>
      <c r="E4196" s="27" t="s">
        <v>66</v>
      </c>
      <c r="F4196" s="29" t="s">
        <v>50</v>
      </c>
      <c r="G4196" s="27">
        <v>3.5000000000000003E-2</v>
      </c>
      <c r="H4196" s="30">
        <f>VLOOKUP(E4196,UPAH!$C:$F,4,0)</f>
        <v>111000</v>
      </c>
      <c r="I4196" s="31">
        <f t="shared" si="423"/>
        <v>3885.0000000000005</v>
      </c>
    </row>
    <row r="4197" spans="2:10" ht="15" customHeight="1">
      <c r="C4197" s="28"/>
      <c r="D4197" s="28"/>
      <c r="E4197" s="28"/>
      <c r="F4197" s="34" t="s">
        <v>88</v>
      </c>
      <c r="G4197" s="35"/>
      <c r="H4197" s="33"/>
      <c r="I4197" s="32">
        <f>SUM(I4193:I4196)</f>
        <v>106995</v>
      </c>
    </row>
    <row r="4198" spans="2:10" ht="15" customHeight="1">
      <c r="C4198" s="27" t="s">
        <v>80</v>
      </c>
      <c r="D4198" s="27" t="s">
        <v>89</v>
      </c>
      <c r="E4198" s="28"/>
      <c r="F4198" s="28"/>
      <c r="G4198" s="28"/>
      <c r="H4198" s="33"/>
      <c r="I4198" s="28"/>
    </row>
    <row r="4199" spans="2:10" ht="15" customHeight="1">
      <c r="C4199" s="28"/>
      <c r="D4199" s="27" t="s">
        <v>2441</v>
      </c>
      <c r="E4199" s="27" t="s">
        <v>2442</v>
      </c>
      <c r="F4199" s="30" t="str">
        <f>VLOOKUP(E4199,MATERIAL!$C:$F,3,0)</f>
        <v>Bh</v>
      </c>
      <c r="G4199" s="27">
        <v>11.87</v>
      </c>
      <c r="H4199" s="30">
        <f>VLOOKUP(E4199,MATERIAL!$C:$F,4,0)</f>
        <v>6400</v>
      </c>
      <c r="I4199" s="31">
        <f t="shared" ref="I4199:I4202" si="424">+G4199*H4199</f>
        <v>75968</v>
      </c>
    </row>
    <row r="4200" spans="2:10" ht="15" customHeight="1">
      <c r="C4200" s="28"/>
      <c r="D4200" s="27" t="s">
        <v>103</v>
      </c>
      <c r="E4200" s="27" t="s">
        <v>104</v>
      </c>
      <c r="F4200" s="30" t="str">
        <f>VLOOKUP(E4200,MATERIAL!$C:$F,3,0)</f>
        <v>Kg</v>
      </c>
      <c r="G4200" s="27">
        <v>10</v>
      </c>
      <c r="H4200" s="30">
        <f>VLOOKUP(E4200,MATERIAL!$C:$F,4,0)</f>
        <v>1250</v>
      </c>
      <c r="I4200" s="31">
        <f t="shared" si="424"/>
        <v>12500</v>
      </c>
    </row>
    <row r="4201" spans="2:10" ht="15" customHeight="1">
      <c r="C4201" s="28"/>
      <c r="D4201" s="27" t="s">
        <v>78</v>
      </c>
      <c r="E4201" s="27" t="s">
        <v>2170</v>
      </c>
      <c r="F4201" s="30" t="str">
        <f>VLOOKUP(E4201,MATERIAL!$C:$F,3,0)</f>
        <v>m3</v>
      </c>
      <c r="G4201" s="27">
        <v>4.4999999999999998E-2</v>
      </c>
      <c r="H4201" s="30">
        <f>VLOOKUP(E4201,MATERIAL!$C:$F,4,0)</f>
        <v>131100</v>
      </c>
      <c r="I4201" s="31">
        <f t="shared" si="424"/>
        <v>5899.5</v>
      </c>
    </row>
    <row r="4202" spans="2:10" ht="15" customHeight="1">
      <c r="C4202" s="28"/>
      <c r="D4202" s="27" t="s">
        <v>2380</v>
      </c>
      <c r="E4202" s="27" t="s">
        <v>2343</v>
      </c>
      <c r="F4202" s="30" t="str">
        <f>VLOOKUP(E4202,MATERIAL!$C:$F,3,0)</f>
        <v>Kg</v>
      </c>
      <c r="G4202" s="27">
        <v>1.5</v>
      </c>
      <c r="H4202" s="30">
        <f>VLOOKUP(E4202,MATERIAL!$C:$F,4,0)</f>
        <v>13300</v>
      </c>
      <c r="I4202" s="31">
        <f t="shared" si="424"/>
        <v>19950</v>
      </c>
    </row>
    <row r="4203" spans="2:10" ht="15" customHeight="1">
      <c r="C4203" s="28"/>
      <c r="D4203" s="28"/>
      <c r="E4203" s="28"/>
      <c r="F4203" s="34" t="s">
        <v>90</v>
      </c>
      <c r="G4203" s="35"/>
      <c r="H4203" s="28"/>
      <c r="I4203" s="32">
        <f>SUM(I4199:I4202)</f>
        <v>114317.5</v>
      </c>
    </row>
    <row r="4204" spans="2:10" ht="15" customHeight="1">
      <c r="C4204" s="27" t="s">
        <v>81</v>
      </c>
      <c r="D4204" s="27" t="s">
        <v>91</v>
      </c>
      <c r="E4204" s="28"/>
      <c r="F4204" s="28"/>
      <c r="G4204" s="28"/>
      <c r="H4204" s="28"/>
      <c r="I4204" s="33"/>
    </row>
    <row r="4205" spans="2:10" ht="15" customHeight="1">
      <c r="C4205" s="28"/>
      <c r="D4205" s="28"/>
      <c r="E4205" s="28"/>
      <c r="F4205" s="34" t="s">
        <v>92</v>
      </c>
      <c r="G4205" s="35"/>
      <c r="H4205" s="28"/>
      <c r="I4205" s="33"/>
    </row>
    <row r="4206" spans="2:10" ht="15" customHeight="1">
      <c r="C4206" s="27" t="s">
        <v>82</v>
      </c>
      <c r="D4206" s="27" t="s">
        <v>93</v>
      </c>
      <c r="E4206" s="28"/>
      <c r="F4206" s="28"/>
      <c r="G4206" s="28"/>
      <c r="H4206" s="28"/>
      <c r="I4206" s="36">
        <f>I4197+I4203</f>
        <v>221312.5</v>
      </c>
    </row>
    <row r="4207" spans="2:10" ht="15" customHeight="1">
      <c r="C4207" s="27" t="s">
        <v>83</v>
      </c>
      <c r="D4207" s="27" t="str">
        <f>+"Overhead &amp; Profit "&amp;$L$3*100&amp;"%"</f>
        <v>Overhead &amp; Profit 9,5%</v>
      </c>
      <c r="E4207" s="28"/>
      <c r="F4207" s="28"/>
      <c r="G4207" s="27">
        <f>$L$3</f>
        <v>9.5000000000000001E-2</v>
      </c>
      <c r="H4207" s="28"/>
      <c r="I4207" s="36">
        <f>G4207*I4206</f>
        <v>21024.6875</v>
      </c>
    </row>
    <row r="4208" spans="2:10" ht="15" customHeight="1">
      <c r="B4208" s="37" t="str">
        <f>+$M$10&amp;J4208</f>
        <v>PPL35</v>
      </c>
      <c r="C4208" s="27" t="s">
        <v>1</v>
      </c>
      <c r="D4208" s="27" t="s">
        <v>94</v>
      </c>
      <c r="E4208" s="28"/>
      <c r="F4208" s="28"/>
      <c r="G4208" s="28"/>
      <c r="H4208" s="28"/>
      <c r="I4208" s="36">
        <f>SUM(I4206:I4207)</f>
        <v>242337.1875</v>
      </c>
      <c r="J4208" s="21">
        <v>35</v>
      </c>
    </row>
    <row r="4209" spans="2:13">
      <c r="B4209" s="26"/>
      <c r="M4209" s="21"/>
    </row>
    <row r="4210" spans="2:13">
      <c r="B4210" s="26"/>
      <c r="C4210" s="21" t="str">
        <f>VLOOKUP(B4228,'REKAP ANALISA'!$C:$G,3,0)</f>
        <v>Pemasangan 1 m2 lantai keramik ukuran 20cm x 20cm</v>
      </c>
      <c r="M4210" s="21"/>
    </row>
    <row r="4211" spans="2:13" ht="15" customHeight="1">
      <c r="C4211" s="27" t="s">
        <v>0</v>
      </c>
      <c r="D4211" s="27" t="s">
        <v>60</v>
      </c>
      <c r="E4211" s="27" t="s">
        <v>59</v>
      </c>
      <c r="F4211" s="27" t="s">
        <v>61</v>
      </c>
      <c r="G4211" s="27" t="s">
        <v>62</v>
      </c>
      <c r="H4211" s="27" t="s">
        <v>85</v>
      </c>
      <c r="I4211" s="27" t="s">
        <v>86</v>
      </c>
    </row>
    <row r="4212" spans="2:13" ht="15" customHeight="1">
      <c r="C4212" s="27" t="s">
        <v>14</v>
      </c>
      <c r="D4212" s="27" t="s">
        <v>87</v>
      </c>
      <c r="E4212" s="28"/>
      <c r="F4212" s="28"/>
      <c r="G4212" s="28"/>
      <c r="H4212" s="28"/>
      <c r="I4212" s="28"/>
    </row>
    <row r="4213" spans="2:13" ht="15" customHeight="1">
      <c r="C4213" s="28"/>
      <c r="D4213" s="27" t="s">
        <v>53</v>
      </c>
      <c r="E4213" s="27" t="s">
        <v>63</v>
      </c>
      <c r="F4213" s="29" t="s">
        <v>50</v>
      </c>
      <c r="G4213" s="27">
        <v>0.7</v>
      </c>
      <c r="H4213" s="30">
        <f>VLOOKUP(E4213,UPAH!$C:$F,4,0)</f>
        <v>93000</v>
      </c>
      <c r="I4213" s="31">
        <f t="shared" ref="I4213:I4216" si="425">+G4213*H4213</f>
        <v>65099.999999999993</v>
      </c>
    </row>
    <row r="4214" spans="2:13" ht="15" customHeight="1">
      <c r="C4214" s="28"/>
      <c r="D4214" s="27" t="s">
        <v>2167</v>
      </c>
      <c r="E4214" s="27" t="s">
        <v>64</v>
      </c>
      <c r="F4214" s="29" t="s">
        <v>50</v>
      </c>
      <c r="G4214" s="27">
        <v>0.35</v>
      </c>
      <c r="H4214" s="30">
        <f>VLOOKUP(E4214,UPAH!$C:$F,4,0)</f>
        <v>98000</v>
      </c>
      <c r="I4214" s="31">
        <f t="shared" si="425"/>
        <v>34300</v>
      </c>
    </row>
    <row r="4215" spans="2:13" ht="15" customHeight="1">
      <c r="C4215" s="28"/>
      <c r="D4215" s="27" t="s">
        <v>51</v>
      </c>
      <c r="E4215" s="27" t="s">
        <v>65</v>
      </c>
      <c r="F4215" s="29" t="s">
        <v>50</v>
      </c>
      <c r="G4215" s="27">
        <v>3.5000000000000003E-2</v>
      </c>
      <c r="H4215" s="30">
        <f>VLOOKUP(E4215,UPAH!$C:$F,4,0)</f>
        <v>106000</v>
      </c>
      <c r="I4215" s="31">
        <f t="shared" si="425"/>
        <v>3710.0000000000005</v>
      </c>
    </row>
    <row r="4216" spans="2:13" ht="15" customHeight="1">
      <c r="C4216" s="28"/>
      <c r="D4216" s="27" t="s">
        <v>49</v>
      </c>
      <c r="E4216" s="27" t="s">
        <v>66</v>
      </c>
      <c r="F4216" s="29" t="s">
        <v>50</v>
      </c>
      <c r="G4216" s="27">
        <v>3.5000000000000003E-2</v>
      </c>
      <c r="H4216" s="30">
        <f>VLOOKUP(E4216,UPAH!$C:$F,4,0)</f>
        <v>111000</v>
      </c>
      <c r="I4216" s="31">
        <f t="shared" si="425"/>
        <v>3885.0000000000005</v>
      </c>
    </row>
    <row r="4217" spans="2:13" ht="15" customHeight="1">
      <c r="C4217" s="28"/>
      <c r="D4217" s="28"/>
      <c r="E4217" s="28"/>
      <c r="F4217" s="34" t="s">
        <v>88</v>
      </c>
      <c r="G4217" s="35"/>
      <c r="H4217" s="28"/>
      <c r="I4217" s="32">
        <f>SUM(I4213:I4216)</f>
        <v>106995</v>
      </c>
    </row>
    <row r="4218" spans="2:13" ht="15" customHeight="1">
      <c r="C4218" s="27" t="s">
        <v>80</v>
      </c>
      <c r="D4218" s="27" t="s">
        <v>89</v>
      </c>
      <c r="E4218" s="28"/>
      <c r="F4218" s="28"/>
      <c r="G4218" s="28"/>
      <c r="H4218" s="28"/>
      <c r="I4218" s="28"/>
    </row>
    <row r="4219" spans="2:13" ht="15" customHeight="1">
      <c r="C4219" s="28"/>
      <c r="D4219" s="27" t="s">
        <v>2443</v>
      </c>
      <c r="E4219" s="27" t="s">
        <v>2444</v>
      </c>
      <c r="F4219" s="30" t="str">
        <f>VLOOKUP(E4219,MATERIAL!$C:$F,3,0)</f>
        <v>Bh</v>
      </c>
      <c r="G4219" s="27">
        <v>26.5</v>
      </c>
      <c r="H4219" s="30">
        <f>VLOOKUP(E4219,MATERIAL!$C:$F,4,0)</f>
        <v>2900</v>
      </c>
      <c r="I4219" s="31">
        <f t="shared" ref="I4219:I4222" si="426">+G4219*H4219</f>
        <v>76850</v>
      </c>
    </row>
    <row r="4220" spans="2:13" ht="15" customHeight="1">
      <c r="C4220" s="28"/>
      <c r="D4220" s="27" t="s">
        <v>103</v>
      </c>
      <c r="E4220" s="27" t="s">
        <v>104</v>
      </c>
      <c r="F4220" s="30" t="str">
        <f>VLOOKUP(E4220,MATERIAL!$C:$F,3,0)</f>
        <v>Kg</v>
      </c>
      <c r="G4220" s="27">
        <v>10.4</v>
      </c>
      <c r="H4220" s="30">
        <f>VLOOKUP(E4220,MATERIAL!$C:$F,4,0)</f>
        <v>1250</v>
      </c>
      <c r="I4220" s="31">
        <f t="shared" si="426"/>
        <v>13000</v>
      </c>
    </row>
    <row r="4221" spans="2:13" ht="15" customHeight="1">
      <c r="C4221" s="28"/>
      <c r="D4221" s="27" t="s">
        <v>78</v>
      </c>
      <c r="E4221" s="27" t="s">
        <v>2170</v>
      </c>
      <c r="F4221" s="30" t="str">
        <f>VLOOKUP(E4221,MATERIAL!$C:$F,3,0)</f>
        <v>m3</v>
      </c>
      <c r="G4221" s="27">
        <v>4.4999999999999998E-2</v>
      </c>
      <c r="H4221" s="30">
        <f>VLOOKUP(E4221,MATERIAL!$C:$F,4,0)</f>
        <v>131100</v>
      </c>
      <c r="I4221" s="31">
        <f t="shared" si="426"/>
        <v>5899.5</v>
      </c>
    </row>
    <row r="4222" spans="2:13" ht="15" customHeight="1">
      <c r="C4222" s="28"/>
      <c r="D4222" s="27" t="s">
        <v>2380</v>
      </c>
      <c r="E4222" s="27" t="s">
        <v>2343</v>
      </c>
      <c r="F4222" s="30" t="str">
        <f>VLOOKUP(E4222,MATERIAL!$C:$F,3,0)</f>
        <v>Kg</v>
      </c>
      <c r="G4222" s="27">
        <v>1.62</v>
      </c>
      <c r="H4222" s="30">
        <f>VLOOKUP(E4222,MATERIAL!$C:$F,4,0)</f>
        <v>13300</v>
      </c>
      <c r="I4222" s="31">
        <f t="shared" si="426"/>
        <v>21546</v>
      </c>
    </row>
    <row r="4223" spans="2:13" ht="15" customHeight="1">
      <c r="C4223" s="28"/>
      <c r="D4223" s="28"/>
      <c r="E4223" s="28"/>
      <c r="F4223" s="34" t="s">
        <v>90</v>
      </c>
      <c r="G4223" s="35"/>
      <c r="H4223" s="33"/>
      <c r="I4223" s="32">
        <f>SUM(I4219:I4222)</f>
        <v>117295.5</v>
      </c>
    </row>
    <row r="4224" spans="2:13" ht="15" customHeight="1">
      <c r="C4224" s="27" t="s">
        <v>81</v>
      </c>
      <c r="D4224" s="27" t="s">
        <v>91</v>
      </c>
      <c r="E4224" s="28"/>
      <c r="F4224" s="28"/>
      <c r="G4224" s="28"/>
      <c r="H4224" s="33"/>
      <c r="I4224" s="33"/>
    </row>
    <row r="4225" spans="2:13" ht="15" customHeight="1">
      <c r="C4225" s="28"/>
      <c r="D4225" s="28"/>
      <c r="E4225" s="28"/>
      <c r="F4225" s="34" t="s">
        <v>92</v>
      </c>
      <c r="G4225" s="35"/>
      <c r="H4225" s="33"/>
      <c r="I4225" s="33"/>
    </row>
    <row r="4226" spans="2:13" ht="15" customHeight="1">
      <c r="C4226" s="27" t="s">
        <v>82</v>
      </c>
      <c r="D4226" s="27" t="s">
        <v>93</v>
      </c>
      <c r="E4226" s="28"/>
      <c r="F4226" s="28"/>
      <c r="G4226" s="28"/>
      <c r="H4226" s="33"/>
      <c r="I4226" s="36">
        <f>I4217+I4223</f>
        <v>224290.5</v>
      </c>
    </row>
    <row r="4227" spans="2:13" ht="15" customHeight="1">
      <c r="C4227" s="27" t="s">
        <v>83</v>
      </c>
      <c r="D4227" s="27" t="str">
        <f>+"Overhead &amp; Profit "&amp;$L$3*100&amp;"%"</f>
        <v>Overhead &amp; Profit 9,5%</v>
      </c>
      <c r="E4227" s="28"/>
      <c r="F4227" s="28"/>
      <c r="G4227" s="27">
        <f>$L$3</f>
        <v>9.5000000000000001E-2</v>
      </c>
      <c r="H4227" s="28"/>
      <c r="I4227" s="36">
        <f>G4227*I4226</f>
        <v>21307.5975</v>
      </c>
    </row>
    <row r="4228" spans="2:13" ht="15" customHeight="1">
      <c r="B4228" s="37" t="str">
        <f>+$M$10&amp;J4228</f>
        <v>PPL36</v>
      </c>
      <c r="C4228" s="27" t="s">
        <v>1</v>
      </c>
      <c r="D4228" s="27" t="s">
        <v>94</v>
      </c>
      <c r="E4228" s="28"/>
      <c r="F4228" s="28"/>
      <c r="G4228" s="28"/>
      <c r="H4228" s="33"/>
      <c r="I4228" s="36">
        <f>SUM(I4226:I4227)</f>
        <v>245598.0975</v>
      </c>
      <c r="J4228" s="21">
        <v>36</v>
      </c>
    </row>
    <row r="4229" spans="2:13">
      <c r="B4229" s="26"/>
      <c r="M4229" s="21"/>
    </row>
    <row r="4230" spans="2:13">
      <c r="B4230" s="26"/>
      <c r="C4230" s="21" t="str">
        <f>VLOOKUP(B4248,'REKAP ANALISA'!$C:$G,3,0)</f>
        <v>Pemasangan 1 m2 lantai keramik ukuran 40cm x 40cm</v>
      </c>
      <c r="M4230" s="21"/>
    </row>
    <row r="4231" spans="2:13" ht="15" customHeight="1">
      <c r="C4231" s="27" t="s">
        <v>0</v>
      </c>
      <c r="D4231" s="27" t="s">
        <v>60</v>
      </c>
      <c r="E4231" s="27" t="s">
        <v>59</v>
      </c>
      <c r="F4231" s="27" t="s">
        <v>61</v>
      </c>
      <c r="G4231" s="27" t="s">
        <v>62</v>
      </c>
      <c r="H4231" s="27" t="s">
        <v>85</v>
      </c>
      <c r="I4231" s="27" t="s">
        <v>86</v>
      </c>
    </row>
    <row r="4232" spans="2:13" ht="15" customHeight="1">
      <c r="C4232" s="27" t="s">
        <v>14</v>
      </c>
      <c r="D4232" s="27" t="s">
        <v>87</v>
      </c>
      <c r="E4232" s="28"/>
      <c r="F4232" s="28"/>
      <c r="G4232" s="28"/>
      <c r="H4232" s="28"/>
      <c r="I4232" s="28"/>
    </row>
    <row r="4233" spans="2:13" ht="15" customHeight="1">
      <c r="C4233" s="28"/>
      <c r="D4233" s="27" t="s">
        <v>53</v>
      </c>
      <c r="E4233" s="27" t="s">
        <v>63</v>
      </c>
      <c r="F4233" s="29" t="s">
        <v>50</v>
      </c>
      <c r="G4233" s="27">
        <v>0.7</v>
      </c>
      <c r="H4233" s="30">
        <f>VLOOKUP(E4233,UPAH!$C:$F,4,0)</f>
        <v>93000</v>
      </c>
      <c r="I4233" s="31">
        <f t="shared" ref="I4233:I4236" si="427">+G4233*H4233</f>
        <v>65099.999999999993</v>
      </c>
    </row>
    <row r="4234" spans="2:13" ht="15" customHeight="1">
      <c r="C4234" s="28"/>
      <c r="D4234" s="27" t="s">
        <v>2167</v>
      </c>
      <c r="E4234" s="27" t="s">
        <v>64</v>
      </c>
      <c r="F4234" s="29" t="s">
        <v>50</v>
      </c>
      <c r="G4234" s="27">
        <v>0.35</v>
      </c>
      <c r="H4234" s="30">
        <f>VLOOKUP(E4234,UPAH!$C:$F,4,0)</f>
        <v>98000</v>
      </c>
      <c r="I4234" s="31">
        <f t="shared" si="427"/>
        <v>34300</v>
      </c>
    </row>
    <row r="4235" spans="2:13" ht="15" customHeight="1">
      <c r="C4235" s="28"/>
      <c r="D4235" s="27" t="s">
        <v>51</v>
      </c>
      <c r="E4235" s="27" t="s">
        <v>65</v>
      </c>
      <c r="F4235" s="29" t="s">
        <v>50</v>
      </c>
      <c r="G4235" s="27">
        <v>3.5000000000000003E-2</v>
      </c>
      <c r="H4235" s="30">
        <f>VLOOKUP(E4235,UPAH!$C:$F,4,0)</f>
        <v>106000</v>
      </c>
      <c r="I4235" s="31">
        <f t="shared" si="427"/>
        <v>3710.0000000000005</v>
      </c>
    </row>
    <row r="4236" spans="2:13" ht="15" customHeight="1">
      <c r="C4236" s="28"/>
      <c r="D4236" s="27" t="s">
        <v>49</v>
      </c>
      <c r="E4236" s="27" t="s">
        <v>66</v>
      </c>
      <c r="F4236" s="29" t="s">
        <v>50</v>
      </c>
      <c r="G4236" s="27">
        <v>3.5000000000000003E-2</v>
      </c>
      <c r="H4236" s="30">
        <f>VLOOKUP(E4236,UPAH!$C:$F,4,0)</f>
        <v>111000</v>
      </c>
      <c r="I4236" s="31">
        <f t="shared" si="427"/>
        <v>3885.0000000000005</v>
      </c>
    </row>
    <row r="4237" spans="2:13" ht="15" customHeight="1">
      <c r="C4237" s="28"/>
      <c r="D4237" s="28"/>
      <c r="E4237" s="28"/>
      <c r="F4237" s="34" t="s">
        <v>88</v>
      </c>
      <c r="G4237" s="35"/>
      <c r="H4237" s="28"/>
      <c r="I4237" s="32">
        <f>SUM(I4233:I4236)</f>
        <v>106995</v>
      </c>
    </row>
    <row r="4238" spans="2:13" ht="15" customHeight="1">
      <c r="C4238" s="27" t="s">
        <v>80</v>
      </c>
      <c r="D4238" s="27" t="s">
        <v>89</v>
      </c>
      <c r="E4238" s="28"/>
      <c r="F4238" s="28"/>
      <c r="G4238" s="28"/>
      <c r="H4238" s="28"/>
      <c r="I4238" s="28"/>
    </row>
    <row r="4239" spans="2:13" ht="15" customHeight="1">
      <c r="C4239" s="28"/>
      <c r="D4239" s="27" t="s">
        <v>2445</v>
      </c>
      <c r="E4239" s="27" t="s">
        <v>2446</v>
      </c>
      <c r="F4239" s="30" t="str">
        <f>VLOOKUP(E4239,MATERIAL!$C:$F,3,0)</f>
        <v>Bh</v>
      </c>
      <c r="G4239" s="27">
        <v>6.5</v>
      </c>
      <c r="H4239" s="30">
        <f>VLOOKUP(E4239,MATERIAL!$C:$F,4,0)</f>
        <v>13300</v>
      </c>
      <c r="I4239" s="31">
        <f t="shared" ref="I4239:I4242" si="428">+G4239*H4239</f>
        <v>86450</v>
      </c>
    </row>
    <row r="4240" spans="2:13" ht="15" customHeight="1">
      <c r="C4240" s="28"/>
      <c r="D4240" s="27" t="s">
        <v>103</v>
      </c>
      <c r="E4240" s="27" t="s">
        <v>104</v>
      </c>
      <c r="F4240" s="30" t="str">
        <f>VLOOKUP(E4240,MATERIAL!$C:$F,3,0)</f>
        <v>Kg</v>
      </c>
      <c r="G4240" s="27">
        <v>8.19</v>
      </c>
      <c r="H4240" s="30">
        <f>VLOOKUP(E4240,MATERIAL!$C:$F,4,0)</f>
        <v>1250</v>
      </c>
      <c r="I4240" s="31">
        <f t="shared" si="428"/>
        <v>10237.5</v>
      </c>
    </row>
    <row r="4241" spans="2:13" ht="15" customHeight="1">
      <c r="C4241" s="28"/>
      <c r="D4241" s="27" t="s">
        <v>78</v>
      </c>
      <c r="E4241" s="27" t="s">
        <v>2170</v>
      </c>
      <c r="F4241" s="30" t="str">
        <f>VLOOKUP(E4241,MATERIAL!$C:$F,3,0)</f>
        <v>m3</v>
      </c>
      <c r="G4241" s="27">
        <v>4.4999999999999998E-2</v>
      </c>
      <c r="H4241" s="30">
        <f>VLOOKUP(E4241,MATERIAL!$C:$F,4,0)</f>
        <v>131100</v>
      </c>
      <c r="I4241" s="31">
        <f t="shared" si="428"/>
        <v>5899.5</v>
      </c>
    </row>
    <row r="4242" spans="2:13" ht="15" customHeight="1">
      <c r="C4242" s="28"/>
      <c r="D4242" s="27" t="s">
        <v>2380</v>
      </c>
      <c r="E4242" s="27" t="s">
        <v>2343</v>
      </c>
      <c r="F4242" s="30" t="str">
        <f>VLOOKUP(E4242,MATERIAL!$C:$F,3,0)</f>
        <v>Kg</v>
      </c>
      <c r="G4242" s="27">
        <v>1.6</v>
      </c>
      <c r="H4242" s="30">
        <f>VLOOKUP(E4242,MATERIAL!$C:$F,4,0)</f>
        <v>13300</v>
      </c>
      <c r="I4242" s="31">
        <f t="shared" si="428"/>
        <v>21280</v>
      </c>
    </row>
    <row r="4243" spans="2:13" ht="15" customHeight="1">
      <c r="C4243" s="28"/>
      <c r="D4243" s="28"/>
      <c r="E4243" s="28"/>
      <c r="F4243" s="34" t="s">
        <v>90</v>
      </c>
      <c r="G4243" s="35"/>
      <c r="H4243" s="28"/>
      <c r="I4243" s="32">
        <f>SUM(I4239:I4242)</f>
        <v>123867</v>
      </c>
    </row>
    <row r="4244" spans="2:13" ht="15" customHeight="1">
      <c r="C4244" s="27" t="s">
        <v>81</v>
      </c>
      <c r="D4244" s="27" t="s">
        <v>91</v>
      </c>
      <c r="E4244" s="28"/>
      <c r="F4244" s="28"/>
      <c r="G4244" s="28"/>
      <c r="H4244" s="28"/>
      <c r="I4244" s="33"/>
    </row>
    <row r="4245" spans="2:13" ht="15" customHeight="1">
      <c r="C4245" s="28"/>
      <c r="D4245" s="28"/>
      <c r="E4245" s="28"/>
      <c r="F4245" s="34" t="s">
        <v>92</v>
      </c>
      <c r="G4245" s="35"/>
      <c r="H4245" s="28"/>
      <c r="I4245" s="33"/>
    </row>
    <row r="4246" spans="2:13" ht="15" customHeight="1">
      <c r="C4246" s="27" t="s">
        <v>82</v>
      </c>
      <c r="D4246" s="27" t="s">
        <v>93</v>
      </c>
      <c r="E4246" s="28"/>
      <c r="F4246" s="28"/>
      <c r="G4246" s="28"/>
      <c r="H4246" s="28"/>
      <c r="I4246" s="36">
        <f>I4237+I4243</f>
        <v>230862</v>
      </c>
    </row>
    <row r="4247" spans="2:13" ht="15" customHeight="1">
      <c r="C4247" s="27" t="s">
        <v>83</v>
      </c>
      <c r="D4247" s="27" t="str">
        <f>+"Overhead &amp; Profit "&amp;$L$3*100&amp;"%"</f>
        <v>Overhead &amp; Profit 9,5%</v>
      </c>
      <c r="E4247" s="28"/>
      <c r="F4247" s="28"/>
      <c r="G4247" s="27">
        <f>$L$3</f>
        <v>9.5000000000000001E-2</v>
      </c>
      <c r="H4247" s="28"/>
      <c r="I4247" s="36">
        <f>G4247*I4246</f>
        <v>21931.89</v>
      </c>
    </row>
    <row r="4248" spans="2:13" ht="15" customHeight="1">
      <c r="B4248" s="37" t="str">
        <f>+$M$10&amp;J4248</f>
        <v>PPL37</v>
      </c>
      <c r="C4248" s="27" t="s">
        <v>1</v>
      </c>
      <c r="D4248" s="27" t="s">
        <v>94</v>
      </c>
      <c r="E4248" s="28"/>
      <c r="F4248" s="28"/>
      <c r="G4248" s="28"/>
      <c r="H4248" s="28"/>
      <c r="I4248" s="36">
        <f>SUM(I4246:I4247)</f>
        <v>252793.89</v>
      </c>
      <c r="J4248" s="21">
        <v>37</v>
      </c>
    </row>
    <row r="4249" spans="2:13">
      <c r="B4249" s="26"/>
      <c r="M4249" s="21"/>
    </row>
    <row r="4250" spans="2:13">
      <c r="B4250" s="26"/>
      <c r="C4250" s="21" t="str">
        <f>VLOOKUP(B4268,'REKAP ANALISA'!$C:$G,3,0)</f>
        <v>Pemasangan 1 m2 lantai keramik ukuran 50cm x 50cm</v>
      </c>
      <c r="M4250" s="21"/>
    </row>
    <row r="4251" spans="2:13" ht="15" customHeight="1">
      <c r="C4251" s="27" t="s">
        <v>0</v>
      </c>
      <c r="D4251" s="27" t="s">
        <v>60</v>
      </c>
      <c r="E4251" s="27" t="s">
        <v>59</v>
      </c>
      <c r="F4251" s="27" t="s">
        <v>61</v>
      </c>
      <c r="G4251" s="27" t="s">
        <v>62</v>
      </c>
      <c r="H4251" s="27" t="s">
        <v>85</v>
      </c>
      <c r="I4251" s="27" t="s">
        <v>86</v>
      </c>
    </row>
    <row r="4252" spans="2:13" ht="15" customHeight="1">
      <c r="C4252" s="27" t="s">
        <v>14</v>
      </c>
      <c r="D4252" s="27" t="s">
        <v>87</v>
      </c>
      <c r="E4252" s="28"/>
      <c r="F4252" s="28"/>
      <c r="G4252" s="28"/>
      <c r="H4252" s="28"/>
      <c r="I4252" s="28"/>
    </row>
    <row r="4253" spans="2:13" ht="15" customHeight="1">
      <c r="C4253" s="28"/>
      <c r="D4253" s="27" t="s">
        <v>53</v>
      </c>
      <c r="E4253" s="27" t="s">
        <v>63</v>
      </c>
      <c r="F4253" s="29" t="s">
        <v>50</v>
      </c>
      <c r="G4253" s="27">
        <v>0.7</v>
      </c>
      <c r="H4253" s="30">
        <f>VLOOKUP(E4253,UPAH!$C:$F,4,0)</f>
        <v>93000</v>
      </c>
      <c r="I4253" s="31">
        <f t="shared" ref="I4253:I4256" si="429">+G4253*H4253</f>
        <v>65099.999999999993</v>
      </c>
    </row>
    <row r="4254" spans="2:13" ht="15" customHeight="1">
      <c r="C4254" s="28"/>
      <c r="D4254" s="27" t="s">
        <v>2167</v>
      </c>
      <c r="E4254" s="27" t="s">
        <v>64</v>
      </c>
      <c r="F4254" s="29" t="s">
        <v>50</v>
      </c>
      <c r="G4254" s="27">
        <v>0.35</v>
      </c>
      <c r="H4254" s="30">
        <f>VLOOKUP(E4254,UPAH!$C:$F,4,0)</f>
        <v>98000</v>
      </c>
      <c r="I4254" s="31">
        <f t="shared" si="429"/>
        <v>34300</v>
      </c>
    </row>
    <row r="4255" spans="2:13" ht="15" customHeight="1">
      <c r="C4255" s="28"/>
      <c r="D4255" s="27" t="s">
        <v>51</v>
      </c>
      <c r="E4255" s="27" t="s">
        <v>65</v>
      </c>
      <c r="F4255" s="29" t="s">
        <v>50</v>
      </c>
      <c r="G4255" s="27">
        <v>3.5000000000000003E-2</v>
      </c>
      <c r="H4255" s="30">
        <f>VLOOKUP(E4255,UPAH!$C:$F,4,0)</f>
        <v>106000</v>
      </c>
      <c r="I4255" s="31">
        <f t="shared" si="429"/>
        <v>3710.0000000000005</v>
      </c>
    </row>
    <row r="4256" spans="2:13" ht="15" customHeight="1">
      <c r="C4256" s="28"/>
      <c r="D4256" s="27" t="s">
        <v>49</v>
      </c>
      <c r="E4256" s="27" t="s">
        <v>66</v>
      </c>
      <c r="F4256" s="29" t="s">
        <v>50</v>
      </c>
      <c r="G4256" s="27">
        <v>3.5000000000000003E-2</v>
      </c>
      <c r="H4256" s="30">
        <f>VLOOKUP(E4256,UPAH!$C:$F,4,0)</f>
        <v>111000</v>
      </c>
      <c r="I4256" s="31">
        <f t="shared" si="429"/>
        <v>3885.0000000000005</v>
      </c>
    </row>
    <row r="4257" spans="2:13" ht="15" customHeight="1">
      <c r="C4257" s="28"/>
      <c r="D4257" s="28"/>
      <c r="E4257" s="28"/>
      <c r="F4257" s="34" t="s">
        <v>88</v>
      </c>
      <c r="G4257" s="35"/>
      <c r="H4257" s="28"/>
      <c r="I4257" s="32">
        <f>SUM(I4253:I4256)</f>
        <v>106995</v>
      </c>
    </row>
    <row r="4258" spans="2:13" ht="15" customHeight="1">
      <c r="C4258" s="27" t="s">
        <v>80</v>
      </c>
      <c r="D4258" s="27" t="s">
        <v>89</v>
      </c>
      <c r="E4258" s="28"/>
      <c r="F4258" s="28"/>
      <c r="G4258" s="28"/>
      <c r="H4258" s="28"/>
      <c r="I4258" s="28"/>
    </row>
    <row r="4259" spans="2:13" ht="15" customHeight="1">
      <c r="C4259" s="28"/>
      <c r="D4259" s="27" t="s">
        <v>2447</v>
      </c>
      <c r="E4259" s="27" t="s">
        <v>2448</v>
      </c>
      <c r="F4259" s="30" t="str">
        <f>VLOOKUP(E4259,MATERIAL!$C:$F,3,0)</f>
        <v>Bh</v>
      </c>
      <c r="G4259" s="27">
        <v>4.0999999999999996</v>
      </c>
      <c r="H4259" s="30">
        <f>VLOOKUP(E4259,MATERIAL!$C:$F,4,0)</f>
        <v>22300</v>
      </c>
      <c r="I4259" s="31">
        <f t="shared" ref="I4259:I4262" si="430">+G4259*H4259</f>
        <v>91429.999999999985</v>
      </c>
    </row>
    <row r="4260" spans="2:13" ht="15" customHeight="1">
      <c r="C4260" s="28"/>
      <c r="D4260" s="27" t="s">
        <v>103</v>
      </c>
      <c r="E4260" s="27" t="s">
        <v>104</v>
      </c>
      <c r="F4260" s="30" t="str">
        <f>VLOOKUP(E4260,MATERIAL!$C:$F,3,0)</f>
        <v>Kg</v>
      </c>
      <c r="G4260" s="27">
        <v>7.19</v>
      </c>
      <c r="H4260" s="30">
        <f>VLOOKUP(E4260,MATERIAL!$C:$F,4,0)</f>
        <v>1250</v>
      </c>
      <c r="I4260" s="31">
        <f t="shared" si="430"/>
        <v>8987.5</v>
      </c>
    </row>
    <row r="4261" spans="2:13" ht="15" customHeight="1">
      <c r="C4261" s="28"/>
      <c r="D4261" s="27" t="s">
        <v>78</v>
      </c>
      <c r="E4261" s="27" t="s">
        <v>2170</v>
      </c>
      <c r="F4261" s="30" t="str">
        <f>VLOOKUP(E4261,MATERIAL!$C:$F,3,0)</f>
        <v>m3</v>
      </c>
      <c r="G4261" s="27">
        <v>4.4999999999999998E-2</v>
      </c>
      <c r="H4261" s="30">
        <f>VLOOKUP(E4261,MATERIAL!$C:$F,4,0)</f>
        <v>131100</v>
      </c>
      <c r="I4261" s="31">
        <f t="shared" si="430"/>
        <v>5899.5</v>
      </c>
    </row>
    <row r="4262" spans="2:13" ht="15" customHeight="1">
      <c r="C4262" s="28"/>
      <c r="D4262" s="27" t="s">
        <v>2380</v>
      </c>
      <c r="E4262" s="27" t="s">
        <v>2343</v>
      </c>
      <c r="F4262" s="30" t="str">
        <f>VLOOKUP(E4262,MATERIAL!$C:$F,3,0)</f>
        <v>Kg</v>
      </c>
      <c r="G4262" s="27">
        <v>1.6</v>
      </c>
      <c r="H4262" s="30">
        <f>VLOOKUP(E4262,MATERIAL!$C:$F,4,0)</f>
        <v>13300</v>
      </c>
      <c r="I4262" s="31">
        <f t="shared" si="430"/>
        <v>21280</v>
      </c>
    </row>
    <row r="4263" spans="2:13" ht="15" customHeight="1">
      <c r="C4263" s="28"/>
      <c r="D4263" s="28"/>
      <c r="E4263" s="28"/>
      <c r="F4263" s="34" t="s">
        <v>90</v>
      </c>
      <c r="G4263" s="35"/>
      <c r="H4263" s="28"/>
      <c r="I4263" s="32">
        <f>SUM(I4259:I4262)</f>
        <v>127596.99999999999</v>
      </c>
    </row>
    <row r="4264" spans="2:13" ht="15" customHeight="1">
      <c r="C4264" s="27" t="s">
        <v>81</v>
      </c>
      <c r="D4264" s="27" t="s">
        <v>91</v>
      </c>
      <c r="E4264" s="28"/>
      <c r="F4264" s="28"/>
      <c r="G4264" s="28"/>
      <c r="H4264" s="28"/>
      <c r="I4264" s="33"/>
    </row>
    <row r="4265" spans="2:13" ht="15" customHeight="1">
      <c r="C4265" s="28"/>
      <c r="D4265" s="28"/>
      <c r="E4265" s="28"/>
      <c r="F4265" s="34" t="s">
        <v>92</v>
      </c>
      <c r="G4265" s="35"/>
      <c r="H4265" s="28"/>
      <c r="I4265" s="33"/>
    </row>
    <row r="4266" spans="2:13" ht="15" customHeight="1">
      <c r="C4266" s="27" t="s">
        <v>82</v>
      </c>
      <c r="D4266" s="27" t="s">
        <v>93</v>
      </c>
      <c r="E4266" s="28"/>
      <c r="F4266" s="28"/>
      <c r="G4266" s="28"/>
      <c r="H4266" s="28"/>
      <c r="I4266" s="36">
        <f>I4257+I4263</f>
        <v>234592</v>
      </c>
    </row>
    <row r="4267" spans="2:13" ht="15" customHeight="1">
      <c r="C4267" s="27" t="s">
        <v>83</v>
      </c>
      <c r="D4267" s="27" t="str">
        <f>+"Overhead &amp; Profit "&amp;$L$3*100&amp;"%"</f>
        <v>Overhead &amp; Profit 9,5%</v>
      </c>
      <c r="E4267" s="28"/>
      <c r="F4267" s="28"/>
      <c r="G4267" s="27">
        <f>$L$3</f>
        <v>9.5000000000000001E-2</v>
      </c>
      <c r="H4267" s="28"/>
      <c r="I4267" s="36">
        <f>G4267*I4266</f>
        <v>22286.240000000002</v>
      </c>
    </row>
    <row r="4268" spans="2:13" ht="15" customHeight="1">
      <c r="B4268" s="37" t="str">
        <f>+$M$10&amp;J4268</f>
        <v>PPL38</v>
      </c>
      <c r="C4268" s="27" t="s">
        <v>1</v>
      </c>
      <c r="D4268" s="27" t="s">
        <v>94</v>
      </c>
      <c r="E4268" s="28"/>
      <c r="F4268" s="28"/>
      <c r="G4268" s="28"/>
      <c r="H4268" s="28"/>
      <c r="I4268" s="36">
        <f>SUM(I4266:I4267)</f>
        <v>256878.24</v>
      </c>
      <c r="J4268" s="21">
        <v>38</v>
      </c>
    </row>
    <row r="4269" spans="2:13">
      <c r="B4269" s="26"/>
      <c r="M4269" s="21"/>
    </row>
    <row r="4270" spans="2:13">
      <c r="B4270" s="26"/>
      <c r="C4270" s="21" t="str">
        <f>VLOOKUP(B4288,'REKAP ANALISA'!$C:$G,3,0)</f>
        <v>Pemasangan 1 m2 lantai keramik ukuran 60cm x 60cm</v>
      </c>
      <c r="M4270" s="21"/>
    </row>
    <row r="4271" spans="2:13" ht="15" customHeight="1">
      <c r="C4271" s="27" t="s">
        <v>0</v>
      </c>
      <c r="D4271" s="27" t="s">
        <v>60</v>
      </c>
      <c r="E4271" s="27" t="s">
        <v>59</v>
      </c>
      <c r="F4271" s="27" t="s">
        <v>61</v>
      </c>
      <c r="G4271" s="27" t="s">
        <v>62</v>
      </c>
      <c r="H4271" s="27" t="s">
        <v>85</v>
      </c>
      <c r="I4271" s="27" t="s">
        <v>86</v>
      </c>
    </row>
    <row r="4272" spans="2:13" ht="15" customHeight="1">
      <c r="C4272" s="27" t="s">
        <v>14</v>
      </c>
      <c r="D4272" s="27" t="s">
        <v>87</v>
      </c>
      <c r="E4272" s="28"/>
      <c r="F4272" s="28"/>
      <c r="G4272" s="28"/>
      <c r="H4272" s="28"/>
      <c r="I4272" s="28"/>
    </row>
    <row r="4273" spans="2:10" ht="15" customHeight="1">
      <c r="C4273" s="28"/>
      <c r="D4273" s="27" t="s">
        <v>53</v>
      </c>
      <c r="E4273" s="27" t="s">
        <v>63</v>
      </c>
      <c r="F4273" s="29" t="s">
        <v>50</v>
      </c>
      <c r="G4273" s="27">
        <v>0.7</v>
      </c>
      <c r="H4273" s="30">
        <f>VLOOKUP(E4273,UPAH!$C:$F,4,0)</f>
        <v>93000</v>
      </c>
      <c r="I4273" s="31">
        <f t="shared" ref="I4273:I4276" si="431">+G4273*H4273</f>
        <v>65099.999999999993</v>
      </c>
    </row>
    <row r="4274" spans="2:10" ht="15" customHeight="1">
      <c r="C4274" s="28"/>
      <c r="D4274" s="27" t="s">
        <v>2167</v>
      </c>
      <c r="E4274" s="27" t="s">
        <v>64</v>
      </c>
      <c r="F4274" s="29" t="s">
        <v>50</v>
      </c>
      <c r="G4274" s="27">
        <v>0.12</v>
      </c>
      <c r="H4274" s="30">
        <f>VLOOKUP(E4274,UPAH!$C:$F,4,0)</f>
        <v>98000</v>
      </c>
      <c r="I4274" s="31">
        <f t="shared" si="431"/>
        <v>11760</v>
      </c>
    </row>
    <row r="4275" spans="2:10" ht="15" customHeight="1">
      <c r="C4275" s="28"/>
      <c r="D4275" s="27" t="s">
        <v>51</v>
      </c>
      <c r="E4275" s="27" t="s">
        <v>65</v>
      </c>
      <c r="F4275" s="29" t="s">
        <v>50</v>
      </c>
      <c r="G4275" s="27">
        <v>1.2E-2</v>
      </c>
      <c r="H4275" s="30">
        <f>VLOOKUP(E4275,UPAH!$C:$F,4,0)</f>
        <v>106000</v>
      </c>
      <c r="I4275" s="31">
        <f t="shared" si="431"/>
        <v>1272</v>
      </c>
    </row>
    <row r="4276" spans="2:10" ht="15" customHeight="1">
      <c r="C4276" s="28"/>
      <c r="D4276" s="27" t="s">
        <v>49</v>
      </c>
      <c r="E4276" s="27" t="s">
        <v>66</v>
      </c>
      <c r="F4276" s="29" t="s">
        <v>50</v>
      </c>
      <c r="G4276" s="27">
        <v>1.2E-2</v>
      </c>
      <c r="H4276" s="30">
        <f>VLOOKUP(E4276,UPAH!$C:$F,4,0)</f>
        <v>111000</v>
      </c>
      <c r="I4276" s="31">
        <f t="shared" si="431"/>
        <v>1332</v>
      </c>
    </row>
    <row r="4277" spans="2:10" ht="15" customHeight="1">
      <c r="C4277" s="28"/>
      <c r="D4277" s="28"/>
      <c r="E4277" s="28"/>
      <c r="F4277" s="34" t="s">
        <v>88</v>
      </c>
      <c r="G4277" s="35"/>
      <c r="H4277" s="28"/>
      <c r="I4277" s="32">
        <f>SUM(I4273:I4276)</f>
        <v>79464</v>
      </c>
    </row>
    <row r="4278" spans="2:10" ht="15" customHeight="1">
      <c r="C4278" s="27" t="s">
        <v>80</v>
      </c>
      <c r="D4278" s="27" t="s">
        <v>89</v>
      </c>
      <c r="E4278" s="28"/>
      <c r="F4278" s="28"/>
      <c r="G4278" s="28"/>
      <c r="H4278" s="28"/>
      <c r="I4278" s="28"/>
    </row>
    <row r="4279" spans="2:10" ht="15" customHeight="1">
      <c r="C4279" s="28"/>
      <c r="D4279" s="27" t="s">
        <v>2449</v>
      </c>
      <c r="E4279" s="27" t="s">
        <v>2450</v>
      </c>
      <c r="F4279" s="30" t="str">
        <f>VLOOKUP(E4279,MATERIAL!$C:$F,3,0)</f>
        <v>Bh</v>
      </c>
      <c r="G4279" s="27">
        <v>3.1</v>
      </c>
      <c r="H4279" s="30">
        <f>VLOOKUP(E4279,MATERIAL!$C:$F,4,0)</f>
        <v>30600</v>
      </c>
      <c r="I4279" s="31">
        <f t="shared" ref="I4279:I4282" si="432">+G4279*H4279</f>
        <v>94860</v>
      </c>
    </row>
    <row r="4280" spans="2:10" ht="15" customHeight="1">
      <c r="C4280" s="28"/>
      <c r="D4280" s="27" t="s">
        <v>103</v>
      </c>
      <c r="E4280" s="27" t="s">
        <v>104</v>
      </c>
      <c r="F4280" s="30" t="str">
        <f>VLOOKUP(E4280,MATERIAL!$C:$F,3,0)</f>
        <v>Kg</v>
      </c>
      <c r="G4280" s="27">
        <v>9.6</v>
      </c>
      <c r="H4280" s="30">
        <f>VLOOKUP(E4280,MATERIAL!$C:$F,4,0)</f>
        <v>1250</v>
      </c>
      <c r="I4280" s="31">
        <f t="shared" si="432"/>
        <v>12000</v>
      </c>
    </row>
    <row r="4281" spans="2:10" ht="15" customHeight="1">
      <c r="C4281" s="28"/>
      <c r="D4281" s="27" t="s">
        <v>78</v>
      </c>
      <c r="E4281" s="27" t="s">
        <v>2170</v>
      </c>
      <c r="F4281" s="30" t="str">
        <f>VLOOKUP(E4281,MATERIAL!$C:$F,3,0)</f>
        <v>m3</v>
      </c>
      <c r="G4281" s="27">
        <v>4.4999999999999998E-2</v>
      </c>
      <c r="H4281" s="30">
        <f>VLOOKUP(E4281,MATERIAL!$C:$F,4,0)</f>
        <v>131100</v>
      </c>
      <c r="I4281" s="31">
        <f t="shared" si="432"/>
        <v>5899.5</v>
      </c>
    </row>
    <row r="4282" spans="2:10" ht="15" customHeight="1">
      <c r="C4282" s="28"/>
      <c r="D4282" s="27" t="s">
        <v>2380</v>
      </c>
      <c r="E4282" s="27" t="s">
        <v>2343</v>
      </c>
      <c r="F4282" s="30" t="str">
        <f>VLOOKUP(E4282,MATERIAL!$C:$F,3,0)</f>
        <v>Kg</v>
      </c>
      <c r="G4282" s="27">
        <v>1.5</v>
      </c>
      <c r="H4282" s="30">
        <f>VLOOKUP(E4282,MATERIAL!$C:$F,4,0)</f>
        <v>13300</v>
      </c>
      <c r="I4282" s="31">
        <f t="shared" si="432"/>
        <v>19950</v>
      </c>
    </row>
    <row r="4283" spans="2:10" ht="15" customHeight="1">
      <c r="C4283" s="28"/>
      <c r="D4283" s="28"/>
      <c r="E4283" s="28"/>
      <c r="F4283" s="34" t="s">
        <v>90</v>
      </c>
      <c r="G4283" s="35"/>
      <c r="H4283" s="28"/>
      <c r="I4283" s="32">
        <f>SUM(I4279:I4282)</f>
        <v>132709.5</v>
      </c>
    </row>
    <row r="4284" spans="2:10" ht="15" customHeight="1">
      <c r="C4284" s="27" t="s">
        <v>81</v>
      </c>
      <c r="D4284" s="27" t="s">
        <v>91</v>
      </c>
      <c r="E4284" s="28"/>
      <c r="F4284" s="28"/>
      <c r="G4284" s="28"/>
      <c r="H4284" s="28"/>
      <c r="I4284" s="33"/>
    </row>
    <row r="4285" spans="2:10" ht="15" customHeight="1">
      <c r="C4285" s="28"/>
      <c r="D4285" s="28"/>
      <c r="E4285" s="28"/>
      <c r="F4285" s="34" t="s">
        <v>92</v>
      </c>
      <c r="G4285" s="35"/>
      <c r="H4285" s="28"/>
      <c r="I4285" s="33"/>
    </row>
    <row r="4286" spans="2:10" ht="15" customHeight="1">
      <c r="C4286" s="27" t="s">
        <v>82</v>
      </c>
      <c r="D4286" s="27" t="s">
        <v>93</v>
      </c>
      <c r="E4286" s="28"/>
      <c r="F4286" s="28"/>
      <c r="G4286" s="28"/>
      <c r="H4286" s="28"/>
      <c r="I4286" s="36">
        <f>I4277+I4283</f>
        <v>212173.5</v>
      </c>
    </row>
    <row r="4287" spans="2:10" ht="15" customHeight="1">
      <c r="C4287" s="27" t="s">
        <v>83</v>
      </c>
      <c r="D4287" s="27" t="str">
        <f>+"Overhead &amp; Profit "&amp;$L$3*100&amp;"%"</f>
        <v>Overhead &amp; Profit 9,5%</v>
      </c>
      <c r="E4287" s="28"/>
      <c r="F4287" s="28"/>
      <c r="G4287" s="27">
        <f>$L$3</f>
        <v>9.5000000000000001E-2</v>
      </c>
      <c r="H4287" s="28"/>
      <c r="I4287" s="36">
        <f>G4287*I4286</f>
        <v>20156.482500000002</v>
      </c>
    </row>
    <row r="4288" spans="2:10" ht="15" customHeight="1">
      <c r="B4288" s="37" t="str">
        <f>+$M$10&amp;J4288</f>
        <v>PPL39</v>
      </c>
      <c r="C4288" s="27" t="s">
        <v>1</v>
      </c>
      <c r="D4288" s="27" t="s">
        <v>94</v>
      </c>
      <c r="E4288" s="28"/>
      <c r="F4288" s="28"/>
      <c r="G4288" s="28"/>
      <c r="H4288" s="28"/>
      <c r="I4288" s="36">
        <f>SUM(I4286:I4287)</f>
        <v>232329.98250000001</v>
      </c>
      <c r="J4288" s="21">
        <v>39</v>
      </c>
    </row>
    <row r="4289" spans="2:13">
      <c r="B4289" s="26"/>
      <c r="M4289" s="21"/>
    </row>
    <row r="4290" spans="2:13">
      <c r="B4290" s="26"/>
      <c r="C4290" s="21" t="str">
        <f>VLOOKUP(B4308,'REKAP ANALISA'!$C:$G,3,0)</f>
        <v>Pemasangan 1 m2 lantai Granit ukuran 60cm x 60cm</v>
      </c>
      <c r="M4290" s="21"/>
    </row>
    <row r="4291" spans="2:13" ht="15" customHeight="1">
      <c r="C4291" s="27" t="s">
        <v>0</v>
      </c>
      <c r="D4291" s="27" t="s">
        <v>60</v>
      </c>
      <c r="E4291" s="27" t="s">
        <v>59</v>
      </c>
      <c r="F4291" s="27" t="s">
        <v>61</v>
      </c>
      <c r="G4291" s="27" t="s">
        <v>62</v>
      </c>
      <c r="H4291" s="27" t="s">
        <v>85</v>
      </c>
      <c r="I4291" s="27" t="s">
        <v>86</v>
      </c>
    </row>
    <row r="4292" spans="2:13" ht="15" customHeight="1">
      <c r="C4292" s="27" t="s">
        <v>14</v>
      </c>
      <c r="D4292" s="27" t="s">
        <v>87</v>
      </c>
      <c r="E4292" s="28"/>
      <c r="F4292" s="28"/>
      <c r="G4292" s="28"/>
      <c r="H4292" s="28"/>
      <c r="I4292" s="28"/>
    </row>
    <row r="4293" spans="2:13" ht="15" customHeight="1">
      <c r="C4293" s="28"/>
      <c r="D4293" s="27" t="s">
        <v>53</v>
      </c>
      <c r="E4293" s="27" t="s">
        <v>63</v>
      </c>
      <c r="F4293" s="29" t="s">
        <v>50</v>
      </c>
      <c r="G4293" s="27">
        <v>0.7</v>
      </c>
      <c r="H4293" s="30">
        <f>VLOOKUP(E4293,UPAH!$C:$F,4,0)</f>
        <v>93000</v>
      </c>
      <c r="I4293" s="31">
        <f t="shared" ref="I4293:I4296" si="433">+G4293*H4293</f>
        <v>65099.999999999993</v>
      </c>
    </row>
    <row r="4294" spans="2:13" ht="15" customHeight="1">
      <c r="C4294" s="28"/>
      <c r="D4294" s="27" t="s">
        <v>2167</v>
      </c>
      <c r="E4294" s="27" t="s">
        <v>64</v>
      </c>
      <c r="F4294" s="29" t="s">
        <v>50</v>
      </c>
      <c r="G4294" s="27">
        <v>0.12</v>
      </c>
      <c r="H4294" s="30">
        <f>VLOOKUP(E4294,UPAH!$C:$F,4,0)</f>
        <v>98000</v>
      </c>
      <c r="I4294" s="31">
        <f t="shared" si="433"/>
        <v>11760</v>
      </c>
    </row>
    <row r="4295" spans="2:13" ht="15" customHeight="1">
      <c r="C4295" s="28"/>
      <c r="D4295" s="27" t="s">
        <v>51</v>
      </c>
      <c r="E4295" s="27" t="s">
        <v>65</v>
      </c>
      <c r="F4295" s="29" t="s">
        <v>50</v>
      </c>
      <c r="G4295" s="27">
        <v>1.2E-2</v>
      </c>
      <c r="H4295" s="30">
        <f>VLOOKUP(E4295,UPAH!$C:$F,4,0)</f>
        <v>106000</v>
      </c>
      <c r="I4295" s="31">
        <f t="shared" si="433"/>
        <v>1272</v>
      </c>
    </row>
    <row r="4296" spans="2:13" ht="15" customHeight="1">
      <c r="C4296" s="28"/>
      <c r="D4296" s="27" t="s">
        <v>49</v>
      </c>
      <c r="E4296" s="27" t="s">
        <v>66</v>
      </c>
      <c r="F4296" s="29" t="s">
        <v>50</v>
      </c>
      <c r="G4296" s="27">
        <v>1.2E-2</v>
      </c>
      <c r="H4296" s="30">
        <f>VLOOKUP(E4296,UPAH!$C:$F,4,0)</f>
        <v>111000</v>
      </c>
      <c r="I4296" s="31">
        <f t="shared" si="433"/>
        <v>1332</v>
      </c>
    </row>
    <row r="4297" spans="2:13" ht="15" customHeight="1">
      <c r="C4297" s="28"/>
      <c r="D4297" s="28"/>
      <c r="E4297" s="28"/>
      <c r="F4297" s="34" t="s">
        <v>88</v>
      </c>
      <c r="G4297" s="35"/>
      <c r="H4297" s="28"/>
      <c r="I4297" s="32">
        <f>SUM(I4293:I4296)</f>
        <v>79464</v>
      </c>
    </row>
    <row r="4298" spans="2:13" ht="15" customHeight="1">
      <c r="C4298" s="27" t="s">
        <v>80</v>
      </c>
      <c r="D4298" s="27" t="s">
        <v>89</v>
      </c>
      <c r="E4298" s="28"/>
      <c r="F4298" s="28"/>
      <c r="G4298" s="28"/>
      <c r="H4298" s="28"/>
      <c r="I4298" s="28"/>
    </row>
    <row r="4299" spans="2:13" ht="15" customHeight="1">
      <c r="C4299" s="28"/>
      <c r="D4299" s="27" t="s">
        <v>2451</v>
      </c>
      <c r="E4299" s="27" t="s">
        <v>2452</v>
      </c>
      <c r="F4299" s="30" t="str">
        <f>VLOOKUP(E4299,MATERIAL!$C:$F,3,0)</f>
        <v>Bh</v>
      </c>
      <c r="G4299" s="27">
        <v>3.1</v>
      </c>
      <c r="H4299" s="30">
        <f>VLOOKUP(E4299,MATERIAL!$C:$F,4,0)</f>
        <v>92400</v>
      </c>
      <c r="I4299" s="31">
        <f t="shared" ref="I4299:I4302" si="434">+G4299*H4299</f>
        <v>286440</v>
      </c>
    </row>
    <row r="4300" spans="2:13" ht="15" customHeight="1">
      <c r="C4300" s="28"/>
      <c r="D4300" s="27" t="s">
        <v>103</v>
      </c>
      <c r="E4300" s="27" t="s">
        <v>104</v>
      </c>
      <c r="F4300" s="30" t="str">
        <f>VLOOKUP(E4300,MATERIAL!$C:$F,3,0)</f>
        <v>Kg</v>
      </c>
      <c r="G4300" s="27">
        <v>9.6</v>
      </c>
      <c r="H4300" s="30">
        <f>VLOOKUP(E4300,MATERIAL!$C:$F,4,0)</f>
        <v>1250</v>
      </c>
      <c r="I4300" s="31">
        <f t="shared" si="434"/>
        <v>12000</v>
      </c>
    </row>
    <row r="4301" spans="2:13" ht="15" customHeight="1">
      <c r="C4301" s="28"/>
      <c r="D4301" s="27" t="s">
        <v>78</v>
      </c>
      <c r="E4301" s="27" t="s">
        <v>2170</v>
      </c>
      <c r="F4301" s="30" t="str">
        <f>VLOOKUP(E4301,MATERIAL!$C:$F,3,0)</f>
        <v>m3</v>
      </c>
      <c r="G4301" s="27">
        <v>4.4999999999999998E-2</v>
      </c>
      <c r="H4301" s="30">
        <f>VLOOKUP(E4301,MATERIAL!$C:$F,4,0)</f>
        <v>131100</v>
      </c>
      <c r="I4301" s="31">
        <f t="shared" si="434"/>
        <v>5899.5</v>
      </c>
    </row>
    <row r="4302" spans="2:13" ht="15" customHeight="1">
      <c r="C4302" s="28"/>
      <c r="D4302" s="27" t="s">
        <v>2380</v>
      </c>
      <c r="E4302" s="27" t="s">
        <v>2343</v>
      </c>
      <c r="F4302" s="30" t="str">
        <f>VLOOKUP(E4302,MATERIAL!$C:$F,3,0)</f>
        <v>Kg</v>
      </c>
      <c r="G4302" s="27">
        <v>1.5</v>
      </c>
      <c r="H4302" s="30">
        <f>VLOOKUP(E4302,MATERIAL!$C:$F,4,0)</f>
        <v>13300</v>
      </c>
      <c r="I4302" s="31">
        <f t="shared" si="434"/>
        <v>19950</v>
      </c>
    </row>
    <row r="4303" spans="2:13" ht="15" customHeight="1">
      <c r="C4303" s="28"/>
      <c r="D4303" s="28"/>
      <c r="E4303" s="28"/>
      <c r="F4303" s="34" t="s">
        <v>90</v>
      </c>
      <c r="G4303" s="35"/>
      <c r="H4303" s="28"/>
      <c r="I4303" s="32">
        <f>SUM(I4299:I4302)</f>
        <v>324289.5</v>
      </c>
    </row>
    <row r="4304" spans="2:13" ht="15" customHeight="1">
      <c r="C4304" s="27" t="s">
        <v>81</v>
      </c>
      <c r="D4304" s="27" t="s">
        <v>91</v>
      </c>
      <c r="E4304" s="28"/>
      <c r="F4304" s="28"/>
      <c r="G4304" s="28"/>
      <c r="H4304" s="28"/>
      <c r="I4304" s="33"/>
    </row>
    <row r="4305" spans="2:13" ht="15" customHeight="1">
      <c r="C4305" s="28"/>
      <c r="D4305" s="28"/>
      <c r="E4305" s="28"/>
      <c r="F4305" s="34" t="s">
        <v>92</v>
      </c>
      <c r="G4305" s="35"/>
      <c r="H4305" s="28"/>
      <c r="I4305" s="33"/>
    </row>
    <row r="4306" spans="2:13" ht="15" customHeight="1">
      <c r="C4306" s="27" t="s">
        <v>82</v>
      </c>
      <c r="D4306" s="27" t="s">
        <v>93</v>
      </c>
      <c r="E4306" s="28"/>
      <c r="F4306" s="28"/>
      <c r="G4306" s="28"/>
      <c r="H4306" s="28"/>
      <c r="I4306" s="36">
        <f>I4297+I4303</f>
        <v>403753.5</v>
      </c>
    </row>
    <row r="4307" spans="2:13" ht="15" customHeight="1">
      <c r="C4307" s="27" t="s">
        <v>83</v>
      </c>
      <c r="D4307" s="27" t="str">
        <f>+"Overhead &amp; Profit "&amp;$L$3*100&amp;"%"</f>
        <v>Overhead &amp; Profit 9,5%</v>
      </c>
      <c r="E4307" s="28"/>
      <c r="F4307" s="28"/>
      <c r="G4307" s="27">
        <f>$L$3</f>
        <v>9.5000000000000001E-2</v>
      </c>
      <c r="H4307" s="28"/>
      <c r="I4307" s="36">
        <f>G4307*I4306</f>
        <v>38356.582500000004</v>
      </c>
    </row>
    <row r="4308" spans="2:13" ht="15" customHeight="1">
      <c r="B4308" s="37" t="str">
        <f>+$M$10&amp;J4308</f>
        <v>PPL40</v>
      </c>
      <c r="C4308" s="27" t="s">
        <v>1</v>
      </c>
      <c r="D4308" s="27" t="s">
        <v>94</v>
      </c>
      <c r="E4308" s="28"/>
      <c r="F4308" s="28"/>
      <c r="G4308" s="28"/>
      <c r="H4308" s="28"/>
      <c r="I4308" s="36">
        <f>SUM(I4306:I4307)</f>
        <v>442110.08250000002</v>
      </c>
      <c r="J4308" s="21">
        <v>40</v>
      </c>
    </row>
    <row r="4309" spans="2:13">
      <c r="B4309" s="26"/>
      <c r="M4309" s="21"/>
    </row>
    <row r="4310" spans="2:13">
      <c r="B4310" s="26"/>
      <c r="C4310" s="21" t="str">
        <f>VLOOKUP(B4328,'REKAP ANALISA'!$C:$G,3,0)</f>
        <v>Pemasangan 1 m2 keramik ukuran 10cm x 33cm untuk variasi/border</v>
      </c>
      <c r="M4310" s="21"/>
    </row>
    <row r="4311" spans="2:13" ht="15" customHeight="1">
      <c r="C4311" s="27" t="s">
        <v>0</v>
      </c>
      <c r="D4311" s="27" t="s">
        <v>60</v>
      </c>
      <c r="E4311" s="27" t="s">
        <v>59</v>
      </c>
      <c r="F4311" s="27" t="s">
        <v>61</v>
      </c>
      <c r="G4311" s="27" t="s">
        <v>62</v>
      </c>
      <c r="H4311" s="27" t="s">
        <v>85</v>
      </c>
      <c r="I4311" s="27" t="s">
        <v>86</v>
      </c>
    </row>
    <row r="4312" spans="2:13" ht="15" customHeight="1">
      <c r="C4312" s="27" t="s">
        <v>14</v>
      </c>
      <c r="D4312" s="27" t="s">
        <v>87</v>
      </c>
      <c r="E4312" s="28"/>
      <c r="F4312" s="28"/>
      <c r="G4312" s="28"/>
      <c r="H4312" s="28"/>
      <c r="I4312" s="28"/>
    </row>
    <row r="4313" spans="2:13" ht="15" customHeight="1">
      <c r="C4313" s="28"/>
      <c r="D4313" s="27" t="s">
        <v>53</v>
      </c>
      <c r="E4313" s="27" t="s">
        <v>63</v>
      </c>
      <c r="F4313" s="29" t="s">
        <v>50</v>
      </c>
      <c r="G4313" s="27">
        <v>1.05</v>
      </c>
      <c r="H4313" s="30">
        <f>VLOOKUP(E4313,UPAH!$C:$F,4,0)</f>
        <v>93000</v>
      </c>
      <c r="I4313" s="31">
        <f t="shared" ref="I4313:I4316" si="435">+G4313*H4313</f>
        <v>97650</v>
      </c>
    </row>
    <row r="4314" spans="2:13" ht="15" customHeight="1">
      <c r="C4314" s="28"/>
      <c r="D4314" s="27" t="s">
        <v>2167</v>
      </c>
      <c r="E4314" s="27" t="s">
        <v>64</v>
      </c>
      <c r="F4314" s="29" t="s">
        <v>50</v>
      </c>
      <c r="G4314" s="27">
        <v>0.52500000000000002</v>
      </c>
      <c r="H4314" s="30">
        <f>VLOOKUP(E4314,UPAH!$C:$F,4,0)</f>
        <v>98000</v>
      </c>
      <c r="I4314" s="31">
        <f t="shared" si="435"/>
        <v>51450</v>
      </c>
    </row>
    <row r="4315" spans="2:13" ht="15" customHeight="1">
      <c r="C4315" s="28"/>
      <c r="D4315" s="27" t="s">
        <v>51</v>
      </c>
      <c r="E4315" s="27" t="s">
        <v>65</v>
      </c>
      <c r="F4315" s="29" t="s">
        <v>50</v>
      </c>
      <c r="G4315" s="27">
        <v>5.2999999999999999E-2</v>
      </c>
      <c r="H4315" s="30">
        <f>VLOOKUP(E4315,UPAH!$C:$F,4,0)</f>
        <v>106000</v>
      </c>
      <c r="I4315" s="31">
        <f t="shared" si="435"/>
        <v>5618</v>
      </c>
    </row>
    <row r="4316" spans="2:13" ht="15" customHeight="1">
      <c r="C4316" s="28"/>
      <c r="D4316" s="27" t="s">
        <v>49</v>
      </c>
      <c r="E4316" s="27" t="s">
        <v>66</v>
      </c>
      <c r="F4316" s="29" t="s">
        <v>50</v>
      </c>
      <c r="G4316" s="27">
        <v>5.2999999999999999E-2</v>
      </c>
      <c r="H4316" s="30">
        <f>VLOOKUP(E4316,UPAH!$C:$F,4,0)</f>
        <v>111000</v>
      </c>
      <c r="I4316" s="31">
        <f t="shared" si="435"/>
        <v>5883</v>
      </c>
    </row>
    <row r="4317" spans="2:13" ht="15" customHeight="1">
      <c r="C4317" s="28"/>
      <c r="D4317" s="28"/>
      <c r="E4317" s="28"/>
      <c r="F4317" s="34" t="s">
        <v>88</v>
      </c>
      <c r="G4317" s="35"/>
      <c r="H4317" s="28"/>
      <c r="I4317" s="32">
        <f>SUM(I4313:I4316)</f>
        <v>160601</v>
      </c>
    </row>
    <row r="4318" spans="2:13" ht="15" customHeight="1">
      <c r="C4318" s="27" t="s">
        <v>80</v>
      </c>
      <c r="D4318" s="27" t="s">
        <v>89</v>
      </c>
      <c r="E4318" s="28"/>
      <c r="F4318" s="28"/>
      <c r="G4318" s="28"/>
      <c r="H4318" s="28"/>
      <c r="I4318" s="28"/>
    </row>
    <row r="4319" spans="2:13" ht="15" customHeight="1">
      <c r="C4319" s="28"/>
      <c r="D4319" s="27" t="s">
        <v>2453</v>
      </c>
      <c r="E4319" s="27" t="s">
        <v>2454</v>
      </c>
      <c r="F4319" s="30" t="str">
        <f>VLOOKUP(E4319,MATERIAL!$C:$F,3,0)</f>
        <v>Bh</v>
      </c>
      <c r="G4319" s="27">
        <v>33</v>
      </c>
      <c r="H4319" s="30">
        <f>VLOOKUP(E4319,MATERIAL!$C:$F,4,0)</f>
        <v>7400</v>
      </c>
      <c r="I4319" s="31">
        <f t="shared" ref="I4319:I4322" si="436">+G4319*H4319</f>
        <v>244200</v>
      </c>
    </row>
    <row r="4320" spans="2:13" ht="15" customHeight="1">
      <c r="C4320" s="28"/>
      <c r="D4320" s="27" t="s">
        <v>103</v>
      </c>
      <c r="E4320" s="27" t="s">
        <v>104</v>
      </c>
      <c r="F4320" s="30" t="str">
        <f>VLOOKUP(E4320,MATERIAL!$C:$F,3,0)</f>
        <v>Kg</v>
      </c>
      <c r="G4320" s="27">
        <v>9.8000000000000007</v>
      </c>
      <c r="H4320" s="30">
        <f>VLOOKUP(E4320,MATERIAL!$C:$F,4,0)</f>
        <v>1250</v>
      </c>
      <c r="I4320" s="31">
        <f t="shared" si="436"/>
        <v>12250</v>
      </c>
    </row>
    <row r="4321" spans="2:13" ht="15" customHeight="1">
      <c r="C4321" s="28"/>
      <c r="D4321" s="27" t="s">
        <v>78</v>
      </c>
      <c r="E4321" s="27" t="s">
        <v>2170</v>
      </c>
      <c r="F4321" s="30" t="str">
        <f>VLOOKUP(E4321,MATERIAL!$C:$F,3,0)</f>
        <v>m3</v>
      </c>
      <c r="G4321" s="27">
        <v>4.4999999999999998E-2</v>
      </c>
      <c r="H4321" s="30">
        <f>VLOOKUP(E4321,MATERIAL!$C:$F,4,0)</f>
        <v>131100</v>
      </c>
      <c r="I4321" s="31">
        <f t="shared" si="436"/>
        <v>5899.5</v>
      </c>
    </row>
    <row r="4322" spans="2:13" ht="15" customHeight="1">
      <c r="C4322" s="28"/>
      <c r="D4322" s="27" t="s">
        <v>2380</v>
      </c>
      <c r="E4322" s="27" t="s">
        <v>2343</v>
      </c>
      <c r="F4322" s="30" t="str">
        <f>VLOOKUP(E4322,MATERIAL!$C:$F,3,0)</f>
        <v>Kg</v>
      </c>
      <c r="G4322" s="27">
        <v>4.37</v>
      </c>
      <c r="H4322" s="30">
        <f>VLOOKUP(E4322,MATERIAL!$C:$F,4,0)</f>
        <v>13300</v>
      </c>
      <c r="I4322" s="31">
        <f t="shared" si="436"/>
        <v>58121</v>
      </c>
    </row>
    <row r="4323" spans="2:13" ht="15" customHeight="1">
      <c r="C4323" s="28"/>
      <c r="D4323" s="28"/>
      <c r="E4323" s="28"/>
      <c r="F4323" s="34" t="s">
        <v>90</v>
      </c>
      <c r="G4323" s="35"/>
      <c r="H4323" s="28"/>
      <c r="I4323" s="32">
        <f>SUM(I4319:I4322)</f>
        <v>320470.5</v>
      </c>
    </row>
    <row r="4324" spans="2:13" ht="15" customHeight="1">
      <c r="C4324" s="27" t="s">
        <v>81</v>
      </c>
      <c r="D4324" s="27" t="s">
        <v>91</v>
      </c>
      <c r="E4324" s="28"/>
      <c r="F4324" s="28"/>
      <c r="G4324" s="28"/>
      <c r="H4324" s="28"/>
      <c r="I4324" s="33"/>
    </row>
    <row r="4325" spans="2:13" ht="15" customHeight="1">
      <c r="C4325" s="28"/>
      <c r="D4325" s="28"/>
      <c r="E4325" s="28"/>
      <c r="F4325" s="34" t="s">
        <v>92</v>
      </c>
      <c r="G4325" s="35"/>
      <c r="H4325" s="28"/>
      <c r="I4325" s="33"/>
    </row>
    <row r="4326" spans="2:13" ht="15" customHeight="1">
      <c r="C4326" s="27" t="s">
        <v>82</v>
      </c>
      <c r="D4326" s="27" t="s">
        <v>93</v>
      </c>
      <c r="E4326" s="28"/>
      <c r="F4326" s="28"/>
      <c r="G4326" s="28"/>
      <c r="H4326" s="28"/>
      <c r="I4326" s="36">
        <f>I4317+I4323</f>
        <v>481071.5</v>
      </c>
    </row>
    <row r="4327" spans="2:13" ht="15" customHeight="1">
      <c r="C4327" s="27" t="s">
        <v>83</v>
      </c>
      <c r="D4327" s="27" t="str">
        <f>+"Overhead &amp; Profit "&amp;$L$3*100&amp;"%"</f>
        <v>Overhead &amp; Profit 9,5%</v>
      </c>
      <c r="E4327" s="28"/>
      <c r="F4327" s="28"/>
      <c r="G4327" s="27">
        <f>$L$3</f>
        <v>9.5000000000000001E-2</v>
      </c>
      <c r="H4327" s="28"/>
      <c r="I4327" s="36">
        <f>G4327*I4326</f>
        <v>45701.792500000003</v>
      </c>
    </row>
    <row r="4328" spans="2:13" ht="15" customHeight="1">
      <c r="B4328" s="37" t="str">
        <f>+$M$10&amp;J4328</f>
        <v>PPL41</v>
      </c>
      <c r="C4328" s="27" t="s">
        <v>1</v>
      </c>
      <c r="D4328" s="27" t="s">
        <v>94</v>
      </c>
      <c r="E4328" s="28"/>
      <c r="F4328" s="28"/>
      <c r="G4328" s="28"/>
      <c r="H4328" s="28"/>
      <c r="I4328" s="36">
        <f>SUM(I4326:I4327)</f>
        <v>526773.29249999998</v>
      </c>
      <c r="J4328" s="21">
        <v>41</v>
      </c>
    </row>
    <row r="4329" spans="2:13">
      <c r="B4329" s="26"/>
      <c r="M4329" s="21"/>
    </row>
    <row r="4330" spans="2:13">
      <c r="B4330" s="26"/>
      <c r="C4330" s="21" t="str">
        <f>VLOOKUP(B4348,'REKAP ANALISA'!$C:$G,3,0)</f>
        <v>Pemasangan 1 m2 lantai keramik mozaik ukuran 30cm x 30cm</v>
      </c>
      <c r="M4330" s="21"/>
    </row>
    <row r="4331" spans="2:13" ht="15" customHeight="1">
      <c r="C4331" s="27" t="s">
        <v>0</v>
      </c>
      <c r="D4331" s="27" t="s">
        <v>60</v>
      </c>
      <c r="E4331" s="27" t="s">
        <v>59</v>
      </c>
      <c r="F4331" s="27" t="s">
        <v>61</v>
      </c>
      <c r="G4331" s="27" t="s">
        <v>62</v>
      </c>
      <c r="H4331" s="27" t="s">
        <v>85</v>
      </c>
      <c r="I4331" s="27" t="s">
        <v>86</v>
      </c>
    </row>
    <row r="4332" spans="2:13" ht="15" customHeight="1">
      <c r="C4332" s="27" t="s">
        <v>14</v>
      </c>
      <c r="D4332" s="27" t="s">
        <v>87</v>
      </c>
      <c r="E4332" s="28"/>
      <c r="F4332" s="28"/>
      <c r="G4332" s="28"/>
      <c r="H4332" s="28"/>
      <c r="I4332" s="28"/>
    </row>
    <row r="4333" spans="2:13" ht="15" customHeight="1">
      <c r="C4333" s="28"/>
      <c r="D4333" s="27" t="s">
        <v>53</v>
      </c>
      <c r="E4333" s="27" t="s">
        <v>63</v>
      </c>
      <c r="F4333" s="29" t="s">
        <v>50</v>
      </c>
      <c r="G4333" s="27">
        <v>0.7</v>
      </c>
      <c r="H4333" s="30">
        <f>VLOOKUP(E4333,UPAH!$C:$F,4,0)</f>
        <v>93000</v>
      </c>
      <c r="I4333" s="31">
        <f t="shared" ref="I4333:I4336" si="437">+G4333*H4333</f>
        <v>65099.999999999993</v>
      </c>
    </row>
    <row r="4334" spans="2:13" ht="15" customHeight="1">
      <c r="C4334" s="28"/>
      <c r="D4334" s="27" t="s">
        <v>2167</v>
      </c>
      <c r="E4334" s="27" t="s">
        <v>64</v>
      </c>
      <c r="F4334" s="29" t="s">
        <v>50</v>
      </c>
      <c r="G4334" s="27">
        <v>0.35</v>
      </c>
      <c r="H4334" s="30">
        <f>VLOOKUP(E4334,UPAH!$C:$F,4,0)</f>
        <v>98000</v>
      </c>
      <c r="I4334" s="31">
        <f t="shared" si="437"/>
        <v>34300</v>
      </c>
    </row>
    <row r="4335" spans="2:13" ht="15" customHeight="1">
      <c r="C4335" s="28"/>
      <c r="D4335" s="27" t="s">
        <v>51</v>
      </c>
      <c r="E4335" s="27" t="s">
        <v>65</v>
      </c>
      <c r="F4335" s="29" t="s">
        <v>50</v>
      </c>
      <c r="G4335" s="27">
        <v>3.5000000000000003E-2</v>
      </c>
      <c r="H4335" s="30">
        <f>VLOOKUP(E4335,UPAH!$C:$F,4,0)</f>
        <v>106000</v>
      </c>
      <c r="I4335" s="31">
        <f t="shared" si="437"/>
        <v>3710.0000000000005</v>
      </c>
    </row>
    <row r="4336" spans="2:13" ht="15" customHeight="1">
      <c r="C4336" s="28"/>
      <c r="D4336" s="27" t="s">
        <v>49</v>
      </c>
      <c r="E4336" s="27" t="s">
        <v>66</v>
      </c>
      <c r="F4336" s="29" t="s">
        <v>50</v>
      </c>
      <c r="G4336" s="27">
        <v>3.5000000000000003E-2</v>
      </c>
      <c r="H4336" s="30">
        <f>VLOOKUP(E4336,UPAH!$C:$F,4,0)</f>
        <v>111000</v>
      </c>
      <c r="I4336" s="31">
        <f t="shared" si="437"/>
        <v>3885.0000000000005</v>
      </c>
    </row>
    <row r="4337" spans="2:13" ht="15" customHeight="1">
      <c r="C4337" s="28"/>
      <c r="D4337" s="28"/>
      <c r="E4337" s="28"/>
      <c r="F4337" s="34" t="s">
        <v>88</v>
      </c>
      <c r="G4337" s="35"/>
      <c r="H4337" s="28"/>
      <c r="I4337" s="32">
        <f>SUM(I4333:I4336)</f>
        <v>106995</v>
      </c>
    </row>
    <row r="4338" spans="2:13" ht="15" customHeight="1">
      <c r="C4338" s="27" t="s">
        <v>80</v>
      </c>
      <c r="D4338" s="27" t="s">
        <v>89</v>
      </c>
      <c r="E4338" s="28"/>
      <c r="F4338" s="28"/>
      <c r="G4338" s="28"/>
      <c r="H4338" s="28"/>
      <c r="I4338" s="28"/>
    </row>
    <row r="4339" spans="2:13" ht="15" customHeight="1">
      <c r="C4339" s="28"/>
      <c r="D4339" s="27" t="s">
        <v>2455</v>
      </c>
      <c r="E4339" s="27" t="s">
        <v>2456</v>
      </c>
      <c r="F4339" s="30" t="str">
        <f>VLOOKUP(E4339,MATERIAL!$C:$F,3,0)</f>
        <v>Bh</v>
      </c>
      <c r="G4339" s="27">
        <v>11.87</v>
      </c>
      <c r="H4339" s="30">
        <f>VLOOKUP(E4339,MATERIAL!$C:$F,4,0)</f>
        <v>7400</v>
      </c>
      <c r="I4339" s="31">
        <f t="shared" ref="I4339:I4342" si="438">+G4339*H4339</f>
        <v>87838</v>
      </c>
    </row>
    <row r="4340" spans="2:13" ht="15" customHeight="1">
      <c r="C4340" s="28"/>
      <c r="D4340" s="27" t="s">
        <v>103</v>
      </c>
      <c r="E4340" s="27" t="s">
        <v>104</v>
      </c>
      <c r="F4340" s="30" t="str">
        <f>VLOOKUP(E4340,MATERIAL!$C:$F,3,0)</f>
        <v>Kg</v>
      </c>
      <c r="G4340" s="27">
        <v>14.15</v>
      </c>
      <c r="H4340" s="30">
        <f>VLOOKUP(E4340,MATERIAL!$C:$F,4,0)</f>
        <v>1250</v>
      </c>
      <c r="I4340" s="31">
        <f t="shared" si="438"/>
        <v>17687.5</v>
      </c>
    </row>
    <row r="4341" spans="2:13" ht="15" customHeight="1">
      <c r="C4341" s="28"/>
      <c r="D4341" s="27" t="s">
        <v>78</v>
      </c>
      <c r="E4341" s="27" t="s">
        <v>2170</v>
      </c>
      <c r="F4341" s="30" t="str">
        <f>VLOOKUP(E4341,MATERIAL!$C:$F,3,0)</f>
        <v>m3</v>
      </c>
      <c r="G4341" s="27">
        <v>3.9E-2</v>
      </c>
      <c r="H4341" s="30">
        <f>VLOOKUP(E4341,MATERIAL!$C:$F,4,0)</f>
        <v>131100</v>
      </c>
      <c r="I4341" s="31">
        <f t="shared" si="438"/>
        <v>5112.8999999999996</v>
      </c>
    </row>
    <row r="4342" spans="2:13" ht="15" customHeight="1">
      <c r="C4342" s="28"/>
      <c r="D4342" s="27" t="s">
        <v>2380</v>
      </c>
      <c r="E4342" s="27" t="s">
        <v>2343</v>
      </c>
      <c r="F4342" s="30" t="str">
        <f>VLOOKUP(E4342,MATERIAL!$C:$F,3,0)</f>
        <v>Kg</v>
      </c>
      <c r="G4342" s="27">
        <v>2</v>
      </c>
      <c r="H4342" s="30">
        <f>VLOOKUP(E4342,MATERIAL!$C:$F,4,0)</f>
        <v>13300</v>
      </c>
      <c r="I4342" s="31">
        <f t="shared" si="438"/>
        <v>26600</v>
      </c>
    </row>
    <row r="4343" spans="2:13" ht="15" customHeight="1">
      <c r="C4343" s="28"/>
      <c r="D4343" s="28"/>
      <c r="E4343" s="28"/>
      <c r="F4343" s="34" t="s">
        <v>90</v>
      </c>
      <c r="G4343" s="35"/>
      <c r="H4343" s="28"/>
      <c r="I4343" s="32">
        <f>SUM(I4339:I4342)</f>
        <v>137238.39999999999</v>
      </c>
    </row>
    <row r="4344" spans="2:13" ht="15" customHeight="1">
      <c r="C4344" s="27" t="s">
        <v>81</v>
      </c>
      <c r="D4344" s="27" t="s">
        <v>91</v>
      </c>
      <c r="E4344" s="28"/>
      <c r="F4344" s="28"/>
      <c r="G4344" s="28"/>
      <c r="H4344" s="28"/>
      <c r="I4344" s="33"/>
    </row>
    <row r="4345" spans="2:13" ht="15" customHeight="1">
      <c r="C4345" s="28"/>
      <c r="D4345" s="28"/>
      <c r="E4345" s="28"/>
      <c r="F4345" s="34" t="s">
        <v>92</v>
      </c>
      <c r="G4345" s="35"/>
      <c r="H4345" s="28"/>
      <c r="I4345" s="33"/>
    </row>
    <row r="4346" spans="2:13" ht="15" customHeight="1">
      <c r="C4346" s="27" t="s">
        <v>82</v>
      </c>
      <c r="D4346" s="27" t="s">
        <v>93</v>
      </c>
      <c r="E4346" s="28"/>
      <c r="F4346" s="28"/>
      <c r="G4346" s="28"/>
      <c r="H4346" s="28"/>
      <c r="I4346" s="36">
        <f>I4337+I4343</f>
        <v>244233.4</v>
      </c>
    </row>
    <row r="4347" spans="2:13" ht="15" customHeight="1">
      <c r="C4347" s="27" t="s">
        <v>83</v>
      </c>
      <c r="D4347" s="27" t="str">
        <f>+"Overhead &amp; Profit "&amp;$L$3*100&amp;"%"</f>
        <v>Overhead &amp; Profit 9,5%</v>
      </c>
      <c r="E4347" s="28"/>
      <c r="F4347" s="28"/>
      <c r="G4347" s="27">
        <f>$L$3</f>
        <v>9.5000000000000001E-2</v>
      </c>
      <c r="H4347" s="28"/>
      <c r="I4347" s="36">
        <f>G4347*I4346</f>
        <v>23202.172999999999</v>
      </c>
    </row>
    <row r="4348" spans="2:13" ht="15" customHeight="1">
      <c r="B4348" s="37" t="str">
        <f>+$M$10&amp;J4348</f>
        <v>PPL42</v>
      </c>
      <c r="C4348" s="27" t="s">
        <v>1</v>
      </c>
      <c r="D4348" s="27" t="s">
        <v>94</v>
      </c>
      <c r="E4348" s="28"/>
      <c r="F4348" s="28"/>
      <c r="G4348" s="28"/>
      <c r="H4348" s="28"/>
      <c r="I4348" s="36">
        <f>SUM(I4346:I4347)</f>
        <v>267435.57299999997</v>
      </c>
      <c r="J4348" s="21">
        <v>42</v>
      </c>
    </row>
    <row r="4349" spans="2:13">
      <c r="B4349" s="26"/>
      <c r="M4349" s="21"/>
    </row>
    <row r="4350" spans="2:13">
      <c r="B4350" s="26"/>
      <c r="C4350" s="21" t="str">
        <f>VLOOKUP(B4368,'REKAP ANALISA'!$C:$G,3,0)</f>
        <v>Pemasangan 1 m’ plint keramik ukuran 10cm x 20cm</v>
      </c>
      <c r="M4350" s="21"/>
    </row>
    <row r="4351" spans="2:13" ht="15" customHeight="1">
      <c r="C4351" s="27" t="s">
        <v>0</v>
      </c>
      <c r="D4351" s="27" t="s">
        <v>60</v>
      </c>
      <c r="E4351" s="27" t="s">
        <v>59</v>
      </c>
      <c r="F4351" s="27" t="s">
        <v>61</v>
      </c>
      <c r="G4351" s="27" t="s">
        <v>62</v>
      </c>
      <c r="H4351" s="27" t="s">
        <v>85</v>
      </c>
      <c r="I4351" s="27" t="s">
        <v>86</v>
      </c>
    </row>
    <row r="4352" spans="2:13" ht="15" customHeight="1">
      <c r="C4352" s="27" t="s">
        <v>14</v>
      </c>
      <c r="D4352" s="27" t="s">
        <v>87</v>
      </c>
      <c r="E4352" s="28"/>
      <c r="F4352" s="28"/>
      <c r="G4352" s="28"/>
      <c r="H4352" s="28"/>
      <c r="I4352" s="28"/>
    </row>
    <row r="4353" spans="2:10" ht="15" customHeight="1">
      <c r="C4353" s="28"/>
      <c r="D4353" s="27" t="s">
        <v>53</v>
      </c>
      <c r="E4353" s="27" t="s">
        <v>63</v>
      </c>
      <c r="F4353" s="29" t="s">
        <v>50</v>
      </c>
      <c r="G4353" s="27">
        <v>0.09</v>
      </c>
      <c r="H4353" s="30">
        <f>VLOOKUP(E4353,UPAH!$C:$F,4,0)</f>
        <v>93000</v>
      </c>
      <c r="I4353" s="31">
        <f t="shared" ref="I4353:I4356" si="439">+G4353*H4353</f>
        <v>8370</v>
      </c>
    </row>
    <row r="4354" spans="2:10" ht="15" customHeight="1">
      <c r="C4354" s="28"/>
      <c r="D4354" s="27" t="s">
        <v>2167</v>
      </c>
      <c r="E4354" s="27" t="s">
        <v>64</v>
      </c>
      <c r="F4354" s="29" t="s">
        <v>50</v>
      </c>
      <c r="G4354" s="27">
        <v>0.09</v>
      </c>
      <c r="H4354" s="30">
        <f>VLOOKUP(E4354,UPAH!$C:$F,4,0)</f>
        <v>98000</v>
      </c>
      <c r="I4354" s="31">
        <f t="shared" si="439"/>
        <v>8820</v>
      </c>
    </row>
    <row r="4355" spans="2:10" ht="15" customHeight="1">
      <c r="C4355" s="28"/>
      <c r="D4355" s="27" t="s">
        <v>51</v>
      </c>
      <c r="E4355" s="27" t="s">
        <v>65</v>
      </c>
      <c r="F4355" s="29" t="s">
        <v>50</v>
      </c>
      <c r="G4355" s="27">
        <v>3.5000000000000003E-2</v>
      </c>
      <c r="H4355" s="30">
        <f>VLOOKUP(E4355,UPAH!$C:$F,4,0)</f>
        <v>106000</v>
      </c>
      <c r="I4355" s="31">
        <f t="shared" si="439"/>
        <v>3710.0000000000005</v>
      </c>
    </row>
    <row r="4356" spans="2:10" ht="15" customHeight="1">
      <c r="C4356" s="28"/>
      <c r="D4356" s="27" t="s">
        <v>49</v>
      </c>
      <c r="E4356" s="27" t="s">
        <v>66</v>
      </c>
      <c r="F4356" s="29" t="s">
        <v>50</v>
      </c>
      <c r="G4356" s="27">
        <v>5.0000000000000001E-3</v>
      </c>
      <c r="H4356" s="30">
        <f>VLOOKUP(E4356,UPAH!$C:$F,4,0)</f>
        <v>111000</v>
      </c>
      <c r="I4356" s="31">
        <f t="shared" si="439"/>
        <v>555</v>
      </c>
    </row>
    <row r="4357" spans="2:10" ht="15" customHeight="1">
      <c r="C4357" s="28"/>
      <c r="D4357" s="28"/>
      <c r="E4357" s="28"/>
      <c r="F4357" s="34" t="s">
        <v>88</v>
      </c>
      <c r="G4357" s="35"/>
      <c r="H4357" s="28"/>
      <c r="I4357" s="32">
        <f>SUM(I4353:I4356)</f>
        <v>21455</v>
      </c>
    </row>
    <row r="4358" spans="2:10" ht="15" customHeight="1">
      <c r="C4358" s="27" t="s">
        <v>80</v>
      </c>
      <c r="D4358" s="27" t="s">
        <v>89</v>
      </c>
      <c r="E4358" s="28"/>
      <c r="F4358" s="28"/>
      <c r="G4358" s="28"/>
      <c r="H4358" s="28"/>
      <c r="I4358" s="28"/>
    </row>
    <row r="4359" spans="2:10" ht="15" customHeight="1">
      <c r="C4359" s="28"/>
      <c r="D4359" s="27" t="s">
        <v>2457</v>
      </c>
      <c r="E4359" s="27" t="s">
        <v>2458</v>
      </c>
      <c r="F4359" s="30" t="str">
        <f>VLOOKUP(E4359,MATERIAL!$C:$F,3,0)</f>
        <v>Bh</v>
      </c>
      <c r="G4359" s="27">
        <v>5.3</v>
      </c>
      <c r="H4359" s="30">
        <f>VLOOKUP(E4359,MATERIAL!$C:$F,4,0)</f>
        <v>14600</v>
      </c>
      <c r="I4359" s="31">
        <f t="shared" ref="I4359:I4362" si="440">+G4359*H4359</f>
        <v>77380</v>
      </c>
    </row>
    <row r="4360" spans="2:10" ht="15" customHeight="1">
      <c r="C4360" s="28"/>
      <c r="D4360" s="27" t="s">
        <v>103</v>
      </c>
      <c r="E4360" s="27" t="s">
        <v>104</v>
      </c>
      <c r="F4360" s="30" t="str">
        <f>VLOOKUP(E4360,MATERIAL!$C:$F,3,0)</f>
        <v>Kg</v>
      </c>
      <c r="G4360" s="27">
        <v>1.1399999999999999</v>
      </c>
      <c r="H4360" s="30">
        <f>VLOOKUP(E4360,MATERIAL!$C:$F,4,0)</f>
        <v>1250</v>
      </c>
      <c r="I4360" s="31">
        <f t="shared" si="440"/>
        <v>1424.9999999999998</v>
      </c>
    </row>
    <row r="4361" spans="2:10" ht="15" customHeight="1">
      <c r="C4361" s="28"/>
      <c r="D4361" s="27" t="s">
        <v>78</v>
      </c>
      <c r="E4361" s="27" t="s">
        <v>2170</v>
      </c>
      <c r="F4361" s="30" t="str">
        <f>VLOOKUP(E4361,MATERIAL!$C:$F,3,0)</f>
        <v>m3</v>
      </c>
      <c r="G4361" s="27">
        <v>3.0000000000000001E-3</v>
      </c>
      <c r="H4361" s="30">
        <f>VLOOKUP(E4361,MATERIAL!$C:$F,4,0)</f>
        <v>131100</v>
      </c>
      <c r="I4361" s="31">
        <f t="shared" si="440"/>
        <v>393.3</v>
      </c>
    </row>
    <row r="4362" spans="2:10" ht="15" customHeight="1">
      <c r="C4362" s="28"/>
      <c r="D4362" s="27" t="s">
        <v>2380</v>
      </c>
      <c r="E4362" s="27" t="s">
        <v>2343</v>
      </c>
      <c r="F4362" s="30" t="str">
        <f>VLOOKUP(E4362,MATERIAL!$C:$F,3,0)</f>
        <v>Kg</v>
      </c>
      <c r="G4362" s="27">
        <v>2.5000000000000001E-2</v>
      </c>
      <c r="H4362" s="30">
        <f>VLOOKUP(E4362,MATERIAL!$C:$F,4,0)</f>
        <v>13300</v>
      </c>
      <c r="I4362" s="31">
        <f t="shared" si="440"/>
        <v>332.5</v>
      </c>
    </row>
    <row r="4363" spans="2:10" ht="15" customHeight="1">
      <c r="C4363" s="28"/>
      <c r="D4363" s="28"/>
      <c r="E4363" s="28"/>
      <c r="F4363" s="34" t="s">
        <v>90</v>
      </c>
      <c r="G4363" s="35"/>
      <c r="H4363" s="28"/>
      <c r="I4363" s="32">
        <f>SUM(I4359:I4362)</f>
        <v>79530.8</v>
      </c>
    </row>
    <row r="4364" spans="2:10" ht="15" customHeight="1">
      <c r="C4364" s="27" t="s">
        <v>81</v>
      </c>
      <c r="D4364" s="27" t="s">
        <v>91</v>
      </c>
      <c r="E4364" s="28"/>
      <c r="F4364" s="28"/>
      <c r="G4364" s="28"/>
      <c r="H4364" s="28"/>
      <c r="I4364" s="33"/>
    </row>
    <row r="4365" spans="2:10" ht="15" customHeight="1">
      <c r="C4365" s="28"/>
      <c r="D4365" s="28"/>
      <c r="E4365" s="28"/>
      <c r="F4365" s="34" t="s">
        <v>92</v>
      </c>
      <c r="G4365" s="35"/>
      <c r="H4365" s="28"/>
      <c r="I4365" s="33"/>
    </row>
    <row r="4366" spans="2:10" ht="15" customHeight="1">
      <c r="C4366" s="27" t="s">
        <v>82</v>
      </c>
      <c r="D4366" s="27" t="s">
        <v>93</v>
      </c>
      <c r="E4366" s="28"/>
      <c r="F4366" s="28"/>
      <c r="G4366" s="28"/>
      <c r="H4366" s="28"/>
      <c r="I4366" s="36">
        <f>I4357+I4363</f>
        <v>100985.8</v>
      </c>
    </row>
    <row r="4367" spans="2:10" ht="15" customHeight="1">
      <c r="C4367" s="27" t="s">
        <v>83</v>
      </c>
      <c r="D4367" s="27" t="str">
        <f>+"Overhead &amp; Profit "&amp;$L$3*100&amp;"%"</f>
        <v>Overhead &amp; Profit 9,5%</v>
      </c>
      <c r="E4367" s="28"/>
      <c r="F4367" s="28"/>
      <c r="G4367" s="27">
        <f>$L$3</f>
        <v>9.5000000000000001E-2</v>
      </c>
      <c r="H4367" s="28"/>
      <c r="I4367" s="36">
        <f>G4367*I4366</f>
        <v>9593.6509999999998</v>
      </c>
    </row>
    <row r="4368" spans="2:10" ht="15" customHeight="1">
      <c r="B4368" s="37" t="str">
        <f>+$M$10&amp;J4368</f>
        <v>PPL43</v>
      </c>
      <c r="C4368" s="27" t="s">
        <v>1</v>
      </c>
      <c r="D4368" s="27" t="s">
        <v>94</v>
      </c>
      <c r="E4368" s="28"/>
      <c r="F4368" s="28"/>
      <c r="G4368" s="28"/>
      <c r="H4368" s="28"/>
      <c r="I4368" s="36">
        <f>SUM(I4366:I4367)</f>
        <v>110579.451</v>
      </c>
      <c r="J4368" s="21">
        <v>43</v>
      </c>
    </row>
    <row r="4369" spans="2:13">
      <c r="B4369" s="26"/>
      <c r="M4369" s="21"/>
    </row>
    <row r="4370" spans="2:13">
      <c r="B4370" s="26"/>
      <c r="C4370" s="21" t="str">
        <f>VLOOKUP(B4388,'REKAP ANALISA'!$C:$G,3,0)</f>
        <v>Pemasangan 1 m’ plint keramik ukuran 10cm x 10cm</v>
      </c>
      <c r="M4370" s="21"/>
    </row>
    <row r="4371" spans="2:13" ht="15" customHeight="1">
      <c r="C4371" s="27" t="s">
        <v>0</v>
      </c>
      <c r="D4371" s="27" t="s">
        <v>60</v>
      </c>
      <c r="E4371" s="27" t="s">
        <v>59</v>
      </c>
      <c r="F4371" s="27" t="s">
        <v>61</v>
      </c>
      <c r="G4371" s="27" t="s">
        <v>62</v>
      </c>
      <c r="H4371" s="27" t="s">
        <v>85</v>
      </c>
      <c r="I4371" s="27" t="s">
        <v>86</v>
      </c>
    </row>
    <row r="4372" spans="2:13" ht="15" customHeight="1">
      <c r="C4372" s="27" t="s">
        <v>14</v>
      </c>
      <c r="D4372" s="27" t="s">
        <v>87</v>
      </c>
      <c r="E4372" s="28"/>
      <c r="F4372" s="28"/>
      <c r="G4372" s="28"/>
      <c r="H4372" s="28"/>
      <c r="I4372" s="28"/>
    </row>
    <row r="4373" spans="2:13" ht="15" customHeight="1">
      <c r="C4373" s="28"/>
      <c r="D4373" s="27" t="s">
        <v>53</v>
      </c>
      <c r="E4373" s="27" t="s">
        <v>63</v>
      </c>
      <c r="F4373" s="29" t="s">
        <v>50</v>
      </c>
      <c r="G4373" s="27">
        <v>0.09</v>
      </c>
      <c r="H4373" s="30">
        <f>VLOOKUP(E4373,UPAH!$C:$F,4,0)</f>
        <v>93000</v>
      </c>
      <c r="I4373" s="31">
        <f t="shared" ref="I4373:I4376" si="441">+G4373*H4373</f>
        <v>8370</v>
      </c>
    </row>
    <row r="4374" spans="2:13" ht="15" customHeight="1">
      <c r="C4374" s="28"/>
      <c r="D4374" s="27" t="s">
        <v>2167</v>
      </c>
      <c r="E4374" s="27" t="s">
        <v>64</v>
      </c>
      <c r="F4374" s="29" t="s">
        <v>50</v>
      </c>
      <c r="G4374" s="27">
        <v>0.09</v>
      </c>
      <c r="H4374" s="30">
        <f>VLOOKUP(E4374,UPAH!$C:$F,4,0)</f>
        <v>98000</v>
      </c>
      <c r="I4374" s="31">
        <f t="shared" si="441"/>
        <v>8820</v>
      </c>
    </row>
    <row r="4375" spans="2:13" ht="15" customHeight="1">
      <c r="C4375" s="28"/>
      <c r="D4375" s="27" t="s">
        <v>51</v>
      </c>
      <c r="E4375" s="27" t="s">
        <v>65</v>
      </c>
      <c r="F4375" s="29" t="s">
        <v>50</v>
      </c>
      <c r="G4375" s="27">
        <v>3.5000000000000003E-2</v>
      </c>
      <c r="H4375" s="30">
        <f>VLOOKUP(E4375,UPAH!$C:$F,4,0)</f>
        <v>106000</v>
      </c>
      <c r="I4375" s="31">
        <f t="shared" si="441"/>
        <v>3710.0000000000005</v>
      </c>
    </row>
    <row r="4376" spans="2:13" ht="15" customHeight="1">
      <c r="C4376" s="28"/>
      <c r="D4376" s="27" t="s">
        <v>49</v>
      </c>
      <c r="E4376" s="27" t="s">
        <v>66</v>
      </c>
      <c r="F4376" s="29" t="s">
        <v>50</v>
      </c>
      <c r="G4376" s="27">
        <v>5.0000000000000001E-3</v>
      </c>
      <c r="H4376" s="30">
        <f>VLOOKUP(E4376,UPAH!$C:$F,4,0)</f>
        <v>111000</v>
      </c>
      <c r="I4376" s="31">
        <f t="shared" si="441"/>
        <v>555</v>
      </c>
    </row>
    <row r="4377" spans="2:13" ht="15" customHeight="1">
      <c r="C4377" s="28"/>
      <c r="D4377" s="28"/>
      <c r="E4377" s="28"/>
      <c r="F4377" s="34" t="s">
        <v>88</v>
      </c>
      <c r="G4377" s="35"/>
      <c r="H4377" s="28"/>
      <c r="I4377" s="32">
        <f>SUM(I4373:I4376)</f>
        <v>21455</v>
      </c>
    </row>
    <row r="4378" spans="2:13" ht="15" customHeight="1">
      <c r="C4378" s="27" t="s">
        <v>80</v>
      </c>
      <c r="D4378" s="27" t="s">
        <v>89</v>
      </c>
      <c r="E4378" s="28"/>
      <c r="F4378" s="28"/>
      <c r="G4378" s="28"/>
      <c r="H4378" s="28"/>
      <c r="I4378" s="28"/>
    </row>
    <row r="4379" spans="2:13" ht="15" customHeight="1">
      <c r="C4379" s="28"/>
      <c r="D4379" s="27" t="s">
        <v>2459</v>
      </c>
      <c r="E4379" s="27" t="s">
        <v>2460</v>
      </c>
      <c r="F4379" s="30" t="str">
        <f>VLOOKUP(E4379,MATERIAL!$C:$F,3,0)</f>
        <v>Bh</v>
      </c>
      <c r="G4379" s="27">
        <v>10.6</v>
      </c>
      <c r="H4379" s="30">
        <f>VLOOKUP(E4379,MATERIAL!$C:$F,4,0)</f>
        <v>14700</v>
      </c>
      <c r="I4379" s="31">
        <f t="shared" ref="I4379:I4382" si="442">+G4379*H4379</f>
        <v>155820</v>
      </c>
    </row>
    <row r="4380" spans="2:13" ht="15" customHeight="1">
      <c r="C4380" s="28"/>
      <c r="D4380" s="27" t="s">
        <v>103</v>
      </c>
      <c r="E4380" s="27" t="s">
        <v>104</v>
      </c>
      <c r="F4380" s="30" t="str">
        <f>VLOOKUP(E4380,MATERIAL!$C:$F,3,0)</f>
        <v>Kg</v>
      </c>
      <c r="G4380" s="27">
        <v>1.1399999999999999</v>
      </c>
      <c r="H4380" s="30">
        <f>VLOOKUP(E4380,MATERIAL!$C:$F,4,0)</f>
        <v>1250</v>
      </c>
      <c r="I4380" s="31">
        <f t="shared" si="442"/>
        <v>1424.9999999999998</v>
      </c>
    </row>
    <row r="4381" spans="2:13" ht="15" customHeight="1">
      <c r="C4381" s="28"/>
      <c r="D4381" s="27" t="s">
        <v>78</v>
      </c>
      <c r="E4381" s="27" t="s">
        <v>2170</v>
      </c>
      <c r="F4381" s="30" t="str">
        <f>VLOOKUP(E4381,MATERIAL!$C:$F,3,0)</f>
        <v>m3</v>
      </c>
      <c r="G4381" s="27">
        <v>3.0000000000000001E-3</v>
      </c>
      <c r="H4381" s="30">
        <f>VLOOKUP(E4381,MATERIAL!$C:$F,4,0)</f>
        <v>131100</v>
      </c>
      <c r="I4381" s="31">
        <f t="shared" si="442"/>
        <v>393.3</v>
      </c>
    </row>
    <row r="4382" spans="2:13" ht="15" customHeight="1">
      <c r="C4382" s="28"/>
      <c r="D4382" s="27" t="s">
        <v>2380</v>
      </c>
      <c r="E4382" s="27" t="s">
        <v>2343</v>
      </c>
      <c r="F4382" s="30" t="str">
        <f>VLOOKUP(E4382,MATERIAL!$C:$F,3,0)</f>
        <v>Kg</v>
      </c>
      <c r="G4382" s="27">
        <v>0.05</v>
      </c>
      <c r="H4382" s="30">
        <f>VLOOKUP(E4382,MATERIAL!$C:$F,4,0)</f>
        <v>13300</v>
      </c>
      <c r="I4382" s="31">
        <f t="shared" si="442"/>
        <v>665</v>
      </c>
    </row>
    <row r="4383" spans="2:13" ht="15" customHeight="1">
      <c r="C4383" s="28"/>
      <c r="D4383" s="28"/>
      <c r="E4383" s="28"/>
      <c r="F4383" s="34" t="s">
        <v>90</v>
      </c>
      <c r="G4383" s="35"/>
      <c r="H4383" s="28"/>
      <c r="I4383" s="32">
        <f>SUM(I4379:I4382)</f>
        <v>158303.29999999999</v>
      </c>
    </row>
    <row r="4384" spans="2:13" ht="15" customHeight="1">
      <c r="C4384" s="27" t="s">
        <v>81</v>
      </c>
      <c r="D4384" s="27" t="s">
        <v>91</v>
      </c>
      <c r="E4384" s="28"/>
      <c r="F4384" s="28"/>
      <c r="G4384" s="28"/>
      <c r="H4384" s="28"/>
      <c r="I4384" s="33"/>
    </row>
    <row r="4385" spans="2:13" ht="15" customHeight="1">
      <c r="C4385" s="28"/>
      <c r="D4385" s="28"/>
      <c r="E4385" s="28"/>
      <c r="F4385" s="34" t="s">
        <v>92</v>
      </c>
      <c r="G4385" s="35"/>
      <c r="H4385" s="28"/>
      <c r="I4385" s="33"/>
    </row>
    <row r="4386" spans="2:13" ht="15" customHeight="1">
      <c r="C4386" s="27" t="s">
        <v>82</v>
      </c>
      <c r="D4386" s="27" t="s">
        <v>93</v>
      </c>
      <c r="E4386" s="28"/>
      <c r="F4386" s="28"/>
      <c r="G4386" s="28"/>
      <c r="H4386" s="28"/>
      <c r="I4386" s="36">
        <f>I4377+I4383</f>
        <v>179758.3</v>
      </c>
    </row>
    <row r="4387" spans="2:13" ht="15" customHeight="1">
      <c r="C4387" s="27" t="s">
        <v>83</v>
      </c>
      <c r="D4387" s="27" t="str">
        <f>+"Overhead &amp; Profit "&amp;$L$3*100&amp;"%"</f>
        <v>Overhead &amp; Profit 9,5%</v>
      </c>
      <c r="E4387" s="28"/>
      <c r="F4387" s="28"/>
      <c r="G4387" s="27">
        <f>$L$3</f>
        <v>9.5000000000000001E-2</v>
      </c>
      <c r="H4387" s="28"/>
      <c r="I4387" s="36">
        <f>G4387*I4386</f>
        <v>17077.038499999999</v>
      </c>
    </row>
    <row r="4388" spans="2:13" ht="15" customHeight="1">
      <c r="B4388" s="37" t="str">
        <f>+$M$10&amp;J4388</f>
        <v>PPL44</v>
      </c>
      <c r="C4388" s="27" t="s">
        <v>1</v>
      </c>
      <c r="D4388" s="27" t="s">
        <v>94</v>
      </c>
      <c r="E4388" s="28"/>
      <c r="F4388" s="28"/>
      <c r="G4388" s="28"/>
      <c r="H4388" s="28"/>
      <c r="I4388" s="36">
        <f>SUM(I4386:I4387)</f>
        <v>196835.33849999998</v>
      </c>
      <c r="J4388" s="21">
        <v>44</v>
      </c>
    </row>
    <row r="4389" spans="2:13">
      <c r="B4389" s="26"/>
      <c r="M4389" s="21"/>
    </row>
    <row r="4390" spans="2:13">
      <c r="B4390" s="26"/>
      <c r="C4390" s="21" t="str">
        <f>VLOOKUP(B4408,'REKAP ANALISA'!$C:$G,3,0)</f>
        <v>Pemasangan 1 m’ plint keramik ukuran 5cm x 20cm</v>
      </c>
      <c r="M4390" s="21"/>
    </row>
    <row r="4391" spans="2:13" ht="15" customHeight="1">
      <c r="C4391" s="27" t="s">
        <v>0</v>
      </c>
      <c r="D4391" s="27" t="s">
        <v>60</v>
      </c>
      <c r="E4391" s="27" t="s">
        <v>59</v>
      </c>
      <c r="F4391" s="27" t="s">
        <v>61</v>
      </c>
      <c r="G4391" s="27" t="s">
        <v>62</v>
      </c>
      <c r="H4391" s="27" t="s">
        <v>85</v>
      </c>
      <c r="I4391" s="27" t="s">
        <v>86</v>
      </c>
    </row>
    <row r="4392" spans="2:13" ht="15" customHeight="1">
      <c r="C4392" s="27" t="s">
        <v>14</v>
      </c>
      <c r="D4392" s="27" t="s">
        <v>87</v>
      </c>
      <c r="E4392" s="28"/>
      <c r="F4392" s="28"/>
      <c r="G4392" s="28"/>
      <c r="H4392" s="28"/>
      <c r="I4392" s="28"/>
    </row>
    <row r="4393" spans="2:13" ht="15" customHeight="1">
      <c r="C4393" s="28"/>
      <c r="D4393" s="27" t="s">
        <v>53</v>
      </c>
      <c r="E4393" s="27" t="s">
        <v>63</v>
      </c>
      <c r="F4393" s="29" t="s">
        <v>50</v>
      </c>
      <c r="G4393" s="27">
        <v>0.09</v>
      </c>
      <c r="H4393" s="30">
        <f>VLOOKUP(E4393,UPAH!$C:$F,4,0)</f>
        <v>93000</v>
      </c>
      <c r="I4393" s="31">
        <f t="shared" ref="I4393:I4396" si="443">+G4393*H4393</f>
        <v>8370</v>
      </c>
    </row>
    <row r="4394" spans="2:13" ht="15" customHeight="1">
      <c r="C4394" s="28"/>
      <c r="D4394" s="27" t="s">
        <v>2167</v>
      </c>
      <c r="E4394" s="27" t="s">
        <v>64</v>
      </c>
      <c r="F4394" s="29" t="s">
        <v>50</v>
      </c>
      <c r="G4394" s="27">
        <v>0.09</v>
      </c>
      <c r="H4394" s="30">
        <f>VLOOKUP(E4394,UPAH!$C:$F,4,0)</f>
        <v>98000</v>
      </c>
      <c r="I4394" s="31">
        <f t="shared" si="443"/>
        <v>8820</v>
      </c>
    </row>
    <row r="4395" spans="2:13" ht="15" customHeight="1">
      <c r="C4395" s="28"/>
      <c r="D4395" s="27" t="s">
        <v>51</v>
      </c>
      <c r="E4395" s="27" t="s">
        <v>65</v>
      </c>
      <c r="F4395" s="29" t="s">
        <v>50</v>
      </c>
      <c r="G4395" s="27">
        <v>3.5000000000000003E-2</v>
      </c>
      <c r="H4395" s="30">
        <f>VLOOKUP(E4395,UPAH!$C:$F,4,0)</f>
        <v>106000</v>
      </c>
      <c r="I4395" s="31">
        <f t="shared" si="443"/>
        <v>3710.0000000000005</v>
      </c>
    </row>
    <row r="4396" spans="2:13" ht="15" customHeight="1">
      <c r="C4396" s="28"/>
      <c r="D4396" s="27" t="s">
        <v>49</v>
      </c>
      <c r="E4396" s="27" t="s">
        <v>66</v>
      </c>
      <c r="F4396" s="29" t="s">
        <v>50</v>
      </c>
      <c r="G4396" s="27">
        <v>5.0000000000000001E-3</v>
      </c>
      <c r="H4396" s="30">
        <f>VLOOKUP(E4396,UPAH!$C:$F,4,0)</f>
        <v>111000</v>
      </c>
      <c r="I4396" s="31">
        <f t="shared" si="443"/>
        <v>555</v>
      </c>
    </row>
    <row r="4397" spans="2:13" ht="15" customHeight="1">
      <c r="C4397" s="28"/>
      <c r="D4397" s="28"/>
      <c r="E4397" s="28"/>
      <c r="F4397" s="34" t="s">
        <v>88</v>
      </c>
      <c r="G4397" s="35"/>
      <c r="H4397" s="28"/>
      <c r="I4397" s="32">
        <f>SUM(I4393:I4396)</f>
        <v>21455</v>
      </c>
    </row>
    <row r="4398" spans="2:13" ht="15" customHeight="1">
      <c r="C4398" s="27" t="s">
        <v>80</v>
      </c>
      <c r="D4398" s="27" t="s">
        <v>89</v>
      </c>
      <c r="E4398" s="28"/>
      <c r="F4398" s="28"/>
      <c r="G4398" s="28"/>
      <c r="H4398" s="28"/>
      <c r="I4398" s="28"/>
    </row>
    <row r="4399" spans="2:13" ht="15" customHeight="1">
      <c r="C4399" s="28"/>
      <c r="D4399" s="27" t="s">
        <v>2461</v>
      </c>
      <c r="E4399" s="27" t="s">
        <v>2462</v>
      </c>
      <c r="F4399" s="30" t="str">
        <f>VLOOKUP(E4399,MATERIAL!$C:$F,3,0)</f>
        <v>Bh</v>
      </c>
      <c r="G4399" s="27">
        <v>5.3</v>
      </c>
      <c r="H4399" s="30">
        <f>VLOOKUP(E4399,MATERIAL!$C:$F,4,0)</f>
        <v>14500</v>
      </c>
      <c r="I4399" s="31">
        <f t="shared" ref="I4399:I4402" si="444">+G4399*H4399</f>
        <v>76850</v>
      </c>
    </row>
    <row r="4400" spans="2:13" ht="15" customHeight="1">
      <c r="C4400" s="28"/>
      <c r="D4400" s="27" t="s">
        <v>103</v>
      </c>
      <c r="E4400" s="27" t="s">
        <v>104</v>
      </c>
      <c r="F4400" s="30" t="str">
        <f>VLOOKUP(E4400,MATERIAL!$C:$F,3,0)</f>
        <v>Kg</v>
      </c>
      <c r="G4400" s="27">
        <v>0.56999999999999995</v>
      </c>
      <c r="H4400" s="30">
        <f>VLOOKUP(E4400,MATERIAL!$C:$F,4,0)</f>
        <v>1250</v>
      </c>
      <c r="I4400" s="31">
        <f t="shared" si="444"/>
        <v>712.49999999999989</v>
      </c>
    </row>
    <row r="4401" spans="2:13" ht="15" customHeight="1">
      <c r="C4401" s="28"/>
      <c r="D4401" s="27" t="s">
        <v>78</v>
      </c>
      <c r="E4401" s="27" t="s">
        <v>2170</v>
      </c>
      <c r="F4401" s="30" t="str">
        <f>VLOOKUP(E4401,MATERIAL!$C:$F,3,0)</f>
        <v>m3</v>
      </c>
      <c r="G4401" s="27">
        <v>1.5E-3</v>
      </c>
      <c r="H4401" s="30">
        <f>VLOOKUP(E4401,MATERIAL!$C:$F,4,0)</f>
        <v>131100</v>
      </c>
      <c r="I4401" s="31">
        <f t="shared" si="444"/>
        <v>196.65</v>
      </c>
    </row>
    <row r="4402" spans="2:13" ht="15" customHeight="1">
      <c r="C4402" s="28"/>
      <c r="D4402" s="27" t="s">
        <v>2380</v>
      </c>
      <c r="E4402" s="27" t="s">
        <v>2343</v>
      </c>
      <c r="F4402" s="30" t="str">
        <f>VLOOKUP(E4402,MATERIAL!$C:$F,3,0)</f>
        <v>Kg</v>
      </c>
      <c r="G4402" s="27">
        <v>1.2999999999999999E-2</v>
      </c>
      <c r="H4402" s="30">
        <f>VLOOKUP(E4402,MATERIAL!$C:$F,4,0)</f>
        <v>13300</v>
      </c>
      <c r="I4402" s="31">
        <f t="shared" si="444"/>
        <v>172.9</v>
      </c>
    </row>
    <row r="4403" spans="2:13" ht="15" customHeight="1">
      <c r="C4403" s="28"/>
      <c r="D4403" s="28"/>
      <c r="E4403" s="28"/>
      <c r="F4403" s="34" t="s">
        <v>90</v>
      </c>
      <c r="G4403" s="35"/>
      <c r="H4403" s="28"/>
      <c r="I4403" s="32">
        <f>SUM(I4399:I4402)</f>
        <v>77932.049999999988</v>
      </c>
    </row>
    <row r="4404" spans="2:13" ht="15" customHeight="1">
      <c r="C4404" s="27" t="s">
        <v>81</v>
      </c>
      <c r="D4404" s="27" t="s">
        <v>91</v>
      </c>
      <c r="E4404" s="28"/>
      <c r="F4404" s="28"/>
      <c r="G4404" s="28"/>
      <c r="H4404" s="28"/>
      <c r="I4404" s="33"/>
    </row>
    <row r="4405" spans="2:13" ht="15" customHeight="1">
      <c r="C4405" s="28"/>
      <c r="D4405" s="28"/>
      <c r="E4405" s="28"/>
      <c r="F4405" s="34" t="s">
        <v>92</v>
      </c>
      <c r="G4405" s="35"/>
      <c r="H4405" s="28"/>
      <c r="I4405" s="33"/>
    </row>
    <row r="4406" spans="2:13" ht="15" customHeight="1">
      <c r="C4406" s="27" t="s">
        <v>82</v>
      </c>
      <c r="D4406" s="27" t="s">
        <v>93</v>
      </c>
      <c r="E4406" s="28"/>
      <c r="F4406" s="28"/>
      <c r="G4406" s="28"/>
      <c r="H4406" s="28"/>
      <c r="I4406" s="36">
        <f>I4397+I4403</f>
        <v>99387.049999999988</v>
      </c>
    </row>
    <row r="4407" spans="2:13" ht="15" customHeight="1">
      <c r="C4407" s="27" t="s">
        <v>83</v>
      </c>
      <c r="D4407" s="27" t="str">
        <f>+"Overhead &amp; Profit "&amp;$L$3*100&amp;"%"</f>
        <v>Overhead &amp; Profit 9,5%</v>
      </c>
      <c r="E4407" s="28"/>
      <c r="F4407" s="28"/>
      <c r="G4407" s="27">
        <f>$L$3</f>
        <v>9.5000000000000001E-2</v>
      </c>
      <c r="H4407" s="28"/>
      <c r="I4407" s="36">
        <f>G4407*I4406</f>
        <v>9441.7697499999995</v>
      </c>
    </row>
    <row r="4408" spans="2:13" ht="15" customHeight="1">
      <c r="B4408" s="37" t="str">
        <f>+$M$10&amp;J4408</f>
        <v>PPL45</v>
      </c>
      <c r="C4408" s="27" t="s">
        <v>1</v>
      </c>
      <c r="D4408" s="27" t="s">
        <v>94</v>
      </c>
      <c r="E4408" s="28"/>
      <c r="F4408" s="28"/>
      <c r="G4408" s="28"/>
      <c r="H4408" s="28"/>
      <c r="I4408" s="36">
        <f>SUM(I4406:I4407)</f>
        <v>108828.81975</v>
      </c>
      <c r="J4408" s="21">
        <v>45</v>
      </c>
    </row>
    <row r="4409" spans="2:13">
      <c r="B4409" s="26"/>
      <c r="M4409" s="21"/>
    </row>
    <row r="4410" spans="2:13">
      <c r="B4410" s="26"/>
      <c r="C4410" s="21" t="str">
        <f>VLOOKUP(B4428,'REKAP ANALISA'!$C:$G,3,0)</f>
        <v>Pemasangan 1 m’ plint internal cove artistik 5cm x 5cm x 20cm</v>
      </c>
      <c r="M4410" s="21"/>
    </row>
    <row r="4411" spans="2:13" ht="15" customHeight="1">
      <c r="C4411" s="27" t="s">
        <v>0</v>
      </c>
      <c r="D4411" s="27" t="s">
        <v>60</v>
      </c>
      <c r="E4411" s="27" t="s">
        <v>59</v>
      </c>
      <c r="F4411" s="27" t="s">
        <v>61</v>
      </c>
      <c r="G4411" s="27" t="s">
        <v>62</v>
      </c>
      <c r="H4411" s="27" t="s">
        <v>85</v>
      </c>
      <c r="I4411" s="27" t="s">
        <v>86</v>
      </c>
    </row>
    <row r="4412" spans="2:13" ht="15" customHeight="1">
      <c r="C4412" s="27" t="s">
        <v>14</v>
      </c>
      <c r="D4412" s="27" t="s">
        <v>87</v>
      </c>
      <c r="E4412" s="28"/>
      <c r="F4412" s="28"/>
      <c r="G4412" s="28"/>
      <c r="H4412" s="28"/>
      <c r="I4412" s="28"/>
    </row>
    <row r="4413" spans="2:13" ht="15" customHeight="1">
      <c r="C4413" s="28"/>
      <c r="D4413" s="27" t="s">
        <v>53</v>
      </c>
      <c r="E4413" s="27" t="s">
        <v>63</v>
      </c>
      <c r="F4413" s="29" t="s">
        <v>50</v>
      </c>
      <c r="G4413" s="27">
        <v>0.75</v>
      </c>
      <c r="H4413" s="30">
        <f>VLOOKUP(E4413,UPAH!$C:$F,4,0)</f>
        <v>93000</v>
      </c>
      <c r="I4413" s="31">
        <f t="shared" ref="I4413:I4416" si="445">+G4413*H4413</f>
        <v>69750</v>
      </c>
    </row>
    <row r="4414" spans="2:13" ht="15" customHeight="1">
      <c r="C4414" s="28"/>
      <c r="D4414" s="27" t="s">
        <v>2167</v>
      </c>
      <c r="E4414" s="27" t="s">
        <v>64</v>
      </c>
      <c r="F4414" s="29" t="s">
        <v>50</v>
      </c>
      <c r="G4414" s="27">
        <v>0.75</v>
      </c>
      <c r="H4414" s="30">
        <f>VLOOKUP(E4414,UPAH!$C:$F,4,0)</f>
        <v>98000</v>
      </c>
      <c r="I4414" s="31">
        <f t="shared" si="445"/>
        <v>73500</v>
      </c>
    </row>
    <row r="4415" spans="2:13" ht="15" customHeight="1">
      <c r="C4415" s="28"/>
      <c r="D4415" s="27" t="s">
        <v>51</v>
      </c>
      <c r="E4415" s="27" t="s">
        <v>65</v>
      </c>
      <c r="F4415" s="29" t="s">
        <v>50</v>
      </c>
      <c r="G4415" s="27">
        <v>7.4999999999999997E-2</v>
      </c>
      <c r="H4415" s="30">
        <f>VLOOKUP(E4415,UPAH!$C:$F,4,0)</f>
        <v>106000</v>
      </c>
      <c r="I4415" s="31">
        <f t="shared" si="445"/>
        <v>7950</v>
      </c>
    </row>
    <row r="4416" spans="2:13" ht="15" customHeight="1">
      <c r="C4416" s="28"/>
      <c r="D4416" s="27" t="s">
        <v>49</v>
      </c>
      <c r="E4416" s="27" t="s">
        <v>66</v>
      </c>
      <c r="F4416" s="29" t="s">
        <v>50</v>
      </c>
      <c r="G4416" s="27">
        <v>3.7999999999999999E-2</v>
      </c>
      <c r="H4416" s="30">
        <f>VLOOKUP(E4416,UPAH!$C:$F,4,0)</f>
        <v>111000</v>
      </c>
      <c r="I4416" s="31">
        <f t="shared" si="445"/>
        <v>4218</v>
      </c>
    </row>
    <row r="4417" spans="2:13" ht="15" customHeight="1">
      <c r="C4417" s="28"/>
      <c r="D4417" s="28"/>
      <c r="E4417" s="28"/>
      <c r="F4417" s="34" t="s">
        <v>88</v>
      </c>
      <c r="G4417" s="35"/>
      <c r="H4417" s="28"/>
      <c r="I4417" s="32">
        <f>SUM(I4413:I4416)</f>
        <v>155418</v>
      </c>
    </row>
    <row r="4418" spans="2:13" ht="15" customHeight="1">
      <c r="C4418" s="27" t="s">
        <v>80</v>
      </c>
      <c r="D4418" s="27" t="s">
        <v>89</v>
      </c>
      <c r="E4418" s="28"/>
      <c r="F4418" s="28"/>
      <c r="G4418" s="28"/>
      <c r="H4418" s="28"/>
      <c r="I4418" s="28"/>
    </row>
    <row r="4419" spans="2:13" ht="15" customHeight="1">
      <c r="C4419" s="28"/>
      <c r="D4419" s="27" t="s">
        <v>2463</v>
      </c>
      <c r="E4419" s="27" t="s">
        <v>2464</v>
      </c>
      <c r="F4419" s="30" t="str">
        <f>VLOOKUP(E4419,MATERIAL!$C:$F,3,0)</f>
        <v>Bh</v>
      </c>
      <c r="G4419" s="27">
        <v>5.3</v>
      </c>
      <c r="H4419" s="30">
        <f>VLOOKUP(E4419,MATERIAL!$C:$F,4,0)</f>
        <v>14600</v>
      </c>
      <c r="I4419" s="31">
        <f t="shared" ref="I4419:I4422" si="446">+G4419*H4419</f>
        <v>77380</v>
      </c>
    </row>
    <row r="4420" spans="2:13" ht="15" customHeight="1">
      <c r="C4420" s="28"/>
      <c r="D4420" s="27" t="s">
        <v>103</v>
      </c>
      <c r="E4420" s="27" t="s">
        <v>104</v>
      </c>
      <c r="F4420" s="30" t="str">
        <f>VLOOKUP(E4420,MATERIAL!$C:$F,3,0)</f>
        <v>Kg</v>
      </c>
      <c r="G4420" s="27">
        <v>1.1399999999999999</v>
      </c>
      <c r="H4420" s="30">
        <f>VLOOKUP(E4420,MATERIAL!$C:$F,4,0)</f>
        <v>1250</v>
      </c>
      <c r="I4420" s="31">
        <f t="shared" si="446"/>
        <v>1424.9999999999998</v>
      </c>
    </row>
    <row r="4421" spans="2:13" ht="15" customHeight="1">
      <c r="C4421" s="28"/>
      <c r="D4421" s="27" t="s">
        <v>78</v>
      </c>
      <c r="E4421" s="27" t="s">
        <v>2170</v>
      </c>
      <c r="F4421" s="30" t="str">
        <f>VLOOKUP(E4421,MATERIAL!$C:$F,3,0)</f>
        <v>m3</v>
      </c>
      <c r="G4421" s="27">
        <v>3.0000000000000001E-3</v>
      </c>
      <c r="H4421" s="30">
        <f>VLOOKUP(E4421,MATERIAL!$C:$F,4,0)</f>
        <v>131100</v>
      </c>
      <c r="I4421" s="31">
        <f t="shared" si="446"/>
        <v>393.3</v>
      </c>
    </row>
    <row r="4422" spans="2:13" ht="15" customHeight="1">
      <c r="C4422" s="28"/>
      <c r="D4422" s="27" t="s">
        <v>2380</v>
      </c>
      <c r="E4422" s="27" t="s">
        <v>2343</v>
      </c>
      <c r="F4422" s="30" t="str">
        <f>VLOOKUP(E4422,MATERIAL!$C:$F,3,0)</f>
        <v>Kg</v>
      </c>
      <c r="G4422" s="27">
        <v>0.1</v>
      </c>
      <c r="H4422" s="30">
        <f>VLOOKUP(E4422,MATERIAL!$C:$F,4,0)</f>
        <v>13300</v>
      </c>
      <c r="I4422" s="31">
        <f t="shared" si="446"/>
        <v>1330</v>
      </c>
    </row>
    <row r="4423" spans="2:13" ht="15" customHeight="1">
      <c r="C4423" s="28"/>
      <c r="D4423" s="28"/>
      <c r="E4423" s="28"/>
      <c r="F4423" s="34" t="s">
        <v>90</v>
      </c>
      <c r="G4423" s="35"/>
      <c r="H4423" s="28"/>
      <c r="I4423" s="32">
        <f>SUM(I4419:I4422)</f>
        <v>80528.3</v>
      </c>
    </row>
    <row r="4424" spans="2:13" ht="15" customHeight="1">
      <c r="C4424" s="27" t="s">
        <v>81</v>
      </c>
      <c r="D4424" s="27" t="s">
        <v>91</v>
      </c>
      <c r="E4424" s="28"/>
      <c r="F4424" s="28"/>
      <c r="G4424" s="28"/>
      <c r="H4424" s="28"/>
      <c r="I4424" s="33"/>
    </row>
    <row r="4425" spans="2:13" ht="15" customHeight="1">
      <c r="C4425" s="28"/>
      <c r="D4425" s="28"/>
      <c r="E4425" s="28"/>
      <c r="F4425" s="34" t="s">
        <v>92</v>
      </c>
      <c r="G4425" s="35"/>
      <c r="H4425" s="28"/>
      <c r="I4425" s="33"/>
    </row>
    <row r="4426" spans="2:13" ht="15" customHeight="1">
      <c r="C4426" s="27" t="s">
        <v>82</v>
      </c>
      <c r="D4426" s="27" t="s">
        <v>93</v>
      </c>
      <c r="E4426" s="28"/>
      <c r="F4426" s="28"/>
      <c r="G4426" s="28"/>
      <c r="H4426" s="28"/>
      <c r="I4426" s="36">
        <f>I4417+I4423</f>
        <v>235946.3</v>
      </c>
    </row>
    <row r="4427" spans="2:13" ht="15" customHeight="1">
      <c r="C4427" s="27" t="s">
        <v>83</v>
      </c>
      <c r="D4427" s="27" t="str">
        <f>+"Overhead &amp; Profit "&amp;$L$3*100&amp;"%"</f>
        <v>Overhead &amp; Profit 9,5%</v>
      </c>
      <c r="E4427" s="28"/>
      <c r="F4427" s="28"/>
      <c r="G4427" s="27">
        <f>$L$3</f>
        <v>9.5000000000000001E-2</v>
      </c>
      <c r="H4427" s="28"/>
      <c r="I4427" s="36">
        <f>G4427*I4426</f>
        <v>22414.898499999999</v>
      </c>
    </row>
    <row r="4428" spans="2:13" ht="15" customHeight="1">
      <c r="B4428" s="37" t="str">
        <f>+$M$10&amp;J4428</f>
        <v>PPL46</v>
      </c>
      <c r="C4428" s="27" t="s">
        <v>1</v>
      </c>
      <c r="D4428" s="27" t="s">
        <v>94</v>
      </c>
      <c r="E4428" s="28"/>
      <c r="F4428" s="28"/>
      <c r="G4428" s="28"/>
      <c r="H4428" s="28"/>
      <c r="I4428" s="36">
        <f>SUM(I4426:I4427)</f>
        <v>258361.1985</v>
      </c>
      <c r="J4428" s="21">
        <v>46</v>
      </c>
    </row>
    <row r="4429" spans="2:13">
      <c r="B4429" s="26"/>
      <c r="M4429" s="21"/>
    </row>
    <row r="4430" spans="2:13">
      <c r="B4430" s="26"/>
      <c r="C4430" s="21" t="str">
        <f>VLOOKUP(B4448,'REKAP ANALISA'!$C:$G,3,0)</f>
        <v>Pemasangan 1 m2 lantai marmer ukuran 100cm x 100cm</v>
      </c>
      <c r="M4430" s="21"/>
    </row>
    <row r="4431" spans="2:13" ht="15" customHeight="1">
      <c r="C4431" s="27" t="s">
        <v>0</v>
      </c>
      <c r="D4431" s="27" t="s">
        <v>60</v>
      </c>
      <c r="E4431" s="27" t="s">
        <v>59</v>
      </c>
      <c r="F4431" s="27" t="s">
        <v>61</v>
      </c>
      <c r="G4431" s="27" t="s">
        <v>62</v>
      </c>
      <c r="H4431" s="27" t="s">
        <v>85</v>
      </c>
      <c r="I4431" s="27" t="s">
        <v>86</v>
      </c>
    </row>
    <row r="4432" spans="2:13" ht="15" customHeight="1">
      <c r="C4432" s="27" t="s">
        <v>14</v>
      </c>
      <c r="D4432" s="27" t="s">
        <v>87</v>
      </c>
      <c r="E4432" s="28"/>
      <c r="F4432" s="28"/>
      <c r="G4432" s="28"/>
      <c r="H4432" s="28"/>
      <c r="I4432" s="28"/>
    </row>
    <row r="4433" spans="2:10" ht="15" customHeight="1">
      <c r="C4433" s="28"/>
      <c r="D4433" s="27" t="s">
        <v>53</v>
      </c>
      <c r="E4433" s="27" t="s">
        <v>63</v>
      </c>
      <c r="F4433" s="29" t="s">
        <v>50</v>
      </c>
      <c r="G4433" s="27">
        <v>0.7</v>
      </c>
      <c r="H4433" s="30">
        <f>VLOOKUP(E4433,UPAH!$C:$F,4,0)</f>
        <v>93000</v>
      </c>
      <c r="I4433" s="31">
        <f t="shared" ref="I4433:I4436" si="447">+G4433*H4433</f>
        <v>65099.999999999993</v>
      </c>
    </row>
    <row r="4434" spans="2:10" ht="15" customHeight="1">
      <c r="C4434" s="28"/>
      <c r="D4434" s="27" t="s">
        <v>2167</v>
      </c>
      <c r="E4434" s="27" t="s">
        <v>64</v>
      </c>
      <c r="F4434" s="29" t="s">
        <v>50</v>
      </c>
      <c r="G4434" s="27">
        <v>0.35</v>
      </c>
      <c r="H4434" s="30">
        <f>VLOOKUP(E4434,UPAH!$C:$F,4,0)</f>
        <v>98000</v>
      </c>
      <c r="I4434" s="31">
        <f t="shared" si="447"/>
        <v>34300</v>
      </c>
    </row>
    <row r="4435" spans="2:10" ht="15" customHeight="1">
      <c r="C4435" s="28"/>
      <c r="D4435" s="27" t="s">
        <v>51</v>
      </c>
      <c r="E4435" s="27" t="s">
        <v>65</v>
      </c>
      <c r="F4435" s="29" t="s">
        <v>50</v>
      </c>
      <c r="G4435" s="27">
        <v>3.5000000000000003E-2</v>
      </c>
      <c r="H4435" s="30">
        <f>VLOOKUP(E4435,UPAH!$C:$F,4,0)</f>
        <v>106000</v>
      </c>
      <c r="I4435" s="31">
        <f t="shared" si="447"/>
        <v>3710.0000000000005</v>
      </c>
    </row>
    <row r="4436" spans="2:10" ht="15" customHeight="1">
      <c r="C4436" s="28"/>
      <c r="D4436" s="27" t="s">
        <v>49</v>
      </c>
      <c r="E4436" s="27" t="s">
        <v>66</v>
      </c>
      <c r="F4436" s="29" t="s">
        <v>50</v>
      </c>
      <c r="G4436" s="27">
        <v>3.5000000000000003E-2</v>
      </c>
      <c r="H4436" s="30">
        <f>VLOOKUP(E4436,UPAH!$C:$F,4,0)</f>
        <v>111000</v>
      </c>
      <c r="I4436" s="31">
        <f t="shared" si="447"/>
        <v>3885.0000000000005</v>
      </c>
    </row>
    <row r="4437" spans="2:10" ht="15" customHeight="1">
      <c r="C4437" s="28"/>
      <c r="D4437" s="28"/>
      <c r="E4437" s="28"/>
      <c r="F4437" s="34" t="s">
        <v>88</v>
      </c>
      <c r="G4437" s="35"/>
      <c r="H4437" s="28"/>
      <c r="I4437" s="32">
        <f>SUM(I4433:I4436)</f>
        <v>106995</v>
      </c>
    </row>
    <row r="4438" spans="2:10" ht="15" customHeight="1">
      <c r="C4438" s="27" t="s">
        <v>80</v>
      </c>
      <c r="D4438" s="27" t="s">
        <v>89</v>
      </c>
      <c r="E4438" s="28"/>
      <c r="F4438" s="28"/>
      <c r="G4438" s="28"/>
      <c r="H4438" s="28"/>
      <c r="I4438" s="28"/>
    </row>
    <row r="4439" spans="2:10" ht="15" customHeight="1">
      <c r="C4439" s="28"/>
      <c r="D4439" s="27" t="s">
        <v>2465</v>
      </c>
      <c r="E4439" s="27" t="s">
        <v>2466</v>
      </c>
      <c r="F4439" s="30" t="str">
        <f>VLOOKUP(E4439,MATERIAL!$C:$F,3,0)</f>
        <v>Bh</v>
      </c>
      <c r="G4439" s="27">
        <v>1.06</v>
      </c>
      <c r="H4439" s="30">
        <f>VLOOKUP(E4439,MATERIAL!$C:$F,4,0)</f>
        <v>224700</v>
      </c>
      <c r="I4439" s="31">
        <f t="shared" ref="I4439:I4442" si="448">+G4439*H4439</f>
        <v>238182</v>
      </c>
    </row>
    <row r="4440" spans="2:10" ht="15" customHeight="1">
      <c r="C4440" s="28"/>
      <c r="D4440" s="27" t="s">
        <v>103</v>
      </c>
      <c r="E4440" s="27" t="s">
        <v>104</v>
      </c>
      <c r="F4440" s="30" t="str">
        <f>VLOOKUP(E4440,MATERIAL!$C:$F,3,0)</f>
        <v>Kg</v>
      </c>
      <c r="G4440" s="27">
        <v>8.19</v>
      </c>
      <c r="H4440" s="30">
        <f>VLOOKUP(E4440,MATERIAL!$C:$F,4,0)</f>
        <v>1250</v>
      </c>
      <c r="I4440" s="31">
        <f t="shared" si="448"/>
        <v>10237.5</v>
      </c>
    </row>
    <row r="4441" spans="2:10" ht="15" customHeight="1">
      <c r="C4441" s="28"/>
      <c r="D4441" s="27" t="s">
        <v>78</v>
      </c>
      <c r="E4441" s="27" t="s">
        <v>2170</v>
      </c>
      <c r="F4441" s="30" t="str">
        <f>VLOOKUP(E4441,MATERIAL!$C:$F,3,0)</f>
        <v>m3</v>
      </c>
      <c r="G4441" s="27">
        <v>4.4999999999999998E-2</v>
      </c>
      <c r="H4441" s="30">
        <f>VLOOKUP(E4441,MATERIAL!$C:$F,4,0)</f>
        <v>131100</v>
      </c>
      <c r="I4441" s="31">
        <f t="shared" si="448"/>
        <v>5899.5</v>
      </c>
    </row>
    <row r="4442" spans="2:10" ht="15" customHeight="1">
      <c r="C4442" s="28"/>
      <c r="D4442" s="27" t="s">
        <v>2380</v>
      </c>
      <c r="E4442" s="27" t="s">
        <v>2343</v>
      </c>
      <c r="F4442" s="30" t="str">
        <f>VLOOKUP(E4442,MATERIAL!$C:$F,3,0)</f>
        <v>Kg</v>
      </c>
      <c r="G4442" s="27">
        <v>0.65</v>
      </c>
      <c r="H4442" s="30">
        <f>VLOOKUP(E4442,MATERIAL!$C:$F,4,0)</f>
        <v>13300</v>
      </c>
      <c r="I4442" s="31">
        <f t="shared" si="448"/>
        <v>8645</v>
      </c>
    </row>
    <row r="4443" spans="2:10" ht="15" customHeight="1">
      <c r="C4443" s="28"/>
      <c r="D4443" s="28"/>
      <c r="E4443" s="28"/>
      <c r="F4443" s="34" t="s">
        <v>90</v>
      </c>
      <c r="G4443" s="35"/>
      <c r="H4443" s="28"/>
      <c r="I4443" s="32">
        <f>SUM(I4439:I4442)</f>
        <v>262964</v>
      </c>
    </row>
    <row r="4444" spans="2:10" ht="15" customHeight="1">
      <c r="C4444" s="27" t="s">
        <v>81</v>
      </c>
      <c r="D4444" s="27" t="s">
        <v>91</v>
      </c>
      <c r="E4444" s="28"/>
      <c r="F4444" s="28"/>
      <c r="G4444" s="28"/>
      <c r="H4444" s="28"/>
      <c r="I4444" s="33"/>
    </row>
    <row r="4445" spans="2:10" ht="15" customHeight="1">
      <c r="C4445" s="28"/>
      <c r="D4445" s="28"/>
      <c r="E4445" s="28"/>
      <c r="F4445" s="34" t="s">
        <v>92</v>
      </c>
      <c r="G4445" s="35"/>
      <c r="H4445" s="28"/>
      <c r="I4445" s="33"/>
    </row>
    <row r="4446" spans="2:10" ht="15" customHeight="1">
      <c r="C4446" s="27" t="s">
        <v>82</v>
      </c>
      <c r="D4446" s="27" t="s">
        <v>93</v>
      </c>
      <c r="E4446" s="28"/>
      <c r="F4446" s="28"/>
      <c r="G4446" s="28"/>
      <c r="H4446" s="28"/>
      <c r="I4446" s="36">
        <f>I4437+I4443</f>
        <v>369959</v>
      </c>
    </row>
    <row r="4447" spans="2:10" ht="15" customHeight="1">
      <c r="C4447" s="27" t="s">
        <v>83</v>
      </c>
      <c r="D4447" s="27" t="str">
        <f>+"Overhead &amp; Profit "&amp;$L$3*100&amp;"%"</f>
        <v>Overhead &amp; Profit 9,5%</v>
      </c>
      <c r="E4447" s="28"/>
      <c r="F4447" s="28"/>
      <c r="G4447" s="27">
        <f>$L$3</f>
        <v>9.5000000000000001E-2</v>
      </c>
      <c r="H4447" s="28"/>
      <c r="I4447" s="36">
        <f>G4447*I4446</f>
        <v>35146.105000000003</v>
      </c>
    </row>
    <row r="4448" spans="2:10" ht="15" customHeight="1">
      <c r="B4448" s="37" t="str">
        <f>+$M$10&amp;J4448</f>
        <v>PPL47</v>
      </c>
      <c r="C4448" s="27" t="s">
        <v>1</v>
      </c>
      <c r="D4448" s="27" t="s">
        <v>94</v>
      </c>
      <c r="E4448" s="28"/>
      <c r="F4448" s="28"/>
      <c r="G4448" s="28"/>
      <c r="H4448" s="28"/>
      <c r="I4448" s="36">
        <f>SUM(I4446:I4447)</f>
        <v>405105.10499999998</v>
      </c>
      <c r="J4448" s="21">
        <v>47</v>
      </c>
    </row>
    <row r="4449" spans="2:13">
      <c r="B4449" s="26"/>
      <c r="M4449" s="21"/>
    </row>
    <row r="4450" spans="2:13">
      <c r="B4450" s="26"/>
      <c r="C4450" s="21" t="str">
        <f>VLOOKUP(B4466,'REKAP ANALISA'!$C:$G,3,0)</f>
        <v>Pemasangan 1 m2 lantai karpet</v>
      </c>
      <c r="M4450" s="21"/>
    </row>
    <row r="4451" spans="2:13" ht="15" customHeight="1">
      <c r="C4451" s="27" t="s">
        <v>0</v>
      </c>
      <c r="D4451" s="27" t="s">
        <v>60</v>
      </c>
      <c r="E4451" s="27" t="s">
        <v>59</v>
      </c>
      <c r="F4451" s="27" t="s">
        <v>61</v>
      </c>
      <c r="G4451" s="27" t="s">
        <v>62</v>
      </c>
      <c r="H4451" s="27" t="s">
        <v>85</v>
      </c>
      <c r="I4451" s="27" t="s">
        <v>86</v>
      </c>
    </row>
    <row r="4452" spans="2:13" ht="15" customHeight="1">
      <c r="C4452" s="27" t="s">
        <v>14</v>
      </c>
      <c r="D4452" s="27" t="s">
        <v>87</v>
      </c>
      <c r="E4452" s="28"/>
      <c r="F4452" s="28"/>
      <c r="G4452" s="28"/>
      <c r="H4452" s="33"/>
      <c r="I4452" s="28"/>
    </row>
    <row r="4453" spans="2:13" ht="15" customHeight="1">
      <c r="C4453" s="28"/>
      <c r="D4453" s="27" t="s">
        <v>53</v>
      </c>
      <c r="E4453" s="27" t="s">
        <v>63</v>
      </c>
      <c r="F4453" s="29" t="s">
        <v>50</v>
      </c>
      <c r="G4453" s="27">
        <v>0.17</v>
      </c>
      <c r="H4453" s="30">
        <f>VLOOKUP(E4453,UPAH!$C:$F,4,0)</f>
        <v>93000</v>
      </c>
      <c r="I4453" s="31">
        <f t="shared" ref="I4453:I4456" si="449">+G4453*H4453</f>
        <v>15810.000000000002</v>
      </c>
    </row>
    <row r="4454" spans="2:13" ht="15" customHeight="1">
      <c r="C4454" s="28"/>
      <c r="D4454" s="27" t="s">
        <v>96</v>
      </c>
      <c r="E4454" s="27" t="s">
        <v>64</v>
      </c>
      <c r="F4454" s="29" t="s">
        <v>50</v>
      </c>
      <c r="G4454" s="27">
        <v>0.17</v>
      </c>
      <c r="H4454" s="30">
        <f>VLOOKUP(E4454,UPAH!$C:$F,4,0)</f>
        <v>98000</v>
      </c>
      <c r="I4454" s="31">
        <f t="shared" si="449"/>
        <v>16660</v>
      </c>
    </row>
    <row r="4455" spans="2:13" ht="15" customHeight="1">
      <c r="C4455" s="28"/>
      <c r="D4455" s="27" t="s">
        <v>51</v>
      </c>
      <c r="E4455" s="27" t="s">
        <v>65</v>
      </c>
      <c r="F4455" s="29" t="s">
        <v>50</v>
      </c>
      <c r="G4455" s="27">
        <v>1.7000000000000001E-2</v>
      </c>
      <c r="H4455" s="30">
        <f>VLOOKUP(E4455,UPAH!$C:$F,4,0)</f>
        <v>106000</v>
      </c>
      <c r="I4455" s="31">
        <f t="shared" si="449"/>
        <v>1802.0000000000002</v>
      </c>
    </row>
    <row r="4456" spans="2:13" ht="15" customHeight="1">
      <c r="C4456" s="28"/>
      <c r="D4456" s="27" t="s">
        <v>49</v>
      </c>
      <c r="E4456" s="27" t="s">
        <v>66</v>
      </c>
      <c r="F4456" s="29" t="s">
        <v>50</v>
      </c>
      <c r="G4456" s="27">
        <v>8.9999999999999993E-3</v>
      </c>
      <c r="H4456" s="30">
        <f>VLOOKUP(E4456,UPAH!$C:$F,4,0)</f>
        <v>111000</v>
      </c>
      <c r="I4456" s="31">
        <f t="shared" si="449"/>
        <v>998.99999999999989</v>
      </c>
    </row>
    <row r="4457" spans="2:13" ht="15" customHeight="1">
      <c r="C4457" s="28"/>
      <c r="D4457" s="28"/>
      <c r="E4457" s="28"/>
      <c r="F4457" s="34" t="s">
        <v>88</v>
      </c>
      <c r="G4457" s="35"/>
      <c r="H4457" s="33"/>
      <c r="I4457" s="32">
        <f>SUM(I4453:I4456)</f>
        <v>35271</v>
      </c>
    </row>
    <row r="4458" spans="2:13" ht="15" customHeight="1">
      <c r="C4458" s="27" t="s">
        <v>80</v>
      </c>
      <c r="D4458" s="27" t="s">
        <v>89</v>
      </c>
      <c r="E4458" s="28"/>
      <c r="F4458" s="28"/>
      <c r="G4458" s="28"/>
      <c r="H4458" s="33"/>
      <c r="I4458" s="28"/>
    </row>
    <row r="4459" spans="2:13" ht="15" customHeight="1">
      <c r="C4459" s="28"/>
      <c r="D4459" s="27" t="s">
        <v>2467</v>
      </c>
      <c r="E4459" s="27" t="s">
        <v>2468</v>
      </c>
      <c r="F4459" s="30" t="str">
        <f>VLOOKUP(E4459,MATERIAL!$C:$F,3,0)</f>
        <v>m2</v>
      </c>
      <c r="G4459" s="27">
        <v>1.05</v>
      </c>
      <c r="H4459" s="30">
        <f>VLOOKUP(E4459,MATERIAL!$C:$F,4,0)</f>
        <v>26500</v>
      </c>
      <c r="I4459" s="31">
        <f t="shared" ref="I4459:I4460" si="450">+G4459*H4459</f>
        <v>27825</v>
      </c>
    </row>
    <row r="4460" spans="2:13" ht="15" customHeight="1">
      <c r="C4460" s="28"/>
      <c r="D4460" s="27" t="s">
        <v>2469</v>
      </c>
      <c r="E4460" s="27" t="s">
        <v>2470</v>
      </c>
      <c r="F4460" s="30" t="str">
        <f>VLOOKUP(E4460,MATERIAL!$C:$F,3,0)</f>
        <v>Kg</v>
      </c>
      <c r="G4460" s="27">
        <v>0.35</v>
      </c>
      <c r="H4460" s="30">
        <f>VLOOKUP(E4460,MATERIAL!$C:$F,4,0)</f>
        <v>82700</v>
      </c>
      <c r="I4460" s="31">
        <f t="shared" si="450"/>
        <v>28944.999999999996</v>
      </c>
    </row>
    <row r="4461" spans="2:13" ht="15" customHeight="1">
      <c r="C4461" s="28"/>
      <c r="D4461" s="28"/>
      <c r="E4461" s="28"/>
      <c r="F4461" s="34" t="s">
        <v>90</v>
      </c>
      <c r="G4461" s="35"/>
      <c r="H4461" s="33"/>
      <c r="I4461" s="32">
        <f>SUM(I4459:I4460)</f>
        <v>56770</v>
      </c>
    </row>
    <row r="4462" spans="2:13" ht="15" customHeight="1">
      <c r="C4462" s="27" t="s">
        <v>81</v>
      </c>
      <c r="D4462" s="27" t="s">
        <v>91</v>
      </c>
      <c r="E4462" s="28"/>
      <c r="F4462" s="28"/>
      <c r="G4462" s="28"/>
      <c r="H4462" s="33"/>
      <c r="I4462" s="33"/>
    </row>
    <row r="4463" spans="2:13" ht="15" customHeight="1">
      <c r="C4463" s="28"/>
      <c r="D4463" s="28"/>
      <c r="E4463" s="28"/>
      <c r="F4463" s="34" t="s">
        <v>92</v>
      </c>
      <c r="G4463" s="35"/>
      <c r="H4463" s="33"/>
      <c r="I4463" s="33"/>
    </row>
    <row r="4464" spans="2:13" ht="15" customHeight="1">
      <c r="C4464" s="27" t="s">
        <v>82</v>
      </c>
      <c r="D4464" s="27" t="s">
        <v>93</v>
      </c>
      <c r="E4464" s="28"/>
      <c r="F4464" s="28"/>
      <c r="G4464" s="28"/>
      <c r="H4464" s="33"/>
      <c r="I4464" s="36">
        <f>I4457+I4461</f>
        <v>92041</v>
      </c>
    </row>
    <row r="4465" spans="2:13" ht="15" customHeight="1">
      <c r="C4465" s="27" t="s">
        <v>83</v>
      </c>
      <c r="D4465" s="27" t="str">
        <f>+"Overhead &amp; Profit "&amp;$L$3*100&amp;"%"</f>
        <v>Overhead &amp; Profit 9,5%</v>
      </c>
      <c r="E4465" s="28"/>
      <c r="F4465" s="28"/>
      <c r="G4465" s="27">
        <f>$L$3</f>
        <v>9.5000000000000001E-2</v>
      </c>
      <c r="H4465" s="28"/>
      <c r="I4465" s="36">
        <f>G4465*I4464</f>
        <v>8743.8950000000004</v>
      </c>
    </row>
    <row r="4466" spans="2:13" ht="15" customHeight="1">
      <c r="B4466" s="37" t="str">
        <f>+$M$10&amp;J4466</f>
        <v>PPL48</v>
      </c>
      <c r="C4466" s="27" t="s">
        <v>1</v>
      </c>
      <c r="D4466" s="27" t="s">
        <v>94</v>
      </c>
      <c r="E4466" s="28"/>
      <c r="F4466" s="28"/>
      <c r="G4466" s="28"/>
      <c r="H4466" s="33"/>
      <c r="I4466" s="36">
        <f>SUM(I4464:I4465)</f>
        <v>100784.895</v>
      </c>
      <c r="J4466" s="21">
        <v>48</v>
      </c>
    </row>
    <row r="4467" spans="2:13" ht="15" customHeight="1">
      <c r="B4467" s="26"/>
    </row>
    <row r="4468" spans="2:13" ht="15" customHeight="1">
      <c r="B4468" s="26"/>
      <c r="C4468" s="21" t="str">
        <f>VLOOKUP(B4484,'REKAP ANALISA'!$C:$G,3,0)</f>
        <v>Pemasangan 1 m2 underlayer (pelapis bawah karpet)</v>
      </c>
    </row>
    <row r="4469" spans="2:13">
      <c r="C4469" s="27" t="s">
        <v>0</v>
      </c>
      <c r="D4469" s="27" t="s">
        <v>60</v>
      </c>
      <c r="E4469" s="27" t="s">
        <v>59</v>
      </c>
      <c r="F4469" s="27" t="s">
        <v>61</v>
      </c>
      <c r="G4469" s="27" t="s">
        <v>62</v>
      </c>
      <c r="H4469" s="27" t="s">
        <v>85</v>
      </c>
      <c r="I4469" s="27" t="s">
        <v>86</v>
      </c>
      <c r="M4469" s="21"/>
    </row>
    <row r="4470" spans="2:13">
      <c r="C4470" s="27" t="s">
        <v>14</v>
      </c>
      <c r="D4470" s="27" t="s">
        <v>87</v>
      </c>
      <c r="E4470" s="28"/>
      <c r="F4470" s="28"/>
      <c r="G4470" s="28"/>
      <c r="H4470" s="28"/>
      <c r="I4470" s="28"/>
      <c r="M4470" s="21"/>
    </row>
    <row r="4471" spans="2:13" ht="15" customHeight="1">
      <c r="C4471" s="28"/>
      <c r="D4471" s="27" t="s">
        <v>53</v>
      </c>
      <c r="E4471" s="27" t="s">
        <v>63</v>
      </c>
      <c r="F4471" s="29" t="s">
        <v>50</v>
      </c>
      <c r="G4471" s="27">
        <v>0.12</v>
      </c>
      <c r="H4471" s="30">
        <f>VLOOKUP(E4471,UPAH!$C:$F,4,0)</f>
        <v>93000</v>
      </c>
      <c r="I4471" s="31">
        <f t="shared" ref="I4471:I4474" si="451">+G4471*H4471</f>
        <v>11160</v>
      </c>
    </row>
    <row r="4472" spans="2:13" ht="15" customHeight="1">
      <c r="C4472" s="28"/>
      <c r="D4472" s="27" t="s">
        <v>96</v>
      </c>
      <c r="E4472" s="27" t="s">
        <v>64</v>
      </c>
      <c r="F4472" s="29" t="s">
        <v>50</v>
      </c>
      <c r="G4472" s="27">
        <v>0.12</v>
      </c>
      <c r="H4472" s="30">
        <f>VLOOKUP(E4472,UPAH!$C:$F,4,0)</f>
        <v>98000</v>
      </c>
      <c r="I4472" s="31">
        <f t="shared" si="451"/>
        <v>11760</v>
      </c>
    </row>
    <row r="4473" spans="2:13" ht="15" customHeight="1">
      <c r="C4473" s="28"/>
      <c r="D4473" s="27" t="s">
        <v>51</v>
      </c>
      <c r="E4473" s="27" t="s">
        <v>65</v>
      </c>
      <c r="F4473" s="29" t="s">
        <v>50</v>
      </c>
      <c r="G4473" s="27">
        <v>1.2E-2</v>
      </c>
      <c r="H4473" s="30">
        <f>VLOOKUP(E4473,UPAH!$C:$F,4,0)</f>
        <v>106000</v>
      </c>
      <c r="I4473" s="31">
        <f t="shared" si="451"/>
        <v>1272</v>
      </c>
    </row>
    <row r="4474" spans="2:13" ht="15" customHeight="1">
      <c r="C4474" s="28"/>
      <c r="D4474" s="27" t="s">
        <v>49</v>
      </c>
      <c r="E4474" s="27" t="s">
        <v>66</v>
      </c>
      <c r="F4474" s="29" t="s">
        <v>50</v>
      </c>
      <c r="G4474" s="27">
        <v>6.0000000000000001E-3</v>
      </c>
      <c r="H4474" s="30">
        <f>VLOOKUP(E4474,UPAH!$C:$F,4,0)</f>
        <v>111000</v>
      </c>
      <c r="I4474" s="31">
        <f t="shared" si="451"/>
        <v>666</v>
      </c>
    </row>
    <row r="4475" spans="2:13" ht="15" customHeight="1">
      <c r="C4475" s="28"/>
      <c r="D4475" s="28"/>
      <c r="E4475" s="28"/>
      <c r="F4475" s="34" t="s">
        <v>88</v>
      </c>
      <c r="G4475" s="35"/>
      <c r="H4475" s="33"/>
      <c r="I4475" s="32">
        <f>SUM(I4471:I4474)</f>
        <v>24858</v>
      </c>
    </row>
    <row r="4476" spans="2:13" ht="15" customHeight="1">
      <c r="C4476" s="27" t="s">
        <v>80</v>
      </c>
      <c r="D4476" s="27" t="s">
        <v>89</v>
      </c>
      <c r="E4476" s="28"/>
      <c r="F4476" s="28"/>
      <c r="G4476" s="28"/>
      <c r="H4476" s="33"/>
      <c r="I4476" s="28"/>
    </row>
    <row r="4477" spans="2:13" ht="15" customHeight="1">
      <c r="C4477" s="28"/>
      <c r="D4477" s="27" t="s">
        <v>2471</v>
      </c>
      <c r="E4477" s="27" t="s">
        <v>2472</v>
      </c>
      <c r="F4477" s="30" t="str">
        <f>VLOOKUP(E4477,MATERIAL!$C:$F,3,0)</f>
        <v>m2</v>
      </c>
      <c r="G4477" s="27">
        <v>1.05</v>
      </c>
      <c r="H4477" s="30">
        <f>VLOOKUP(E4477,MATERIAL!$C:$F,4,0)</f>
        <v>10700</v>
      </c>
      <c r="I4477" s="31">
        <f t="shared" ref="I4477:I4478" si="452">+G4477*H4477</f>
        <v>11235</v>
      </c>
    </row>
    <row r="4478" spans="2:13" ht="15" customHeight="1">
      <c r="C4478" s="28"/>
      <c r="D4478" s="27" t="s">
        <v>2469</v>
      </c>
      <c r="E4478" s="27" t="s">
        <v>2470</v>
      </c>
      <c r="F4478" s="30" t="str">
        <f>VLOOKUP(E4478,MATERIAL!$C:$F,3,0)</f>
        <v>Kg</v>
      </c>
      <c r="G4478" s="27">
        <v>0.35</v>
      </c>
      <c r="H4478" s="30">
        <f>VLOOKUP(E4478,MATERIAL!$C:$F,4,0)</f>
        <v>82700</v>
      </c>
      <c r="I4478" s="31">
        <f t="shared" si="452"/>
        <v>28944.999999999996</v>
      </c>
    </row>
    <row r="4479" spans="2:13" ht="15" customHeight="1">
      <c r="C4479" s="28"/>
      <c r="D4479" s="28"/>
      <c r="E4479" s="28"/>
      <c r="F4479" s="34" t="s">
        <v>90</v>
      </c>
      <c r="G4479" s="35"/>
      <c r="H4479" s="33"/>
      <c r="I4479" s="32">
        <f>SUM(I4477:I4478)</f>
        <v>40180</v>
      </c>
    </row>
    <row r="4480" spans="2:13" ht="15" customHeight="1">
      <c r="C4480" s="27" t="s">
        <v>81</v>
      </c>
      <c r="D4480" s="27" t="s">
        <v>91</v>
      </c>
      <c r="E4480" s="28"/>
      <c r="F4480" s="28"/>
      <c r="G4480" s="28"/>
      <c r="H4480" s="33"/>
      <c r="I4480" s="33"/>
    </row>
    <row r="4481" spans="2:13" ht="15" customHeight="1">
      <c r="C4481" s="28"/>
      <c r="D4481" s="28"/>
      <c r="E4481" s="28"/>
      <c r="F4481" s="34" t="s">
        <v>92</v>
      </c>
      <c r="G4481" s="35"/>
      <c r="H4481" s="33"/>
      <c r="I4481" s="33"/>
    </row>
    <row r="4482" spans="2:13" ht="15" customHeight="1">
      <c r="C4482" s="27" t="s">
        <v>82</v>
      </c>
      <c r="D4482" s="27" t="s">
        <v>93</v>
      </c>
      <c r="E4482" s="28"/>
      <c r="F4482" s="28"/>
      <c r="G4482" s="28"/>
      <c r="H4482" s="33"/>
      <c r="I4482" s="36">
        <f>I4475+I4479</f>
        <v>65038</v>
      </c>
    </row>
    <row r="4483" spans="2:13" ht="15" customHeight="1">
      <c r="C4483" s="27" t="s">
        <v>83</v>
      </c>
      <c r="D4483" s="27" t="str">
        <f>+"Overhead &amp; Profit "&amp;$L$3*100&amp;"%"</f>
        <v>Overhead &amp; Profit 9,5%</v>
      </c>
      <c r="E4483" s="28"/>
      <c r="F4483" s="28"/>
      <c r="G4483" s="27">
        <f>$L$3</f>
        <v>9.5000000000000001E-2</v>
      </c>
      <c r="H4483" s="28"/>
      <c r="I4483" s="36">
        <f>G4483*I4482</f>
        <v>6178.61</v>
      </c>
    </row>
    <row r="4484" spans="2:13" ht="15" customHeight="1">
      <c r="B4484" s="37" t="str">
        <f>+$M$10&amp;J4484</f>
        <v>PPL49</v>
      </c>
      <c r="C4484" s="27" t="s">
        <v>1</v>
      </c>
      <c r="D4484" s="27" t="s">
        <v>94</v>
      </c>
      <c r="E4484" s="28"/>
      <c r="F4484" s="28"/>
      <c r="G4484" s="28"/>
      <c r="H4484" s="33"/>
      <c r="I4484" s="36">
        <f>SUM(I4482:I4483)</f>
        <v>71216.61</v>
      </c>
      <c r="J4484" s="21">
        <v>49</v>
      </c>
    </row>
    <row r="4485" spans="2:13" ht="15" customHeight="1">
      <c r="B4485" s="26"/>
    </row>
    <row r="4486" spans="2:13" ht="15" customHeight="1">
      <c r="B4486" s="26"/>
      <c r="C4486" s="21" t="str">
        <f>VLOOKUP(B4502,'REKAP ANALISA'!$C:$G,3,0)</f>
        <v>Pemasangan 1 m2 lantai parquet kayu</v>
      </c>
    </row>
    <row r="4487" spans="2:13">
      <c r="C4487" s="27" t="s">
        <v>0</v>
      </c>
      <c r="D4487" s="27" t="s">
        <v>60</v>
      </c>
      <c r="E4487" s="27" t="s">
        <v>59</v>
      </c>
      <c r="F4487" s="27" t="s">
        <v>61</v>
      </c>
      <c r="G4487" s="27" t="s">
        <v>62</v>
      </c>
      <c r="H4487" s="27" t="s">
        <v>85</v>
      </c>
      <c r="I4487" s="27" t="s">
        <v>86</v>
      </c>
      <c r="M4487" s="21"/>
    </row>
    <row r="4488" spans="2:13">
      <c r="C4488" s="27" t="s">
        <v>14</v>
      </c>
      <c r="D4488" s="27" t="s">
        <v>87</v>
      </c>
      <c r="E4488" s="28"/>
      <c r="F4488" s="28"/>
      <c r="G4488" s="28"/>
      <c r="H4488" s="28"/>
      <c r="I4488" s="28"/>
      <c r="M4488" s="21"/>
    </row>
    <row r="4489" spans="2:13" ht="15" customHeight="1">
      <c r="C4489" s="28"/>
      <c r="D4489" s="27" t="s">
        <v>53</v>
      </c>
      <c r="E4489" s="27" t="s">
        <v>63</v>
      </c>
      <c r="F4489" s="29" t="s">
        <v>50</v>
      </c>
      <c r="G4489" s="27">
        <v>0.7</v>
      </c>
      <c r="H4489" s="30">
        <f>VLOOKUP(E4489,UPAH!$C:$F,4,0)</f>
        <v>93000</v>
      </c>
      <c r="I4489" s="31">
        <f t="shared" ref="I4489:I4492" si="453">+G4489*H4489</f>
        <v>65099.999999999993</v>
      </c>
    </row>
    <row r="4490" spans="2:13" ht="15" customHeight="1">
      <c r="C4490" s="28"/>
      <c r="D4490" s="27" t="s">
        <v>96</v>
      </c>
      <c r="E4490" s="27" t="s">
        <v>64</v>
      </c>
      <c r="F4490" s="29" t="s">
        <v>50</v>
      </c>
      <c r="G4490" s="27">
        <v>0.35</v>
      </c>
      <c r="H4490" s="30">
        <f>VLOOKUP(E4490,UPAH!$C:$F,4,0)</f>
        <v>98000</v>
      </c>
      <c r="I4490" s="31">
        <f t="shared" si="453"/>
        <v>34300</v>
      </c>
    </row>
    <row r="4491" spans="2:13" ht="15" customHeight="1">
      <c r="C4491" s="28"/>
      <c r="D4491" s="27" t="s">
        <v>51</v>
      </c>
      <c r="E4491" s="27" t="s">
        <v>65</v>
      </c>
      <c r="F4491" s="29" t="s">
        <v>50</v>
      </c>
      <c r="G4491" s="27">
        <v>3.5000000000000003E-2</v>
      </c>
      <c r="H4491" s="30">
        <f>VLOOKUP(E4491,UPAH!$C:$F,4,0)</f>
        <v>106000</v>
      </c>
      <c r="I4491" s="31">
        <f t="shared" si="453"/>
        <v>3710.0000000000005</v>
      </c>
    </row>
    <row r="4492" spans="2:13" ht="15" customHeight="1">
      <c r="C4492" s="28"/>
      <c r="D4492" s="27" t="s">
        <v>49</v>
      </c>
      <c r="E4492" s="27" t="s">
        <v>66</v>
      </c>
      <c r="F4492" s="29" t="s">
        <v>50</v>
      </c>
      <c r="G4492" s="27">
        <v>3.5000000000000003E-2</v>
      </c>
      <c r="H4492" s="30">
        <f>VLOOKUP(E4492,UPAH!$C:$F,4,0)</f>
        <v>111000</v>
      </c>
      <c r="I4492" s="31">
        <f t="shared" si="453"/>
        <v>3885.0000000000005</v>
      </c>
    </row>
    <row r="4493" spans="2:13" ht="15" customHeight="1">
      <c r="C4493" s="28"/>
      <c r="D4493" s="28"/>
      <c r="E4493" s="28"/>
      <c r="F4493" s="34" t="s">
        <v>88</v>
      </c>
      <c r="G4493" s="35"/>
      <c r="H4493" s="33"/>
      <c r="I4493" s="32">
        <f>SUM(I4489:I4492)</f>
        <v>106995</v>
      </c>
    </row>
    <row r="4494" spans="2:13" ht="15" customHeight="1">
      <c r="C4494" s="27" t="s">
        <v>80</v>
      </c>
      <c r="D4494" s="27" t="s">
        <v>89</v>
      </c>
      <c r="E4494" s="28"/>
      <c r="F4494" s="28"/>
      <c r="G4494" s="28"/>
      <c r="H4494" s="33"/>
      <c r="I4494" s="28"/>
    </row>
    <row r="4495" spans="2:13" ht="15" customHeight="1">
      <c r="C4495" s="28"/>
      <c r="D4495" s="27" t="s">
        <v>2473</v>
      </c>
      <c r="E4495" s="27" t="s">
        <v>2474</v>
      </c>
      <c r="F4495" s="30" t="str">
        <f>VLOOKUP(E4495,MATERIAL!$C:$F,3,0)</f>
        <v>m2</v>
      </c>
      <c r="G4495" s="27">
        <v>1.05</v>
      </c>
      <c r="H4495" s="30">
        <f>VLOOKUP(E4495,MATERIAL!$C:$F,4,0)</f>
        <v>222300</v>
      </c>
      <c r="I4495" s="31">
        <f t="shared" ref="I4495:I4496" si="454">+G4495*H4495</f>
        <v>233415</v>
      </c>
    </row>
    <row r="4496" spans="2:13" ht="15" customHeight="1">
      <c r="C4496" s="28"/>
      <c r="D4496" s="27" t="s">
        <v>2469</v>
      </c>
      <c r="E4496" s="27" t="s">
        <v>2470</v>
      </c>
      <c r="F4496" s="30" t="str">
        <f>VLOOKUP(E4496,MATERIAL!$C:$F,3,0)</f>
        <v>Kg</v>
      </c>
      <c r="G4496" s="27">
        <v>0.6</v>
      </c>
      <c r="H4496" s="30">
        <f>VLOOKUP(E4496,MATERIAL!$C:$F,4,0)</f>
        <v>82700</v>
      </c>
      <c r="I4496" s="31">
        <f t="shared" si="454"/>
        <v>49620</v>
      </c>
    </row>
    <row r="4497" spans="2:13" ht="15" customHeight="1">
      <c r="C4497" s="28"/>
      <c r="D4497" s="28"/>
      <c r="E4497" s="28"/>
      <c r="F4497" s="34" t="s">
        <v>90</v>
      </c>
      <c r="G4497" s="35"/>
      <c r="H4497" s="33"/>
      <c r="I4497" s="32">
        <f>SUM(I4495:I4496)</f>
        <v>283035</v>
      </c>
    </row>
    <row r="4498" spans="2:13" ht="15" customHeight="1">
      <c r="C4498" s="27" t="s">
        <v>81</v>
      </c>
      <c r="D4498" s="27" t="s">
        <v>91</v>
      </c>
      <c r="E4498" s="28"/>
      <c r="F4498" s="28"/>
      <c r="G4498" s="28"/>
      <c r="H4498" s="33"/>
      <c r="I4498" s="33"/>
    </row>
    <row r="4499" spans="2:13" ht="15" customHeight="1">
      <c r="C4499" s="28"/>
      <c r="D4499" s="28"/>
      <c r="E4499" s="28"/>
      <c r="F4499" s="34" t="s">
        <v>92</v>
      </c>
      <c r="G4499" s="35"/>
      <c r="H4499" s="33"/>
      <c r="I4499" s="33"/>
    </row>
    <row r="4500" spans="2:13" ht="15" customHeight="1">
      <c r="C4500" s="27" t="s">
        <v>82</v>
      </c>
      <c r="D4500" s="27" t="s">
        <v>93</v>
      </c>
      <c r="E4500" s="28"/>
      <c r="F4500" s="28"/>
      <c r="G4500" s="28"/>
      <c r="H4500" s="33"/>
      <c r="I4500" s="36">
        <f>I4493+I4497</f>
        <v>390030</v>
      </c>
    </row>
    <row r="4501" spans="2:13" ht="15" customHeight="1">
      <c r="C4501" s="27" t="s">
        <v>83</v>
      </c>
      <c r="D4501" s="27" t="str">
        <f>+"Overhead &amp; Profit "&amp;$L$3*100&amp;"%"</f>
        <v>Overhead &amp; Profit 9,5%</v>
      </c>
      <c r="E4501" s="28"/>
      <c r="F4501" s="28"/>
      <c r="G4501" s="27">
        <f>$L$3</f>
        <v>9.5000000000000001E-2</v>
      </c>
      <c r="H4501" s="28"/>
      <c r="I4501" s="36">
        <f>G4501*I4500</f>
        <v>37052.85</v>
      </c>
    </row>
    <row r="4502" spans="2:13" ht="15" customHeight="1">
      <c r="B4502" s="37" t="str">
        <f>+$M$10&amp;J4502</f>
        <v>PPL50</v>
      </c>
      <c r="C4502" s="27" t="s">
        <v>1</v>
      </c>
      <c r="D4502" s="27" t="s">
        <v>94</v>
      </c>
      <c r="E4502" s="28"/>
      <c r="F4502" s="28"/>
      <c r="G4502" s="28"/>
      <c r="H4502" s="33"/>
      <c r="I4502" s="36">
        <f>SUM(I4500:I4501)</f>
        <v>427082.85</v>
      </c>
      <c r="J4502" s="21">
        <v>50</v>
      </c>
    </row>
    <row r="4503" spans="2:13" ht="15" customHeight="1">
      <c r="B4503" s="26"/>
    </row>
    <row r="4504" spans="2:13" ht="15" customHeight="1">
      <c r="B4504" s="26"/>
      <c r="C4504" s="21" t="str">
        <f>VLOOKUP(B4520,'REKAP ANALISA'!$C:$G,3,0)</f>
        <v>Pemasangan 1 m2 lantai kayu gymfloor</v>
      </c>
    </row>
    <row r="4505" spans="2:13">
      <c r="C4505" s="27" t="s">
        <v>0</v>
      </c>
      <c r="D4505" s="27" t="s">
        <v>60</v>
      </c>
      <c r="E4505" s="27" t="s">
        <v>59</v>
      </c>
      <c r="F4505" s="27" t="s">
        <v>61</v>
      </c>
      <c r="G4505" s="27" t="s">
        <v>62</v>
      </c>
      <c r="H4505" s="27" t="s">
        <v>85</v>
      </c>
      <c r="I4505" s="27" t="s">
        <v>86</v>
      </c>
      <c r="M4505" s="21"/>
    </row>
    <row r="4506" spans="2:13">
      <c r="C4506" s="27" t="s">
        <v>14</v>
      </c>
      <c r="D4506" s="27" t="s">
        <v>87</v>
      </c>
      <c r="E4506" s="28"/>
      <c r="F4506" s="28"/>
      <c r="G4506" s="28"/>
      <c r="H4506" s="28"/>
      <c r="I4506" s="28"/>
      <c r="M4506" s="21"/>
    </row>
    <row r="4507" spans="2:13" ht="15" customHeight="1">
      <c r="C4507" s="28"/>
      <c r="D4507" s="27" t="s">
        <v>53</v>
      </c>
      <c r="E4507" s="27" t="s">
        <v>63</v>
      </c>
      <c r="F4507" s="29" t="s">
        <v>50</v>
      </c>
      <c r="G4507" s="27">
        <v>0.7</v>
      </c>
      <c r="H4507" s="30">
        <f>VLOOKUP(E4507,UPAH!$C:$F,4,0)</f>
        <v>93000</v>
      </c>
      <c r="I4507" s="31">
        <f t="shared" ref="I4507:I4510" si="455">+G4507*H4507</f>
        <v>65099.999999999993</v>
      </c>
    </row>
    <row r="4508" spans="2:13" ht="15" customHeight="1">
      <c r="C4508" s="28"/>
      <c r="D4508" s="27" t="s">
        <v>96</v>
      </c>
      <c r="E4508" s="27" t="s">
        <v>64</v>
      </c>
      <c r="F4508" s="29" t="s">
        <v>50</v>
      </c>
      <c r="G4508" s="27">
        <v>0.35</v>
      </c>
      <c r="H4508" s="30">
        <f>VLOOKUP(E4508,UPAH!$C:$F,4,0)</f>
        <v>98000</v>
      </c>
      <c r="I4508" s="31">
        <f t="shared" si="455"/>
        <v>34300</v>
      </c>
    </row>
    <row r="4509" spans="2:13" ht="15" customHeight="1">
      <c r="C4509" s="28"/>
      <c r="D4509" s="27" t="s">
        <v>51</v>
      </c>
      <c r="E4509" s="27" t="s">
        <v>65</v>
      </c>
      <c r="F4509" s="29" t="s">
        <v>50</v>
      </c>
      <c r="G4509" s="27">
        <v>3.5000000000000003E-2</v>
      </c>
      <c r="H4509" s="30">
        <f>VLOOKUP(E4509,UPAH!$C:$F,4,0)</f>
        <v>106000</v>
      </c>
      <c r="I4509" s="31">
        <f t="shared" si="455"/>
        <v>3710.0000000000005</v>
      </c>
    </row>
    <row r="4510" spans="2:13" ht="15" customHeight="1">
      <c r="C4510" s="28"/>
      <c r="D4510" s="27" t="s">
        <v>49</v>
      </c>
      <c r="E4510" s="27" t="s">
        <v>66</v>
      </c>
      <c r="F4510" s="29" t="s">
        <v>50</v>
      </c>
      <c r="G4510" s="27">
        <v>3.5000000000000003E-2</v>
      </c>
      <c r="H4510" s="30">
        <f>VLOOKUP(E4510,UPAH!$C:$F,4,0)</f>
        <v>111000</v>
      </c>
      <c r="I4510" s="31">
        <f t="shared" si="455"/>
        <v>3885.0000000000005</v>
      </c>
    </row>
    <row r="4511" spans="2:13" ht="15" customHeight="1">
      <c r="C4511" s="28"/>
      <c r="D4511" s="28"/>
      <c r="E4511" s="28"/>
      <c r="F4511" s="34" t="s">
        <v>88</v>
      </c>
      <c r="G4511" s="35"/>
      <c r="H4511" s="33"/>
      <c r="I4511" s="32">
        <f>SUM(I4507:I4510)</f>
        <v>106995</v>
      </c>
    </row>
    <row r="4512" spans="2:13" ht="15" customHeight="1">
      <c r="C4512" s="27" t="s">
        <v>80</v>
      </c>
      <c r="D4512" s="27" t="s">
        <v>89</v>
      </c>
      <c r="E4512" s="28"/>
      <c r="F4512" s="28"/>
      <c r="G4512" s="28"/>
      <c r="H4512" s="33"/>
      <c r="I4512" s="28"/>
    </row>
    <row r="4513" spans="2:13" ht="15" customHeight="1">
      <c r="C4513" s="28"/>
      <c r="D4513" s="27" t="s">
        <v>2475</v>
      </c>
      <c r="E4513" s="27" t="s">
        <v>2476</v>
      </c>
      <c r="F4513" s="30" t="str">
        <f>VLOOKUP(E4513,MATERIAL!$C:$F,3,0)</f>
        <v>m2</v>
      </c>
      <c r="G4513" s="27">
        <v>1.05</v>
      </c>
      <c r="H4513" s="30">
        <f>VLOOKUP(E4513,MATERIAL!$C:$F,4,0)</f>
        <v>222200</v>
      </c>
      <c r="I4513" s="31">
        <f t="shared" ref="I4513:I4514" si="456">+G4513*H4513</f>
        <v>233310</v>
      </c>
    </row>
    <row r="4514" spans="2:13" ht="15" customHeight="1">
      <c r="C4514" s="28"/>
      <c r="D4514" s="27" t="s">
        <v>2469</v>
      </c>
      <c r="E4514" s="27" t="s">
        <v>2470</v>
      </c>
      <c r="F4514" s="30" t="str">
        <f>VLOOKUP(E4514,MATERIAL!$C:$F,3,0)</f>
        <v>Kg</v>
      </c>
      <c r="G4514" s="27">
        <v>0.6</v>
      </c>
      <c r="H4514" s="30">
        <f>VLOOKUP(E4514,MATERIAL!$C:$F,4,0)</f>
        <v>82700</v>
      </c>
      <c r="I4514" s="31">
        <f t="shared" si="456"/>
        <v>49620</v>
      </c>
    </row>
    <row r="4515" spans="2:13" ht="15" customHeight="1">
      <c r="C4515" s="28"/>
      <c r="D4515" s="28"/>
      <c r="E4515" s="28"/>
      <c r="F4515" s="34" t="s">
        <v>90</v>
      </c>
      <c r="G4515" s="35"/>
      <c r="H4515" s="33"/>
      <c r="I4515" s="32">
        <f>SUM(I4513:I4514)</f>
        <v>282930</v>
      </c>
    </row>
    <row r="4516" spans="2:13" ht="15" customHeight="1">
      <c r="C4516" s="27" t="s">
        <v>81</v>
      </c>
      <c r="D4516" s="27" t="s">
        <v>91</v>
      </c>
      <c r="E4516" s="28"/>
      <c r="F4516" s="28"/>
      <c r="G4516" s="28"/>
      <c r="H4516" s="33"/>
      <c r="I4516" s="33"/>
    </row>
    <row r="4517" spans="2:13" ht="15" customHeight="1">
      <c r="C4517" s="28"/>
      <c r="D4517" s="28"/>
      <c r="E4517" s="28"/>
      <c r="F4517" s="34" t="s">
        <v>92</v>
      </c>
      <c r="G4517" s="35"/>
      <c r="H4517" s="33"/>
      <c r="I4517" s="33"/>
    </row>
    <row r="4518" spans="2:13" ht="15" customHeight="1">
      <c r="C4518" s="27" t="s">
        <v>82</v>
      </c>
      <c r="D4518" s="27" t="s">
        <v>93</v>
      </c>
      <c r="E4518" s="28"/>
      <c r="F4518" s="28"/>
      <c r="G4518" s="28"/>
      <c r="H4518" s="33"/>
      <c r="I4518" s="36">
        <f>I4511+I4515</f>
        <v>389925</v>
      </c>
    </row>
    <row r="4519" spans="2:13" ht="15" customHeight="1">
      <c r="C4519" s="27" t="s">
        <v>83</v>
      </c>
      <c r="D4519" s="27" t="str">
        <f>+"Overhead &amp; Profit "&amp;$L$3*100&amp;"%"</f>
        <v>Overhead &amp; Profit 9,5%</v>
      </c>
      <c r="E4519" s="28"/>
      <c r="F4519" s="28"/>
      <c r="G4519" s="27">
        <f>$L$3</f>
        <v>9.5000000000000001E-2</v>
      </c>
      <c r="H4519" s="28"/>
      <c r="I4519" s="36">
        <f>G4519*I4518</f>
        <v>37042.875</v>
      </c>
    </row>
    <row r="4520" spans="2:13" ht="15" customHeight="1">
      <c r="B4520" s="37" t="str">
        <f>+$M$10&amp;J4520</f>
        <v>PPL51</v>
      </c>
      <c r="C4520" s="27" t="s">
        <v>1</v>
      </c>
      <c r="D4520" s="27" t="s">
        <v>94</v>
      </c>
      <c r="E4520" s="28"/>
      <c r="F4520" s="28"/>
      <c r="G4520" s="28"/>
      <c r="H4520" s="33"/>
      <c r="I4520" s="36">
        <f>SUM(I4518:I4519)</f>
        <v>426967.875</v>
      </c>
      <c r="J4520" s="21">
        <v>51</v>
      </c>
    </row>
    <row r="4521" spans="2:13" ht="15" customHeight="1">
      <c r="B4521" s="26"/>
    </row>
    <row r="4522" spans="2:13" ht="15" customHeight="1">
      <c r="B4522" s="26"/>
      <c r="C4522" s="21" t="str">
        <f>VLOOKUP(B4540,'REKAP ANALISA'!$C:$G,3,0)</f>
        <v>Pemasangan 1 m2 dinding porslen 11cm x 11cm</v>
      </c>
    </row>
    <row r="4523" spans="2:13">
      <c r="C4523" s="27" t="s">
        <v>0</v>
      </c>
      <c r="D4523" s="27" t="s">
        <v>60</v>
      </c>
      <c r="E4523" s="27" t="s">
        <v>59</v>
      </c>
      <c r="F4523" s="27" t="s">
        <v>61</v>
      </c>
      <c r="G4523" s="27" t="s">
        <v>62</v>
      </c>
      <c r="H4523" s="27" t="s">
        <v>85</v>
      </c>
      <c r="I4523" s="27" t="s">
        <v>86</v>
      </c>
      <c r="M4523" s="21"/>
    </row>
    <row r="4524" spans="2:13">
      <c r="C4524" s="27" t="s">
        <v>14</v>
      </c>
      <c r="D4524" s="27" t="s">
        <v>87</v>
      </c>
      <c r="E4524" s="28"/>
      <c r="F4524" s="28"/>
      <c r="G4524" s="28"/>
      <c r="H4524" s="28"/>
      <c r="I4524" s="28"/>
      <c r="M4524" s="21"/>
    </row>
    <row r="4525" spans="2:13" ht="15" customHeight="1">
      <c r="C4525" s="28"/>
      <c r="D4525" s="27" t="s">
        <v>53</v>
      </c>
      <c r="E4525" s="27" t="s">
        <v>63</v>
      </c>
      <c r="F4525" s="29" t="s">
        <v>50</v>
      </c>
      <c r="G4525" s="27">
        <v>1</v>
      </c>
      <c r="H4525" s="30">
        <f>VLOOKUP(E4525,UPAH!$C:$F,4,0)</f>
        <v>93000</v>
      </c>
      <c r="I4525" s="31">
        <f t="shared" ref="I4525:I4528" si="457">+G4525*H4525</f>
        <v>93000</v>
      </c>
    </row>
    <row r="4526" spans="2:13" ht="15" customHeight="1">
      <c r="C4526" s="28"/>
      <c r="D4526" s="27" t="s">
        <v>2167</v>
      </c>
      <c r="E4526" s="27" t="s">
        <v>64</v>
      </c>
      <c r="F4526" s="29" t="s">
        <v>50</v>
      </c>
      <c r="G4526" s="27">
        <v>0.5</v>
      </c>
      <c r="H4526" s="30">
        <f>VLOOKUP(E4526,UPAH!$C:$F,4,0)</f>
        <v>98000</v>
      </c>
      <c r="I4526" s="31">
        <f t="shared" si="457"/>
        <v>49000</v>
      </c>
    </row>
    <row r="4527" spans="2:13" ht="15" customHeight="1">
      <c r="C4527" s="28"/>
      <c r="D4527" s="27" t="s">
        <v>51</v>
      </c>
      <c r="E4527" s="27" t="s">
        <v>65</v>
      </c>
      <c r="F4527" s="29" t="s">
        <v>50</v>
      </c>
      <c r="G4527" s="27">
        <v>0.05</v>
      </c>
      <c r="H4527" s="30">
        <f>VLOOKUP(E4527,UPAH!$C:$F,4,0)</f>
        <v>106000</v>
      </c>
      <c r="I4527" s="31">
        <f t="shared" si="457"/>
        <v>5300</v>
      </c>
    </row>
    <row r="4528" spans="2:13" ht="15" customHeight="1">
      <c r="C4528" s="28"/>
      <c r="D4528" s="27" t="s">
        <v>49</v>
      </c>
      <c r="E4528" s="27" t="s">
        <v>66</v>
      </c>
      <c r="F4528" s="29" t="s">
        <v>50</v>
      </c>
      <c r="G4528" s="27">
        <v>0.05</v>
      </c>
      <c r="H4528" s="30">
        <f>VLOOKUP(E4528,UPAH!$C:$F,4,0)</f>
        <v>111000</v>
      </c>
      <c r="I4528" s="31">
        <f t="shared" si="457"/>
        <v>5550</v>
      </c>
    </row>
    <row r="4529" spans="2:13" ht="15" customHeight="1">
      <c r="C4529" s="28"/>
      <c r="D4529" s="28"/>
      <c r="E4529" s="28"/>
      <c r="F4529" s="34" t="s">
        <v>88</v>
      </c>
      <c r="G4529" s="35"/>
      <c r="H4529" s="33"/>
      <c r="I4529" s="32">
        <f>SUM(I4525:I4528)</f>
        <v>152850</v>
      </c>
    </row>
    <row r="4530" spans="2:13" ht="15" customHeight="1">
      <c r="C4530" s="27" t="s">
        <v>80</v>
      </c>
      <c r="D4530" s="27" t="s">
        <v>89</v>
      </c>
      <c r="E4530" s="28"/>
      <c r="F4530" s="28"/>
      <c r="G4530" s="28"/>
      <c r="H4530" s="33"/>
      <c r="I4530" s="28"/>
    </row>
    <row r="4531" spans="2:13" ht="15" customHeight="1">
      <c r="C4531" s="28"/>
      <c r="D4531" s="27" t="s">
        <v>2477</v>
      </c>
      <c r="E4531" s="27" t="s">
        <v>2478</v>
      </c>
      <c r="F4531" s="30" t="str">
        <f>VLOOKUP(E4531,MATERIAL!$C:$F,3,0)</f>
        <v>Bh</v>
      </c>
      <c r="G4531" s="27">
        <v>86</v>
      </c>
      <c r="H4531" s="30">
        <f>VLOOKUP(E4531,MATERIAL!$C:$F,4,0)</f>
        <v>900</v>
      </c>
      <c r="I4531" s="31">
        <f t="shared" ref="I4531:I4534" si="458">+G4531*H4531</f>
        <v>77400</v>
      </c>
    </row>
    <row r="4532" spans="2:13" ht="15" customHeight="1">
      <c r="C4532" s="28"/>
      <c r="D4532" s="27" t="s">
        <v>103</v>
      </c>
      <c r="E4532" s="27" t="s">
        <v>104</v>
      </c>
      <c r="F4532" s="30" t="str">
        <f>VLOOKUP(E4532,MATERIAL!$C:$F,3,0)</f>
        <v>Kg</v>
      </c>
      <c r="G4532" s="27">
        <v>9.3000000000000007</v>
      </c>
      <c r="H4532" s="30">
        <f>VLOOKUP(E4532,MATERIAL!$C:$F,4,0)</f>
        <v>1250</v>
      </c>
      <c r="I4532" s="31">
        <f t="shared" si="458"/>
        <v>11625</v>
      </c>
    </row>
    <row r="4533" spans="2:13" ht="15" customHeight="1">
      <c r="C4533" s="28"/>
      <c r="D4533" s="27" t="s">
        <v>78</v>
      </c>
      <c r="E4533" s="27" t="s">
        <v>2170</v>
      </c>
      <c r="F4533" s="30" t="str">
        <f>VLOOKUP(E4533,MATERIAL!$C:$F,3,0)</f>
        <v>m3</v>
      </c>
      <c r="G4533" s="27">
        <v>1.7999999999999999E-2</v>
      </c>
      <c r="H4533" s="30">
        <f>VLOOKUP(E4533,MATERIAL!$C:$F,4,0)</f>
        <v>131100</v>
      </c>
      <c r="I4533" s="31">
        <f t="shared" si="458"/>
        <v>2359.7999999999997</v>
      </c>
    </row>
    <row r="4534" spans="2:13" ht="15" customHeight="1">
      <c r="C4534" s="28"/>
      <c r="D4534" s="27" t="s">
        <v>2380</v>
      </c>
      <c r="E4534" s="27" t="s">
        <v>2343</v>
      </c>
      <c r="F4534" s="30" t="str">
        <f>VLOOKUP(E4534,MATERIAL!$C:$F,3,0)</f>
        <v>Kg</v>
      </c>
      <c r="G4534" s="27">
        <v>1.5</v>
      </c>
      <c r="H4534" s="30">
        <f>VLOOKUP(E4534,MATERIAL!$C:$F,4,0)</f>
        <v>13300</v>
      </c>
      <c r="I4534" s="31">
        <f t="shared" si="458"/>
        <v>19950</v>
      </c>
    </row>
    <row r="4535" spans="2:13" ht="15" customHeight="1">
      <c r="C4535" s="28"/>
      <c r="D4535" s="28"/>
      <c r="E4535" s="28"/>
      <c r="F4535" s="34" t="s">
        <v>90</v>
      </c>
      <c r="G4535" s="35"/>
      <c r="H4535" s="33"/>
      <c r="I4535" s="32">
        <f>SUM(I4531:I4534)</f>
        <v>111334.8</v>
      </c>
    </row>
    <row r="4536" spans="2:13" ht="15" customHeight="1">
      <c r="C4536" s="27" t="s">
        <v>81</v>
      </c>
      <c r="D4536" s="27" t="s">
        <v>91</v>
      </c>
      <c r="E4536" s="28"/>
      <c r="F4536" s="28"/>
      <c r="G4536" s="28"/>
      <c r="H4536" s="33"/>
      <c r="I4536" s="33"/>
    </row>
    <row r="4537" spans="2:13" ht="15" customHeight="1">
      <c r="C4537" s="28"/>
      <c r="D4537" s="28"/>
      <c r="E4537" s="28"/>
      <c r="F4537" s="34" t="s">
        <v>92</v>
      </c>
      <c r="G4537" s="35"/>
      <c r="H4537" s="33"/>
      <c r="I4537" s="33"/>
    </row>
    <row r="4538" spans="2:13" ht="15" customHeight="1">
      <c r="C4538" s="27" t="s">
        <v>82</v>
      </c>
      <c r="D4538" s="27" t="s">
        <v>93</v>
      </c>
      <c r="E4538" s="28"/>
      <c r="F4538" s="28"/>
      <c r="G4538" s="28"/>
      <c r="H4538" s="33"/>
      <c r="I4538" s="36">
        <f>I4529+I4535</f>
        <v>264184.8</v>
      </c>
    </row>
    <row r="4539" spans="2:13" ht="15" customHeight="1">
      <c r="C4539" s="27" t="s">
        <v>83</v>
      </c>
      <c r="D4539" s="27" t="str">
        <f>+"Overhead &amp; Profit "&amp;$L$3*100&amp;"%"</f>
        <v>Overhead &amp; Profit 9,5%</v>
      </c>
      <c r="E4539" s="28"/>
      <c r="F4539" s="28"/>
      <c r="G4539" s="27">
        <f>$L$3</f>
        <v>9.5000000000000001E-2</v>
      </c>
      <c r="H4539" s="28"/>
      <c r="I4539" s="36">
        <f>G4539*I4538</f>
        <v>25097.556</v>
      </c>
    </row>
    <row r="4540" spans="2:13" ht="15" customHeight="1">
      <c r="B4540" s="37" t="str">
        <f>+$M$10&amp;J4540</f>
        <v>PPL52</v>
      </c>
      <c r="C4540" s="27" t="s">
        <v>1</v>
      </c>
      <c r="D4540" s="27" t="s">
        <v>94</v>
      </c>
      <c r="E4540" s="28"/>
      <c r="F4540" s="28"/>
      <c r="G4540" s="28"/>
      <c r="H4540" s="33"/>
      <c r="I4540" s="36">
        <f>SUM(I4538:I4539)</f>
        <v>289282.35599999997</v>
      </c>
      <c r="J4540" s="21">
        <v>52</v>
      </c>
    </row>
    <row r="4541" spans="2:13">
      <c r="B4541" s="26"/>
      <c r="M4541" s="21"/>
    </row>
    <row r="4542" spans="2:13">
      <c r="B4542" s="26"/>
      <c r="C4542" s="21" t="str">
        <f>VLOOKUP(B4560,'REKAP ANALISA'!$C:$G,3,0)</f>
        <v>Pemasangan 1 m2 dinding porslen 10cm x 20cm</v>
      </c>
      <c r="M4542" s="21"/>
    </row>
    <row r="4543" spans="2:13" ht="15" customHeight="1">
      <c r="C4543" s="27" t="s">
        <v>0</v>
      </c>
      <c r="D4543" s="27" t="s">
        <v>60</v>
      </c>
      <c r="E4543" s="27" t="s">
        <v>59</v>
      </c>
      <c r="F4543" s="27" t="s">
        <v>61</v>
      </c>
      <c r="G4543" s="27" t="s">
        <v>62</v>
      </c>
      <c r="H4543" s="27" t="s">
        <v>85</v>
      </c>
      <c r="I4543" s="27" t="s">
        <v>86</v>
      </c>
    </row>
    <row r="4544" spans="2:13" ht="15" customHeight="1">
      <c r="C4544" s="27" t="s">
        <v>14</v>
      </c>
      <c r="D4544" s="27" t="s">
        <v>87</v>
      </c>
      <c r="E4544" s="28"/>
      <c r="F4544" s="28"/>
      <c r="G4544" s="28"/>
      <c r="H4544" s="28"/>
      <c r="I4544" s="28"/>
    </row>
    <row r="4545" spans="2:10" ht="15" customHeight="1">
      <c r="C4545" s="28"/>
      <c r="D4545" s="27" t="s">
        <v>53</v>
      </c>
      <c r="E4545" s="27" t="s">
        <v>63</v>
      </c>
      <c r="F4545" s="29" t="s">
        <v>50</v>
      </c>
      <c r="G4545" s="27">
        <v>0.9</v>
      </c>
      <c r="H4545" s="30">
        <f>VLOOKUP(E4545,UPAH!$C:$F,4,0)</f>
        <v>93000</v>
      </c>
      <c r="I4545" s="31">
        <f t="shared" ref="I4545:I4548" si="459">+G4545*H4545</f>
        <v>83700</v>
      </c>
    </row>
    <row r="4546" spans="2:10" ht="15" customHeight="1">
      <c r="C4546" s="28"/>
      <c r="D4546" s="27" t="s">
        <v>2167</v>
      </c>
      <c r="E4546" s="27" t="s">
        <v>64</v>
      </c>
      <c r="F4546" s="29" t="s">
        <v>50</v>
      </c>
      <c r="G4546" s="27">
        <v>0.45</v>
      </c>
      <c r="H4546" s="30">
        <f>VLOOKUP(E4546,UPAH!$C:$F,4,0)</f>
        <v>98000</v>
      </c>
      <c r="I4546" s="31">
        <f t="shared" si="459"/>
        <v>44100</v>
      </c>
    </row>
    <row r="4547" spans="2:10" ht="15" customHeight="1">
      <c r="C4547" s="28"/>
      <c r="D4547" s="27" t="s">
        <v>51</v>
      </c>
      <c r="E4547" s="27" t="s">
        <v>65</v>
      </c>
      <c r="F4547" s="29" t="s">
        <v>50</v>
      </c>
      <c r="G4547" s="27">
        <v>4.4999999999999998E-2</v>
      </c>
      <c r="H4547" s="30">
        <f>VLOOKUP(E4547,UPAH!$C:$F,4,0)</f>
        <v>106000</v>
      </c>
      <c r="I4547" s="31">
        <f t="shared" si="459"/>
        <v>4770</v>
      </c>
    </row>
    <row r="4548" spans="2:10" ht="15" customHeight="1">
      <c r="C4548" s="28"/>
      <c r="D4548" s="27" t="s">
        <v>49</v>
      </c>
      <c r="E4548" s="27" t="s">
        <v>66</v>
      </c>
      <c r="F4548" s="29" t="s">
        <v>50</v>
      </c>
      <c r="G4548" s="27">
        <v>4.4999999999999998E-2</v>
      </c>
      <c r="H4548" s="30">
        <f>VLOOKUP(E4548,UPAH!$C:$F,4,0)</f>
        <v>111000</v>
      </c>
      <c r="I4548" s="31">
        <f t="shared" si="459"/>
        <v>4995</v>
      </c>
    </row>
    <row r="4549" spans="2:10" ht="15" customHeight="1">
      <c r="C4549" s="28"/>
      <c r="D4549" s="28"/>
      <c r="E4549" s="28"/>
      <c r="F4549" s="34" t="s">
        <v>88</v>
      </c>
      <c r="G4549" s="35"/>
      <c r="H4549" s="33"/>
      <c r="I4549" s="32">
        <f>SUM(I4545:I4548)</f>
        <v>137565</v>
      </c>
    </row>
    <row r="4550" spans="2:10" ht="15" customHeight="1">
      <c r="C4550" s="27" t="s">
        <v>80</v>
      </c>
      <c r="D4550" s="27" t="s">
        <v>89</v>
      </c>
      <c r="E4550" s="28"/>
      <c r="F4550" s="28"/>
      <c r="G4550" s="28"/>
      <c r="H4550" s="33"/>
      <c r="I4550" s="28"/>
    </row>
    <row r="4551" spans="2:10" ht="15" customHeight="1">
      <c r="C4551" s="28"/>
      <c r="D4551" s="27" t="s">
        <v>2479</v>
      </c>
      <c r="E4551" s="27" t="s">
        <v>2480</v>
      </c>
      <c r="F4551" s="30" t="str">
        <f>VLOOKUP(E4551,MATERIAL!$C:$F,3,0)</f>
        <v>Bh</v>
      </c>
      <c r="G4551" s="27">
        <v>53</v>
      </c>
      <c r="H4551" s="30">
        <f>VLOOKUP(E4551,MATERIAL!$C:$F,4,0)</f>
        <v>1400</v>
      </c>
      <c r="I4551" s="31">
        <f t="shared" ref="I4551:I4554" si="460">+G4551*H4551</f>
        <v>74200</v>
      </c>
    </row>
    <row r="4552" spans="2:10" ht="15" customHeight="1">
      <c r="C4552" s="28"/>
      <c r="D4552" s="27" t="s">
        <v>103</v>
      </c>
      <c r="E4552" s="27" t="s">
        <v>104</v>
      </c>
      <c r="F4552" s="30" t="str">
        <f>VLOOKUP(E4552,MATERIAL!$C:$F,3,0)</f>
        <v>Kg</v>
      </c>
      <c r="G4552" s="27">
        <v>9.3000000000000007</v>
      </c>
      <c r="H4552" s="30">
        <f>VLOOKUP(E4552,MATERIAL!$C:$F,4,0)</f>
        <v>1250</v>
      </c>
      <c r="I4552" s="31">
        <f t="shared" si="460"/>
        <v>11625</v>
      </c>
    </row>
    <row r="4553" spans="2:10" ht="15" customHeight="1">
      <c r="C4553" s="28"/>
      <c r="D4553" s="27" t="s">
        <v>78</v>
      </c>
      <c r="E4553" s="27" t="s">
        <v>2170</v>
      </c>
      <c r="F4553" s="30" t="str">
        <f>VLOOKUP(E4553,MATERIAL!$C:$F,3,0)</f>
        <v>m3</v>
      </c>
      <c r="G4553" s="27">
        <v>1.7999999999999999E-2</v>
      </c>
      <c r="H4553" s="30">
        <f>VLOOKUP(E4553,MATERIAL!$C:$F,4,0)</f>
        <v>131100</v>
      </c>
      <c r="I4553" s="31">
        <f t="shared" si="460"/>
        <v>2359.7999999999997</v>
      </c>
    </row>
    <row r="4554" spans="2:10" ht="15" customHeight="1">
      <c r="C4554" s="28"/>
      <c r="D4554" s="27" t="s">
        <v>2380</v>
      </c>
      <c r="E4554" s="27" t="s">
        <v>2343</v>
      </c>
      <c r="F4554" s="30" t="str">
        <f>VLOOKUP(E4554,MATERIAL!$C:$F,3,0)</f>
        <v>Kg</v>
      </c>
      <c r="G4554" s="27">
        <v>2.75</v>
      </c>
      <c r="H4554" s="30">
        <f>VLOOKUP(E4554,MATERIAL!$C:$F,4,0)</f>
        <v>13300</v>
      </c>
      <c r="I4554" s="31">
        <f t="shared" si="460"/>
        <v>36575</v>
      </c>
    </row>
    <row r="4555" spans="2:10" ht="15" customHeight="1">
      <c r="C4555" s="28"/>
      <c r="D4555" s="28"/>
      <c r="E4555" s="28"/>
      <c r="F4555" s="34" t="s">
        <v>90</v>
      </c>
      <c r="G4555" s="35"/>
      <c r="H4555" s="33"/>
      <c r="I4555" s="32">
        <f>SUM(I4551:I4554)</f>
        <v>124759.8</v>
      </c>
    </row>
    <row r="4556" spans="2:10" ht="15" customHeight="1">
      <c r="C4556" s="27" t="s">
        <v>81</v>
      </c>
      <c r="D4556" s="27" t="s">
        <v>91</v>
      </c>
      <c r="E4556" s="28"/>
      <c r="F4556" s="28"/>
      <c r="G4556" s="28"/>
      <c r="H4556" s="33"/>
      <c r="I4556" s="33"/>
    </row>
    <row r="4557" spans="2:10" ht="15" customHeight="1">
      <c r="C4557" s="28"/>
      <c r="D4557" s="28"/>
      <c r="E4557" s="28"/>
      <c r="F4557" s="34" t="s">
        <v>92</v>
      </c>
      <c r="G4557" s="35"/>
      <c r="H4557" s="33"/>
      <c r="I4557" s="33"/>
    </row>
    <row r="4558" spans="2:10" ht="15" customHeight="1">
      <c r="C4558" s="27" t="s">
        <v>82</v>
      </c>
      <c r="D4558" s="27" t="s">
        <v>93</v>
      </c>
      <c r="E4558" s="28"/>
      <c r="F4558" s="28"/>
      <c r="G4558" s="28"/>
      <c r="H4558" s="33"/>
      <c r="I4558" s="36">
        <f>I4549+I4555</f>
        <v>262324.8</v>
      </c>
    </row>
    <row r="4559" spans="2:10" ht="15" customHeight="1">
      <c r="C4559" s="27" t="s">
        <v>83</v>
      </c>
      <c r="D4559" s="27" t="str">
        <f>+"Overhead &amp; Profit "&amp;$L$3*100&amp;"%"</f>
        <v>Overhead &amp; Profit 9,5%</v>
      </c>
      <c r="E4559" s="28"/>
      <c r="F4559" s="28"/>
      <c r="G4559" s="27">
        <f>$L$3</f>
        <v>9.5000000000000001E-2</v>
      </c>
      <c r="H4559" s="28"/>
      <c r="I4559" s="36">
        <f>G4559*I4558</f>
        <v>24920.856</v>
      </c>
    </row>
    <row r="4560" spans="2:10" ht="15" customHeight="1">
      <c r="B4560" s="37" t="str">
        <f>+$M$10&amp;J4560</f>
        <v>PPL53</v>
      </c>
      <c r="C4560" s="27" t="s">
        <v>1</v>
      </c>
      <c r="D4560" s="27" t="s">
        <v>94</v>
      </c>
      <c r="E4560" s="28"/>
      <c r="F4560" s="28"/>
      <c r="G4560" s="28"/>
      <c r="H4560" s="33"/>
      <c r="I4560" s="36">
        <f>SUM(I4558:I4559)</f>
        <v>287245.65599999996</v>
      </c>
      <c r="J4560" s="21">
        <v>53</v>
      </c>
    </row>
    <row r="4561" spans="2:13">
      <c r="B4561" s="26"/>
      <c r="M4561" s="21"/>
    </row>
    <row r="4562" spans="2:13">
      <c r="B4562" s="26"/>
      <c r="C4562" s="21" t="str">
        <f>VLOOKUP(B4580,'REKAP ANALISA'!$C:$G,3,0)</f>
        <v>Pemasangan 1 m2 dinding porslen 20cm x 20cm</v>
      </c>
      <c r="M4562" s="21"/>
    </row>
    <row r="4563" spans="2:13" ht="15" customHeight="1">
      <c r="C4563" s="27" t="s">
        <v>0</v>
      </c>
      <c r="D4563" s="27" t="s">
        <v>60</v>
      </c>
      <c r="E4563" s="27" t="s">
        <v>59</v>
      </c>
      <c r="F4563" s="27" t="s">
        <v>61</v>
      </c>
      <c r="G4563" s="27" t="s">
        <v>62</v>
      </c>
      <c r="H4563" s="27" t="s">
        <v>85</v>
      </c>
      <c r="I4563" s="27" t="s">
        <v>86</v>
      </c>
    </row>
    <row r="4564" spans="2:13" ht="15" customHeight="1">
      <c r="C4564" s="27" t="s">
        <v>14</v>
      </c>
      <c r="D4564" s="27" t="s">
        <v>87</v>
      </c>
      <c r="E4564" s="28"/>
      <c r="F4564" s="28"/>
      <c r="G4564" s="28"/>
      <c r="H4564" s="28"/>
      <c r="I4564" s="28"/>
    </row>
    <row r="4565" spans="2:13" ht="15" customHeight="1">
      <c r="C4565" s="28"/>
      <c r="D4565" s="27" t="s">
        <v>53</v>
      </c>
      <c r="E4565" s="27" t="s">
        <v>63</v>
      </c>
      <c r="F4565" s="29" t="s">
        <v>50</v>
      </c>
      <c r="G4565" s="27">
        <v>0.9</v>
      </c>
      <c r="H4565" s="30">
        <f>VLOOKUP(E4565,UPAH!$C:$F,4,0)</f>
        <v>93000</v>
      </c>
      <c r="I4565" s="31">
        <f t="shared" ref="I4565:I4568" si="461">+G4565*H4565</f>
        <v>83700</v>
      </c>
    </row>
    <row r="4566" spans="2:13" ht="15" customHeight="1">
      <c r="C4566" s="28"/>
      <c r="D4566" s="27" t="s">
        <v>2167</v>
      </c>
      <c r="E4566" s="27" t="s">
        <v>64</v>
      </c>
      <c r="F4566" s="29" t="s">
        <v>50</v>
      </c>
      <c r="G4566" s="27">
        <v>0.45</v>
      </c>
      <c r="H4566" s="30">
        <f>VLOOKUP(E4566,UPAH!$C:$F,4,0)</f>
        <v>98000</v>
      </c>
      <c r="I4566" s="31">
        <f t="shared" si="461"/>
        <v>44100</v>
      </c>
    </row>
    <row r="4567" spans="2:13" ht="15" customHeight="1">
      <c r="C4567" s="28"/>
      <c r="D4567" s="27" t="s">
        <v>51</v>
      </c>
      <c r="E4567" s="27" t="s">
        <v>65</v>
      </c>
      <c r="F4567" s="29" t="s">
        <v>50</v>
      </c>
      <c r="G4567" s="27">
        <v>4.4999999999999998E-2</v>
      </c>
      <c r="H4567" s="30">
        <f>VLOOKUP(E4567,UPAH!$C:$F,4,0)</f>
        <v>106000</v>
      </c>
      <c r="I4567" s="31">
        <f t="shared" si="461"/>
        <v>4770</v>
      </c>
    </row>
    <row r="4568" spans="2:13" ht="15" customHeight="1">
      <c r="C4568" s="28"/>
      <c r="D4568" s="27" t="s">
        <v>49</v>
      </c>
      <c r="E4568" s="27" t="s">
        <v>66</v>
      </c>
      <c r="F4568" s="29" t="s">
        <v>50</v>
      </c>
      <c r="G4568" s="27">
        <v>4.4999999999999998E-2</v>
      </c>
      <c r="H4568" s="30">
        <f>VLOOKUP(E4568,UPAH!$C:$F,4,0)</f>
        <v>111000</v>
      </c>
      <c r="I4568" s="31">
        <f t="shared" si="461"/>
        <v>4995</v>
      </c>
    </row>
    <row r="4569" spans="2:13" ht="15" customHeight="1">
      <c r="C4569" s="28"/>
      <c r="D4569" s="28"/>
      <c r="E4569" s="28"/>
      <c r="F4569" s="34" t="s">
        <v>88</v>
      </c>
      <c r="G4569" s="35"/>
      <c r="H4569" s="33"/>
      <c r="I4569" s="32">
        <f>SUM(I4565:I4568)</f>
        <v>137565</v>
      </c>
    </row>
    <row r="4570" spans="2:13" ht="15" customHeight="1">
      <c r="C4570" s="27" t="s">
        <v>80</v>
      </c>
      <c r="D4570" s="27" t="s">
        <v>89</v>
      </c>
      <c r="E4570" s="28"/>
      <c r="F4570" s="28"/>
      <c r="G4570" s="28"/>
      <c r="H4570" s="33"/>
      <c r="I4570" s="28"/>
    </row>
    <row r="4571" spans="2:13" ht="15" customHeight="1">
      <c r="C4571" s="28"/>
      <c r="D4571" s="27" t="s">
        <v>2481</v>
      </c>
      <c r="E4571" s="27" t="s">
        <v>2482</v>
      </c>
      <c r="F4571" s="30" t="str">
        <f>VLOOKUP(E4571,MATERIAL!$C:$F,3,0)</f>
        <v>Bh</v>
      </c>
      <c r="G4571" s="27">
        <v>26</v>
      </c>
      <c r="H4571" s="30">
        <f>VLOOKUP(E4571,MATERIAL!$C:$F,4,0)</f>
        <v>2700</v>
      </c>
      <c r="I4571" s="31">
        <f t="shared" ref="I4571:I4574" si="462">+G4571*H4571</f>
        <v>70200</v>
      </c>
    </row>
    <row r="4572" spans="2:13" ht="15" customHeight="1">
      <c r="C4572" s="28"/>
      <c r="D4572" s="27" t="s">
        <v>103</v>
      </c>
      <c r="E4572" s="27" t="s">
        <v>104</v>
      </c>
      <c r="F4572" s="30" t="str">
        <f>VLOOKUP(E4572,MATERIAL!$C:$F,3,0)</f>
        <v>Kg</v>
      </c>
      <c r="G4572" s="27">
        <v>9.3000000000000007</v>
      </c>
      <c r="H4572" s="30">
        <f>VLOOKUP(E4572,MATERIAL!$C:$F,4,0)</f>
        <v>1250</v>
      </c>
      <c r="I4572" s="31">
        <f t="shared" si="462"/>
        <v>11625</v>
      </c>
    </row>
    <row r="4573" spans="2:13" ht="15" customHeight="1">
      <c r="C4573" s="28"/>
      <c r="D4573" s="27" t="s">
        <v>78</v>
      </c>
      <c r="E4573" s="27" t="s">
        <v>2170</v>
      </c>
      <c r="F4573" s="30" t="str">
        <f>VLOOKUP(E4573,MATERIAL!$C:$F,3,0)</f>
        <v>m3</v>
      </c>
      <c r="G4573" s="27">
        <v>1.7999999999999999E-2</v>
      </c>
      <c r="H4573" s="30">
        <f>VLOOKUP(E4573,MATERIAL!$C:$F,4,0)</f>
        <v>131100</v>
      </c>
      <c r="I4573" s="31">
        <f t="shared" si="462"/>
        <v>2359.7999999999997</v>
      </c>
    </row>
    <row r="4574" spans="2:13" ht="15" customHeight="1">
      <c r="C4574" s="28"/>
      <c r="D4574" s="27" t="s">
        <v>2380</v>
      </c>
      <c r="E4574" s="27" t="s">
        <v>2343</v>
      </c>
      <c r="F4574" s="30" t="str">
        <f>VLOOKUP(E4574,MATERIAL!$C:$F,3,0)</f>
        <v>Kg</v>
      </c>
      <c r="G4574" s="27">
        <v>1.94</v>
      </c>
      <c r="H4574" s="30">
        <f>VLOOKUP(E4574,MATERIAL!$C:$F,4,0)</f>
        <v>13300</v>
      </c>
      <c r="I4574" s="31">
        <f t="shared" si="462"/>
        <v>25802</v>
      </c>
    </row>
    <row r="4575" spans="2:13" ht="15" customHeight="1">
      <c r="C4575" s="28"/>
      <c r="D4575" s="28"/>
      <c r="E4575" s="28"/>
      <c r="F4575" s="34" t="s">
        <v>90</v>
      </c>
      <c r="G4575" s="35"/>
      <c r="H4575" s="33"/>
      <c r="I4575" s="32">
        <f>SUM(I4571:I4574)</f>
        <v>109986.8</v>
      </c>
    </row>
    <row r="4576" spans="2:13" ht="15" customHeight="1">
      <c r="C4576" s="27" t="s">
        <v>81</v>
      </c>
      <c r="D4576" s="27" t="s">
        <v>91</v>
      </c>
      <c r="E4576" s="28"/>
      <c r="F4576" s="28"/>
      <c r="G4576" s="28"/>
      <c r="H4576" s="33"/>
      <c r="I4576" s="33"/>
    </row>
    <row r="4577" spans="2:13" ht="15" customHeight="1">
      <c r="C4577" s="28"/>
      <c r="D4577" s="28"/>
      <c r="E4577" s="28"/>
      <c r="F4577" s="34" t="s">
        <v>92</v>
      </c>
      <c r="G4577" s="35"/>
      <c r="H4577" s="33"/>
      <c r="I4577" s="33"/>
    </row>
    <row r="4578" spans="2:13" ht="15" customHeight="1">
      <c r="C4578" s="27" t="s">
        <v>82</v>
      </c>
      <c r="D4578" s="27" t="s">
        <v>93</v>
      </c>
      <c r="E4578" s="28"/>
      <c r="F4578" s="28"/>
      <c r="G4578" s="28"/>
      <c r="H4578" s="33"/>
      <c r="I4578" s="36">
        <f>I4569+I4575</f>
        <v>247551.8</v>
      </c>
    </row>
    <row r="4579" spans="2:13" ht="15" customHeight="1">
      <c r="C4579" s="27" t="s">
        <v>83</v>
      </c>
      <c r="D4579" s="27" t="str">
        <f>+"Overhead &amp; Profit "&amp;$L$3*100&amp;"%"</f>
        <v>Overhead &amp; Profit 9,5%</v>
      </c>
      <c r="E4579" s="28"/>
      <c r="F4579" s="28"/>
      <c r="G4579" s="27">
        <f>$L$3</f>
        <v>9.5000000000000001E-2</v>
      </c>
      <c r="H4579" s="28"/>
      <c r="I4579" s="36">
        <f>G4579*I4578</f>
        <v>23517.420999999998</v>
      </c>
    </row>
    <row r="4580" spans="2:13" ht="15" customHeight="1">
      <c r="B4580" s="37" t="str">
        <f>+$M$10&amp;J4580</f>
        <v>PPL54</v>
      </c>
      <c r="C4580" s="27" t="s">
        <v>1</v>
      </c>
      <c r="D4580" s="27" t="s">
        <v>94</v>
      </c>
      <c r="E4580" s="28"/>
      <c r="F4580" s="28"/>
      <c r="G4580" s="28"/>
      <c r="H4580" s="33"/>
      <c r="I4580" s="36">
        <f>SUM(I4578:I4579)</f>
        <v>271069.22099999996</v>
      </c>
      <c r="J4580" s="21">
        <v>54</v>
      </c>
    </row>
    <row r="4581" spans="2:13">
      <c r="B4581" s="26"/>
      <c r="M4581" s="21"/>
    </row>
    <row r="4582" spans="2:13">
      <c r="B4582" s="26"/>
      <c r="C4582" s="21" t="str">
        <f>VLOOKUP(B4600,'REKAP ANALISA'!$C:$G,3,0)</f>
        <v>Pemasangan 1 m2 dinding keramik artistik 10cm x 20cm</v>
      </c>
      <c r="M4582" s="21"/>
    </row>
    <row r="4583" spans="2:13" ht="15" customHeight="1">
      <c r="C4583" s="27" t="s">
        <v>0</v>
      </c>
      <c r="D4583" s="27" t="s">
        <v>60</v>
      </c>
      <c r="E4583" s="27" t="s">
        <v>59</v>
      </c>
      <c r="F4583" s="27" t="s">
        <v>61</v>
      </c>
      <c r="G4583" s="27" t="s">
        <v>62</v>
      </c>
      <c r="H4583" s="27" t="s">
        <v>85</v>
      </c>
      <c r="I4583" s="27" t="s">
        <v>86</v>
      </c>
    </row>
    <row r="4584" spans="2:13" ht="15" customHeight="1">
      <c r="C4584" s="27" t="s">
        <v>14</v>
      </c>
      <c r="D4584" s="27" t="s">
        <v>87</v>
      </c>
      <c r="E4584" s="28"/>
      <c r="F4584" s="28"/>
      <c r="G4584" s="28"/>
      <c r="H4584" s="28"/>
      <c r="I4584" s="28"/>
    </row>
    <row r="4585" spans="2:13" ht="15" customHeight="1">
      <c r="C4585" s="28"/>
      <c r="D4585" s="27" t="s">
        <v>53</v>
      </c>
      <c r="E4585" s="27" t="s">
        <v>63</v>
      </c>
      <c r="F4585" s="29" t="s">
        <v>50</v>
      </c>
      <c r="G4585" s="27">
        <v>0.9</v>
      </c>
      <c r="H4585" s="30">
        <f>VLOOKUP(E4585,UPAH!$C:$F,4,0)</f>
        <v>93000</v>
      </c>
      <c r="I4585" s="31">
        <f t="shared" ref="I4585:I4588" si="463">+G4585*H4585</f>
        <v>83700</v>
      </c>
    </row>
    <row r="4586" spans="2:13" ht="15" customHeight="1">
      <c r="C4586" s="28"/>
      <c r="D4586" s="27" t="s">
        <v>2167</v>
      </c>
      <c r="E4586" s="27" t="s">
        <v>64</v>
      </c>
      <c r="F4586" s="29" t="s">
        <v>50</v>
      </c>
      <c r="G4586" s="27">
        <v>0.45</v>
      </c>
      <c r="H4586" s="30">
        <f>VLOOKUP(E4586,UPAH!$C:$F,4,0)</f>
        <v>98000</v>
      </c>
      <c r="I4586" s="31">
        <f t="shared" si="463"/>
        <v>44100</v>
      </c>
    </row>
    <row r="4587" spans="2:13" ht="15" customHeight="1">
      <c r="C4587" s="28"/>
      <c r="D4587" s="27" t="s">
        <v>51</v>
      </c>
      <c r="E4587" s="27" t="s">
        <v>65</v>
      </c>
      <c r="F4587" s="29" t="s">
        <v>50</v>
      </c>
      <c r="G4587" s="27">
        <v>4.4999999999999998E-2</v>
      </c>
      <c r="H4587" s="30">
        <f>VLOOKUP(E4587,UPAH!$C:$F,4,0)</f>
        <v>106000</v>
      </c>
      <c r="I4587" s="31">
        <f t="shared" si="463"/>
        <v>4770</v>
      </c>
    </row>
    <row r="4588" spans="2:13" ht="15" customHeight="1">
      <c r="C4588" s="28"/>
      <c r="D4588" s="27" t="s">
        <v>49</v>
      </c>
      <c r="E4588" s="27" t="s">
        <v>66</v>
      </c>
      <c r="F4588" s="29" t="s">
        <v>50</v>
      </c>
      <c r="G4588" s="27">
        <v>4.4999999999999998E-2</v>
      </c>
      <c r="H4588" s="30">
        <f>VLOOKUP(E4588,UPAH!$C:$F,4,0)</f>
        <v>111000</v>
      </c>
      <c r="I4588" s="31">
        <f t="shared" si="463"/>
        <v>4995</v>
      </c>
    </row>
    <row r="4589" spans="2:13" ht="15" customHeight="1">
      <c r="C4589" s="28"/>
      <c r="D4589" s="28"/>
      <c r="E4589" s="28"/>
      <c r="F4589" s="34" t="s">
        <v>88</v>
      </c>
      <c r="G4589" s="35"/>
      <c r="H4589" s="33"/>
      <c r="I4589" s="32">
        <f>SUM(I4585:I4588)</f>
        <v>137565</v>
      </c>
    </row>
    <row r="4590" spans="2:13" ht="15" customHeight="1">
      <c r="C4590" s="27" t="s">
        <v>80</v>
      </c>
      <c r="D4590" s="27" t="s">
        <v>89</v>
      </c>
      <c r="E4590" s="28"/>
      <c r="F4590" s="28"/>
      <c r="G4590" s="28"/>
      <c r="H4590" s="33"/>
      <c r="I4590" s="28"/>
    </row>
    <row r="4591" spans="2:13" ht="15" customHeight="1">
      <c r="C4591" s="28"/>
      <c r="D4591" s="27" t="s">
        <v>2483</v>
      </c>
      <c r="E4591" s="27" t="s">
        <v>2484</v>
      </c>
      <c r="F4591" s="30" t="str">
        <f>VLOOKUP(E4591,MATERIAL!$C:$F,3,0)</f>
        <v>Bh</v>
      </c>
      <c r="G4591" s="27">
        <v>53</v>
      </c>
      <c r="H4591" s="30">
        <f>VLOOKUP(E4591,MATERIAL!$C:$F,4,0)</f>
        <v>1400</v>
      </c>
      <c r="I4591" s="31">
        <f t="shared" ref="I4591:I4594" si="464">+G4591*H4591</f>
        <v>74200</v>
      </c>
    </row>
    <row r="4592" spans="2:13" ht="15" customHeight="1">
      <c r="C4592" s="28"/>
      <c r="D4592" s="27" t="s">
        <v>103</v>
      </c>
      <c r="E4592" s="27" t="s">
        <v>104</v>
      </c>
      <c r="F4592" s="30" t="str">
        <f>VLOOKUP(E4592,MATERIAL!$C:$F,3,0)</f>
        <v>Kg</v>
      </c>
      <c r="G4592" s="27">
        <v>9.3000000000000007</v>
      </c>
      <c r="H4592" s="30">
        <f>VLOOKUP(E4592,MATERIAL!$C:$F,4,0)</f>
        <v>1250</v>
      </c>
      <c r="I4592" s="31">
        <f t="shared" si="464"/>
        <v>11625</v>
      </c>
    </row>
    <row r="4593" spans="2:13" ht="15" customHeight="1">
      <c r="C4593" s="28"/>
      <c r="D4593" s="27" t="s">
        <v>78</v>
      </c>
      <c r="E4593" s="27" t="s">
        <v>2170</v>
      </c>
      <c r="F4593" s="30" t="str">
        <f>VLOOKUP(E4593,MATERIAL!$C:$F,3,0)</f>
        <v>m3</v>
      </c>
      <c r="G4593" s="27">
        <v>1.7999999999999999E-2</v>
      </c>
      <c r="H4593" s="30">
        <f>VLOOKUP(E4593,MATERIAL!$C:$F,4,0)</f>
        <v>131100</v>
      </c>
      <c r="I4593" s="31">
        <f t="shared" si="464"/>
        <v>2359.7999999999997</v>
      </c>
    </row>
    <row r="4594" spans="2:13" ht="15" customHeight="1">
      <c r="C4594" s="28"/>
      <c r="D4594" s="27" t="s">
        <v>2380</v>
      </c>
      <c r="E4594" s="27" t="s">
        <v>2343</v>
      </c>
      <c r="F4594" s="30" t="str">
        <f>VLOOKUP(E4594,MATERIAL!$C:$F,3,0)</f>
        <v>Kg</v>
      </c>
      <c r="G4594" s="27">
        <v>2.75</v>
      </c>
      <c r="H4594" s="30">
        <f>VLOOKUP(E4594,MATERIAL!$C:$F,4,0)</f>
        <v>13300</v>
      </c>
      <c r="I4594" s="31">
        <f t="shared" si="464"/>
        <v>36575</v>
      </c>
    </row>
    <row r="4595" spans="2:13" ht="15" customHeight="1">
      <c r="C4595" s="28"/>
      <c r="D4595" s="28"/>
      <c r="E4595" s="28"/>
      <c r="F4595" s="34" t="s">
        <v>90</v>
      </c>
      <c r="G4595" s="35"/>
      <c r="H4595" s="33"/>
      <c r="I4595" s="32">
        <f>SUM(I4591:I4594)</f>
        <v>124759.8</v>
      </c>
    </row>
    <row r="4596" spans="2:13" ht="15" customHeight="1">
      <c r="C4596" s="27" t="s">
        <v>81</v>
      </c>
      <c r="D4596" s="27" t="s">
        <v>91</v>
      </c>
      <c r="E4596" s="28"/>
      <c r="F4596" s="28"/>
      <c r="G4596" s="28"/>
      <c r="H4596" s="33"/>
      <c r="I4596" s="33"/>
    </row>
    <row r="4597" spans="2:13" ht="15" customHeight="1">
      <c r="C4597" s="28"/>
      <c r="D4597" s="28"/>
      <c r="E4597" s="28"/>
      <c r="F4597" s="34" t="s">
        <v>92</v>
      </c>
      <c r="G4597" s="35"/>
      <c r="H4597" s="33"/>
      <c r="I4597" s="33"/>
    </row>
    <row r="4598" spans="2:13" ht="15" customHeight="1">
      <c r="C4598" s="27" t="s">
        <v>82</v>
      </c>
      <c r="D4598" s="27" t="s">
        <v>93</v>
      </c>
      <c r="E4598" s="28"/>
      <c r="F4598" s="28"/>
      <c r="G4598" s="28"/>
      <c r="H4598" s="33"/>
      <c r="I4598" s="36">
        <f>I4589+I4595</f>
        <v>262324.8</v>
      </c>
    </row>
    <row r="4599" spans="2:13" ht="15" customHeight="1">
      <c r="C4599" s="27" t="s">
        <v>83</v>
      </c>
      <c r="D4599" s="27" t="str">
        <f>+"Overhead &amp; Profit "&amp;$L$3*100&amp;"%"</f>
        <v>Overhead &amp; Profit 9,5%</v>
      </c>
      <c r="E4599" s="28"/>
      <c r="F4599" s="28"/>
      <c r="G4599" s="27">
        <f>$L$3</f>
        <v>9.5000000000000001E-2</v>
      </c>
      <c r="H4599" s="28"/>
      <c r="I4599" s="36">
        <f>G4599*I4598</f>
        <v>24920.856</v>
      </c>
    </row>
    <row r="4600" spans="2:13" ht="15" customHeight="1">
      <c r="B4600" s="37" t="str">
        <f>+$M$10&amp;J4600</f>
        <v>PPL55</v>
      </c>
      <c r="C4600" s="27" t="s">
        <v>1</v>
      </c>
      <c r="D4600" s="27" t="s">
        <v>94</v>
      </c>
      <c r="E4600" s="28"/>
      <c r="F4600" s="28"/>
      <c r="G4600" s="28"/>
      <c r="H4600" s="33"/>
      <c r="I4600" s="36">
        <f>SUM(I4598:I4599)</f>
        <v>287245.65599999996</v>
      </c>
      <c r="J4600" s="21">
        <v>55</v>
      </c>
    </row>
    <row r="4601" spans="2:13">
      <c r="B4601" s="26"/>
      <c r="M4601" s="21"/>
    </row>
    <row r="4602" spans="2:13">
      <c r="B4602" s="26"/>
      <c r="C4602" s="21" t="str">
        <f>VLOOKUP(B4620,'REKAP ANALISA'!$C:$G,3,0)</f>
        <v>Pemasangan 1 m2 dinding keramik artistik 5cm x 20cm</v>
      </c>
      <c r="M4602" s="21"/>
    </row>
    <row r="4603" spans="2:13" ht="15" customHeight="1">
      <c r="C4603" s="27" t="s">
        <v>0</v>
      </c>
      <c r="D4603" s="27" t="s">
        <v>60</v>
      </c>
      <c r="E4603" s="27" t="s">
        <v>59</v>
      </c>
      <c r="F4603" s="27" t="s">
        <v>61</v>
      </c>
      <c r="G4603" s="27" t="s">
        <v>62</v>
      </c>
      <c r="H4603" s="27" t="s">
        <v>85</v>
      </c>
      <c r="I4603" s="27" t="s">
        <v>86</v>
      </c>
    </row>
    <row r="4604" spans="2:13" ht="15" customHeight="1">
      <c r="C4604" s="27" t="s">
        <v>14</v>
      </c>
      <c r="D4604" s="27" t="s">
        <v>87</v>
      </c>
      <c r="E4604" s="28"/>
      <c r="F4604" s="28"/>
      <c r="G4604" s="28"/>
      <c r="H4604" s="28"/>
      <c r="I4604" s="28"/>
    </row>
    <row r="4605" spans="2:13" ht="15" customHeight="1">
      <c r="C4605" s="28"/>
      <c r="D4605" s="27" t="s">
        <v>53</v>
      </c>
      <c r="E4605" s="27" t="s">
        <v>63</v>
      </c>
      <c r="F4605" s="29" t="s">
        <v>50</v>
      </c>
      <c r="G4605" s="27">
        <v>0.9</v>
      </c>
      <c r="H4605" s="30">
        <f>VLOOKUP(E4605,UPAH!$C:$F,4,0)</f>
        <v>93000</v>
      </c>
      <c r="I4605" s="31">
        <f t="shared" ref="I4605:I4608" si="465">+G4605*H4605</f>
        <v>83700</v>
      </c>
    </row>
    <row r="4606" spans="2:13" ht="15" customHeight="1">
      <c r="C4606" s="28"/>
      <c r="D4606" s="27" t="s">
        <v>2167</v>
      </c>
      <c r="E4606" s="27" t="s">
        <v>64</v>
      </c>
      <c r="F4606" s="29" t="s">
        <v>50</v>
      </c>
      <c r="G4606" s="27">
        <v>0.45</v>
      </c>
      <c r="H4606" s="30">
        <f>VLOOKUP(E4606,UPAH!$C:$F,4,0)</f>
        <v>98000</v>
      </c>
      <c r="I4606" s="31">
        <f t="shared" si="465"/>
        <v>44100</v>
      </c>
    </row>
    <row r="4607" spans="2:13" ht="15" customHeight="1">
      <c r="C4607" s="28"/>
      <c r="D4607" s="27" t="s">
        <v>51</v>
      </c>
      <c r="E4607" s="27" t="s">
        <v>65</v>
      </c>
      <c r="F4607" s="29" t="s">
        <v>50</v>
      </c>
      <c r="G4607" s="27">
        <v>4.4999999999999998E-2</v>
      </c>
      <c r="H4607" s="30">
        <f>VLOOKUP(E4607,UPAH!$C:$F,4,0)</f>
        <v>106000</v>
      </c>
      <c r="I4607" s="31">
        <f t="shared" si="465"/>
        <v>4770</v>
      </c>
    </row>
    <row r="4608" spans="2:13" ht="15" customHeight="1">
      <c r="C4608" s="28"/>
      <c r="D4608" s="27" t="s">
        <v>49</v>
      </c>
      <c r="E4608" s="27" t="s">
        <v>66</v>
      </c>
      <c r="F4608" s="29" t="s">
        <v>50</v>
      </c>
      <c r="G4608" s="27">
        <v>4.4999999999999998E-2</v>
      </c>
      <c r="H4608" s="30">
        <f>VLOOKUP(E4608,UPAH!$C:$F,4,0)</f>
        <v>111000</v>
      </c>
      <c r="I4608" s="31">
        <f t="shared" si="465"/>
        <v>4995</v>
      </c>
    </row>
    <row r="4609" spans="2:13" ht="15" customHeight="1">
      <c r="C4609" s="28"/>
      <c r="D4609" s="28"/>
      <c r="E4609" s="28"/>
      <c r="F4609" s="34" t="s">
        <v>88</v>
      </c>
      <c r="G4609" s="35"/>
      <c r="H4609" s="33"/>
      <c r="I4609" s="32">
        <f>SUM(I4605:I4608)</f>
        <v>137565</v>
      </c>
    </row>
    <row r="4610" spans="2:13" ht="15" customHeight="1">
      <c r="C4610" s="27" t="s">
        <v>80</v>
      </c>
      <c r="D4610" s="27" t="s">
        <v>89</v>
      </c>
      <c r="E4610" s="28"/>
      <c r="F4610" s="28"/>
      <c r="G4610" s="28"/>
      <c r="H4610" s="33"/>
      <c r="I4610" s="28"/>
    </row>
    <row r="4611" spans="2:13" ht="15" customHeight="1">
      <c r="C4611" s="28"/>
      <c r="D4611" s="27" t="s">
        <v>2485</v>
      </c>
      <c r="E4611" s="27" t="s">
        <v>2486</v>
      </c>
      <c r="F4611" s="30" t="str">
        <f>VLOOKUP(E4611,MATERIAL!$C:$F,3,0)</f>
        <v>Bh</v>
      </c>
      <c r="G4611" s="27">
        <v>106</v>
      </c>
      <c r="H4611" s="30">
        <f>VLOOKUP(E4611,MATERIAL!$C:$F,4,0)</f>
        <v>700</v>
      </c>
      <c r="I4611" s="31">
        <f t="shared" ref="I4611:I4614" si="466">+G4611*H4611</f>
        <v>74200</v>
      </c>
    </row>
    <row r="4612" spans="2:13" ht="15" customHeight="1">
      <c r="C4612" s="28"/>
      <c r="D4612" s="27" t="s">
        <v>103</v>
      </c>
      <c r="E4612" s="27" t="s">
        <v>104</v>
      </c>
      <c r="F4612" s="30" t="str">
        <f>VLOOKUP(E4612,MATERIAL!$C:$F,3,0)</f>
        <v>Kg</v>
      </c>
      <c r="G4612" s="27">
        <v>9.3000000000000007</v>
      </c>
      <c r="H4612" s="30">
        <f>VLOOKUP(E4612,MATERIAL!$C:$F,4,0)</f>
        <v>1250</v>
      </c>
      <c r="I4612" s="31">
        <f t="shared" si="466"/>
        <v>11625</v>
      </c>
    </row>
    <row r="4613" spans="2:13" ht="15" customHeight="1">
      <c r="C4613" s="28"/>
      <c r="D4613" s="27" t="s">
        <v>78</v>
      </c>
      <c r="E4613" s="27" t="s">
        <v>2170</v>
      </c>
      <c r="F4613" s="30" t="str">
        <f>VLOOKUP(E4613,MATERIAL!$C:$F,3,0)</f>
        <v>m3</v>
      </c>
      <c r="G4613" s="27">
        <v>1.7999999999999999E-2</v>
      </c>
      <c r="H4613" s="30">
        <f>VLOOKUP(E4613,MATERIAL!$C:$F,4,0)</f>
        <v>131100</v>
      </c>
      <c r="I4613" s="31">
        <f t="shared" si="466"/>
        <v>2359.7999999999997</v>
      </c>
    </row>
    <row r="4614" spans="2:13" ht="15" customHeight="1">
      <c r="C4614" s="28"/>
      <c r="D4614" s="27" t="s">
        <v>2380</v>
      </c>
      <c r="E4614" s="27" t="s">
        <v>2343</v>
      </c>
      <c r="F4614" s="30" t="str">
        <f>VLOOKUP(E4614,MATERIAL!$C:$F,3,0)</f>
        <v>Kg</v>
      </c>
      <c r="G4614" s="27">
        <v>2.9</v>
      </c>
      <c r="H4614" s="30">
        <f>VLOOKUP(E4614,MATERIAL!$C:$F,4,0)</f>
        <v>13300</v>
      </c>
      <c r="I4614" s="31">
        <f t="shared" si="466"/>
        <v>38570</v>
      </c>
    </row>
    <row r="4615" spans="2:13" ht="15" customHeight="1">
      <c r="C4615" s="28"/>
      <c r="D4615" s="28"/>
      <c r="E4615" s="28"/>
      <c r="F4615" s="34" t="s">
        <v>90</v>
      </c>
      <c r="G4615" s="35"/>
      <c r="H4615" s="33"/>
      <c r="I4615" s="32">
        <f>SUM(I4611:I4614)</f>
        <v>126754.8</v>
      </c>
    </row>
    <row r="4616" spans="2:13" ht="15" customHeight="1">
      <c r="C4616" s="27" t="s">
        <v>81</v>
      </c>
      <c r="D4616" s="27" t="s">
        <v>91</v>
      </c>
      <c r="E4616" s="28"/>
      <c r="F4616" s="28"/>
      <c r="G4616" s="28"/>
      <c r="H4616" s="33"/>
      <c r="I4616" s="33"/>
    </row>
    <row r="4617" spans="2:13" ht="15" customHeight="1">
      <c r="C4617" s="28"/>
      <c r="D4617" s="28"/>
      <c r="E4617" s="28"/>
      <c r="F4617" s="34" t="s">
        <v>92</v>
      </c>
      <c r="G4617" s="35"/>
      <c r="H4617" s="33"/>
      <c r="I4617" s="33"/>
    </row>
    <row r="4618" spans="2:13" ht="15" customHeight="1">
      <c r="C4618" s="27" t="s">
        <v>82</v>
      </c>
      <c r="D4618" s="27" t="s">
        <v>93</v>
      </c>
      <c r="E4618" s="28"/>
      <c r="F4618" s="28"/>
      <c r="G4618" s="28"/>
      <c r="H4618" s="33"/>
      <c r="I4618" s="36">
        <f>I4609+I4615</f>
        <v>264319.8</v>
      </c>
    </row>
    <row r="4619" spans="2:13" ht="15" customHeight="1">
      <c r="C4619" s="27" t="s">
        <v>83</v>
      </c>
      <c r="D4619" s="27" t="str">
        <f>+"Overhead &amp; Profit "&amp;$L$3*100&amp;"%"</f>
        <v>Overhead &amp; Profit 9,5%</v>
      </c>
      <c r="E4619" s="28"/>
      <c r="F4619" s="28"/>
      <c r="G4619" s="27">
        <f>$L$3</f>
        <v>9.5000000000000001E-2</v>
      </c>
      <c r="H4619" s="28"/>
      <c r="I4619" s="36">
        <f>G4619*I4618</f>
        <v>25110.380999999998</v>
      </c>
    </row>
    <row r="4620" spans="2:13" ht="15" customHeight="1">
      <c r="B4620" s="37" t="str">
        <f>+$M$10&amp;J4620</f>
        <v>PPL56</v>
      </c>
      <c r="C4620" s="27" t="s">
        <v>1</v>
      </c>
      <c r="D4620" s="27" t="s">
        <v>94</v>
      </c>
      <c r="E4620" s="28"/>
      <c r="F4620" s="28"/>
      <c r="G4620" s="28"/>
      <c r="H4620" s="33"/>
      <c r="I4620" s="36">
        <f>SUM(I4618:I4619)</f>
        <v>289430.18099999998</v>
      </c>
      <c r="J4620" s="21">
        <v>56</v>
      </c>
    </row>
    <row r="4621" spans="2:13">
      <c r="B4621" s="26"/>
      <c r="M4621" s="21"/>
    </row>
    <row r="4622" spans="2:13">
      <c r="B4622" s="26"/>
      <c r="C4622" s="21" t="str">
        <f>VLOOKUP(B4640,'REKAP ANALISA'!$C:$G,3,0)</f>
        <v>Pemasangan 1 m2 dinding keramik 10cm x 20cm</v>
      </c>
      <c r="M4622" s="21"/>
    </row>
    <row r="4623" spans="2:13" ht="15" customHeight="1">
      <c r="C4623" s="27" t="s">
        <v>0</v>
      </c>
      <c r="D4623" s="27" t="s">
        <v>60</v>
      </c>
      <c r="E4623" s="27" t="s">
        <v>59</v>
      </c>
      <c r="F4623" s="27" t="s">
        <v>61</v>
      </c>
      <c r="G4623" s="27" t="s">
        <v>62</v>
      </c>
      <c r="H4623" s="27" t="s">
        <v>85</v>
      </c>
      <c r="I4623" s="27" t="s">
        <v>86</v>
      </c>
    </row>
    <row r="4624" spans="2:13" ht="15" customHeight="1">
      <c r="C4624" s="27" t="s">
        <v>14</v>
      </c>
      <c r="D4624" s="27" t="s">
        <v>87</v>
      </c>
      <c r="E4624" s="28"/>
      <c r="F4624" s="28"/>
      <c r="G4624" s="28"/>
      <c r="H4624" s="28"/>
      <c r="I4624" s="28"/>
    </row>
    <row r="4625" spans="2:10" ht="15" customHeight="1">
      <c r="C4625" s="28"/>
      <c r="D4625" s="27" t="s">
        <v>53</v>
      </c>
      <c r="E4625" s="27" t="s">
        <v>63</v>
      </c>
      <c r="F4625" s="29" t="s">
        <v>50</v>
      </c>
      <c r="G4625" s="27">
        <v>0.9</v>
      </c>
      <c r="H4625" s="30">
        <f>VLOOKUP(E4625,UPAH!$C:$F,4,0)</f>
        <v>93000</v>
      </c>
      <c r="I4625" s="31">
        <f t="shared" ref="I4625:I4628" si="467">+G4625*H4625</f>
        <v>83700</v>
      </c>
    </row>
    <row r="4626" spans="2:10" ht="15" customHeight="1">
      <c r="C4626" s="28"/>
      <c r="D4626" s="27" t="s">
        <v>2167</v>
      </c>
      <c r="E4626" s="27" t="s">
        <v>64</v>
      </c>
      <c r="F4626" s="29" t="s">
        <v>50</v>
      </c>
      <c r="G4626" s="27">
        <v>0.45</v>
      </c>
      <c r="H4626" s="30">
        <f>VLOOKUP(E4626,UPAH!$C:$F,4,0)</f>
        <v>98000</v>
      </c>
      <c r="I4626" s="31">
        <f t="shared" si="467"/>
        <v>44100</v>
      </c>
    </row>
    <row r="4627" spans="2:10" ht="15" customHeight="1">
      <c r="C4627" s="28"/>
      <c r="D4627" s="27" t="s">
        <v>51</v>
      </c>
      <c r="E4627" s="27" t="s">
        <v>65</v>
      </c>
      <c r="F4627" s="29" t="s">
        <v>50</v>
      </c>
      <c r="G4627" s="27">
        <v>4.4999999999999998E-2</v>
      </c>
      <c r="H4627" s="30">
        <f>VLOOKUP(E4627,UPAH!$C:$F,4,0)</f>
        <v>106000</v>
      </c>
      <c r="I4627" s="31">
        <f t="shared" si="467"/>
        <v>4770</v>
      </c>
    </row>
    <row r="4628" spans="2:10" ht="15" customHeight="1">
      <c r="C4628" s="28"/>
      <c r="D4628" s="27" t="s">
        <v>49</v>
      </c>
      <c r="E4628" s="27" t="s">
        <v>66</v>
      </c>
      <c r="F4628" s="29" t="s">
        <v>50</v>
      </c>
      <c r="G4628" s="27">
        <v>4.4999999999999998E-2</v>
      </c>
      <c r="H4628" s="30">
        <f>VLOOKUP(E4628,UPAH!$C:$F,4,0)</f>
        <v>111000</v>
      </c>
      <c r="I4628" s="31">
        <f t="shared" si="467"/>
        <v>4995</v>
      </c>
    </row>
    <row r="4629" spans="2:10" ht="15" customHeight="1">
      <c r="C4629" s="28"/>
      <c r="D4629" s="28"/>
      <c r="E4629" s="28"/>
      <c r="F4629" s="34" t="s">
        <v>88</v>
      </c>
      <c r="G4629" s="35"/>
      <c r="H4629" s="33"/>
      <c r="I4629" s="32">
        <f>SUM(I4625:I4628)</f>
        <v>137565</v>
      </c>
    </row>
    <row r="4630" spans="2:10" ht="15" customHeight="1">
      <c r="C4630" s="27" t="s">
        <v>80</v>
      </c>
      <c r="D4630" s="27" t="s">
        <v>89</v>
      </c>
      <c r="E4630" s="28"/>
      <c r="F4630" s="28"/>
      <c r="G4630" s="28"/>
      <c r="H4630" s="33"/>
      <c r="I4630" s="28"/>
    </row>
    <row r="4631" spans="2:10" ht="15" customHeight="1">
      <c r="C4631" s="28"/>
      <c r="D4631" s="27" t="s">
        <v>2487</v>
      </c>
      <c r="E4631" s="27" t="s">
        <v>2488</v>
      </c>
      <c r="F4631" s="30" t="str">
        <f>VLOOKUP(E4631,MATERIAL!$C:$F,3,0)</f>
        <v>Bh</v>
      </c>
      <c r="G4631" s="27">
        <v>53</v>
      </c>
      <c r="H4631" s="30">
        <f>VLOOKUP(E4631,MATERIAL!$C:$F,4,0)</f>
        <v>1400</v>
      </c>
      <c r="I4631" s="31">
        <f t="shared" ref="I4631:I4634" si="468">+G4631*H4631</f>
        <v>74200</v>
      </c>
    </row>
    <row r="4632" spans="2:10" ht="15" customHeight="1">
      <c r="C4632" s="28"/>
      <c r="D4632" s="27" t="s">
        <v>103</v>
      </c>
      <c r="E4632" s="27" t="s">
        <v>104</v>
      </c>
      <c r="F4632" s="30" t="str">
        <f>VLOOKUP(E4632,MATERIAL!$C:$F,3,0)</f>
        <v>Kg</v>
      </c>
      <c r="G4632" s="27">
        <v>9.3000000000000007</v>
      </c>
      <c r="H4632" s="30">
        <f>VLOOKUP(E4632,MATERIAL!$C:$F,4,0)</f>
        <v>1250</v>
      </c>
      <c r="I4632" s="31">
        <f t="shared" si="468"/>
        <v>11625</v>
      </c>
    </row>
    <row r="4633" spans="2:10" ht="15" customHeight="1">
      <c r="C4633" s="28"/>
      <c r="D4633" s="27" t="s">
        <v>78</v>
      </c>
      <c r="E4633" s="27" t="s">
        <v>2170</v>
      </c>
      <c r="F4633" s="30" t="str">
        <f>VLOOKUP(E4633,MATERIAL!$C:$F,3,0)</f>
        <v>m3</v>
      </c>
      <c r="G4633" s="27">
        <v>1.7999999999999999E-2</v>
      </c>
      <c r="H4633" s="30">
        <f>VLOOKUP(E4633,MATERIAL!$C:$F,4,0)</f>
        <v>131100</v>
      </c>
      <c r="I4633" s="31">
        <f t="shared" si="468"/>
        <v>2359.7999999999997</v>
      </c>
    </row>
    <row r="4634" spans="2:10" ht="15" customHeight="1">
      <c r="C4634" s="28"/>
      <c r="D4634" s="27" t="s">
        <v>2380</v>
      </c>
      <c r="E4634" s="27" t="s">
        <v>2343</v>
      </c>
      <c r="F4634" s="30" t="str">
        <f>VLOOKUP(E4634,MATERIAL!$C:$F,3,0)</f>
        <v>Kg</v>
      </c>
      <c r="G4634" s="27">
        <v>2.75</v>
      </c>
      <c r="H4634" s="30">
        <f>VLOOKUP(E4634,MATERIAL!$C:$F,4,0)</f>
        <v>13300</v>
      </c>
      <c r="I4634" s="31">
        <f t="shared" si="468"/>
        <v>36575</v>
      </c>
    </row>
    <row r="4635" spans="2:10" ht="15" customHeight="1">
      <c r="C4635" s="28"/>
      <c r="D4635" s="28"/>
      <c r="E4635" s="28"/>
      <c r="F4635" s="34" t="s">
        <v>90</v>
      </c>
      <c r="G4635" s="35"/>
      <c r="H4635" s="33"/>
      <c r="I4635" s="32">
        <f>SUM(I4631:I4634)</f>
        <v>124759.8</v>
      </c>
    </row>
    <row r="4636" spans="2:10" ht="15" customHeight="1">
      <c r="C4636" s="27" t="s">
        <v>81</v>
      </c>
      <c r="D4636" s="27" t="s">
        <v>91</v>
      </c>
      <c r="E4636" s="28"/>
      <c r="F4636" s="28"/>
      <c r="G4636" s="28"/>
      <c r="H4636" s="33"/>
      <c r="I4636" s="33"/>
    </row>
    <row r="4637" spans="2:10" ht="15" customHeight="1">
      <c r="C4637" s="28"/>
      <c r="D4637" s="28"/>
      <c r="E4637" s="28"/>
      <c r="F4637" s="34" t="s">
        <v>92</v>
      </c>
      <c r="G4637" s="35"/>
      <c r="H4637" s="33"/>
      <c r="I4637" s="33"/>
    </row>
    <row r="4638" spans="2:10" ht="15" customHeight="1">
      <c r="C4638" s="27" t="s">
        <v>82</v>
      </c>
      <c r="D4638" s="27" t="s">
        <v>93</v>
      </c>
      <c r="E4638" s="28"/>
      <c r="F4638" s="28"/>
      <c r="G4638" s="28"/>
      <c r="H4638" s="33"/>
      <c r="I4638" s="36">
        <f>I4629+I4635</f>
        <v>262324.8</v>
      </c>
    </row>
    <row r="4639" spans="2:10" ht="15" customHeight="1">
      <c r="C4639" s="27" t="s">
        <v>83</v>
      </c>
      <c r="D4639" s="27" t="str">
        <f>+"Overhead &amp; Profit "&amp;$L$3*100&amp;"%"</f>
        <v>Overhead &amp; Profit 9,5%</v>
      </c>
      <c r="E4639" s="28"/>
      <c r="F4639" s="28"/>
      <c r="G4639" s="27">
        <f>$L$3</f>
        <v>9.5000000000000001E-2</v>
      </c>
      <c r="H4639" s="28"/>
      <c r="I4639" s="36">
        <f>G4639*I4638</f>
        <v>24920.856</v>
      </c>
    </row>
    <row r="4640" spans="2:10" ht="15" customHeight="1">
      <c r="B4640" s="37" t="str">
        <f>+$M$10&amp;J4640</f>
        <v>PPL57</v>
      </c>
      <c r="C4640" s="27" t="s">
        <v>1</v>
      </c>
      <c r="D4640" s="27" t="s">
        <v>94</v>
      </c>
      <c r="E4640" s="28"/>
      <c r="F4640" s="28"/>
      <c r="G4640" s="28"/>
      <c r="H4640" s="33"/>
      <c r="I4640" s="36">
        <f>SUM(I4638:I4639)</f>
        <v>287245.65599999996</v>
      </c>
      <c r="J4640" s="21">
        <v>57</v>
      </c>
    </row>
    <row r="4641" spans="2:13">
      <c r="B4641" s="26"/>
      <c r="M4641" s="21"/>
    </row>
    <row r="4642" spans="2:13">
      <c r="B4642" s="26"/>
      <c r="C4642" s="21" t="str">
        <f>VLOOKUP(B4660,'REKAP ANALISA'!$C:$G,3,0)</f>
        <v>Pemasangan 1 m2 dinding keramik 20cm x 20cm</v>
      </c>
      <c r="M4642" s="21"/>
    </row>
    <row r="4643" spans="2:13" ht="15" customHeight="1">
      <c r="C4643" s="27" t="s">
        <v>0</v>
      </c>
      <c r="D4643" s="27" t="s">
        <v>60</v>
      </c>
      <c r="E4643" s="27" t="s">
        <v>59</v>
      </c>
      <c r="F4643" s="27" t="s">
        <v>61</v>
      </c>
      <c r="G4643" s="27" t="s">
        <v>62</v>
      </c>
      <c r="H4643" s="27" t="s">
        <v>85</v>
      </c>
      <c r="I4643" s="27" t="s">
        <v>86</v>
      </c>
    </row>
    <row r="4644" spans="2:13" ht="15" customHeight="1">
      <c r="C4644" s="27" t="s">
        <v>14</v>
      </c>
      <c r="D4644" s="27" t="s">
        <v>87</v>
      </c>
      <c r="E4644" s="28"/>
      <c r="F4644" s="28"/>
      <c r="G4644" s="28"/>
      <c r="H4644" s="28"/>
      <c r="I4644" s="28"/>
    </row>
    <row r="4645" spans="2:13" ht="15" customHeight="1">
      <c r="C4645" s="28"/>
      <c r="D4645" s="27" t="s">
        <v>53</v>
      </c>
      <c r="E4645" s="27" t="s">
        <v>63</v>
      </c>
      <c r="F4645" s="29" t="s">
        <v>50</v>
      </c>
      <c r="G4645" s="27">
        <v>0.9</v>
      </c>
      <c r="H4645" s="30">
        <f>VLOOKUP(E4645,UPAH!$C:$F,4,0)</f>
        <v>93000</v>
      </c>
      <c r="I4645" s="31">
        <f t="shared" ref="I4645:I4648" si="469">+G4645*H4645</f>
        <v>83700</v>
      </c>
    </row>
    <row r="4646" spans="2:13" ht="15" customHeight="1">
      <c r="C4646" s="28"/>
      <c r="D4646" s="27" t="s">
        <v>2167</v>
      </c>
      <c r="E4646" s="27" t="s">
        <v>64</v>
      </c>
      <c r="F4646" s="29" t="s">
        <v>50</v>
      </c>
      <c r="G4646" s="27">
        <v>0.45</v>
      </c>
      <c r="H4646" s="30">
        <f>VLOOKUP(E4646,UPAH!$C:$F,4,0)</f>
        <v>98000</v>
      </c>
      <c r="I4646" s="31">
        <f t="shared" si="469"/>
        <v>44100</v>
      </c>
    </row>
    <row r="4647" spans="2:13" ht="15" customHeight="1">
      <c r="C4647" s="28"/>
      <c r="D4647" s="27" t="s">
        <v>51</v>
      </c>
      <c r="E4647" s="27" t="s">
        <v>65</v>
      </c>
      <c r="F4647" s="29" t="s">
        <v>50</v>
      </c>
      <c r="G4647" s="27">
        <v>4.4999999999999998E-2</v>
      </c>
      <c r="H4647" s="30">
        <f>VLOOKUP(E4647,UPAH!$C:$F,4,0)</f>
        <v>106000</v>
      </c>
      <c r="I4647" s="31">
        <f t="shared" si="469"/>
        <v>4770</v>
      </c>
    </row>
    <row r="4648" spans="2:13" ht="15" customHeight="1">
      <c r="C4648" s="28"/>
      <c r="D4648" s="27" t="s">
        <v>49</v>
      </c>
      <c r="E4648" s="27" t="s">
        <v>66</v>
      </c>
      <c r="F4648" s="29" t="s">
        <v>50</v>
      </c>
      <c r="G4648" s="27">
        <v>4.4999999999999998E-2</v>
      </c>
      <c r="H4648" s="30">
        <f>VLOOKUP(E4648,UPAH!$C:$F,4,0)</f>
        <v>111000</v>
      </c>
      <c r="I4648" s="31">
        <f t="shared" si="469"/>
        <v>4995</v>
      </c>
    </row>
    <row r="4649" spans="2:13" ht="15" customHeight="1">
      <c r="C4649" s="28"/>
      <c r="D4649" s="28"/>
      <c r="E4649" s="28"/>
      <c r="F4649" s="34" t="s">
        <v>88</v>
      </c>
      <c r="G4649" s="35"/>
      <c r="H4649" s="33"/>
      <c r="I4649" s="32">
        <f>SUM(I4645:I4648)</f>
        <v>137565</v>
      </c>
    </row>
    <row r="4650" spans="2:13" ht="15" customHeight="1">
      <c r="C4650" s="27" t="s">
        <v>80</v>
      </c>
      <c r="D4650" s="27" t="s">
        <v>89</v>
      </c>
      <c r="E4650" s="28"/>
      <c r="F4650" s="28"/>
      <c r="G4650" s="28"/>
      <c r="H4650" s="33"/>
      <c r="I4650" s="28"/>
    </row>
    <row r="4651" spans="2:13" ht="15" customHeight="1">
      <c r="C4651" s="28"/>
      <c r="D4651" s="27" t="s">
        <v>2489</v>
      </c>
      <c r="E4651" s="27" t="s">
        <v>2490</v>
      </c>
      <c r="F4651" s="30" t="str">
        <f>VLOOKUP(E4651,MATERIAL!$C:$F,3,0)</f>
        <v>Bh</v>
      </c>
      <c r="G4651" s="27">
        <v>26.5</v>
      </c>
      <c r="H4651" s="30">
        <f>VLOOKUP(E4651,MATERIAL!$C:$F,4,0)</f>
        <v>2700</v>
      </c>
      <c r="I4651" s="31">
        <f t="shared" ref="I4651:I4654" si="470">+G4651*H4651</f>
        <v>71550</v>
      </c>
    </row>
    <row r="4652" spans="2:13" ht="15" customHeight="1">
      <c r="C4652" s="28"/>
      <c r="D4652" s="27" t="s">
        <v>103</v>
      </c>
      <c r="E4652" s="27" t="s">
        <v>104</v>
      </c>
      <c r="F4652" s="30" t="str">
        <f>VLOOKUP(E4652,MATERIAL!$C:$F,3,0)</f>
        <v>Kg</v>
      </c>
      <c r="G4652" s="27">
        <v>9.3000000000000007</v>
      </c>
      <c r="H4652" s="30">
        <f>VLOOKUP(E4652,MATERIAL!$C:$F,4,0)</f>
        <v>1250</v>
      </c>
      <c r="I4652" s="31">
        <f t="shared" si="470"/>
        <v>11625</v>
      </c>
    </row>
    <row r="4653" spans="2:13" ht="15" customHeight="1">
      <c r="C4653" s="28"/>
      <c r="D4653" s="27" t="s">
        <v>78</v>
      </c>
      <c r="E4653" s="27" t="s">
        <v>2170</v>
      </c>
      <c r="F4653" s="30" t="str">
        <f>VLOOKUP(E4653,MATERIAL!$C:$F,3,0)</f>
        <v>m3</v>
      </c>
      <c r="G4653" s="27">
        <v>1.7999999999999999E-2</v>
      </c>
      <c r="H4653" s="30">
        <f>VLOOKUP(E4653,MATERIAL!$C:$F,4,0)</f>
        <v>131100</v>
      </c>
      <c r="I4653" s="31">
        <f t="shared" si="470"/>
        <v>2359.7999999999997</v>
      </c>
    </row>
    <row r="4654" spans="2:13" ht="15" customHeight="1">
      <c r="C4654" s="28"/>
      <c r="D4654" s="27" t="s">
        <v>2380</v>
      </c>
      <c r="E4654" s="27" t="s">
        <v>2343</v>
      </c>
      <c r="F4654" s="30" t="str">
        <f>VLOOKUP(E4654,MATERIAL!$C:$F,3,0)</f>
        <v>Kg</v>
      </c>
      <c r="G4654" s="27">
        <v>1.94</v>
      </c>
      <c r="H4654" s="30">
        <f>VLOOKUP(E4654,MATERIAL!$C:$F,4,0)</f>
        <v>13300</v>
      </c>
      <c r="I4654" s="31">
        <f t="shared" si="470"/>
        <v>25802</v>
      </c>
    </row>
    <row r="4655" spans="2:13" ht="15" customHeight="1">
      <c r="C4655" s="28"/>
      <c r="D4655" s="28"/>
      <c r="E4655" s="28"/>
      <c r="F4655" s="34" t="s">
        <v>90</v>
      </c>
      <c r="G4655" s="35"/>
      <c r="H4655" s="33"/>
      <c r="I4655" s="32">
        <f>SUM(I4651:I4654)</f>
        <v>111336.8</v>
      </c>
    </row>
    <row r="4656" spans="2:13" ht="15" customHeight="1">
      <c r="C4656" s="27" t="s">
        <v>81</v>
      </c>
      <c r="D4656" s="27" t="s">
        <v>91</v>
      </c>
      <c r="E4656" s="28"/>
      <c r="F4656" s="28"/>
      <c r="G4656" s="28"/>
      <c r="H4656" s="33"/>
      <c r="I4656" s="33"/>
    </row>
    <row r="4657" spans="2:13" ht="15" customHeight="1">
      <c r="C4657" s="28"/>
      <c r="D4657" s="28"/>
      <c r="E4657" s="28"/>
      <c r="F4657" s="34" t="s">
        <v>92</v>
      </c>
      <c r="G4657" s="35"/>
      <c r="H4657" s="33"/>
      <c r="I4657" s="33"/>
    </row>
    <row r="4658" spans="2:13" ht="15" customHeight="1">
      <c r="C4658" s="27" t="s">
        <v>82</v>
      </c>
      <c r="D4658" s="27" t="s">
        <v>93</v>
      </c>
      <c r="E4658" s="28"/>
      <c r="F4658" s="28"/>
      <c r="G4658" s="28"/>
      <c r="H4658" s="33"/>
      <c r="I4658" s="36">
        <f>I4649+I4655</f>
        <v>248901.8</v>
      </c>
    </row>
    <row r="4659" spans="2:13" ht="15" customHeight="1">
      <c r="C4659" s="27" t="s">
        <v>83</v>
      </c>
      <c r="D4659" s="27" t="str">
        <f>+"Overhead &amp; Profit "&amp;$L$3*100&amp;"%"</f>
        <v>Overhead &amp; Profit 9,5%</v>
      </c>
      <c r="E4659" s="28"/>
      <c r="F4659" s="28"/>
      <c r="G4659" s="27">
        <f>$L$3</f>
        <v>9.5000000000000001E-2</v>
      </c>
      <c r="H4659" s="28"/>
      <c r="I4659" s="36">
        <f>G4659*I4658</f>
        <v>23645.670999999998</v>
      </c>
    </row>
    <row r="4660" spans="2:13" ht="15" customHeight="1">
      <c r="B4660" s="37" t="str">
        <f>+$M$10&amp;J4660</f>
        <v>PPL58</v>
      </c>
      <c r="C4660" s="27" t="s">
        <v>1</v>
      </c>
      <c r="D4660" s="27" t="s">
        <v>94</v>
      </c>
      <c r="E4660" s="28"/>
      <c r="F4660" s="28"/>
      <c r="G4660" s="28"/>
      <c r="H4660" s="33"/>
      <c r="I4660" s="36">
        <f>SUM(I4658:I4659)</f>
        <v>272547.47099999996</v>
      </c>
      <c r="J4660" s="21">
        <v>58</v>
      </c>
    </row>
    <row r="4661" spans="2:13">
      <c r="B4661" s="26"/>
      <c r="M4661" s="21"/>
    </row>
    <row r="4662" spans="2:13">
      <c r="B4662" s="26"/>
      <c r="C4662" s="21" t="str">
        <f>VLOOKUP(B4680,'REKAP ANALISA'!$C:$G,3,0)</f>
        <v>Pemasangan 1 m2 dinding keramik 20cm x 25cm</v>
      </c>
      <c r="M4662" s="21"/>
    </row>
    <row r="4663" spans="2:13" ht="15" customHeight="1">
      <c r="C4663" s="27" t="s">
        <v>0</v>
      </c>
      <c r="D4663" s="27" t="s">
        <v>60</v>
      </c>
      <c r="E4663" s="27" t="s">
        <v>59</v>
      </c>
      <c r="F4663" s="27" t="s">
        <v>61</v>
      </c>
      <c r="G4663" s="27" t="s">
        <v>62</v>
      </c>
      <c r="H4663" s="27" t="s">
        <v>85</v>
      </c>
      <c r="I4663" s="27" t="s">
        <v>86</v>
      </c>
    </row>
    <row r="4664" spans="2:13" ht="15" customHeight="1">
      <c r="C4664" s="27" t="s">
        <v>14</v>
      </c>
      <c r="D4664" s="27" t="s">
        <v>87</v>
      </c>
      <c r="E4664" s="28"/>
      <c r="F4664" s="28"/>
      <c r="G4664" s="28"/>
      <c r="H4664" s="28"/>
      <c r="I4664" s="28"/>
    </row>
    <row r="4665" spans="2:13" ht="15" customHeight="1">
      <c r="C4665" s="28"/>
      <c r="D4665" s="27" t="s">
        <v>53</v>
      </c>
      <c r="E4665" s="27" t="s">
        <v>63</v>
      </c>
      <c r="F4665" s="29" t="s">
        <v>50</v>
      </c>
      <c r="G4665" s="27">
        <v>0.9</v>
      </c>
      <c r="H4665" s="30">
        <f>VLOOKUP(E4665,UPAH!$C:$F,4,0)</f>
        <v>93000</v>
      </c>
      <c r="I4665" s="31">
        <f t="shared" ref="I4665:I4668" si="471">+G4665*H4665</f>
        <v>83700</v>
      </c>
    </row>
    <row r="4666" spans="2:13" ht="15" customHeight="1">
      <c r="C4666" s="28"/>
      <c r="D4666" s="27" t="s">
        <v>2167</v>
      </c>
      <c r="E4666" s="27" t="s">
        <v>64</v>
      </c>
      <c r="F4666" s="29" t="s">
        <v>50</v>
      </c>
      <c r="G4666" s="27">
        <v>0.45</v>
      </c>
      <c r="H4666" s="30">
        <f>VLOOKUP(E4666,UPAH!$C:$F,4,0)</f>
        <v>98000</v>
      </c>
      <c r="I4666" s="31">
        <f t="shared" si="471"/>
        <v>44100</v>
      </c>
    </row>
    <row r="4667" spans="2:13" ht="15" customHeight="1">
      <c r="C4667" s="28"/>
      <c r="D4667" s="27" t="s">
        <v>51</v>
      </c>
      <c r="E4667" s="27" t="s">
        <v>65</v>
      </c>
      <c r="F4667" s="29" t="s">
        <v>50</v>
      </c>
      <c r="G4667" s="27">
        <v>4.4999999999999998E-2</v>
      </c>
      <c r="H4667" s="30">
        <f>VLOOKUP(E4667,UPAH!$C:$F,4,0)</f>
        <v>106000</v>
      </c>
      <c r="I4667" s="31">
        <f t="shared" si="471"/>
        <v>4770</v>
      </c>
    </row>
    <row r="4668" spans="2:13" ht="15" customHeight="1">
      <c r="C4668" s="28"/>
      <c r="D4668" s="27" t="s">
        <v>49</v>
      </c>
      <c r="E4668" s="27" t="s">
        <v>66</v>
      </c>
      <c r="F4668" s="29" t="s">
        <v>50</v>
      </c>
      <c r="G4668" s="27">
        <v>4.4999999999999998E-2</v>
      </c>
      <c r="H4668" s="30">
        <f>VLOOKUP(E4668,UPAH!$C:$F,4,0)</f>
        <v>111000</v>
      </c>
      <c r="I4668" s="31">
        <f t="shared" si="471"/>
        <v>4995</v>
      </c>
    </row>
    <row r="4669" spans="2:13" ht="15" customHeight="1">
      <c r="C4669" s="28"/>
      <c r="D4669" s="28"/>
      <c r="E4669" s="28"/>
      <c r="F4669" s="34" t="s">
        <v>88</v>
      </c>
      <c r="G4669" s="35"/>
      <c r="H4669" s="33"/>
      <c r="I4669" s="32">
        <f>SUM(I4665:I4668)</f>
        <v>137565</v>
      </c>
    </row>
    <row r="4670" spans="2:13" ht="15" customHeight="1">
      <c r="C4670" s="27" t="s">
        <v>80</v>
      </c>
      <c r="D4670" s="27" t="s">
        <v>89</v>
      </c>
      <c r="E4670" s="28"/>
      <c r="F4670" s="28"/>
      <c r="G4670" s="28"/>
      <c r="H4670" s="33"/>
      <c r="I4670" s="28"/>
    </row>
    <row r="4671" spans="2:13" ht="15" customHeight="1">
      <c r="C4671" s="28"/>
      <c r="D4671" s="27" t="s">
        <v>2491</v>
      </c>
      <c r="E4671" s="27" t="s">
        <v>2492</v>
      </c>
      <c r="F4671" s="30" t="str">
        <f>VLOOKUP(E4671,MATERIAL!$C:$F,3,0)</f>
        <v>Bh</v>
      </c>
      <c r="G4671" s="27">
        <v>20</v>
      </c>
      <c r="H4671" s="30">
        <f>VLOOKUP(E4671,MATERIAL!$C:$F,4,0)</f>
        <v>3700</v>
      </c>
      <c r="I4671" s="31">
        <f t="shared" ref="I4671:I4674" si="472">+G4671*H4671</f>
        <v>74000</v>
      </c>
    </row>
    <row r="4672" spans="2:13" ht="15" customHeight="1">
      <c r="C4672" s="28"/>
      <c r="D4672" s="27" t="s">
        <v>103</v>
      </c>
      <c r="E4672" s="27" t="s">
        <v>104</v>
      </c>
      <c r="F4672" s="30" t="str">
        <f>VLOOKUP(E4672,MATERIAL!$C:$F,3,0)</f>
        <v>Kg</v>
      </c>
      <c r="G4672" s="27">
        <v>10.4</v>
      </c>
      <c r="H4672" s="30">
        <f>VLOOKUP(E4672,MATERIAL!$C:$F,4,0)</f>
        <v>1250</v>
      </c>
      <c r="I4672" s="31">
        <f t="shared" si="472"/>
        <v>13000</v>
      </c>
    </row>
    <row r="4673" spans="2:13" ht="15" customHeight="1">
      <c r="C4673" s="28"/>
      <c r="D4673" s="27" t="s">
        <v>78</v>
      </c>
      <c r="E4673" s="27" t="s">
        <v>2170</v>
      </c>
      <c r="F4673" s="30" t="str">
        <f>VLOOKUP(E4673,MATERIAL!$C:$F,3,0)</f>
        <v>m3</v>
      </c>
      <c r="G4673" s="27">
        <v>4.4999999999999998E-2</v>
      </c>
      <c r="H4673" s="30">
        <f>VLOOKUP(E4673,MATERIAL!$C:$F,4,0)</f>
        <v>131100</v>
      </c>
      <c r="I4673" s="31">
        <f t="shared" si="472"/>
        <v>5899.5</v>
      </c>
    </row>
    <row r="4674" spans="2:13" ht="15" customHeight="1">
      <c r="C4674" s="28"/>
      <c r="D4674" s="27" t="s">
        <v>2380</v>
      </c>
      <c r="E4674" s="27" t="s">
        <v>2343</v>
      </c>
      <c r="F4674" s="30" t="str">
        <f>VLOOKUP(E4674,MATERIAL!$C:$F,3,0)</f>
        <v>Kg</v>
      </c>
      <c r="G4674" s="27">
        <v>1.62</v>
      </c>
      <c r="H4674" s="30">
        <f>VLOOKUP(E4674,MATERIAL!$C:$F,4,0)</f>
        <v>13300</v>
      </c>
      <c r="I4674" s="31">
        <f t="shared" si="472"/>
        <v>21546</v>
      </c>
    </row>
    <row r="4675" spans="2:13" ht="15" customHeight="1">
      <c r="C4675" s="28"/>
      <c r="D4675" s="28"/>
      <c r="E4675" s="28"/>
      <c r="F4675" s="34" t="s">
        <v>90</v>
      </c>
      <c r="G4675" s="35"/>
      <c r="H4675" s="33"/>
      <c r="I4675" s="32">
        <f>SUM(I4671:I4674)</f>
        <v>114445.5</v>
      </c>
    </row>
    <row r="4676" spans="2:13" ht="15" customHeight="1">
      <c r="C4676" s="27" t="s">
        <v>81</v>
      </c>
      <c r="D4676" s="27" t="s">
        <v>91</v>
      </c>
      <c r="E4676" s="28"/>
      <c r="F4676" s="28"/>
      <c r="G4676" s="28"/>
      <c r="H4676" s="33"/>
      <c r="I4676" s="33"/>
    </row>
    <row r="4677" spans="2:13" ht="15" customHeight="1">
      <c r="C4677" s="28"/>
      <c r="D4677" s="28"/>
      <c r="E4677" s="28"/>
      <c r="F4677" s="34" t="s">
        <v>92</v>
      </c>
      <c r="G4677" s="35"/>
      <c r="H4677" s="33"/>
      <c r="I4677" s="33"/>
    </row>
    <row r="4678" spans="2:13" ht="15" customHeight="1">
      <c r="C4678" s="27" t="s">
        <v>82</v>
      </c>
      <c r="D4678" s="27" t="s">
        <v>93</v>
      </c>
      <c r="E4678" s="28"/>
      <c r="F4678" s="28"/>
      <c r="G4678" s="28"/>
      <c r="H4678" s="33"/>
      <c r="I4678" s="36">
        <f>I4669+I4675</f>
        <v>252010.5</v>
      </c>
    </row>
    <row r="4679" spans="2:13" ht="15" customHeight="1">
      <c r="C4679" s="27" t="s">
        <v>83</v>
      </c>
      <c r="D4679" s="27" t="str">
        <f>+"Overhead &amp; Profit "&amp;$L$3*100&amp;"%"</f>
        <v>Overhead &amp; Profit 9,5%</v>
      </c>
      <c r="E4679" s="28"/>
      <c r="F4679" s="28"/>
      <c r="G4679" s="27">
        <f>$L$3</f>
        <v>9.5000000000000001E-2</v>
      </c>
      <c r="H4679" s="28"/>
      <c r="I4679" s="36">
        <f>G4679*I4678</f>
        <v>23940.997500000001</v>
      </c>
    </row>
    <row r="4680" spans="2:13" ht="15" customHeight="1">
      <c r="B4680" s="37" t="str">
        <f>+$M$10&amp;J4680</f>
        <v>PPL59</v>
      </c>
      <c r="C4680" s="27" t="s">
        <v>1</v>
      </c>
      <c r="D4680" s="27" t="s">
        <v>94</v>
      </c>
      <c r="E4680" s="28"/>
      <c r="F4680" s="28"/>
      <c r="G4680" s="28"/>
      <c r="H4680" s="33"/>
      <c r="I4680" s="36">
        <f>SUM(I4678:I4679)</f>
        <v>275951.4975</v>
      </c>
      <c r="J4680" s="21">
        <v>59</v>
      </c>
    </row>
    <row r="4681" spans="2:13">
      <c r="B4681" s="26"/>
      <c r="M4681" s="21"/>
    </row>
    <row r="4682" spans="2:13">
      <c r="B4682" s="26"/>
      <c r="C4682" s="21" t="str">
        <f>VLOOKUP(B4700,'REKAP ANALISA'!$C:$G,3,0)</f>
        <v>Pemasangan 1 m2 dinding keramik 25cm x 40cm</v>
      </c>
      <c r="M4682" s="21"/>
    </row>
    <row r="4683" spans="2:13" ht="15" customHeight="1">
      <c r="C4683" s="27" t="s">
        <v>0</v>
      </c>
      <c r="D4683" s="27" t="s">
        <v>60</v>
      </c>
      <c r="E4683" s="27" t="s">
        <v>59</v>
      </c>
      <c r="F4683" s="27" t="s">
        <v>61</v>
      </c>
      <c r="G4683" s="27" t="s">
        <v>62</v>
      </c>
      <c r="H4683" s="27" t="s">
        <v>85</v>
      </c>
      <c r="I4683" s="27" t="s">
        <v>86</v>
      </c>
    </row>
    <row r="4684" spans="2:13" ht="15" customHeight="1">
      <c r="C4684" s="27" t="s">
        <v>14</v>
      </c>
      <c r="D4684" s="27" t="s">
        <v>87</v>
      </c>
      <c r="E4684" s="28"/>
      <c r="F4684" s="28"/>
      <c r="G4684" s="28"/>
      <c r="H4684" s="28"/>
      <c r="I4684" s="28"/>
    </row>
    <row r="4685" spans="2:13" ht="15" customHeight="1">
      <c r="C4685" s="28"/>
      <c r="D4685" s="27" t="s">
        <v>53</v>
      </c>
      <c r="E4685" s="27" t="s">
        <v>63</v>
      </c>
      <c r="F4685" s="29" t="s">
        <v>50</v>
      </c>
      <c r="G4685" s="27">
        <v>0.9</v>
      </c>
      <c r="H4685" s="30">
        <f>VLOOKUP(E4685,UPAH!$C:$F,4,0)</f>
        <v>93000</v>
      </c>
      <c r="I4685" s="31">
        <f t="shared" ref="I4685:I4688" si="473">+G4685*H4685</f>
        <v>83700</v>
      </c>
    </row>
    <row r="4686" spans="2:13" ht="15" customHeight="1">
      <c r="C4686" s="28"/>
      <c r="D4686" s="27" t="s">
        <v>2167</v>
      </c>
      <c r="E4686" s="27" t="s">
        <v>64</v>
      </c>
      <c r="F4686" s="29" t="s">
        <v>50</v>
      </c>
      <c r="G4686" s="27">
        <v>0.45</v>
      </c>
      <c r="H4686" s="30">
        <f>VLOOKUP(E4686,UPAH!$C:$F,4,0)</f>
        <v>98000</v>
      </c>
      <c r="I4686" s="31">
        <f t="shared" si="473"/>
        <v>44100</v>
      </c>
    </row>
    <row r="4687" spans="2:13" ht="15" customHeight="1">
      <c r="C4687" s="28"/>
      <c r="D4687" s="27" t="s">
        <v>51</v>
      </c>
      <c r="E4687" s="27" t="s">
        <v>65</v>
      </c>
      <c r="F4687" s="29" t="s">
        <v>50</v>
      </c>
      <c r="G4687" s="27">
        <v>4.4999999999999998E-2</v>
      </c>
      <c r="H4687" s="30">
        <f>VLOOKUP(E4687,UPAH!$C:$F,4,0)</f>
        <v>106000</v>
      </c>
      <c r="I4687" s="31">
        <f t="shared" si="473"/>
        <v>4770</v>
      </c>
    </row>
    <row r="4688" spans="2:13" ht="15" customHeight="1">
      <c r="C4688" s="28"/>
      <c r="D4688" s="27" t="s">
        <v>49</v>
      </c>
      <c r="E4688" s="27" t="s">
        <v>66</v>
      </c>
      <c r="F4688" s="29" t="s">
        <v>50</v>
      </c>
      <c r="G4688" s="27">
        <v>4.4999999999999998E-2</v>
      </c>
      <c r="H4688" s="30">
        <f>VLOOKUP(E4688,UPAH!$C:$F,4,0)</f>
        <v>111000</v>
      </c>
      <c r="I4688" s="31">
        <f t="shared" si="473"/>
        <v>4995</v>
      </c>
    </row>
    <row r="4689" spans="2:13" ht="15" customHeight="1">
      <c r="C4689" s="28"/>
      <c r="D4689" s="28"/>
      <c r="E4689" s="28"/>
      <c r="F4689" s="34" t="s">
        <v>88</v>
      </c>
      <c r="G4689" s="35"/>
      <c r="H4689" s="33"/>
      <c r="I4689" s="32">
        <f>SUM(I4685:I4688)</f>
        <v>137565</v>
      </c>
    </row>
    <row r="4690" spans="2:13" ht="15" customHeight="1">
      <c r="C4690" s="27" t="s">
        <v>80</v>
      </c>
      <c r="D4690" s="27" t="s">
        <v>89</v>
      </c>
      <c r="E4690" s="28"/>
      <c r="F4690" s="28"/>
      <c r="G4690" s="28"/>
      <c r="H4690" s="33"/>
      <c r="I4690" s="28"/>
    </row>
    <row r="4691" spans="2:13" ht="15" customHeight="1">
      <c r="C4691" s="28"/>
      <c r="D4691" s="27" t="s">
        <v>2493</v>
      </c>
      <c r="E4691" s="27" t="s">
        <v>2494</v>
      </c>
      <c r="F4691" s="30" t="str">
        <f>VLOOKUP(E4691,MATERIAL!$C:$F,3,0)</f>
        <v>Bh</v>
      </c>
      <c r="G4691" s="27">
        <v>9.4499999999999993</v>
      </c>
      <c r="H4691" s="30">
        <f>VLOOKUP(E4691,MATERIAL!$C:$F,4,0)</f>
        <v>8200</v>
      </c>
      <c r="I4691" s="31">
        <f t="shared" ref="I4691:I4694" si="474">+G4691*H4691</f>
        <v>77490</v>
      </c>
    </row>
    <row r="4692" spans="2:13" ht="15" customHeight="1">
      <c r="C4692" s="28"/>
      <c r="D4692" s="27" t="s">
        <v>103</v>
      </c>
      <c r="E4692" s="27" t="s">
        <v>104</v>
      </c>
      <c r="F4692" s="30" t="str">
        <f>VLOOKUP(E4692,MATERIAL!$C:$F,3,0)</f>
        <v>Kg</v>
      </c>
      <c r="G4692" s="27">
        <v>10.4</v>
      </c>
      <c r="H4692" s="30">
        <f>VLOOKUP(E4692,MATERIAL!$C:$F,4,0)</f>
        <v>1250</v>
      </c>
      <c r="I4692" s="31">
        <f t="shared" si="474"/>
        <v>13000</v>
      </c>
    </row>
    <row r="4693" spans="2:13" ht="15" customHeight="1">
      <c r="C4693" s="28"/>
      <c r="D4693" s="27" t="s">
        <v>78</v>
      </c>
      <c r="E4693" s="27" t="s">
        <v>2170</v>
      </c>
      <c r="F4693" s="30" t="str">
        <f>VLOOKUP(E4693,MATERIAL!$C:$F,3,0)</f>
        <v>m3</v>
      </c>
      <c r="G4693" s="27">
        <v>4.4999999999999998E-2</v>
      </c>
      <c r="H4693" s="30">
        <f>VLOOKUP(E4693,MATERIAL!$C:$F,4,0)</f>
        <v>131100</v>
      </c>
      <c r="I4693" s="31">
        <f t="shared" si="474"/>
        <v>5899.5</v>
      </c>
    </row>
    <row r="4694" spans="2:13" ht="15" customHeight="1">
      <c r="C4694" s="28"/>
      <c r="D4694" s="27" t="s">
        <v>2380</v>
      </c>
      <c r="E4694" s="27" t="s">
        <v>2343</v>
      </c>
      <c r="F4694" s="30" t="str">
        <f>VLOOKUP(E4694,MATERIAL!$C:$F,3,0)</f>
        <v>Kg</v>
      </c>
      <c r="G4694" s="27">
        <v>1.62</v>
      </c>
      <c r="H4694" s="30">
        <f>VLOOKUP(E4694,MATERIAL!$C:$F,4,0)</f>
        <v>13300</v>
      </c>
      <c r="I4694" s="31">
        <f t="shared" si="474"/>
        <v>21546</v>
      </c>
    </row>
    <row r="4695" spans="2:13" ht="15" customHeight="1">
      <c r="C4695" s="28"/>
      <c r="D4695" s="28"/>
      <c r="E4695" s="28"/>
      <c r="F4695" s="34" t="s">
        <v>90</v>
      </c>
      <c r="G4695" s="35"/>
      <c r="H4695" s="33"/>
      <c r="I4695" s="32">
        <f>SUM(I4691:I4694)</f>
        <v>117935.5</v>
      </c>
    </row>
    <row r="4696" spans="2:13" ht="15" customHeight="1">
      <c r="C4696" s="27" t="s">
        <v>81</v>
      </c>
      <c r="D4696" s="27" t="s">
        <v>91</v>
      </c>
      <c r="E4696" s="28"/>
      <c r="F4696" s="28"/>
      <c r="G4696" s="28"/>
      <c r="H4696" s="33"/>
      <c r="I4696" s="33"/>
    </row>
    <row r="4697" spans="2:13" ht="15" customHeight="1">
      <c r="C4697" s="28"/>
      <c r="D4697" s="28"/>
      <c r="E4697" s="28"/>
      <c r="F4697" s="34" t="s">
        <v>92</v>
      </c>
      <c r="G4697" s="35"/>
      <c r="H4697" s="33"/>
      <c r="I4697" s="33"/>
    </row>
    <row r="4698" spans="2:13" ht="15" customHeight="1">
      <c r="C4698" s="27" t="s">
        <v>82</v>
      </c>
      <c r="D4698" s="27" t="s">
        <v>93</v>
      </c>
      <c r="E4698" s="28"/>
      <c r="F4698" s="28"/>
      <c r="G4698" s="28"/>
      <c r="H4698" s="33"/>
      <c r="I4698" s="36">
        <f>I4689+I4695</f>
        <v>255500.5</v>
      </c>
    </row>
    <row r="4699" spans="2:13" ht="15" customHeight="1">
      <c r="C4699" s="27" t="s">
        <v>83</v>
      </c>
      <c r="D4699" s="27" t="str">
        <f>+"Overhead &amp; Profit "&amp;$L$3*100&amp;"%"</f>
        <v>Overhead &amp; Profit 9,5%</v>
      </c>
      <c r="E4699" s="28"/>
      <c r="F4699" s="28"/>
      <c r="G4699" s="27">
        <f>$L$3</f>
        <v>9.5000000000000001E-2</v>
      </c>
      <c r="H4699" s="28"/>
      <c r="I4699" s="36">
        <f>G4699*I4698</f>
        <v>24272.547500000001</v>
      </c>
    </row>
    <row r="4700" spans="2:13" ht="15" customHeight="1">
      <c r="B4700" s="37" t="str">
        <f>+$M$10&amp;J4700</f>
        <v>PPL60</v>
      </c>
      <c r="C4700" s="27" t="s">
        <v>1</v>
      </c>
      <c r="D4700" s="27" t="s">
        <v>94</v>
      </c>
      <c r="E4700" s="28"/>
      <c r="F4700" s="28"/>
      <c r="G4700" s="28"/>
      <c r="H4700" s="33"/>
      <c r="I4700" s="36">
        <f>SUM(I4698:I4699)</f>
        <v>279773.04749999999</v>
      </c>
      <c r="J4700" s="21">
        <v>60</v>
      </c>
    </row>
    <row r="4701" spans="2:13">
      <c r="B4701" s="26"/>
      <c r="M4701" s="21"/>
    </row>
    <row r="4702" spans="2:13">
      <c r="B4702" s="26"/>
      <c r="C4702" s="21" t="str">
        <f>VLOOKUP(B4720,'REKAP ANALISA'!$C:$G,3,0)</f>
        <v>Pemasangan 1 m2 dinding keramik 30cm x 60cm</v>
      </c>
      <c r="M4702" s="21"/>
    </row>
    <row r="4703" spans="2:13" ht="15" customHeight="1">
      <c r="C4703" s="27" t="s">
        <v>0</v>
      </c>
      <c r="D4703" s="27" t="s">
        <v>60</v>
      </c>
      <c r="E4703" s="27" t="s">
        <v>59</v>
      </c>
      <c r="F4703" s="27" t="s">
        <v>61</v>
      </c>
      <c r="G4703" s="27" t="s">
        <v>62</v>
      </c>
      <c r="H4703" s="27" t="s">
        <v>85</v>
      </c>
      <c r="I4703" s="27" t="s">
        <v>86</v>
      </c>
    </row>
    <row r="4704" spans="2:13" ht="15" customHeight="1">
      <c r="C4704" s="27" t="s">
        <v>14</v>
      </c>
      <c r="D4704" s="27" t="s">
        <v>87</v>
      </c>
      <c r="E4704" s="28"/>
      <c r="F4704" s="28"/>
      <c r="G4704" s="28"/>
      <c r="H4704" s="28"/>
      <c r="I4704" s="28"/>
    </row>
    <row r="4705" spans="2:10" ht="15" customHeight="1">
      <c r="C4705" s="28"/>
      <c r="D4705" s="27" t="s">
        <v>53</v>
      </c>
      <c r="E4705" s="27" t="s">
        <v>63</v>
      </c>
      <c r="F4705" s="29" t="s">
        <v>50</v>
      </c>
      <c r="G4705" s="27">
        <v>0.9</v>
      </c>
      <c r="H4705" s="30">
        <f>VLOOKUP(E4705,UPAH!$C:$F,4,0)</f>
        <v>93000</v>
      </c>
      <c r="I4705" s="31">
        <f t="shared" ref="I4705:I4708" si="475">+G4705*H4705</f>
        <v>83700</v>
      </c>
    </row>
    <row r="4706" spans="2:10" ht="15" customHeight="1">
      <c r="C4706" s="28"/>
      <c r="D4706" s="27" t="s">
        <v>2167</v>
      </c>
      <c r="E4706" s="27" t="s">
        <v>64</v>
      </c>
      <c r="F4706" s="29" t="s">
        <v>50</v>
      </c>
      <c r="G4706" s="27">
        <v>0.45</v>
      </c>
      <c r="H4706" s="30">
        <f>VLOOKUP(E4706,UPAH!$C:$F,4,0)</f>
        <v>98000</v>
      </c>
      <c r="I4706" s="31">
        <f t="shared" si="475"/>
        <v>44100</v>
      </c>
    </row>
    <row r="4707" spans="2:10" ht="15" customHeight="1">
      <c r="C4707" s="28"/>
      <c r="D4707" s="27" t="s">
        <v>51</v>
      </c>
      <c r="E4707" s="27" t="s">
        <v>65</v>
      </c>
      <c r="F4707" s="29" t="s">
        <v>50</v>
      </c>
      <c r="G4707" s="27">
        <v>4.4999999999999998E-2</v>
      </c>
      <c r="H4707" s="30">
        <f>VLOOKUP(E4707,UPAH!$C:$F,4,0)</f>
        <v>106000</v>
      </c>
      <c r="I4707" s="31">
        <f t="shared" si="475"/>
        <v>4770</v>
      </c>
    </row>
    <row r="4708" spans="2:10" ht="15" customHeight="1">
      <c r="C4708" s="28"/>
      <c r="D4708" s="27" t="s">
        <v>49</v>
      </c>
      <c r="E4708" s="27" t="s">
        <v>66</v>
      </c>
      <c r="F4708" s="29" t="s">
        <v>50</v>
      </c>
      <c r="G4708" s="27">
        <v>4.4999999999999998E-2</v>
      </c>
      <c r="H4708" s="30">
        <f>VLOOKUP(E4708,UPAH!$C:$F,4,0)</f>
        <v>111000</v>
      </c>
      <c r="I4708" s="31">
        <f t="shared" si="475"/>
        <v>4995</v>
      </c>
    </row>
    <row r="4709" spans="2:10" ht="15" customHeight="1">
      <c r="C4709" s="28"/>
      <c r="D4709" s="28"/>
      <c r="E4709" s="28"/>
      <c r="F4709" s="34" t="s">
        <v>88</v>
      </c>
      <c r="G4709" s="35"/>
      <c r="H4709" s="33"/>
      <c r="I4709" s="32">
        <f>SUM(I4705:I4708)</f>
        <v>137565</v>
      </c>
    </row>
    <row r="4710" spans="2:10" ht="15" customHeight="1">
      <c r="C4710" s="27" t="s">
        <v>80</v>
      </c>
      <c r="D4710" s="27" t="s">
        <v>89</v>
      </c>
      <c r="E4710" s="28"/>
      <c r="F4710" s="28"/>
      <c r="G4710" s="28"/>
      <c r="H4710" s="33"/>
      <c r="I4710" s="28"/>
    </row>
    <row r="4711" spans="2:10" ht="15" customHeight="1">
      <c r="C4711" s="28"/>
      <c r="D4711" s="27" t="s">
        <v>2495</v>
      </c>
      <c r="E4711" s="27" t="s">
        <v>2496</v>
      </c>
      <c r="F4711" s="30" t="str">
        <f>VLOOKUP(E4711,MATERIAL!$C:$F,3,0)</f>
        <v>Bh</v>
      </c>
      <c r="G4711" s="27">
        <v>6.7</v>
      </c>
      <c r="H4711" s="30">
        <f>VLOOKUP(E4711,MATERIAL!$C:$F,4,0)</f>
        <v>12100</v>
      </c>
      <c r="I4711" s="31">
        <f t="shared" ref="I4711:I4714" si="476">+G4711*H4711</f>
        <v>81070</v>
      </c>
    </row>
    <row r="4712" spans="2:10" ht="15" customHeight="1">
      <c r="C4712" s="28"/>
      <c r="D4712" s="27" t="s">
        <v>103</v>
      </c>
      <c r="E4712" s="27" t="s">
        <v>104</v>
      </c>
      <c r="F4712" s="30" t="str">
        <f>VLOOKUP(E4712,MATERIAL!$C:$F,3,0)</f>
        <v>Kg</v>
      </c>
      <c r="G4712" s="27">
        <v>10.4</v>
      </c>
      <c r="H4712" s="30">
        <f>VLOOKUP(E4712,MATERIAL!$C:$F,4,0)</f>
        <v>1250</v>
      </c>
      <c r="I4712" s="31">
        <f t="shared" si="476"/>
        <v>13000</v>
      </c>
    </row>
    <row r="4713" spans="2:10" ht="15" customHeight="1">
      <c r="C4713" s="28"/>
      <c r="D4713" s="27" t="s">
        <v>78</v>
      </c>
      <c r="E4713" s="27" t="s">
        <v>2170</v>
      </c>
      <c r="F4713" s="30" t="str">
        <f>VLOOKUP(E4713,MATERIAL!$C:$F,3,0)</f>
        <v>m3</v>
      </c>
      <c r="G4713" s="27">
        <v>4.4999999999999998E-2</v>
      </c>
      <c r="H4713" s="30">
        <f>VLOOKUP(E4713,MATERIAL!$C:$F,4,0)</f>
        <v>131100</v>
      </c>
      <c r="I4713" s="31">
        <f t="shared" si="476"/>
        <v>5899.5</v>
      </c>
    </row>
    <row r="4714" spans="2:10" ht="15" customHeight="1">
      <c r="C4714" s="28"/>
      <c r="D4714" s="27" t="s">
        <v>2380</v>
      </c>
      <c r="E4714" s="27" t="s">
        <v>2343</v>
      </c>
      <c r="F4714" s="30" t="str">
        <f>VLOOKUP(E4714,MATERIAL!$C:$F,3,0)</f>
        <v>Kg</v>
      </c>
      <c r="G4714" s="27">
        <v>1.62</v>
      </c>
      <c r="H4714" s="30">
        <f>VLOOKUP(E4714,MATERIAL!$C:$F,4,0)</f>
        <v>13300</v>
      </c>
      <c r="I4714" s="31">
        <f t="shared" si="476"/>
        <v>21546</v>
      </c>
    </row>
    <row r="4715" spans="2:10" ht="15" customHeight="1">
      <c r="C4715" s="28"/>
      <c r="D4715" s="28"/>
      <c r="E4715" s="28"/>
      <c r="F4715" s="34" t="s">
        <v>90</v>
      </c>
      <c r="G4715" s="35"/>
      <c r="H4715" s="33"/>
      <c r="I4715" s="32">
        <f>SUM(I4711:I4714)</f>
        <v>121515.5</v>
      </c>
    </row>
    <row r="4716" spans="2:10" ht="15" customHeight="1">
      <c r="C4716" s="27" t="s">
        <v>81</v>
      </c>
      <c r="D4716" s="27" t="s">
        <v>91</v>
      </c>
      <c r="E4716" s="28"/>
      <c r="F4716" s="28"/>
      <c r="G4716" s="28"/>
      <c r="H4716" s="33"/>
      <c r="I4716" s="33"/>
    </row>
    <row r="4717" spans="2:10" ht="15" customHeight="1">
      <c r="C4717" s="28"/>
      <c r="D4717" s="28"/>
      <c r="E4717" s="28"/>
      <c r="F4717" s="34" t="s">
        <v>92</v>
      </c>
      <c r="G4717" s="35"/>
      <c r="H4717" s="33"/>
      <c r="I4717" s="33"/>
    </row>
    <row r="4718" spans="2:10" ht="15" customHeight="1">
      <c r="C4718" s="27" t="s">
        <v>82</v>
      </c>
      <c r="D4718" s="27" t="s">
        <v>93</v>
      </c>
      <c r="E4718" s="28"/>
      <c r="F4718" s="28"/>
      <c r="G4718" s="28"/>
      <c r="H4718" s="33"/>
      <c r="I4718" s="36">
        <f>I4709+I4715</f>
        <v>259080.5</v>
      </c>
    </row>
    <row r="4719" spans="2:10" ht="15" customHeight="1">
      <c r="C4719" s="27" t="s">
        <v>83</v>
      </c>
      <c r="D4719" s="27" t="str">
        <f>+"Overhead &amp; Profit "&amp;$L$3*100&amp;"%"</f>
        <v>Overhead &amp; Profit 9,5%</v>
      </c>
      <c r="E4719" s="28"/>
      <c r="F4719" s="28"/>
      <c r="G4719" s="27">
        <f>$L$3</f>
        <v>9.5000000000000001E-2</v>
      </c>
      <c r="H4719" s="28"/>
      <c r="I4719" s="36">
        <f>G4719*I4718</f>
        <v>24612.647499999999</v>
      </c>
    </row>
    <row r="4720" spans="2:10" ht="15" customHeight="1">
      <c r="B4720" s="37" t="str">
        <f>+$M$10&amp;J4720</f>
        <v>PPL61</v>
      </c>
      <c r="C4720" s="27" t="s">
        <v>1</v>
      </c>
      <c r="D4720" s="27" t="s">
        <v>94</v>
      </c>
      <c r="E4720" s="28"/>
      <c r="F4720" s="28"/>
      <c r="G4720" s="28"/>
      <c r="H4720" s="33"/>
      <c r="I4720" s="36">
        <f>SUM(I4718:I4719)</f>
        <v>283693.14750000002</v>
      </c>
      <c r="J4720" s="21">
        <v>61</v>
      </c>
    </row>
    <row r="4721" spans="2:13">
      <c r="B4721" s="26"/>
      <c r="M4721" s="21"/>
    </row>
    <row r="4722" spans="2:13">
      <c r="B4722" s="26"/>
      <c r="C4722" s="21" t="str">
        <f>VLOOKUP(B4741,'REKAP ANALISA'!$C:$G,3,0)</f>
        <v>Pemasangan 1 m2 dinding marmer 100cm x 100cm</v>
      </c>
      <c r="M4722" s="21"/>
    </row>
    <row r="4723" spans="2:13" ht="15" customHeight="1">
      <c r="C4723" s="27" t="s">
        <v>0</v>
      </c>
      <c r="D4723" s="27" t="s">
        <v>60</v>
      </c>
      <c r="E4723" s="27" t="s">
        <v>59</v>
      </c>
      <c r="F4723" s="27" t="s">
        <v>61</v>
      </c>
      <c r="G4723" s="27" t="s">
        <v>62</v>
      </c>
      <c r="H4723" s="27" t="s">
        <v>85</v>
      </c>
      <c r="I4723" s="27" t="s">
        <v>86</v>
      </c>
    </row>
    <row r="4724" spans="2:13" ht="15" customHeight="1">
      <c r="C4724" s="27" t="s">
        <v>14</v>
      </c>
      <c r="D4724" s="27" t="s">
        <v>87</v>
      </c>
      <c r="E4724" s="28"/>
      <c r="F4724" s="28"/>
      <c r="G4724" s="28"/>
      <c r="H4724" s="28"/>
      <c r="I4724" s="28"/>
    </row>
    <row r="4725" spans="2:13" ht="15" customHeight="1">
      <c r="C4725" s="28"/>
      <c r="D4725" s="27" t="s">
        <v>53</v>
      </c>
      <c r="E4725" s="27" t="s">
        <v>63</v>
      </c>
      <c r="F4725" s="29" t="s">
        <v>50</v>
      </c>
      <c r="G4725" s="27">
        <v>1.3</v>
      </c>
      <c r="H4725" s="30">
        <f>VLOOKUP(E4725,UPAH!$C:$F,4,0)</f>
        <v>93000</v>
      </c>
      <c r="I4725" s="31">
        <f t="shared" ref="I4725:I4728" si="477">+G4725*H4725</f>
        <v>120900</v>
      </c>
    </row>
    <row r="4726" spans="2:13" ht="15" customHeight="1">
      <c r="C4726" s="28"/>
      <c r="D4726" s="27" t="s">
        <v>2167</v>
      </c>
      <c r="E4726" s="27" t="s">
        <v>64</v>
      </c>
      <c r="F4726" s="29" t="s">
        <v>50</v>
      </c>
      <c r="G4726" s="27">
        <v>0.65</v>
      </c>
      <c r="H4726" s="30">
        <f>VLOOKUP(E4726,UPAH!$C:$F,4,0)</f>
        <v>98000</v>
      </c>
      <c r="I4726" s="31">
        <f t="shared" si="477"/>
        <v>63700</v>
      </c>
    </row>
    <row r="4727" spans="2:13" ht="15" customHeight="1">
      <c r="C4727" s="28"/>
      <c r="D4727" s="27" t="s">
        <v>51</v>
      </c>
      <c r="E4727" s="27" t="s">
        <v>65</v>
      </c>
      <c r="F4727" s="29" t="s">
        <v>50</v>
      </c>
      <c r="G4727" s="27">
        <v>6.5000000000000002E-2</v>
      </c>
      <c r="H4727" s="30">
        <f>VLOOKUP(E4727,UPAH!$C:$F,4,0)</f>
        <v>106000</v>
      </c>
      <c r="I4727" s="31">
        <f t="shared" si="477"/>
        <v>6890</v>
      </c>
    </row>
    <row r="4728" spans="2:13" ht="15" customHeight="1">
      <c r="C4728" s="28"/>
      <c r="D4728" s="27" t="s">
        <v>49</v>
      </c>
      <c r="E4728" s="27" t="s">
        <v>66</v>
      </c>
      <c r="F4728" s="29" t="s">
        <v>50</v>
      </c>
      <c r="G4728" s="27">
        <v>6.5000000000000002E-2</v>
      </c>
      <c r="H4728" s="30">
        <f>VLOOKUP(E4728,UPAH!$C:$F,4,0)</f>
        <v>111000</v>
      </c>
      <c r="I4728" s="31">
        <f t="shared" si="477"/>
        <v>7215</v>
      </c>
    </row>
    <row r="4729" spans="2:13" ht="15" customHeight="1">
      <c r="C4729" s="28"/>
      <c r="D4729" s="28"/>
      <c r="E4729" s="28"/>
      <c r="F4729" s="34" t="s">
        <v>88</v>
      </c>
      <c r="G4729" s="35"/>
      <c r="H4729" s="33"/>
      <c r="I4729" s="32">
        <f>SUM(I4725:I4728)</f>
        <v>198705</v>
      </c>
    </row>
    <row r="4730" spans="2:13" ht="15" customHeight="1">
      <c r="C4730" s="27" t="s">
        <v>80</v>
      </c>
      <c r="D4730" s="27" t="s">
        <v>89</v>
      </c>
      <c r="E4730" s="28"/>
      <c r="F4730" s="28"/>
      <c r="G4730" s="28"/>
      <c r="H4730" s="33"/>
      <c r="I4730" s="28"/>
    </row>
    <row r="4731" spans="2:13" ht="15" customHeight="1">
      <c r="C4731" s="28"/>
      <c r="D4731" s="27" t="s">
        <v>2497</v>
      </c>
      <c r="E4731" s="27" t="s">
        <v>2498</v>
      </c>
      <c r="F4731" s="30" t="str">
        <f>VLOOKUP(E4731,MATERIAL!$C:$F,3,0)</f>
        <v>Bh</v>
      </c>
      <c r="G4731" s="27">
        <v>1.06</v>
      </c>
      <c r="H4731" s="30">
        <f>VLOOKUP(E4731,MATERIAL!$C:$F,4,0)</f>
        <v>223700</v>
      </c>
      <c r="I4731" s="31">
        <f t="shared" ref="I4731:I4735" si="478">+G4731*H4731</f>
        <v>237122</v>
      </c>
    </row>
    <row r="4732" spans="2:13" ht="15" customHeight="1">
      <c r="C4732" s="28"/>
      <c r="D4732" s="27" t="s">
        <v>103</v>
      </c>
      <c r="E4732" s="27" t="s">
        <v>104</v>
      </c>
      <c r="F4732" s="30" t="str">
        <f>VLOOKUP(E4732,MATERIAL!$C:$F,3,0)</f>
        <v>Kg</v>
      </c>
      <c r="G4732" s="27">
        <v>12.44</v>
      </c>
      <c r="H4732" s="30">
        <f>VLOOKUP(E4732,MATERIAL!$C:$F,4,0)</f>
        <v>1250</v>
      </c>
      <c r="I4732" s="31">
        <f t="shared" si="478"/>
        <v>15550</v>
      </c>
    </row>
    <row r="4733" spans="2:13" ht="15" customHeight="1">
      <c r="C4733" s="28"/>
      <c r="D4733" s="27" t="s">
        <v>103</v>
      </c>
      <c r="E4733" s="27" t="s">
        <v>104</v>
      </c>
      <c r="F4733" s="30" t="str">
        <f>VLOOKUP(E4733,MATERIAL!$C:$F,3,0)</f>
        <v>Kg</v>
      </c>
      <c r="G4733" s="27">
        <v>2.5000000000000001E-2</v>
      </c>
      <c r="H4733" s="30">
        <f>VLOOKUP(E4733,MATERIAL!$C:$F,4,0)</f>
        <v>1250</v>
      </c>
      <c r="I4733" s="31">
        <f t="shared" si="478"/>
        <v>31.25</v>
      </c>
    </row>
    <row r="4734" spans="2:13" ht="15" customHeight="1">
      <c r="C4734" s="28"/>
      <c r="D4734" s="27" t="s">
        <v>78</v>
      </c>
      <c r="E4734" s="27" t="s">
        <v>2170</v>
      </c>
      <c r="F4734" s="30" t="str">
        <f>VLOOKUP(E4734,MATERIAL!$C:$F,3,0)</f>
        <v>m3</v>
      </c>
      <c r="G4734" s="27">
        <v>0.65</v>
      </c>
      <c r="H4734" s="30">
        <f>VLOOKUP(E4734,MATERIAL!$C:$F,4,0)</f>
        <v>131100</v>
      </c>
      <c r="I4734" s="31">
        <f t="shared" si="478"/>
        <v>85215</v>
      </c>
    </row>
    <row r="4735" spans="2:13" ht="15" customHeight="1">
      <c r="C4735" s="28"/>
      <c r="D4735" s="27" t="s">
        <v>2380</v>
      </c>
      <c r="E4735" s="27" t="s">
        <v>2343</v>
      </c>
      <c r="F4735" s="30" t="str">
        <f>VLOOKUP(E4735,MATERIAL!$C:$F,3,0)</f>
        <v>Kg</v>
      </c>
      <c r="G4735" s="27">
        <v>3.03</v>
      </c>
      <c r="H4735" s="30">
        <f>VLOOKUP(E4735,MATERIAL!$C:$F,4,0)</f>
        <v>13300</v>
      </c>
      <c r="I4735" s="31">
        <f t="shared" si="478"/>
        <v>40299</v>
      </c>
    </row>
    <row r="4736" spans="2:13" ht="15" customHeight="1">
      <c r="C4736" s="28"/>
      <c r="D4736" s="28"/>
      <c r="E4736" s="28"/>
      <c r="F4736" s="34" t="s">
        <v>90</v>
      </c>
      <c r="G4736" s="35"/>
      <c r="H4736" s="33"/>
      <c r="I4736" s="32">
        <f>SUM(I4731:I4735)</f>
        <v>378217.25</v>
      </c>
    </row>
    <row r="4737" spans="2:13" ht="15" customHeight="1">
      <c r="C4737" s="27" t="s">
        <v>81</v>
      </c>
      <c r="D4737" s="27" t="s">
        <v>91</v>
      </c>
      <c r="E4737" s="28"/>
      <c r="F4737" s="28"/>
      <c r="G4737" s="28"/>
      <c r="H4737" s="33"/>
      <c r="I4737" s="33"/>
    </row>
    <row r="4738" spans="2:13" ht="15" customHeight="1">
      <c r="C4738" s="28"/>
      <c r="D4738" s="28"/>
      <c r="E4738" s="28"/>
      <c r="F4738" s="34" t="s">
        <v>92</v>
      </c>
      <c r="G4738" s="35"/>
      <c r="H4738" s="33"/>
      <c r="I4738" s="33"/>
    </row>
    <row r="4739" spans="2:13" ht="15" customHeight="1">
      <c r="C4739" s="27" t="s">
        <v>82</v>
      </c>
      <c r="D4739" s="27" t="s">
        <v>93</v>
      </c>
      <c r="E4739" s="28"/>
      <c r="F4739" s="28"/>
      <c r="G4739" s="28"/>
      <c r="H4739" s="33"/>
      <c r="I4739" s="36">
        <f>I4729+I4736</f>
        <v>576922.25</v>
      </c>
    </row>
    <row r="4740" spans="2:13" ht="15" customHeight="1">
      <c r="C4740" s="27" t="s">
        <v>83</v>
      </c>
      <c r="D4740" s="27" t="str">
        <f>+"Overhead &amp; Profit "&amp;$L$3*100&amp;"%"</f>
        <v>Overhead &amp; Profit 9,5%</v>
      </c>
      <c r="E4740" s="28"/>
      <c r="F4740" s="28"/>
      <c r="G4740" s="27">
        <f>$L$3</f>
        <v>9.5000000000000001E-2</v>
      </c>
      <c r="H4740" s="28"/>
      <c r="I4740" s="36">
        <f>G4740*I4739</f>
        <v>54807.613750000004</v>
      </c>
    </row>
    <row r="4741" spans="2:13">
      <c r="B4741" s="37" t="str">
        <f>+$M$10&amp;J4741</f>
        <v>PPL62</v>
      </c>
      <c r="C4741" s="27" t="s">
        <v>1</v>
      </c>
      <c r="D4741" s="27" t="s">
        <v>94</v>
      </c>
      <c r="E4741" s="28"/>
      <c r="F4741" s="28"/>
      <c r="G4741" s="28"/>
      <c r="H4741" s="33"/>
      <c r="I4741" s="36">
        <f>SUM(I4739:I4740)</f>
        <v>631729.86375000002</v>
      </c>
      <c r="J4741" s="21">
        <v>62</v>
      </c>
      <c r="M4741" s="21"/>
    </row>
    <row r="4742" spans="2:13">
      <c r="B4742" s="26"/>
      <c r="M4742" s="21"/>
    </row>
    <row r="4743" spans="2:13" ht="15" customHeight="1">
      <c r="B4743" s="26"/>
      <c r="C4743" s="21" t="str">
        <f>VLOOKUP(B4761,'REKAP ANALISA'!$C:$G,3,0)</f>
        <v>Pemasangan 1 m2 dinding bata pelapis 3cm x 7cm x 24cm</v>
      </c>
    </row>
    <row r="4744" spans="2:13" ht="15" customHeight="1">
      <c r="C4744" s="27" t="s">
        <v>0</v>
      </c>
      <c r="D4744" s="27" t="s">
        <v>60</v>
      </c>
      <c r="E4744" s="27" t="s">
        <v>59</v>
      </c>
      <c r="F4744" s="27" t="s">
        <v>61</v>
      </c>
      <c r="G4744" s="27" t="s">
        <v>62</v>
      </c>
      <c r="H4744" s="27" t="s">
        <v>85</v>
      </c>
      <c r="I4744" s="27" t="s">
        <v>86</v>
      </c>
    </row>
    <row r="4745" spans="2:13" ht="15" customHeight="1">
      <c r="C4745" s="27" t="s">
        <v>14</v>
      </c>
      <c r="D4745" s="27" t="s">
        <v>87</v>
      </c>
      <c r="E4745" s="28"/>
      <c r="F4745" s="28"/>
      <c r="G4745" s="28"/>
      <c r="H4745" s="28"/>
      <c r="I4745" s="28"/>
    </row>
    <row r="4746" spans="2:13" ht="15" customHeight="1">
      <c r="C4746" s="28"/>
      <c r="D4746" s="27" t="s">
        <v>53</v>
      </c>
      <c r="E4746" s="27" t="s">
        <v>63</v>
      </c>
      <c r="F4746" s="29" t="s">
        <v>50</v>
      </c>
      <c r="G4746" s="27">
        <v>1</v>
      </c>
      <c r="H4746" s="30">
        <f>VLOOKUP(E4746,UPAH!$C:$F,4,0)</f>
        <v>93000</v>
      </c>
      <c r="I4746" s="31">
        <f t="shared" ref="I4746:I4749" si="479">+G4746*H4746</f>
        <v>93000</v>
      </c>
    </row>
    <row r="4747" spans="2:13" ht="15" customHeight="1">
      <c r="C4747" s="28"/>
      <c r="D4747" s="27" t="s">
        <v>2167</v>
      </c>
      <c r="E4747" s="27" t="s">
        <v>64</v>
      </c>
      <c r="F4747" s="29" t="s">
        <v>50</v>
      </c>
      <c r="G4747" s="27">
        <v>0.5</v>
      </c>
      <c r="H4747" s="30">
        <f>VLOOKUP(E4747,UPAH!$C:$F,4,0)</f>
        <v>98000</v>
      </c>
      <c r="I4747" s="31">
        <f t="shared" si="479"/>
        <v>49000</v>
      </c>
    </row>
    <row r="4748" spans="2:13" ht="15" customHeight="1">
      <c r="C4748" s="28"/>
      <c r="D4748" s="27" t="s">
        <v>51</v>
      </c>
      <c r="E4748" s="27" t="s">
        <v>65</v>
      </c>
      <c r="F4748" s="29" t="s">
        <v>50</v>
      </c>
      <c r="G4748" s="27">
        <v>0.05</v>
      </c>
      <c r="H4748" s="30">
        <f>VLOOKUP(E4748,UPAH!$C:$F,4,0)</f>
        <v>106000</v>
      </c>
      <c r="I4748" s="31">
        <f t="shared" si="479"/>
        <v>5300</v>
      </c>
    </row>
    <row r="4749" spans="2:13" ht="15" customHeight="1">
      <c r="C4749" s="28"/>
      <c r="D4749" s="27" t="s">
        <v>49</v>
      </c>
      <c r="E4749" s="27" t="s">
        <v>66</v>
      </c>
      <c r="F4749" s="29" t="s">
        <v>50</v>
      </c>
      <c r="G4749" s="27">
        <v>0.05</v>
      </c>
      <c r="H4749" s="30">
        <f>VLOOKUP(E4749,UPAH!$C:$F,4,0)</f>
        <v>111000</v>
      </c>
      <c r="I4749" s="31">
        <f t="shared" si="479"/>
        <v>5550</v>
      </c>
    </row>
    <row r="4750" spans="2:13" ht="15" customHeight="1">
      <c r="C4750" s="28"/>
      <c r="D4750" s="28"/>
      <c r="E4750" s="28"/>
      <c r="F4750" s="34" t="s">
        <v>88</v>
      </c>
      <c r="G4750" s="35"/>
      <c r="H4750" s="33"/>
      <c r="I4750" s="32">
        <f>SUM(I4746:I4749)</f>
        <v>152850</v>
      </c>
    </row>
    <row r="4751" spans="2:13" ht="15" customHeight="1">
      <c r="C4751" s="27" t="s">
        <v>80</v>
      </c>
      <c r="D4751" s="27" t="s">
        <v>89</v>
      </c>
      <c r="E4751" s="28"/>
      <c r="F4751" s="28"/>
      <c r="G4751" s="28"/>
      <c r="H4751" s="33"/>
      <c r="I4751" s="28"/>
    </row>
    <row r="4752" spans="2:13" ht="15" customHeight="1">
      <c r="C4752" s="28"/>
      <c r="D4752" s="27" t="s">
        <v>2499</v>
      </c>
      <c r="E4752" s="27" t="s">
        <v>2500</v>
      </c>
      <c r="F4752" s="30" t="str">
        <f>VLOOKUP(E4752,MATERIAL!$C:$F,3,0)</f>
        <v>Bh</v>
      </c>
      <c r="G4752" s="27">
        <v>63</v>
      </c>
      <c r="H4752" s="30">
        <f>VLOOKUP(E4752,MATERIAL!$C:$F,4,0)</f>
        <v>2700</v>
      </c>
      <c r="I4752" s="31">
        <f t="shared" ref="I4752:I4755" si="480">+G4752*H4752</f>
        <v>170100</v>
      </c>
    </row>
    <row r="4753" spans="2:13" ht="15" customHeight="1">
      <c r="C4753" s="28"/>
      <c r="D4753" s="27" t="s">
        <v>103</v>
      </c>
      <c r="E4753" s="27" t="s">
        <v>104</v>
      </c>
      <c r="F4753" s="30" t="str">
        <f>VLOOKUP(E4753,MATERIAL!$C:$F,3,0)</f>
        <v>Kg</v>
      </c>
      <c r="G4753" s="27">
        <v>12.44</v>
      </c>
      <c r="H4753" s="30">
        <f>VLOOKUP(E4753,MATERIAL!$C:$F,4,0)</f>
        <v>1250</v>
      </c>
      <c r="I4753" s="31">
        <f t="shared" si="480"/>
        <v>15550</v>
      </c>
    </row>
    <row r="4754" spans="2:13" ht="15" customHeight="1">
      <c r="C4754" s="28"/>
      <c r="D4754" s="27" t="s">
        <v>78</v>
      </c>
      <c r="E4754" s="27" t="s">
        <v>2170</v>
      </c>
      <c r="F4754" s="30" t="str">
        <f>VLOOKUP(E4754,MATERIAL!$C:$F,3,0)</f>
        <v>m3</v>
      </c>
      <c r="G4754" s="27">
        <v>2.5000000000000001E-2</v>
      </c>
      <c r="H4754" s="30">
        <f>VLOOKUP(E4754,MATERIAL!$C:$F,4,0)</f>
        <v>131100</v>
      </c>
      <c r="I4754" s="31">
        <f t="shared" si="480"/>
        <v>3277.5</v>
      </c>
    </row>
    <row r="4755" spans="2:13" ht="15" customHeight="1">
      <c r="C4755" s="28"/>
      <c r="D4755" s="27" t="s">
        <v>2380</v>
      </c>
      <c r="E4755" s="27" t="s">
        <v>2343</v>
      </c>
      <c r="F4755" s="30" t="str">
        <f>VLOOKUP(E4755,MATERIAL!$C:$F,3,0)</f>
        <v>Kg</v>
      </c>
      <c r="G4755" s="27">
        <v>2.75</v>
      </c>
      <c r="H4755" s="30">
        <f>VLOOKUP(E4755,MATERIAL!$C:$F,4,0)</f>
        <v>13300</v>
      </c>
      <c r="I4755" s="31">
        <f t="shared" si="480"/>
        <v>36575</v>
      </c>
    </row>
    <row r="4756" spans="2:13" ht="15" customHeight="1">
      <c r="C4756" s="28"/>
      <c r="D4756" s="28"/>
      <c r="E4756" s="28"/>
      <c r="F4756" s="34" t="s">
        <v>90</v>
      </c>
      <c r="G4756" s="35"/>
      <c r="H4756" s="33"/>
      <c r="I4756" s="32">
        <f>SUM(I4752:I4755)</f>
        <v>225502.5</v>
      </c>
    </row>
    <row r="4757" spans="2:13" ht="15" customHeight="1">
      <c r="C4757" s="27" t="s">
        <v>81</v>
      </c>
      <c r="D4757" s="27" t="s">
        <v>91</v>
      </c>
      <c r="E4757" s="28"/>
      <c r="F4757" s="28"/>
      <c r="G4757" s="28"/>
      <c r="H4757" s="33"/>
      <c r="I4757" s="33"/>
    </row>
    <row r="4758" spans="2:13" ht="15" customHeight="1">
      <c r="C4758" s="28"/>
      <c r="D4758" s="28"/>
      <c r="E4758" s="28"/>
      <c r="F4758" s="34" t="s">
        <v>92</v>
      </c>
      <c r="G4758" s="35"/>
      <c r="H4758" s="33"/>
      <c r="I4758" s="33"/>
    </row>
    <row r="4759" spans="2:13" ht="15" customHeight="1">
      <c r="C4759" s="27" t="s">
        <v>82</v>
      </c>
      <c r="D4759" s="27" t="s">
        <v>93</v>
      </c>
      <c r="E4759" s="28"/>
      <c r="F4759" s="28"/>
      <c r="G4759" s="28"/>
      <c r="H4759" s="33"/>
      <c r="I4759" s="36">
        <f>I4750+I4756</f>
        <v>378352.5</v>
      </c>
    </row>
    <row r="4760" spans="2:13" ht="15" customHeight="1">
      <c r="C4760" s="27" t="s">
        <v>83</v>
      </c>
      <c r="D4760" s="27" t="str">
        <f>+"Overhead &amp; Profit "&amp;$L$3*100&amp;"%"</f>
        <v>Overhead &amp; Profit 9,5%</v>
      </c>
      <c r="E4760" s="28"/>
      <c r="F4760" s="28"/>
      <c r="G4760" s="27">
        <f>$L$3</f>
        <v>9.5000000000000001E-2</v>
      </c>
      <c r="H4760" s="28"/>
      <c r="I4760" s="36">
        <f>G4760*I4759</f>
        <v>35943.487500000003</v>
      </c>
    </row>
    <row r="4761" spans="2:13" ht="15" customHeight="1">
      <c r="B4761" s="37" t="str">
        <f>+$M$10&amp;J4761</f>
        <v>PPL63</v>
      </c>
      <c r="C4761" s="27" t="s">
        <v>1</v>
      </c>
      <c r="D4761" s="27" t="s">
        <v>94</v>
      </c>
      <c r="E4761" s="28"/>
      <c r="F4761" s="28"/>
      <c r="G4761" s="28"/>
      <c r="H4761" s="33"/>
      <c r="I4761" s="36">
        <f>SUM(I4759:I4760)</f>
        <v>414295.98749999999</v>
      </c>
      <c r="J4761" s="21">
        <v>63</v>
      </c>
    </row>
    <row r="4762" spans="2:13">
      <c r="B4762" s="26"/>
      <c r="M4762" s="21"/>
    </row>
    <row r="4763" spans="2:13">
      <c r="B4763" s="26"/>
      <c r="C4763" s="21" t="str">
        <f>VLOOKUP(B4780,'REKAP ANALISA'!$C:$G,3,0)</f>
        <v>Pemasangan 1 m2 dinding batu paras</v>
      </c>
      <c r="M4763" s="21"/>
    </row>
    <row r="4764" spans="2:13" ht="15" customHeight="1">
      <c r="C4764" s="27" t="s">
        <v>0</v>
      </c>
      <c r="D4764" s="27" t="s">
        <v>60</v>
      </c>
      <c r="E4764" s="27" t="s">
        <v>59</v>
      </c>
      <c r="F4764" s="27" t="s">
        <v>61</v>
      </c>
      <c r="G4764" s="27" t="s">
        <v>62</v>
      </c>
      <c r="H4764" s="27" t="s">
        <v>85</v>
      </c>
      <c r="I4764" s="27" t="s">
        <v>86</v>
      </c>
    </row>
    <row r="4765" spans="2:13" ht="15" customHeight="1">
      <c r="C4765" s="27" t="s">
        <v>14</v>
      </c>
      <c r="D4765" s="27" t="s">
        <v>87</v>
      </c>
      <c r="E4765" s="28"/>
      <c r="F4765" s="28"/>
      <c r="G4765" s="28"/>
      <c r="H4765" s="28"/>
      <c r="I4765" s="28"/>
    </row>
    <row r="4766" spans="2:13" ht="15" customHeight="1">
      <c r="C4766" s="28"/>
      <c r="D4766" s="27" t="s">
        <v>53</v>
      </c>
      <c r="E4766" s="27" t="s">
        <v>63</v>
      </c>
      <c r="F4766" s="29" t="s">
        <v>50</v>
      </c>
      <c r="G4766" s="27">
        <v>0.7</v>
      </c>
      <c r="H4766" s="30">
        <f>VLOOKUP(E4766,UPAH!$C:$F,4,0)</f>
        <v>93000</v>
      </c>
      <c r="I4766" s="31">
        <f t="shared" ref="I4766:I4769" si="481">+G4766*H4766</f>
        <v>65099.999999999993</v>
      </c>
    </row>
    <row r="4767" spans="2:13" ht="15" customHeight="1">
      <c r="C4767" s="28"/>
      <c r="D4767" s="27" t="s">
        <v>2167</v>
      </c>
      <c r="E4767" s="27" t="s">
        <v>64</v>
      </c>
      <c r="F4767" s="29" t="s">
        <v>50</v>
      </c>
      <c r="G4767" s="27">
        <v>0.35</v>
      </c>
      <c r="H4767" s="30">
        <f>VLOOKUP(E4767,UPAH!$C:$F,4,0)</f>
        <v>98000</v>
      </c>
      <c r="I4767" s="31">
        <f t="shared" si="481"/>
        <v>34300</v>
      </c>
    </row>
    <row r="4768" spans="2:13" ht="15" customHeight="1">
      <c r="C4768" s="28"/>
      <c r="D4768" s="27" t="s">
        <v>51</v>
      </c>
      <c r="E4768" s="27" t="s">
        <v>65</v>
      </c>
      <c r="F4768" s="29" t="s">
        <v>50</v>
      </c>
      <c r="G4768" s="27">
        <v>3.5000000000000003E-2</v>
      </c>
      <c r="H4768" s="30">
        <f>VLOOKUP(E4768,UPAH!$C:$F,4,0)</f>
        <v>106000</v>
      </c>
      <c r="I4768" s="31">
        <f t="shared" si="481"/>
        <v>3710.0000000000005</v>
      </c>
    </row>
    <row r="4769" spans="2:13" ht="15" customHeight="1">
      <c r="C4769" s="28"/>
      <c r="D4769" s="27" t="s">
        <v>49</v>
      </c>
      <c r="E4769" s="27" t="s">
        <v>66</v>
      </c>
      <c r="F4769" s="29" t="s">
        <v>50</v>
      </c>
      <c r="G4769" s="27">
        <v>3.5000000000000003E-2</v>
      </c>
      <c r="H4769" s="30">
        <f>VLOOKUP(E4769,UPAH!$C:$F,4,0)</f>
        <v>111000</v>
      </c>
      <c r="I4769" s="31">
        <f t="shared" si="481"/>
        <v>3885.0000000000005</v>
      </c>
    </row>
    <row r="4770" spans="2:13" ht="15" customHeight="1">
      <c r="C4770" s="28"/>
      <c r="D4770" s="28"/>
      <c r="E4770" s="28"/>
      <c r="F4770" s="34" t="s">
        <v>88</v>
      </c>
      <c r="G4770" s="35"/>
      <c r="H4770" s="33"/>
      <c r="I4770" s="32">
        <f>SUM(I4766:I4769)</f>
        <v>106995</v>
      </c>
    </row>
    <row r="4771" spans="2:13" ht="15" customHeight="1">
      <c r="C4771" s="27" t="s">
        <v>80</v>
      </c>
      <c r="D4771" s="27" t="s">
        <v>89</v>
      </c>
      <c r="E4771" s="28"/>
      <c r="F4771" s="28"/>
      <c r="G4771" s="28"/>
      <c r="H4771" s="33"/>
      <c r="I4771" s="28"/>
    </row>
    <row r="4772" spans="2:13" ht="15" customHeight="1">
      <c r="C4772" s="28"/>
      <c r="D4772" s="27" t="s">
        <v>2501</v>
      </c>
      <c r="E4772" s="27" t="s">
        <v>2502</v>
      </c>
      <c r="F4772" s="30" t="str">
        <f>VLOOKUP(E4772,MATERIAL!$C:$F,3,0)</f>
        <v>Bh</v>
      </c>
      <c r="G4772" s="27">
        <v>1.1000000000000001</v>
      </c>
      <c r="H4772" s="30">
        <f>VLOOKUP(E4772,MATERIAL!$C:$F,4,0)</f>
        <v>3700</v>
      </c>
      <c r="I4772" s="31">
        <f t="shared" ref="I4772:I4774" si="482">+G4772*H4772</f>
        <v>4070.0000000000005</v>
      </c>
    </row>
    <row r="4773" spans="2:13" ht="15" customHeight="1">
      <c r="C4773" s="28"/>
      <c r="D4773" s="27" t="s">
        <v>103</v>
      </c>
      <c r="E4773" s="27" t="s">
        <v>104</v>
      </c>
      <c r="F4773" s="30" t="str">
        <f>VLOOKUP(E4773,MATERIAL!$C:$F,3,0)</f>
        <v>Kg</v>
      </c>
      <c r="G4773" s="27">
        <v>11.75</v>
      </c>
      <c r="H4773" s="30">
        <f>VLOOKUP(E4773,MATERIAL!$C:$F,4,0)</f>
        <v>1250</v>
      </c>
      <c r="I4773" s="31">
        <f t="shared" si="482"/>
        <v>14687.5</v>
      </c>
    </row>
    <row r="4774" spans="2:13" ht="15" customHeight="1">
      <c r="C4774" s="28"/>
      <c r="D4774" s="27" t="s">
        <v>78</v>
      </c>
      <c r="E4774" s="27" t="s">
        <v>2170</v>
      </c>
      <c r="F4774" s="30" t="str">
        <f>VLOOKUP(E4774,MATERIAL!$C:$F,3,0)</f>
        <v>m3</v>
      </c>
      <c r="G4774" s="27">
        <v>3.5000000000000003E-2</v>
      </c>
      <c r="H4774" s="30">
        <f>VLOOKUP(E4774,MATERIAL!$C:$F,4,0)</f>
        <v>131100</v>
      </c>
      <c r="I4774" s="31">
        <f t="shared" si="482"/>
        <v>4588.5</v>
      </c>
    </row>
    <row r="4775" spans="2:13" ht="15" customHeight="1">
      <c r="C4775" s="28"/>
      <c r="D4775" s="28"/>
      <c r="E4775" s="28"/>
      <c r="F4775" s="34" t="s">
        <v>90</v>
      </c>
      <c r="G4775" s="35"/>
      <c r="H4775" s="33"/>
      <c r="I4775" s="32">
        <f>SUM(I4772:I4774)</f>
        <v>23346</v>
      </c>
    </row>
    <row r="4776" spans="2:13" ht="15" customHeight="1">
      <c r="C4776" s="27" t="s">
        <v>81</v>
      </c>
      <c r="D4776" s="27" t="s">
        <v>91</v>
      </c>
      <c r="E4776" s="28"/>
      <c r="F4776" s="28"/>
      <c r="G4776" s="28"/>
      <c r="H4776" s="33"/>
      <c r="I4776" s="33"/>
    </row>
    <row r="4777" spans="2:13" ht="15" customHeight="1">
      <c r="C4777" s="28"/>
      <c r="D4777" s="28"/>
      <c r="E4777" s="28"/>
      <c r="F4777" s="34" t="s">
        <v>92</v>
      </c>
      <c r="G4777" s="35"/>
      <c r="H4777" s="33"/>
      <c r="I4777" s="33"/>
    </row>
    <row r="4778" spans="2:13" ht="15" customHeight="1">
      <c r="C4778" s="27" t="s">
        <v>82</v>
      </c>
      <c r="D4778" s="27" t="s">
        <v>93</v>
      </c>
      <c r="E4778" s="28"/>
      <c r="F4778" s="28"/>
      <c r="G4778" s="28"/>
      <c r="H4778" s="33"/>
      <c r="I4778" s="36">
        <f>I4770+I4775</f>
        <v>130341</v>
      </c>
    </row>
    <row r="4779" spans="2:13" ht="15" customHeight="1">
      <c r="C4779" s="27" t="s">
        <v>83</v>
      </c>
      <c r="D4779" s="27" t="str">
        <f>+"Overhead &amp; Profit "&amp;$L$3*100&amp;"%"</f>
        <v>Overhead &amp; Profit 9,5%</v>
      </c>
      <c r="E4779" s="28"/>
      <c r="F4779" s="28"/>
      <c r="G4779" s="27">
        <f>$L$3</f>
        <v>9.5000000000000001E-2</v>
      </c>
      <c r="H4779" s="28"/>
      <c r="I4779" s="36">
        <f>G4779*I4778</f>
        <v>12382.395</v>
      </c>
    </row>
    <row r="4780" spans="2:13" ht="15" customHeight="1">
      <c r="B4780" s="37" t="str">
        <f>+$M$10&amp;J4780</f>
        <v>PPL64</v>
      </c>
      <c r="C4780" s="27" t="s">
        <v>1</v>
      </c>
      <c r="D4780" s="27" t="s">
        <v>94</v>
      </c>
      <c r="E4780" s="28"/>
      <c r="F4780" s="28"/>
      <c r="G4780" s="28"/>
      <c r="H4780" s="33"/>
      <c r="I4780" s="36">
        <f>SUM(I4778:I4779)</f>
        <v>142723.39499999999</v>
      </c>
      <c r="J4780" s="21">
        <v>64</v>
      </c>
    </row>
    <row r="4781" spans="2:13" ht="15" customHeight="1">
      <c r="B4781" s="26"/>
    </row>
    <row r="4782" spans="2:13">
      <c r="B4782" s="26"/>
      <c r="C4782" s="21" t="str">
        <f>VLOOKUP(B4799,'REKAP ANALISA'!$C:$G,3,0)</f>
        <v>Pemasangan 1 m2 dinding batu tempel hitam</v>
      </c>
      <c r="M4782" s="21"/>
    </row>
    <row r="4783" spans="2:13">
      <c r="C4783" s="27" t="s">
        <v>0</v>
      </c>
      <c r="D4783" s="27" t="s">
        <v>60</v>
      </c>
      <c r="E4783" s="27" t="s">
        <v>59</v>
      </c>
      <c r="F4783" s="27" t="s">
        <v>61</v>
      </c>
      <c r="G4783" s="27" t="s">
        <v>62</v>
      </c>
      <c r="H4783" s="27" t="s">
        <v>85</v>
      </c>
      <c r="I4783" s="27" t="s">
        <v>86</v>
      </c>
      <c r="M4783" s="21"/>
    </row>
    <row r="4784" spans="2:13" ht="15" customHeight="1">
      <c r="C4784" s="27" t="s">
        <v>14</v>
      </c>
      <c r="D4784" s="27" t="s">
        <v>87</v>
      </c>
      <c r="E4784" s="28"/>
      <c r="F4784" s="28"/>
      <c r="G4784" s="28"/>
      <c r="H4784" s="28"/>
      <c r="I4784" s="28"/>
    </row>
    <row r="4785" spans="2:10" ht="15" customHeight="1">
      <c r="C4785" s="28"/>
      <c r="D4785" s="27" t="s">
        <v>53</v>
      </c>
      <c r="E4785" s="27" t="s">
        <v>63</v>
      </c>
      <c r="F4785" s="29" t="s">
        <v>50</v>
      </c>
      <c r="G4785" s="27">
        <v>0.7</v>
      </c>
      <c r="H4785" s="30">
        <f>VLOOKUP(E4785,UPAH!$C:$F,4,0)</f>
        <v>93000</v>
      </c>
      <c r="I4785" s="31">
        <f t="shared" ref="I4785:I4788" si="483">+G4785*H4785</f>
        <v>65099.999999999993</v>
      </c>
    </row>
    <row r="4786" spans="2:10" ht="15" customHeight="1">
      <c r="C4786" s="28"/>
      <c r="D4786" s="27" t="s">
        <v>2167</v>
      </c>
      <c r="E4786" s="27" t="s">
        <v>64</v>
      </c>
      <c r="F4786" s="29" t="s">
        <v>50</v>
      </c>
      <c r="G4786" s="27">
        <v>0.35</v>
      </c>
      <c r="H4786" s="30">
        <f>VLOOKUP(E4786,UPAH!$C:$F,4,0)</f>
        <v>98000</v>
      </c>
      <c r="I4786" s="31">
        <f t="shared" si="483"/>
        <v>34300</v>
      </c>
    </row>
    <row r="4787" spans="2:10" ht="15" customHeight="1">
      <c r="C4787" s="28"/>
      <c r="D4787" s="27" t="s">
        <v>51</v>
      </c>
      <c r="E4787" s="27" t="s">
        <v>65</v>
      </c>
      <c r="F4787" s="29" t="s">
        <v>50</v>
      </c>
      <c r="G4787" s="27">
        <v>3.5000000000000003E-2</v>
      </c>
      <c r="H4787" s="30">
        <f>VLOOKUP(E4787,UPAH!$C:$F,4,0)</f>
        <v>106000</v>
      </c>
      <c r="I4787" s="31">
        <f t="shared" si="483"/>
        <v>3710.0000000000005</v>
      </c>
    </row>
    <row r="4788" spans="2:10" ht="15" customHeight="1">
      <c r="C4788" s="28"/>
      <c r="D4788" s="27" t="s">
        <v>49</v>
      </c>
      <c r="E4788" s="27" t="s">
        <v>66</v>
      </c>
      <c r="F4788" s="29" t="s">
        <v>50</v>
      </c>
      <c r="G4788" s="27">
        <v>3.5000000000000003E-2</v>
      </c>
      <c r="H4788" s="30">
        <f>VLOOKUP(E4788,UPAH!$C:$F,4,0)</f>
        <v>111000</v>
      </c>
      <c r="I4788" s="31">
        <f t="shared" si="483"/>
        <v>3885.0000000000005</v>
      </c>
    </row>
    <row r="4789" spans="2:10" ht="15" customHeight="1">
      <c r="C4789" s="28"/>
      <c r="D4789" s="28"/>
      <c r="E4789" s="28"/>
      <c r="F4789" s="34" t="s">
        <v>88</v>
      </c>
      <c r="G4789" s="35"/>
      <c r="H4789" s="33"/>
      <c r="I4789" s="32">
        <f>SUM(I4785:I4788)</f>
        <v>106995</v>
      </c>
    </row>
    <row r="4790" spans="2:10" ht="15" customHeight="1">
      <c r="C4790" s="27" t="s">
        <v>80</v>
      </c>
      <c r="D4790" s="27" t="s">
        <v>89</v>
      </c>
      <c r="E4790" s="28"/>
      <c r="F4790" s="28"/>
      <c r="G4790" s="28"/>
      <c r="H4790" s="33"/>
      <c r="I4790" s="28"/>
    </row>
    <row r="4791" spans="2:10" ht="15" customHeight="1">
      <c r="C4791" s="28"/>
      <c r="D4791" s="27" t="s">
        <v>2503</v>
      </c>
      <c r="E4791" s="27" t="s">
        <v>2504</v>
      </c>
      <c r="F4791" s="30" t="str">
        <f>VLOOKUP(E4791,MATERIAL!$C:$F,3,0)</f>
        <v>Bh</v>
      </c>
      <c r="G4791" s="27">
        <v>1.1000000000000001</v>
      </c>
      <c r="H4791" s="30">
        <f>VLOOKUP(E4791,MATERIAL!$C:$F,4,0)</f>
        <v>7500</v>
      </c>
      <c r="I4791" s="31">
        <f t="shared" ref="I4791:I4793" si="484">+G4791*H4791</f>
        <v>8250</v>
      </c>
    </row>
    <row r="4792" spans="2:10" ht="15" customHeight="1">
      <c r="C4792" s="28"/>
      <c r="D4792" s="27" t="s">
        <v>103</v>
      </c>
      <c r="E4792" s="27" t="s">
        <v>104</v>
      </c>
      <c r="F4792" s="30" t="str">
        <f>VLOOKUP(E4792,MATERIAL!$C:$F,3,0)</f>
        <v>Kg</v>
      </c>
      <c r="G4792" s="27">
        <v>11.75</v>
      </c>
      <c r="H4792" s="30">
        <f>VLOOKUP(E4792,MATERIAL!$C:$F,4,0)</f>
        <v>1250</v>
      </c>
      <c r="I4792" s="31">
        <f t="shared" si="484"/>
        <v>14687.5</v>
      </c>
    </row>
    <row r="4793" spans="2:10" ht="15" customHeight="1">
      <c r="C4793" s="28"/>
      <c r="D4793" s="27" t="s">
        <v>78</v>
      </c>
      <c r="E4793" s="27" t="s">
        <v>2170</v>
      </c>
      <c r="F4793" s="30" t="str">
        <f>VLOOKUP(E4793,MATERIAL!$C:$F,3,0)</f>
        <v>m3</v>
      </c>
      <c r="G4793" s="27">
        <v>3.5000000000000003E-2</v>
      </c>
      <c r="H4793" s="30">
        <f>VLOOKUP(E4793,MATERIAL!$C:$F,4,0)</f>
        <v>131100</v>
      </c>
      <c r="I4793" s="31">
        <f t="shared" si="484"/>
        <v>4588.5</v>
      </c>
    </row>
    <row r="4794" spans="2:10" ht="15" customHeight="1">
      <c r="C4794" s="28"/>
      <c r="D4794" s="28"/>
      <c r="E4794" s="28"/>
      <c r="F4794" s="34" t="s">
        <v>90</v>
      </c>
      <c r="G4794" s="35"/>
      <c r="H4794" s="33"/>
      <c r="I4794" s="32">
        <f>SUM(I4791:I4793)</f>
        <v>27526</v>
      </c>
    </row>
    <row r="4795" spans="2:10" ht="15" customHeight="1">
      <c r="C4795" s="27" t="s">
        <v>81</v>
      </c>
      <c r="D4795" s="27" t="s">
        <v>91</v>
      </c>
      <c r="E4795" s="28"/>
      <c r="F4795" s="28"/>
      <c r="G4795" s="28"/>
      <c r="H4795" s="33"/>
      <c r="I4795" s="33"/>
    </row>
    <row r="4796" spans="2:10" ht="15" customHeight="1">
      <c r="C4796" s="28"/>
      <c r="D4796" s="28"/>
      <c r="E4796" s="28"/>
      <c r="F4796" s="34" t="s">
        <v>92</v>
      </c>
      <c r="G4796" s="35"/>
      <c r="H4796" s="33"/>
      <c r="I4796" s="33"/>
    </row>
    <row r="4797" spans="2:10" ht="15" customHeight="1">
      <c r="C4797" s="27" t="s">
        <v>82</v>
      </c>
      <c r="D4797" s="27" t="s">
        <v>93</v>
      </c>
      <c r="E4797" s="28"/>
      <c r="F4797" s="28"/>
      <c r="G4797" s="28"/>
      <c r="H4797" s="33"/>
      <c r="I4797" s="36">
        <f>I4789+I4794</f>
        <v>134521</v>
      </c>
    </row>
    <row r="4798" spans="2:10" ht="15" customHeight="1">
      <c r="C4798" s="27" t="s">
        <v>83</v>
      </c>
      <c r="D4798" s="27" t="str">
        <f>+"Overhead &amp; Profit "&amp;$L$3*100&amp;"%"</f>
        <v>Overhead &amp; Profit 9,5%</v>
      </c>
      <c r="E4798" s="28"/>
      <c r="F4798" s="28"/>
      <c r="G4798" s="27">
        <f>$L$3</f>
        <v>9.5000000000000001E-2</v>
      </c>
      <c r="H4798" s="28"/>
      <c r="I4798" s="36">
        <f>G4798*I4797</f>
        <v>12779.495000000001</v>
      </c>
    </row>
    <row r="4799" spans="2:10" ht="15" customHeight="1">
      <c r="B4799" s="37" t="str">
        <f>+$M$10&amp;J4799</f>
        <v>PPL65</v>
      </c>
      <c r="C4799" s="27" t="s">
        <v>1</v>
      </c>
      <c r="D4799" s="27" t="s">
        <v>94</v>
      </c>
      <c r="E4799" s="28"/>
      <c r="F4799" s="28"/>
      <c r="G4799" s="28"/>
      <c r="H4799" s="33"/>
      <c r="I4799" s="36">
        <f>SUM(I4797:I4798)</f>
        <v>147300.495</v>
      </c>
      <c r="J4799" s="21">
        <v>65</v>
      </c>
    </row>
    <row r="4800" spans="2:10" ht="15" customHeight="1">
      <c r="B4800" s="26"/>
    </row>
    <row r="4801" spans="2:13">
      <c r="B4801" s="26"/>
      <c r="C4801" s="21" t="str">
        <f>VLOOKUP(B4817,'REKAP ANALISA'!$C:$G,3,0)</f>
        <v>Pemasangan 1 m2 lantai vynil ukuran 30cm x 30cm</v>
      </c>
      <c r="M4801" s="21"/>
    </row>
    <row r="4802" spans="2:13">
      <c r="C4802" s="27" t="s">
        <v>0</v>
      </c>
      <c r="D4802" s="27" t="s">
        <v>60</v>
      </c>
      <c r="E4802" s="27" t="s">
        <v>59</v>
      </c>
      <c r="F4802" s="27" t="s">
        <v>61</v>
      </c>
      <c r="G4802" s="27" t="s">
        <v>62</v>
      </c>
      <c r="H4802" s="27" t="s">
        <v>85</v>
      </c>
      <c r="I4802" s="27" t="s">
        <v>86</v>
      </c>
      <c r="M4802" s="21"/>
    </row>
    <row r="4803" spans="2:13" ht="15" customHeight="1">
      <c r="C4803" s="27" t="s">
        <v>14</v>
      </c>
      <c r="D4803" s="27" t="s">
        <v>87</v>
      </c>
      <c r="E4803" s="28"/>
      <c r="F4803" s="28"/>
      <c r="G4803" s="28"/>
      <c r="H4803" s="28"/>
      <c r="I4803" s="28"/>
    </row>
    <row r="4804" spans="2:13" ht="15" customHeight="1">
      <c r="C4804" s="28"/>
      <c r="D4804" s="27" t="s">
        <v>53</v>
      </c>
      <c r="E4804" s="27" t="s">
        <v>63</v>
      </c>
      <c r="F4804" s="29" t="s">
        <v>50</v>
      </c>
      <c r="G4804" s="27">
        <v>0.15</v>
      </c>
      <c r="H4804" s="30">
        <f>VLOOKUP(E4804,UPAH!$C:$F,4,0)</f>
        <v>93000</v>
      </c>
      <c r="I4804" s="31">
        <f t="shared" ref="I4804:I4807" si="485">+G4804*H4804</f>
        <v>13950</v>
      </c>
    </row>
    <row r="4805" spans="2:13" ht="15" customHeight="1">
      <c r="C4805" s="28"/>
      <c r="D4805" s="27" t="s">
        <v>2167</v>
      </c>
      <c r="E4805" s="27" t="s">
        <v>64</v>
      </c>
      <c r="F4805" s="29" t="s">
        <v>50</v>
      </c>
      <c r="G4805" s="27">
        <v>0.15</v>
      </c>
      <c r="H4805" s="30">
        <f>VLOOKUP(E4805,UPAH!$C:$F,4,0)</f>
        <v>98000</v>
      </c>
      <c r="I4805" s="31">
        <f t="shared" si="485"/>
        <v>14700</v>
      </c>
    </row>
    <row r="4806" spans="2:13" ht="15" customHeight="1">
      <c r="C4806" s="28"/>
      <c r="D4806" s="27" t="s">
        <v>51</v>
      </c>
      <c r="E4806" s="27" t="s">
        <v>65</v>
      </c>
      <c r="F4806" s="29" t="s">
        <v>50</v>
      </c>
      <c r="G4806" s="27">
        <v>1.4999999999999999E-2</v>
      </c>
      <c r="H4806" s="30">
        <f>VLOOKUP(E4806,UPAH!$C:$F,4,0)</f>
        <v>106000</v>
      </c>
      <c r="I4806" s="31">
        <f t="shared" si="485"/>
        <v>1590</v>
      </c>
    </row>
    <row r="4807" spans="2:13" ht="15" customHeight="1">
      <c r="C4807" s="28"/>
      <c r="D4807" s="27" t="s">
        <v>49</v>
      </c>
      <c r="E4807" s="27" t="s">
        <v>66</v>
      </c>
      <c r="F4807" s="29" t="s">
        <v>50</v>
      </c>
      <c r="G4807" s="27">
        <v>8.0000000000000002E-3</v>
      </c>
      <c r="H4807" s="30">
        <f>VLOOKUP(E4807,UPAH!$C:$F,4,0)</f>
        <v>111000</v>
      </c>
      <c r="I4807" s="31">
        <f t="shared" si="485"/>
        <v>888</v>
      </c>
    </row>
    <row r="4808" spans="2:13" ht="15" customHeight="1">
      <c r="C4808" s="28"/>
      <c r="D4808" s="28"/>
      <c r="E4808" s="28"/>
      <c r="F4808" s="34" t="s">
        <v>88</v>
      </c>
      <c r="G4808" s="35"/>
      <c r="H4808" s="33"/>
      <c r="I4808" s="32">
        <f>SUM(I4804:I4807)</f>
        <v>31128</v>
      </c>
    </row>
    <row r="4809" spans="2:13" ht="15" customHeight="1">
      <c r="C4809" s="27" t="s">
        <v>80</v>
      </c>
      <c r="D4809" s="27" t="s">
        <v>89</v>
      </c>
      <c r="E4809" s="28"/>
      <c r="F4809" s="28"/>
      <c r="G4809" s="28"/>
      <c r="H4809" s="33"/>
      <c r="I4809" s="28"/>
    </row>
    <row r="4810" spans="2:13" ht="15" customHeight="1">
      <c r="C4810" s="28"/>
      <c r="D4810" s="27" t="s">
        <v>2505</v>
      </c>
      <c r="E4810" s="27" t="s">
        <v>2506</v>
      </c>
      <c r="F4810" s="30" t="str">
        <f>VLOOKUP(E4810,MATERIAL!$C:$F,3,0)</f>
        <v>Bh</v>
      </c>
      <c r="G4810" s="27">
        <v>11.87</v>
      </c>
      <c r="H4810" s="30">
        <f>VLOOKUP(E4810,MATERIAL!$C:$F,4,0)</f>
        <v>42800</v>
      </c>
      <c r="I4810" s="31">
        <f t="shared" ref="I4810:I4811" si="486">+G4810*H4810</f>
        <v>508035.99999999994</v>
      </c>
    </row>
    <row r="4811" spans="2:13" ht="15" customHeight="1">
      <c r="C4811" s="28"/>
      <c r="D4811" s="27" t="s">
        <v>2469</v>
      </c>
      <c r="E4811" s="27" t="s">
        <v>2470</v>
      </c>
      <c r="F4811" s="30" t="str">
        <f>VLOOKUP(E4811,MATERIAL!$C:$F,3,0)</f>
        <v>Kg</v>
      </c>
      <c r="G4811" s="27">
        <v>0.35</v>
      </c>
      <c r="H4811" s="30">
        <f>VLOOKUP(E4811,MATERIAL!$C:$F,4,0)</f>
        <v>82700</v>
      </c>
      <c r="I4811" s="31">
        <f t="shared" si="486"/>
        <v>28944.999999999996</v>
      </c>
    </row>
    <row r="4812" spans="2:13" ht="15" customHeight="1">
      <c r="C4812" s="28"/>
      <c r="D4812" s="28"/>
      <c r="E4812" s="28"/>
      <c r="F4812" s="34" t="s">
        <v>90</v>
      </c>
      <c r="G4812" s="35"/>
      <c r="H4812" s="33"/>
      <c r="I4812" s="32">
        <f>SUM(I4810:I4811)</f>
        <v>536980.99999999988</v>
      </c>
    </row>
    <row r="4813" spans="2:13" ht="15" customHeight="1">
      <c r="C4813" s="27" t="s">
        <v>81</v>
      </c>
      <c r="D4813" s="27" t="s">
        <v>91</v>
      </c>
      <c r="E4813" s="28"/>
      <c r="F4813" s="28"/>
      <c r="G4813" s="28"/>
      <c r="H4813" s="33"/>
      <c r="I4813" s="33"/>
    </row>
    <row r="4814" spans="2:13" ht="15" customHeight="1">
      <c r="C4814" s="28"/>
      <c r="D4814" s="28"/>
      <c r="E4814" s="28"/>
      <c r="F4814" s="34" t="s">
        <v>92</v>
      </c>
      <c r="G4814" s="35"/>
      <c r="H4814" s="33"/>
      <c r="I4814" s="33"/>
    </row>
    <row r="4815" spans="2:13" ht="15" customHeight="1">
      <c r="C4815" s="27" t="s">
        <v>82</v>
      </c>
      <c r="D4815" s="27" t="s">
        <v>93</v>
      </c>
      <c r="E4815" s="28"/>
      <c r="F4815" s="28"/>
      <c r="G4815" s="28"/>
      <c r="H4815" s="33"/>
      <c r="I4815" s="36">
        <f>I4808+I4812</f>
        <v>568108.99999999988</v>
      </c>
    </row>
    <row r="4816" spans="2:13" ht="15" customHeight="1">
      <c r="C4816" s="27" t="s">
        <v>83</v>
      </c>
      <c r="D4816" s="27" t="str">
        <f>+"Overhead &amp; Profit "&amp;$L$3*100&amp;"%"</f>
        <v>Overhead &amp; Profit 9,5%</v>
      </c>
      <c r="E4816" s="28"/>
      <c r="F4816" s="28"/>
      <c r="G4816" s="27">
        <f>$L$3</f>
        <v>9.5000000000000001E-2</v>
      </c>
      <c r="H4816" s="28"/>
      <c r="I4816" s="36">
        <f>G4816*I4815</f>
        <v>53970.354999999989</v>
      </c>
    </row>
    <row r="4817" spans="2:13" ht="15" customHeight="1">
      <c r="B4817" s="37" t="str">
        <f>+$M$10&amp;J4817</f>
        <v>PPL66</v>
      </c>
      <c r="C4817" s="27" t="s">
        <v>1</v>
      </c>
      <c r="D4817" s="27" t="s">
        <v>94</v>
      </c>
      <c r="E4817" s="28"/>
      <c r="F4817" s="28"/>
      <c r="G4817" s="28"/>
      <c r="H4817" s="33"/>
      <c r="I4817" s="36">
        <f>SUM(I4815:I4816)</f>
        <v>622079.35499999986</v>
      </c>
      <c r="J4817" s="21">
        <v>66</v>
      </c>
    </row>
    <row r="4818" spans="2:13" ht="15" customHeight="1">
      <c r="B4818" s="26"/>
    </row>
    <row r="4819" spans="2:13" ht="15" customHeight="1">
      <c r="B4819" s="26"/>
      <c r="C4819" s="21" t="str">
        <f>VLOOKUP(B4835,'REKAP ANALISA'!$C:$G,3,0)</f>
        <v>Pemasangan 1 m2 wallpaper lebar 50 cm</v>
      </c>
    </row>
    <row r="4820" spans="2:13">
      <c r="C4820" s="27" t="s">
        <v>0</v>
      </c>
      <c r="D4820" s="27" t="s">
        <v>60</v>
      </c>
      <c r="E4820" s="27" t="s">
        <v>59</v>
      </c>
      <c r="F4820" s="27" t="s">
        <v>61</v>
      </c>
      <c r="G4820" s="27" t="s">
        <v>62</v>
      </c>
      <c r="H4820" s="27" t="s">
        <v>85</v>
      </c>
      <c r="I4820" s="27" t="s">
        <v>86</v>
      </c>
      <c r="M4820" s="21"/>
    </row>
    <row r="4821" spans="2:13">
      <c r="C4821" s="27" t="s">
        <v>14</v>
      </c>
      <c r="D4821" s="27" t="s">
        <v>87</v>
      </c>
      <c r="E4821" s="28"/>
      <c r="F4821" s="28"/>
      <c r="G4821" s="28"/>
      <c r="H4821" s="28"/>
      <c r="I4821" s="28"/>
      <c r="M4821" s="21"/>
    </row>
    <row r="4822" spans="2:13" ht="15" customHeight="1">
      <c r="C4822" s="28"/>
      <c r="D4822" s="27" t="s">
        <v>53</v>
      </c>
      <c r="E4822" s="27" t="s">
        <v>63</v>
      </c>
      <c r="F4822" s="29" t="s">
        <v>50</v>
      </c>
      <c r="G4822" s="27">
        <v>0.35</v>
      </c>
      <c r="H4822" s="30">
        <f>VLOOKUP(E4822,UPAH!$C:$F,4,0)</f>
        <v>93000</v>
      </c>
      <c r="I4822" s="31">
        <f t="shared" ref="I4822:I4825" si="487">+G4822*H4822</f>
        <v>32549.999999999996</v>
      </c>
    </row>
    <row r="4823" spans="2:13" ht="15" customHeight="1">
      <c r="C4823" s="28"/>
      <c r="D4823" s="27" t="s">
        <v>2167</v>
      </c>
      <c r="E4823" s="27" t="s">
        <v>64</v>
      </c>
      <c r="F4823" s="29" t="s">
        <v>50</v>
      </c>
      <c r="G4823" s="27">
        <v>0.17499999999999999</v>
      </c>
      <c r="H4823" s="30">
        <f>VLOOKUP(E4823,UPAH!$C:$F,4,0)</f>
        <v>98000</v>
      </c>
      <c r="I4823" s="31">
        <f t="shared" si="487"/>
        <v>17150</v>
      </c>
    </row>
    <row r="4824" spans="2:13" ht="15" customHeight="1">
      <c r="C4824" s="28"/>
      <c r="D4824" s="27" t="s">
        <v>51</v>
      </c>
      <c r="E4824" s="27" t="s">
        <v>65</v>
      </c>
      <c r="F4824" s="29" t="s">
        <v>50</v>
      </c>
      <c r="G4824" s="27">
        <v>1.7000000000000001E-2</v>
      </c>
      <c r="H4824" s="30">
        <f>VLOOKUP(E4824,UPAH!$C:$F,4,0)</f>
        <v>106000</v>
      </c>
      <c r="I4824" s="31">
        <f t="shared" si="487"/>
        <v>1802.0000000000002</v>
      </c>
    </row>
    <row r="4825" spans="2:13" ht="15" customHeight="1">
      <c r="C4825" s="28"/>
      <c r="D4825" s="27" t="s">
        <v>49</v>
      </c>
      <c r="E4825" s="27" t="s">
        <v>66</v>
      </c>
      <c r="F4825" s="29" t="s">
        <v>50</v>
      </c>
      <c r="G4825" s="27">
        <v>2E-3</v>
      </c>
      <c r="H4825" s="30">
        <f>VLOOKUP(E4825,UPAH!$C:$F,4,0)</f>
        <v>111000</v>
      </c>
      <c r="I4825" s="31">
        <f t="shared" si="487"/>
        <v>222</v>
      </c>
    </row>
    <row r="4826" spans="2:13" ht="15" customHeight="1">
      <c r="C4826" s="28"/>
      <c r="D4826" s="28"/>
      <c r="E4826" s="28"/>
      <c r="F4826" s="34" t="s">
        <v>88</v>
      </c>
      <c r="G4826" s="35"/>
      <c r="H4826" s="33"/>
      <c r="I4826" s="32">
        <f>SUM(I4822:I4825)</f>
        <v>51724</v>
      </c>
    </row>
    <row r="4827" spans="2:13" ht="15" customHeight="1">
      <c r="C4827" s="27" t="s">
        <v>80</v>
      </c>
      <c r="D4827" s="27" t="s">
        <v>89</v>
      </c>
      <c r="E4827" s="28"/>
      <c r="F4827" s="28"/>
      <c r="G4827" s="28"/>
      <c r="H4827" s="33"/>
      <c r="I4827" s="28"/>
    </row>
    <row r="4828" spans="2:13" ht="15" customHeight="1">
      <c r="C4828" s="28"/>
      <c r="D4828" s="27" t="s">
        <v>2507</v>
      </c>
      <c r="E4828" s="27" t="s">
        <v>2508</v>
      </c>
      <c r="F4828" s="30" t="str">
        <f>VLOOKUP(E4828,MATERIAL!$C:$F,3,0)</f>
        <v>m</v>
      </c>
      <c r="G4828" s="27">
        <v>2.2000000000000002</v>
      </c>
      <c r="H4828" s="30">
        <f>VLOOKUP(E4828,MATERIAL!$C:$F,4,0)</f>
        <v>108000</v>
      </c>
      <c r="I4828" s="31">
        <f t="shared" ref="I4828:I4829" si="488">+G4828*H4828</f>
        <v>237600.00000000003</v>
      </c>
    </row>
    <row r="4829" spans="2:13" ht="15" customHeight="1">
      <c r="C4829" s="28"/>
      <c r="D4829" s="27" t="s">
        <v>2509</v>
      </c>
      <c r="E4829" s="27" t="s">
        <v>2510</v>
      </c>
      <c r="F4829" s="30" t="str">
        <f>VLOOKUP(E4829,MATERIAL!$C:$F,3,0)</f>
        <v>Kg</v>
      </c>
      <c r="G4829" s="27">
        <v>0.25</v>
      </c>
      <c r="H4829" s="30">
        <f>VLOOKUP(E4829,MATERIAL!$C:$F,4,0)</f>
        <v>83300</v>
      </c>
      <c r="I4829" s="31">
        <f t="shared" si="488"/>
        <v>20825</v>
      </c>
    </row>
    <row r="4830" spans="2:13" ht="15" customHeight="1">
      <c r="C4830" s="28"/>
      <c r="D4830" s="28"/>
      <c r="E4830" s="28"/>
      <c r="F4830" s="34" t="s">
        <v>90</v>
      </c>
      <c r="G4830" s="35"/>
      <c r="H4830" s="33"/>
      <c r="I4830" s="32">
        <f>SUM(I4828:I4829)</f>
        <v>258425.00000000003</v>
      </c>
    </row>
    <row r="4831" spans="2:13" ht="15" customHeight="1">
      <c r="C4831" s="27" t="s">
        <v>81</v>
      </c>
      <c r="D4831" s="27" t="s">
        <v>91</v>
      </c>
      <c r="E4831" s="28"/>
      <c r="F4831" s="28"/>
      <c r="G4831" s="28"/>
      <c r="H4831" s="33"/>
      <c r="I4831" s="33"/>
    </row>
    <row r="4832" spans="2:13" ht="15" customHeight="1">
      <c r="C4832" s="28"/>
      <c r="D4832" s="28"/>
      <c r="E4832" s="28"/>
      <c r="F4832" s="34" t="s">
        <v>92</v>
      </c>
      <c r="G4832" s="35"/>
      <c r="H4832" s="33"/>
      <c r="I4832" s="33"/>
    </row>
    <row r="4833" spans="2:13" ht="15" customHeight="1">
      <c r="C4833" s="27" t="s">
        <v>82</v>
      </c>
      <c r="D4833" s="27" t="s">
        <v>93</v>
      </c>
      <c r="E4833" s="28"/>
      <c r="F4833" s="28"/>
      <c r="G4833" s="28"/>
      <c r="H4833" s="33"/>
      <c r="I4833" s="36">
        <f>I4826+I4830</f>
        <v>310149</v>
      </c>
    </row>
    <row r="4834" spans="2:13" ht="15" customHeight="1">
      <c r="C4834" s="27" t="s">
        <v>83</v>
      </c>
      <c r="D4834" s="27" t="str">
        <f>+"Overhead &amp; Profit "&amp;$L$3*100&amp;"%"</f>
        <v>Overhead &amp; Profit 9,5%</v>
      </c>
      <c r="E4834" s="28"/>
      <c r="F4834" s="28"/>
      <c r="G4834" s="27">
        <f>$L$3</f>
        <v>9.5000000000000001E-2</v>
      </c>
      <c r="H4834" s="28"/>
      <c r="I4834" s="36">
        <f>G4834*I4833</f>
        <v>29464.154999999999</v>
      </c>
    </row>
    <row r="4835" spans="2:13" ht="15" customHeight="1">
      <c r="B4835" s="37" t="str">
        <f>+$M$10&amp;J4835</f>
        <v>PPL67</v>
      </c>
      <c r="C4835" s="27" t="s">
        <v>1</v>
      </c>
      <c r="D4835" s="27" t="s">
        <v>94</v>
      </c>
      <c r="E4835" s="28"/>
      <c r="F4835" s="28"/>
      <c r="G4835" s="28"/>
      <c r="H4835" s="33"/>
      <c r="I4835" s="36">
        <f>SUM(I4833:I4834)</f>
        <v>339613.15500000003</v>
      </c>
      <c r="J4835" s="21">
        <v>67</v>
      </c>
    </row>
    <row r="4836" spans="2:13" ht="15" customHeight="1">
      <c r="B4836" s="26"/>
    </row>
    <row r="4837" spans="2:13" ht="15" customHeight="1">
      <c r="B4837" s="26"/>
      <c r="C4837" s="21" t="str">
        <f>VLOOKUP(B4852,'REKAP ANALISA'!$C:$G,3,0)</f>
        <v>Pemasangan 1 m2 floor harderner</v>
      </c>
    </row>
    <row r="4838" spans="2:13">
      <c r="C4838" s="27" t="s">
        <v>0</v>
      </c>
      <c r="D4838" s="27" t="s">
        <v>60</v>
      </c>
      <c r="E4838" s="27" t="s">
        <v>59</v>
      </c>
      <c r="F4838" s="27" t="s">
        <v>61</v>
      </c>
      <c r="G4838" s="27" t="s">
        <v>62</v>
      </c>
      <c r="H4838" s="27" t="s">
        <v>85</v>
      </c>
      <c r="I4838" s="27" t="s">
        <v>86</v>
      </c>
      <c r="M4838" s="21"/>
    </row>
    <row r="4839" spans="2:13">
      <c r="C4839" s="27" t="s">
        <v>14</v>
      </c>
      <c r="D4839" s="27" t="s">
        <v>87</v>
      </c>
      <c r="E4839" s="28"/>
      <c r="F4839" s="28"/>
      <c r="G4839" s="28"/>
      <c r="H4839" s="28"/>
      <c r="I4839" s="28"/>
      <c r="M4839" s="21"/>
    </row>
    <row r="4840" spans="2:13" ht="15" customHeight="1">
      <c r="C4840" s="28"/>
      <c r="D4840" s="27" t="s">
        <v>53</v>
      </c>
      <c r="E4840" s="27" t="s">
        <v>63</v>
      </c>
      <c r="F4840" s="29" t="s">
        <v>50</v>
      </c>
      <c r="G4840" s="27">
        <v>0.12</v>
      </c>
      <c r="H4840" s="30">
        <f>VLOOKUP(E4840,UPAH!$C:$F,4,0)</f>
        <v>93000</v>
      </c>
      <c r="I4840" s="31">
        <f t="shared" ref="I4840:I4843" si="489">+G4840*H4840</f>
        <v>11160</v>
      </c>
    </row>
    <row r="4841" spans="2:13" ht="15" customHeight="1">
      <c r="C4841" s="28"/>
      <c r="D4841" s="27" t="s">
        <v>2167</v>
      </c>
      <c r="E4841" s="27" t="s">
        <v>64</v>
      </c>
      <c r="F4841" s="29" t="s">
        <v>50</v>
      </c>
      <c r="G4841" s="27">
        <v>0.12</v>
      </c>
      <c r="H4841" s="30">
        <f>VLOOKUP(E4841,UPAH!$C:$F,4,0)</f>
        <v>98000</v>
      </c>
      <c r="I4841" s="31">
        <f t="shared" si="489"/>
        <v>11760</v>
      </c>
    </row>
    <row r="4842" spans="2:13" ht="15" customHeight="1">
      <c r="C4842" s="28"/>
      <c r="D4842" s="27" t="s">
        <v>51</v>
      </c>
      <c r="E4842" s="27" t="s">
        <v>65</v>
      </c>
      <c r="F4842" s="29" t="s">
        <v>50</v>
      </c>
      <c r="G4842" s="27">
        <v>1.2E-2</v>
      </c>
      <c r="H4842" s="30">
        <f>VLOOKUP(E4842,UPAH!$C:$F,4,0)</f>
        <v>106000</v>
      </c>
      <c r="I4842" s="31">
        <f t="shared" si="489"/>
        <v>1272</v>
      </c>
    </row>
    <row r="4843" spans="2:13" ht="15" customHeight="1">
      <c r="C4843" s="28"/>
      <c r="D4843" s="27" t="s">
        <v>49</v>
      </c>
      <c r="E4843" s="27" t="s">
        <v>66</v>
      </c>
      <c r="F4843" s="29" t="s">
        <v>50</v>
      </c>
      <c r="G4843" s="27">
        <v>6.0000000000000001E-3</v>
      </c>
      <c r="H4843" s="30">
        <f>VLOOKUP(E4843,UPAH!$C:$F,4,0)</f>
        <v>111000</v>
      </c>
      <c r="I4843" s="31">
        <f t="shared" si="489"/>
        <v>666</v>
      </c>
    </row>
    <row r="4844" spans="2:13" ht="15" customHeight="1">
      <c r="C4844" s="28"/>
      <c r="D4844" s="28"/>
      <c r="E4844" s="28"/>
      <c r="F4844" s="34" t="s">
        <v>88</v>
      </c>
      <c r="G4844" s="35"/>
      <c r="H4844" s="33"/>
      <c r="I4844" s="32">
        <f>SUM(I4840:I4843)</f>
        <v>24858</v>
      </c>
    </row>
    <row r="4845" spans="2:13" ht="15" customHeight="1">
      <c r="C4845" s="27" t="s">
        <v>80</v>
      </c>
      <c r="D4845" s="27" t="s">
        <v>89</v>
      </c>
      <c r="E4845" s="28"/>
      <c r="F4845" s="28"/>
      <c r="G4845" s="28"/>
      <c r="H4845" s="33"/>
      <c r="I4845" s="28"/>
    </row>
    <row r="4846" spans="2:13" ht="15" customHeight="1">
      <c r="C4846" s="28"/>
      <c r="D4846" s="27" t="s">
        <v>2511</v>
      </c>
      <c r="E4846" s="27" t="s">
        <v>2512</v>
      </c>
      <c r="F4846" s="30" t="str">
        <f>VLOOKUP(E4846,MATERIAL!$C:$F,3,0)</f>
        <v>Kg</v>
      </c>
      <c r="G4846" s="27">
        <v>5</v>
      </c>
      <c r="H4846" s="30">
        <f>VLOOKUP(E4846,MATERIAL!$C:$F,4,0)</f>
        <v>112000</v>
      </c>
      <c r="I4846" s="31">
        <f t="shared" ref="I4846" si="490">+G4846*H4846</f>
        <v>560000</v>
      </c>
    </row>
    <row r="4847" spans="2:13" ht="15" customHeight="1">
      <c r="C4847" s="28"/>
      <c r="D4847" s="28"/>
      <c r="E4847" s="28"/>
      <c r="F4847" s="34" t="s">
        <v>90</v>
      </c>
      <c r="G4847" s="35"/>
      <c r="H4847" s="33"/>
      <c r="I4847" s="32">
        <f>SUM(I4846)</f>
        <v>560000</v>
      </c>
    </row>
    <row r="4848" spans="2:13" ht="15" customHeight="1">
      <c r="C4848" s="27" t="s">
        <v>81</v>
      </c>
      <c r="D4848" s="27" t="s">
        <v>91</v>
      </c>
      <c r="E4848" s="28"/>
      <c r="F4848" s="28"/>
      <c r="G4848" s="28"/>
      <c r="H4848" s="33"/>
      <c r="I4848" s="33"/>
    </row>
    <row r="4849" spans="2:13" ht="15" customHeight="1">
      <c r="C4849" s="28"/>
      <c r="D4849" s="28"/>
      <c r="E4849" s="28"/>
      <c r="F4849" s="34" t="s">
        <v>92</v>
      </c>
      <c r="G4849" s="35"/>
      <c r="H4849" s="33"/>
      <c r="I4849" s="33"/>
    </row>
    <row r="4850" spans="2:13" ht="15" customHeight="1">
      <c r="C4850" s="27" t="s">
        <v>82</v>
      </c>
      <c r="D4850" s="27" t="s">
        <v>93</v>
      </c>
      <c r="E4850" s="28"/>
      <c r="F4850" s="28"/>
      <c r="G4850" s="28"/>
      <c r="H4850" s="33"/>
      <c r="I4850" s="36">
        <f>I4844+I4847</f>
        <v>584858</v>
      </c>
    </row>
    <row r="4851" spans="2:13" ht="15" customHeight="1">
      <c r="C4851" s="27" t="s">
        <v>83</v>
      </c>
      <c r="D4851" s="27" t="str">
        <f>+"Overhead &amp; Profit "&amp;$L$3*100&amp;"%"</f>
        <v>Overhead &amp; Profit 9,5%</v>
      </c>
      <c r="E4851" s="28"/>
      <c r="F4851" s="28"/>
      <c r="G4851" s="27">
        <f>$L$3</f>
        <v>9.5000000000000001E-2</v>
      </c>
      <c r="H4851" s="28"/>
      <c r="I4851" s="36">
        <f>G4851*I4850</f>
        <v>55561.51</v>
      </c>
    </row>
    <row r="4852" spans="2:13" ht="15" customHeight="1">
      <c r="B4852" s="37" t="str">
        <f>+$M$10&amp;J4852</f>
        <v>PPL68</v>
      </c>
      <c r="C4852" s="27" t="s">
        <v>1</v>
      </c>
      <c r="D4852" s="27" t="s">
        <v>94</v>
      </c>
      <c r="E4852" s="28"/>
      <c r="F4852" s="28"/>
      <c r="G4852" s="28"/>
      <c r="H4852" s="33"/>
      <c r="I4852" s="36">
        <f>SUM(I4850:I4851)</f>
        <v>640419.51</v>
      </c>
      <c r="J4852" s="21">
        <v>68</v>
      </c>
    </row>
    <row r="4853" spans="2:13" ht="15" customHeight="1">
      <c r="B4853" s="26"/>
    </row>
    <row r="4854" spans="2:13" ht="15" customHeight="1">
      <c r="B4854" s="26"/>
      <c r="C4854" s="21" t="str">
        <f>VLOOKUP(B4870,'REKAP ANALISA'!$C:$G,3,0)</f>
        <v>Pemasangan 1 m’ plint vynil 15cm x 30cm</v>
      </c>
    </row>
    <row r="4855" spans="2:13" ht="15" customHeight="1">
      <c r="C4855" s="27" t="s">
        <v>0</v>
      </c>
      <c r="D4855" s="27" t="s">
        <v>60</v>
      </c>
      <c r="E4855" s="27" t="s">
        <v>59</v>
      </c>
      <c r="F4855" s="27" t="s">
        <v>61</v>
      </c>
      <c r="G4855" s="27" t="s">
        <v>62</v>
      </c>
      <c r="H4855" s="27" t="s">
        <v>85</v>
      </c>
      <c r="I4855" s="27" t="s">
        <v>86</v>
      </c>
    </row>
    <row r="4856" spans="2:13">
      <c r="C4856" s="27" t="s">
        <v>14</v>
      </c>
      <c r="D4856" s="27" t="s">
        <v>87</v>
      </c>
      <c r="E4856" s="28"/>
      <c r="F4856" s="28"/>
      <c r="G4856" s="28"/>
      <c r="H4856" s="28"/>
      <c r="I4856" s="28"/>
      <c r="M4856" s="21"/>
    </row>
    <row r="4857" spans="2:13">
      <c r="C4857" s="28"/>
      <c r="D4857" s="27" t="s">
        <v>53</v>
      </c>
      <c r="E4857" s="27" t="s">
        <v>63</v>
      </c>
      <c r="F4857" s="29" t="s">
        <v>50</v>
      </c>
      <c r="G4857" s="27">
        <v>0.08</v>
      </c>
      <c r="H4857" s="30">
        <f>VLOOKUP(E4857,UPAH!$C:$F,4,0)</f>
        <v>93000</v>
      </c>
      <c r="I4857" s="31">
        <f t="shared" ref="I4857:I4860" si="491">+G4857*H4857</f>
        <v>7440</v>
      </c>
      <c r="M4857" s="21"/>
    </row>
    <row r="4858" spans="2:13" ht="15" customHeight="1">
      <c r="C4858" s="28"/>
      <c r="D4858" s="27" t="s">
        <v>2167</v>
      </c>
      <c r="E4858" s="27" t="s">
        <v>64</v>
      </c>
      <c r="F4858" s="29" t="s">
        <v>50</v>
      </c>
      <c r="G4858" s="27">
        <v>0.08</v>
      </c>
      <c r="H4858" s="30">
        <f>VLOOKUP(E4858,UPAH!$C:$F,4,0)</f>
        <v>98000</v>
      </c>
      <c r="I4858" s="31">
        <f t="shared" si="491"/>
        <v>7840</v>
      </c>
    </row>
    <row r="4859" spans="2:13" ht="15" customHeight="1">
      <c r="C4859" s="28"/>
      <c r="D4859" s="27" t="s">
        <v>51</v>
      </c>
      <c r="E4859" s="27" t="s">
        <v>65</v>
      </c>
      <c r="F4859" s="29" t="s">
        <v>50</v>
      </c>
      <c r="G4859" s="27">
        <v>8.0000000000000002E-3</v>
      </c>
      <c r="H4859" s="30">
        <f>VLOOKUP(E4859,UPAH!$C:$F,4,0)</f>
        <v>106000</v>
      </c>
      <c r="I4859" s="31">
        <f t="shared" si="491"/>
        <v>848</v>
      </c>
    </row>
    <row r="4860" spans="2:13" ht="15" customHeight="1">
      <c r="C4860" s="28"/>
      <c r="D4860" s="27" t="s">
        <v>49</v>
      </c>
      <c r="E4860" s="27" t="s">
        <v>66</v>
      </c>
      <c r="F4860" s="29" t="s">
        <v>50</v>
      </c>
      <c r="G4860" s="27">
        <v>4.0000000000000001E-3</v>
      </c>
      <c r="H4860" s="30">
        <f>VLOOKUP(E4860,UPAH!$C:$F,4,0)</f>
        <v>111000</v>
      </c>
      <c r="I4860" s="31">
        <f t="shared" si="491"/>
        <v>444</v>
      </c>
    </row>
    <row r="4861" spans="2:13" ht="15" customHeight="1">
      <c r="C4861" s="28"/>
      <c r="D4861" s="28"/>
      <c r="E4861" s="28"/>
      <c r="F4861" s="34" t="s">
        <v>88</v>
      </c>
      <c r="G4861" s="35"/>
      <c r="H4861" s="33"/>
      <c r="I4861" s="32">
        <f>SUM(I4857:I4860)</f>
        <v>16572</v>
      </c>
    </row>
    <row r="4862" spans="2:13" ht="15" customHeight="1">
      <c r="C4862" s="27" t="s">
        <v>80</v>
      </c>
      <c r="D4862" s="27" t="s">
        <v>89</v>
      </c>
      <c r="E4862" s="28"/>
      <c r="F4862" s="28"/>
      <c r="G4862" s="28"/>
      <c r="H4862" s="33"/>
      <c r="I4862" s="28"/>
    </row>
    <row r="4863" spans="2:13" ht="15" customHeight="1">
      <c r="C4863" s="28"/>
      <c r="D4863" s="27" t="s">
        <v>2513</v>
      </c>
      <c r="E4863" s="27" t="s">
        <v>2514</v>
      </c>
      <c r="F4863" s="30" t="str">
        <f>VLOOKUP(E4863,MATERIAL!$C:$F,3,0)</f>
        <v>Bh</v>
      </c>
      <c r="G4863" s="27">
        <v>1.76</v>
      </c>
      <c r="H4863" s="30">
        <f>VLOOKUP(E4863,MATERIAL!$C:$F,4,0)</f>
        <v>14600</v>
      </c>
      <c r="I4863" s="31">
        <f t="shared" ref="I4863:I4864" si="492">+G4863*H4863</f>
        <v>25696</v>
      </c>
    </row>
    <row r="4864" spans="2:13" ht="15" customHeight="1">
      <c r="C4864" s="28"/>
      <c r="D4864" s="27" t="s">
        <v>2469</v>
      </c>
      <c r="E4864" s="27" t="s">
        <v>2470</v>
      </c>
      <c r="F4864" s="30" t="str">
        <f>VLOOKUP(E4864,MATERIAL!$C:$F,3,0)</f>
        <v>Kg</v>
      </c>
      <c r="G4864" s="27">
        <v>0.08</v>
      </c>
      <c r="H4864" s="30">
        <f>VLOOKUP(E4864,MATERIAL!$C:$F,4,0)</f>
        <v>82700</v>
      </c>
      <c r="I4864" s="31">
        <f t="shared" si="492"/>
        <v>6616</v>
      </c>
    </row>
    <row r="4865" spans="2:13" ht="15" customHeight="1">
      <c r="C4865" s="28"/>
      <c r="D4865" s="28"/>
      <c r="E4865" s="28"/>
      <c r="F4865" s="34" t="s">
        <v>90</v>
      </c>
      <c r="G4865" s="35"/>
      <c r="H4865" s="33"/>
      <c r="I4865" s="32">
        <f>SUM(I4863:I4864)</f>
        <v>32312</v>
      </c>
    </row>
    <row r="4866" spans="2:13" ht="15" customHeight="1">
      <c r="C4866" s="27" t="s">
        <v>81</v>
      </c>
      <c r="D4866" s="27" t="s">
        <v>91</v>
      </c>
      <c r="E4866" s="28"/>
      <c r="F4866" s="28"/>
      <c r="G4866" s="28"/>
      <c r="H4866" s="33"/>
      <c r="I4866" s="33"/>
    </row>
    <row r="4867" spans="2:13" ht="15" customHeight="1">
      <c r="C4867" s="28"/>
      <c r="D4867" s="28"/>
      <c r="E4867" s="28"/>
      <c r="F4867" s="34" t="s">
        <v>92</v>
      </c>
      <c r="G4867" s="35"/>
      <c r="H4867" s="33"/>
      <c r="I4867" s="33"/>
    </row>
    <row r="4868" spans="2:13" ht="15" customHeight="1">
      <c r="C4868" s="27" t="s">
        <v>82</v>
      </c>
      <c r="D4868" s="27" t="s">
        <v>93</v>
      </c>
      <c r="E4868" s="28"/>
      <c r="F4868" s="28"/>
      <c r="G4868" s="28"/>
      <c r="H4868" s="33"/>
      <c r="I4868" s="36">
        <f>I4861+I4865</f>
        <v>48884</v>
      </c>
    </row>
    <row r="4869" spans="2:13" ht="15" customHeight="1">
      <c r="C4869" s="27" t="s">
        <v>83</v>
      </c>
      <c r="D4869" s="27" t="str">
        <f>+"Overhead &amp; Profit "&amp;$L$3*100&amp;"%"</f>
        <v>Overhead &amp; Profit 9,5%</v>
      </c>
      <c r="E4869" s="28"/>
      <c r="F4869" s="28"/>
      <c r="G4869" s="27">
        <f>$L$3</f>
        <v>9.5000000000000001E-2</v>
      </c>
      <c r="H4869" s="33"/>
      <c r="I4869" s="36">
        <f>G4869*I4868</f>
        <v>4643.9800000000005</v>
      </c>
    </row>
    <row r="4870" spans="2:13" ht="15" customHeight="1">
      <c r="B4870" s="37" t="str">
        <f>+$M$10&amp;J4870</f>
        <v>PPL69</v>
      </c>
      <c r="C4870" s="27" t="s">
        <v>1</v>
      </c>
      <c r="D4870" s="27" t="s">
        <v>94</v>
      </c>
      <c r="E4870" s="28"/>
      <c r="F4870" s="28"/>
      <c r="G4870" s="28"/>
      <c r="H4870" s="33"/>
      <c r="I4870" s="36">
        <f>SUM(I4868:I4869)</f>
        <v>53527.98</v>
      </c>
      <c r="J4870" s="21">
        <v>69</v>
      </c>
    </row>
    <row r="4871" spans="2:13" ht="15" customHeight="1">
      <c r="B4871" s="26"/>
    </row>
    <row r="4872" spans="2:13" ht="15" customHeight="1">
      <c r="B4872" s="26"/>
      <c r="C4872" s="21" t="str">
        <f>VLOOKUP(B4888,'REKAP ANALISA'!$C:$G,3,0)</f>
        <v>Pemasangan 1 m’ plint kayu tebal 2 cm lebar 10 cm</v>
      </c>
    </row>
    <row r="4873" spans="2:13">
      <c r="C4873" s="27" t="s">
        <v>0</v>
      </c>
      <c r="D4873" s="27" t="s">
        <v>60</v>
      </c>
      <c r="E4873" s="27" t="s">
        <v>59</v>
      </c>
      <c r="F4873" s="27" t="s">
        <v>61</v>
      </c>
      <c r="G4873" s="27" t="s">
        <v>62</v>
      </c>
      <c r="H4873" s="27" t="s">
        <v>85</v>
      </c>
      <c r="I4873" s="27" t="s">
        <v>86</v>
      </c>
      <c r="M4873" s="21"/>
    </row>
    <row r="4874" spans="2:13">
      <c r="C4874" s="27" t="s">
        <v>14</v>
      </c>
      <c r="D4874" s="27" t="s">
        <v>87</v>
      </c>
      <c r="E4874" s="28"/>
      <c r="F4874" s="28"/>
      <c r="G4874" s="28"/>
      <c r="H4874" s="28"/>
      <c r="I4874" s="28"/>
      <c r="M4874" s="21"/>
    </row>
    <row r="4875" spans="2:13" ht="15" customHeight="1">
      <c r="C4875" s="28"/>
      <c r="D4875" s="27" t="s">
        <v>53</v>
      </c>
      <c r="E4875" s="27" t="s">
        <v>63</v>
      </c>
      <c r="F4875" s="29" t="s">
        <v>50</v>
      </c>
      <c r="G4875" s="27">
        <v>0.12</v>
      </c>
      <c r="H4875" s="30">
        <f>VLOOKUP(E4875,UPAH!$C:$F,4,0)</f>
        <v>93000</v>
      </c>
      <c r="I4875" s="31">
        <f t="shared" ref="I4875:I4878" si="493">+G4875*H4875</f>
        <v>11160</v>
      </c>
    </row>
    <row r="4876" spans="2:13" ht="15" customHeight="1">
      <c r="C4876" s="28"/>
      <c r="D4876" s="27" t="s">
        <v>2167</v>
      </c>
      <c r="E4876" s="27" t="s">
        <v>64</v>
      </c>
      <c r="F4876" s="29" t="s">
        <v>50</v>
      </c>
      <c r="G4876" s="27">
        <v>0.12</v>
      </c>
      <c r="H4876" s="30">
        <f>VLOOKUP(E4876,UPAH!$C:$F,4,0)</f>
        <v>98000</v>
      </c>
      <c r="I4876" s="31">
        <f t="shared" si="493"/>
        <v>11760</v>
      </c>
    </row>
    <row r="4877" spans="2:13" ht="15" customHeight="1">
      <c r="C4877" s="28"/>
      <c r="D4877" s="27" t="s">
        <v>51</v>
      </c>
      <c r="E4877" s="27" t="s">
        <v>65</v>
      </c>
      <c r="F4877" s="29" t="s">
        <v>50</v>
      </c>
      <c r="G4877" s="27">
        <v>1.2E-2</v>
      </c>
      <c r="H4877" s="30">
        <f>VLOOKUP(E4877,UPAH!$C:$F,4,0)</f>
        <v>106000</v>
      </c>
      <c r="I4877" s="31">
        <f t="shared" si="493"/>
        <v>1272</v>
      </c>
    </row>
    <row r="4878" spans="2:13" ht="15" customHeight="1">
      <c r="C4878" s="28"/>
      <c r="D4878" s="27" t="s">
        <v>49</v>
      </c>
      <c r="E4878" s="27" t="s">
        <v>66</v>
      </c>
      <c r="F4878" s="29" t="s">
        <v>50</v>
      </c>
      <c r="G4878" s="27">
        <v>6.0000000000000001E-3</v>
      </c>
      <c r="H4878" s="30">
        <f>VLOOKUP(E4878,UPAH!$C:$F,4,0)</f>
        <v>111000</v>
      </c>
      <c r="I4878" s="31">
        <f t="shared" si="493"/>
        <v>666</v>
      </c>
    </row>
    <row r="4879" spans="2:13" ht="15" customHeight="1">
      <c r="C4879" s="28"/>
      <c r="D4879" s="28"/>
      <c r="E4879" s="28"/>
      <c r="F4879" s="34" t="s">
        <v>88</v>
      </c>
      <c r="G4879" s="35"/>
      <c r="H4879" s="33"/>
      <c r="I4879" s="32">
        <f>SUM(I4875:I4878)</f>
        <v>24858</v>
      </c>
    </row>
    <row r="4880" spans="2:13" ht="15" customHeight="1">
      <c r="C4880" s="27" t="s">
        <v>80</v>
      </c>
      <c r="D4880" s="27" t="s">
        <v>89</v>
      </c>
      <c r="E4880" s="28"/>
      <c r="F4880" s="28"/>
      <c r="G4880" s="28"/>
      <c r="H4880" s="33"/>
      <c r="I4880" s="28"/>
    </row>
    <row r="4881" spans="2:13" ht="15" customHeight="1">
      <c r="C4881" s="28"/>
      <c r="D4881" s="27" t="s">
        <v>2515</v>
      </c>
      <c r="E4881" s="27" t="s">
        <v>115</v>
      </c>
      <c r="F4881" s="30" t="str">
        <f>VLOOKUP(E4881,MATERIAL!$C:$F,3,0)</f>
        <v>m3</v>
      </c>
      <c r="G4881" s="27">
        <v>3.0000000000000001E-3</v>
      </c>
      <c r="H4881" s="30">
        <f>VLOOKUP(E4881,MATERIAL!$C:$F,4,0)</f>
        <v>8811600</v>
      </c>
      <c r="I4881" s="31">
        <f t="shared" ref="I4881:I4882" si="494">+G4881*H4881</f>
        <v>26434.799999999999</v>
      </c>
    </row>
    <row r="4882" spans="2:13" ht="15" customHeight="1">
      <c r="C4882" s="28"/>
      <c r="D4882" s="27" t="s">
        <v>2324</v>
      </c>
      <c r="E4882" s="27" t="s">
        <v>102</v>
      </c>
      <c r="F4882" s="30" t="str">
        <f>VLOOKUP(E4882,MATERIAL!$C:$F,3,0)</f>
        <v>Kg</v>
      </c>
      <c r="G4882" s="27">
        <v>0.05</v>
      </c>
      <c r="H4882" s="30">
        <f>VLOOKUP(E4882,MATERIAL!$C:$F,4,0)</f>
        <v>18000</v>
      </c>
      <c r="I4882" s="31">
        <f t="shared" si="494"/>
        <v>900</v>
      </c>
    </row>
    <row r="4883" spans="2:13" ht="15" customHeight="1">
      <c r="C4883" s="28"/>
      <c r="D4883" s="28"/>
      <c r="E4883" s="28"/>
      <c r="F4883" s="34" t="s">
        <v>90</v>
      </c>
      <c r="G4883" s="35"/>
      <c r="H4883" s="33"/>
      <c r="I4883" s="32">
        <f>SUM(I4881:I4882)</f>
        <v>27334.799999999999</v>
      </c>
    </row>
    <row r="4884" spans="2:13" ht="15" customHeight="1">
      <c r="C4884" s="27" t="s">
        <v>81</v>
      </c>
      <c r="D4884" s="27" t="s">
        <v>91</v>
      </c>
      <c r="E4884" s="28"/>
      <c r="F4884" s="28"/>
      <c r="G4884" s="28"/>
      <c r="H4884" s="33"/>
      <c r="I4884" s="33"/>
    </row>
    <row r="4885" spans="2:13" ht="15" customHeight="1">
      <c r="C4885" s="28"/>
      <c r="D4885" s="28"/>
      <c r="E4885" s="28"/>
      <c r="F4885" s="34" t="s">
        <v>92</v>
      </c>
      <c r="G4885" s="35"/>
      <c r="H4885" s="33"/>
      <c r="I4885" s="33"/>
    </row>
    <row r="4886" spans="2:13" ht="15" customHeight="1">
      <c r="C4886" s="27" t="s">
        <v>82</v>
      </c>
      <c r="D4886" s="27" t="s">
        <v>93</v>
      </c>
      <c r="E4886" s="28"/>
      <c r="F4886" s="28"/>
      <c r="G4886" s="28"/>
      <c r="H4886" s="33"/>
      <c r="I4886" s="36">
        <f>I4879+I4883</f>
        <v>52192.800000000003</v>
      </c>
    </row>
    <row r="4887" spans="2:13" ht="15" customHeight="1">
      <c r="C4887" s="27" t="s">
        <v>83</v>
      </c>
      <c r="D4887" s="27" t="str">
        <f>+"Overhead &amp; Profit "&amp;$L$3*100&amp;"%"</f>
        <v>Overhead &amp; Profit 9,5%</v>
      </c>
      <c r="E4887" s="28"/>
      <c r="F4887" s="28"/>
      <c r="G4887" s="27">
        <f>$L$3</f>
        <v>9.5000000000000001E-2</v>
      </c>
      <c r="H4887" s="28"/>
      <c r="I4887" s="36">
        <f>G4887*I4886</f>
        <v>4958.3160000000007</v>
      </c>
    </row>
    <row r="4888" spans="2:13" ht="15" customHeight="1">
      <c r="B4888" s="37" t="str">
        <f>+$M$10&amp;J4888</f>
        <v>PPL70</v>
      </c>
      <c r="C4888" s="27" t="s">
        <v>1</v>
      </c>
      <c r="D4888" s="27" t="s">
        <v>94</v>
      </c>
      <c r="E4888" s="28"/>
      <c r="F4888" s="28"/>
      <c r="G4888" s="28"/>
      <c r="H4888" s="33"/>
      <c r="I4888" s="36">
        <f>SUM(I4886:I4887)</f>
        <v>57151.116000000002</v>
      </c>
      <c r="J4888" s="21">
        <v>70</v>
      </c>
    </row>
    <row r="4889" spans="2:13" ht="15" customHeight="1">
      <c r="B4889" s="26"/>
    </row>
    <row r="4890" spans="2:13" ht="15" customHeight="1">
      <c r="B4890" s="26"/>
      <c r="C4890" s="21" t="str">
        <f>VLOOKUP(B4907,'REKAP ANALISA'!$C:$G,3,0)</f>
        <v>Pemasangan 1 m2 paving block natural tebal 6 cm</v>
      </c>
    </row>
    <row r="4891" spans="2:13">
      <c r="C4891" s="27" t="s">
        <v>0</v>
      </c>
      <c r="D4891" s="27" t="s">
        <v>60</v>
      </c>
      <c r="E4891" s="27" t="s">
        <v>59</v>
      </c>
      <c r="F4891" s="27" t="s">
        <v>61</v>
      </c>
      <c r="G4891" s="27" t="s">
        <v>62</v>
      </c>
      <c r="H4891" s="27" t="s">
        <v>85</v>
      </c>
      <c r="I4891" s="27" t="s">
        <v>86</v>
      </c>
      <c r="M4891" s="21"/>
    </row>
    <row r="4892" spans="2:13">
      <c r="C4892" s="27" t="s">
        <v>14</v>
      </c>
      <c r="D4892" s="27" t="s">
        <v>87</v>
      </c>
      <c r="E4892" s="28"/>
      <c r="F4892" s="28"/>
      <c r="G4892" s="28"/>
      <c r="H4892" s="28"/>
      <c r="I4892" s="28"/>
      <c r="M4892" s="21"/>
    </row>
    <row r="4893" spans="2:13" ht="15" customHeight="1">
      <c r="C4893" s="28"/>
      <c r="D4893" s="27" t="s">
        <v>53</v>
      </c>
      <c r="E4893" s="27" t="s">
        <v>63</v>
      </c>
      <c r="F4893" s="29" t="s">
        <v>50</v>
      </c>
      <c r="G4893" s="27">
        <v>0.25</v>
      </c>
      <c r="H4893" s="30">
        <f>VLOOKUP(E4893,UPAH!$C:$F,4,0)</f>
        <v>93000</v>
      </c>
      <c r="I4893" s="31">
        <f t="shared" ref="I4893:I4896" si="495">+G4893*H4893</f>
        <v>23250</v>
      </c>
    </row>
    <row r="4894" spans="2:13" ht="15" customHeight="1">
      <c r="C4894" s="28"/>
      <c r="D4894" s="27" t="s">
        <v>96</v>
      </c>
      <c r="E4894" s="27" t="s">
        <v>64</v>
      </c>
      <c r="F4894" s="29" t="s">
        <v>50</v>
      </c>
      <c r="G4894" s="27">
        <v>0.25</v>
      </c>
      <c r="H4894" s="30">
        <f>VLOOKUP(E4894,UPAH!$C:$F,4,0)</f>
        <v>98000</v>
      </c>
      <c r="I4894" s="31">
        <f t="shared" si="495"/>
        <v>24500</v>
      </c>
    </row>
    <row r="4895" spans="2:13" ht="15" customHeight="1">
      <c r="C4895" s="28"/>
      <c r="D4895" s="27" t="s">
        <v>51</v>
      </c>
      <c r="E4895" s="27" t="s">
        <v>65</v>
      </c>
      <c r="F4895" s="29" t="s">
        <v>50</v>
      </c>
      <c r="G4895" s="27">
        <v>2.5000000000000001E-2</v>
      </c>
      <c r="H4895" s="30">
        <f>VLOOKUP(E4895,UPAH!$C:$F,4,0)</f>
        <v>106000</v>
      </c>
      <c r="I4895" s="31">
        <f t="shared" si="495"/>
        <v>2650</v>
      </c>
    </row>
    <row r="4896" spans="2:13" ht="15" customHeight="1">
      <c r="C4896" s="28"/>
      <c r="D4896" s="27" t="s">
        <v>49</v>
      </c>
      <c r="E4896" s="27" t="s">
        <v>66</v>
      </c>
      <c r="F4896" s="29" t="s">
        <v>50</v>
      </c>
      <c r="G4896" s="27">
        <v>2.5000000000000001E-3</v>
      </c>
      <c r="H4896" s="30">
        <f>VLOOKUP(E4896,UPAH!$C:$F,4,0)</f>
        <v>111000</v>
      </c>
      <c r="I4896" s="31">
        <f t="shared" si="495"/>
        <v>277.5</v>
      </c>
    </row>
    <row r="4897" spans="2:13" ht="15" customHeight="1">
      <c r="C4897" s="28"/>
      <c r="D4897" s="28"/>
      <c r="E4897" s="28"/>
      <c r="F4897" s="34" t="s">
        <v>88</v>
      </c>
      <c r="G4897" s="35"/>
      <c r="H4897" s="33"/>
      <c r="I4897" s="32">
        <f>SUM(I4893:I4896)</f>
        <v>50677.5</v>
      </c>
    </row>
    <row r="4898" spans="2:13" ht="15" customHeight="1">
      <c r="C4898" s="27" t="s">
        <v>80</v>
      </c>
      <c r="D4898" s="27" t="s">
        <v>89</v>
      </c>
      <c r="E4898" s="28"/>
      <c r="F4898" s="28"/>
      <c r="G4898" s="28"/>
      <c r="H4898" s="33"/>
      <c r="I4898" s="28"/>
    </row>
    <row r="4899" spans="2:13" ht="15" customHeight="1">
      <c r="C4899" s="28"/>
      <c r="D4899" s="27" t="s">
        <v>41</v>
      </c>
      <c r="E4899" s="27" t="s">
        <v>2516</v>
      </c>
      <c r="F4899" s="30" t="str">
        <f>VLOOKUP(E4899,MATERIAL!$C:$F,3,0)</f>
        <v>M2</v>
      </c>
      <c r="G4899" s="27">
        <v>1.01</v>
      </c>
      <c r="H4899" s="30">
        <f>VLOOKUP(E4899,MATERIAL!$C:$F,4,0)</f>
        <v>58200</v>
      </c>
      <c r="I4899" s="31">
        <f t="shared" ref="I4899:I4900" si="496">+G4899*H4899</f>
        <v>58782</v>
      </c>
    </row>
    <row r="4900" spans="2:13" ht="15" customHeight="1">
      <c r="C4900" s="28"/>
      <c r="D4900" s="27" t="s">
        <v>105</v>
      </c>
      <c r="E4900" s="27" t="s">
        <v>106</v>
      </c>
      <c r="F4900" s="30" t="str">
        <f>VLOOKUP(E4900,MATERIAL!$C:$F,3,0)</f>
        <v>m3</v>
      </c>
      <c r="G4900" s="27">
        <v>0.05</v>
      </c>
      <c r="H4900" s="30">
        <f>VLOOKUP(E4900,MATERIAL!$C:$F,4,0)</f>
        <v>103800</v>
      </c>
      <c r="I4900" s="31">
        <f t="shared" si="496"/>
        <v>5190</v>
      </c>
    </row>
    <row r="4901" spans="2:13" ht="15" customHeight="1">
      <c r="C4901" s="28"/>
      <c r="D4901" s="28"/>
      <c r="E4901" s="28"/>
      <c r="F4901" s="34" t="s">
        <v>90</v>
      </c>
      <c r="G4901" s="35"/>
      <c r="H4901" s="33"/>
      <c r="I4901" s="32">
        <f>SUM(I4899:I4900)</f>
        <v>63972</v>
      </c>
    </row>
    <row r="4902" spans="2:13" ht="15" customHeight="1">
      <c r="C4902" s="27" t="s">
        <v>81</v>
      </c>
      <c r="D4902" s="27" t="s">
        <v>91</v>
      </c>
      <c r="E4902" s="28"/>
      <c r="F4902" s="28"/>
      <c r="G4902" s="28"/>
      <c r="H4902" s="33"/>
      <c r="I4902" s="28"/>
    </row>
    <row r="4903" spans="2:13" ht="15" customHeight="1">
      <c r="C4903" s="28"/>
      <c r="D4903" s="27" t="s">
        <v>2517</v>
      </c>
      <c r="E4903" s="28"/>
      <c r="F4903" s="29" t="s">
        <v>55</v>
      </c>
      <c r="G4903" s="27">
        <v>0.1</v>
      </c>
      <c r="H4903" s="32">
        <f>I4901</f>
        <v>63972</v>
      </c>
      <c r="I4903" s="31">
        <f t="shared" ref="I4903" si="497">+G4903*H4903</f>
        <v>6397.2000000000007</v>
      </c>
    </row>
    <row r="4904" spans="2:13" ht="15" customHeight="1">
      <c r="C4904" s="28"/>
      <c r="D4904" s="28"/>
      <c r="E4904" s="28"/>
      <c r="F4904" s="34" t="s">
        <v>92</v>
      </c>
      <c r="G4904" s="35"/>
      <c r="H4904" s="33"/>
      <c r="I4904" s="32">
        <f>SUM(I4903)</f>
        <v>6397.2000000000007</v>
      </c>
    </row>
    <row r="4905" spans="2:13" ht="15" customHeight="1">
      <c r="C4905" s="27" t="s">
        <v>82</v>
      </c>
      <c r="D4905" s="27" t="s">
        <v>93</v>
      </c>
      <c r="E4905" s="28"/>
      <c r="F4905" s="28"/>
      <c r="G4905" s="28"/>
      <c r="H4905" s="33"/>
      <c r="I4905" s="36">
        <f>I4897+I4901+I4904</f>
        <v>121046.7</v>
      </c>
    </row>
    <row r="4906" spans="2:13" ht="15" customHeight="1">
      <c r="C4906" s="27" t="s">
        <v>83</v>
      </c>
      <c r="D4906" s="27" t="str">
        <f>+"Overhead &amp; Profit "&amp;$L$3*100&amp;"%"</f>
        <v>Overhead &amp; Profit 9,5%</v>
      </c>
      <c r="E4906" s="28"/>
      <c r="F4906" s="28"/>
      <c r="G4906" s="27">
        <f>$L$3</f>
        <v>9.5000000000000001E-2</v>
      </c>
      <c r="H4906" s="28"/>
      <c r="I4906" s="36">
        <f>G4906*I4905</f>
        <v>11499.4365</v>
      </c>
    </row>
    <row r="4907" spans="2:13" ht="15" customHeight="1">
      <c r="B4907" s="37" t="str">
        <f>+$M$10&amp;J4907</f>
        <v>PPL71</v>
      </c>
      <c r="C4907" s="27" t="s">
        <v>1</v>
      </c>
      <c r="D4907" s="27" t="s">
        <v>94</v>
      </c>
      <c r="E4907" s="28"/>
      <c r="F4907" s="28"/>
      <c r="G4907" s="28"/>
      <c r="H4907" s="33"/>
      <c r="I4907" s="36">
        <f>SUM(I4905:I4906)</f>
        <v>132546.13649999999</v>
      </c>
      <c r="J4907" s="21">
        <v>71</v>
      </c>
    </row>
    <row r="4908" spans="2:13" ht="15" customHeight="1">
      <c r="B4908" s="26"/>
    </row>
    <row r="4909" spans="2:13">
      <c r="B4909" s="26"/>
      <c r="C4909" s="21" t="str">
        <f>VLOOKUP(B4926,'REKAP ANALISA'!$C:$G,3,0)</f>
        <v>Pemasangan 1 m2 paving block natural tebal 8 cm</v>
      </c>
      <c r="M4909" s="21"/>
    </row>
    <row r="4910" spans="2:13">
      <c r="C4910" s="27" t="s">
        <v>0</v>
      </c>
      <c r="D4910" s="27" t="s">
        <v>60</v>
      </c>
      <c r="E4910" s="27" t="s">
        <v>59</v>
      </c>
      <c r="F4910" s="27" t="s">
        <v>61</v>
      </c>
      <c r="G4910" s="27" t="s">
        <v>62</v>
      </c>
      <c r="H4910" s="27" t="s">
        <v>85</v>
      </c>
      <c r="I4910" s="27" t="s">
        <v>86</v>
      </c>
      <c r="M4910" s="21"/>
    </row>
    <row r="4911" spans="2:13" ht="15" customHeight="1">
      <c r="C4911" s="27" t="s">
        <v>14</v>
      </c>
      <c r="D4911" s="27" t="s">
        <v>87</v>
      </c>
      <c r="E4911" s="28"/>
      <c r="F4911" s="28"/>
      <c r="G4911" s="28"/>
      <c r="H4911" s="28"/>
      <c r="I4911" s="28"/>
    </row>
    <row r="4912" spans="2:13" ht="15" customHeight="1">
      <c r="C4912" s="28"/>
      <c r="D4912" s="27" t="s">
        <v>53</v>
      </c>
      <c r="E4912" s="27" t="s">
        <v>63</v>
      </c>
      <c r="F4912" s="29" t="s">
        <v>50</v>
      </c>
      <c r="G4912" s="27">
        <v>0.25</v>
      </c>
      <c r="H4912" s="30">
        <f>VLOOKUP(E4912,UPAH!$C:$F,4,0)</f>
        <v>93000</v>
      </c>
      <c r="I4912" s="31">
        <f t="shared" ref="I4912:I4915" si="498">+G4912*H4912</f>
        <v>23250</v>
      </c>
    </row>
    <row r="4913" spans="2:13" ht="15" customHeight="1">
      <c r="C4913" s="28"/>
      <c r="D4913" s="27" t="s">
        <v>96</v>
      </c>
      <c r="E4913" s="27" t="s">
        <v>64</v>
      </c>
      <c r="F4913" s="29" t="s">
        <v>50</v>
      </c>
      <c r="G4913" s="27">
        <v>0.25</v>
      </c>
      <c r="H4913" s="30">
        <f>VLOOKUP(E4913,UPAH!$C:$F,4,0)</f>
        <v>98000</v>
      </c>
      <c r="I4913" s="31">
        <f t="shared" si="498"/>
        <v>24500</v>
      </c>
    </row>
    <row r="4914" spans="2:13" ht="15" customHeight="1">
      <c r="C4914" s="28"/>
      <c r="D4914" s="27" t="s">
        <v>51</v>
      </c>
      <c r="E4914" s="27" t="s">
        <v>65</v>
      </c>
      <c r="F4914" s="29" t="s">
        <v>50</v>
      </c>
      <c r="G4914" s="27">
        <v>2.5000000000000001E-2</v>
      </c>
      <c r="H4914" s="30">
        <f>VLOOKUP(E4914,UPAH!$C:$F,4,0)</f>
        <v>106000</v>
      </c>
      <c r="I4914" s="31">
        <f t="shared" si="498"/>
        <v>2650</v>
      </c>
    </row>
    <row r="4915" spans="2:13" ht="15" customHeight="1">
      <c r="C4915" s="28"/>
      <c r="D4915" s="27" t="s">
        <v>49</v>
      </c>
      <c r="E4915" s="27" t="s">
        <v>66</v>
      </c>
      <c r="F4915" s="29" t="s">
        <v>50</v>
      </c>
      <c r="G4915" s="27">
        <v>2.5000000000000001E-3</v>
      </c>
      <c r="H4915" s="30">
        <f>VLOOKUP(E4915,UPAH!$C:$F,4,0)</f>
        <v>111000</v>
      </c>
      <c r="I4915" s="31">
        <f t="shared" si="498"/>
        <v>277.5</v>
      </c>
    </row>
    <row r="4916" spans="2:13" ht="15" customHeight="1">
      <c r="C4916" s="28"/>
      <c r="D4916" s="28"/>
      <c r="E4916" s="28"/>
      <c r="F4916" s="34" t="s">
        <v>88</v>
      </c>
      <c r="G4916" s="35"/>
      <c r="H4916" s="33"/>
      <c r="I4916" s="32">
        <f>SUM(I4912:I4915)</f>
        <v>50677.5</v>
      </c>
    </row>
    <row r="4917" spans="2:13" ht="15" customHeight="1">
      <c r="C4917" s="27" t="s">
        <v>80</v>
      </c>
      <c r="D4917" s="27" t="s">
        <v>89</v>
      </c>
      <c r="E4917" s="28"/>
      <c r="F4917" s="28"/>
      <c r="G4917" s="28"/>
      <c r="H4917" s="33"/>
      <c r="I4917" s="28"/>
    </row>
    <row r="4918" spans="2:13" ht="15" customHeight="1">
      <c r="C4918" s="28"/>
      <c r="D4918" s="27" t="s">
        <v>2518</v>
      </c>
      <c r="E4918" s="27" t="s">
        <v>2519</v>
      </c>
      <c r="F4918" s="30" t="str">
        <f>VLOOKUP(E4918,MATERIAL!$C:$F,3,0)</f>
        <v>M2</v>
      </c>
      <c r="G4918" s="27">
        <v>1.01</v>
      </c>
      <c r="H4918" s="30">
        <f>VLOOKUP(E4918,MATERIAL!$C:$F,4,0)</f>
        <v>79800</v>
      </c>
      <c r="I4918" s="31">
        <f t="shared" ref="I4918:I4919" si="499">+G4918*H4918</f>
        <v>80598</v>
      </c>
    </row>
    <row r="4919" spans="2:13" ht="15" customHeight="1">
      <c r="C4919" s="28"/>
      <c r="D4919" s="27" t="s">
        <v>105</v>
      </c>
      <c r="E4919" s="27" t="s">
        <v>106</v>
      </c>
      <c r="F4919" s="30" t="str">
        <f>VLOOKUP(E4919,MATERIAL!$C:$F,3,0)</f>
        <v>m3</v>
      </c>
      <c r="G4919" s="27">
        <v>7.0000000000000007E-2</v>
      </c>
      <c r="H4919" s="30">
        <f>VLOOKUP(E4919,MATERIAL!$C:$F,4,0)</f>
        <v>103800</v>
      </c>
      <c r="I4919" s="31">
        <f t="shared" si="499"/>
        <v>7266.0000000000009</v>
      </c>
    </row>
    <row r="4920" spans="2:13" ht="15" customHeight="1">
      <c r="C4920" s="28"/>
      <c r="D4920" s="28"/>
      <c r="E4920" s="28"/>
      <c r="F4920" s="34" t="s">
        <v>90</v>
      </c>
      <c r="G4920" s="35"/>
      <c r="H4920" s="33"/>
      <c r="I4920" s="32">
        <f>SUM(I4918:I4919)</f>
        <v>87864</v>
      </c>
    </row>
    <row r="4921" spans="2:13" ht="15" customHeight="1">
      <c r="C4921" s="27" t="s">
        <v>81</v>
      </c>
      <c r="D4921" s="27" t="s">
        <v>91</v>
      </c>
      <c r="E4921" s="28"/>
      <c r="F4921" s="28"/>
      <c r="G4921" s="28"/>
      <c r="H4921" s="33"/>
      <c r="I4921" s="28"/>
    </row>
    <row r="4922" spans="2:13" ht="15" customHeight="1">
      <c r="C4922" s="28"/>
      <c r="D4922" s="27" t="s">
        <v>2517</v>
      </c>
      <c r="E4922" s="28"/>
      <c r="F4922" s="29" t="s">
        <v>55</v>
      </c>
      <c r="G4922" s="27">
        <v>0.1</v>
      </c>
      <c r="H4922" s="32">
        <f>I4920</f>
        <v>87864</v>
      </c>
      <c r="I4922" s="31">
        <f t="shared" ref="I4922" si="500">+G4922*H4922</f>
        <v>8786.4</v>
      </c>
    </row>
    <row r="4923" spans="2:13" ht="15" customHeight="1">
      <c r="C4923" s="28"/>
      <c r="D4923" s="28"/>
      <c r="E4923" s="28"/>
      <c r="F4923" s="34" t="s">
        <v>92</v>
      </c>
      <c r="G4923" s="35"/>
      <c r="H4923" s="33"/>
      <c r="I4923" s="32">
        <f>SUM(I4922)</f>
        <v>8786.4</v>
      </c>
    </row>
    <row r="4924" spans="2:13" ht="15" customHeight="1">
      <c r="C4924" s="27" t="s">
        <v>82</v>
      </c>
      <c r="D4924" s="27" t="s">
        <v>93</v>
      </c>
      <c r="E4924" s="28"/>
      <c r="F4924" s="28"/>
      <c r="G4924" s="28"/>
      <c r="H4924" s="33"/>
      <c r="I4924" s="36">
        <f>I4916+I4920+I4923</f>
        <v>147327.9</v>
      </c>
    </row>
    <row r="4925" spans="2:13" ht="15" customHeight="1">
      <c r="C4925" s="27" t="s">
        <v>83</v>
      </c>
      <c r="D4925" s="27" t="str">
        <f>+"Overhead &amp; Profit "&amp;$L$3*100&amp;"%"</f>
        <v>Overhead &amp; Profit 9,5%</v>
      </c>
      <c r="E4925" s="28"/>
      <c r="F4925" s="28"/>
      <c r="G4925" s="27">
        <f>$L$3</f>
        <v>9.5000000000000001E-2</v>
      </c>
      <c r="H4925" s="28"/>
      <c r="I4925" s="36">
        <f>G4925*I4924</f>
        <v>13996.1505</v>
      </c>
    </row>
    <row r="4926" spans="2:13" ht="15" customHeight="1">
      <c r="B4926" s="37" t="str">
        <f>+$M$10&amp;J4926</f>
        <v>PPL72</v>
      </c>
      <c r="C4926" s="27" t="s">
        <v>1</v>
      </c>
      <c r="D4926" s="27" t="s">
        <v>94</v>
      </c>
      <c r="E4926" s="28"/>
      <c r="F4926" s="28"/>
      <c r="G4926" s="28"/>
      <c r="H4926" s="33"/>
      <c r="I4926" s="36">
        <f>SUM(I4924:I4925)</f>
        <v>161324.05049999998</v>
      </c>
      <c r="J4926" s="21">
        <v>72</v>
      </c>
    </row>
    <row r="4927" spans="2:13" ht="15" customHeight="1">
      <c r="B4927" s="26"/>
    </row>
    <row r="4928" spans="2:13">
      <c r="B4928" s="26"/>
      <c r="C4928" s="21" t="str">
        <f>VLOOKUP(B4945,'REKAP ANALISA'!$C:$G,3,0)</f>
        <v>Pemasangan 1 m2 paving block berwarna tebal 6 cm</v>
      </c>
      <c r="M4928" s="21"/>
    </row>
    <row r="4929" spans="3:13">
      <c r="C4929" s="27" t="s">
        <v>0</v>
      </c>
      <c r="D4929" s="27" t="s">
        <v>60</v>
      </c>
      <c r="E4929" s="27" t="s">
        <v>59</v>
      </c>
      <c r="F4929" s="27" t="s">
        <v>61</v>
      </c>
      <c r="G4929" s="27" t="s">
        <v>62</v>
      </c>
      <c r="H4929" s="27" t="s">
        <v>85</v>
      </c>
      <c r="I4929" s="27" t="s">
        <v>86</v>
      </c>
      <c r="M4929" s="21"/>
    </row>
    <row r="4930" spans="3:13" ht="15" customHeight="1">
      <c r="C4930" s="27" t="s">
        <v>14</v>
      </c>
      <c r="D4930" s="27" t="s">
        <v>87</v>
      </c>
      <c r="E4930" s="28"/>
      <c r="F4930" s="28"/>
      <c r="G4930" s="28"/>
      <c r="H4930" s="28"/>
      <c r="I4930" s="28"/>
    </row>
    <row r="4931" spans="3:13" ht="15" customHeight="1">
      <c r="C4931" s="28"/>
      <c r="D4931" s="27" t="s">
        <v>53</v>
      </c>
      <c r="E4931" s="27" t="s">
        <v>63</v>
      </c>
      <c r="F4931" s="29" t="s">
        <v>50</v>
      </c>
      <c r="G4931" s="27">
        <v>0.25</v>
      </c>
      <c r="H4931" s="30">
        <f>VLOOKUP(E4931,UPAH!$C:$F,4,0)</f>
        <v>93000</v>
      </c>
      <c r="I4931" s="31">
        <f t="shared" ref="I4931:I4934" si="501">+G4931*H4931</f>
        <v>23250</v>
      </c>
    </row>
    <row r="4932" spans="3:13" ht="15" customHeight="1">
      <c r="C4932" s="28"/>
      <c r="D4932" s="27" t="s">
        <v>96</v>
      </c>
      <c r="E4932" s="27" t="s">
        <v>64</v>
      </c>
      <c r="F4932" s="29" t="s">
        <v>50</v>
      </c>
      <c r="G4932" s="27">
        <v>0.25</v>
      </c>
      <c r="H4932" s="30">
        <f>VLOOKUP(E4932,UPAH!$C:$F,4,0)</f>
        <v>98000</v>
      </c>
      <c r="I4932" s="31">
        <f t="shared" si="501"/>
        <v>24500</v>
      </c>
    </row>
    <row r="4933" spans="3:13" ht="15" customHeight="1">
      <c r="C4933" s="28"/>
      <c r="D4933" s="27" t="s">
        <v>51</v>
      </c>
      <c r="E4933" s="27" t="s">
        <v>65</v>
      </c>
      <c r="F4933" s="29" t="s">
        <v>50</v>
      </c>
      <c r="G4933" s="27">
        <v>2.5000000000000001E-2</v>
      </c>
      <c r="H4933" s="30">
        <f>VLOOKUP(E4933,UPAH!$C:$F,4,0)</f>
        <v>106000</v>
      </c>
      <c r="I4933" s="31">
        <f t="shared" si="501"/>
        <v>2650</v>
      </c>
    </row>
    <row r="4934" spans="3:13" ht="15" customHeight="1">
      <c r="C4934" s="28"/>
      <c r="D4934" s="27" t="s">
        <v>49</v>
      </c>
      <c r="E4934" s="27" t="s">
        <v>66</v>
      </c>
      <c r="F4934" s="29" t="s">
        <v>50</v>
      </c>
      <c r="G4934" s="27">
        <v>2.5000000000000001E-3</v>
      </c>
      <c r="H4934" s="30">
        <f>VLOOKUP(E4934,UPAH!$C:$F,4,0)</f>
        <v>111000</v>
      </c>
      <c r="I4934" s="31">
        <f t="shared" si="501"/>
        <v>277.5</v>
      </c>
    </row>
    <row r="4935" spans="3:13" ht="15" customHeight="1">
      <c r="C4935" s="28"/>
      <c r="D4935" s="28"/>
      <c r="E4935" s="28"/>
      <c r="F4935" s="34" t="s">
        <v>88</v>
      </c>
      <c r="G4935" s="35"/>
      <c r="H4935" s="33"/>
      <c r="I4935" s="32">
        <f>SUM(I4931:I4934)</f>
        <v>50677.5</v>
      </c>
    </row>
    <row r="4936" spans="3:13" ht="15" customHeight="1">
      <c r="C4936" s="27" t="s">
        <v>80</v>
      </c>
      <c r="D4936" s="27" t="s">
        <v>89</v>
      </c>
      <c r="E4936" s="28"/>
      <c r="F4936" s="28"/>
      <c r="G4936" s="28"/>
      <c r="H4936" s="33"/>
      <c r="I4936" s="28"/>
    </row>
    <row r="4937" spans="3:13" ht="15" customHeight="1">
      <c r="C4937" s="28"/>
      <c r="D4937" s="27" t="s">
        <v>2520</v>
      </c>
      <c r="E4937" s="27" t="s">
        <v>2521</v>
      </c>
      <c r="F4937" s="30" t="str">
        <f>VLOOKUP(E4937,MATERIAL!$C:$F,3,0)</f>
        <v>M2</v>
      </c>
      <c r="G4937" s="27">
        <v>1.01</v>
      </c>
      <c r="H4937" s="30">
        <f>VLOOKUP(E4937,MATERIAL!$C:$F,4,0)</f>
        <v>68300</v>
      </c>
      <c r="I4937" s="31">
        <f t="shared" ref="I4937:I4938" si="502">+G4937*H4937</f>
        <v>68983</v>
      </c>
    </row>
    <row r="4938" spans="3:13" ht="15" customHeight="1">
      <c r="C4938" s="28"/>
      <c r="D4938" s="27" t="s">
        <v>105</v>
      </c>
      <c r="E4938" s="27" t="s">
        <v>106</v>
      </c>
      <c r="F4938" s="30" t="str">
        <f>VLOOKUP(E4938,MATERIAL!$C:$F,3,0)</f>
        <v>m3</v>
      </c>
      <c r="G4938" s="27">
        <v>0.05</v>
      </c>
      <c r="H4938" s="30">
        <f>VLOOKUP(E4938,MATERIAL!$C:$F,4,0)</f>
        <v>103800</v>
      </c>
      <c r="I4938" s="31">
        <f t="shared" si="502"/>
        <v>5190</v>
      </c>
    </row>
    <row r="4939" spans="3:13" ht="15" customHeight="1">
      <c r="C4939" s="28"/>
      <c r="D4939" s="28"/>
      <c r="E4939" s="28"/>
      <c r="F4939" s="34" t="s">
        <v>90</v>
      </c>
      <c r="G4939" s="35"/>
      <c r="H4939" s="33"/>
      <c r="I4939" s="32">
        <f>SUM(I4937:I4938)</f>
        <v>74173</v>
      </c>
    </row>
    <row r="4940" spans="3:13" ht="15" customHeight="1">
      <c r="C4940" s="27" t="s">
        <v>81</v>
      </c>
      <c r="D4940" s="27" t="s">
        <v>91</v>
      </c>
      <c r="E4940" s="28"/>
      <c r="F4940" s="28"/>
      <c r="G4940" s="28"/>
      <c r="H4940" s="33"/>
      <c r="I4940" s="28"/>
    </row>
    <row r="4941" spans="3:13" ht="15" customHeight="1">
      <c r="C4941" s="28"/>
      <c r="D4941" s="27" t="s">
        <v>2517</v>
      </c>
      <c r="E4941" s="28"/>
      <c r="F4941" s="29" t="s">
        <v>55</v>
      </c>
      <c r="G4941" s="27">
        <v>0.1</v>
      </c>
      <c r="H4941" s="32">
        <f>I4939</f>
        <v>74173</v>
      </c>
      <c r="I4941" s="31">
        <f t="shared" ref="I4941" si="503">+G4941*H4941</f>
        <v>7417.3</v>
      </c>
    </row>
    <row r="4942" spans="3:13" ht="15" customHeight="1">
      <c r="C4942" s="28"/>
      <c r="D4942" s="28"/>
      <c r="E4942" s="28"/>
      <c r="F4942" s="34" t="s">
        <v>92</v>
      </c>
      <c r="G4942" s="35"/>
      <c r="H4942" s="33"/>
      <c r="I4942" s="32">
        <f>SUM(I4941)</f>
        <v>7417.3</v>
      </c>
    </row>
    <row r="4943" spans="3:13" ht="15" customHeight="1">
      <c r="C4943" s="27" t="s">
        <v>82</v>
      </c>
      <c r="D4943" s="27" t="s">
        <v>93</v>
      </c>
      <c r="E4943" s="28"/>
      <c r="F4943" s="28"/>
      <c r="G4943" s="28"/>
      <c r="H4943" s="33"/>
      <c r="I4943" s="36">
        <f>I4935+I4939+I4942</f>
        <v>132267.79999999999</v>
      </c>
    </row>
    <row r="4944" spans="3:13" ht="15" customHeight="1">
      <c r="C4944" s="27" t="s">
        <v>83</v>
      </c>
      <c r="D4944" s="27" t="str">
        <f>+"Overhead &amp; Profit "&amp;$L$3*100&amp;"%"</f>
        <v>Overhead &amp; Profit 9,5%</v>
      </c>
      <c r="E4944" s="28"/>
      <c r="F4944" s="28"/>
      <c r="G4944" s="27">
        <f>$L$3</f>
        <v>9.5000000000000001E-2</v>
      </c>
      <c r="H4944" s="28"/>
      <c r="I4944" s="36">
        <f>G4944*I4943</f>
        <v>12565.440999999999</v>
      </c>
    </row>
    <row r="4945" spans="2:13" ht="15" customHeight="1">
      <c r="B4945" s="37" t="str">
        <f>+$M$10&amp;J4945</f>
        <v>PPL73</v>
      </c>
      <c r="C4945" s="27" t="s">
        <v>1</v>
      </c>
      <c r="D4945" s="27" t="s">
        <v>94</v>
      </c>
      <c r="E4945" s="28"/>
      <c r="F4945" s="28"/>
      <c r="G4945" s="28"/>
      <c r="H4945" s="33"/>
      <c r="I4945" s="36">
        <f>SUM(I4943:I4944)</f>
        <v>144833.24099999998</v>
      </c>
      <c r="J4945" s="21">
        <v>73</v>
      </c>
    </row>
    <row r="4946" spans="2:13" ht="15" customHeight="1">
      <c r="B4946" s="26"/>
    </row>
    <row r="4947" spans="2:13">
      <c r="B4947" s="26"/>
      <c r="C4947" s="21" t="str">
        <f>VLOOKUP(B4964,'REKAP ANALISA'!$C:$G,3,0)</f>
        <v>Pemasangan 1 m2 paving block berwarna tebal 8 cm</v>
      </c>
      <c r="M4947" s="21"/>
    </row>
    <row r="4948" spans="2:13">
      <c r="C4948" s="27" t="s">
        <v>0</v>
      </c>
      <c r="D4948" s="27" t="s">
        <v>60</v>
      </c>
      <c r="E4948" s="27" t="s">
        <v>59</v>
      </c>
      <c r="F4948" s="27" t="s">
        <v>61</v>
      </c>
      <c r="G4948" s="27" t="s">
        <v>62</v>
      </c>
      <c r="H4948" s="27" t="s">
        <v>85</v>
      </c>
      <c r="I4948" s="27" t="s">
        <v>86</v>
      </c>
      <c r="M4948" s="21"/>
    </row>
    <row r="4949" spans="2:13" ht="15" customHeight="1">
      <c r="C4949" s="27" t="s">
        <v>14</v>
      </c>
      <c r="D4949" s="27" t="s">
        <v>87</v>
      </c>
      <c r="E4949" s="28"/>
      <c r="F4949" s="28"/>
      <c r="G4949" s="28"/>
      <c r="H4949" s="28"/>
      <c r="I4949" s="28"/>
    </row>
    <row r="4950" spans="2:13" ht="15" customHeight="1">
      <c r="C4950" s="28"/>
      <c r="D4950" s="27" t="s">
        <v>53</v>
      </c>
      <c r="E4950" s="27" t="s">
        <v>63</v>
      </c>
      <c r="F4950" s="29" t="s">
        <v>50</v>
      </c>
      <c r="G4950" s="27">
        <v>0.25</v>
      </c>
      <c r="H4950" s="30">
        <f>VLOOKUP(E4950,UPAH!$C:$F,4,0)</f>
        <v>93000</v>
      </c>
      <c r="I4950" s="31">
        <f t="shared" ref="I4950:I4953" si="504">+G4950*H4950</f>
        <v>23250</v>
      </c>
    </row>
    <row r="4951" spans="2:13" ht="15" customHeight="1">
      <c r="C4951" s="28"/>
      <c r="D4951" s="27" t="s">
        <v>96</v>
      </c>
      <c r="E4951" s="27" t="s">
        <v>64</v>
      </c>
      <c r="F4951" s="29" t="s">
        <v>50</v>
      </c>
      <c r="G4951" s="27">
        <v>0.25</v>
      </c>
      <c r="H4951" s="30">
        <f>VLOOKUP(E4951,UPAH!$C:$F,4,0)</f>
        <v>98000</v>
      </c>
      <c r="I4951" s="31">
        <f t="shared" si="504"/>
        <v>24500</v>
      </c>
    </row>
    <row r="4952" spans="2:13" ht="15" customHeight="1">
      <c r="C4952" s="28"/>
      <c r="D4952" s="27" t="s">
        <v>51</v>
      </c>
      <c r="E4952" s="27" t="s">
        <v>65</v>
      </c>
      <c r="F4952" s="29" t="s">
        <v>50</v>
      </c>
      <c r="G4952" s="27">
        <v>2.5000000000000001E-2</v>
      </c>
      <c r="H4952" s="30">
        <f>VLOOKUP(E4952,UPAH!$C:$F,4,0)</f>
        <v>106000</v>
      </c>
      <c r="I4952" s="31">
        <f t="shared" si="504"/>
        <v>2650</v>
      </c>
    </row>
    <row r="4953" spans="2:13" ht="15" customHeight="1">
      <c r="C4953" s="28"/>
      <c r="D4953" s="27" t="s">
        <v>49</v>
      </c>
      <c r="E4953" s="27" t="s">
        <v>66</v>
      </c>
      <c r="F4953" s="29" t="s">
        <v>50</v>
      </c>
      <c r="G4953" s="27">
        <v>2.5000000000000001E-3</v>
      </c>
      <c r="H4953" s="30">
        <f>VLOOKUP(E4953,UPAH!$C:$F,4,0)</f>
        <v>111000</v>
      </c>
      <c r="I4953" s="31">
        <f t="shared" si="504"/>
        <v>277.5</v>
      </c>
    </row>
    <row r="4954" spans="2:13" ht="15" customHeight="1">
      <c r="C4954" s="28"/>
      <c r="D4954" s="28"/>
      <c r="E4954" s="28"/>
      <c r="F4954" s="34" t="s">
        <v>88</v>
      </c>
      <c r="G4954" s="35"/>
      <c r="H4954" s="33"/>
      <c r="I4954" s="32">
        <f>SUM(I4950:I4953)</f>
        <v>50677.5</v>
      </c>
    </row>
    <row r="4955" spans="2:13" ht="15" customHeight="1">
      <c r="C4955" s="27" t="s">
        <v>80</v>
      </c>
      <c r="D4955" s="27" t="s">
        <v>89</v>
      </c>
      <c r="E4955" s="28"/>
      <c r="F4955" s="28"/>
      <c r="G4955" s="28"/>
      <c r="H4955" s="33"/>
      <c r="I4955" s="28"/>
    </row>
    <row r="4956" spans="2:13" ht="15" customHeight="1">
      <c r="C4956" s="28"/>
      <c r="D4956" s="27" t="s">
        <v>2522</v>
      </c>
      <c r="E4956" s="27" t="s">
        <v>2523</v>
      </c>
      <c r="F4956" s="30" t="str">
        <f>VLOOKUP(E4956,MATERIAL!$C:$F,3,0)</f>
        <v>M2</v>
      </c>
      <c r="G4956" s="27">
        <v>1.01</v>
      </c>
      <c r="H4956" s="30">
        <f>VLOOKUP(E4956,MATERIAL!$C:$F,4,0)</f>
        <v>89600</v>
      </c>
      <c r="I4956" s="31">
        <f t="shared" ref="I4956:I4957" si="505">+G4956*H4956</f>
        <v>90496</v>
      </c>
    </row>
    <row r="4957" spans="2:13" ht="15" customHeight="1">
      <c r="C4957" s="28"/>
      <c r="D4957" s="27" t="s">
        <v>105</v>
      </c>
      <c r="E4957" s="27" t="s">
        <v>106</v>
      </c>
      <c r="F4957" s="30" t="str">
        <f>VLOOKUP(E4957,MATERIAL!$C:$F,3,0)</f>
        <v>m3</v>
      </c>
      <c r="G4957" s="27">
        <v>7.0000000000000007E-2</v>
      </c>
      <c r="H4957" s="30">
        <f>VLOOKUP(E4957,MATERIAL!$C:$F,4,0)</f>
        <v>103800</v>
      </c>
      <c r="I4957" s="31">
        <f t="shared" si="505"/>
        <v>7266.0000000000009</v>
      </c>
    </row>
    <row r="4958" spans="2:13" ht="15" customHeight="1">
      <c r="C4958" s="28"/>
      <c r="D4958" s="28"/>
      <c r="E4958" s="28"/>
      <c r="F4958" s="34" t="s">
        <v>90</v>
      </c>
      <c r="G4958" s="35"/>
      <c r="H4958" s="33"/>
      <c r="I4958" s="32">
        <f>SUM(I4956:I4957)</f>
        <v>97762</v>
      </c>
    </row>
    <row r="4959" spans="2:13" ht="15" customHeight="1">
      <c r="C4959" s="27" t="s">
        <v>81</v>
      </c>
      <c r="D4959" s="27" t="s">
        <v>91</v>
      </c>
      <c r="E4959" s="28"/>
      <c r="F4959" s="28"/>
      <c r="G4959" s="28"/>
      <c r="H4959" s="33"/>
      <c r="I4959" s="28"/>
    </row>
    <row r="4960" spans="2:13" ht="15" customHeight="1">
      <c r="C4960" s="28"/>
      <c r="D4960" s="27" t="s">
        <v>2517</v>
      </c>
      <c r="E4960" s="28"/>
      <c r="F4960" s="29" t="s">
        <v>55</v>
      </c>
      <c r="G4960" s="27">
        <v>0.1</v>
      </c>
      <c r="H4960" s="32">
        <f>I4958</f>
        <v>97762</v>
      </c>
      <c r="I4960" s="31">
        <f t="shared" ref="I4960" si="506">+G4960*H4960</f>
        <v>9776.2000000000007</v>
      </c>
    </row>
    <row r="4961" spans="2:13" ht="15" customHeight="1">
      <c r="C4961" s="28"/>
      <c r="D4961" s="28"/>
      <c r="E4961" s="28"/>
      <c r="F4961" s="34" t="s">
        <v>92</v>
      </c>
      <c r="G4961" s="35"/>
      <c r="H4961" s="33"/>
      <c r="I4961" s="32">
        <f>SUM(I4960)</f>
        <v>9776.2000000000007</v>
      </c>
    </row>
    <row r="4962" spans="2:13" ht="15" customHeight="1">
      <c r="C4962" s="27" t="s">
        <v>82</v>
      </c>
      <c r="D4962" s="27" t="s">
        <v>93</v>
      </c>
      <c r="E4962" s="28"/>
      <c r="F4962" s="28"/>
      <c r="G4962" s="28"/>
      <c r="H4962" s="33"/>
      <c r="I4962" s="36">
        <f>I4954+I4958+I4961</f>
        <v>158215.70000000001</v>
      </c>
    </row>
    <row r="4963" spans="2:13" ht="15" customHeight="1">
      <c r="C4963" s="27" t="s">
        <v>83</v>
      </c>
      <c r="D4963" s="27" t="str">
        <f>+"Overhead &amp; Profit "&amp;$L$3*100&amp;"%"</f>
        <v>Overhead &amp; Profit 9,5%</v>
      </c>
      <c r="E4963" s="28"/>
      <c r="F4963" s="28"/>
      <c r="G4963" s="27">
        <f>$L$3</f>
        <v>9.5000000000000001E-2</v>
      </c>
      <c r="H4963" s="28"/>
      <c r="I4963" s="36">
        <f>G4963*I4962</f>
        <v>15030.491500000002</v>
      </c>
    </row>
    <row r="4964" spans="2:13" ht="15" customHeight="1">
      <c r="B4964" s="37" t="str">
        <f>+$M$10&amp;J4964</f>
        <v>PPL74</v>
      </c>
      <c r="C4964" s="27" t="s">
        <v>1</v>
      </c>
      <c r="D4964" s="27" t="s">
        <v>94</v>
      </c>
      <c r="E4964" s="28"/>
      <c r="F4964" s="28"/>
      <c r="G4964" s="28"/>
      <c r="H4964" s="33"/>
      <c r="I4964" s="36">
        <f>SUM(I4962:I4963)</f>
        <v>173246.19150000002</v>
      </c>
      <c r="J4964" s="21">
        <v>74</v>
      </c>
    </row>
    <row r="4965" spans="2:13" ht="15" customHeight="1">
      <c r="B4965" s="26"/>
    </row>
    <row r="4966" spans="2:13">
      <c r="B4966" s="26"/>
      <c r="C4966" s="21" t="str">
        <f>VLOOKUP(B4982,'REKAP ANALISA'!$C:$G,3,0)</f>
        <v>Pemasangan 1 M2 Aluminium Composite Panel</v>
      </c>
      <c r="M4966" s="21"/>
    </row>
    <row r="4967" spans="2:13">
      <c r="C4967" s="27" t="s">
        <v>0</v>
      </c>
      <c r="D4967" s="27" t="s">
        <v>60</v>
      </c>
      <c r="E4967" s="27" t="s">
        <v>59</v>
      </c>
      <c r="F4967" s="27" t="s">
        <v>61</v>
      </c>
      <c r="G4967" s="27" t="s">
        <v>62</v>
      </c>
      <c r="H4967" s="27" t="s">
        <v>85</v>
      </c>
      <c r="I4967" s="27" t="s">
        <v>86</v>
      </c>
      <c r="M4967" s="21"/>
    </row>
    <row r="4968" spans="2:13" ht="15" customHeight="1">
      <c r="C4968" s="27" t="s">
        <v>14</v>
      </c>
      <c r="D4968" s="27" t="s">
        <v>87</v>
      </c>
      <c r="E4968" s="28"/>
      <c r="F4968" s="28"/>
      <c r="G4968" s="28"/>
      <c r="H4968" s="28"/>
      <c r="I4968" s="28"/>
    </row>
    <row r="4969" spans="2:13" ht="15" customHeight="1">
      <c r="C4969" s="28"/>
      <c r="D4969" s="27" t="s">
        <v>53</v>
      </c>
      <c r="E4969" s="27" t="s">
        <v>63</v>
      </c>
      <c r="F4969" s="29" t="s">
        <v>50</v>
      </c>
      <c r="G4969" s="27">
        <v>0.15</v>
      </c>
      <c r="H4969" s="30">
        <f>VLOOKUP(E4969,UPAH!$C:$F,4,0)</f>
        <v>93000</v>
      </c>
      <c r="I4969" s="31">
        <f t="shared" ref="I4969:I4972" si="507">+G4969*H4969</f>
        <v>13950</v>
      </c>
    </row>
    <row r="4970" spans="2:13" ht="15" customHeight="1">
      <c r="C4970" s="28"/>
      <c r="D4970" s="27" t="s">
        <v>2228</v>
      </c>
      <c r="E4970" s="27" t="s">
        <v>64</v>
      </c>
      <c r="F4970" s="29" t="s">
        <v>50</v>
      </c>
      <c r="G4970" s="27">
        <v>7.4999999999999997E-2</v>
      </c>
      <c r="H4970" s="30">
        <f>VLOOKUP(E4970,UPAH!$C:$F,4,0)</f>
        <v>98000</v>
      </c>
      <c r="I4970" s="31">
        <f t="shared" si="507"/>
        <v>7350</v>
      </c>
    </row>
    <row r="4971" spans="2:13" ht="15" customHeight="1">
      <c r="C4971" s="28"/>
      <c r="D4971" s="27" t="s">
        <v>76</v>
      </c>
      <c r="E4971" s="27" t="s">
        <v>65</v>
      </c>
      <c r="F4971" s="29" t="s">
        <v>50</v>
      </c>
      <c r="G4971" s="27">
        <v>8.0000000000000002E-3</v>
      </c>
      <c r="H4971" s="30">
        <f>VLOOKUP(E4971,UPAH!$C:$F,4,0)</f>
        <v>106000</v>
      </c>
      <c r="I4971" s="31">
        <f t="shared" si="507"/>
        <v>848</v>
      </c>
    </row>
    <row r="4972" spans="2:13" ht="15" customHeight="1">
      <c r="C4972" s="28"/>
      <c r="D4972" s="27" t="s">
        <v>49</v>
      </c>
      <c r="E4972" s="27" t="s">
        <v>66</v>
      </c>
      <c r="F4972" s="29" t="s">
        <v>50</v>
      </c>
      <c r="G4972" s="27">
        <v>8.0000000000000002E-3</v>
      </c>
      <c r="H4972" s="30">
        <f>VLOOKUP(E4972,UPAH!$C:$F,4,0)</f>
        <v>111000</v>
      </c>
      <c r="I4972" s="31">
        <f t="shared" si="507"/>
        <v>888</v>
      </c>
    </row>
    <row r="4973" spans="2:13" ht="15" customHeight="1">
      <c r="C4973" s="28"/>
      <c r="D4973" s="28"/>
      <c r="E4973" s="28"/>
      <c r="F4973" s="34" t="s">
        <v>88</v>
      </c>
      <c r="G4973" s="35"/>
      <c r="H4973" s="33"/>
      <c r="I4973" s="32">
        <f>SUM(I4969:I4972)</f>
        <v>23036</v>
      </c>
    </row>
    <row r="4974" spans="2:13" ht="15" customHeight="1">
      <c r="C4974" s="27" t="s">
        <v>80</v>
      </c>
      <c r="D4974" s="27" t="s">
        <v>89</v>
      </c>
      <c r="E4974" s="28"/>
      <c r="F4974" s="28"/>
      <c r="G4974" s="28"/>
      <c r="H4974" s="33"/>
      <c r="I4974" s="28"/>
    </row>
    <row r="4975" spans="2:13" ht="15" customHeight="1">
      <c r="C4975" s="28"/>
      <c r="D4975" s="27" t="s">
        <v>2340</v>
      </c>
      <c r="E4975" s="27" t="s">
        <v>2341</v>
      </c>
      <c r="F4975" s="30" t="str">
        <f>VLOOKUP(E4975,MATERIAL!$C:$F,3,0)</f>
        <v>Lbr</v>
      </c>
      <c r="G4975" s="27">
        <v>0.36499999999999999</v>
      </c>
      <c r="H4975" s="30">
        <f>VLOOKUP(E4975,MATERIAL!$C:$F,4,0)</f>
        <v>857900</v>
      </c>
      <c r="I4975" s="31">
        <f t="shared" ref="I4975:I4976" si="508">+G4975*H4975</f>
        <v>313133.5</v>
      </c>
    </row>
    <row r="4976" spans="2:13" ht="15" customHeight="1">
      <c r="C4976" s="28"/>
      <c r="D4976" s="27" t="s">
        <v>2524</v>
      </c>
      <c r="E4976" s="27" t="s">
        <v>2525</v>
      </c>
      <c r="F4976" s="30" t="str">
        <f>VLOOKUP(E4976,MATERIAL!$C:$F,3,0)</f>
        <v>bh</v>
      </c>
      <c r="G4976" s="27">
        <v>20</v>
      </c>
      <c r="H4976" s="30">
        <f>VLOOKUP(E4976,MATERIAL!$C:$F,4,0)</f>
        <v>900</v>
      </c>
      <c r="I4976" s="31">
        <f t="shared" si="508"/>
        <v>18000</v>
      </c>
    </row>
    <row r="4977" spans="2:13" ht="15" customHeight="1">
      <c r="C4977" s="28"/>
      <c r="D4977" s="28"/>
      <c r="E4977" s="28"/>
      <c r="F4977" s="34" t="s">
        <v>90</v>
      </c>
      <c r="G4977" s="35"/>
      <c r="H4977" s="33"/>
      <c r="I4977" s="32">
        <f>SUM(I4975:I4976)</f>
        <v>331133.5</v>
      </c>
    </row>
    <row r="4978" spans="2:13" ht="15" customHeight="1">
      <c r="C4978" s="27" t="s">
        <v>81</v>
      </c>
      <c r="D4978" s="27" t="s">
        <v>91</v>
      </c>
      <c r="E4978" s="28"/>
      <c r="F4978" s="28"/>
      <c r="G4978" s="28"/>
      <c r="H4978" s="33"/>
      <c r="I4978" s="33"/>
    </row>
    <row r="4979" spans="2:13" ht="15" customHeight="1">
      <c r="C4979" s="28"/>
      <c r="D4979" s="28"/>
      <c r="E4979" s="28"/>
      <c r="F4979" s="34" t="s">
        <v>92</v>
      </c>
      <c r="G4979" s="35"/>
      <c r="H4979" s="33"/>
      <c r="I4979" s="33"/>
    </row>
    <row r="4980" spans="2:13" ht="15" customHeight="1">
      <c r="C4980" s="27" t="s">
        <v>82</v>
      </c>
      <c r="D4980" s="27" t="s">
        <v>93</v>
      </c>
      <c r="E4980" s="28"/>
      <c r="F4980" s="28"/>
      <c r="G4980" s="28"/>
      <c r="H4980" s="33"/>
      <c r="I4980" s="36">
        <f>I4973+I4977</f>
        <v>354169.5</v>
      </c>
    </row>
    <row r="4981" spans="2:13" ht="15" customHeight="1">
      <c r="C4981" s="27" t="s">
        <v>83</v>
      </c>
      <c r="D4981" s="27" t="str">
        <f>+"Overhead &amp; Profit "&amp;$L$3*100&amp;"%"</f>
        <v>Overhead &amp; Profit 9,5%</v>
      </c>
      <c r="E4981" s="28"/>
      <c r="F4981" s="28"/>
      <c r="G4981" s="27">
        <f>$L$3</f>
        <v>9.5000000000000001E-2</v>
      </c>
      <c r="H4981" s="28"/>
      <c r="I4981" s="36">
        <f>G4981*I4980</f>
        <v>33646.102500000001</v>
      </c>
    </row>
    <row r="4982" spans="2:13" ht="15" customHeight="1">
      <c r="B4982" s="37" t="str">
        <f>+$M$10&amp;J4982</f>
        <v>PPL75</v>
      </c>
      <c r="C4982" s="27" t="s">
        <v>1</v>
      </c>
      <c r="D4982" s="27" t="s">
        <v>94</v>
      </c>
      <c r="E4982" s="28"/>
      <c r="F4982" s="28"/>
      <c r="G4982" s="28"/>
      <c r="H4982" s="33"/>
      <c r="I4982" s="36">
        <f>SUM(I4980:I4981)</f>
        <v>387815.60249999998</v>
      </c>
      <c r="J4982" s="21">
        <v>75</v>
      </c>
    </row>
    <row r="4983" spans="2:13" ht="15" customHeight="1">
      <c r="B4983" s="26"/>
    </row>
    <row r="4984" spans="2:13" ht="15" customHeight="1">
      <c r="B4984" s="26"/>
      <c r="C4984" s="21" t="str">
        <f>'REKAP ANALISA'!D283</f>
        <v>HARGA SATUAN PEKERJAAN LANGIT-LANGIT  (PLAFOND)</v>
      </c>
    </row>
    <row r="4985" spans="2:13">
      <c r="B4985" s="26"/>
      <c r="C4985" s="21" t="str">
        <f>VLOOKUP(B5001,'REKAP ANALISA'!$C:$G,3,0)</f>
        <v>Pemasangan 1 m2 langit-langit asbes semen, tebal 4 mm, 5 mm, dan 6 mm</v>
      </c>
      <c r="M4985" s="21"/>
    </row>
    <row r="4986" spans="2:13">
      <c r="C4986" s="27" t="s">
        <v>0</v>
      </c>
      <c r="D4986" s="27" t="s">
        <v>60</v>
      </c>
      <c r="E4986" s="27" t="s">
        <v>59</v>
      </c>
      <c r="F4986" s="27" t="s">
        <v>61</v>
      </c>
      <c r="G4986" s="27" t="s">
        <v>62</v>
      </c>
      <c r="H4986" s="27" t="s">
        <v>85</v>
      </c>
      <c r="I4986" s="27" t="s">
        <v>86</v>
      </c>
      <c r="M4986" s="21"/>
    </row>
    <row r="4987" spans="2:13" ht="15" customHeight="1">
      <c r="C4987" s="27" t="s">
        <v>14</v>
      </c>
      <c r="D4987" s="27" t="s">
        <v>87</v>
      </c>
      <c r="E4987" s="28"/>
      <c r="F4987" s="28"/>
      <c r="G4987" s="28"/>
      <c r="H4987" s="28"/>
      <c r="I4987" s="28"/>
    </row>
    <row r="4988" spans="2:13" ht="15" customHeight="1">
      <c r="C4988" s="28"/>
      <c r="D4988" s="27" t="s">
        <v>53</v>
      </c>
      <c r="E4988" s="27" t="s">
        <v>63</v>
      </c>
      <c r="F4988" s="29" t="s">
        <v>50</v>
      </c>
      <c r="G4988" s="27">
        <v>0.03</v>
      </c>
      <c r="H4988" s="30">
        <f>VLOOKUP(E4988,UPAH!$C:$F,4,0)</f>
        <v>93000</v>
      </c>
      <c r="I4988" s="31">
        <f t="shared" ref="I4988:I4991" si="509">+G4988*H4988</f>
        <v>2790</v>
      </c>
    </row>
    <row r="4989" spans="2:13" ht="15" customHeight="1">
      <c r="C4989" s="28"/>
      <c r="D4989" s="27" t="s">
        <v>52</v>
      </c>
      <c r="E4989" s="27" t="s">
        <v>64</v>
      </c>
      <c r="F4989" s="29" t="s">
        <v>50</v>
      </c>
      <c r="G4989" s="27">
        <v>7.0000000000000007E-2</v>
      </c>
      <c r="H4989" s="30">
        <f>VLOOKUP(E4989,UPAH!$C:$F,4,0)</f>
        <v>98000</v>
      </c>
      <c r="I4989" s="31">
        <f t="shared" si="509"/>
        <v>6860.0000000000009</v>
      </c>
    </row>
    <row r="4990" spans="2:13" ht="15" customHeight="1">
      <c r="C4990" s="28"/>
      <c r="D4990" s="27" t="s">
        <v>51</v>
      </c>
      <c r="E4990" s="27" t="s">
        <v>65</v>
      </c>
      <c r="F4990" s="29" t="s">
        <v>50</v>
      </c>
      <c r="G4990" s="27">
        <v>7.0000000000000001E-3</v>
      </c>
      <c r="H4990" s="30">
        <f>VLOOKUP(E4990,UPAH!$C:$F,4,0)</f>
        <v>106000</v>
      </c>
      <c r="I4990" s="31">
        <f t="shared" si="509"/>
        <v>742</v>
      </c>
    </row>
    <row r="4991" spans="2:13" ht="15" customHeight="1">
      <c r="C4991" s="28"/>
      <c r="D4991" s="27" t="s">
        <v>49</v>
      </c>
      <c r="E4991" s="27" t="s">
        <v>66</v>
      </c>
      <c r="F4991" s="29" t="s">
        <v>50</v>
      </c>
      <c r="G4991" s="27">
        <v>4.0000000000000001E-3</v>
      </c>
      <c r="H4991" s="30">
        <f>VLOOKUP(E4991,UPAH!$C:$F,4,0)</f>
        <v>111000</v>
      </c>
      <c r="I4991" s="31">
        <f t="shared" si="509"/>
        <v>444</v>
      </c>
    </row>
    <row r="4992" spans="2:13" ht="15" customHeight="1">
      <c r="C4992" s="28"/>
      <c r="D4992" s="28"/>
      <c r="E4992" s="28"/>
      <c r="F4992" s="34" t="s">
        <v>88</v>
      </c>
      <c r="G4992" s="35"/>
      <c r="H4992" s="33"/>
      <c r="I4992" s="32">
        <f>SUM(I4988:I4991)</f>
        <v>10836</v>
      </c>
    </row>
    <row r="4993" spans="2:13" ht="15" customHeight="1">
      <c r="C4993" s="27" t="s">
        <v>80</v>
      </c>
      <c r="D4993" s="27" t="s">
        <v>89</v>
      </c>
      <c r="E4993" s="28"/>
      <c r="F4993" s="28"/>
      <c r="G4993" s="28"/>
      <c r="H4993" s="33"/>
      <c r="I4993" s="28"/>
    </row>
    <row r="4994" spans="2:13" ht="15" customHeight="1">
      <c r="C4994" s="28"/>
      <c r="D4994" s="27" t="s">
        <v>2526</v>
      </c>
      <c r="E4994" s="27" t="s">
        <v>2527</v>
      </c>
      <c r="F4994" s="30" t="str">
        <f>VLOOKUP(E4994,MATERIAL!$C:$F,3,0)</f>
        <v>m2</v>
      </c>
      <c r="G4994" s="27">
        <v>1.1000000000000001</v>
      </c>
      <c r="H4994" s="30">
        <f>VLOOKUP(E4994,MATERIAL!$C:$F,4,0)</f>
        <v>78100</v>
      </c>
      <c r="I4994" s="31">
        <f t="shared" ref="I4994:I4995" si="510">+G4994*H4994</f>
        <v>85910</v>
      </c>
    </row>
    <row r="4995" spans="2:13" ht="15" customHeight="1">
      <c r="C4995" s="28"/>
      <c r="D4995" s="27" t="s">
        <v>2528</v>
      </c>
      <c r="E4995" s="27" t="s">
        <v>2529</v>
      </c>
      <c r="F4995" s="30" t="str">
        <f>VLOOKUP(E4995,MATERIAL!$C:$F,3,0)</f>
        <v>Kg</v>
      </c>
      <c r="G4995" s="27">
        <v>0.01</v>
      </c>
      <c r="H4995" s="30">
        <f>VLOOKUP(E4995,MATERIAL!$C:$F,4,0)</f>
        <v>20700</v>
      </c>
      <c r="I4995" s="31">
        <f t="shared" si="510"/>
        <v>207</v>
      </c>
    </row>
    <row r="4996" spans="2:13" ht="15" customHeight="1">
      <c r="C4996" s="28"/>
      <c r="D4996" s="28"/>
      <c r="E4996" s="28"/>
      <c r="F4996" s="34" t="s">
        <v>90</v>
      </c>
      <c r="G4996" s="35"/>
      <c r="H4996" s="33"/>
      <c r="I4996" s="32">
        <f>SUM(I4994:I4995)</f>
        <v>86117</v>
      </c>
    </row>
    <row r="4997" spans="2:13" ht="15" customHeight="1">
      <c r="C4997" s="27" t="s">
        <v>81</v>
      </c>
      <c r="D4997" s="27" t="s">
        <v>91</v>
      </c>
      <c r="E4997" s="28"/>
      <c r="F4997" s="28"/>
      <c r="G4997" s="28"/>
      <c r="H4997" s="33"/>
      <c r="I4997" s="33"/>
    </row>
    <row r="4998" spans="2:13" ht="15" customHeight="1">
      <c r="C4998" s="28"/>
      <c r="D4998" s="28"/>
      <c r="E4998" s="28"/>
      <c r="F4998" s="34" t="s">
        <v>92</v>
      </c>
      <c r="G4998" s="35"/>
      <c r="H4998" s="33"/>
      <c r="I4998" s="33"/>
    </row>
    <row r="4999" spans="2:13" ht="15" customHeight="1">
      <c r="C4999" s="27" t="s">
        <v>82</v>
      </c>
      <c r="D4999" s="27" t="s">
        <v>93</v>
      </c>
      <c r="E4999" s="28"/>
      <c r="F4999" s="28"/>
      <c r="G4999" s="28"/>
      <c r="H4999" s="33"/>
      <c r="I4999" s="36">
        <f>I4992+I4996</f>
        <v>96953</v>
      </c>
    </row>
    <row r="5000" spans="2:13" ht="15" customHeight="1">
      <c r="C5000" s="27" t="s">
        <v>83</v>
      </c>
      <c r="D5000" s="27" t="str">
        <f>+"Overhead &amp; Profit "&amp;$L$3*100&amp;"%"</f>
        <v>Overhead &amp; Profit 9,5%</v>
      </c>
      <c r="E5000" s="28"/>
      <c r="F5000" s="28"/>
      <c r="G5000" s="27">
        <f>$L$3</f>
        <v>9.5000000000000001E-2</v>
      </c>
      <c r="H5000" s="28"/>
      <c r="I5000" s="36">
        <f>G5000*I4999</f>
        <v>9210.5349999999999</v>
      </c>
    </row>
    <row r="5001" spans="2:13" ht="15" customHeight="1">
      <c r="B5001" s="37" t="str">
        <f>+$M$11&amp;J5001</f>
        <v>PLL1</v>
      </c>
      <c r="C5001" s="27" t="s">
        <v>1</v>
      </c>
      <c r="D5001" s="27" t="s">
        <v>94</v>
      </c>
      <c r="E5001" s="28"/>
      <c r="F5001" s="28"/>
      <c r="G5001" s="28"/>
      <c r="H5001" s="33"/>
      <c r="I5001" s="36">
        <f>SUM(I4999:I5000)</f>
        <v>106163.535</v>
      </c>
      <c r="J5001" s="21">
        <v>1</v>
      </c>
    </row>
    <row r="5002" spans="2:13" ht="15" customHeight="1">
      <c r="B5002" s="26"/>
    </row>
    <row r="5003" spans="2:13">
      <c r="B5003" s="26"/>
      <c r="C5003" s="21" t="str">
        <f>VLOOKUP(B5019,'REKAP ANALISA'!$C:$G,3,0)</f>
        <v>Pemasangan 1 m2 langit-langit akustik ukuran (30 x 30) cm</v>
      </c>
      <c r="M5003" s="21"/>
    </row>
    <row r="5004" spans="2:13">
      <c r="C5004" s="27" t="s">
        <v>0</v>
      </c>
      <c r="D5004" s="27" t="s">
        <v>60</v>
      </c>
      <c r="E5004" s="27" t="s">
        <v>59</v>
      </c>
      <c r="F5004" s="27" t="s">
        <v>61</v>
      </c>
      <c r="G5004" s="27" t="s">
        <v>62</v>
      </c>
      <c r="H5004" s="27" t="s">
        <v>85</v>
      </c>
      <c r="I5004" s="27" t="s">
        <v>86</v>
      </c>
      <c r="M5004" s="21"/>
    </row>
    <row r="5005" spans="2:13">
      <c r="C5005" s="27" t="s">
        <v>14</v>
      </c>
      <c r="D5005" s="27" t="s">
        <v>87</v>
      </c>
      <c r="E5005" s="28"/>
      <c r="F5005" s="28"/>
      <c r="G5005" s="28"/>
      <c r="H5005" s="28"/>
      <c r="I5005" s="28"/>
      <c r="M5005" s="21"/>
    </row>
    <row r="5006" spans="2:13" ht="15" customHeight="1">
      <c r="C5006" s="28"/>
      <c r="D5006" s="27" t="s">
        <v>53</v>
      </c>
      <c r="E5006" s="27" t="s">
        <v>63</v>
      </c>
      <c r="F5006" s="29" t="s">
        <v>50</v>
      </c>
      <c r="G5006" s="27">
        <v>0.12</v>
      </c>
      <c r="H5006" s="30">
        <f>VLOOKUP(E5006,UPAH!$C:$F,4,0)</f>
        <v>93000</v>
      </c>
      <c r="I5006" s="31">
        <f t="shared" ref="I5006:I5009" si="511">+G5006*H5006</f>
        <v>11160</v>
      </c>
    </row>
    <row r="5007" spans="2:13" ht="15" customHeight="1">
      <c r="C5007" s="28"/>
      <c r="D5007" s="27" t="s">
        <v>52</v>
      </c>
      <c r="E5007" s="27" t="s">
        <v>64</v>
      </c>
      <c r="F5007" s="29" t="s">
        <v>50</v>
      </c>
      <c r="G5007" s="27">
        <v>0.12</v>
      </c>
      <c r="H5007" s="30">
        <f>VLOOKUP(E5007,UPAH!$C:$F,4,0)</f>
        <v>98000</v>
      </c>
      <c r="I5007" s="31">
        <f t="shared" si="511"/>
        <v>11760</v>
      </c>
    </row>
    <row r="5008" spans="2:13" ht="15" customHeight="1">
      <c r="C5008" s="28"/>
      <c r="D5008" s="27" t="s">
        <v>51</v>
      </c>
      <c r="E5008" s="27" t="s">
        <v>65</v>
      </c>
      <c r="F5008" s="29" t="s">
        <v>50</v>
      </c>
      <c r="G5008" s="27">
        <v>1.2E-2</v>
      </c>
      <c r="H5008" s="30">
        <f>VLOOKUP(E5008,UPAH!$C:$F,4,0)</f>
        <v>106000</v>
      </c>
      <c r="I5008" s="31">
        <f t="shared" si="511"/>
        <v>1272</v>
      </c>
    </row>
    <row r="5009" spans="2:13" ht="15" customHeight="1">
      <c r="C5009" s="28"/>
      <c r="D5009" s="27" t="s">
        <v>49</v>
      </c>
      <c r="E5009" s="27" t="s">
        <v>66</v>
      </c>
      <c r="F5009" s="29" t="s">
        <v>50</v>
      </c>
      <c r="G5009" s="27">
        <v>6.0000000000000001E-3</v>
      </c>
      <c r="H5009" s="30">
        <f>VLOOKUP(E5009,UPAH!$C:$F,4,0)</f>
        <v>111000</v>
      </c>
      <c r="I5009" s="31">
        <f t="shared" si="511"/>
        <v>666</v>
      </c>
    </row>
    <row r="5010" spans="2:13" ht="15" customHeight="1">
      <c r="C5010" s="28"/>
      <c r="D5010" s="28"/>
      <c r="E5010" s="28"/>
      <c r="F5010" s="34" t="s">
        <v>88</v>
      </c>
      <c r="G5010" s="35"/>
      <c r="H5010" s="33"/>
      <c r="I5010" s="32">
        <f>SUM(I5006:I5009)</f>
        <v>24858</v>
      </c>
    </row>
    <row r="5011" spans="2:13" ht="15" customHeight="1">
      <c r="C5011" s="27" t="s">
        <v>80</v>
      </c>
      <c r="D5011" s="27" t="s">
        <v>89</v>
      </c>
      <c r="E5011" s="28"/>
      <c r="F5011" s="28"/>
      <c r="G5011" s="28"/>
      <c r="H5011" s="33"/>
      <c r="I5011" s="28"/>
    </row>
    <row r="5012" spans="2:13" ht="15" customHeight="1">
      <c r="C5012" s="28"/>
      <c r="D5012" s="27" t="s">
        <v>2530</v>
      </c>
      <c r="E5012" s="27" t="s">
        <v>2531</v>
      </c>
      <c r="F5012" s="30" t="str">
        <f>VLOOKUP(E5012,MATERIAL!$C:$F,3,0)</f>
        <v>Lembar</v>
      </c>
      <c r="G5012" s="27">
        <v>12</v>
      </c>
      <c r="H5012" s="30">
        <f>VLOOKUP(E5012,MATERIAL!$C:$F,4,0)</f>
        <v>53700</v>
      </c>
      <c r="I5012" s="31">
        <f t="shared" ref="I5012:I5013" si="512">+G5012*H5012</f>
        <v>644400</v>
      </c>
    </row>
    <row r="5013" spans="2:13" ht="15" customHeight="1">
      <c r="C5013" s="28"/>
      <c r="D5013" s="27" t="s">
        <v>2528</v>
      </c>
      <c r="E5013" s="27" t="s">
        <v>2529</v>
      </c>
      <c r="F5013" s="30" t="str">
        <f>VLOOKUP(E5013,MATERIAL!$C:$F,3,0)</f>
        <v>Kg</v>
      </c>
      <c r="G5013" s="27">
        <v>0.05</v>
      </c>
      <c r="H5013" s="30">
        <f>VLOOKUP(E5013,MATERIAL!$C:$F,4,0)</f>
        <v>20700</v>
      </c>
      <c r="I5013" s="31">
        <f t="shared" si="512"/>
        <v>1035</v>
      </c>
    </row>
    <row r="5014" spans="2:13" ht="15" customHeight="1">
      <c r="C5014" s="28"/>
      <c r="D5014" s="28"/>
      <c r="E5014" s="28"/>
      <c r="F5014" s="34" t="s">
        <v>90</v>
      </c>
      <c r="G5014" s="35"/>
      <c r="H5014" s="33"/>
      <c r="I5014" s="32">
        <f>SUM(I5012:I5013)</f>
        <v>645435</v>
      </c>
    </row>
    <row r="5015" spans="2:13" ht="15" customHeight="1">
      <c r="C5015" s="27" t="s">
        <v>81</v>
      </c>
      <c r="D5015" s="27" t="s">
        <v>91</v>
      </c>
      <c r="E5015" s="28"/>
      <c r="F5015" s="28"/>
      <c r="G5015" s="28"/>
      <c r="H5015" s="33"/>
      <c r="I5015" s="33"/>
    </row>
    <row r="5016" spans="2:13" ht="15" customHeight="1">
      <c r="C5016" s="28"/>
      <c r="D5016" s="28"/>
      <c r="E5016" s="28"/>
      <c r="F5016" s="34" t="s">
        <v>92</v>
      </c>
      <c r="G5016" s="35"/>
      <c r="H5016" s="33"/>
      <c r="I5016" s="33"/>
    </row>
    <row r="5017" spans="2:13" ht="15" customHeight="1">
      <c r="C5017" s="27" t="s">
        <v>82</v>
      </c>
      <c r="D5017" s="27" t="s">
        <v>93</v>
      </c>
      <c r="E5017" s="28"/>
      <c r="F5017" s="28"/>
      <c r="G5017" s="28"/>
      <c r="H5017" s="33"/>
      <c r="I5017" s="36">
        <f>I5010+I5014</f>
        <v>670293</v>
      </c>
    </row>
    <row r="5018" spans="2:13" ht="15" customHeight="1">
      <c r="C5018" s="27" t="s">
        <v>83</v>
      </c>
      <c r="D5018" s="27" t="str">
        <f>+"Overhead &amp; Profit "&amp;$L$3*100&amp;"%"</f>
        <v>Overhead &amp; Profit 9,5%</v>
      </c>
      <c r="E5018" s="28"/>
      <c r="F5018" s="28"/>
      <c r="G5018" s="27">
        <f>$L$3</f>
        <v>9.5000000000000001E-2</v>
      </c>
      <c r="H5018" s="28"/>
      <c r="I5018" s="36">
        <f>G5018*I5017</f>
        <v>63677.834999999999</v>
      </c>
    </row>
    <row r="5019" spans="2:13" ht="15" customHeight="1">
      <c r="B5019" s="37" t="str">
        <f>+$M$11&amp;J5019</f>
        <v>PLL2</v>
      </c>
      <c r="C5019" s="27" t="s">
        <v>1</v>
      </c>
      <c r="D5019" s="27" t="s">
        <v>94</v>
      </c>
      <c r="E5019" s="28"/>
      <c r="F5019" s="28"/>
      <c r="G5019" s="28"/>
      <c r="H5019" s="33"/>
      <c r="I5019" s="36">
        <f>SUM(I5017:I5018)</f>
        <v>733970.83499999996</v>
      </c>
      <c r="J5019" s="21">
        <v>2</v>
      </c>
    </row>
    <row r="5020" spans="2:13" ht="15" customHeight="1">
      <c r="B5020" s="26"/>
    </row>
    <row r="5021" spans="2:13" ht="15" customHeight="1">
      <c r="B5021" s="26"/>
      <c r="C5021" s="21" t="str">
        <f>VLOOKUP(B5037,'REKAP ANALISA'!$C:$G,3,0)</f>
        <v>Pemasangan 1 m2 langit-langit akustik ukuran (30 x 60) cm</v>
      </c>
    </row>
    <row r="5022" spans="2:13">
      <c r="C5022" s="27" t="s">
        <v>0</v>
      </c>
      <c r="D5022" s="27" t="s">
        <v>60</v>
      </c>
      <c r="E5022" s="27" t="s">
        <v>59</v>
      </c>
      <c r="F5022" s="27" t="s">
        <v>61</v>
      </c>
      <c r="G5022" s="27" t="s">
        <v>62</v>
      </c>
      <c r="H5022" s="27" t="s">
        <v>85</v>
      </c>
      <c r="I5022" s="27" t="s">
        <v>86</v>
      </c>
      <c r="M5022" s="21"/>
    </row>
    <row r="5023" spans="2:13">
      <c r="C5023" s="27" t="s">
        <v>14</v>
      </c>
      <c r="D5023" s="27" t="s">
        <v>87</v>
      </c>
      <c r="E5023" s="28"/>
      <c r="F5023" s="28"/>
      <c r="G5023" s="28"/>
      <c r="H5023" s="28"/>
      <c r="I5023" s="28"/>
      <c r="M5023" s="21"/>
    </row>
    <row r="5024" spans="2:13" ht="15" customHeight="1">
      <c r="C5024" s="28"/>
      <c r="D5024" s="27" t="s">
        <v>53</v>
      </c>
      <c r="E5024" s="27" t="s">
        <v>63</v>
      </c>
      <c r="F5024" s="29" t="s">
        <v>50</v>
      </c>
      <c r="G5024" s="27">
        <v>0.12</v>
      </c>
      <c r="H5024" s="30">
        <f>VLOOKUP(E5024,UPAH!$C:$F,4,0)</f>
        <v>93000</v>
      </c>
      <c r="I5024" s="31">
        <f t="shared" ref="I5024:I5027" si="513">+G5024*H5024</f>
        <v>11160</v>
      </c>
    </row>
    <row r="5025" spans="2:13" ht="15" customHeight="1">
      <c r="C5025" s="28"/>
      <c r="D5025" s="27" t="s">
        <v>52</v>
      </c>
      <c r="E5025" s="27" t="s">
        <v>64</v>
      </c>
      <c r="F5025" s="29" t="s">
        <v>50</v>
      </c>
      <c r="G5025" s="27">
        <v>0.12</v>
      </c>
      <c r="H5025" s="30">
        <f>VLOOKUP(E5025,UPAH!$C:$F,4,0)</f>
        <v>98000</v>
      </c>
      <c r="I5025" s="31">
        <f t="shared" si="513"/>
        <v>11760</v>
      </c>
    </row>
    <row r="5026" spans="2:13" ht="15" customHeight="1">
      <c r="C5026" s="28"/>
      <c r="D5026" s="27" t="s">
        <v>51</v>
      </c>
      <c r="E5026" s="27" t="s">
        <v>65</v>
      </c>
      <c r="F5026" s="29" t="s">
        <v>50</v>
      </c>
      <c r="G5026" s="27">
        <v>1.2E-2</v>
      </c>
      <c r="H5026" s="30">
        <f>VLOOKUP(E5026,UPAH!$C:$F,4,0)</f>
        <v>106000</v>
      </c>
      <c r="I5026" s="31">
        <f t="shared" si="513"/>
        <v>1272</v>
      </c>
    </row>
    <row r="5027" spans="2:13" ht="15" customHeight="1">
      <c r="C5027" s="28"/>
      <c r="D5027" s="27" t="s">
        <v>49</v>
      </c>
      <c r="E5027" s="27" t="s">
        <v>66</v>
      </c>
      <c r="F5027" s="29" t="s">
        <v>50</v>
      </c>
      <c r="G5027" s="27">
        <v>6.0000000000000001E-3</v>
      </c>
      <c r="H5027" s="30">
        <f>VLOOKUP(E5027,UPAH!$C:$F,4,0)</f>
        <v>111000</v>
      </c>
      <c r="I5027" s="31">
        <f t="shared" si="513"/>
        <v>666</v>
      </c>
    </row>
    <row r="5028" spans="2:13" ht="15" customHeight="1">
      <c r="C5028" s="28"/>
      <c r="D5028" s="28"/>
      <c r="E5028" s="28"/>
      <c r="F5028" s="34" t="s">
        <v>88</v>
      </c>
      <c r="G5028" s="35"/>
      <c r="H5028" s="33"/>
      <c r="I5028" s="32">
        <f>SUM(I5024:I5027)</f>
        <v>24858</v>
      </c>
    </row>
    <row r="5029" spans="2:13" ht="15" customHeight="1">
      <c r="C5029" s="27" t="s">
        <v>80</v>
      </c>
      <c r="D5029" s="27" t="s">
        <v>89</v>
      </c>
      <c r="E5029" s="28"/>
      <c r="F5029" s="28"/>
      <c r="G5029" s="28"/>
      <c r="H5029" s="33"/>
      <c r="I5029" s="28"/>
    </row>
    <row r="5030" spans="2:13" ht="15" customHeight="1">
      <c r="C5030" s="28"/>
      <c r="D5030" s="27" t="s">
        <v>2532</v>
      </c>
      <c r="E5030" s="27" t="s">
        <v>2533</v>
      </c>
      <c r="F5030" s="30" t="str">
        <f>VLOOKUP(E5030,MATERIAL!$C:$F,3,0)</f>
        <v>Lembar</v>
      </c>
      <c r="G5030" s="27">
        <v>5.8</v>
      </c>
      <c r="H5030" s="30">
        <f>VLOOKUP(E5030,MATERIAL!$C:$F,4,0)</f>
        <v>106000</v>
      </c>
      <c r="I5030" s="31">
        <f t="shared" ref="I5030:I5031" si="514">+G5030*H5030</f>
        <v>614800</v>
      </c>
    </row>
    <row r="5031" spans="2:13" ht="15" customHeight="1">
      <c r="C5031" s="28"/>
      <c r="D5031" s="27" t="s">
        <v>2528</v>
      </c>
      <c r="E5031" s="27" t="s">
        <v>2529</v>
      </c>
      <c r="F5031" s="30" t="str">
        <f>VLOOKUP(E5031,MATERIAL!$C:$F,3,0)</f>
        <v>Kg</v>
      </c>
      <c r="G5031" s="27">
        <v>0.05</v>
      </c>
      <c r="H5031" s="30">
        <f>VLOOKUP(E5031,MATERIAL!$C:$F,4,0)</f>
        <v>20700</v>
      </c>
      <c r="I5031" s="31">
        <f t="shared" si="514"/>
        <v>1035</v>
      </c>
    </row>
    <row r="5032" spans="2:13" ht="15" customHeight="1">
      <c r="C5032" s="28"/>
      <c r="D5032" s="28"/>
      <c r="E5032" s="28"/>
      <c r="F5032" s="34" t="s">
        <v>90</v>
      </c>
      <c r="G5032" s="35"/>
      <c r="H5032" s="33"/>
      <c r="I5032" s="32">
        <f>SUM(I5030:I5031)</f>
        <v>615835</v>
      </c>
    </row>
    <row r="5033" spans="2:13" ht="15" customHeight="1">
      <c r="C5033" s="27" t="s">
        <v>81</v>
      </c>
      <c r="D5033" s="27" t="s">
        <v>91</v>
      </c>
      <c r="E5033" s="28"/>
      <c r="F5033" s="28"/>
      <c r="G5033" s="28"/>
      <c r="H5033" s="33"/>
      <c r="I5033" s="33"/>
    </row>
    <row r="5034" spans="2:13" ht="15" customHeight="1">
      <c r="C5034" s="28"/>
      <c r="D5034" s="28"/>
      <c r="E5034" s="28"/>
      <c r="F5034" s="34" t="s">
        <v>92</v>
      </c>
      <c r="G5034" s="35"/>
      <c r="H5034" s="33"/>
      <c r="I5034" s="33"/>
    </row>
    <row r="5035" spans="2:13" ht="15" customHeight="1">
      <c r="C5035" s="27" t="s">
        <v>82</v>
      </c>
      <c r="D5035" s="27" t="s">
        <v>93</v>
      </c>
      <c r="E5035" s="28"/>
      <c r="F5035" s="28"/>
      <c r="G5035" s="28"/>
      <c r="H5035" s="33"/>
      <c r="I5035" s="36">
        <f>I5028+I5032</f>
        <v>640693</v>
      </c>
    </row>
    <row r="5036" spans="2:13" ht="15" customHeight="1">
      <c r="C5036" s="27" t="s">
        <v>83</v>
      </c>
      <c r="D5036" s="27" t="str">
        <f>+"Overhead &amp; Profit "&amp;$L$3*100&amp;"%"</f>
        <v>Overhead &amp; Profit 9,5%</v>
      </c>
      <c r="E5036" s="28"/>
      <c r="F5036" s="28"/>
      <c r="G5036" s="27">
        <f>$L$3</f>
        <v>9.5000000000000001E-2</v>
      </c>
      <c r="H5036" s="28"/>
      <c r="I5036" s="36">
        <f>G5036*I5035</f>
        <v>60865.834999999999</v>
      </c>
    </row>
    <row r="5037" spans="2:13" ht="15" customHeight="1">
      <c r="B5037" s="37" t="str">
        <f>+$M$11&amp;J5037</f>
        <v>PLL3</v>
      </c>
      <c r="C5037" s="27" t="s">
        <v>1</v>
      </c>
      <c r="D5037" s="27" t="s">
        <v>94</v>
      </c>
      <c r="E5037" s="28"/>
      <c r="F5037" s="28"/>
      <c r="G5037" s="28"/>
      <c r="H5037" s="33"/>
      <c r="I5037" s="36">
        <f>SUM(I5035:I5036)</f>
        <v>701558.83499999996</v>
      </c>
      <c r="J5037" s="21">
        <v>3</v>
      </c>
    </row>
    <row r="5038" spans="2:13" ht="15" customHeight="1">
      <c r="B5038" s="26"/>
    </row>
    <row r="5039" spans="2:13" ht="15" customHeight="1">
      <c r="B5039" s="26"/>
      <c r="C5039" s="21" t="str">
        <f>VLOOKUP(B5055,'REKAP ANALISA'!$C:$G,3,0)</f>
        <v>Pemasangan 1 m2 langit-langit akustik ukuran (60 x 120) cm</v>
      </c>
    </row>
    <row r="5040" spans="2:13">
      <c r="C5040" s="27" t="s">
        <v>0</v>
      </c>
      <c r="D5040" s="27" t="s">
        <v>60</v>
      </c>
      <c r="E5040" s="27" t="s">
        <v>59</v>
      </c>
      <c r="F5040" s="27" t="s">
        <v>61</v>
      </c>
      <c r="G5040" s="27" t="s">
        <v>62</v>
      </c>
      <c r="H5040" s="27" t="s">
        <v>85</v>
      </c>
      <c r="I5040" s="27" t="s">
        <v>86</v>
      </c>
      <c r="M5040" s="21"/>
    </row>
    <row r="5041" spans="2:13">
      <c r="C5041" s="27" t="s">
        <v>14</v>
      </c>
      <c r="D5041" s="27" t="s">
        <v>87</v>
      </c>
      <c r="E5041" s="28"/>
      <c r="F5041" s="28"/>
      <c r="G5041" s="28"/>
      <c r="H5041" s="28"/>
      <c r="I5041" s="28"/>
      <c r="M5041" s="21"/>
    </row>
    <row r="5042" spans="2:13" ht="15" customHeight="1">
      <c r="C5042" s="28"/>
      <c r="D5042" s="27" t="s">
        <v>53</v>
      </c>
      <c r="E5042" s="27" t="s">
        <v>63</v>
      </c>
      <c r="F5042" s="29" t="s">
        <v>50</v>
      </c>
      <c r="G5042" s="27">
        <v>0.1</v>
      </c>
      <c r="H5042" s="30">
        <f>VLOOKUP(E5042,UPAH!$C:$F,4,0)</f>
        <v>93000</v>
      </c>
      <c r="I5042" s="31">
        <f t="shared" ref="I5042:I5045" si="515">+G5042*H5042</f>
        <v>9300</v>
      </c>
    </row>
    <row r="5043" spans="2:13" ht="15" customHeight="1">
      <c r="C5043" s="28"/>
      <c r="D5043" s="27" t="s">
        <v>52</v>
      </c>
      <c r="E5043" s="27" t="s">
        <v>64</v>
      </c>
      <c r="F5043" s="29" t="s">
        <v>50</v>
      </c>
      <c r="G5043" s="27">
        <v>0.1</v>
      </c>
      <c r="H5043" s="30">
        <f>VLOOKUP(E5043,UPAH!$C:$F,4,0)</f>
        <v>98000</v>
      </c>
      <c r="I5043" s="31">
        <f t="shared" si="515"/>
        <v>9800</v>
      </c>
    </row>
    <row r="5044" spans="2:13" ht="15" customHeight="1">
      <c r="C5044" s="28"/>
      <c r="D5044" s="27" t="s">
        <v>51</v>
      </c>
      <c r="E5044" s="27" t="s">
        <v>65</v>
      </c>
      <c r="F5044" s="29" t="s">
        <v>50</v>
      </c>
      <c r="G5044" s="27">
        <v>0.01</v>
      </c>
      <c r="H5044" s="30">
        <f>VLOOKUP(E5044,UPAH!$C:$F,4,0)</f>
        <v>106000</v>
      </c>
      <c r="I5044" s="31">
        <f t="shared" si="515"/>
        <v>1060</v>
      </c>
    </row>
    <row r="5045" spans="2:13" ht="15" customHeight="1">
      <c r="C5045" s="28"/>
      <c r="D5045" s="27" t="s">
        <v>49</v>
      </c>
      <c r="E5045" s="27" t="s">
        <v>66</v>
      </c>
      <c r="F5045" s="29" t="s">
        <v>50</v>
      </c>
      <c r="G5045" s="27">
        <v>5.0000000000000001E-3</v>
      </c>
      <c r="H5045" s="30">
        <f>VLOOKUP(E5045,UPAH!$C:$F,4,0)</f>
        <v>111000</v>
      </c>
      <c r="I5045" s="31">
        <f t="shared" si="515"/>
        <v>555</v>
      </c>
    </row>
    <row r="5046" spans="2:13" ht="15" customHeight="1">
      <c r="C5046" s="28"/>
      <c r="D5046" s="28"/>
      <c r="E5046" s="28"/>
      <c r="F5046" s="34" t="s">
        <v>88</v>
      </c>
      <c r="G5046" s="35"/>
      <c r="H5046" s="33"/>
      <c r="I5046" s="32">
        <f>SUM(I5042:I5045)</f>
        <v>20715</v>
      </c>
    </row>
    <row r="5047" spans="2:13" ht="15" customHeight="1">
      <c r="C5047" s="27" t="s">
        <v>80</v>
      </c>
      <c r="D5047" s="27" t="s">
        <v>89</v>
      </c>
      <c r="E5047" s="28"/>
      <c r="F5047" s="28"/>
      <c r="G5047" s="28"/>
      <c r="H5047" s="33"/>
      <c r="I5047" s="28"/>
    </row>
    <row r="5048" spans="2:13" ht="15" customHeight="1">
      <c r="C5048" s="28"/>
      <c r="D5048" s="27" t="s">
        <v>2534</v>
      </c>
      <c r="E5048" s="27" t="s">
        <v>2535</v>
      </c>
      <c r="F5048" s="30" t="str">
        <f>VLOOKUP(E5048,MATERIAL!$C:$F,3,0)</f>
        <v>Lembar</v>
      </c>
      <c r="G5048" s="27">
        <v>1.5</v>
      </c>
      <c r="H5048" s="30">
        <f>VLOOKUP(E5048,MATERIAL!$C:$F,4,0)</f>
        <v>266300</v>
      </c>
      <c r="I5048" s="31">
        <f t="shared" ref="I5048:I5049" si="516">+G5048*H5048</f>
        <v>399450</v>
      </c>
    </row>
    <row r="5049" spans="2:13" ht="15" customHeight="1">
      <c r="C5049" s="28"/>
      <c r="D5049" s="27" t="s">
        <v>2528</v>
      </c>
      <c r="E5049" s="27" t="s">
        <v>2529</v>
      </c>
      <c r="F5049" s="30" t="str">
        <f>VLOOKUP(E5049,MATERIAL!$C:$F,3,0)</f>
        <v>Kg</v>
      </c>
      <c r="G5049" s="27">
        <v>0.05</v>
      </c>
      <c r="H5049" s="30">
        <f>VLOOKUP(E5049,MATERIAL!$C:$F,4,0)</f>
        <v>20700</v>
      </c>
      <c r="I5049" s="31">
        <f t="shared" si="516"/>
        <v>1035</v>
      </c>
    </row>
    <row r="5050" spans="2:13" ht="15" customHeight="1">
      <c r="C5050" s="28"/>
      <c r="D5050" s="28"/>
      <c r="E5050" s="28"/>
      <c r="F5050" s="34" t="s">
        <v>90</v>
      </c>
      <c r="G5050" s="35"/>
      <c r="H5050" s="33"/>
      <c r="I5050" s="32">
        <f>SUM(I5048:I5049)</f>
        <v>400485</v>
      </c>
    </row>
    <row r="5051" spans="2:13" ht="15" customHeight="1">
      <c r="C5051" s="27" t="s">
        <v>81</v>
      </c>
      <c r="D5051" s="27" t="s">
        <v>91</v>
      </c>
      <c r="E5051" s="28"/>
      <c r="F5051" s="28"/>
      <c r="G5051" s="28"/>
      <c r="H5051" s="33"/>
      <c r="I5051" s="33"/>
    </row>
    <row r="5052" spans="2:13" ht="15" customHeight="1">
      <c r="C5052" s="28"/>
      <c r="D5052" s="28"/>
      <c r="E5052" s="28"/>
      <c r="F5052" s="34" t="s">
        <v>92</v>
      </c>
      <c r="G5052" s="35"/>
      <c r="H5052" s="33"/>
      <c r="I5052" s="33"/>
    </row>
    <row r="5053" spans="2:13" ht="15" customHeight="1">
      <c r="C5053" s="27" t="s">
        <v>82</v>
      </c>
      <c r="D5053" s="27" t="s">
        <v>93</v>
      </c>
      <c r="E5053" s="28"/>
      <c r="F5053" s="28"/>
      <c r="G5053" s="28"/>
      <c r="H5053" s="33"/>
      <c r="I5053" s="36">
        <f>I5046+I5050</f>
        <v>421200</v>
      </c>
    </row>
    <row r="5054" spans="2:13" ht="15" customHeight="1">
      <c r="C5054" s="27" t="s">
        <v>83</v>
      </c>
      <c r="D5054" s="27" t="str">
        <f>+"Overhead &amp; Profit "&amp;$L$3*100&amp;"%"</f>
        <v>Overhead &amp; Profit 9,5%</v>
      </c>
      <c r="E5054" s="28"/>
      <c r="F5054" s="28"/>
      <c r="G5054" s="27">
        <f>$L$3</f>
        <v>9.5000000000000001E-2</v>
      </c>
      <c r="H5054" s="28"/>
      <c r="I5054" s="36">
        <f>G5054*I5053</f>
        <v>40014</v>
      </c>
    </row>
    <row r="5055" spans="2:13" ht="15" customHeight="1">
      <c r="B5055" s="37" t="str">
        <f>+$M$11&amp;J5055</f>
        <v>PLL4</v>
      </c>
      <c r="C5055" s="27" t="s">
        <v>1</v>
      </c>
      <c r="D5055" s="27" t="s">
        <v>94</v>
      </c>
      <c r="E5055" s="28"/>
      <c r="F5055" s="28"/>
      <c r="G5055" s="28"/>
      <c r="H5055" s="33"/>
      <c r="I5055" s="36">
        <f>SUM(I5053:I5054)</f>
        <v>461214</v>
      </c>
      <c r="J5055" s="21">
        <v>4</v>
      </c>
    </row>
    <row r="5056" spans="2:13" ht="15" customHeight="1">
      <c r="B5056" s="26"/>
    </row>
    <row r="5057" spans="2:13" ht="15" customHeight="1">
      <c r="B5057" s="26"/>
      <c r="C5057" s="21" t="str">
        <f>VLOOKUP(B5073,'REKAP ANALISA'!$C:$G,3,0)</f>
        <v>Pemasangan 1 m2 langit-langit tripleks ukuran (120 x 240) cm, tebal 3 mm, 4 mm &amp; 6</v>
      </c>
    </row>
    <row r="5058" spans="2:13">
      <c r="C5058" s="27" t="s">
        <v>0</v>
      </c>
      <c r="D5058" s="27" t="s">
        <v>60</v>
      </c>
      <c r="E5058" s="27" t="s">
        <v>59</v>
      </c>
      <c r="F5058" s="27" t="s">
        <v>61</v>
      </c>
      <c r="G5058" s="27" t="s">
        <v>62</v>
      </c>
      <c r="H5058" s="27" t="s">
        <v>85</v>
      </c>
      <c r="I5058" s="27" t="s">
        <v>86</v>
      </c>
      <c r="M5058" s="21"/>
    </row>
    <row r="5059" spans="2:13">
      <c r="C5059" s="27" t="s">
        <v>14</v>
      </c>
      <c r="D5059" s="27" t="s">
        <v>87</v>
      </c>
      <c r="E5059" s="28"/>
      <c r="F5059" s="28"/>
      <c r="G5059" s="28"/>
      <c r="H5059" s="28"/>
      <c r="I5059" s="28"/>
      <c r="M5059" s="21"/>
    </row>
    <row r="5060" spans="2:13" ht="15" customHeight="1">
      <c r="C5060" s="28"/>
      <c r="D5060" s="27" t="s">
        <v>53</v>
      </c>
      <c r="E5060" s="27" t="s">
        <v>63</v>
      </c>
      <c r="F5060" s="29" t="s">
        <v>50</v>
      </c>
      <c r="G5060" s="27">
        <v>0.1</v>
      </c>
      <c r="H5060" s="30">
        <f>VLOOKUP(E5060,UPAH!$C:$F,4,0)</f>
        <v>93000</v>
      </c>
      <c r="I5060" s="31">
        <f t="shared" ref="I5060:I5063" si="517">+G5060*H5060</f>
        <v>9300</v>
      </c>
    </row>
    <row r="5061" spans="2:13" ht="15" customHeight="1">
      <c r="C5061" s="28"/>
      <c r="D5061" s="27" t="s">
        <v>52</v>
      </c>
      <c r="E5061" s="27" t="s">
        <v>64</v>
      </c>
      <c r="F5061" s="29" t="s">
        <v>50</v>
      </c>
      <c r="G5061" s="27">
        <v>0.1</v>
      </c>
      <c r="H5061" s="30">
        <f>VLOOKUP(E5061,UPAH!$C:$F,4,0)</f>
        <v>98000</v>
      </c>
      <c r="I5061" s="31">
        <f t="shared" si="517"/>
        <v>9800</v>
      </c>
    </row>
    <row r="5062" spans="2:13" ht="15" customHeight="1">
      <c r="C5062" s="28"/>
      <c r="D5062" s="27" t="s">
        <v>51</v>
      </c>
      <c r="E5062" s="27" t="s">
        <v>65</v>
      </c>
      <c r="F5062" s="29" t="s">
        <v>50</v>
      </c>
      <c r="G5062" s="27">
        <v>0.01</v>
      </c>
      <c r="H5062" s="30">
        <f>VLOOKUP(E5062,UPAH!$C:$F,4,0)</f>
        <v>106000</v>
      </c>
      <c r="I5062" s="31">
        <f t="shared" si="517"/>
        <v>1060</v>
      </c>
    </row>
    <row r="5063" spans="2:13" ht="15" customHeight="1">
      <c r="C5063" s="28"/>
      <c r="D5063" s="27" t="s">
        <v>49</v>
      </c>
      <c r="E5063" s="27" t="s">
        <v>66</v>
      </c>
      <c r="F5063" s="29" t="s">
        <v>50</v>
      </c>
      <c r="G5063" s="27">
        <v>5.0000000000000001E-3</v>
      </c>
      <c r="H5063" s="30">
        <f>VLOOKUP(E5063,UPAH!$C:$F,4,0)</f>
        <v>111000</v>
      </c>
      <c r="I5063" s="31">
        <f t="shared" si="517"/>
        <v>555</v>
      </c>
    </row>
    <row r="5064" spans="2:13" ht="15" customHeight="1">
      <c r="C5064" s="28"/>
      <c r="D5064" s="28"/>
      <c r="E5064" s="28"/>
      <c r="F5064" s="34" t="s">
        <v>88</v>
      </c>
      <c r="G5064" s="35"/>
      <c r="H5064" s="33"/>
      <c r="I5064" s="32">
        <f>SUM(I5060:I5063)</f>
        <v>20715</v>
      </c>
    </row>
    <row r="5065" spans="2:13" ht="15" customHeight="1">
      <c r="C5065" s="27" t="s">
        <v>80</v>
      </c>
      <c r="D5065" s="27" t="s">
        <v>89</v>
      </c>
      <c r="E5065" s="28"/>
      <c r="F5065" s="28"/>
      <c r="G5065" s="28"/>
      <c r="H5065" s="33"/>
      <c r="I5065" s="28"/>
    </row>
    <row r="5066" spans="2:13" ht="15" customHeight="1">
      <c r="C5066" s="28"/>
      <c r="D5066" s="27" t="s">
        <v>2536</v>
      </c>
      <c r="E5066" s="27" t="s">
        <v>2537</v>
      </c>
      <c r="F5066" s="30" t="str">
        <f>VLOOKUP(E5066,MATERIAL!$C:$F,3,0)</f>
        <v>Lembar</v>
      </c>
      <c r="G5066" s="27">
        <v>0.375</v>
      </c>
      <c r="H5066" s="30">
        <f>VLOOKUP(E5066,MATERIAL!$C:$F,4,0)</f>
        <v>280800</v>
      </c>
      <c r="I5066" s="31">
        <f t="shared" ref="I5066:I5067" si="518">+G5066*H5066</f>
        <v>105300</v>
      </c>
    </row>
    <row r="5067" spans="2:13" ht="15" customHeight="1">
      <c r="C5067" s="28"/>
      <c r="D5067" s="27" t="s">
        <v>2528</v>
      </c>
      <c r="E5067" s="27" t="s">
        <v>2529</v>
      </c>
      <c r="F5067" s="30" t="str">
        <f>VLOOKUP(E5067,MATERIAL!$C:$F,3,0)</f>
        <v>Kg</v>
      </c>
      <c r="G5067" s="27">
        <v>0.03</v>
      </c>
      <c r="H5067" s="30">
        <f>VLOOKUP(E5067,MATERIAL!$C:$F,4,0)</f>
        <v>20700</v>
      </c>
      <c r="I5067" s="31">
        <f t="shared" si="518"/>
        <v>621</v>
      </c>
    </row>
    <row r="5068" spans="2:13" ht="15" customHeight="1">
      <c r="C5068" s="28"/>
      <c r="D5068" s="28"/>
      <c r="E5068" s="28"/>
      <c r="F5068" s="34" t="s">
        <v>90</v>
      </c>
      <c r="G5068" s="35"/>
      <c r="H5068" s="33"/>
      <c r="I5068" s="32">
        <f>SUM(I5066:I5067)</f>
        <v>105921</v>
      </c>
    </row>
    <row r="5069" spans="2:13" ht="15" customHeight="1">
      <c r="C5069" s="27" t="s">
        <v>81</v>
      </c>
      <c r="D5069" s="27" t="s">
        <v>91</v>
      </c>
      <c r="E5069" s="28"/>
      <c r="F5069" s="28"/>
      <c r="G5069" s="28"/>
      <c r="H5069" s="33"/>
      <c r="I5069" s="33"/>
    </row>
    <row r="5070" spans="2:13" ht="15" customHeight="1">
      <c r="C5070" s="28"/>
      <c r="D5070" s="28"/>
      <c r="E5070" s="28"/>
      <c r="F5070" s="34" t="s">
        <v>92</v>
      </c>
      <c r="G5070" s="35"/>
      <c r="H5070" s="33"/>
      <c r="I5070" s="33"/>
    </row>
    <row r="5071" spans="2:13" ht="15" customHeight="1">
      <c r="C5071" s="27" t="s">
        <v>82</v>
      </c>
      <c r="D5071" s="27" t="s">
        <v>93</v>
      </c>
      <c r="E5071" s="28"/>
      <c r="F5071" s="28"/>
      <c r="G5071" s="28"/>
      <c r="H5071" s="33"/>
      <c r="I5071" s="36">
        <f>I5064+I5068</f>
        <v>126636</v>
      </c>
    </row>
    <row r="5072" spans="2:13" ht="15" customHeight="1">
      <c r="C5072" s="27" t="s">
        <v>83</v>
      </c>
      <c r="D5072" s="27" t="str">
        <f>+"Overhead &amp; Profit "&amp;$L$3*100&amp;"%"</f>
        <v>Overhead &amp; Profit 9,5%</v>
      </c>
      <c r="E5072" s="28"/>
      <c r="F5072" s="28"/>
      <c r="G5072" s="27">
        <f>$L$3</f>
        <v>9.5000000000000001E-2</v>
      </c>
      <c r="H5072" s="28"/>
      <c r="I5072" s="36">
        <f>G5072*I5071</f>
        <v>12030.42</v>
      </c>
    </row>
    <row r="5073" spans="2:13" ht="15" customHeight="1">
      <c r="B5073" s="37" t="str">
        <f>+$M$11&amp;J5073</f>
        <v>PLL5</v>
      </c>
      <c r="C5073" s="27" t="s">
        <v>1</v>
      </c>
      <c r="D5073" s="27" t="s">
        <v>94</v>
      </c>
      <c r="E5073" s="28"/>
      <c r="F5073" s="28"/>
      <c r="G5073" s="28"/>
      <c r="H5073" s="33"/>
      <c r="I5073" s="36">
        <f>SUM(I5071:I5072)</f>
        <v>138666.42000000001</v>
      </c>
      <c r="J5073" s="21">
        <v>5</v>
      </c>
    </row>
    <row r="5074" spans="2:13" ht="15" customHeight="1">
      <c r="B5074" s="26"/>
    </row>
    <row r="5075" spans="2:13" ht="15" customHeight="1">
      <c r="B5075" s="26"/>
      <c r="C5075" s="21" t="str">
        <f>VLOOKUP(B5091,'REKAP ANALISA'!$C:$G,3,0)</f>
        <v>Pemasangan 1 m2 langit-langit lambrisering kayu, tebal 9 mm</v>
      </c>
    </row>
    <row r="5076" spans="2:13">
      <c r="C5076" s="27" t="s">
        <v>0</v>
      </c>
      <c r="D5076" s="27" t="s">
        <v>60</v>
      </c>
      <c r="E5076" s="27" t="s">
        <v>59</v>
      </c>
      <c r="F5076" s="27" t="s">
        <v>61</v>
      </c>
      <c r="G5076" s="27" t="s">
        <v>62</v>
      </c>
      <c r="H5076" s="27" t="s">
        <v>85</v>
      </c>
      <c r="I5076" s="27" t="s">
        <v>86</v>
      </c>
      <c r="M5076" s="21"/>
    </row>
    <row r="5077" spans="2:13">
      <c r="C5077" s="27" t="s">
        <v>14</v>
      </c>
      <c r="D5077" s="27" t="s">
        <v>87</v>
      </c>
      <c r="E5077" s="28"/>
      <c r="F5077" s="28"/>
      <c r="G5077" s="28"/>
      <c r="H5077" s="28"/>
      <c r="I5077" s="28"/>
      <c r="M5077" s="21"/>
    </row>
    <row r="5078" spans="2:13" ht="15" customHeight="1">
      <c r="C5078" s="28"/>
      <c r="D5078" s="27" t="s">
        <v>53</v>
      </c>
      <c r="E5078" s="27" t="s">
        <v>63</v>
      </c>
      <c r="F5078" s="29" t="s">
        <v>50</v>
      </c>
      <c r="G5078" s="27">
        <v>0.8</v>
      </c>
      <c r="H5078" s="30">
        <f>VLOOKUP(E5078,UPAH!$C:$F,4,0)</f>
        <v>93000</v>
      </c>
      <c r="I5078" s="31">
        <f t="shared" ref="I5078:I5081" si="519">+G5078*H5078</f>
        <v>74400</v>
      </c>
    </row>
    <row r="5079" spans="2:13" ht="15" customHeight="1">
      <c r="C5079" s="28"/>
      <c r="D5079" s="27" t="s">
        <v>52</v>
      </c>
      <c r="E5079" s="27" t="s">
        <v>64</v>
      </c>
      <c r="F5079" s="29" t="s">
        <v>50</v>
      </c>
      <c r="G5079" s="27">
        <v>0.8</v>
      </c>
      <c r="H5079" s="30">
        <f>VLOOKUP(E5079,UPAH!$C:$F,4,0)</f>
        <v>98000</v>
      </c>
      <c r="I5079" s="31">
        <f t="shared" si="519"/>
        <v>78400</v>
      </c>
    </row>
    <row r="5080" spans="2:13" ht="15" customHeight="1">
      <c r="C5080" s="28"/>
      <c r="D5080" s="27" t="s">
        <v>51</v>
      </c>
      <c r="E5080" s="27" t="s">
        <v>65</v>
      </c>
      <c r="F5080" s="29" t="s">
        <v>50</v>
      </c>
      <c r="G5080" s="27">
        <v>0.08</v>
      </c>
      <c r="H5080" s="30">
        <f>VLOOKUP(E5080,UPAH!$C:$F,4,0)</f>
        <v>106000</v>
      </c>
      <c r="I5080" s="31">
        <f t="shared" si="519"/>
        <v>8480</v>
      </c>
    </row>
    <row r="5081" spans="2:13" ht="15" customHeight="1">
      <c r="C5081" s="28"/>
      <c r="D5081" s="27" t="s">
        <v>49</v>
      </c>
      <c r="E5081" s="27" t="s">
        <v>66</v>
      </c>
      <c r="F5081" s="29" t="s">
        <v>50</v>
      </c>
      <c r="G5081" s="27">
        <v>0.04</v>
      </c>
      <c r="H5081" s="30">
        <f>VLOOKUP(E5081,UPAH!$C:$F,4,0)</f>
        <v>111000</v>
      </c>
      <c r="I5081" s="31">
        <f t="shared" si="519"/>
        <v>4440</v>
      </c>
    </row>
    <row r="5082" spans="2:13" ht="15" customHeight="1">
      <c r="C5082" s="28"/>
      <c r="D5082" s="28"/>
      <c r="E5082" s="28"/>
      <c r="F5082" s="34" t="s">
        <v>88</v>
      </c>
      <c r="G5082" s="35"/>
      <c r="H5082" s="33"/>
      <c r="I5082" s="32">
        <f>SUM(I5078:I5081)</f>
        <v>165720</v>
      </c>
    </row>
    <row r="5083" spans="2:13" ht="15" customHeight="1">
      <c r="C5083" s="27" t="s">
        <v>80</v>
      </c>
      <c r="D5083" s="27" t="s">
        <v>89</v>
      </c>
      <c r="E5083" s="28"/>
      <c r="F5083" s="28"/>
      <c r="G5083" s="28"/>
      <c r="H5083" s="33"/>
      <c r="I5083" s="28"/>
    </row>
    <row r="5084" spans="2:13" ht="15" customHeight="1">
      <c r="C5084" s="28"/>
      <c r="D5084" s="27" t="s">
        <v>2538</v>
      </c>
      <c r="E5084" s="27" t="s">
        <v>100</v>
      </c>
      <c r="F5084" s="30" t="str">
        <f>VLOOKUP(E5084,MATERIAL!$C:$F,3,0)</f>
        <v>m3</v>
      </c>
      <c r="G5084" s="27">
        <v>1.4999999999999999E-2</v>
      </c>
      <c r="H5084" s="30">
        <f>VLOOKUP(E5084,MATERIAL!$C:$F,4,0)</f>
        <v>7579000</v>
      </c>
      <c r="I5084" s="31">
        <f t="shared" ref="I5084:I5085" si="520">+G5084*H5084</f>
        <v>113685</v>
      </c>
    </row>
    <row r="5085" spans="2:13" ht="15" customHeight="1">
      <c r="C5085" s="28"/>
      <c r="D5085" s="27" t="s">
        <v>2528</v>
      </c>
      <c r="E5085" s="27" t="s">
        <v>2529</v>
      </c>
      <c r="F5085" s="30" t="str">
        <f>VLOOKUP(E5085,MATERIAL!$C:$F,3,0)</f>
        <v>Kg</v>
      </c>
      <c r="G5085" s="27">
        <v>0.01</v>
      </c>
      <c r="H5085" s="30">
        <f>VLOOKUP(E5085,MATERIAL!$C:$F,4,0)</f>
        <v>20700</v>
      </c>
      <c r="I5085" s="31">
        <f t="shared" si="520"/>
        <v>207</v>
      </c>
    </row>
    <row r="5086" spans="2:13" ht="15" customHeight="1">
      <c r="C5086" s="28"/>
      <c r="D5086" s="28"/>
      <c r="E5086" s="28"/>
      <c r="F5086" s="34" t="s">
        <v>90</v>
      </c>
      <c r="G5086" s="35"/>
      <c r="H5086" s="33"/>
      <c r="I5086" s="32">
        <f>SUM(I5084:I5085)</f>
        <v>113892</v>
      </c>
    </row>
    <row r="5087" spans="2:13" ht="15" customHeight="1">
      <c r="C5087" s="27" t="s">
        <v>81</v>
      </c>
      <c r="D5087" s="27" t="s">
        <v>91</v>
      </c>
      <c r="E5087" s="28"/>
      <c r="F5087" s="28"/>
      <c r="G5087" s="28"/>
      <c r="H5087" s="33"/>
      <c r="I5087" s="33"/>
    </row>
    <row r="5088" spans="2:13" ht="15" customHeight="1">
      <c r="C5088" s="28"/>
      <c r="D5088" s="28"/>
      <c r="E5088" s="28"/>
      <c r="F5088" s="34" t="s">
        <v>92</v>
      </c>
      <c r="G5088" s="35"/>
      <c r="H5088" s="33"/>
      <c r="I5088" s="33"/>
    </row>
    <row r="5089" spans="2:13" ht="15" customHeight="1">
      <c r="C5089" s="27" t="s">
        <v>82</v>
      </c>
      <c r="D5089" s="27" t="s">
        <v>93</v>
      </c>
      <c r="E5089" s="28"/>
      <c r="F5089" s="28"/>
      <c r="G5089" s="28"/>
      <c r="H5089" s="33"/>
      <c r="I5089" s="36">
        <f>I5082+I5086</f>
        <v>279612</v>
      </c>
    </row>
    <row r="5090" spans="2:13" ht="15" customHeight="1">
      <c r="C5090" s="27" t="s">
        <v>83</v>
      </c>
      <c r="D5090" s="27" t="str">
        <f>+"Overhead &amp; Profit "&amp;$L$3*100&amp;"%"</f>
        <v>Overhead &amp; Profit 9,5%</v>
      </c>
      <c r="E5090" s="28"/>
      <c r="F5090" s="28"/>
      <c r="G5090" s="27">
        <f>$L$3</f>
        <v>9.5000000000000001E-2</v>
      </c>
      <c r="H5090" s="28"/>
      <c r="I5090" s="36">
        <f>G5090*I5089</f>
        <v>26563.14</v>
      </c>
    </row>
    <row r="5091" spans="2:13" ht="15" customHeight="1">
      <c r="B5091" s="37" t="str">
        <f>+$M$11&amp;J5091</f>
        <v>PLL6</v>
      </c>
      <c r="C5091" s="27" t="s">
        <v>1</v>
      </c>
      <c r="D5091" s="27" t="s">
        <v>94</v>
      </c>
      <c r="E5091" s="28"/>
      <c r="F5091" s="28"/>
      <c r="G5091" s="28"/>
      <c r="H5091" s="33"/>
      <c r="I5091" s="36">
        <f>SUM(I5089:I5090)</f>
        <v>306175.14</v>
      </c>
      <c r="J5091" s="21">
        <v>6</v>
      </c>
    </row>
    <row r="5092" spans="2:13" ht="15" customHeight="1">
      <c r="B5092" s="26"/>
    </row>
    <row r="5093" spans="2:13" ht="15" customHeight="1">
      <c r="B5093" s="26"/>
      <c r="C5093" s="21" t="str">
        <f>VLOOKUP(B5109,'REKAP ANALISA'!$C:$G,3,0)</f>
        <v>Pemasangan 1 m2 langit-langit gypsum board ukuran (120x240x9) mm, tebal 9 mm</v>
      </c>
    </row>
    <row r="5094" spans="2:13">
      <c r="C5094" s="27" t="s">
        <v>0</v>
      </c>
      <c r="D5094" s="27" t="s">
        <v>60</v>
      </c>
      <c r="E5094" s="27" t="s">
        <v>59</v>
      </c>
      <c r="F5094" s="27" t="s">
        <v>61</v>
      </c>
      <c r="G5094" s="27" t="s">
        <v>62</v>
      </c>
      <c r="H5094" s="27" t="s">
        <v>85</v>
      </c>
      <c r="I5094" s="27" t="s">
        <v>86</v>
      </c>
      <c r="M5094" s="21"/>
    </row>
    <row r="5095" spans="2:13">
      <c r="C5095" s="27" t="s">
        <v>14</v>
      </c>
      <c r="D5095" s="27" t="s">
        <v>87</v>
      </c>
      <c r="E5095" s="28"/>
      <c r="F5095" s="28"/>
      <c r="G5095" s="28"/>
      <c r="H5095" s="28"/>
      <c r="I5095" s="28"/>
      <c r="M5095" s="21"/>
    </row>
    <row r="5096" spans="2:13" ht="15" customHeight="1">
      <c r="C5096" s="28"/>
      <c r="D5096" s="27" t="s">
        <v>53</v>
      </c>
      <c r="E5096" s="27" t="s">
        <v>63</v>
      </c>
      <c r="F5096" s="29" t="s">
        <v>50</v>
      </c>
      <c r="G5096" s="27">
        <v>0.1</v>
      </c>
      <c r="H5096" s="30">
        <f>VLOOKUP(E5096,UPAH!$C:$F,4,0)</f>
        <v>93000</v>
      </c>
      <c r="I5096" s="31">
        <f t="shared" ref="I5096:I5099" si="521">+G5096*H5096</f>
        <v>9300</v>
      </c>
    </row>
    <row r="5097" spans="2:13" ht="15" customHeight="1">
      <c r="C5097" s="28"/>
      <c r="D5097" s="27" t="s">
        <v>52</v>
      </c>
      <c r="E5097" s="27" t="s">
        <v>64</v>
      </c>
      <c r="F5097" s="29" t="s">
        <v>50</v>
      </c>
      <c r="G5097" s="27">
        <v>0.05</v>
      </c>
      <c r="H5097" s="30">
        <f>VLOOKUP(E5097,UPAH!$C:$F,4,0)</f>
        <v>98000</v>
      </c>
      <c r="I5097" s="31">
        <f t="shared" si="521"/>
        <v>4900</v>
      </c>
    </row>
    <row r="5098" spans="2:13" ht="15" customHeight="1">
      <c r="C5098" s="28"/>
      <c r="D5098" s="27" t="s">
        <v>51</v>
      </c>
      <c r="E5098" s="27" t="s">
        <v>65</v>
      </c>
      <c r="F5098" s="29" t="s">
        <v>50</v>
      </c>
      <c r="G5098" s="27">
        <v>5.0000000000000001E-3</v>
      </c>
      <c r="H5098" s="30">
        <f>VLOOKUP(E5098,UPAH!$C:$F,4,0)</f>
        <v>106000</v>
      </c>
      <c r="I5098" s="31">
        <f t="shared" si="521"/>
        <v>530</v>
      </c>
    </row>
    <row r="5099" spans="2:13" ht="15" customHeight="1">
      <c r="C5099" s="28"/>
      <c r="D5099" s="27" t="s">
        <v>49</v>
      </c>
      <c r="E5099" s="27" t="s">
        <v>66</v>
      </c>
      <c r="F5099" s="29" t="s">
        <v>50</v>
      </c>
      <c r="G5099" s="27">
        <v>5.0000000000000001E-3</v>
      </c>
      <c r="H5099" s="30">
        <f>VLOOKUP(E5099,UPAH!$C:$F,4,0)</f>
        <v>111000</v>
      </c>
      <c r="I5099" s="31">
        <f t="shared" si="521"/>
        <v>555</v>
      </c>
    </row>
    <row r="5100" spans="2:13" ht="15" customHeight="1">
      <c r="C5100" s="28"/>
      <c r="D5100" s="28"/>
      <c r="E5100" s="28"/>
      <c r="F5100" s="34" t="s">
        <v>88</v>
      </c>
      <c r="G5100" s="35"/>
      <c r="H5100" s="33"/>
      <c r="I5100" s="32">
        <f>SUM(I5096:I5099)</f>
        <v>15285</v>
      </c>
    </row>
    <row r="5101" spans="2:13" ht="15" customHeight="1">
      <c r="C5101" s="27" t="s">
        <v>80</v>
      </c>
      <c r="D5101" s="27" t="s">
        <v>89</v>
      </c>
      <c r="E5101" s="28"/>
      <c r="F5101" s="28"/>
      <c r="G5101" s="28"/>
      <c r="H5101" s="33"/>
      <c r="I5101" s="28"/>
    </row>
    <row r="5102" spans="2:13" ht="15" customHeight="1">
      <c r="C5102" s="28"/>
      <c r="D5102" s="27" t="s">
        <v>2539</v>
      </c>
      <c r="E5102" s="27" t="s">
        <v>2540</v>
      </c>
      <c r="F5102" s="30" t="str">
        <f>VLOOKUP(E5102,MATERIAL!$C:$F,3,0)</f>
        <v>Lembar</v>
      </c>
      <c r="G5102" s="27">
        <v>0.36399999999999999</v>
      </c>
      <c r="H5102" s="30">
        <f>VLOOKUP(E5102,MATERIAL!$C:$F,4,0)</f>
        <v>80300</v>
      </c>
      <c r="I5102" s="31">
        <f t="shared" ref="I5102:I5103" si="522">+G5102*H5102</f>
        <v>29229.200000000001</v>
      </c>
    </row>
    <row r="5103" spans="2:13" ht="15" customHeight="1">
      <c r="C5103" s="28"/>
      <c r="D5103" s="27" t="s">
        <v>2324</v>
      </c>
      <c r="E5103" s="27" t="s">
        <v>102</v>
      </c>
      <c r="F5103" s="30" t="str">
        <f>VLOOKUP(E5103,MATERIAL!$C:$F,3,0)</f>
        <v>Kg</v>
      </c>
      <c r="G5103" s="27">
        <v>0.11</v>
      </c>
      <c r="H5103" s="30">
        <f>VLOOKUP(E5103,MATERIAL!$C:$F,4,0)</f>
        <v>18000</v>
      </c>
      <c r="I5103" s="31">
        <f t="shared" si="522"/>
        <v>1980</v>
      </c>
    </row>
    <row r="5104" spans="2:13" ht="15" customHeight="1">
      <c r="C5104" s="28"/>
      <c r="D5104" s="28"/>
      <c r="E5104" s="28"/>
      <c r="F5104" s="34" t="s">
        <v>90</v>
      </c>
      <c r="G5104" s="35"/>
      <c r="H5104" s="33"/>
      <c r="I5104" s="32">
        <f>SUM(I5102:I5103)</f>
        <v>31209.200000000001</v>
      </c>
    </row>
    <row r="5105" spans="2:13" ht="15" customHeight="1">
      <c r="C5105" s="27" t="s">
        <v>81</v>
      </c>
      <c r="D5105" s="27" t="s">
        <v>91</v>
      </c>
      <c r="E5105" s="28"/>
      <c r="F5105" s="28"/>
      <c r="G5105" s="28"/>
      <c r="H5105" s="33"/>
      <c r="I5105" s="33"/>
    </row>
    <row r="5106" spans="2:13" ht="15" customHeight="1">
      <c r="C5106" s="28"/>
      <c r="D5106" s="28"/>
      <c r="E5106" s="28"/>
      <c r="F5106" s="34" t="s">
        <v>92</v>
      </c>
      <c r="G5106" s="35"/>
      <c r="H5106" s="33"/>
      <c r="I5106" s="33"/>
    </row>
    <row r="5107" spans="2:13" ht="15" customHeight="1">
      <c r="C5107" s="27" t="s">
        <v>82</v>
      </c>
      <c r="D5107" s="27" t="s">
        <v>93</v>
      </c>
      <c r="E5107" s="28"/>
      <c r="F5107" s="28"/>
      <c r="G5107" s="28"/>
      <c r="H5107" s="33"/>
      <c r="I5107" s="36">
        <f>I5100+I5104</f>
        <v>46494.2</v>
      </c>
    </row>
    <row r="5108" spans="2:13" ht="15" customHeight="1">
      <c r="C5108" s="27" t="s">
        <v>83</v>
      </c>
      <c r="D5108" s="27" t="str">
        <f>+"Overhead &amp; Profit "&amp;$L$3*100&amp;"%"</f>
        <v>Overhead &amp; Profit 9,5%</v>
      </c>
      <c r="E5108" s="28"/>
      <c r="F5108" s="28"/>
      <c r="G5108" s="27">
        <f>$L$3</f>
        <v>9.5000000000000001E-2</v>
      </c>
      <c r="H5108" s="28"/>
      <c r="I5108" s="36">
        <f>G5108*I5107</f>
        <v>4416.9489999999996</v>
      </c>
    </row>
    <row r="5109" spans="2:13" ht="15" customHeight="1">
      <c r="B5109" s="37" t="str">
        <f>+$M$11&amp;J5109</f>
        <v>PLL7</v>
      </c>
      <c r="C5109" s="27" t="s">
        <v>1</v>
      </c>
      <c r="D5109" s="27" t="s">
        <v>94</v>
      </c>
      <c r="E5109" s="28"/>
      <c r="F5109" s="28"/>
      <c r="G5109" s="28"/>
      <c r="H5109" s="33"/>
      <c r="I5109" s="36">
        <f>SUM(I5107:I5108)</f>
        <v>50911.148999999998</v>
      </c>
      <c r="J5109" s="21">
        <v>7</v>
      </c>
    </row>
    <row r="5110" spans="2:13" ht="15" customHeight="1">
      <c r="B5110" s="26"/>
    </row>
    <row r="5111" spans="2:13" ht="15" customHeight="1">
      <c r="B5111" s="26"/>
      <c r="C5111" s="21" t="str">
        <f>VLOOKUP(B5129,'REKAP ANALISA'!$C:$G,3,0)</f>
        <v>Pemasangan 1 m2 langit-langit akustik ukuran (60 x 120) cm berikut rangka alluminium</v>
      </c>
    </row>
    <row r="5112" spans="2:13">
      <c r="C5112" s="27" t="s">
        <v>0</v>
      </c>
      <c r="D5112" s="27" t="s">
        <v>60</v>
      </c>
      <c r="E5112" s="27" t="s">
        <v>59</v>
      </c>
      <c r="F5112" s="27" t="s">
        <v>61</v>
      </c>
      <c r="G5112" s="27" t="s">
        <v>62</v>
      </c>
      <c r="H5112" s="27" t="s">
        <v>85</v>
      </c>
      <c r="I5112" s="27" t="s">
        <v>86</v>
      </c>
      <c r="M5112" s="21"/>
    </row>
    <row r="5113" spans="2:13">
      <c r="C5113" s="27" t="s">
        <v>14</v>
      </c>
      <c r="D5113" s="27" t="s">
        <v>87</v>
      </c>
      <c r="E5113" s="28"/>
      <c r="F5113" s="28"/>
      <c r="G5113" s="28"/>
      <c r="H5113" s="28"/>
      <c r="I5113" s="28"/>
      <c r="M5113" s="21"/>
    </row>
    <row r="5114" spans="2:13" ht="15" customHeight="1">
      <c r="C5114" s="28"/>
      <c r="D5114" s="27" t="s">
        <v>53</v>
      </c>
      <c r="E5114" s="27" t="s">
        <v>63</v>
      </c>
      <c r="F5114" s="29" t="s">
        <v>50</v>
      </c>
      <c r="G5114" s="27">
        <v>0.5</v>
      </c>
      <c r="H5114" s="30">
        <f>VLOOKUP(E5114,UPAH!$C:$F,4,0)</f>
        <v>93000</v>
      </c>
      <c r="I5114" s="31">
        <f t="shared" ref="I5114:I5117" si="523">+G5114*H5114</f>
        <v>46500</v>
      </c>
    </row>
    <row r="5115" spans="2:13" ht="15" customHeight="1">
      <c r="C5115" s="28"/>
      <c r="D5115" s="27" t="s">
        <v>52</v>
      </c>
      <c r="E5115" s="27" t="s">
        <v>64</v>
      </c>
      <c r="F5115" s="29" t="s">
        <v>50</v>
      </c>
      <c r="G5115" s="27">
        <v>0.5</v>
      </c>
      <c r="H5115" s="30">
        <f>VLOOKUP(E5115,UPAH!$C:$F,4,0)</f>
        <v>98000</v>
      </c>
      <c r="I5115" s="31">
        <f t="shared" si="523"/>
        <v>49000</v>
      </c>
    </row>
    <row r="5116" spans="2:13" ht="15" customHeight="1">
      <c r="C5116" s="28"/>
      <c r="D5116" s="27" t="s">
        <v>51</v>
      </c>
      <c r="E5116" s="27" t="s">
        <v>65</v>
      </c>
      <c r="F5116" s="29" t="s">
        <v>50</v>
      </c>
      <c r="G5116" s="27">
        <v>0.05</v>
      </c>
      <c r="H5116" s="30">
        <f>VLOOKUP(E5116,UPAH!$C:$F,4,0)</f>
        <v>106000</v>
      </c>
      <c r="I5116" s="31">
        <f t="shared" si="523"/>
        <v>5300</v>
      </c>
    </row>
    <row r="5117" spans="2:13" ht="15" customHeight="1">
      <c r="C5117" s="28"/>
      <c r="D5117" s="27" t="s">
        <v>49</v>
      </c>
      <c r="E5117" s="27" t="s">
        <v>66</v>
      </c>
      <c r="F5117" s="29" t="s">
        <v>50</v>
      </c>
      <c r="G5117" s="27">
        <v>2.5000000000000001E-2</v>
      </c>
      <c r="H5117" s="30">
        <f>VLOOKUP(E5117,UPAH!$C:$F,4,0)</f>
        <v>111000</v>
      </c>
      <c r="I5117" s="31">
        <f t="shared" si="523"/>
        <v>2775</v>
      </c>
    </row>
    <row r="5118" spans="2:13" ht="15" customHeight="1">
      <c r="C5118" s="28"/>
      <c r="D5118" s="28"/>
      <c r="E5118" s="28"/>
      <c r="F5118" s="34" t="s">
        <v>88</v>
      </c>
      <c r="G5118" s="35"/>
      <c r="H5118" s="33"/>
      <c r="I5118" s="32">
        <f>SUM(I5114:I5117)</f>
        <v>103575</v>
      </c>
    </row>
    <row r="5119" spans="2:13" ht="15" customHeight="1">
      <c r="C5119" s="27" t="s">
        <v>80</v>
      </c>
      <c r="D5119" s="27" t="s">
        <v>89</v>
      </c>
      <c r="E5119" s="28"/>
      <c r="F5119" s="28"/>
      <c r="G5119" s="28"/>
      <c r="H5119" s="33"/>
      <c r="I5119" s="28"/>
    </row>
    <row r="5120" spans="2:13" ht="15" customHeight="1">
      <c r="C5120" s="28"/>
      <c r="D5120" s="27" t="s">
        <v>2541</v>
      </c>
      <c r="E5120" s="27" t="s">
        <v>2542</v>
      </c>
      <c r="F5120" s="30" t="str">
        <f>VLOOKUP(E5120,MATERIAL!$C:$F,3,0)</f>
        <v>m</v>
      </c>
      <c r="G5120" s="27">
        <v>3.6</v>
      </c>
      <c r="H5120" s="30">
        <f>VLOOKUP(E5120,MATERIAL!$C:$F,4,0)</f>
        <v>47600</v>
      </c>
      <c r="I5120" s="31">
        <f t="shared" ref="I5120:I5123" si="524">+G5120*H5120</f>
        <v>171360</v>
      </c>
    </row>
    <row r="5121" spans="2:13" ht="15" customHeight="1">
      <c r="C5121" s="28"/>
      <c r="D5121" s="27" t="s">
        <v>2543</v>
      </c>
      <c r="E5121" s="27" t="s">
        <v>2544</v>
      </c>
      <c r="F5121" s="30" t="str">
        <f>VLOOKUP(E5121,MATERIAL!$C:$F,3,0)</f>
        <v>kg</v>
      </c>
      <c r="G5121" s="27">
        <v>0.15</v>
      </c>
      <c r="H5121" s="30">
        <f>VLOOKUP(E5121,MATERIAL!$C:$F,4,0)</f>
        <v>23800</v>
      </c>
      <c r="I5121" s="31">
        <f t="shared" si="524"/>
        <v>3570</v>
      </c>
    </row>
    <row r="5122" spans="2:13" ht="15" customHeight="1">
      <c r="C5122" s="28"/>
      <c r="D5122" s="27" t="s">
        <v>2545</v>
      </c>
      <c r="E5122" s="27" t="s">
        <v>2546</v>
      </c>
      <c r="F5122" s="30" t="str">
        <f>VLOOKUP(E5122,MATERIAL!$C:$F,3,0)</f>
        <v>Buah</v>
      </c>
      <c r="G5122" s="27">
        <v>1.05</v>
      </c>
      <c r="H5122" s="30">
        <f>VLOOKUP(E5122,MATERIAL!$C:$F,4,0)</f>
        <v>133800</v>
      </c>
      <c r="I5122" s="31">
        <f t="shared" si="524"/>
        <v>140490</v>
      </c>
    </row>
    <row r="5123" spans="2:13" ht="15" customHeight="1">
      <c r="C5123" s="28"/>
      <c r="D5123" s="27" t="s">
        <v>2534</v>
      </c>
      <c r="E5123" s="27" t="s">
        <v>2535</v>
      </c>
      <c r="F5123" s="30" t="str">
        <f>VLOOKUP(E5123,MATERIAL!$C:$F,3,0)</f>
        <v>Lembar</v>
      </c>
      <c r="G5123" s="27">
        <v>1.5</v>
      </c>
      <c r="H5123" s="30">
        <f>VLOOKUP(E5123,MATERIAL!$C:$F,4,0)</f>
        <v>266300</v>
      </c>
      <c r="I5123" s="31">
        <f t="shared" si="524"/>
        <v>399450</v>
      </c>
    </row>
    <row r="5124" spans="2:13" ht="15" customHeight="1">
      <c r="C5124" s="28"/>
      <c r="D5124" s="28"/>
      <c r="E5124" s="28"/>
      <c r="F5124" s="34" t="s">
        <v>90</v>
      </c>
      <c r="G5124" s="35"/>
      <c r="H5124" s="33"/>
      <c r="I5124" s="32">
        <f>SUM(I5120:I5123)</f>
        <v>714870</v>
      </c>
    </row>
    <row r="5125" spans="2:13" ht="15" customHeight="1">
      <c r="C5125" s="27" t="s">
        <v>81</v>
      </c>
      <c r="D5125" s="27" t="s">
        <v>91</v>
      </c>
      <c r="E5125" s="28"/>
      <c r="F5125" s="28"/>
      <c r="G5125" s="28"/>
      <c r="H5125" s="33"/>
      <c r="I5125" s="33"/>
    </row>
    <row r="5126" spans="2:13" ht="15" customHeight="1">
      <c r="C5126" s="28"/>
      <c r="D5126" s="28"/>
      <c r="E5126" s="28"/>
      <c r="F5126" s="34" t="s">
        <v>92</v>
      </c>
      <c r="G5126" s="35"/>
      <c r="H5126" s="33"/>
      <c r="I5126" s="33"/>
    </row>
    <row r="5127" spans="2:13" ht="15" customHeight="1">
      <c r="C5127" s="27" t="s">
        <v>82</v>
      </c>
      <c r="D5127" s="27" t="s">
        <v>93</v>
      </c>
      <c r="E5127" s="28"/>
      <c r="F5127" s="28"/>
      <c r="G5127" s="28"/>
      <c r="H5127" s="33"/>
      <c r="I5127" s="36">
        <f>I5118+I5124</f>
        <v>818445</v>
      </c>
    </row>
    <row r="5128" spans="2:13" ht="15" customHeight="1">
      <c r="C5128" s="27" t="s">
        <v>83</v>
      </c>
      <c r="D5128" s="27" t="str">
        <f>+"Overhead &amp; Profit "&amp;$L$3*100&amp;"%"</f>
        <v>Overhead &amp; Profit 9,5%</v>
      </c>
      <c r="E5128" s="28"/>
      <c r="F5128" s="28"/>
      <c r="G5128" s="27">
        <f>$L$3</f>
        <v>9.5000000000000001E-2</v>
      </c>
      <c r="H5128" s="28"/>
      <c r="I5128" s="36">
        <f>G5128*I5127</f>
        <v>77752.274999999994</v>
      </c>
    </row>
    <row r="5129" spans="2:13" ht="15" customHeight="1">
      <c r="B5129" s="37" t="str">
        <f>+$M$11&amp;J5129</f>
        <v>PLL8</v>
      </c>
      <c r="C5129" s="27" t="s">
        <v>1</v>
      </c>
      <c r="D5129" s="27" t="s">
        <v>94</v>
      </c>
      <c r="E5129" s="28"/>
      <c r="F5129" s="28"/>
      <c r="G5129" s="28"/>
      <c r="H5129" s="33"/>
      <c r="I5129" s="36">
        <f>SUM(I5127:I5128)</f>
        <v>896197.27500000002</v>
      </c>
      <c r="J5129" s="21">
        <v>8</v>
      </c>
    </row>
    <row r="5130" spans="2:13">
      <c r="B5130" s="26"/>
      <c r="M5130" s="21"/>
    </row>
    <row r="5131" spans="2:13">
      <c r="B5131" s="26"/>
      <c r="C5131" s="21" t="str">
        <f>VLOOKUP(B5147,'REKAP ANALISA'!$C:$G,3,0)</f>
        <v>Pemasangan 1 m’ list langit-langit kayu profil</v>
      </c>
      <c r="M5131" s="21"/>
    </row>
    <row r="5132" spans="2:13" ht="15" customHeight="1">
      <c r="C5132" s="27" t="s">
        <v>0</v>
      </c>
      <c r="D5132" s="27" t="s">
        <v>60</v>
      </c>
      <c r="E5132" s="27" t="s">
        <v>59</v>
      </c>
      <c r="F5132" s="27" t="s">
        <v>61</v>
      </c>
      <c r="G5132" s="27" t="s">
        <v>62</v>
      </c>
      <c r="H5132" s="27" t="s">
        <v>85</v>
      </c>
      <c r="I5132" s="27" t="s">
        <v>86</v>
      </c>
    </row>
    <row r="5133" spans="2:13" ht="15" customHeight="1">
      <c r="C5133" s="27" t="s">
        <v>14</v>
      </c>
      <c r="D5133" s="27" t="s">
        <v>87</v>
      </c>
      <c r="E5133" s="28"/>
      <c r="F5133" s="28"/>
      <c r="G5133" s="28"/>
      <c r="H5133" s="28"/>
      <c r="I5133" s="28"/>
    </row>
    <row r="5134" spans="2:13" ht="15" customHeight="1">
      <c r="C5134" s="28"/>
      <c r="D5134" s="27" t="s">
        <v>53</v>
      </c>
      <c r="E5134" s="27" t="s">
        <v>63</v>
      </c>
      <c r="F5134" s="29" t="s">
        <v>50</v>
      </c>
      <c r="G5134" s="27">
        <v>0.05</v>
      </c>
      <c r="H5134" s="30">
        <f>VLOOKUP(E5134,UPAH!$C:$F,4,0)</f>
        <v>93000</v>
      </c>
      <c r="I5134" s="31">
        <f t="shared" ref="I5134:I5137" si="525">+G5134*H5134</f>
        <v>4650</v>
      </c>
    </row>
    <row r="5135" spans="2:13" ht="15" customHeight="1">
      <c r="C5135" s="28"/>
      <c r="D5135" s="27" t="s">
        <v>96</v>
      </c>
      <c r="E5135" s="27" t="s">
        <v>64</v>
      </c>
      <c r="F5135" s="29" t="s">
        <v>50</v>
      </c>
      <c r="G5135" s="27">
        <v>0.05</v>
      </c>
      <c r="H5135" s="30">
        <f>VLOOKUP(E5135,UPAH!$C:$F,4,0)</f>
        <v>98000</v>
      </c>
      <c r="I5135" s="31">
        <f t="shared" si="525"/>
        <v>4900</v>
      </c>
    </row>
    <row r="5136" spans="2:13" ht="15" customHeight="1">
      <c r="C5136" s="28"/>
      <c r="D5136" s="27" t="s">
        <v>51</v>
      </c>
      <c r="E5136" s="27" t="s">
        <v>65</v>
      </c>
      <c r="F5136" s="29" t="s">
        <v>50</v>
      </c>
      <c r="G5136" s="27">
        <v>5.0000000000000001E-3</v>
      </c>
      <c r="H5136" s="30">
        <f>VLOOKUP(E5136,UPAH!$C:$F,4,0)</f>
        <v>106000</v>
      </c>
      <c r="I5136" s="31">
        <f t="shared" si="525"/>
        <v>530</v>
      </c>
    </row>
    <row r="5137" spans="2:13" ht="15" customHeight="1">
      <c r="C5137" s="28"/>
      <c r="D5137" s="27" t="s">
        <v>49</v>
      </c>
      <c r="E5137" s="27" t="s">
        <v>66</v>
      </c>
      <c r="F5137" s="29" t="s">
        <v>50</v>
      </c>
      <c r="G5137" s="27">
        <v>3.0000000000000001E-3</v>
      </c>
      <c r="H5137" s="30">
        <f>VLOOKUP(E5137,UPAH!$C:$F,4,0)</f>
        <v>111000</v>
      </c>
      <c r="I5137" s="31">
        <f t="shared" si="525"/>
        <v>333</v>
      </c>
    </row>
    <row r="5138" spans="2:13" ht="15" customHeight="1">
      <c r="C5138" s="28"/>
      <c r="D5138" s="28"/>
      <c r="E5138" s="28"/>
      <c r="F5138" s="34" t="s">
        <v>88</v>
      </c>
      <c r="G5138" s="35"/>
      <c r="H5138" s="33"/>
      <c r="I5138" s="32">
        <f>SUM(I5134:I5137)</f>
        <v>10413</v>
      </c>
    </row>
    <row r="5139" spans="2:13" ht="15" customHeight="1">
      <c r="C5139" s="27" t="s">
        <v>80</v>
      </c>
      <c r="D5139" s="27" t="s">
        <v>89</v>
      </c>
      <c r="E5139" s="28"/>
      <c r="F5139" s="28"/>
      <c r="G5139" s="28"/>
      <c r="H5139" s="33"/>
      <c r="I5139" s="28"/>
    </row>
    <row r="5140" spans="2:13" ht="15" customHeight="1">
      <c r="C5140" s="28"/>
      <c r="D5140" s="27" t="s">
        <v>2547</v>
      </c>
      <c r="E5140" s="27" t="s">
        <v>2548</v>
      </c>
      <c r="F5140" s="30" t="str">
        <f>VLOOKUP(E5140,MATERIAL!$C:$F,3,0)</f>
        <v>m</v>
      </c>
      <c r="G5140" s="27">
        <v>1.05</v>
      </c>
      <c r="H5140" s="30">
        <f>VLOOKUP(E5140,MATERIAL!$C:$F,4,0)</f>
        <v>129600</v>
      </c>
      <c r="I5140" s="31">
        <f t="shared" ref="I5140:I5141" si="526">+G5140*H5140</f>
        <v>136080</v>
      </c>
    </row>
    <row r="5141" spans="2:13" ht="15" customHeight="1">
      <c r="C5141" s="28"/>
      <c r="D5141" s="27" t="s">
        <v>2243</v>
      </c>
      <c r="E5141" s="27" t="s">
        <v>102</v>
      </c>
      <c r="F5141" s="30" t="str">
        <f>VLOOKUP(E5141,MATERIAL!$C:$F,3,0)</f>
        <v>Kg</v>
      </c>
      <c r="G5141" s="27">
        <v>0.01</v>
      </c>
      <c r="H5141" s="30">
        <f>VLOOKUP(E5141,MATERIAL!$C:$F,4,0)</f>
        <v>18000</v>
      </c>
      <c r="I5141" s="31">
        <f t="shared" si="526"/>
        <v>180</v>
      </c>
    </row>
    <row r="5142" spans="2:13" ht="15" customHeight="1">
      <c r="C5142" s="28"/>
      <c r="D5142" s="28"/>
      <c r="E5142" s="28"/>
      <c r="F5142" s="34" t="s">
        <v>90</v>
      </c>
      <c r="G5142" s="35"/>
      <c r="H5142" s="33"/>
      <c r="I5142" s="32">
        <f>SUM(I5140:I5141)</f>
        <v>136260</v>
      </c>
    </row>
    <row r="5143" spans="2:13" ht="15" customHeight="1">
      <c r="C5143" s="27" t="s">
        <v>81</v>
      </c>
      <c r="D5143" s="27" t="s">
        <v>91</v>
      </c>
      <c r="E5143" s="28"/>
      <c r="F5143" s="28"/>
      <c r="G5143" s="28"/>
      <c r="H5143" s="33"/>
      <c r="I5143" s="33"/>
    </row>
    <row r="5144" spans="2:13" ht="15" customHeight="1">
      <c r="C5144" s="28"/>
      <c r="D5144" s="28"/>
      <c r="E5144" s="28"/>
      <c r="F5144" s="34" t="s">
        <v>92</v>
      </c>
      <c r="G5144" s="35"/>
      <c r="H5144" s="33"/>
      <c r="I5144" s="33"/>
    </row>
    <row r="5145" spans="2:13" ht="15" customHeight="1">
      <c r="C5145" s="27" t="s">
        <v>82</v>
      </c>
      <c r="D5145" s="27" t="s">
        <v>93</v>
      </c>
      <c r="E5145" s="28"/>
      <c r="F5145" s="28"/>
      <c r="G5145" s="28"/>
      <c r="H5145" s="33"/>
      <c r="I5145" s="36">
        <f>I5138+I5142</f>
        <v>146673</v>
      </c>
    </row>
    <row r="5146" spans="2:13" ht="15" customHeight="1">
      <c r="C5146" s="27" t="s">
        <v>83</v>
      </c>
      <c r="D5146" s="27" t="str">
        <f>+"Overhead &amp; Profit "&amp;$L$3*100&amp;"%"</f>
        <v>Overhead &amp; Profit 9,5%</v>
      </c>
      <c r="E5146" s="28"/>
      <c r="F5146" s="28"/>
      <c r="G5146" s="27">
        <f>$L$3</f>
        <v>9.5000000000000001E-2</v>
      </c>
      <c r="H5146" s="28"/>
      <c r="I5146" s="36">
        <f>G5146*I5145</f>
        <v>13933.934999999999</v>
      </c>
    </row>
    <row r="5147" spans="2:13" ht="15" customHeight="1">
      <c r="B5147" s="37" t="str">
        <f>+$M$11&amp;J5147</f>
        <v>PLL9</v>
      </c>
      <c r="C5147" s="27" t="s">
        <v>1</v>
      </c>
      <c r="D5147" s="27" t="s">
        <v>94</v>
      </c>
      <c r="E5147" s="28"/>
      <c r="F5147" s="28"/>
      <c r="G5147" s="28"/>
      <c r="H5147" s="33"/>
      <c r="I5147" s="36">
        <f>SUM(I5145:I5146)</f>
        <v>160606.935</v>
      </c>
      <c r="J5147" s="21">
        <v>9</v>
      </c>
    </row>
    <row r="5148" spans="2:13" ht="15" customHeight="1">
      <c r="B5148" s="26"/>
    </row>
    <row r="5149" spans="2:13" ht="15" customHeight="1">
      <c r="B5149" s="26"/>
      <c r="C5149" s="21" t="str">
        <f>VLOOKUP(B5165,'REKAP ANALISA'!$C:$G,3,0)</f>
        <v>Pemasangan 1 m2 Plafond PVC</v>
      </c>
    </row>
    <row r="5150" spans="2:13">
      <c r="C5150" s="27" t="s">
        <v>0</v>
      </c>
      <c r="D5150" s="27" t="s">
        <v>60</v>
      </c>
      <c r="E5150" s="27" t="s">
        <v>59</v>
      </c>
      <c r="F5150" s="27" t="s">
        <v>61</v>
      </c>
      <c r="G5150" s="27" t="s">
        <v>62</v>
      </c>
      <c r="H5150" s="27" t="s">
        <v>85</v>
      </c>
      <c r="I5150" s="27" t="s">
        <v>86</v>
      </c>
      <c r="M5150" s="21"/>
    </row>
    <row r="5151" spans="2:13">
      <c r="C5151" s="27" t="s">
        <v>14</v>
      </c>
      <c r="D5151" s="27" t="s">
        <v>87</v>
      </c>
      <c r="E5151" s="28"/>
      <c r="F5151" s="28"/>
      <c r="G5151" s="28"/>
      <c r="H5151" s="28"/>
      <c r="I5151" s="28"/>
      <c r="M5151" s="21"/>
    </row>
    <row r="5152" spans="2:13" ht="15" customHeight="1">
      <c r="C5152" s="28"/>
      <c r="D5152" s="27" t="s">
        <v>53</v>
      </c>
      <c r="E5152" s="27" t="s">
        <v>63</v>
      </c>
      <c r="F5152" s="29" t="s">
        <v>50</v>
      </c>
      <c r="G5152" s="27">
        <v>0.15</v>
      </c>
      <c r="H5152" s="30">
        <f>VLOOKUP(E5152,UPAH!$C:$F,4,0)</f>
        <v>93000</v>
      </c>
      <c r="I5152" s="31">
        <f t="shared" ref="I5152:I5155" si="527">+G5152*H5152</f>
        <v>13950</v>
      </c>
    </row>
    <row r="5153" spans="2:13" ht="15" customHeight="1">
      <c r="C5153" s="28"/>
      <c r="D5153" s="27" t="s">
        <v>96</v>
      </c>
      <c r="E5153" s="27" t="s">
        <v>64</v>
      </c>
      <c r="F5153" s="29" t="s">
        <v>50</v>
      </c>
      <c r="G5153" s="27">
        <v>0.25</v>
      </c>
      <c r="H5153" s="30">
        <f>VLOOKUP(E5153,UPAH!$C:$F,4,0)</f>
        <v>98000</v>
      </c>
      <c r="I5153" s="31">
        <f t="shared" si="527"/>
        <v>24500</v>
      </c>
    </row>
    <row r="5154" spans="2:13" ht="15" customHeight="1">
      <c r="C5154" s="28"/>
      <c r="D5154" s="27" t="s">
        <v>51</v>
      </c>
      <c r="E5154" s="27" t="s">
        <v>65</v>
      </c>
      <c r="F5154" s="29" t="s">
        <v>50</v>
      </c>
      <c r="G5154" s="27">
        <v>2.5000000000000001E-2</v>
      </c>
      <c r="H5154" s="30">
        <f>VLOOKUP(E5154,UPAH!$C:$F,4,0)</f>
        <v>106000</v>
      </c>
      <c r="I5154" s="31">
        <f t="shared" si="527"/>
        <v>2650</v>
      </c>
    </row>
    <row r="5155" spans="2:13" ht="15" customHeight="1">
      <c r="C5155" s="28"/>
      <c r="D5155" s="27" t="s">
        <v>49</v>
      </c>
      <c r="E5155" s="27" t="s">
        <v>66</v>
      </c>
      <c r="F5155" s="29" t="s">
        <v>50</v>
      </c>
      <c r="G5155" s="27">
        <v>7.4999999999999997E-2</v>
      </c>
      <c r="H5155" s="30">
        <f>VLOOKUP(E5155,UPAH!$C:$F,4,0)</f>
        <v>111000</v>
      </c>
      <c r="I5155" s="31">
        <f t="shared" si="527"/>
        <v>8325</v>
      </c>
    </row>
    <row r="5156" spans="2:13" ht="15" customHeight="1">
      <c r="C5156" s="28"/>
      <c r="D5156" s="28"/>
      <c r="E5156" s="28"/>
      <c r="F5156" s="34" t="s">
        <v>88</v>
      </c>
      <c r="G5156" s="35"/>
      <c r="H5156" s="33"/>
      <c r="I5156" s="32">
        <f>SUM(I5152:I5155)</f>
        <v>49425</v>
      </c>
    </row>
    <row r="5157" spans="2:13" ht="15" customHeight="1">
      <c r="C5157" s="27" t="s">
        <v>80</v>
      </c>
      <c r="D5157" s="27" t="s">
        <v>89</v>
      </c>
      <c r="E5157" s="28"/>
      <c r="F5157" s="28"/>
      <c r="G5157" s="28"/>
      <c r="H5157" s="33"/>
      <c r="I5157" s="28"/>
    </row>
    <row r="5158" spans="2:13" ht="15" customHeight="1">
      <c r="C5158" s="28"/>
      <c r="D5158" s="27" t="s">
        <v>2549</v>
      </c>
      <c r="E5158" s="27" t="s">
        <v>2550</v>
      </c>
      <c r="F5158" s="30" t="str">
        <f>VLOOKUP(E5158,MATERIAL!$C:$F,3,0)</f>
        <v>m2</v>
      </c>
      <c r="G5158" s="27">
        <v>1.05</v>
      </c>
      <c r="H5158" s="30">
        <f>VLOOKUP(E5158,MATERIAL!$C:$F,4,0)</f>
        <v>96100</v>
      </c>
      <c r="I5158" s="31">
        <f t="shared" ref="I5158:I5159" si="528">+G5158*H5158</f>
        <v>100905</v>
      </c>
    </row>
    <row r="5159" spans="2:13" ht="15" customHeight="1">
      <c r="C5159" s="28"/>
      <c r="D5159" s="27" t="s">
        <v>2524</v>
      </c>
      <c r="E5159" s="27" t="s">
        <v>2525</v>
      </c>
      <c r="F5159" s="30" t="str">
        <f>VLOOKUP(E5159,MATERIAL!$C:$F,3,0)</f>
        <v>bh</v>
      </c>
      <c r="G5159" s="27">
        <v>18</v>
      </c>
      <c r="H5159" s="30">
        <f>VLOOKUP(E5159,MATERIAL!$C:$F,4,0)</f>
        <v>900</v>
      </c>
      <c r="I5159" s="31">
        <f t="shared" si="528"/>
        <v>16200</v>
      </c>
    </row>
    <row r="5160" spans="2:13" ht="15" customHeight="1">
      <c r="C5160" s="28"/>
      <c r="D5160" s="28"/>
      <c r="E5160" s="28"/>
      <c r="F5160" s="34" t="s">
        <v>90</v>
      </c>
      <c r="G5160" s="35"/>
      <c r="H5160" s="33"/>
      <c r="I5160" s="32">
        <f>SUM(I5158:I5159)</f>
        <v>117105</v>
      </c>
    </row>
    <row r="5161" spans="2:13" ht="15" customHeight="1">
      <c r="C5161" s="27" t="s">
        <v>81</v>
      </c>
      <c r="D5161" s="27" t="s">
        <v>91</v>
      </c>
      <c r="E5161" s="28"/>
      <c r="F5161" s="28"/>
      <c r="G5161" s="28"/>
      <c r="H5161" s="33"/>
      <c r="I5161" s="33"/>
    </row>
    <row r="5162" spans="2:13" ht="15" customHeight="1">
      <c r="C5162" s="28"/>
      <c r="D5162" s="28"/>
      <c r="E5162" s="28"/>
      <c r="F5162" s="34" t="s">
        <v>92</v>
      </c>
      <c r="G5162" s="35"/>
      <c r="H5162" s="33"/>
      <c r="I5162" s="33"/>
    </row>
    <row r="5163" spans="2:13" ht="15" customHeight="1">
      <c r="C5163" s="27" t="s">
        <v>82</v>
      </c>
      <c r="D5163" s="27" t="s">
        <v>93</v>
      </c>
      <c r="E5163" s="28"/>
      <c r="F5163" s="28"/>
      <c r="G5163" s="28"/>
      <c r="H5163" s="33"/>
      <c r="I5163" s="36">
        <f>I5156+I5160</f>
        <v>166530</v>
      </c>
    </row>
    <row r="5164" spans="2:13" ht="15" customHeight="1">
      <c r="C5164" s="27" t="s">
        <v>83</v>
      </c>
      <c r="D5164" s="27" t="str">
        <f>+"Overhead &amp; Profit "&amp;$L$3*100&amp;"%"</f>
        <v>Overhead &amp; Profit 9,5%</v>
      </c>
      <c r="E5164" s="28"/>
      <c r="F5164" s="28"/>
      <c r="G5164" s="27">
        <f>$L$3</f>
        <v>9.5000000000000001E-2</v>
      </c>
      <c r="H5164" s="28"/>
      <c r="I5164" s="36">
        <f>G5164*I5163</f>
        <v>15820.35</v>
      </c>
    </row>
    <row r="5165" spans="2:13" ht="15" customHeight="1">
      <c r="B5165" s="37" t="str">
        <f>+$M$11&amp;J5165</f>
        <v>PLL10</v>
      </c>
      <c r="C5165" s="27" t="s">
        <v>1</v>
      </c>
      <c r="D5165" s="27" t="s">
        <v>94</v>
      </c>
      <c r="E5165" s="28"/>
      <c r="F5165" s="28"/>
      <c r="G5165" s="28"/>
      <c r="H5165" s="33"/>
      <c r="I5165" s="36">
        <f>SUM(I5163:I5164)</f>
        <v>182350.35</v>
      </c>
      <c r="J5165" s="21">
        <v>10</v>
      </c>
    </row>
    <row r="5166" spans="2:13" ht="15" customHeight="1">
      <c r="B5166" s="26"/>
    </row>
    <row r="5167" spans="2:13" ht="15" customHeight="1">
      <c r="B5167" s="26"/>
      <c r="C5167" s="21" t="str">
        <f>VLOOKUP(B5183,'REKAP ANALISA'!$C:$G,3,0)</f>
        <v>Pemasangan 1 m2 List Plafond PVC</v>
      </c>
    </row>
    <row r="5168" spans="2:13">
      <c r="C5168" s="27" t="s">
        <v>0</v>
      </c>
      <c r="D5168" s="27" t="s">
        <v>60</v>
      </c>
      <c r="E5168" s="27" t="s">
        <v>59</v>
      </c>
      <c r="F5168" s="27" t="s">
        <v>61</v>
      </c>
      <c r="G5168" s="27" t="s">
        <v>62</v>
      </c>
      <c r="H5168" s="27" t="s">
        <v>85</v>
      </c>
      <c r="I5168" s="27" t="s">
        <v>86</v>
      </c>
      <c r="M5168" s="21"/>
    </row>
    <row r="5169" spans="2:13">
      <c r="C5169" s="27" t="s">
        <v>14</v>
      </c>
      <c r="D5169" s="27" t="s">
        <v>87</v>
      </c>
      <c r="E5169" s="28"/>
      <c r="F5169" s="28"/>
      <c r="G5169" s="28"/>
      <c r="H5169" s="28"/>
      <c r="I5169" s="28"/>
      <c r="M5169" s="21"/>
    </row>
    <row r="5170" spans="2:13" ht="15" customHeight="1">
      <c r="C5170" s="28"/>
      <c r="D5170" s="27" t="s">
        <v>53</v>
      </c>
      <c r="E5170" s="27" t="s">
        <v>63</v>
      </c>
      <c r="F5170" s="29" t="s">
        <v>50</v>
      </c>
      <c r="G5170" s="27">
        <v>0.1</v>
      </c>
      <c r="H5170" s="30">
        <f>VLOOKUP(E5170,UPAH!$C:$F,4,0)</f>
        <v>93000</v>
      </c>
      <c r="I5170" s="31">
        <f t="shared" ref="I5170:I5173" si="529">+G5170*H5170</f>
        <v>9300</v>
      </c>
    </row>
    <row r="5171" spans="2:13" ht="15" customHeight="1">
      <c r="C5171" s="28"/>
      <c r="D5171" s="27" t="s">
        <v>96</v>
      </c>
      <c r="E5171" s="27" t="s">
        <v>64</v>
      </c>
      <c r="F5171" s="29" t="s">
        <v>50</v>
      </c>
      <c r="G5171" s="27">
        <v>0.05</v>
      </c>
      <c r="H5171" s="30">
        <f>VLOOKUP(E5171,UPAH!$C:$F,4,0)</f>
        <v>98000</v>
      </c>
      <c r="I5171" s="31">
        <f t="shared" si="529"/>
        <v>4900</v>
      </c>
    </row>
    <row r="5172" spans="2:13" ht="15" customHeight="1">
      <c r="C5172" s="28"/>
      <c r="D5172" s="27" t="s">
        <v>51</v>
      </c>
      <c r="E5172" s="27" t="s">
        <v>65</v>
      </c>
      <c r="F5172" s="29" t="s">
        <v>50</v>
      </c>
      <c r="G5172" s="27">
        <v>5.0000000000000001E-3</v>
      </c>
      <c r="H5172" s="30">
        <f>VLOOKUP(E5172,UPAH!$C:$F,4,0)</f>
        <v>106000</v>
      </c>
      <c r="I5172" s="31">
        <f t="shared" si="529"/>
        <v>530</v>
      </c>
    </row>
    <row r="5173" spans="2:13" ht="15" customHeight="1">
      <c r="C5173" s="28"/>
      <c r="D5173" s="27" t="s">
        <v>49</v>
      </c>
      <c r="E5173" s="27" t="s">
        <v>66</v>
      </c>
      <c r="F5173" s="29" t="s">
        <v>50</v>
      </c>
      <c r="G5173" s="27">
        <v>5.0000000000000001E-3</v>
      </c>
      <c r="H5173" s="30">
        <f>VLOOKUP(E5173,UPAH!$C:$F,4,0)</f>
        <v>111000</v>
      </c>
      <c r="I5173" s="31">
        <f t="shared" si="529"/>
        <v>555</v>
      </c>
    </row>
    <row r="5174" spans="2:13" ht="15" customHeight="1">
      <c r="C5174" s="28"/>
      <c r="D5174" s="28"/>
      <c r="E5174" s="28"/>
      <c r="F5174" s="34" t="s">
        <v>88</v>
      </c>
      <c r="G5174" s="35"/>
      <c r="H5174" s="33"/>
      <c r="I5174" s="32">
        <f>SUM(I5170:I5173)</f>
        <v>15285</v>
      </c>
    </row>
    <row r="5175" spans="2:13" ht="15" customHeight="1">
      <c r="C5175" s="27" t="s">
        <v>80</v>
      </c>
      <c r="D5175" s="27" t="s">
        <v>89</v>
      </c>
      <c r="E5175" s="28"/>
      <c r="F5175" s="28"/>
      <c r="G5175" s="28"/>
      <c r="H5175" s="33"/>
      <c r="I5175" s="28"/>
    </row>
    <row r="5176" spans="2:13" ht="15" customHeight="1">
      <c r="C5176" s="28"/>
      <c r="D5176" s="27" t="s">
        <v>2551</v>
      </c>
      <c r="E5176" s="27" t="s">
        <v>2552</v>
      </c>
      <c r="F5176" s="30" t="str">
        <f>VLOOKUP(E5176,MATERIAL!$C:$F,3,0)</f>
        <v>M'</v>
      </c>
      <c r="G5176" s="27">
        <v>1.05</v>
      </c>
      <c r="H5176" s="30">
        <f>VLOOKUP(E5176,MATERIAL!$C:$F,4,0)</f>
        <v>48400</v>
      </c>
      <c r="I5176" s="31">
        <f t="shared" ref="I5176:I5177" si="530">+G5176*H5176</f>
        <v>50820</v>
      </c>
    </row>
    <row r="5177" spans="2:13" ht="15" customHeight="1">
      <c r="C5177" s="28"/>
      <c r="D5177" s="27" t="s">
        <v>2524</v>
      </c>
      <c r="E5177" s="27" t="s">
        <v>2525</v>
      </c>
      <c r="F5177" s="30" t="str">
        <f>VLOOKUP(E5177,MATERIAL!$C:$F,3,0)</f>
        <v>bh</v>
      </c>
      <c r="G5177" s="27">
        <v>6</v>
      </c>
      <c r="H5177" s="30">
        <f>VLOOKUP(E5177,MATERIAL!$C:$F,4,0)</f>
        <v>900</v>
      </c>
      <c r="I5177" s="31">
        <f t="shared" si="530"/>
        <v>5400</v>
      </c>
    </row>
    <row r="5178" spans="2:13" ht="15" customHeight="1">
      <c r="C5178" s="28"/>
      <c r="D5178" s="28"/>
      <c r="E5178" s="28"/>
      <c r="F5178" s="34" t="s">
        <v>90</v>
      </c>
      <c r="G5178" s="35"/>
      <c r="H5178" s="33"/>
      <c r="I5178" s="32">
        <f>SUM(I5176:I5177)</f>
        <v>56220</v>
      </c>
    </row>
    <row r="5179" spans="2:13" ht="15" customHeight="1">
      <c r="C5179" s="27" t="s">
        <v>81</v>
      </c>
      <c r="D5179" s="27" t="s">
        <v>91</v>
      </c>
      <c r="E5179" s="28"/>
      <c r="F5179" s="28"/>
      <c r="G5179" s="28"/>
      <c r="H5179" s="33"/>
      <c r="I5179" s="33"/>
    </row>
    <row r="5180" spans="2:13" ht="15" customHeight="1">
      <c r="C5180" s="28"/>
      <c r="D5180" s="28"/>
      <c r="E5180" s="28"/>
      <c r="F5180" s="34" t="s">
        <v>92</v>
      </c>
      <c r="G5180" s="35"/>
      <c r="H5180" s="33"/>
      <c r="I5180" s="33"/>
    </row>
    <row r="5181" spans="2:13" ht="15" customHeight="1">
      <c r="C5181" s="27" t="s">
        <v>82</v>
      </c>
      <c r="D5181" s="27" t="s">
        <v>93</v>
      </c>
      <c r="E5181" s="28"/>
      <c r="F5181" s="28"/>
      <c r="G5181" s="28"/>
      <c r="H5181" s="33"/>
      <c r="I5181" s="36">
        <f>I5174+I5178</f>
        <v>71505</v>
      </c>
    </row>
    <row r="5182" spans="2:13" ht="15" customHeight="1">
      <c r="C5182" s="27" t="s">
        <v>83</v>
      </c>
      <c r="D5182" s="27" t="str">
        <f>+"Overhead &amp; Profit "&amp;$L$3*100&amp;"%"</f>
        <v>Overhead &amp; Profit 9,5%</v>
      </c>
      <c r="E5182" s="28"/>
      <c r="F5182" s="28"/>
      <c r="G5182" s="27">
        <f>$L$3</f>
        <v>9.5000000000000001E-2</v>
      </c>
      <c r="H5182" s="28"/>
      <c r="I5182" s="36">
        <f>G5182*I5181</f>
        <v>6792.9750000000004</v>
      </c>
    </row>
    <row r="5183" spans="2:13" ht="15" customHeight="1">
      <c r="B5183" s="37" t="str">
        <f>+$M$11&amp;J5183</f>
        <v>PLL11</v>
      </c>
      <c r="C5183" s="27" t="s">
        <v>1</v>
      </c>
      <c r="D5183" s="27" t="s">
        <v>94</v>
      </c>
      <c r="E5183" s="28"/>
      <c r="F5183" s="28"/>
      <c r="G5183" s="28"/>
      <c r="H5183" s="33"/>
      <c r="I5183" s="36">
        <f>SUM(I5181:I5182)</f>
        <v>78297.975000000006</v>
      </c>
      <c r="J5183" s="21">
        <v>11</v>
      </c>
    </row>
    <row r="5184" spans="2:13" ht="15" customHeight="1">
      <c r="B5184" s="26"/>
    </row>
    <row r="5185" spans="2:13" ht="15" customHeight="1">
      <c r="B5185" s="26"/>
      <c r="C5185" s="21" t="str">
        <f>VLOOKUP(B5202,'REKAP ANALISA'!$C:$G,3,0)</f>
        <v>Pemasangan Rangka Plafon Gypsum Rangka Metal Furing</v>
      </c>
    </row>
    <row r="5186" spans="2:13">
      <c r="C5186" s="27" t="s">
        <v>0</v>
      </c>
      <c r="D5186" s="27" t="s">
        <v>60</v>
      </c>
      <c r="E5186" s="27" t="s">
        <v>59</v>
      </c>
      <c r="F5186" s="27" t="s">
        <v>61</v>
      </c>
      <c r="G5186" s="27" t="s">
        <v>62</v>
      </c>
      <c r="H5186" s="27" t="s">
        <v>85</v>
      </c>
      <c r="I5186" s="27" t="s">
        <v>86</v>
      </c>
      <c r="M5186" s="21"/>
    </row>
    <row r="5187" spans="2:13">
      <c r="C5187" s="27" t="s">
        <v>14</v>
      </c>
      <c r="D5187" s="27" t="s">
        <v>87</v>
      </c>
      <c r="E5187" s="28"/>
      <c r="F5187" s="28"/>
      <c r="G5187" s="28"/>
      <c r="H5187" s="28"/>
      <c r="I5187" s="28"/>
      <c r="M5187" s="21"/>
    </row>
    <row r="5188" spans="2:13" ht="15" customHeight="1">
      <c r="C5188" s="28"/>
      <c r="D5188" s="27" t="s">
        <v>53</v>
      </c>
      <c r="E5188" s="27" t="s">
        <v>63</v>
      </c>
      <c r="F5188" s="29" t="s">
        <v>50</v>
      </c>
      <c r="G5188" s="27">
        <v>0.18</v>
      </c>
      <c r="H5188" s="30">
        <f>VLOOKUP(E5188,UPAH!$C:$F,4,0)</f>
        <v>93000</v>
      </c>
      <c r="I5188" s="31">
        <f t="shared" ref="I5188:I5191" si="531">+G5188*H5188</f>
        <v>16740</v>
      </c>
    </row>
    <row r="5189" spans="2:13" ht="15" customHeight="1">
      <c r="C5189" s="28"/>
      <c r="D5189" s="27" t="s">
        <v>96</v>
      </c>
      <c r="E5189" s="27" t="s">
        <v>64</v>
      </c>
      <c r="F5189" s="29" t="s">
        <v>50</v>
      </c>
      <c r="G5189" s="27">
        <v>0.32</v>
      </c>
      <c r="H5189" s="30">
        <f>VLOOKUP(E5189,UPAH!$C:$F,4,0)</f>
        <v>98000</v>
      </c>
      <c r="I5189" s="31">
        <f t="shared" si="531"/>
        <v>31360</v>
      </c>
    </row>
    <row r="5190" spans="2:13" ht="15" customHeight="1">
      <c r="C5190" s="28"/>
      <c r="D5190" s="27" t="s">
        <v>51</v>
      </c>
      <c r="E5190" s="27" t="s">
        <v>65</v>
      </c>
      <c r="F5190" s="29" t="s">
        <v>50</v>
      </c>
      <c r="G5190" s="27">
        <v>3.2000000000000001E-2</v>
      </c>
      <c r="H5190" s="30">
        <f>VLOOKUP(E5190,UPAH!$C:$F,4,0)</f>
        <v>106000</v>
      </c>
      <c r="I5190" s="31">
        <f t="shared" si="531"/>
        <v>3392</v>
      </c>
    </row>
    <row r="5191" spans="2:13" ht="15" customHeight="1">
      <c r="C5191" s="28"/>
      <c r="D5191" s="27" t="s">
        <v>49</v>
      </c>
      <c r="E5191" s="27" t="s">
        <v>66</v>
      </c>
      <c r="F5191" s="29" t="s">
        <v>50</v>
      </c>
      <c r="G5191" s="27">
        <v>7.6499999999999999E-2</v>
      </c>
      <c r="H5191" s="30">
        <f>VLOOKUP(E5191,UPAH!$C:$F,4,0)</f>
        <v>111000</v>
      </c>
      <c r="I5191" s="31">
        <f t="shared" si="531"/>
        <v>8491.5</v>
      </c>
    </row>
    <row r="5192" spans="2:13" ht="15" customHeight="1">
      <c r="C5192" s="28"/>
      <c r="D5192" s="28"/>
      <c r="E5192" s="28"/>
      <c r="F5192" s="34" t="s">
        <v>88</v>
      </c>
      <c r="G5192" s="35"/>
      <c r="H5192" s="33"/>
      <c r="I5192" s="32">
        <f>SUM(I5188:I5191)</f>
        <v>59983.5</v>
      </c>
    </row>
    <row r="5193" spans="2:13" ht="15" customHeight="1">
      <c r="C5193" s="27" t="s">
        <v>80</v>
      </c>
      <c r="D5193" s="27" t="s">
        <v>89</v>
      </c>
      <c r="E5193" s="28"/>
      <c r="F5193" s="28"/>
      <c r="G5193" s="28"/>
      <c r="H5193" s="33"/>
      <c r="I5193" s="28"/>
    </row>
    <row r="5194" spans="2:13" ht="15" customHeight="1">
      <c r="C5194" s="28"/>
      <c r="D5194" s="27" t="s">
        <v>2553</v>
      </c>
      <c r="E5194" s="27" t="s">
        <v>2540</v>
      </c>
      <c r="F5194" s="30" t="str">
        <f>VLOOKUP(E5194,MATERIAL!$C:$F,3,0)</f>
        <v>Lembar</v>
      </c>
      <c r="G5194" s="27">
        <v>0.38100000000000001</v>
      </c>
      <c r="H5194" s="30">
        <f>VLOOKUP(E5194,MATERIAL!$C:$F,4,0)</f>
        <v>80300</v>
      </c>
      <c r="I5194" s="31">
        <f t="shared" ref="I5194:I5196" si="532">+G5194*H5194</f>
        <v>30594.3</v>
      </c>
    </row>
    <row r="5195" spans="2:13" ht="15" customHeight="1">
      <c r="C5195" s="28"/>
      <c r="D5195" s="27" t="s">
        <v>2554</v>
      </c>
      <c r="E5195" s="27" t="s">
        <v>2555</v>
      </c>
      <c r="F5195" s="30" t="str">
        <f>VLOOKUP(E5195,MATERIAL!$C:$F,3,0)</f>
        <v>M'</v>
      </c>
      <c r="G5195" s="27">
        <v>3</v>
      </c>
      <c r="H5195" s="30">
        <f>VLOOKUP(E5195,MATERIAL!$C:$F,4,0)</f>
        <v>10600</v>
      </c>
      <c r="I5195" s="31">
        <f t="shared" si="532"/>
        <v>31800</v>
      </c>
    </row>
    <row r="5196" spans="2:13" ht="15" customHeight="1">
      <c r="C5196" s="28"/>
      <c r="D5196" s="27" t="s">
        <v>2556</v>
      </c>
      <c r="E5196" s="27" t="s">
        <v>2557</v>
      </c>
      <c r="F5196" s="30" t="str">
        <f>VLOOKUP(E5196,MATERIAL!$C:$F,3,0)</f>
        <v>M'</v>
      </c>
      <c r="G5196" s="27">
        <v>2</v>
      </c>
      <c r="H5196" s="30">
        <f>VLOOKUP(E5196,MATERIAL!$C:$F,4,0)</f>
        <v>2200</v>
      </c>
      <c r="I5196" s="31">
        <f t="shared" si="532"/>
        <v>4400</v>
      </c>
    </row>
    <row r="5197" spans="2:13" ht="15" customHeight="1">
      <c r="C5197" s="28"/>
      <c r="D5197" s="28"/>
      <c r="E5197" s="28"/>
      <c r="F5197" s="34" t="s">
        <v>90</v>
      </c>
      <c r="G5197" s="35"/>
      <c r="H5197" s="28"/>
      <c r="I5197" s="32">
        <f>SUM(I5194:I5196)</f>
        <v>66794.3</v>
      </c>
    </row>
    <row r="5198" spans="2:13" ht="15" customHeight="1">
      <c r="C5198" s="27" t="s">
        <v>81</v>
      </c>
      <c r="D5198" s="27" t="s">
        <v>91</v>
      </c>
      <c r="E5198" s="28"/>
      <c r="F5198" s="28"/>
      <c r="G5198" s="28"/>
      <c r="H5198" s="33"/>
      <c r="I5198" s="33"/>
    </row>
    <row r="5199" spans="2:13" ht="15" customHeight="1">
      <c r="C5199" s="28"/>
      <c r="D5199" s="28"/>
      <c r="E5199" s="28"/>
      <c r="F5199" s="34" t="s">
        <v>92</v>
      </c>
      <c r="G5199" s="35"/>
      <c r="H5199" s="28"/>
      <c r="I5199" s="33"/>
    </row>
    <row r="5200" spans="2:13" ht="15" customHeight="1">
      <c r="C5200" s="27" t="s">
        <v>82</v>
      </c>
      <c r="D5200" s="27" t="s">
        <v>93</v>
      </c>
      <c r="E5200" s="28"/>
      <c r="F5200" s="28"/>
      <c r="G5200" s="28"/>
      <c r="H5200" s="33"/>
      <c r="I5200" s="36">
        <f>I5192+I5197</f>
        <v>126777.8</v>
      </c>
    </row>
    <row r="5201" spans="2:13" ht="15" customHeight="1">
      <c r="C5201" s="27" t="s">
        <v>83</v>
      </c>
      <c r="D5201" s="27" t="str">
        <f>+"Overhead &amp; Profit "&amp;$L$3*100&amp;"%"</f>
        <v>Overhead &amp; Profit 9,5%</v>
      </c>
      <c r="E5201" s="28"/>
      <c r="F5201" s="28"/>
      <c r="G5201" s="27">
        <f>$L$3</f>
        <v>9.5000000000000001E-2</v>
      </c>
      <c r="H5201" s="28"/>
      <c r="I5201" s="36">
        <f>G5201*I5200</f>
        <v>12043.891</v>
      </c>
    </row>
    <row r="5202" spans="2:13" ht="15" customHeight="1">
      <c r="B5202" s="46" t="s">
        <v>978</v>
      </c>
      <c r="C5202" s="27" t="s">
        <v>1</v>
      </c>
      <c r="D5202" s="27" t="s">
        <v>94</v>
      </c>
      <c r="E5202" s="28"/>
      <c r="F5202" s="28"/>
      <c r="G5202" s="28"/>
      <c r="H5202" s="33"/>
      <c r="I5202" s="36">
        <f>SUM(I5200:I5201)</f>
        <v>138821.69099999999</v>
      </c>
    </row>
    <row r="5203" spans="2:13" ht="15" customHeight="1">
      <c r="B5203" s="26"/>
    </row>
    <row r="5204" spans="2:13">
      <c r="B5204" s="26"/>
      <c r="C5204" s="21" t="str">
        <f>VLOOKUP(B5223,'REKAP ANALISA'!$C:$G,3,0)</f>
        <v>Pemasangan Dinding Partisi Double {Pembatas Ruang (gypsum)</v>
      </c>
      <c r="M5204" s="21"/>
    </row>
    <row r="5205" spans="2:13">
      <c r="C5205" s="27" t="s">
        <v>0</v>
      </c>
      <c r="D5205" s="27" t="s">
        <v>60</v>
      </c>
      <c r="E5205" s="27" t="s">
        <v>59</v>
      </c>
      <c r="F5205" s="27" t="s">
        <v>61</v>
      </c>
      <c r="G5205" s="27" t="s">
        <v>62</v>
      </c>
      <c r="H5205" s="27" t="s">
        <v>85</v>
      </c>
      <c r="I5205" s="27" t="s">
        <v>86</v>
      </c>
      <c r="M5205" s="21"/>
    </row>
    <row r="5206" spans="2:13" ht="15" customHeight="1">
      <c r="C5206" s="27" t="s">
        <v>14</v>
      </c>
      <c r="D5206" s="27" t="s">
        <v>87</v>
      </c>
      <c r="E5206" s="28"/>
      <c r="F5206" s="28"/>
      <c r="G5206" s="28"/>
      <c r="H5206" s="28"/>
      <c r="I5206" s="28"/>
    </row>
    <row r="5207" spans="2:13" ht="15" customHeight="1">
      <c r="C5207" s="28"/>
      <c r="D5207" s="27" t="s">
        <v>53</v>
      </c>
      <c r="E5207" s="27" t="s">
        <v>63</v>
      </c>
      <c r="F5207" s="29" t="s">
        <v>50</v>
      </c>
      <c r="G5207" s="27">
        <v>0.2</v>
      </c>
      <c r="H5207" s="30">
        <f>VLOOKUP(E5207,UPAH!$C:$F,4,0)</f>
        <v>93000</v>
      </c>
      <c r="I5207" s="31">
        <f t="shared" ref="I5207:I5210" si="533">+G5207*H5207</f>
        <v>18600</v>
      </c>
    </row>
    <row r="5208" spans="2:13" ht="15" customHeight="1">
      <c r="C5208" s="28"/>
      <c r="D5208" s="27" t="s">
        <v>57</v>
      </c>
      <c r="E5208" s="27" t="s">
        <v>64</v>
      </c>
      <c r="F5208" s="29" t="s">
        <v>50</v>
      </c>
      <c r="G5208" s="27">
        <v>0.3</v>
      </c>
      <c r="H5208" s="30">
        <f>VLOOKUP(E5208,UPAH!$C:$F,4,0)</f>
        <v>98000</v>
      </c>
      <c r="I5208" s="31">
        <f t="shared" si="533"/>
        <v>29400</v>
      </c>
    </row>
    <row r="5209" spans="2:13" ht="15" customHeight="1">
      <c r="C5209" s="28"/>
      <c r="D5209" s="27" t="s">
        <v>51</v>
      </c>
      <c r="E5209" s="27" t="s">
        <v>65</v>
      </c>
      <c r="F5209" s="29" t="s">
        <v>50</v>
      </c>
      <c r="G5209" s="27">
        <v>0.03</v>
      </c>
      <c r="H5209" s="30">
        <f>VLOOKUP(E5209,UPAH!$C:$F,4,0)</f>
        <v>106000</v>
      </c>
      <c r="I5209" s="31">
        <f t="shared" si="533"/>
        <v>3180</v>
      </c>
    </row>
    <row r="5210" spans="2:13" ht="15" customHeight="1">
      <c r="C5210" s="28"/>
      <c r="D5210" s="27" t="s">
        <v>49</v>
      </c>
      <c r="E5210" s="27" t="s">
        <v>66</v>
      </c>
      <c r="F5210" s="29" t="s">
        <v>50</v>
      </c>
      <c r="G5210" s="27">
        <v>0.01</v>
      </c>
      <c r="H5210" s="30">
        <f>VLOOKUP(E5210,UPAH!$C:$F,4,0)</f>
        <v>111000</v>
      </c>
      <c r="I5210" s="31">
        <f t="shared" si="533"/>
        <v>1110</v>
      </c>
    </row>
    <row r="5211" spans="2:13" ht="15" customHeight="1">
      <c r="C5211" s="28"/>
      <c r="D5211" s="28"/>
      <c r="E5211" s="28"/>
      <c r="F5211" s="34" t="s">
        <v>88</v>
      </c>
      <c r="G5211" s="35"/>
      <c r="H5211" s="33"/>
      <c r="I5211" s="32">
        <f>SUM(I5207:I5210)</f>
        <v>52290</v>
      </c>
    </row>
    <row r="5212" spans="2:13" ht="15" customHeight="1">
      <c r="C5212" s="27" t="s">
        <v>80</v>
      </c>
      <c r="D5212" s="27" t="s">
        <v>89</v>
      </c>
      <c r="E5212" s="28"/>
      <c r="F5212" s="28"/>
      <c r="G5212" s="28"/>
      <c r="H5212" s="33"/>
      <c r="I5212" s="28"/>
    </row>
    <row r="5213" spans="2:13" ht="15" customHeight="1">
      <c r="C5213" s="28"/>
      <c r="D5213" s="27" t="s">
        <v>2558</v>
      </c>
      <c r="E5213" s="28"/>
      <c r="F5213" s="29" t="s">
        <v>8</v>
      </c>
      <c r="G5213" s="27">
        <v>0.38100000000000001</v>
      </c>
      <c r="H5213" s="30">
        <v>145529</v>
      </c>
      <c r="I5213" s="31">
        <f>+G5213*H5213</f>
        <v>55446.548999999999</v>
      </c>
    </row>
    <row r="5214" spans="2:13" ht="15" customHeight="1">
      <c r="C5214" s="28"/>
      <c r="D5214" s="27" t="s">
        <v>2559</v>
      </c>
      <c r="E5214" s="27" t="s">
        <v>2560</v>
      </c>
      <c r="F5214" s="30" t="str">
        <f>VLOOKUP(E5214,MATERIAL!$C:$F,3,0)</f>
        <v>Kg</v>
      </c>
      <c r="G5214" s="27">
        <v>3</v>
      </c>
      <c r="H5214" s="30">
        <f>VLOOKUP(E5214,MATERIAL!$C:$F,4,0)</f>
        <v>18700</v>
      </c>
      <c r="I5214" s="31">
        <f t="shared" ref="I5214:I5216" si="534">+G5214*H5214</f>
        <v>56100</v>
      </c>
    </row>
    <row r="5215" spans="2:13" ht="15" customHeight="1">
      <c r="C5215" s="28"/>
      <c r="D5215" s="27" t="s">
        <v>2561</v>
      </c>
      <c r="E5215" s="27" t="s">
        <v>2562</v>
      </c>
      <c r="F5215" s="30" t="str">
        <f>VLOOKUP(E5215,MATERIAL!$C:$F,3,0)</f>
        <v>Kg</v>
      </c>
      <c r="G5215" s="27">
        <v>2</v>
      </c>
      <c r="H5215" s="30">
        <f>VLOOKUP(E5215,MATERIAL!$C:$F,4,0)</f>
        <v>33500</v>
      </c>
      <c r="I5215" s="31">
        <f t="shared" si="534"/>
        <v>67000</v>
      </c>
    </row>
    <row r="5216" spans="2:13" ht="15" customHeight="1">
      <c r="C5216" s="28"/>
      <c r="D5216" s="27" t="s">
        <v>2563</v>
      </c>
      <c r="E5216" s="27" t="s">
        <v>2564</v>
      </c>
      <c r="F5216" s="30" t="str">
        <f>VLOOKUP(E5216,MATERIAL!$C:$F,3,0)</f>
        <v>tube</v>
      </c>
      <c r="G5216" s="27">
        <v>2</v>
      </c>
      <c r="H5216" s="30">
        <f>VLOOKUP(E5216,MATERIAL!$C:$F,4,0)</f>
        <v>14000</v>
      </c>
      <c r="I5216" s="31">
        <f t="shared" si="534"/>
        <v>28000</v>
      </c>
    </row>
    <row r="5217" spans="2:13" ht="15" customHeight="1">
      <c r="C5217" s="28"/>
      <c r="D5217" s="27" t="s">
        <v>2565</v>
      </c>
      <c r="E5217" s="27" t="s">
        <v>2540</v>
      </c>
      <c r="F5217" s="30" t="str">
        <f>VLOOKUP(E5217,MATERIAL!$C:$F,3,0)</f>
        <v>Lembar</v>
      </c>
      <c r="G5217" s="27">
        <v>2</v>
      </c>
      <c r="H5217" s="30">
        <f>VLOOKUP(E5217,MATERIAL!$C:$F,4,0)</f>
        <v>80300</v>
      </c>
      <c r="I5217" s="31">
        <f>+G5217*H5217</f>
        <v>160600</v>
      </c>
    </row>
    <row r="5218" spans="2:13" ht="15" customHeight="1">
      <c r="C5218" s="28"/>
      <c r="D5218" s="28"/>
      <c r="E5218" s="28"/>
      <c r="F5218" s="34" t="s">
        <v>90</v>
      </c>
      <c r="G5218" s="35"/>
      <c r="H5218" s="28"/>
      <c r="I5218" s="32">
        <f>SUM(I5213:I5217)</f>
        <v>367146.549</v>
      </c>
    </row>
    <row r="5219" spans="2:13" ht="15" customHeight="1">
      <c r="C5219" s="27" t="s">
        <v>81</v>
      </c>
      <c r="D5219" s="27" t="s">
        <v>91</v>
      </c>
      <c r="E5219" s="28"/>
      <c r="F5219" s="28"/>
      <c r="G5219" s="28"/>
      <c r="H5219" s="33"/>
      <c r="I5219" s="33"/>
    </row>
    <row r="5220" spans="2:13" ht="15" customHeight="1">
      <c r="C5220" s="28"/>
      <c r="D5220" s="28"/>
      <c r="E5220" s="28"/>
      <c r="F5220" s="34" t="s">
        <v>92</v>
      </c>
      <c r="G5220" s="35"/>
      <c r="H5220" s="28"/>
      <c r="I5220" s="33"/>
    </row>
    <row r="5221" spans="2:13" ht="15" customHeight="1">
      <c r="C5221" s="27" t="s">
        <v>82</v>
      </c>
      <c r="D5221" s="27" t="s">
        <v>93</v>
      </c>
      <c r="E5221" s="28"/>
      <c r="F5221" s="28"/>
      <c r="G5221" s="28"/>
      <c r="H5221" s="33"/>
      <c r="I5221" s="36">
        <f>I5211+I5218</f>
        <v>419436.549</v>
      </c>
    </row>
    <row r="5222" spans="2:13" ht="15" customHeight="1">
      <c r="C5222" s="27" t="s">
        <v>83</v>
      </c>
      <c r="D5222" s="27" t="str">
        <f>+"Overhead &amp; Profit "&amp;$L$3*100&amp;"%"</f>
        <v>Overhead &amp; Profit 9,5%</v>
      </c>
      <c r="E5222" s="28"/>
      <c r="F5222" s="28"/>
      <c r="G5222" s="27">
        <f>$L$3</f>
        <v>9.5000000000000001E-2</v>
      </c>
      <c r="H5222" s="28"/>
      <c r="I5222" s="36">
        <f>G5222*I5221</f>
        <v>39846.472155000003</v>
      </c>
    </row>
    <row r="5223" spans="2:13">
      <c r="B5223" s="46" t="s">
        <v>980</v>
      </c>
      <c r="C5223" s="27" t="s">
        <v>1</v>
      </c>
      <c r="D5223" s="27" t="s">
        <v>94</v>
      </c>
      <c r="E5223" s="28"/>
      <c r="F5223" s="28"/>
      <c r="G5223" s="28"/>
      <c r="H5223" s="33"/>
      <c r="I5223" s="36">
        <f>SUM(I5221:I5222)</f>
        <v>459283.02115500002</v>
      </c>
      <c r="M5223" s="21"/>
    </row>
    <row r="5224" spans="2:13">
      <c r="B5224" s="26"/>
      <c r="M5224" s="21"/>
    </row>
    <row r="5225" spans="2:13" ht="15" customHeight="1">
      <c r="B5225" s="26"/>
      <c r="C5225" s="21" t="str">
        <f>VLOOKUP(B5242,'REKAP ANALISA'!$C:$G,3,0)</f>
        <v>Pemasangan Rangka Plafon Hollow</v>
      </c>
    </row>
    <row r="5226" spans="2:13" ht="15" customHeight="1">
      <c r="C5226" s="27" t="s">
        <v>0</v>
      </c>
      <c r="D5226" s="27" t="s">
        <v>60</v>
      </c>
      <c r="E5226" s="27" t="s">
        <v>59</v>
      </c>
      <c r="F5226" s="27" t="s">
        <v>61</v>
      </c>
      <c r="G5226" s="27" t="s">
        <v>62</v>
      </c>
      <c r="H5226" s="27" t="s">
        <v>85</v>
      </c>
      <c r="I5226" s="27" t="s">
        <v>86</v>
      </c>
    </row>
    <row r="5227" spans="2:13" ht="15" customHeight="1">
      <c r="C5227" s="27" t="s">
        <v>14</v>
      </c>
      <c r="D5227" s="27" t="s">
        <v>87</v>
      </c>
      <c r="E5227" s="28"/>
      <c r="F5227" s="28"/>
      <c r="G5227" s="28"/>
      <c r="H5227" s="28"/>
      <c r="I5227" s="28"/>
    </row>
    <row r="5228" spans="2:13" ht="15" customHeight="1">
      <c r="C5228" s="28"/>
      <c r="D5228" s="27" t="s">
        <v>53</v>
      </c>
      <c r="E5228" s="27" t="s">
        <v>63</v>
      </c>
      <c r="F5228" s="29" t="s">
        <v>50</v>
      </c>
      <c r="G5228" s="27">
        <v>0.15</v>
      </c>
      <c r="H5228" s="30">
        <f>VLOOKUP(E5228,UPAH!$C:$F,4,0)</f>
        <v>93000</v>
      </c>
      <c r="I5228" s="31">
        <f t="shared" ref="I5228:I5231" si="535">+G5228*H5228</f>
        <v>13950</v>
      </c>
    </row>
    <row r="5229" spans="2:13" ht="15" customHeight="1">
      <c r="C5229" s="28"/>
      <c r="D5229" s="27" t="s">
        <v>96</v>
      </c>
      <c r="E5229" s="27" t="s">
        <v>64</v>
      </c>
      <c r="F5229" s="29" t="s">
        <v>50</v>
      </c>
      <c r="G5229" s="27">
        <v>0.25</v>
      </c>
      <c r="H5229" s="30">
        <f>VLOOKUP(E5229,UPAH!$C:$F,4,0)</f>
        <v>98000</v>
      </c>
      <c r="I5229" s="31">
        <f t="shared" si="535"/>
        <v>24500</v>
      </c>
    </row>
    <row r="5230" spans="2:13" ht="15" customHeight="1">
      <c r="C5230" s="28"/>
      <c r="D5230" s="27" t="s">
        <v>51</v>
      </c>
      <c r="E5230" s="27" t="s">
        <v>65</v>
      </c>
      <c r="F5230" s="29" t="s">
        <v>50</v>
      </c>
      <c r="G5230" s="27">
        <v>2.5000000000000001E-2</v>
      </c>
      <c r="H5230" s="30">
        <f>VLOOKUP(E5230,UPAH!$C:$F,4,0)</f>
        <v>106000</v>
      </c>
      <c r="I5230" s="31">
        <f t="shared" si="535"/>
        <v>2650</v>
      </c>
    </row>
    <row r="5231" spans="2:13" ht="15" customHeight="1">
      <c r="C5231" s="28"/>
      <c r="D5231" s="27" t="s">
        <v>49</v>
      </c>
      <c r="E5231" s="27" t="s">
        <v>66</v>
      </c>
      <c r="F5231" s="29" t="s">
        <v>50</v>
      </c>
      <c r="G5231" s="27">
        <v>7.4999999999999997E-3</v>
      </c>
      <c r="H5231" s="30">
        <f>VLOOKUP(E5231,UPAH!$C:$F,4,0)</f>
        <v>111000</v>
      </c>
      <c r="I5231" s="31">
        <f t="shared" si="535"/>
        <v>832.5</v>
      </c>
    </row>
    <row r="5232" spans="2:13" ht="15" customHeight="1">
      <c r="C5232" s="28"/>
      <c r="D5232" s="28"/>
      <c r="E5232" s="28"/>
      <c r="F5232" s="34" t="s">
        <v>88</v>
      </c>
      <c r="G5232" s="35"/>
      <c r="H5232" s="33"/>
      <c r="I5232" s="32">
        <f>SUM(I5228:I5231)</f>
        <v>41932.5</v>
      </c>
    </row>
    <row r="5233" spans="2:13" ht="15" customHeight="1">
      <c r="C5233" s="27" t="s">
        <v>80</v>
      </c>
      <c r="D5233" s="27" t="s">
        <v>89</v>
      </c>
      <c r="E5233" s="28"/>
      <c r="F5233" s="28"/>
      <c r="G5233" s="28"/>
      <c r="H5233" s="33"/>
      <c r="I5233" s="28"/>
    </row>
    <row r="5234" spans="2:13" ht="15" customHeight="1">
      <c r="C5234" s="28"/>
      <c r="D5234" s="27" t="s">
        <v>2566</v>
      </c>
      <c r="E5234" s="27" t="s">
        <v>2567</v>
      </c>
      <c r="F5234" s="30" t="str">
        <f>VLOOKUP(E5234,MATERIAL!$C:$F,3,0)</f>
        <v>M'</v>
      </c>
      <c r="G5234" s="27">
        <v>1.65</v>
      </c>
      <c r="H5234" s="30">
        <f>VLOOKUP(E5234,MATERIAL!$C:$F,4,0)</f>
        <v>27200</v>
      </c>
      <c r="I5234" s="31">
        <f t="shared" ref="I5234:I5236" si="536">+G5234*H5234</f>
        <v>44880</v>
      </c>
    </row>
    <row r="5235" spans="2:13" ht="15" customHeight="1">
      <c r="C5235" s="28"/>
      <c r="D5235" s="27" t="s">
        <v>2568</v>
      </c>
      <c r="E5235" s="27" t="s">
        <v>2569</v>
      </c>
      <c r="F5235" s="30" t="str">
        <f>VLOOKUP(E5235,MATERIAL!$C:$F,3,0)</f>
        <v>M'</v>
      </c>
      <c r="G5235" s="27">
        <v>2.2999999999999998</v>
      </c>
      <c r="H5235" s="30">
        <f>VLOOKUP(E5235,MATERIAL!$C:$F,4,0)</f>
        <v>17000</v>
      </c>
      <c r="I5235" s="31">
        <f t="shared" si="536"/>
        <v>39100</v>
      </c>
    </row>
    <row r="5236" spans="2:13" ht="15" customHeight="1">
      <c r="C5236" s="28"/>
      <c r="D5236" s="27" t="s">
        <v>2570</v>
      </c>
      <c r="E5236" s="27" t="s">
        <v>2571</v>
      </c>
      <c r="F5236" s="30" t="str">
        <f>VLOOKUP(E5236,MATERIAL!$C:$F,3,0)</f>
        <v>Bh</v>
      </c>
      <c r="G5236" s="27">
        <v>30</v>
      </c>
      <c r="H5236" s="30">
        <f>VLOOKUP(E5236,MATERIAL!$C:$F,4,0)</f>
        <v>300</v>
      </c>
      <c r="I5236" s="31">
        <f t="shared" si="536"/>
        <v>9000</v>
      </c>
      <c r="K5236" s="43"/>
    </row>
    <row r="5237" spans="2:13" ht="15" customHeight="1">
      <c r="C5237" s="28"/>
      <c r="D5237" s="28"/>
      <c r="E5237" s="28"/>
      <c r="F5237" s="34" t="s">
        <v>90</v>
      </c>
      <c r="G5237" s="35"/>
      <c r="H5237" s="28"/>
      <c r="I5237" s="32">
        <f>SUM(I5234:I5236)</f>
        <v>92980</v>
      </c>
    </row>
    <row r="5238" spans="2:13" ht="15" customHeight="1">
      <c r="C5238" s="27" t="s">
        <v>81</v>
      </c>
      <c r="D5238" s="27" t="s">
        <v>91</v>
      </c>
      <c r="E5238" s="28"/>
      <c r="F5238" s="28"/>
      <c r="G5238" s="28"/>
      <c r="H5238" s="33"/>
      <c r="I5238" s="33"/>
    </row>
    <row r="5239" spans="2:13" ht="15" customHeight="1">
      <c r="C5239" s="28"/>
      <c r="D5239" s="28"/>
      <c r="E5239" s="28"/>
      <c r="F5239" s="34" t="s">
        <v>92</v>
      </c>
      <c r="G5239" s="35"/>
      <c r="H5239" s="28"/>
      <c r="I5239" s="33"/>
    </row>
    <row r="5240" spans="2:13" ht="15" customHeight="1">
      <c r="C5240" s="27" t="s">
        <v>82</v>
      </c>
      <c r="D5240" s="27" t="s">
        <v>93</v>
      </c>
      <c r="E5240" s="28"/>
      <c r="F5240" s="28"/>
      <c r="G5240" s="28"/>
      <c r="H5240" s="33"/>
      <c r="I5240" s="36">
        <f>I5232+I5237</f>
        <v>134912.5</v>
      </c>
    </row>
    <row r="5241" spans="2:13" ht="15" customHeight="1">
      <c r="C5241" s="27" t="s">
        <v>83</v>
      </c>
      <c r="D5241" s="27" t="str">
        <f>+"Overhead &amp; Profit "&amp;$L$3*100&amp;"%"</f>
        <v>Overhead &amp; Profit 9,5%</v>
      </c>
      <c r="E5241" s="28"/>
      <c r="F5241" s="28"/>
      <c r="G5241" s="27">
        <f>$L$3</f>
        <v>9.5000000000000001E-2</v>
      </c>
      <c r="H5241" s="28"/>
      <c r="I5241" s="36">
        <f>G5241*I5240</f>
        <v>12816.6875</v>
      </c>
    </row>
    <row r="5242" spans="2:13" ht="15" customHeight="1">
      <c r="B5242" s="46" t="s">
        <v>982</v>
      </c>
      <c r="C5242" s="27" t="s">
        <v>1</v>
      </c>
      <c r="D5242" s="27" t="s">
        <v>94</v>
      </c>
      <c r="E5242" s="28"/>
      <c r="F5242" s="28"/>
      <c r="G5242" s="28"/>
      <c r="H5242" s="33"/>
      <c r="I5242" s="36">
        <f>SUM(I5240:I5241)</f>
        <v>147729.1875</v>
      </c>
    </row>
    <row r="5243" spans="2:13" ht="15" customHeight="1">
      <c r="B5243" s="26"/>
    </row>
    <row r="5244" spans="2:13">
      <c r="B5244" s="26"/>
      <c r="C5244" s="21" t="str">
        <f>'REKAP ANALISA'!D299</f>
        <v>HARGA SATUAN PEKERJAAN PENUTUP ATAP</v>
      </c>
      <c r="M5244" s="21"/>
    </row>
    <row r="5245" spans="2:13">
      <c r="B5245" s="26"/>
      <c r="C5245" s="21" t="str">
        <f>VLOOKUP(B5260,'REKAP ANALISA'!$C:$G,3,0)</f>
        <v>Pemasangan 1 m2 atap genteng palentong kecil</v>
      </c>
      <c r="M5245" s="21"/>
    </row>
    <row r="5246" spans="2:13" ht="15" customHeight="1">
      <c r="C5246" s="27" t="s">
        <v>0</v>
      </c>
      <c r="D5246" s="27" t="s">
        <v>60</v>
      </c>
      <c r="E5246" s="27" t="s">
        <v>59</v>
      </c>
      <c r="F5246" s="27" t="s">
        <v>61</v>
      </c>
      <c r="G5246" s="27" t="s">
        <v>62</v>
      </c>
      <c r="H5246" s="27" t="s">
        <v>85</v>
      </c>
      <c r="I5246" s="27" t="s">
        <v>86</v>
      </c>
    </row>
    <row r="5247" spans="2:13" ht="15" customHeight="1">
      <c r="C5247" s="27" t="s">
        <v>14</v>
      </c>
      <c r="D5247" s="27" t="s">
        <v>87</v>
      </c>
      <c r="E5247" s="28"/>
      <c r="F5247" s="28"/>
      <c r="G5247" s="28"/>
      <c r="H5247" s="28"/>
      <c r="I5247" s="28"/>
    </row>
    <row r="5248" spans="2:13" ht="15" customHeight="1">
      <c r="C5248" s="28"/>
      <c r="D5248" s="27" t="s">
        <v>53</v>
      </c>
      <c r="E5248" s="27" t="s">
        <v>63</v>
      </c>
      <c r="F5248" s="29" t="s">
        <v>50</v>
      </c>
      <c r="G5248" s="27">
        <v>0.15</v>
      </c>
      <c r="H5248" s="30">
        <f>VLOOKUP(E5248,UPAH!$C:$F,4,0)</f>
        <v>93000</v>
      </c>
      <c r="I5248" s="31">
        <f t="shared" ref="I5248:I5251" si="537">+G5248*H5248</f>
        <v>13950</v>
      </c>
    </row>
    <row r="5249" spans="2:13" ht="15" customHeight="1">
      <c r="C5249" s="28"/>
      <c r="D5249" s="27" t="s">
        <v>96</v>
      </c>
      <c r="E5249" s="27" t="s">
        <v>64</v>
      </c>
      <c r="F5249" s="29" t="s">
        <v>50</v>
      </c>
      <c r="G5249" s="27">
        <v>7.4999999999999997E-2</v>
      </c>
      <c r="H5249" s="30">
        <f>VLOOKUP(E5249,UPAH!$C:$F,4,0)</f>
        <v>98000</v>
      </c>
      <c r="I5249" s="31">
        <f t="shared" si="537"/>
        <v>7350</v>
      </c>
    </row>
    <row r="5250" spans="2:13" ht="15" customHeight="1">
      <c r="C5250" s="28"/>
      <c r="D5250" s="27" t="s">
        <v>51</v>
      </c>
      <c r="E5250" s="27" t="s">
        <v>65</v>
      </c>
      <c r="F5250" s="29" t="s">
        <v>50</v>
      </c>
      <c r="G5250" s="27">
        <v>7.4999999999999997E-3</v>
      </c>
      <c r="H5250" s="30">
        <f>VLOOKUP(E5250,UPAH!$C:$F,4,0)</f>
        <v>106000</v>
      </c>
      <c r="I5250" s="31">
        <f t="shared" si="537"/>
        <v>795</v>
      </c>
    </row>
    <row r="5251" spans="2:13" ht="15" customHeight="1">
      <c r="C5251" s="28"/>
      <c r="D5251" s="27" t="s">
        <v>49</v>
      </c>
      <c r="E5251" s="27" t="s">
        <v>66</v>
      </c>
      <c r="F5251" s="29" t="s">
        <v>50</v>
      </c>
      <c r="G5251" s="27">
        <v>8.0000000000000002E-3</v>
      </c>
      <c r="H5251" s="30">
        <f>VLOOKUP(E5251,UPAH!$C:$F,4,0)</f>
        <v>111000</v>
      </c>
      <c r="I5251" s="31">
        <f t="shared" si="537"/>
        <v>888</v>
      </c>
    </row>
    <row r="5252" spans="2:13" ht="15" customHeight="1">
      <c r="C5252" s="28"/>
      <c r="D5252" s="28"/>
      <c r="E5252" s="28"/>
      <c r="F5252" s="34" t="s">
        <v>88</v>
      </c>
      <c r="G5252" s="35"/>
      <c r="H5252" s="33"/>
      <c r="I5252" s="32">
        <f>SUM(I5248:I5251)</f>
        <v>22983</v>
      </c>
    </row>
    <row r="5253" spans="2:13" ht="15" customHeight="1">
      <c r="C5253" s="27" t="s">
        <v>80</v>
      </c>
      <c r="D5253" s="27" t="s">
        <v>89</v>
      </c>
      <c r="E5253" s="28"/>
      <c r="F5253" s="28"/>
      <c r="G5253" s="28"/>
      <c r="H5253" s="33"/>
      <c r="I5253" s="28"/>
    </row>
    <row r="5254" spans="2:13" ht="15" customHeight="1">
      <c r="C5254" s="28"/>
      <c r="D5254" s="27" t="s">
        <v>2572</v>
      </c>
      <c r="E5254" s="27" t="s">
        <v>2573</v>
      </c>
      <c r="F5254" s="30" t="str">
        <f>VLOOKUP(E5254,MATERIAL!$C:$F,3,0)</f>
        <v>Bh</v>
      </c>
      <c r="G5254" s="27">
        <v>25</v>
      </c>
      <c r="H5254" s="30">
        <f>VLOOKUP(E5254,MATERIAL!$C:$F,4,0)</f>
        <v>1600</v>
      </c>
      <c r="I5254" s="31">
        <f t="shared" ref="I5254" si="538">+G5254*H5254</f>
        <v>40000</v>
      </c>
    </row>
    <row r="5255" spans="2:13" ht="15" customHeight="1">
      <c r="C5255" s="28"/>
      <c r="D5255" s="28"/>
      <c r="E5255" s="28"/>
      <c r="F5255" s="34" t="s">
        <v>90</v>
      </c>
      <c r="G5255" s="35"/>
      <c r="H5255" s="33"/>
      <c r="I5255" s="32">
        <f>SUM(I5254)</f>
        <v>40000</v>
      </c>
    </row>
    <row r="5256" spans="2:13" ht="15" customHeight="1">
      <c r="C5256" s="27" t="s">
        <v>81</v>
      </c>
      <c r="D5256" s="27" t="s">
        <v>91</v>
      </c>
      <c r="E5256" s="28"/>
      <c r="F5256" s="28"/>
      <c r="G5256" s="28"/>
      <c r="H5256" s="33"/>
      <c r="I5256" s="33"/>
    </row>
    <row r="5257" spans="2:13" ht="15" customHeight="1">
      <c r="C5257" s="28"/>
      <c r="D5257" s="28"/>
      <c r="E5257" s="28"/>
      <c r="F5257" s="34" t="s">
        <v>92</v>
      </c>
      <c r="G5257" s="35"/>
      <c r="H5257" s="33"/>
      <c r="I5257" s="33"/>
    </row>
    <row r="5258" spans="2:13" ht="15" customHeight="1">
      <c r="C5258" s="27" t="s">
        <v>82</v>
      </c>
      <c r="D5258" s="27" t="s">
        <v>93</v>
      </c>
      <c r="E5258" s="28"/>
      <c r="F5258" s="28"/>
      <c r="G5258" s="28"/>
      <c r="H5258" s="33"/>
      <c r="I5258" s="36">
        <f>I5252+I5255</f>
        <v>62983</v>
      </c>
    </row>
    <row r="5259" spans="2:13" ht="15" customHeight="1">
      <c r="C5259" s="27" t="s">
        <v>83</v>
      </c>
      <c r="D5259" s="27" t="str">
        <f>+"Overhead &amp; Profit "&amp;$L$3*100&amp;"%"</f>
        <v>Overhead &amp; Profit 9,5%</v>
      </c>
      <c r="E5259" s="28"/>
      <c r="F5259" s="28"/>
      <c r="G5259" s="27">
        <f>$L$3</f>
        <v>9.5000000000000001E-2</v>
      </c>
      <c r="H5259" s="28"/>
      <c r="I5259" s="36">
        <f>G5259*I5258</f>
        <v>5983.3850000000002</v>
      </c>
    </row>
    <row r="5260" spans="2:13" ht="15" customHeight="1">
      <c r="B5260" s="37" t="str">
        <f>+$M$12&amp;J5260</f>
        <v>PPA1</v>
      </c>
      <c r="C5260" s="27" t="s">
        <v>1</v>
      </c>
      <c r="D5260" s="27" t="s">
        <v>94</v>
      </c>
      <c r="E5260" s="28"/>
      <c r="F5260" s="28"/>
      <c r="G5260" s="28"/>
      <c r="H5260" s="33"/>
      <c r="I5260" s="36">
        <f>SUM(I5258:I5259)</f>
        <v>68966.384999999995</v>
      </c>
      <c r="J5260" s="21">
        <v>1</v>
      </c>
    </row>
    <row r="5261" spans="2:13" ht="15" customHeight="1">
      <c r="B5261" s="26"/>
    </row>
    <row r="5262" spans="2:13" ht="15" customHeight="1">
      <c r="B5262" s="26"/>
      <c r="C5262" s="21" t="str">
        <f>VLOOKUP(B5277,'REKAP ANALISA'!$C:$G,3,0)</f>
        <v xml:space="preserve">Pemasangan 1 m2 atap genteng kodok </v>
      </c>
    </row>
    <row r="5263" spans="2:13">
      <c r="C5263" s="27" t="s">
        <v>0</v>
      </c>
      <c r="D5263" s="27" t="s">
        <v>60</v>
      </c>
      <c r="E5263" s="27" t="s">
        <v>59</v>
      </c>
      <c r="F5263" s="27" t="s">
        <v>61</v>
      </c>
      <c r="G5263" s="27" t="s">
        <v>62</v>
      </c>
      <c r="H5263" s="27" t="s">
        <v>85</v>
      </c>
      <c r="I5263" s="27" t="s">
        <v>86</v>
      </c>
      <c r="M5263" s="21"/>
    </row>
    <row r="5264" spans="2:13">
      <c r="C5264" s="27" t="s">
        <v>14</v>
      </c>
      <c r="D5264" s="27" t="s">
        <v>87</v>
      </c>
      <c r="E5264" s="28"/>
      <c r="F5264" s="28"/>
      <c r="G5264" s="28"/>
      <c r="H5264" s="28"/>
      <c r="I5264" s="28"/>
      <c r="M5264" s="21"/>
    </row>
    <row r="5265" spans="2:13">
      <c r="C5265" s="28"/>
      <c r="D5265" s="27" t="s">
        <v>53</v>
      </c>
      <c r="E5265" s="27" t="s">
        <v>63</v>
      </c>
      <c r="F5265" s="29" t="s">
        <v>50</v>
      </c>
      <c r="G5265" s="27">
        <v>0.15</v>
      </c>
      <c r="H5265" s="30">
        <f>VLOOKUP(E5265,UPAH!$C:$F,4,0)</f>
        <v>93000</v>
      </c>
      <c r="I5265" s="31">
        <f t="shared" ref="I5265:I5268" si="539">+G5265*H5265</f>
        <v>13950</v>
      </c>
      <c r="M5265" s="21"/>
    </row>
    <row r="5266" spans="2:13" ht="15" customHeight="1">
      <c r="C5266" s="28"/>
      <c r="D5266" s="27" t="s">
        <v>96</v>
      </c>
      <c r="E5266" s="27" t="s">
        <v>64</v>
      </c>
      <c r="F5266" s="29" t="s">
        <v>50</v>
      </c>
      <c r="G5266" s="27">
        <v>7.4999999999999997E-2</v>
      </c>
      <c r="H5266" s="30">
        <f>VLOOKUP(E5266,UPAH!$C:$F,4,0)</f>
        <v>98000</v>
      </c>
      <c r="I5266" s="31">
        <f t="shared" si="539"/>
        <v>7350</v>
      </c>
    </row>
    <row r="5267" spans="2:13" ht="15" customHeight="1">
      <c r="C5267" s="28"/>
      <c r="D5267" s="27" t="s">
        <v>51</v>
      </c>
      <c r="E5267" s="27" t="s">
        <v>65</v>
      </c>
      <c r="F5267" s="29" t="s">
        <v>50</v>
      </c>
      <c r="G5267" s="27">
        <v>8.0000000000000002E-3</v>
      </c>
      <c r="H5267" s="30">
        <f>VLOOKUP(E5267,UPAH!$C:$F,4,0)</f>
        <v>106000</v>
      </c>
      <c r="I5267" s="31">
        <f t="shared" si="539"/>
        <v>848</v>
      </c>
    </row>
    <row r="5268" spans="2:13" ht="15" customHeight="1">
      <c r="C5268" s="28"/>
      <c r="D5268" s="27" t="s">
        <v>49</v>
      </c>
      <c r="E5268" s="27" t="s">
        <v>66</v>
      </c>
      <c r="F5268" s="29" t="s">
        <v>50</v>
      </c>
      <c r="G5268" s="27">
        <v>8.0000000000000002E-3</v>
      </c>
      <c r="H5268" s="30">
        <f>VLOOKUP(E5268,UPAH!$C:$F,4,0)</f>
        <v>111000</v>
      </c>
      <c r="I5268" s="31">
        <f t="shared" si="539"/>
        <v>888</v>
      </c>
    </row>
    <row r="5269" spans="2:13" ht="15" customHeight="1">
      <c r="C5269" s="28"/>
      <c r="D5269" s="28"/>
      <c r="E5269" s="28"/>
      <c r="F5269" s="34" t="s">
        <v>88</v>
      </c>
      <c r="G5269" s="35"/>
      <c r="H5269" s="33"/>
      <c r="I5269" s="32">
        <f>SUM(I5265:I5268)</f>
        <v>23036</v>
      </c>
    </row>
    <row r="5270" spans="2:13" ht="15" customHeight="1">
      <c r="C5270" s="27" t="s">
        <v>80</v>
      </c>
      <c r="D5270" s="27" t="s">
        <v>89</v>
      </c>
      <c r="E5270" s="28"/>
      <c r="F5270" s="28"/>
      <c r="G5270" s="28"/>
      <c r="H5270" s="33"/>
      <c r="I5270" s="28"/>
    </row>
    <row r="5271" spans="2:13" ht="15" customHeight="1">
      <c r="C5271" s="28"/>
      <c r="D5271" s="27" t="s">
        <v>2574</v>
      </c>
      <c r="E5271" s="27" t="s">
        <v>2575</v>
      </c>
      <c r="F5271" s="30" t="str">
        <f>VLOOKUP(E5271,MATERIAL!$C:$F,3,0)</f>
        <v>Bh</v>
      </c>
      <c r="G5271" s="27">
        <v>25</v>
      </c>
      <c r="H5271" s="30">
        <f>VLOOKUP(E5271,MATERIAL!$C:$F,4,0)</f>
        <v>2100</v>
      </c>
      <c r="I5271" s="31">
        <f t="shared" ref="I5271" si="540">+G5271*H5271</f>
        <v>52500</v>
      </c>
    </row>
    <row r="5272" spans="2:13" ht="15" customHeight="1">
      <c r="C5272" s="28"/>
      <c r="D5272" s="28"/>
      <c r="E5272" s="28"/>
      <c r="F5272" s="34" t="s">
        <v>90</v>
      </c>
      <c r="G5272" s="35"/>
      <c r="H5272" s="33"/>
      <c r="I5272" s="32">
        <f>SUM(I5271)</f>
        <v>52500</v>
      </c>
    </row>
    <row r="5273" spans="2:13" ht="15" customHeight="1">
      <c r="C5273" s="27" t="s">
        <v>81</v>
      </c>
      <c r="D5273" s="27" t="s">
        <v>91</v>
      </c>
      <c r="E5273" s="28"/>
      <c r="F5273" s="28"/>
      <c r="G5273" s="28"/>
      <c r="H5273" s="33"/>
      <c r="I5273" s="33"/>
    </row>
    <row r="5274" spans="2:13" ht="15" customHeight="1">
      <c r="C5274" s="28"/>
      <c r="D5274" s="28"/>
      <c r="E5274" s="28"/>
      <c r="F5274" s="34" t="s">
        <v>92</v>
      </c>
      <c r="G5274" s="35"/>
      <c r="H5274" s="33"/>
      <c r="I5274" s="33"/>
    </row>
    <row r="5275" spans="2:13" ht="15" customHeight="1">
      <c r="C5275" s="27" t="s">
        <v>82</v>
      </c>
      <c r="D5275" s="27" t="s">
        <v>93</v>
      </c>
      <c r="E5275" s="28"/>
      <c r="F5275" s="28"/>
      <c r="G5275" s="28"/>
      <c r="H5275" s="33"/>
      <c r="I5275" s="36">
        <f>I5269+I5272</f>
        <v>75536</v>
      </c>
    </row>
    <row r="5276" spans="2:13" ht="15" customHeight="1">
      <c r="C5276" s="27" t="s">
        <v>83</v>
      </c>
      <c r="D5276" s="27" t="str">
        <f>+"Overhead &amp; Profit "&amp;$L$3*100&amp;"%"</f>
        <v>Overhead &amp; Profit 9,5%</v>
      </c>
      <c r="E5276" s="28"/>
      <c r="F5276" s="28"/>
      <c r="G5276" s="27">
        <f>$L$3</f>
        <v>9.5000000000000001E-2</v>
      </c>
      <c r="H5276" s="33"/>
      <c r="I5276" s="36">
        <f>G5276*I5275</f>
        <v>7175.92</v>
      </c>
    </row>
    <row r="5277" spans="2:13" ht="15" customHeight="1">
      <c r="B5277" s="37" t="str">
        <f>+$M$12&amp;J5277</f>
        <v>PPA2</v>
      </c>
      <c r="C5277" s="27" t="s">
        <v>1</v>
      </c>
      <c r="D5277" s="27" t="s">
        <v>94</v>
      </c>
      <c r="E5277" s="28"/>
      <c r="F5277" s="28"/>
      <c r="G5277" s="28"/>
      <c r="H5277" s="33"/>
      <c r="I5277" s="36">
        <f>SUM(I5275:I5276)</f>
        <v>82711.92</v>
      </c>
      <c r="J5277" s="21">
        <v>2</v>
      </c>
    </row>
    <row r="5278" spans="2:13" ht="15" customHeight="1">
      <c r="B5278" s="26"/>
    </row>
    <row r="5279" spans="2:13" ht="15" customHeight="1">
      <c r="B5279" s="26"/>
      <c r="C5279" s="21" t="str">
        <f>VLOOKUP(B5294,'REKAP ANALISA'!$C:$G,3,0)</f>
        <v>Pemasangan 1 m2 atap genteng palentong besar/super</v>
      </c>
    </row>
    <row r="5280" spans="2:13" ht="15" customHeight="1">
      <c r="C5280" s="27" t="s">
        <v>0</v>
      </c>
      <c r="D5280" s="27" t="s">
        <v>60</v>
      </c>
      <c r="E5280" s="27" t="s">
        <v>59</v>
      </c>
      <c r="F5280" s="27" t="s">
        <v>61</v>
      </c>
      <c r="G5280" s="27" t="s">
        <v>62</v>
      </c>
      <c r="H5280" s="27" t="s">
        <v>85</v>
      </c>
      <c r="I5280" s="27" t="s">
        <v>86</v>
      </c>
    </row>
    <row r="5281" spans="2:13">
      <c r="C5281" s="27" t="s">
        <v>14</v>
      </c>
      <c r="D5281" s="27" t="s">
        <v>87</v>
      </c>
      <c r="E5281" s="28"/>
      <c r="F5281" s="28"/>
      <c r="G5281" s="28"/>
      <c r="H5281" s="28"/>
      <c r="I5281" s="28"/>
      <c r="M5281" s="21"/>
    </row>
    <row r="5282" spans="2:13">
      <c r="C5282" s="28"/>
      <c r="D5282" s="27" t="s">
        <v>53</v>
      </c>
      <c r="E5282" s="27" t="s">
        <v>63</v>
      </c>
      <c r="F5282" s="29" t="s">
        <v>50</v>
      </c>
      <c r="G5282" s="27">
        <v>0.15</v>
      </c>
      <c r="H5282" s="30">
        <f>VLOOKUP(E5282,UPAH!$C:$F,4,0)</f>
        <v>93000</v>
      </c>
      <c r="I5282" s="31">
        <f t="shared" ref="I5282:I5285" si="541">+G5282*H5282</f>
        <v>13950</v>
      </c>
      <c r="M5282" s="21"/>
    </row>
    <row r="5283" spans="2:13" ht="15" customHeight="1">
      <c r="C5283" s="28"/>
      <c r="D5283" s="27" t="s">
        <v>96</v>
      </c>
      <c r="E5283" s="27" t="s">
        <v>64</v>
      </c>
      <c r="F5283" s="29" t="s">
        <v>50</v>
      </c>
      <c r="G5283" s="27">
        <v>7.4999999999999997E-2</v>
      </c>
      <c r="H5283" s="30">
        <f>VLOOKUP(E5283,UPAH!$C:$F,4,0)</f>
        <v>98000</v>
      </c>
      <c r="I5283" s="31">
        <f t="shared" si="541"/>
        <v>7350</v>
      </c>
    </row>
    <row r="5284" spans="2:13" ht="15" customHeight="1">
      <c r="C5284" s="28"/>
      <c r="D5284" s="27" t="s">
        <v>51</v>
      </c>
      <c r="E5284" s="27" t="s">
        <v>65</v>
      </c>
      <c r="F5284" s="29" t="s">
        <v>50</v>
      </c>
      <c r="G5284" s="27">
        <v>8.0000000000000002E-3</v>
      </c>
      <c r="H5284" s="30">
        <f>VLOOKUP(E5284,UPAH!$C:$F,4,0)</f>
        <v>106000</v>
      </c>
      <c r="I5284" s="31">
        <f t="shared" si="541"/>
        <v>848</v>
      </c>
    </row>
    <row r="5285" spans="2:13" ht="15" customHeight="1">
      <c r="C5285" s="28"/>
      <c r="D5285" s="27" t="s">
        <v>49</v>
      </c>
      <c r="E5285" s="27" t="s">
        <v>66</v>
      </c>
      <c r="F5285" s="29" t="s">
        <v>50</v>
      </c>
      <c r="G5285" s="27">
        <v>8.0000000000000002E-3</v>
      </c>
      <c r="H5285" s="30">
        <f>VLOOKUP(E5285,UPAH!$C:$F,4,0)</f>
        <v>111000</v>
      </c>
      <c r="I5285" s="31">
        <f t="shared" si="541"/>
        <v>888</v>
      </c>
    </row>
    <row r="5286" spans="2:13" ht="15" customHeight="1">
      <c r="C5286" s="28"/>
      <c r="D5286" s="28"/>
      <c r="E5286" s="28"/>
      <c r="F5286" s="34" t="s">
        <v>88</v>
      </c>
      <c r="G5286" s="35"/>
      <c r="H5286" s="33"/>
      <c r="I5286" s="32">
        <f>SUM(I5282:I5285)</f>
        <v>23036</v>
      </c>
    </row>
    <row r="5287" spans="2:13" ht="15" customHeight="1">
      <c r="C5287" s="27" t="s">
        <v>80</v>
      </c>
      <c r="D5287" s="27" t="s">
        <v>89</v>
      </c>
      <c r="E5287" s="28"/>
      <c r="F5287" s="28"/>
      <c r="G5287" s="28"/>
      <c r="H5287" s="33"/>
      <c r="I5287" s="28"/>
    </row>
    <row r="5288" spans="2:13" ht="15" customHeight="1">
      <c r="C5288" s="28"/>
      <c r="D5288" s="27" t="s">
        <v>2574</v>
      </c>
      <c r="E5288" s="27" t="s">
        <v>2576</v>
      </c>
      <c r="F5288" s="30" t="str">
        <f>VLOOKUP(E5288,MATERIAL!$C:$F,3,0)</f>
        <v>Bh</v>
      </c>
      <c r="G5288" s="27">
        <v>12</v>
      </c>
      <c r="H5288" s="30">
        <f>VLOOKUP(E5288,MATERIAL!$C:$F,4,0)</f>
        <v>11300</v>
      </c>
      <c r="I5288" s="31">
        <f t="shared" ref="I5288" si="542">+G5288*H5288</f>
        <v>135600</v>
      </c>
    </row>
    <row r="5289" spans="2:13" ht="15" customHeight="1">
      <c r="C5289" s="28"/>
      <c r="D5289" s="28"/>
      <c r="E5289" s="28"/>
      <c r="F5289" s="34" t="s">
        <v>90</v>
      </c>
      <c r="G5289" s="35"/>
      <c r="H5289" s="33"/>
      <c r="I5289" s="32">
        <f>SUM(I5288)</f>
        <v>135600</v>
      </c>
    </row>
    <row r="5290" spans="2:13" ht="15" customHeight="1">
      <c r="C5290" s="27" t="s">
        <v>81</v>
      </c>
      <c r="D5290" s="27" t="s">
        <v>91</v>
      </c>
      <c r="E5290" s="28"/>
      <c r="F5290" s="28"/>
      <c r="G5290" s="28"/>
      <c r="H5290" s="33"/>
      <c r="I5290" s="33"/>
    </row>
    <row r="5291" spans="2:13" ht="15" customHeight="1">
      <c r="C5291" s="28"/>
      <c r="D5291" s="28"/>
      <c r="E5291" s="28"/>
      <c r="F5291" s="34" t="s">
        <v>92</v>
      </c>
      <c r="G5291" s="35"/>
      <c r="H5291" s="33"/>
      <c r="I5291" s="33"/>
    </row>
    <row r="5292" spans="2:13" ht="15" customHeight="1">
      <c r="C5292" s="27" t="s">
        <v>82</v>
      </c>
      <c r="D5292" s="27" t="s">
        <v>93</v>
      </c>
      <c r="E5292" s="28"/>
      <c r="F5292" s="28"/>
      <c r="G5292" s="28"/>
      <c r="H5292" s="33"/>
      <c r="I5292" s="36">
        <f>I5286+I5289</f>
        <v>158636</v>
      </c>
    </row>
    <row r="5293" spans="2:13" ht="15" customHeight="1">
      <c r="C5293" s="27" t="s">
        <v>83</v>
      </c>
      <c r="D5293" s="27" t="str">
        <f>+"Overhead &amp; Profit "&amp;$L$3*100&amp;"%"</f>
        <v>Overhead &amp; Profit 9,5%</v>
      </c>
      <c r="E5293" s="28"/>
      <c r="F5293" s="28"/>
      <c r="G5293" s="27">
        <f>$L$3</f>
        <v>9.5000000000000001E-2</v>
      </c>
      <c r="H5293" s="28"/>
      <c r="I5293" s="36">
        <f>G5293*I5292</f>
        <v>15070.42</v>
      </c>
    </row>
    <row r="5294" spans="2:13" ht="15" customHeight="1">
      <c r="B5294" s="37" t="str">
        <f>+$M$12&amp;J5294</f>
        <v>PPA3</v>
      </c>
      <c r="C5294" s="27" t="s">
        <v>1</v>
      </c>
      <c r="D5294" s="27" t="s">
        <v>94</v>
      </c>
      <c r="E5294" s="28"/>
      <c r="F5294" s="28"/>
      <c r="G5294" s="28"/>
      <c r="H5294" s="33"/>
      <c r="I5294" s="36">
        <f>SUM(I5292:I5293)</f>
        <v>173706.42</v>
      </c>
      <c r="J5294" s="21">
        <v>3</v>
      </c>
    </row>
    <row r="5295" spans="2:13" ht="15" customHeight="1">
      <c r="B5295" s="26"/>
    </row>
    <row r="5296" spans="2:13" ht="15" customHeight="1">
      <c r="B5296" s="26"/>
      <c r="C5296" s="21" t="str">
        <f>VLOOKUP(B5313,'REKAP ANALISA'!$C:$G,3,0)</f>
        <v>Pemasangan 1 m’ bubung genteng palentong</v>
      </c>
    </row>
    <row r="5297" spans="3:13" ht="15" customHeight="1">
      <c r="C5297" s="27" t="s">
        <v>0</v>
      </c>
      <c r="D5297" s="27" t="s">
        <v>60</v>
      </c>
      <c r="E5297" s="27" t="s">
        <v>59</v>
      </c>
      <c r="F5297" s="27" t="s">
        <v>61</v>
      </c>
      <c r="G5297" s="27" t="s">
        <v>62</v>
      </c>
      <c r="H5297" s="27" t="s">
        <v>85</v>
      </c>
      <c r="I5297" s="27" t="s">
        <v>86</v>
      </c>
    </row>
    <row r="5298" spans="3:13">
      <c r="C5298" s="27" t="s">
        <v>14</v>
      </c>
      <c r="D5298" s="27" t="s">
        <v>87</v>
      </c>
      <c r="E5298" s="28"/>
      <c r="F5298" s="28"/>
      <c r="G5298" s="28"/>
      <c r="H5298" s="28"/>
      <c r="I5298" s="28"/>
      <c r="M5298" s="21"/>
    </row>
    <row r="5299" spans="3:13">
      <c r="C5299" s="28"/>
      <c r="D5299" s="27" t="s">
        <v>53</v>
      </c>
      <c r="E5299" s="27" t="s">
        <v>63</v>
      </c>
      <c r="F5299" s="29" t="s">
        <v>50</v>
      </c>
      <c r="G5299" s="27">
        <v>0.4</v>
      </c>
      <c r="H5299" s="30">
        <f>VLOOKUP(E5299,UPAH!$C:$F,4,0)</f>
        <v>93000</v>
      </c>
      <c r="I5299" s="31">
        <f t="shared" ref="I5299:I5302" si="543">+G5299*H5299</f>
        <v>37200</v>
      </c>
      <c r="M5299" s="21"/>
    </row>
    <row r="5300" spans="3:13" ht="15" customHeight="1">
      <c r="C5300" s="28"/>
      <c r="D5300" s="27" t="s">
        <v>96</v>
      </c>
      <c r="E5300" s="27" t="s">
        <v>64</v>
      </c>
      <c r="F5300" s="29" t="s">
        <v>50</v>
      </c>
      <c r="G5300" s="27">
        <v>0.2</v>
      </c>
      <c r="H5300" s="30">
        <f>VLOOKUP(E5300,UPAH!$C:$F,4,0)</f>
        <v>98000</v>
      </c>
      <c r="I5300" s="31">
        <f t="shared" si="543"/>
        <v>19600</v>
      </c>
    </row>
    <row r="5301" spans="3:13" ht="15" customHeight="1">
      <c r="C5301" s="28"/>
      <c r="D5301" s="27" t="s">
        <v>51</v>
      </c>
      <c r="E5301" s="27" t="s">
        <v>65</v>
      </c>
      <c r="F5301" s="29" t="s">
        <v>50</v>
      </c>
      <c r="G5301" s="27">
        <v>0.02</v>
      </c>
      <c r="H5301" s="30">
        <f>VLOOKUP(E5301,UPAH!$C:$F,4,0)</f>
        <v>106000</v>
      </c>
      <c r="I5301" s="31">
        <f t="shared" si="543"/>
        <v>2120</v>
      </c>
    </row>
    <row r="5302" spans="3:13" ht="15" customHeight="1">
      <c r="C5302" s="28"/>
      <c r="D5302" s="27" t="s">
        <v>49</v>
      </c>
      <c r="E5302" s="27" t="s">
        <v>66</v>
      </c>
      <c r="F5302" s="29" t="s">
        <v>50</v>
      </c>
      <c r="G5302" s="27">
        <v>2E-3</v>
      </c>
      <c r="H5302" s="30">
        <f>VLOOKUP(E5302,UPAH!$C:$F,4,0)</f>
        <v>111000</v>
      </c>
      <c r="I5302" s="31">
        <f t="shared" si="543"/>
        <v>222</v>
      </c>
    </row>
    <row r="5303" spans="3:13" ht="15" customHeight="1">
      <c r="C5303" s="28"/>
      <c r="D5303" s="28"/>
      <c r="E5303" s="28"/>
      <c r="F5303" s="34" t="s">
        <v>88</v>
      </c>
      <c r="G5303" s="35"/>
      <c r="H5303" s="33"/>
      <c r="I5303" s="32">
        <f>SUM(I5299:I5302)</f>
        <v>59142</v>
      </c>
    </row>
    <row r="5304" spans="3:13" ht="15" customHeight="1">
      <c r="C5304" s="27" t="s">
        <v>80</v>
      </c>
      <c r="D5304" s="27" t="s">
        <v>89</v>
      </c>
      <c r="E5304" s="28"/>
      <c r="F5304" s="28"/>
      <c r="G5304" s="28"/>
      <c r="H5304" s="33"/>
      <c r="I5304" s="28"/>
    </row>
    <row r="5305" spans="3:13" ht="15" customHeight="1">
      <c r="C5305" s="28"/>
      <c r="D5305" s="27" t="s">
        <v>2577</v>
      </c>
      <c r="E5305" s="27" t="s">
        <v>2578</v>
      </c>
      <c r="F5305" s="30" t="str">
        <f>VLOOKUP(E5305,MATERIAL!$C:$F,3,0)</f>
        <v>Bh</v>
      </c>
      <c r="G5305" s="27">
        <v>5</v>
      </c>
      <c r="H5305" s="30">
        <f>VLOOKUP(E5305,MATERIAL!$C:$F,4,0)</f>
        <v>16300</v>
      </c>
      <c r="I5305" s="31">
        <f t="shared" ref="I5305:I5307" si="544">+G5305*H5305</f>
        <v>81500</v>
      </c>
    </row>
    <row r="5306" spans="3:13" ht="15" customHeight="1">
      <c r="C5306" s="28"/>
      <c r="D5306" s="27" t="s">
        <v>103</v>
      </c>
      <c r="E5306" s="27" t="s">
        <v>104</v>
      </c>
      <c r="F5306" s="30" t="str">
        <f>VLOOKUP(E5306,MATERIAL!$C:$F,3,0)</f>
        <v>Kg</v>
      </c>
      <c r="G5306" s="27">
        <v>8</v>
      </c>
      <c r="H5306" s="30">
        <f>VLOOKUP(E5306,MATERIAL!$C:$F,4,0)</f>
        <v>1250</v>
      </c>
      <c r="I5306" s="31">
        <f t="shared" si="544"/>
        <v>10000</v>
      </c>
    </row>
    <row r="5307" spans="3:13" ht="15" customHeight="1">
      <c r="C5307" s="28"/>
      <c r="D5307" s="27" t="s">
        <v>78</v>
      </c>
      <c r="E5307" s="27" t="s">
        <v>2170</v>
      </c>
      <c r="F5307" s="30" t="str">
        <f>VLOOKUP(E5307,MATERIAL!$C:$F,3,0)</f>
        <v>m3</v>
      </c>
      <c r="G5307" s="27">
        <v>3.2000000000000001E-2</v>
      </c>
      <c r="H5307" s="30">
        <f>VLOOKUP(E5307,MATERIAL!$C:$F,4,0)</f>
        <v>131100</v>
      </c>
      <c r="I5307" s="31">
        <f t="shared" si="544"/>
        <v>4195.2</v>
      </c>
    </row>
    <row r="5308" spans="3:13" ht="15" customHeight="1">
      <c r="C5308" s="28"/>
      <c r="D5308" s="28"/>
      <c r="E5308" s="28"/>
      <c r="F5308" s="34" t="s">
        <v>90</v>
      </c>
      <c r="G5308" s="35"/>
      <c r="H5308" s="33"/>
      <c r="I5308" s="32">
        <f>SUM(I5305:I5307)</f>
        <v>95695.2</v>
      </c>
    </row>
    <row r="5309" spans="3:13" ht="15" customHeight="1">
      <c r="C5309" s="27" t="s">
        <v>81</v>
      </c>
      <c r="D5309" s="27" t="s">
        <v>91</v>
      </c>
      <c r="E5309" s="28"/>
      <c r="F5309" s="28"/>
      <c r="G5309" s="28"/>
      <c r="H5309" s="33"/>
      <c r="I5309" s="33"/>
    </row>
    <row r="5310" spans="3:13" ht="15" customHeight="1">
      <c r="C5310" s="28"/>
      <c r="D5310" s="28"/>
      <c r="E5310" s="28"/>
      <c r="F5310" s="34" t="s">
        <v>92</v>
      </c>
      <c r="G5310" s="35"/>
      <c r="H5310" s="33"/>
      <c r="I5310" s="33"/>
    </row>
    <row r="5311" spans="3:13" ht="15" customHeight="1">
      <c r="C5311" s="27" t="s">
        <v>82</v>
      </c>
      <c r="D5311" s="27" t="s">
        <v>93</v>
      </c>
      <c r="E5311" s="28"/>
      <c r="F5311" s="28"/>
      <c r="G5311" s="28"/>
      <c r="H5311" s="33"/>
      <c r="I5311" s="36">
        <f>I5303+I5308</f>
        <v>154837.20000000001</v>
      </c>
    </row>
    <row r="5312" spans="3:13" ht="15" customHeight="1">
      <c r="C5312" s="27" t="s">
        <v>83</v>
      </c>
      <c r="D5312" s="27" t="str">
        <f>+"Overhead &amp; Profit "&amp;$L$3*100&amp;"%"</f>
        <v>Overhead &amp; Profit 9,5%</v>
      </c>
      <c r="E5312" s="28"/>
      <c r="F5312" s="28"/>
      <c r="G5312" s="27">
        <f>$L$3</f>
        <v>9.5000000000000001E-2</v>
      </c>
      <c r="H5312" s="28"/>
      <c r="I5312" s="36">
        <f>G5312*I5311</f>
        <v>14709.534000000001</v>
      </c>
    </row>
    <row r="5313" spans="2:13" ht="15" customHeight="1">
      <c r="B5313" s="37" t="str">
        <f>+$M$12&amp;J5313</f>
        <v>PPA4</v>
      </c>
      <c r="C5313" s="27" t="s">
        <v>1</v>
      </c>
      <c r="D5313" s="27" t="s">
        <v>94</v>
      </c>
      <c r="E5313" s="28"/>
      <c r="F5313" s="28"/>
      <c r="G5313" s="28"/>
      <c r="H5313" s="33"/>
      <c r="I5313" s="36">
        <f>SUM(I5311:I5312)</f>
        <v>169546.73400000003</v>
      </c>
      <c r="J5313" s="21">
        <v>4</v>
      </c>
    </row>
    <row r="5314" spans="2:13" ht="15" customHeight="1">
      <c r="B5314" s="26"/>
    </row>
    <row r="5315" spans="2:13">
      <c r="B5315" s="26"/>
      <c r="C5315" s="21" t="str">
        <f>VLOOKUP(B5332,'REKAP ANALISA'!$C:$G,3,0)</f>
        <v xml:space="preserve">Pemasangan 1 m’ bubung genteng kodok </v>
      </c>
      <c r="M5315" s="21"/>
    </row>
    <row r="5316" spans="2:13">
      <c r="C5316" s="27" t="s">
        <v>0</v>
      </c>
      <c r="D5316" s="27" t="s">
        <v>60</v>
      </c>
      <c r="E5316" s="27" t="s">
        <v>59</v>
      </c>
      <c r="F5316" s="27" t="s">
        <v>61</v>
      </c>
      <c r="G5316" s="27" t="s">
        <v>62</v>
      </c>
      <c r="H5316" s="27" t="s">
        <v>85</v>
      </c>
      <c r="I5316" s="27" t="s">
        <v>86</v>
      </c>
      <c r="M5316" s="21"/>
    </row>
    <row r="5317" spans="2:13" ht="15" customHeight="1">
      <c r="C5317" s="27" t="s">
        <v>14</v>
      </c>
      <c r="D5317" s="27" t="s">
        <v>87</v>
      </c>
      <c r="E5317" s="28"/>
      <c r="F5317" s="28"/>
      <c r="G5317" s="28"/>
      <c r="H5317" s="28"/>
      <c r="I5317" s="28"/>
    </row>
    <row r="5318" spans="2:13" ht="15" customHeight="1">
      <c r="C5318" s="28"/>
      <c r="D5318" s="27" t="s">
        <v>53</v>
      </c>
      <c r="E5318" s="27" t="s">
        <v>63</v>
      </c>
      <c r="F5318" s="29" t="s">
        <v>50</v>
      </c>
      <c r="G5318" s="27">
        <v>0.4</v>
      </c>
      <c r="H5318" s="30">
        <f>VLOOKUP(E5318,UPAH!$C:$F,4,0)</f>
        <v>93000</v>
      </c>
      <c r="I5318" s="31">
        <f t="shared" ref="I5318:I5321" si="545">+G5318*H5318</f>
        <v>37200</v>
      </c>
    </row>
    <row r="5319" spans="2:13" ht="15" customHeight="1">
      <c r="C5319" s="28"/>
      <c r="D5319" s="27" t="s">
        <v>96</v>
      </c>
      <c r="E5319" s="27" t="s">
        <v>64</v>
      </c>
      <c r="F5319" s="29" t="s">
        <v>50</v>
      </c>
      <c r="G5319" s="27">
        <v>0.2</v>
      </c>
      <c r="H5319" s="30">
        <f>VLOOKUP(E5319,UPAH!$C:$F,4,0)</f>
        <v>98000</v>
      </c>
      <c r="I5319" s="31">
        <f t="shared" si="545"/>
        <v>19600</v>
      </c>
    </row>
    <row r="5320" spans="2:13" ht="15" customHeight="1">
      <c r="C5320" s="28"/>
      <c r="D5320" s="27" t="s">
        <v>51</v>
      </c>
      <c r="E5320" s="27" t="s">
        <v>65</v>
      </c>
      <c r="F5320" s="29" t="s">
        <v>50</v>
      </c>
      <c r="G5320" s="27">
        <v>0.02</v>
      </c>
      <c r="H5320" s="30">
        <f>VLOOKUP(E5320,UPAH!$C:$F,4,0)</f>
        <v>106000</v>
      </c>
      <c r="I5320" s="31">
        <f t="shared" si="545"/>
        <v>2120</v>
      </c>
    </row>
    <row r="5321" spans="2:13" ht="15" customHeight="1">
      <c r="C5321" s="28"/>
      <c r="D5321" s="27" t="s">
        <v>49</v>
      </c>
      <c r="E5321" s="27" t="s">
        <v>66</v>
      </c>
      <c r="F5321" s="29" t="s">
        <v>50</v>
      </c>
      <c r="G5321" s="27">
        <v>2E-3</v>
      </c>
      <c r="H5321" s="30">
        <f>VLOOKUP(E5321,UPAH!$C:$F,4,0)</f>
        <v>111000</v>
      </c>
      <c r="I5321" s="31">
        <f t="shared" si="545"/>
        <v>222</v>
      </c>
    </row>
    <row r="5322" spans="2:13" ht="15" customHeight="1">
      <c r="C5322" s="28"/>
      <c r="D5322" s="28"/>
      <c r="E5322" s="28"/>
      <c r="F5322" s="34" t="s">
        <v>88</v>
      </c>
      <c r="G5322" s="35"/>
      <c r="H5322" s="33"/>
      <c r="I5322" s="32">
        <f>SUM(I5318:I5321)</f>
        <v>59142</v>
      </c>
    </row>
    <row r="5323" spans="2:13" ht="15" customHeight="1">
      <c r="C5323" s="27" t="s">
        <v>80</v>
      </c>
      <c r="D5323" s="27" t="s">
        <v>89</v>
      </c>
      <c r="E5323" s="28"/>
      <c r="F5323" s="28"/>
      <c r="G5323" s="28"/>
      <c r="H5323" s="33"/>
      <c r="I5323" s="28"/>
    </row>
    <row r="5324" spans="2:13" ht="15" customHeight="1">
      <c r="C5324" s="28"/>
      <c r="D5324" s="27" t="s">
        <v>2577</v>
      </c>
      <c r="E5324" s="27" t="s">
        <v>2578</v>
      </c>
      <c r="F5324" s="30" t="str">
        <f>VLOOKUP(E5324,MATERIAL!$C:$F,3,0)</f>
        <v>Bh</v>
      </c>
      <c r="G5324" s="27">
        <v>5</v>
      </c>
      <c r="H5324" s="30">
        <f>VLOOKUP(E5324,MATERIAL!$C:$F,4,0)</f>
        <v>16300</v>
      </c>
      <c r="I5324" s="31">
        <f t="shared" ref="I5324:I5326" si="546">+G5324*H5324</f>
        <v>81500</v>
      </c>
    </row>
    <row r="5325" spans="2:13" ht="15" customHeight="1">
      <c r="C5325" s="28"/>
      <c r="D5325" s="27" t="s">
        <v>103</v>
      </c>
      <c r="E5325" s="27" t="s">
        <v>104</v>
      </c>
      <c r="F5325" s="30" t="str">
        <f>VLOOKUP(E5325,MATERIAL!$C:$F,3,0)</f>
        <v>Kg</v>
      </c>
      <c r="G5325" s="27">
        <v>8</v>
      </c>
      <c r="H5325" s="30">
        <f>VLOOKUP(E5325,MATERIAL!$C:$F,4,0)</f>
        <v>1250</v>
      </c>
      <c r="I5325" s="31">
        <f t="shared" si="546"/>
        <v>10000</v>
      </c>
    </row>
    <row r="5326" spans="2:13" ht="15" customHeight="1">
      <c r="C5326" s="28"/>
      <c r="D5326" s="27" t="s">
        <v>78</v>
      </c>
      <c r="E5326" s="27" t="s">
        <v>2170</v>
      </c>
      <c r="F5326" s="30" t="str">
        <f>VLOOKUP(E5326,MATERIAL!$C:$F,3,0)</f>
        <v>m3</v>
      </c>
      <c r="G5326" s="27">
        <v>3.2000000000000001E-2</v>
      </c>
      <c r="H5326" s="30">
        <f>VLOOKUP(E5326,MATERIAL!$C:$F,4,0)</f>
        <v>131100</v>
      </c>
      <c r="I5326" s="31">
        <f t="shared" si="546"/>
        <v>4195.2</v>
      </c>
    </row>
    <row r="5327" spans="2:13" ht="15" customHeight="1">
      <c r="C5327" s="28"/>
      <c r="D5327" s="28"/>
      <c r="E5327" s="28"/>
      <c r="F5327" s="34" t="s">
        <v>90</v>
      </c>
      <c r="G5327" s="35"/>
      <c r="H5327" s="33"/>
      <c r="I5327" s="32">
        <f>SUM(I5324:I5326)</f>
        <v>95695.2</v>
      </c>
    </row>
    <row r="5328" spans="2:13" ht="15" customHeight="1">
      <c r="C5328" s="27" t="s">
        <v>81</v>
      </c>
      <c r="D5328" s="27" t="s">
        <v>91</v>
      </c>
      <c r="E5328" s="28"/>
      <c r="F5328" s="28"/>
      <c r="G5328" s="28"/>
      <c r="H5328" s="33"/>
      <c r="I5328" s="33"/>
    </row>
    <row r="5329" spans="2:13" ht="15" customHeight="1">
      <c r="C5329" s="28"/>
      <c r="D5329" s="28"/>
      <c r="E5329" s="28"/>
      <c r="F5329" s="34" t="s">
        <v>92</v>
      </c>
      <c r="G5329" s="35"/>
      <c r="H5329" s="33"/>
      <c r="I5329" s="33"/>
    </row>
    <row r="5330" spans="2:13" ht="15" customHeight="1">
      <c r="C5330" s="27" t="s">
        <v>82</v>
      </c>
      <c r="D5330" s="27" t="s">
        <v>93</v>
      </c>
      <c r="E5330" s="28"/>
      <c r="F5330" s="28"/>
      <c r="G5330" s="28"/>
      <c r="H5330" s="33"/>
      <c r="I5330" s="36">
        <f>I5322+I5327</f>
        <v>154837.20000000001</v>
      </c>
    </row>
    <row r="5331" spans="2:13" ht="15" customHeight="1">
      <c r="C5331" s="27" t="s">
        <v>83</v>
      </c>
      <c r="D5331" s="27" t="str">
        <f>+"Overhead &amp; Profit "&amp;$L$3*100&amp;"%"</f>
        <v>Overhead &amp; Profit 9,5%</v>
      </c>
      <c r="E5331" s="28"/>
      <c r="F5331" s="28"/>
      <c r="G5331" s="27">
        <f>$L$3</f>
        <v>9.5000000000000001E-2</v>
      </c>
      <c r="H5331" s="28"/>
      <c r="I5331" s="36">
        <f>G5331*I5330</f>
        <v>14709.534000000001</v>
      </c>
    </row>
    <row r="5332" spans="2:13" ht="15" customHeight="1">
      <c r="B5332" s="37" t="str">
        <f>+$M$12&amp;J5332</f>
        <v>PPA5</v>
      </c>
      <c r="C5332" s="27" t="s">
        <v>1</v>
      </c>
      <c r="D5332" s="27" t="s">
        <v>94</v>
      </c>
      <c r="E5332" s="28"/>
      <c r="F5332" s="28"/>
      <c r="G5332" s="28"/>
      <c r="H5332" s="33"/>
      <c r="I5332" s="36">
        <f>SUM(I5330:I5331)</f>
        <v>169546.73400000003</v>
      </c>
      <c r="J5332" s="21">
        <v>5</v>
      </c>
    </row>
    <row r="5333" spans="2:13" ht="15" customHeight="1">
      <c r="B5333" s="26"/>
    </row>
    <row r="5334" spans="2:13">
      <c r="B5334" s="26"/>
      <c r="C5334" s="21" t="str">
        <f>VLOOKUP(B5351,'REKAP ANALISA'!$C:$G,3,0)</f>
        <v>Pemasangan 1 m’ bubung genteng palentong besar</v>
      </c>
      <c r="M5334" s="21"/>
    </row>
    <row r="5335" spans="2:13">
      <c r="C5335" s="27" t="s">
        <v>0</v>
      </c>
      <c r="D5335" s="27" t="s">
        <v>60</v>
      </c>
      <c r="E5335" s="27" t="s">
        <v>59</v>
      </c>
      <c r="F5335" s="27" t="s">
        <v>61</v>
      </c>
      <c r="G5335" s="27" t="s">
        <v>62</v>
      </c>
      <c r="H5335" s="27" t="s">
        <v>85</v>
      </c>
      <c r="I5335" s="27" t="s">
        <v>86</v>
      </c>
      <c r="M5335" s="21"/>
    </row>
    <row r="5336" spans="2:13" ht="15" customHeight="1">
      <c r="C5336" s="27" t="s">
        <v>14</v>
      </c>
      <c r="D5336" s="27" t="s">
        <v>87</v>
      </c>
      <c r="E5336" s="28"/>
      <c r="F5336" s="28"/>
      <c r="G5336" s="28"/>
      <c r="H5336" s="28"/>
      <c r="I5336" s="28"/>
    </row>
    <row r="5337" spans="2:13" ht="15" customHeight="1">
      <c r="C5337" s="28"/>
      <c r="D5337" s="27" t="s">
        <v>53</v>
      </c>
      <c r="E5337" s="27" t="s">
        <v>63</v>
      </c>
      <c r="F5337" s="29" t="s">
        <v>50</v>
      </c>
      <c r="G5337" s="27">
        <v>0.4</v>
      </c>
      <c r="H5337" s="30">
        <f>VLOOKUP(E5337,UPAH!$C:$F,4,0)</f>
        <v>93000</v>
      </c>
      <c r="I5337" s="31">
        <f t="shared" ref="I5337:I5340" si="547">+G5337*H5337</f>
        <v>37200</v>
      </c>
    </row>
    <row r="5338" spans="2:13" ht="15" customHeight="1">
      <c r="C5338" s="28"/>
      <c r="D5338" s="27" t="s">
        <v>96</v>
      </c>
      <c r="E5338" s="27" t="s">
        <v>64</v>
      </c>
      <c r="F5338" s="29" t="s">
        <v>50</v>
      </c>
      <c r="G5338" s="27">
        <v>0.2</v>
      </c>
      <c r="H5338" s="30">
        <f>VLOOKUP(E5338,UPAH!$C:$F,4,0)</f>
        <v>98000</v>
      </c>
      <c r="I5338" s="31">
        <f t="shared" si="547"/>
        <v>19600</v>
      </c>
    </row>
    <row r="5339" spans="2:13" ht="15" customHeight="1">
      <c r="C5339" s="28"/>
      <c r="D5339" s="27" t="s">
        <v>51</v>
      </c>
      <c r="E5339" s="27" t="s">
        <v>65</v>
      </c>
      <c r="F5339" s="29" t="s">
        <v>50</v>
      </c>
      <c r="G5339" s="27">
        <v>0.02</v>
      </c>
      <c r="H5339" s="30">
        <f>VLOOKUP(E5339,UPAH!$C:$F,4,0)</f>
        <v>106000</v>
      </c>
      <c r="I5339" s="31">
        <f t="shared" si="547"/>
        <v>2120</v>
      </c>
    </row>
    <row r="5340" spans="2:13" ht="15" customHeight="1">
      <c r="C5340" s="28"/>
      <c r="D5340" s="27" t="s">
        <v>49</v>
      </c>
      <c r="E5340" s="27" t="s">
        <v>66</v>
      </c>
      <c r="F5340" s="29" t="s">
        <v>50</v>
      </c>
      <c r="G5340" s="27">
        <v>2E-3</v>
      </c>
      <c r="H5340" s="30">
        <f>VLOOKUP(E5340,UPAH!$C:$F,4,0)</f>
        <v>111000</v>
      </c>
      <c r="I5340" s="31">
        <f t="shared" si="547"/>
        <v>222</v>
      </c>
    </row>
    <row r="5341" spans="2:13" ht="15" customHeight="1">
      <c r="C5341" s="28"/>
      <c r="D5341" s="28"/>
      <c r="E5341" s="28"/>
      <c r="F5341" s="34" t="s">
        <v>88</v>
      </c>
      <c r="G5341" s="35"/>
      <c r="H5341" s="33"/>
      <c r="I5341" s="32">
        <f>SUM(I5337:I5340)</f>
        <v>59142</v>
      </c>
    </row>
    <row r="5342" spans="2:13" ht="15" customHeight="1">
      <c r="C5342" s="27" t="s">
        <v>80</v>
      </c>
      <c r="D5342" s="27" t="s">
        <v>89</v>
      </c>
      <c r="E5342" s="28"/>
      <c r="F5342" s="28"/>
      <c r="G5342" s="28"/>
      <c r="H5342" s="33"/>
      <c r="I5342" s="28"/>
    </row>
    <row r="5343" spans="2:13" ht="15" customHeight="1">
      <c r="C5343" s="28"/>
      <c r="D5343" s="27" t="s">
        <v>2577</v>
      </c>
      <c r="E5343" s="27" t="s">
        <v>2578</v>
      </c>
      <c r="F5343" s="30" t="str">
        <f>VLOOKUP(E5343,MATERIAL!$C:$F,3,0)</f>
        <v>Bh</v>
      </c>
      <c r="G5343" s="27">
        <v>4</v>
      </c>
      <c r="H5343" s="30">
        <f>VLOOKUP(E5343,MATERIAL!$C:$F,4,0)</f>
        <v>16300</v>
      </c>
      <c r="I5343" s="31">
        <f t="shared" ref="I5343:I5345" si="548">+G5343*H5343</f>
        <v>65200</v>
      </c>
    </row>
    <row r="5344" spans="2:13" ht="15" customHeight="1">
      <c r="C5344" s="28"/>
      <c r="D5344" s="27" t="s">
        <v>103</v>
      </c>
      <c r="E5344" s="27" t="s">
        <v>104</v>
      </c>
      <c r="F5344" s="30" t="str">
        <f>VLOOKUP(E5344,MATERIAL!$C:$F,3,0)</f>
        <v>Kg</v>
      </c>
      <c r="G5344" s="27">
        <v>8</v>
      </c>
      <c r="H5344" s="30">
        <f>VLOOKUP(E5344,MATERIAL!$C:$F,4,0)</f>
        <v>1250</v>
      </c>
      <c r="I5344" s="31">
        <f t="shared" si="548"/>
        <v>10000</v>
      </c>
    </row>
    <row r="5345" spans="2:13" ht="15" customHeight="1">
      <c r="C5345" s="28"/>
      <c r="D5345" s="27" t="s">
        <v>78</v>
      </c>
      <c r="E5345" s="27" t="s">
        <v>2170</v>
      </c>
      <c r="F5345" s="30" t="str">
        <f>VLOOKUP(E5345,MATERIAL!$C:$F,3,0)</f>
        <v>m3</v>
      </c>
      <c r="G5345" s="27">
        <v>3.2000000000000001E-2</v>
      </c>
      <c r="H5345" s="30">
        <f>VLOOKUP(E5345,MATERIAL!$C:$F,4,0)</f>
        <v>131100</v>
      </c>
      <c r="I5345" s="31">
        <f t="shared" si="548"/>
        <v>4195.2</v>
      </c>
    </row>
    <row r="5346" spans="2:13" ht="15" customHeight="1">
      <c r="C5346" s="28"/>
      <c r="D5346" s="28"/>
      <c r="E5346" s="28"/>
      <c r="F5346" s="34" t="s">
        <v>90</v>
      </c>
      <c r="G5346" s="35"/>
      <c r="H5346" s="33"/>
      <c r="I5346" s="32">
        <f>SUM(I5343:I5345)</f>
        <v>79395.199999999997</v>
      </c>
    </row>
    <row r="5347" spans="2:13" ht="15" customHeight="1">
      <c r="C5347" s="27" t="s">
        <v>81</v>
      </c>
      <c r="D5347" s="27" t="s">
        <v>91</v>
      </c>
      <c r="E5347" s="28"/>
      <c r="F5347" s="28"/>
      <c r="G5347" s="28"/>
      <c r="H5347" s="33"/>
      <c r="I5347" s="33"/>
    </row>
    <row r="5348" spans="2:13" ht="15" customHeight="1">
      <c r="C5348" s="28"/>
      <c r="D5348" s="28"/>
      <c r="E5348" s="28"/>
      <c r="F5348" s="34" t="s">
        <v>92</v>
      </c>
      <c r="G5348" s="35"/>
      <c r="H5348" s="33"/>
      <c r="I5348" s="33"/>
    </row>
    <row r="5349" spans="2:13" ht="15" customHeight="1">
      <c r="C5349" s="27" t="s">
        <v>82</v>
      </c>
      <c r="D5349" s="27" t="s">
        <v>93</v>
      </c>
      <c r="E5349" s="28"/>
      <c r="F5349" s="28"/>
      <c r="G5349" s="28"/>
      <c r="H5349" s="33"/>
      <c r="I5349" s="36">
        <f>I5341+I5346</f>
        <v>138537.20000000001</v>
      </c>
    </row>
    <row r="5350" spans="2:13" ht="15" customHeight="1">
      <c r="C5350" s="27" t="s">
        <v>83</v>
      </c>
      <c r="D5350" s="27" t="str">
        <f>+"Overhead &amp; Profit "&amp;$L$3*100&amp;"%"</f>
        <v>Overhead &amp; Profit 9,5%</v>
      </c>
      <c r="E5350" s="28"/>
      <c r="F5350" s="28"/>
      <c r="G5350" s="27">
        <f>$L$3</f>
        <v>9.5000000000000001E-2</v>
      </c>
      <c r="H5350" s="28"/>
      <c r="I5350" s="36">
        <f>G5350*I5349</f>
        <v>13161.034000000001</v>
      </c>
    </row>
    <row r="5351" spans="2:13" ht="15" customHeight="1">
      <c r="B5351" s="37" t="str">
        <f>+$M$12&amp;J5351</f>
        <v>PPA6</v>
      </c>
      <c r="C5351" s="27" t="s">
        <v>1</v>
      </c>
      <c r="D5351" s="27" t="s">
        <v>94</v>
      </c>
      <c r="E5351" s="28"/>
      <c r="F5351" s="28"/>
      <c r="G5351" s="28"/>
      <c r="H5351" s="33"/>
      <c r="I5351" s="36">
        <f>SUM(I5349:I5350)</f>
        <v>151698.23400000003</v>
      </c>
      <c r="J5351" s="21">
        <v>6</v>
      </c>
    </row>
    <row r="5352" spans="2:13" ht="15" customHeight="1">
      <c r="B5352" s="26"/>
    </row>
    <row r="5353" spans="2:13">
      <c r="B5353" s="26"/>
      <c r="C5353" s="21" t="str">
        <f>VLOOKUP(B5369,'REKAP ANALISA'!$C:$G,3,0)</f>
        <v>Pemasangan 1 m2 roof light fibreglass 90x180</v>
      </c>
      <c r="M5353" s="21"/>
    </row>
    <row r="5354" spans="2:13">
      <c r="C5354" s="27" t="s">
        <v>0</v>
      </c>
      <c r="D5354" s="27" t="s">
        <v>60</v>
      </c>
      <c r="E5354" s="27" t="s">
        <v>59</v>
      </c>
      <c r="F5354" s="27" t="s">
        <v>61</v>
      </c>
      <c r="G5354" s="27" t="s">
        <v>62</v>
      </c>
      <c r="H5354" s="27" t="s">
        <v>85</v>
      </c>
      <c r="I5354" s="27" t="s">
        <v>86</v>
      </c>
      <c r="M5354" s="21"/>
    </row>
    <row r="5355" spans="2:13" ht="15" customHeight="1">
      <c r="C5355" s="27" t="s">
        <v>14</v>
      </c>
      <c r="D5355" s="27" t="s">
        <v>87</v>
      </c>
      <c r="E5355" s="28"/>
      <c r="F5355" s="28"/>
      <c r="G5355" s="28"/>
      <c r="H5355" s="28"/>
      <c r="I5355" s="28"/>
    </row>
    <row r="5356" spans="2:13" ht="15" customHeight="1">
      <c r="C5356" s="28"/>
      <c r="D5356" s="27" t="s">
        <v>53</v>
      </c>
      <c r="E5356" s="27" t="s">
        <v>63</v>
      </c>
      <c r="F5356" s="29" t="s">
        <v>50</v>
      </c>
      <c r="G5356" s="27">
        <v>0.14000000000000001</v>
      </c>
      <c r="H5356" s="30">
        <f>VLOOKUP(E5356,UPAH!$C:$F,4,0)</f>
        <v>93000</v>
      </c>
      <c r="I5356" s="31">
        <f t="shared" ref="I5356:I5359" si="549">+G5356*H5356</f>
        <v>13020.000000000002</v>
      </c>
    </row>
    <row r="5357" spans="2:13" ht="15" customHeight="1">
      <c r="C5357" s="28"/>
      <c r="D5357" s="27" t="s">
        <v>96</v>
      </c>
      <c r="E5357" s="27" t="s">
        <v>64</v>
      </c>
      <c r="F5357" s="29" t="s">
        <v>50</v>
      </c>
      <c r="G5357" s="27">
        <v>6.7000000000000004E-2</v>
      </c>
      <c r="H5357" s="30">
        <f>VLOOKUP(E5357,UPAH!$C:$F,4,0)</f>
        <v>98000</v>
      </c>
      <c r="I5357" s="31">
        <f t="shared" si="549"/>
        <v>6566</v>
      </c>
    </row>
    <row r="5358" spans="2:13" ht="15" customHeight="1">
      <c r="C5358" s="28"/>
      <c r="D5358" s="27" t="s">
        <v>51</v>
      </c>
      <c r="E5358" s="27" t="s">
        <v>65</v>
      </c>
      <c r="F5358" s="29" t="s">
        <v>50</v>
      </c>
      <c r="G5358" s="27">
        <v>7.0000000000000001E-3</v>
      </c>
      <c r="H5358" s="30">
        <f>VLOOKUP(E5358,UPAH!$C:$F,4,0)</f>
        <v>106000</v>
      </c>
      <c r="I5358" s="31">
        <f t="shared" si="549"/>
        <v>742</v>
      </c>
    </row>
    <row r="5359" spans="2:13" ht="15" customHeight="1">
      <c r="C5359" s="28"/>
      <c r="D5359" s="27" t="s">
        <v>49</v>
      </c>
      <c r="E5359" s="27" t="s">
        <v>66</v>
      </c>
      <c r="F5359" s="29" t="s">
        <v>50</v>
      </c>
      <c r="G5359" s="27">
        <v>7.0000000000000001E-3</v>
      </c>
      <c r="H5359" s="30">
        <f>VLOOKUP(E5359,UPAH!$C:$F,4,0)</f>
        <v>111000</v>
      </c>
      <c r="I5359" s="31">
        <f t="shared" si="549"/>
        <v>777</v>
      </c>
    </row>
    <row r="5360" spans="2:13" ht="15" customHeight="1">
      <c r="C5360" s="28"/>
      <c r="D5360" s="28"/>
      <c r="E5360" s="28"/>
      <c r="F5360" s="34" t="s">
        <v>88</v>
      </c>
      <c r="G5360" s="35"/>
      <c r="H5360" s="33"/>
      <c r="I5360" s="32">
        <f>SUM(I5356:I5359)</f>
        <v>21105</v>
      </c>
    </row>
    <row r="5361" spans="2:13" ht="15" customHeight="1">
      <c r="C5361" s="27" t="s">
        <v>80</v>
      </c>
      <c r="D5361" s="27" t="s">
        <v>89</v>
      </c>
      <c r="E5361" s="28"/>
      <c r="F5361" s="28"/>
      <c r="G5361" s="28"/>
      <c r="H5361" s="33"/>
      <c r="I5361" s="28"/>
    </row>
    <row r="5362" spans="2:13" ht="15" customHeight="1">
      <c r="C5362" s="28"/>
      <c r="D5362" s="27" t="s">
        <v>2579</v>
      </c>
      <c r="E5362" s="27" t="s">
        <v>2580</v>
      </c>
      <c r="F5362" s="30" t="str">
        <f>VLOOKUP(E5362,MATERIAL!$C:$F,3,0)</f>
        <v>Lbr</v>
      </c>
      <c r="G5362" s="27">
        <v>0.6</v>
      </c>
      <c r="H5362" s="30">
        <f>VLOOKUP(E5362,MATERIAL!$C:$F,4,0)</f>
        <v>133900</v>
      </c>
      <c r="I5362" s="31">
        <f t="shared" ref="I5362:I5363" si="550">+G5362*H5362</f>
        <v>80340</v>
      </c>
    </row>
    <row r="5363" spans="2:13" ht="15" customHeight="1">
      <c r="C5363" s="28"/>
      <c r="D5363" s="27" t="s">
        <v>101</v>
      </c>
      <c r="E5363" s="27" t="s">
        <v>102</v>
      </c>
      <c r="F5363" s="30" t="str">
        <f>VLOOKUP(E5363,MATERIAL!$C:$F,3,0)</f>
        <v>Kg</v>
      </c>
      <c r="G5363" s="27">
        <v>0.05</v>
      </c>
      <c r="H5363" s="30">
        <f>VLOOKUP(E5363,MATERIAL!$C:$F,4,0)</f>
        <v>18000</v>
      </c>
      <c r="I5363" s="31">
        <f t="shared" si="550"/>
        <v>900</v>
      </c>
    </row>
    <row r="5364" spans="2:13" ht="15" customHeight="1">
      <c r="C5364" s="28"/>
      <c r="D5364" s="28"/>
      <c r="E5364" s="28"/>
      <c r="F5364" s="34" t="s">
        <v>90</v>
      </c>
      <c r="G5364" s="35"/>
      <c r="H5364" s="33"/>
      <c r="I5364" s="32">
        <f>SUM(I5362:I5363)</f>
        <v>81240</v>
      </c>
    </row>
    <row r="5365" spans="2:13" ht="15" customHeight="1">
      <c r="C5365" s="27" t="s">
        <v>81</v>
      </c>
      <c r="D5365" s="27" t="s">
        <v>91</v>
      </c>
      <c r="E5365" s="28"/>
      <c r="F5365" s="28"/>
      <c r="G5365" s="28"/>
      <c r="H5365" s="33"/>
      <c r="I5365" s="33"/>
    </row>
    <row r="5366" spans="2:13" ht="15" customHeight="1">
      <c r="C5366" s="28"/>
      <c r="D5366" s="28"/>
      <c r="E5366" s="28"/>
      <c r="F5366" s="34" t="s">
        <v>92</v>
      </c>
      <c r="G5366" s="35"/>
      <c r="H5366" s="33"/>
      <c r="I5366" s="33"/>
    </row>
    <row r="5367" spans="2:13" ht="15" customHeight="1">
      <c r="C5367" s="27" t="s">
        <v>82</v>
      </c>
      <c r="D5367" s="27" t="s">
        <v>93</v>
      </c>
      <c r="E5367" s="28"/>
      <c r="F5367" s="28"/>
      <c r="G5367" s="28"/>
      <c r="H5367" s="33"/>
      <c r="I5367" s="36">
        <f>I5360+I5364</f>
        <v>102345</v>
      </c>
    </row>
    <row r="5368" spans="2:13" ht="15" customHeight="1">
      <c r="C5368" s="27" t="s">
        <v>83</v>
      </c>
      <c r="D5368" s="27" t="str">
        <f>+"Overhead &amp; Profit "&amp;$L$3*100&amp;"%"</f>
        <v>Overhead &amp; Profit 9,5%</v>
      </c>
      <c r="E5368" s="28"/>
      <c r="F5368" s="28"/>
      <c r="G5368" s="27">
        <f>$L$3</f>
        <v>9.5000000000000001E-2</v>
      </c>
      <c r="H5368" s="28"/>
      <c r="I5368" s="36">
        <f>G5368*I5367</f>
        <v>9722.7749999999996</v>
      </c>
    </row>
    <row r="5369" spans="2:13" ht="15" customHeight="1">
      <c r="B5369" s="37" t="str">
        <f>+$M$12&amp;J5369</f>
        <v>PPA7</v>
      </c>
      <c r="C5369" s="27" t="s">
        <v>1</v>
      </c>
      <c r="D5369" s="27" t="s">
        <v>94</v>
      </c>
      <c r="E5369" s="28"/>
      <c r="F5369" s="28"/>
      <c r="G5369" s="28"/>
      <c r="H5369" s="33"/>
      <c r="I5369" s="36">
        <f>SUM(I5367:I5368)</f>
        <v>112067.77499999999</v>
      </c>
      <c r="J5369" s="21">
        <v>7</v>
      </c>
    </row>
    <row r="5370" spans="2:13" ht="15" customHeight="1">
      <c r="B5370" s="26"/>
    </row>
    <row r="5371" spans="2:13" ht="15" customHeight="1">
      <c r="B5371" s="26"/>
      <c r="C5371" s="21" t="str">
        <f>VLOOKUP(B5387,'REKAP ANALISA'!$C:$G,3,0)</f>
        <v>Pemasangan 1 m2 atap asbes gelombang 0,92mx2,5m x 5mm</v>
      </c>
    </row>
    <row r="5372" spans="2:13">
      <c r="C5372" s="27" t="s">
        <v>0</v>
      </c>
      <c r="D5372" s="27" t="s">
        <v>60</v>
      </c>
      <c r="E5372" s="27" t="s">
        <v>59</v>
      </c>
      <c r="F5372" s="27" t="s">
        <v>61</v>
      </c>
      <c r="G5372" s="27" t="s">
        <v>62</v>
      </c>
      <c r="H5372" s="27" t="s">
        <v>85</v>
      </c>
      <c r="I5372" s="27" t="s">
        <v>86</v>
      </c>
      <c r="M5372" s="21"/>
    </row>
    <row r="5373" spans="2:13">
      <c r="C5373" s="27" t="s">
        <v>14</v>
      </c>
      <c r="D5373" s="27" t="s">
        <v>87</v>
      </c>
      <c r="E5373" s="28"/>
      <c r="F5373" s="28"/>
      <c r="G5373" s="28"/>
      <c r="H5373" s="28"/>
      <c r="I5373" s="28"/>
      <c r="M5373" s="21"/>
    </row>
    <row r="5374" spans="2:13" ht="15" customHeight="1">
      <c r="C5374" s="28"/>
      <c r="D5374" s="27" t="s">
        <v>53</v>
      </c>
      <c r="E5374" s="27" t="s">
        <v>63</v>
      </c>
      <c r="F5374" s="29" t="s">
        <v>50</v>
      </c>
      <c r="G5374" s="27">
        <v>0.14000000000000001</v>
      </c>
      <c r="H5374" s="30">
        <f>VLOOKUP(E5374,UPAH!$C:$F,4,0)</f>
        <v>93000</v>
      </c>
      <c r="I5374" s="31">
        <f t="shared" ref="I5374:I5377" si="551">+G5374*H5374</f>
        <v>13020.000000000002</v>
      </c>
    </row>
    <row r="5375" spans="2:13" ht="15" customHeight="1">
      <c r="C5375" s="28"/>
      <c r="D5375" s="27" t="s">
        <v>96</v>
      </c>
      <c r="E5375" s="27" t="s">
        <v>64</v>
      </c>
      <c r="F5375" s="29" t="s">
        <v>50</v>
      </c>
      <c r="G5375" s="27">
        <v>7.4999999999999997E-2</v>
      </c>
      <c r="H5375" s="30">
        <f>VLOOKUP(E5375,UPAH!$C:$F,4,0)</f>
        <v>98000</v>
      </c>
      <c r="I5375" s="31">
        <f t="shared" si="551"/>
        <v>7350</v>
      </c>
    </row>
    <row r="5376" spans="2:13" ht="15" customHeight="1">
      <c r="C5376" s="28"/>
      <c r="D5376" s="27" t="s">
        <v>51</v>
      </c>
      <c r="E5376" s="27" t="s">
        <v>65</v>
      </c>
      <c r="F5376" s="29" t="s">
        <v>50</v>
      </c>
      <c r="G5376" s="27">
        <v>8.0000000000000002E-3</v>
      </c>
      <c r="H5376" s="30">
        <f>VLOOKUP(E5376,UPAH!$C:$F,4,0)</f>
        <v>106000</v>
      </c>
      <c r="I5376" s="31">
        <f t="shared" si="551"/>
        <v>848</v>
      </c>
    </row>
    <row r="5377" spans="2:13" ht="15" customHeight="1">
      <c r="C5377" s="28"/>
      <c r="D5377" s="27" t="s">
        <v>49</v>
      </c>
      <c r="E5377" s="27" t="s">
        <v>66</v>
      </c>
      <c r="F5377" s="29" t="s">
        <v>50</v>
      </c>
      <c r="G5377" s="27">
        <v>8.0000000000000002E-3</v>
      </c>
      <c r="H5377" s="30">
        <f>VLOOKUP(E5377,UPAH!$C:$F,4,0)</f>
        <v>111000</v>
      </c>
      <c r="I5377" s="31">
        <f t="shared" si="551"/>
        <v>888</v>
      </c>
    </row>
    <row r="5378" spans="2:13" ht="15" customHeight="1">
      <c r="C5378" s="28"/>
      <c r="D5378" s="28"/>
      <c r="E5378" s="28"/>
      <c r="F5378" s="34" t="s">
        <v>88</v>
      </c>
      <c r="G5378" s="35"/>
      <c r="H5378" s="33"/>
      <c r="I5378" s="32">
        <f>SUM(I5374:I5377)</f>
        <v>22106</v>
      </c>
    </row>
    <row r="5379" spans="2:13" ht="15" customHeight="1">
      <c r="C5379" s="27" t="s">
        <v>80</v>
      </c>
      <c r="D5379" s="27" t="s">
        <v>89</v>
      </c>
      <c r="E5379" s="28"/>
      <c r="F5379" s="28"/>
      <c r="G5379" s="28"/>
      <c r="H5379" s="33"/>
      <c r="I5379" s="28"/>
    </row>
    <row r="5380" spans="2:13" ht="15" customHeight="1">
      <c r="C5380" s="28"/>
      <c r="D5380" s="27" t="s">
        <v>2581</v>
      </c>
      <c r="E5380" s="27" t="s">
        <v>2582</v>
      </c>
      <c r="F5380" s="30" t="str">
        <f>VLOOKUP(E5380,MATERIAL!$C:$F,3,0)</f>
        <v>Lbr</v>
      </c>
      <c r="G5380" s="27">
        <v>0.5</v>
      </c>
      <c r="H5380" s="30">
        <f>VLOOKUP(E5380,MATERIAL!$C:$F,4,0)</f>
        <v>130900</v>
      </c>
      <c r="I5380" s="31">
        <f t="shared" ref="I5380:I5381" si="552">+G5380*H5380</f>
        <v>65450</v>
      </c>
    </row>
    <row r="5381" spans="2:13" ht="15" customHeight="1">
      <c r="C5381" s="28"/>
      <c r="D5381" s="27" t="s">
        <v>2583</v>
      </c>
      <c r="E5381" s="27" t="s">
        <v>102</v>
      </c>
      <c r="F5381" s="30" t="str">
        <f>VLOOKUP(E5381,MATERIAL!$C:$F,3,0)</f>
        <v>Kg</v>
      </c>
      <c r="G5381" s="27">
        <v>0.12</v>
      </c>
      <c r="H5381" s="30">
        <f>VLOOKUP(E5381,MATERIAL!$C:$F,4,0)</f>
        <v>18000</v>
      </c>
      <c r="I5381" s="31">
        <f t="shared" si="552"/>
        <v>2160</v>
      </c>
    </row>
    <row r="5382" spans="2:13" ht="15" customHeight="1">
      <c r="C5382" s="28"/>
      <c r="D5382" s="28"/>
      <c r="E5382" s="28"/>
      <c r="F5382" s="34" t="s">
        <v>90</v>
      </c>
      <c r="G5382" s="35"/>
      <c r="H5382" s="33"/>
      <c r="I5382" s="32">
        <f>SUM(I5380:I5381)</f>
        <v>67610</v>
      </c>
    </row>
    <row r="5383" spans="2:13" ht="15" customHeight="1">
      <c r="C5383" s="27" t="s">
        <v>81</v>
      </c>
      <c r="D5383" s="27" t="s">
        <v>91</v>
      </c>
      <c r="E5383" s="28"/>
      <c r="F5383" s="28"/>
      <c r="G5383" s="28"/>
      <c r="H5383" s="33"/>
      <c r="I5383" s="33"/>
    </row>
    <row r="5384" spans="2:13" ht="15" customHeight="1">
      <c r="C5384" s="28"/>
      <c r="D5384" s="28"/>
      <c r="E5384" s="28"/>
      <c r="F5384" s="34" t="s">
        <v>92</v>
      </c>
      <c r="G5384" s="35"/>
      <c r="H5384" s="33"/>
      <c r="I5384" s="33"/>
    </row>
    <row r="5385" spans="2:13" ht="15" customHeight="1">
      <c r="C5385" s="27" t="s">
        <v>82</v>
      </c>
      <c r="D5385" s="27" t="s">
        <v>93</v>
      </c>
      <c r="E5385" s="28"/>
      <c r="F5385" s="28"/>
      <c r="G5385" s="28"/>
      <c r="H5385" s="33"/>
      <c r="I5385" s="36">
        <f>I5378+I5382</f>
        <v>89716</v>
      </c>
    </row>
    <row r="5386" spans="2:13" ht="15" customHeight="1">
      <c r="C5386" s="27" t="s">
        <v>83</v>
      </c>
      <c r="D5386" s="27" t="str">
        <f>+"Overhead &amp; Profit "&amp;$L$3*100&amp;"%"</f>
        <v>Overhead &amp; Profit 9,5%</v>
      </c>
      <c r="E5386" s="28"/>
      <c r="F5386" s="28"/>
      <c r="G5386" s="27">
        <f>$L$3</f>
        <v>9.5000000000000001E-2</v>
      </c>
      <c r="H5386" s="28"/>
      <c r="I5386" s="36">
        <f>G5386*I5385</f>
        <v>8523.02</v>
      </c>
    </row>
    <row r="5387" spans="2:13" ht="15" customHeight="1">
      <c r="B5387" s="37" t="str">
        <f>+$M$12&amp;J5387</f>
        <v>PPA8</v>
      </c>
      <c r="C5387" s="27" t="s">
        <v>1</v>
      </c>
      <c r="D5387" s="27" t="s">
        <v>94</v>
      </c>
      <c r="E5387" s="28"/>
      <c r="F5387" s="28"/>
      <c r="G5387" s="28"/>
      <c r="H5387" s="33"/>
      <c r="I5387" s="36">
        <f>SUM(I5385:I5386)</f>
        <v>98239.02</v>
      </c>
      <c r="J5387" s="21">
        <v>8</v>
      </c>
    </row>
    <row r="5388" spans="2:13" ht="15" customHeight="1">
      <c r="B5388" s="26"/>
    </row>
    <row r="5389" spans="2:13" ht="15" customHeight="1">
      <c r="B5389" s="26"/>
      <c r="C5389" s="21" t="str">
        <f>VLOOKUP(B5405,'REKAP ANALISA'!$C:$G,3,0)</f>
        <v>Pemasangan 1 m2 atap asbes gelombang 0,92mx2,25m  x 5mm</v>
      </c>
    </row>
    <row r="5390" spans="2:13">
      <c r="C5390" s="27" t="s">
        <v>0</v>
      </c>
      <c r="D5390" s="27" t="s">
        <v>60</v>
      </c>
      <c r="E5390" s="27" t="s">
        <v>59</v>
      </c>
      <c r="F5390" s="27" t="s">
        <v>61</v>
      </c>
      <c r="G5390" s="27" t="s">
        <v>62</v>
      </c>
      <c r="H5390" s="27" t="s">
        <v>85</v>
      </c>
      <c r="I5390" s="27" t="s">
        <v>86</v>
      </c>
      <c r="M5390" s="21"/>
    </row>
    <row r="5391" spans="2:13">
      <c r="C5391" s="27" t="s">
        <v>14</v>
      </c>
      <c r="D5391" s="27" t="s">
        <v>87</v>
      </c>
      <c r="E5391" s="28"/>
      <c r="F5391" s="28"/>
      <c r="G5391" s="28"/>
      <c r="H5391" s="28"/>
      <c r="I5391" s="28"/>
      <c r="M5391" s="21"/>
    </row>
    <row r="5392" spans="2:13" ht="15" customHeight="1">
      <c r="C5392" s="28"/>
      <c r="D5392" s="27" t="s">
        <v>53</v>
      </c>
      <c r="E5392" s="27" t="s">
        <v>63</v>
      </c>
      <c r="F5392" s="29" t="s">
        <v>50</v>
      </c>
      <c r="G5392" s="27">
        <v>0.14000000000000001</v>
      </c>
      <c r="H5392" s="30">
        <f>VLOOKUP(E5392,UPAH!$C:$F,4,0)</f>
        <v>93000</v>
      </c>
      <c r="I5392" s="31">
        <f t="shared" ref="I5392:I5395" si="553">+G5392*H5392</f>
        <v>13020.000000000002</v>
      </c>
    </row>
    <row r="5393" spans="2:13" ht="15" customHeight="1">
      <c r="C5393" s="28"/>
      <c r="D5393" s="27" t="s">
        <v>96</v>
      </c>
      <c r="E5393" s="27" t="s">
        <v>64</v>
      </c>
      <c r="F5393" s="29" t="s">
        <v>50</v>
      </c>
      <c r="G5393" s="27">
        <v>7.4999999999999997E-2</v>
      </c>
      <c r="H5393" s="30">
        <f>VLOOKUP(E5393,UPAH!$C:$F,4,0)</f>
        <v>98000</v>
      </c>
      <c r="I5393" s="31">
        <f t="shared" si="553"/>
        <v>7350</v>
      </c>
    </row>
    <row r="5394" spans="2:13" ht="15" customHeight="1">
      <c r="C5394" s="28"/>
      <c r="D5394" s="27" t="s">
        <v>51</v>
      </c>
      <c r="E5394" s="27" t="s">
        <v>65</v>
      </c>
      <c r="F5394" s="29" t="s">
        <v>50</v>
      </c>
      <c r="G5394" s="27">
        <v>8.0000000000000002E-3</v>
      </c>
      <c r="H5394" s="30">
        <f>VLOOKUP(E5394,UPAH!$C:$F,4,0)</f>
        <v>106000</v>
      </c>
      <c r="I5394" s="31">
        <f t="shared" si="553"/>
        <v>848</v>
      </c>
    </row>
    <row r="5395" spans="2:13" ht="15" customHeight="1">
      <c r="C5395" s="28"/>
      <c r="D5395" s="27" t="s">
        <v>49</v>
      </c>
      <c r="E5395" s="27" t="s">
        <v>66</v>
      </c>
      <c r="F5395" s="29" t="s">
        <v>50</v>
      </c>
      <c r="G5395" s="27">
        <v>8.0000000000000002E-3</v>
      </c>
      <c r="H5395" s="30">
        <f>VLOOKUP(E5395,UPAH!$C:$F,4,0)</f>
        <v>111000</v>
      </c>
      <c r="I5395" s="31">
        <f t="shared" si="553"/>
        <v>888</v>
      </c>
    </row>
    <row r="5396" spans="2:13" ht="15" customHeight="1">
      <c r="C5396" s="28"/>
      <c r="D5396" s="28"/>
      <c r="E5396" s="28"/>
      <c r="F5396" s="34" t="s">
        <v>88</v>
      </c>
      <c r="G5396" s="35"/>
      <c r="H5396" s="33"/>
      <c r="I5396" s="32">
        <f>SUM(I5392:I5395)</f>
        <v>22106</v>
      </c>
    </row>
    <row r="5397" spans="2:13" ht="15" customHeight="1">
      <c r="C5397" s="27" t="s">
        <v>80</v>
      </c>
      <c r="D5397" s="27" t="s">
        <v>89</v>
      </c>
      <c r="E5397" s="28"/>
      <c r="F5397" s="28"/>
      <c r="G5397" s="28"/>
      <c r="H5397" s="33"/>
      <c r="I5397" s="28"/>
    </row>
    <row r="5398" spans="2:13" ht="15" customHeight="1">
      <c r="C5398" s="28"/>
      <c r="D5398" s="27" t="s">
        <v>2581</v>
      </c>
      <c r="E5398" s="27" t="s">
        <v>2582</v>
      </c>
      <c r="F5398" s="30" t="str">
        <f>VLOOKUP(E5398,MATERIAL!$C:$F,3,0)</f>
        <v>Lbr</v>
      </c>
      <c r="G5398" s="27">
        <v>0.6</v>
      </c>
      <c r="H5398" s="30">
        <f>VLOOKUP(E5398,MATERIAL!$C:$F,4,0)</f>
        <v>130900</v>
      </c>
      <c r="I5398" s="31">
        <f t="shared" ref="I5398:I5399" si="554">+G5398*H5398</f>
        <v>78540</v>
      </c>
    </row>
    <row r="5399" spans="2:13" ht="15" customHeight="1">
      <c r="C5399" s="28"/>
      <c r="D5399" s="27" t="s">
        <v>2583</v>
      </c>
      <c r="E5399" s="27" t="s">
        <v>102</v>
      </c>
      <c r="F5399" s="30" t="str">
        <f>VLOOKUP(E5399,MATERIAL!$C:$F,3,0)</f>
        <v>Kg</v>
      </c>
      <c r="G5399" s="27">
        <v>0.12</v>
      </c>
      <c r="H5399" s="30">
        <f>VLOOKUP(E5399,MATERIAL!$C:$F,4,0)</f>
        <v>18000</v>
      </c>
      <c r="I5399" s="31">
        <f t="shared" si="554"/>
        <v>2160</v>
      </c>
    </row>
    <row r="5400" spans="2:13" ht="15" customHeight="1">
      <c r="C5400" s="28"/>
      <c r="D5400" s="28"/>
      <c r="E5400" s="28"/>
      <c r="F5400" s="34" t="s">
        <v>90</v>
      </c>
      <c r="G5400" s="35"/>
      <c r="H5400" s="33"/>
      <c r="I5400" s="32">
        <f>SUM(I5398:I5399)</f>
        <v>80700</v>
      </c>
    </row>
    <row r="5401" spans="2:13" ht="15" customHeight="1">
      <c r="C5401" s="27" t="s">
        <v>81</v>
      </c>
      <c r="D5401" s="27" t="s">
        <v>91</v>
      </c>
      <c r="E5401" s="28"/>
      <c r="F5401" s="28"/>
      <c r="G5401" s="28"/>
      <c r="H5401" s="33"/>
      <c r="I5401" s="33"/>
    </row>
    <row r="5402" spans="2:13" ht="15" customHeight="1">
      <c r="C5402" s="28"/>
      <c r="D5402" s="28"/>
      <c r="E5402" s="28"/>
      <c r="F5402" s="34" t="s">
        <v>92</v>
      </c>
      <c r="G5402" s="35"/>
      <c r="H5402" s="33"/>
      <c r="I5402" s="33"/>
    </row>
    <row r="5403" spans="2:13" ht="15" customHeight="1">
      <c r="C5403" s="27" t="s">
        <v>82</v>
      </c>
      <c r="D5403" s="27" t="s">
        <v>93</v>
      </c>
      <c r="E5403" s="28"/>
      <c r="F5403" s="28"/>
      <c r="G5403" s="28"/>
      <c r="H5403" s="33"/>
      <c r="I5403" s="36">
        <f>I5396+I5400</f>
        <v>102806</v>
      </c>
    </row>
    <row r="5404" spans="2:13" ht="15" customHeight="1">
      <c r="C5404" s="27" t="s">
        <v>83</v>
      </c>
      <c r="D5404" s="27" t="str">
        <f>+"Overhead &amp; Profit "&amp;$L$3*100&amp;"%"</f>
        <v>Overhead &amp; Profit 9,5%</v>
      </c>
      <c r="E5404" s="28"/>
      <c r="F5404" s="28"/>
      <c r="G5404" s="27">
        <f>$L$3</f>
        <v>9.5000000000000001E-2</v>
      </c>
      <c r="H5404" s="33"/>
      <c r="I5404" s="36">
        <f>G5404*I5403</f>
        <v>9766.57</v>
      </c>
    </row>
    <row r="5405" spans="2:13" ht="15" customHeight="1">
      <c r="B5405" s="37" t="str">
        <f>+$M$12&amp;J5405</f>
        <v>PPA9</v>
      </c>
      <c r="C5405" s="27" t="s">
        <v>1</v>
      </c>
      <c r="D5405" s="27" t="s">
        <v>94</v>
      </c>
      <c r="E5405" s="28"/>
      <c r="F5405" s="28"/>
      <c r="G5405" s="28"/>
      <c r="H5405" s="33"/>
      <c r="I5405" s="36">
        <f>SUM(I5403:I5404)</f>
        <v>112572.57</v>
      </c>
      <c r="J5405" s="21">
        <v>9</v>
      </c>
    </row>
    <row r="5406" spans="2:13" ht="15" customHeight="1">
      <c r="B5406" s="26"/>
    </row>
    <row r="5407" spans="2:13" ht="15" customHeight="1">
      <c r="B5407" s="26"/>
      <c r="C5407" s="21" t="str">
        <f>VLOOKUP(B5423,'REKAP ANALISA'!$C:$G,3,0)</f>
        <v>Pemasangan 1 m2 atap asbes gelombang 0,92mx2,00m  x 5mm</v>
      </c>
    </row>
    <row r="5408" spans="2:13">
      <c r="C5408" s="27" t="s">
        <v>0</v>
      </c>
      <c r="D5408" s="27" t="s">
        <v>60</v>
      </c>
      <c r="E5408" s="27" t="s">
        <v>59</v>
      </c>
      <c r="F5408" s="27" t="s">
        <v>61</v>
      </c>
      <c r="G5408" s="27" t="s">
        <v>62</v>
      </c>
      <c r="H5408" s="27" t="s">
        <v>85</v>
      </c>
      <c r="I5408" s="27" t="s">
        <v>86</v>
      </c>
      <c r="M5408" s="21"/>
    </row>
    <row r="5409" spans="2:13">
      <c r="C5409" s="27" t="s">
        <v>14</v>
      </c>
      <c r="D5409" s="27" t="s">
        <v>87</v>
      </c>
      <c r="E5409" s="28"/>
      <c r="F5409" s="28"/>
      <c r="G5409" s="28"/>
      <c r="H5409" s="28"/>
      <c r="I5409" s="28"/>
      <c r="M5409" s="21"/>
    </row>
    <row r="5410" spans="2:13" ht="15" customHeight="1">
      <c r="C5410" s="28"/>
      <c r="D5410" s="27" t="s">
        <v>53</v>
      </c>
      <c r="E5410" s="27" t="s">
        <v>63</v>
      </c>
      <c r="F5410" s="29" t="s">
        <v>50</v>
      </c>
      <c r="G5410" s="27">
        <v>0.14000000000000001</v>
      </c>
      <c r="H5410" s="30">
        <f>VLOOKUP(E5410,UPAH!$C:$F,4,0)</f>
        <v>93000</v>
      </c>
      <c r="I5410" s="31">
        <f t="shared" ref="I5410:I5413" si="555">+G5410*H5410</f>
        <v>13020.000000000002</v>
      </c>
    </row>
    <row r="5411" spans="2:13" ht="15" customHeight="1">
      <c r="C5411" s="28"/>
      <c r="D5411" s="27" t="s">
        <v>96</v>
      </c>
      <c r="E5411" s="27" t="s">
        <v>64</v>
      </c>
      <c r="F5411" s="29" t="s">
        <v>50</v>
      </c>
      <c r="G5411" s="27">
        <v>7.0000000000000007E-2</v>
      </c>
      <c r="H5411" s="30">
        <f>VLOOKUP(E5411,UPAH!$C:$F,4,0)</f>
        <v>98000</v>
      </c>
      <c r="I5411" s="31">
        <f t="shared" si="555"/>
        <v>6860.0000000000009</v>
      </c>
    </row>
    <row r="5412" spans="2:13" ht="15" customHeight="1">
      <c r="C5412" s="28"/>
      <c r="D5412" s="27" t="s">
        <v>51</v>
      </c>
      <c r="E5412" s="27" t="s">
        <v>65</v>
      </c>
      <c r="F5412" s="29" t="s">
        <v>50</v>
      </c>
      <c r="G5412" s="27">
        <v>7.0000000000000001E-3</v>
      </c>
      <c r="H5412" s="30">
        <f>VLOOKUP(E5412,UPAH!$C:$F,4,0)</f>
        <v>106000</v>
      </c>
      <c r="I5412" s="31">
        <f t="shared" si="555"/>
        <v>742</v>
      </c>
    </row>
    <row r="5413" spans="2:13" ht="15" customHeight="1">
      <c r="C5413" s="28"/>
      <c r="D5413" s="27" t="s">
        <v>49</v>
      </c>
      <c r="E5413" s="27" t="s">
        <v>66</v>
      </c>
      <c r="F5413" s="29" t="s">
        <v>50</v>
      </c>
      <c r="G5413" s="27">
        <v>7.0000000000000001E-3</v>
      </c>
      <c r="H5413" s="30">
        <f>VLOOKUP(E5413,UPAH!$C:$F,4,0)</f>
        <v>111000</v>
      </c>
      <c r="I5413" s="31">
        <f t="shared" si="555"/>
        <v>777</v>
      </c>
    </row>
    <row r="5414" spans="2:13" ht="15" customHeight="1">
      <c r="C5414" s="28"/>
      <c r="D5414" s="28"/>
      <c r="E5414" s="28"/>
      <c r="F5414" s="34" t="s">
        <v>88</v>
      </c>
      <c r="G5414" s="35"/>
      <c r="H5414" s="33"/>
      <c r="I5414" s="32">
        <f>SUM(I5410:I5413)</f>
        <v>21399.000000000004</v>
      </c>
    </row>
    <row r="5415" spans="2:13" ht="15" customHeight="1">
      <c r="C5415" s="27" t="s">
        <v>80</v>
      </c>
      <c r="D5415" s="27" t="s">
        <v>89</v>
      </c>
      <c r="E5415" s="28"/>
      <c r="F5415" s="28"/>
      <c r="G5415" s="28"/>
      <c r="H5415" s="33"/>
      <c r="I5415" s="28"/>
    </row>
    <row r="5416" spans="2:13" ht="15" customHeight="1">
      <c r="C5416" s="28"/>
      <c r="D5416" s="27" t="s">
        <v>2581</v>
      </c>
      <c r="E5416" s="27" t="s">
        <v>2582</v>
      </c>
      <c r="F5416" s="30" t="str">
        <f>VLOOKUP(E5416,MATERIAL!$C:$F,3,0)</f>
        <v>Lbr</v>
      </c>
      <c r="G5416" s="27">
        <v>0.6</v>
      </c>
      <c r="H5416" s="30">
        <f>VLOOKUP(E5416,MATERIAL!$C:$F,4,0)</f>
        <v>130900</v>
      </c>
      <c r="I5416" s="31">
        <f t="shared" ref="I5416:I5417" si="556">+G5416*H5416</f>
        <v>78540</v>
      </c>
    </row>
    <row r="5417" spans="2:13" ht="15" customHeight="1">
      <c r="C5417" s="28"/>
      <c r="D5417" s="27" t="s">
        <v>2583</v>
      </c>
      <c r="E5417" s="27" t="s">
        <v>102</v>
      </c>
      <c r="F5417" s="30" t="str">
        <f>VLOOKUP(E5417,MATERIAL!$C:$F,3,0)</f>
        <v>Kg</v>
      </c>
      <c r="G5417" s="27">
        <v>0.12</v>
      </c>
      <c r="H5417" s="30">
        <f>VLOOKUP(E5417,MATERIAL!$C:$F,4,0)</f>
        <v>18000</v>
      </c>
      <c r="I5417" s="31">
        <f t="shared" si="556"/>
        <v>2160</v>
      </c>
    </row>
    <row r="5418" spans="2:13" ht="15" customHeight="1">
      <c r="C5418" s="28"/>
      <c r="D5418" s="28"/>
      <c r="E5418" s="28"/>
      <c r="F5418" s="34" t="s">
        <v>90</v>
      </c>
      <c r="G5418" s="35"/>
      <c r="H5418" s="33"/>
      <c r="I5418" s="32">
        <f>SUM(I5416:I5417)</f>
        <v>80700</v>
      </c>
    </row>
    <row r="5419" spans="2:13" ht="15" customHeight="1">
      <c r="C5419" s="27" t="s">
        <v>81</v>
      </c>
      <c r="D5419" s="27" t="s">
        <v>91</v>
      </c>
      <c r="E5419" s="28"/>
      <c r="F5419" s="28"/>
      <c r="G5419" s="28"/>
      <c r="H5419" s="33"/>
      <c r="I5419" s="33"/>
    </row>
    <row r="5420" spans="2:13" ht="15" customHeight="1">
      <c r="C5420" s="28"/>
      <c r="D5420" s="28"/>
      <c r="E5420" s="28"/>
      <c r="F5420" s="34" t="s">
        <v>92</v>
      </c>
      <c r="G5420" s="35"/>
      <c r="H5420" s="33"/>
      <c r="I5420" s="33"/>
    </row>
    <row r="5421" spans="2:13" ht="15" customHeight="1">
      <c r="C5421" s="27" t="s">
        <v>82</v>
      </c>
      <c r="D5421" s="27" t="s">
        <v>93</v>
      </c>
      <c r="E5421" s="28"/>
      <c r="F5421" s="28"/>
      <c r="G5421" s="28"/>
      <c r="H5421" s="33"/>
      <c r="I5421" s="36">
        <f>I5414+I5418</f>
        <v>102099</v>
      </c>
    </row>
    <row r="5422" spans="2:13" ht="15" customHeight="1">
      <c r="C5422" s="27" t="s">
        <v>83</v>
      </c>
      <c r="D5422" s="27" t="str">
        <f>+"Overhead &amp; Profit "&amp;$L$3*100&amp;"%"</f>
        <v>Overhead &amp; Profit 9,5%</v>
      </c>
      <c r="E5422" s="28"/>
      <c r="F5422" s="28"/>
      <c r="G5422" s="27">
        <f>$L$3</f>
        <v>9.5000000000000001E-2</v>
      </c>
      <c r="H5422" s="28"/>
      <c r="I5422" s="36">
        <f>G5422*I5421</f>
        <v>9699.4050000000007</v>
      </c>
    </row>
    <row r="5423" spans="2:13" ht="15" customHeight="1">
      <c r="B5423" s="37" t="str">
        <f>+$M$12&amp;J5423</f>
        <v>PPA10</v>
      </c>
      <c r="C5423" s="27" t="s">
        <v>1</v>
      </c>
      <c r="D5423" s="27" t="s">
        <v>94</v>
      </c>
      <c r="E5423" s="28"/>
      <c r="F5423" s="28"/>
      <c r="G5423" s="28"/>
      <c r="H5423" s="33"/>
      <c r="I5423" s="36">
        <f>SUM(I5421:I5422)</f>
        <v>111798.405</v>
      </c>
      <c r="J5423" s="21">
        <v>10</v>
      </c>
    </row>
    <row r="5424" spans="2:13" ht="15" customHeight="1">
      <c r="B5424" s="26"/>
    </row>
    <row r="5425" spans="2:13" ht="15" customHeight="1">
      <c r="B5425" s="26"/>
      <c r="C5425" s="21" t="str">
        <f>VLOOKUP(B5441,'REKAP ANALISA'!$C:$G,3,0)</f>
        <v>Pemasangan 1 m2 atap asbes gelombang 0,92mx1.80m  x 5mm</v>
      </c>
    </row>
    <row r="5426" spans="2:13">
      <c r="C5426" s="27" t="s">
        <v>0</v>
      </c>
      <c r="D5426" s="27" t="s">
        <v>60</v>
      </c>
      <c r="E5426" s="27" t="s">
        <v>59</v>
      </c>
      <c r="F5426" s="27" t="s">
        <v>61</v>
      </c>
      <c r="G5426" s="27" t="s">
        <v>62</v>
      </c>
      <c r="H5426" s="27" t="s">
        <v>85</v>
      </c>
      <c r="I5426" s="27" t="s">
        <v>86</v>
      </c>
      <c r="M5426" s="21"/>
    </row>
    <row r="5427" spans="2:13">
      <c r="C5427" s="27" t="s">
        <v>14</v>
      </c>
      <c r="D5427" s="27" t="s">
        <v>87</v>
      </c>
      <c r="E5427" s="28"/>
      <c r="F5427" s="28"/>
      <c r="G5427" s="28"/>
      <c r="H5427" s="28"/>
      <c r="I5427" s="28"/>
      <c r="M5427" s="21"/>
    </row>
    <row r="5428" spans="2:13" ht="15" customHeight="1">
      <c r="C5428" s="28"/>
      <c r="D5428" s="27" t="s">
        <v>53</v>
      </c>
      <c r="E5428" s="27" t="s">
        <v>63</v>
      </c>
      <c r="F5428" s="29" t="s">
        <v>50</v>
      </c>
      <c r="G5428" s="27">
        <v>0.14000000000000001</v>
      </c>
      <c r="H5428" s="30">
        <f>VLOOKUP(E5428,UPAH!$C:$F,4,0)</f>
        <v>93000</v>
      </c>
      <c r="I5428" s="31">
        <f t="shared" ref="I5428:I5431" si="557">+G5428*H5428</f>
        <v>13020.000000000002</v>
      </c>
    </row>
    <row r="5429" spans="2:13" ht="15" customHeight="1">
      <c r="C5429" s="28"/>
      <c r="D5429" s="27" t="s">
        <v>96</v>
      </c>
      <c r="E5429" s="27" t="s">
        <v>64</v>
      </c>
      <c r="F5429" s="29" t="s">
        <v>50</v>
      </c>
      <c r="G5429" s="27">
        <v>7.0000000000000007E-2</v>
      </c>
      <c r="H5429" s="30">
        <f>VLOOKUP(E5429,UPAH!$C:$F,4,0)</f>
        <v>98000</v>
      </c>
      <c r="I5429" s="31">
        <f t="shared" si="557"/>
        <v>6860.0000000000009</v>
      </c>
    </row>
    <row r="5430" spans="2:13" ht="15" customHeight="1">
      <c r="C5430" s="28"/>
      <c r="D5430" s="27" t="s">
        <v>51</v>
      </c>
      <c r="E5430" s="27" t="s">
        <v>65</v>
      </c>
      <c r="F5430" s="29" t="s">
        <v>50</v>
      </c>
      <c r="G5430" s="27">
        <v>7.0000000000000001E-3</v>
      </c>
      <c r="H5430" s="30">
        <f>VLOOKUP(E5430,UPAH!$C:$F,4,0)</f>
        <v>106000</v>
      </c>
      <c r="I5430" s="31">
        <f t="shared" si="557"/>
        <v>742</v>
      </c>
    </row>
    <row r="5431" spans="2:13" ht="15" customHeight="1">
      <c r="C5431" s="28"/>
      <c r="D5431" s="27" t="s">
        <v>49</v>
      </c>
      <c r="E5431" s="27" t="s">
        <v>66</v>
      </c>
      <c r="F5431" s="29" t="s">
        <v>50</v>
      </c>
      <c r="G5431" s="27">
        <v>7.0000000000000001E-3</v>
      </c>
      <c r="H5431" s="30">
        <f>VLOOKUP(E5431,UPAH!$C:$F,4,0)</f>
        <v>111000</v>
      </c>
      <c r="I5431" s="31">
        <f t="shared" si="557"/>
        <v>777</v>
      </c>
    </row>
    <row r="5432" spans="2:13" ht="15" customHeight="1">
      <c r="C5432" s="28"/>
      <c r="D5432" s="28"/>
      <c r="E5432" s="28"/>
      <c r="F5432" s="34" t="s">
        <v>88</v>
      </c>
      <c r="G5432" s="35"/>
      <c r="H5432" s="33"/>
      <c r="I5432" s="32">
        <f>SUM(I5428:I5431)</f>
        <v>21399.000000000004</v>
      </c>
    </row>
    <row r="5433" spans="2:13" ht="15" customHeight="1">
      <c r="C5433" s="27" t="s">
        <v>80</v>
      </c>
      <c r="D5433" s="27" t="s">
        <v>89</v>
      </c>
      <c r="E5433" s="28"/>
      <c r="F5433" s="28"/>
      <c r="G5433" s="28"/>
      <c r="H5433" s="33"/>
      <c r="I5433" s="28"/>
    </row>
    <row r="5434" spans="2:13" ht="15" customHeight="1">
      <c r="C5434" s="28"/>
      <c r="D5434" s="27" t="s">
        <v>2581</v>
      </c>
      <c r="E5434" s="27" t="s">
        <v>2582</v>
      </c>
      <c r="F5434" s="30" t="str">
        <f>VLOOKUP(E5434,MATERIAL!$C:$F,3,0)</f>
        <v>Lbr</v>
      </c>
      <c r="G5434" s="27">
        <v>0.75</v>
      </c>
      <c r="H5434" s="30">
        <f>VLOOKUP(E5434,MATERIAL!$C:$F,4,0)</f>
        <v>130900</v>
      </c>
      <c r="I5434" s="31">
        <f t="shared" ref="I5434:I5435" si="558">+G5434*H5434</f>
        <v>98175</v>
      </c>
    </row>
    <row r="5435" spans="2:13" ht="15" customHeight="1">
      <c r="C5435" s="28"/>
      <c r="D5435" s="27" t="s">
        <v>2583</v>
      </c>
      <c r="E5435" s="27" t="s">
        <v>102</v>
      </c>
      <c r="F5435" s="30" t="str">
        <f>VLOOKUP(E5435,MATERIAL!$C:$F,3,0)</f>
        <v>Kg</v>
      </c>
      <c r="G5435" s="27">
        <v>0.12</v>
      </c>
      <c r="H5435" s="30">
        <f>VLOOKUP(E5435,MATERIAL!$C:$F,4,0)</f>
        <v>18000</v>
      </c>
      <c r="I5435" s="31">
        <f t="shared" si="558"/>
        <v>2160</v>
      </c>
    </row>
    <row r="5436" spans="2:13" ht="15" customHeight="1">
      <c r="C5436" s="28"/>
      <c r="D5436" s="28"/>
      <c r="E5436" s="28"/>
      <c r="F5436" s="34" t="s">
        <v>90</v>
      </c>
      <c r="G5436" s="35"/>
      <c r="H5436" s="33"/>
      <c r="I5436" s="32">
        <f>SUM(I5434:I5435)</f>
        <v>100335</v>
      </c>
    </row>
    <row r="5437" spans="2:13" ht="15" customHeight="1">
      <c r="C5437" s="27" t="s">
        <v>81</v>
      </c>
      <c r="D5437" s="27" t="s">
        <v>91</v>
      </c>
      <c r="E5437" s="28"/>
      <c r="F5437" s="28"/>
      <c r="G5437" s="28"/>
      <c r="H5437" s="33"/>
      <c r="I5437" s="33"/>
    </row>
    <row r="5438" spans="2:13" ht="15" customHeight="1">
      <c r="C5438" s="28"/>
      <c r="D5438" s="28"/>
      <c r="E5438" s="28"/>
      <c r="F5438" s="34" t="s">
        <v>92</v>
      </c>
      <c r="G5438" s="35"/>
      <c r="H5438" s="33"/>
      <c r="I5438" s="33"/>
    </row>
    <row r="5439" spans="2:13" ht="15" customHeight="1">
      <c r="C5439" s="27" t="s">
        <v>82</v>
      </c>
      <c r="D5439" s="27" t="s">
        <v>93</v>
      </c>
      <c r="E5439" s="28"/>
      <c r="F5439" s="28"/>
      <c r="G5439" s="28"/>
      <c r="H5439" s="33"/>
      <c r="I5439" s="36">
        <f>I5432+I5436</f>
        <v>121734</v>
      </c>
    </row>
    <row r="5440" spans="2:13" ht="15" customHeight="1">
      <c r="C5440" s="27" t="s">
        <v>83</v>
      </c>
      <c r="D5440" s="27" t="str">
        <f>+"Overhead &amp; Profit "&amp;$L$3*100&amp;"%"</f>
        <v>Overhead &amp; Profit 9,5%</v>
      </c>
      <c r="E5440" s="28"/>
      <c r="F5440" s="28"/>
      <c r="G5440" s="27">
        <f>$L$3</f>
        <v>9.5000000000000001E-2</v>
      </c>
      <c r="H5440" s="28"/>
      <c r="I5440" s="36">
        <f>G5440*I5439</f>
        <v>11564.73</v>
      </c>
    </row>
    <row r="5441" spans="2:13" ht="15" customHeight="1">
      <c r="B5441" s="37" t="str">
        <f>+$M$12&amp;J5441</f>
        <v>PPA11</v>
      </c>
      <c r="C5441" s="27" t="s">
        <v>1</v>
      </c>
      <c r="D5441" s="27" t="s">
        <v>94</v>
      </c>
      <c r="E5441" s="28"/>
      <c r="F5441" s="28"/>
      <c r="G5441" s="28"/>
      <c r="H5441" s="33"/>
      <c r="I5441" s="36">
        <f>SUM(I5439:I5440)</f>
        <v>133298.73000000001</v>
      </c>
      <c r="J5441" s="21">
        <v>11</v>
      </c>
    </row>
    <row r="5442" spans="2:13" ht="15" customHeight="1">
      <c r="B5442" s="26"/>
    </row>
    <row r="5443" spans="2:13" ht="15" customHeight="1">
      <c r="B5443" s="26"/>
      <c r="C5443" s="21" t="str">
        <f>VLOOKUP(B5459,'REKAP ANALISA'!$C:$G,3,0)</f>
        <v>Pemasangan 1 m2 atap asbes gelombang 1.05mx3.00m  x 4mm</v>
      </c>
    </row>
    <row r="5444" spans="2:13">
      <c r="C5444" s="27" t="s">
        <v>0</v>
      </c>
      <c r="D5444" s="27" t="s">
        <v>60</v>
      </c>
      <c r="E5444" s="27" t="s">
        <v>59</v>
      </c>
      <c r="F5444" s="27" t="s">
        <v>61</v>
      </c>
      <c r="G5444" s="27" t="s">
        <v>62</v>
      </c>
      <c r="H5444" s="27" t="s">
        <v>85</v>
      </c>
      <c r="I5444" s="27" t="s">
        <v>86</v>
      </c>
      <c r="M5444" s="21"/>
    </row>
    <row r="5445" spans="2:13">
      <c r="C5445" s="27" t="s">
        <v>14</v>
      </c>
      <c r="D5445" s="27" t="s">
        <v>87</v>
      </c>
      <c r="E5445" s="28"/>
      <c r="F5445" s="28"/>
      <c r="G5445" s="28"/>
      <c r="H5445" s="28"/>
      <c r="I5445" s="28"/>
      <c r="M5445" s="21"/>
    </row>
    <row r="5446" spans="2:13" ht="15" customHeight="1">
      <c r="C5446" s="28"/>
      <c r="D5446" s="27" t="s">
        <v>53</v>
      </c>
      <c r="E5446" s="27" t="s">
        <v>63</v>
      </c>
      <c r="F5446" s="29" t="s">
        <v>50</v>
      </c>
      <c r="G5446" s="27">
        <v>0.14000000000000001</v>
      </c>
      <c r="H5446" s="30">
        <f>VLOOKUP(E5446,UPAH!$C:$F,4,0)</f>
        <v>93000</v>
      </c>
      <c r="I5446" s="31">
        <f t="shared" ref="I5446:I5449" si="559">+G5446*H5446</f>
        <v>13020.000000000002</v>
      </c>
    </row>
    <row r="5447" spans="2:13" ht="15" customHeight="1">
      <c r="C5447" s="28"/>
      <c r="D5447" s="27" t="s">
        <v>96</v>
      </c>
      <c r="E5447" s="27" t="s">
        <v>64</v>
      </c>
      <c r="F5447" s="29" t="s">
        <v>50</v>
      </c>
      <c r="G5447" s="27">
        <v>7.0000000000000007E-2</v>
      </c>
      <c r="H5447" s="30">
        <f>VLOOKUP(E5447,UPAH!$C:$F,4,0)</f>
        <v>98000</v>
      </c>
      <c r="I5447" s="31">
        <f t="shared" si="559"/>
        <v>6860.0000000000009</v>
      </c>
    </row>
    <row r="5448" spans="2:13" ht="15" customHeight="1">
      <c r="C5448" s="28"/>
      <c r="D5448" s="27" t="s">
        <v>51</v>
      </c>
      <c r="E5448" s="27" t="s">
        <v>65</v>
      </c>
      <c r="F5448" s="29" t="s">
        <v>50</v>
      </c>
      <c r="G5448" s="27">
        <v>7.0000000000000001E-3</v>
      </c>
      <c r="H5448" s="30">
        <f>VLOOKUP(E5448,UPAH!$C:$F,4,0)</f>
        <v>106000</v>
      </c>
      <c r="I5448" s="31">
        <f t="shared" si="559"/>
        <v>742</v>
      </c>
    </row>
    <row r="5449" spans="2:13" ht="15" customHeight="1">
      <c r="C5449" s="28"/>
      <c r="D5449" s="27" t="s">
        <v>49</v>
      </c>
      <c r="E5449" s="27" t="s">
        <v>66</v>
      </c>
      <c r="F5449" s="29" t="s">
        <v>50</v>
      </c>
      <c r="G5449" s="27">
        <v>7.0000000000000001E-3</v>
      </c>
      <c r="H5449" s="30">
        <f>VLOOKUP(E5449,UPAH!$C:$F,4,0)</f>
        <v>111000</v>
      </c>
      <c r="I5449" s="31">
        <f t="shared" si="559"/>
        <v>777</v>
      </c>
    </row>
    <row r="5450" spans="2:13" ht="15" customHeight="1">
      <c r="C5450" s="28"/>
      <c r="D5450" s="28"/>
      <c r="E5450" s="28"/>
      <c r="F5450" s="34" t="s">
        <v>88</v>
      </c>
      <c r="G5450" s="35"/>
      <c r="H5450" s="33"/>
      <c r="I5450" s="32">
        <f>SUM(I5446:I5449)</f>
        <v>21399.000000000004</v>
      </c>
    </row>
    <row r="5451" spans="2:13" ht="15" customHeight="1">
      <c r="C5451" s="27" t="s">
        <v>80</v>
      </c>
      <c r="D5451" s="27" t="s">
        <v>89</v>
      </c>
      <c r="E5451" s="28"/>
      <c r="F5451" s="28"/>
      <c r="G5451" s="28"/>
      <c r="H5451" s="33"/>
      <c r="I5451" s="28"/>
    </row>
    <row r="5452" spans="2:13" ht="15" customHeight="1">
      <c r="C5452" s="28"/>
      <c r="D5452" s="27" t="s">
        <v>2581</v>
      </c>
      <c r="E5452" s="27" t="s">
        <v>2582</v>
      </c>
      <c r="F5452" s="30" t="str">
        <f>VLOOKUP(E5452,MATERIAL!$C:$F,3,0)</f>
        <v>Lbr</v>
      </c>
      <c r="G5452" s="27">
        <v>0.35</v>
      </c>
      <c r="H5452" s="30">
        <f>VLOOKUP(E5452,MATERIAL!$C:$F,4,0)</f>
        <v>130900</v>
      </c>
      <c r="I5452" s="31">
        <f t="shared" ref="I5452:I5453" si="560">+G5452*H5452</f>
        <v>45815</v>
      </c>
    </row>
    <row r="5453" spans="2:13" ht="15" customHeight="1">
      <c r="C5453" s="28"/>
      <c r="D5453" s="27" t="s">
        <v>2583</v>
      </c>
      <c r="E5453" s="27" t="s">
        <v>102</v>
      </c>
      <c r="F5453" s="30" t="str">
        <f>VLOOKUP(E5453,MATERIAL!$C:$F,3,0)</f>
        <v>Kg</v>
      </c>
      <c r="G5453" s="27">
        <v>0.12</v>
      </c>
      <c r="H5453" s="30">
        <f>VLOOKUP(E5453,MATERIAL!$C:$F,4,0)</f>
        <v>18000</v>
      </c>
      <c r="I5453" s="31">
        <f t="shared" si="560"/>
        <v>2160</v>
      </c>
    </row>
    <row r="5454" spans="2:13" ht="15" customHeight="1">
      <c r="C5454" s="28"/>
      <c r="D5454" s="28"/>
      <c r="E5454" s="28"/>
      <c r="F5454" s="34" t="s">
        <v>90</v>
      </c>
      <c r="G5454" s="35"/>
      <c r="H5454" s="33"/>
      <c r="I5454" s="32">
        <f>SUM(I5452:I5453)</f>
        <v>47975</v>
      </c>
    </row>
    <row r="5455" spans="2:13" ht="15" customHeight="1">
      <c r="C5455" s="27" t="s">
        <v>81</v>
      </c>
      <c r="D5455" s="27" t="s">
        <v>91</v>
      </c>
      <c r="E5455" s="28"/>
      <c r="F5455" s="28"/>
      <c r="G5455" s="28"/>
      <c r="H5455" s="33"/>
      <c r="I5455" s="33"/>
    </row>
    <row r="5456" spans="2:13" ht="15" customHeight="1">
      <c r="C5456" s="28"/>
      <c r="D5456" s="28"/>
      <c r="E5456" s="28"/>
      <c r="F5456" s="34" t="s">
        <v>92</v>
      </c>
      <c r="G5456" s="35"/>
      <c r="H5456" s="33"/>
      <c r="I5456" s="33"/>
    </row>
    <row r="5457" spans="2:13" ht="15" customHeight="1">
      <c r="C5457" s="27" t="s">
        <v>82</v>
      </c>
      <c r="D5457" s="27" t="s">
        <v>93</v>
      </c>
      <c r="E5457" s="28"/>
      <c r="F5457" s="28"/>
      <c r="G5457" s="28"/>
      <c r="H5457" s="33"/>
      <c r="I5457" s="36">
        <f>I5450+I5454</f>
        <v>69374</v>
      </c>
    </row>
    <row r="5458" spans="2:13" ht="15" customHeight="1">
      <c r="C5458" s="27" t="s">
        <v>83</v>
      </c>
      <c r="D5458" s="27" t="str">
        <f>+"Overhead &amp; Profit "&amp;$L$3*100&amp;"%"</f>
        <v>Overhead &amp; Profit 9,5%</v>
      </c>
      <c r="E5458" s="28"/>
      <c r="F5458" s="28"/>
      <c r="G5458" s="27">
        <f>$L$3</f>
        <v>9.5000000000000001E-2</v>
      </c>
      <c r="H5458" s="33"/>
      <c r="I5458" s="36">
        <f>G5458*I5457</f>
        <v>6590.53</v>
      </c>
    </row>
    <row r="5459" spans="2:13" ht="15" customHeight="1">
      <c r="B5459" s="37" t="str">
        <f>+$M$12&amp;J5459</f>
        <v>PPA12</v>
      </c>
      <c r="C5459" s="27" t="s">
        <v>1</v>
      </c>
      <c r="D5459" s="27" t="s">
        <v>94</v>
      </c>
      <c r="E5459" s="28"/>
      <c r="F5459" s="28"/>
      <c r="G5459" s="28"/>
      <c r="H5459" s="33"/>
      <c r="I5459" s="36">
        <f>SUM(I5457:I5458)</f>
        <v>75964.53</v>
      </c>
      <c r="J5459" s="21">
        <v>12</v>
      </c>
    </row>
    <row r="5460" spans="2:13" ht="15" customHeight="1">
      <c r="B5460" s="26"/>
    </row>
    <row r="5461" spans="2:13" ht="15" customHeight="1">
      <c r="B5461" s="26"/>
      <c r="C5461" s="21" t="str">
        <f>VLOOKUP(B5477,'REKAP ANALISA'!$C:$G,3,0)</f>
        <v>Pemasangan 1 m2 atap asbes gelombang 1.05mx2.70m  x 4mm</v>
      </c>
    </row>
    <row r="5462" spans="2:13">
      <c r="C5462" s="27" t="s">
        <v>0</v>
      </c>
      <c r="D5462" s="27" t="s">
        <v>60</v>
      </c>
      <c r="E5462" s="27" t="s">
        <v>59</v>
      </c>
      <c r="F5462" s="27" t="s">
        <v>61</v>
      </c>
      <c r="G5462" s="27" t="s">
        <v>62</v>
      </c>
      <c r="H5462" s="27" t="s">
        <v>85</v>
      </c>
      <c r="I5462" s="27" t="s">
        <v>86</v>
      </c>
      <c r="M5462" s="21"/>
    </row>
    <row r="5463" spans="2:13">
      <c r="C5463" s="27" t="s">
        <v>14</v>
      </c>
      <c r="D5463" s="27" t="s">
        <v>87</v>
      </c>
      <c r="E5463" s="28"/>
      <c r="F5463" s="28"/>
      <c r="G5463" s="28"/>
      <c r="H5463" s="28"/>
      <c r="I5463" s="28"/>
      <c r="M5463" s="21"/>
    </row>
    <row r="5464" spans="2:13" ht="15" customHeight="1">
      <c r="C5464" s="28"/>
      <c r="D5464" s="27" t="s">
        <v>53</v>
      </c>
      <c r="E5464" s="27" t="s">
        <v>63</v>
      </c>
      <c r="F5464" s="29" t="s">
        <v>50</v>
      </c>
      <c r="G5464" s="27">
        <v>0.14000000000000001</v>
      </c>
      <c r="H5464" s="30">
        <f>VLOOKUP(E5464,UPAH!$C:$F,4,0)</f>
        <v>93000</v>
      </c>
      <c r="I5464" s="31">
        <f t="shared" ref="I5464:I5467" si="561">+G5464*H5464</f>
        <v>13020.000000000002</v>
      </c>
    </row>
    <row r="5465" spans="2:13" ht="15" customHeight="1">
      <c r="C5465" s="28"/>
      <c r="D5465" s="27" t="s">
        <v>96</v>
      </c>
      <c r="E5465" s="27" t="s">
        <v>64</v>
      </c>
      <c r="F5465" s="29" t="s">
        <v>50</v>
      </c>
      <c r="G5465" s="27">
        <v>7.0000000000000007E-2</v>
      </c>
      <c r="H5465" s="30">
        <f>VLOOKUP(E5465,UPAH!$C:$F,4,0)</f>
        <v>98000</v>
      </c>
      <c r="I5465" s="31">
        <f t="shared" si="561"/>
        <v>6860.0000000000009</v>
      </c>
    </row>
    <row r="5466" spans="2:13" ht="15" customHeight="1">
      <c r="C5466" s="28"/>
      <c r="D5466" s="27" t="s">
        <v>51</v>
      </c>
      <c r="E5466" s="27" t="s">
        <v>65</v>
      </c>
      <c r="F5466" s="29" t="s">
        <v>50</v>
      </c>
      <c r="G5466" s="27">
        <v>7.0000000000000001E-3</v>
      </c>
      <c r="H5466" s="30">
        <f>VLOOKUP(E5466,UPAH!$C:$F,4,0)</f>
        <v>106000</v>
      </c>
      <c r="I5466" s="31">
        <f t="shared" si="561"/>
        <v>742</v>
      </c>
    </row>
    <row r="5467" spans="2:13" ht="15" customHeight="1">
      <c r="C5467" s="28"/>
      <c r="D5467" s="27" t="s">
        <v>49</v>
      </c>
      <c r="E5467" s="27" t="s">
        <v>66</v>
      </c>
      <c r="F5467" s="29" t="s">
        <v>50</v>
      </c>
      <c r="G5467" s="27">
        <v>7.0000000000000001E-3</v>
      </c>
      <c r="H5467" s="30">
        <f>VLOOKUP(E5467,UPAH!$C:$F,4,0)</f>
        <v>111000</v>
      </c>
      <c r="I5467" s="31">
        <f t="shared" si="561"/>
        <v>777</v>
      </c>
    </row>
    <row r="5468" spans="2:13" ht="15" customHeight="1">
      <c r="C5468" s="28"/>
      <c r="D5468" s="28"/>
      <c r="E5468" s="28"/>
      <c r="F5468" s="34" t="s">
        <v>88</v>
      </c>
      <c r="G5468" s="35"/>
      <c r="H5468" s="33"/>
      <c r="I5468" s="32">
        <f>SUM(I5464:I5467)</f>
        <v>21399.000000000004</v>
      </c>
    </row>
    <row r="5469" spans="2:13" ht="15" customHeight="1">
      <c r="C5469" s="27" t="s">
        <v>80</v>
      </c>
      <c r="D5469" s="27" t="s">
        <v>89</v>
      </c>
      <c r="E5469" s="28"/>
      <c r="F5469" s="28"/>
      <c r="G5469" s="28"/>
      <c r="H5469" s="33"/>
      <c r="I5469" s="28"/>
    </row>
    <row r="5470" spans="2:13" ht="15" customHeight="1">
      <c r="C5470" s="28"/>
      <c r="D5470" s="27" t="s">
        <v>2581</v>
      </c>
      <c r="E5470" s="27" t="s">
        <v>2582</v>
      </c>
      <c r="F5470" s="30" t="str">
        <f>VLOOKUP(E5470,MATERIAL!$C:$F,3,0)</f>
        <v>Lbr</v>
      </c>
      <c r="G5470" s="27">
        <v>0.42</v>
      </c>
      <c r="H5470" s="30">
        <f>VLOOKUP(E5470,MATERIAL!$C:$F,4,0)</f>
        <v>130900</v>
      </c>
      <c r="I5470" s="31">
        <f t="shared" ref="I5470:I5471" si="562">+G5470*H5470</f>
        <v>54978</v>
      </c>
    </row>
    <row r="5471" spans="2:13" ht="15" customHeight="1">
      <c r="C5471" s="28"/>
      <c r="D5471" s="27" t="s">
        <v>2583</v>
      </c>
      <c r="E5471" s="27" t="s">
        <v>102</v>
      </c>
      <c r="F5471" s="30" t="str">
        <f>VLOOKUP(E5471,MATERIAL!$C:$F,3,0)</f>
        <v>Kg</v>
      </c>
      <c r="G5471" s="27">
        <v>0.12</v>
      </c>
      <c r="H5471" s="30">
        <f>VLOOKUP(E5471,MATERIAL!$C:$F,4,0)</f>
        <v>18000</v>
      </c>
      <c r="I5471" s="31">
        <f t="shared" si="562"/>
        <v>2160</v>
      </c>
    </row>
    <row r="5472" spans="2:13" ht="15" customHeight="1">
      <c r="C5472" s="28"/>
      <c r="D5472" s="28"/>
      <c r="E5472" s="28"/>
      <c r="F5472" s="34" t="s">
        <v>90</v>
      </c>
      <c r="G5472" s="35"/>
      <c r="H5472" s="33"/>
      <c r="I5472" s="32">
        <f>SUM(I5470:I5471)</f>
        <v>57138</v>
      </c>
    </row>
    <row r="5473" spans="2:13" ht="15" customHeight="1">
      <c r="C5473" s="27" t="s">
        <v>81</v>
      </c>
      <c r="D5473" s="27" t="s">
        <v>91</v>
      </c>
      <c r="E5473" s="28"/>
      <c r="F5473" s="28"/>
      <c r="G5473" s="28"/>
      <c r="H5473" s="33"/>
      <c r="I5473" s="33"/>
    </row>
    <row r="5474" spans="2:13" ht="15" customHeight="1">
      <c r="C5474" s="28"/>
      <c r="D5474" s="28"/>
      <c r="E5474" s="28"/>
      <c r="F5474" s="34" t="s">
        <v>92</v>
      </c>
      <c r="G5474" s="35"/>
      <c r="H5474" s="33"/>
      <c r="I5474" s="33"/>
    </row>
    <row r="5475" spans="2:13" ht="15" customHeight="1">
      <c r="C5475" s="27" t="s">
        <v>82</v>
      </c>
      <c r="D5475" s="27" t="s">
        <v>93</v>
      </c>
      <c r="E5475" s="28"/>
      <c r="F5475" s="28"/>
      <c r="G5475" s="28"/>
      <c r="H5475" s="33"/>
      <c r="I5475" s="36">
        <f>I5468+I5472</f>
        <v>78537</v>
      </c>
    </row>
    <row r="5476" spans="2:13" ht="15" customHeight="1">
      <c r="C5476" s="27" t="s">
        <v>83</v>
      </c>
      <c r="D5476" s="27" t="str">
        <f>+"Overhead &amp; Profit "&amp;$L$3*100&amp;"%"</f>
        <v>Overhead &amp; Profit 9,5%</v>
      </c>
      <c r="E5476" s="28"/>
      <c r="F5476" s="28"/>
      <c r="G5476" s="27">
        <f>$L$3</f>
        <v>9.5000000000000001E-2</v>
      </c>
      <c r="H5476" s="28"/>
      <c r="I5476" s="36">
        <f>G5476*I5475</f>
        <v>7461.0150000000003</v>
      </c>
    </row>
    <row r="5477" spans="2:13" ht="15" customHeight="1">
      <c r="B5477" s="37" t="str">
        <f>+$M$12&amp;J5477</f>
        <v>PPA13</v>
      </c>
      <c r="C5477" s="27" t="s">
        <v>1</v>
      </c>
      <c r="D5477" s="27" t="s">
        <v>94</v>
      </c>
      <c r="E5477" s="28"/>
      <c r="F5477" s="28"/>
      <c r="G5477" s="28"/>
      <c r="H5477" s="33"/>
      <c r="I5477" s="36">
        <f>SUM(I5475:I5476)</f>
        <v>85998.014999999999</v>
      </c>
      <c r="J5477" s="21">
        <v>13</v>
      </c>
    </row>
    <row r="5478" spans="2:13" ht="15" customHeight="1">
      <c r="B5478" s="26"/>
    </row>
    <row r="5479" spans="2:13" ht="15" customHeight="1">
      <c r="B5479" s="26"/>
      <c r="C5479" s="21" t="str">
        <f>VLOOKUP(B5495,'REKAP ANALISA'!$C:$G,3,0)</f>
        <v>Pemasangan 1 m2 atap asbes gelombang 1.05mx2.40m  x 4mm</v>
      </c>
    </row>
    <row r="5480" spans="2:13">
      <c r="C5480" s="27" t="s">
        <v>0</v>
      </c>
      <c r="D5480" s="27" t="s">
        <v>60</v>
      </c>
      <c r="E5480" s="27" t="s">
        <v>59</v>
      </c>
      <c r="F5480" s="27" t="s">
        <v>61</v>
      </c>
      <c r="G5480" s="27" t="s">
        <v>62</v>
      </c>
      <c r="H5480" s="27" t="s">
        <v>85</v>
      </c>
      <c r="I5480" s="27" t="s">
        <v>86</v>
      </c>
      <c r="M5480" s="21"/>
    </row>
    <row r="5481" spans="2:13">
      <c r="C5481" s="27" t="s">
        <v>14</v>
      </c>
      <c r="D5481" s="27" t="s">
        <v>87</v>
      </c>
      <c r="E5481" s="28"/>
      <c r="F5481" s="28"/>
      <c r="G5481" s="28"/>
      <c r="H5481" s="28"/>
      <c r="I5481" s="28"/>
      <c r="M5481" s="21"/>
    </row>
    <row r="5482" spans="2:13" ht="15" customHeight="1">
      <c r="C5482" s="28"/>
      <c r="D5482" s="27" t="s">
        <v>53</v>
      </c>
      <c r="E5482" s="27" t="s">
        <v>63</v>
      </c>
      <c r="F5482" s="29" t="s">
        <v>50</v>
      </c>
      <c r="G5482" s="27">
        <v>0.14000000000000001</v>
      </c>
      <c r="H5482" s="30">
        <f>VLOOKUP(E5482,UPAH!$C:$F,4,0)</f>
        <v>93000</v>
      </c>
      <c r="I5482" s="31">
        <f t="shared" ref="I5482:I5485" si="563">+G5482*H5482</f>
        <v>13020.000000000002</v>
      </c>
    </row>
    <row r="5483" spans="2:13" ht="15" customHeight="1">
      <c r="C5483" s="28"/>
      <c r="D5483" s="27" t="s">
        <v>96</v>
      </c>
      <c r="E5483" s="27" t="s">
        <v>64</v>
      </c>
      <c r="F5483" s="29" t="s">
        <v>50</v>
      </c>
      <c r="G5483" s="27">
        <v>7.0000000000000007E-2</v>
      </c>
      <c r="H5483" s="30">
        <f>VLOOKUP(E5483,UPAH!$C:$F,4,0)</f>
        <v>98000</v>
      </c>
      <c r="I5483" s="31">
        <f t="shared" si="563"/>
        <v>6860.0000000000009</v>
      </c>
    </row>
    <row r="5484" spans="2:13" ht="15" customHeight="1">
      <c r="C5484" s="28"/>
      <c r="D5484" s="27" t="s">
        <v>51</v>
      </c>
      <c r="E5484" s="27" t="s">
        <v>65</v>
      </c>
      <c r="F5484" s="29" t="s">
        <v>50</v>
      </c>
      <c r="G5484" s="27">
        <v>7.0000000000000001E-3</v>
      </c>
      <c r="H5484" s="30">
        <f>VLOOKUP(E5484,UPAH!$C:$F,4,0)</f>
        <v>106000</v>
      </c>
      <c r="I5484" s="31">
        <f t="shared" si="563"/>
        <v>742</v>
      </c>
    </row>
    <row r="5485" spans="2:13" ht="15" customHeight="1">
      <c r="C5485" s="28"/>
      <c r="D5485" s="27" t="s">
        <v>49</v>
      </c>
      <c r="E5485" s="27" t="s">
        <v>66</v>
      </c>
      <c r="F5485" s="29" t="s">
        <v>50</v>
      </c>
      <c r="G5485" s="27">
        <v>7.0000000000000001E-3</v>
      </c>
      <c r="H5485" s="30">
        <f>VLOOKUP(E5485,UPAH!$C:$F,4,0)</f>
        <v>111000</v>
      </c>
      <c r="I5485" s="31">
        <f t="shared" si="563"/>
        <v>777</v>
      </c>
    </row>
    <row r="5486" spans="2:13" ht="15" customHeight="1">
      <c r="C5486" s="28"/>
      <c r="D5486" s="28"/>
      <c r="E5486" s="28"/>
      <c r="F5486" s="34" t="s">
        <v>88</v>
      </c>
      <c r="G5486" s="35"/>
      <c r="H5486" s="33"/>
      <c r="I5486" s="32">
        <f>SUM(I5482:I5485)</f>
        <v>21399.000000000004</v>
      </c>
    </row>
    <row r="5487" spans="2:13" ht="15" customHeight="1">
      <c r="C5487" s="27" t="s">
        <v>80</v>
      </c>
      <c r="D5487" s="27" t="s">
        <v>89</v>
      </c>
      <c r="E5487" s="28"/>
      <c r="F5487" s="28"/>
      <c r="G5487" s="28"/>
      <c r="H5487" s="33"/>
      <c r="I5487" s="28"/>
    </row>
    <row r="5488" spans="2:13" ht="15" customHeight="1">
      <c r="C5488" s="28"/>
      <c r="D5488" s="27" t="s">
        <v>2581</v>
      </c>
      <c r="E5488" s="27" t="s">
        <v>2582</v>
      </c>
      <c r="F5488" s="30" t="str">
        <f>VLOOKUP(E5488,MATERIAL!$C:$F,3,0)</f>
        <v>Lbr</v>
      </c>
      <c r="G5488" s="27">
        <v>0.44</v>
      </c>
      <c r="H5488" s="30">
        <f>VLOOKUP(E5488,MATERIAL!$C:$F,4,0)</f>
        <v>130900</v>
      </c>
      <c r="I5488" s="31">
        <f t="shared" ref="I5488:I5489" si="564">+G5488*H5488</f>
        <v>57596</v>
      </c>
    </row>
    <row r="5489" spans="2:13" ht="15" customHeight="1">
      <c r="C5489" s="28"/>
      <c r="D5489" s="27" t="s">
        <v>2583</v>
      </c>
      <c r="E5489" s="27" t="s">
        <v>102</v>
      </c>
      <c r="F5489" s="30" t="str">
        <f>VLOOKUP(E5489,MATERIAL!$C:$F,3,0)</f>
        <v>Kg</v>
      </c>
      <c r="G5489" s="27">
        <v>0.12</v>
      </c>
      <c r="H5489" s="30">
        <f>VLOOKUP(E5489,MATERIAL!$C:$F,4,0)</f>
        <v>18000</v>
      </c>
      <c r="I5489" s="31">
        <f t="shared" si="564"/>
        <v>2160</v>
      </c>
    </row>
    <row r="5490" spans="2:13" ht="15" customHeight="1">
      <c r="C5490" s="28"/>
      <c r="D5490" s="28"/>
      <c r="E5490" s="28"/>
      <c r="F5490" s="34" t="s">
        <v>90</v>
      </c>
      <c r="G5490" s="35"/>
      <c r="H5490" s="33"/>
      <c r="I5490" s="32">
        <f>SUM(I5488:I5489)</f>
        <v>59756</v>
      </c>
    </row>
    <row r="5491" spans="2:13" ht="15" customHeight="1">
      <c r="C5491" s="27" t="s">
        <v>81</v>
      </c>
      <c r="D5491" s="27" t="s">
        <v>91</v>
      </c>
      <c r="E5491" s="28"/>
      <c r="F5491" s="28"/>
      <c r="G5491" s="28"/>
      <c r="H5491" s="33"/>
      <c r="I5491" s="33"/>
    </row>
    <row r="5492" spans="2:13" ht="15" customHeight="1">
      <c r="C5492" s="28"/>
      <c r="D5492" s="28"/>
      <c r="E5492" s="28"/>
      <c r="F5492" s="34" t="s">
        <v>92</v>
      </c>
      <c r="G5492" s="35"/>
      <c r="H5492" s="33"/>
      <c r="I5492" s="33"/>
    </row>
    <row r="5493" spans="2:13" ht="15" customHeight="1">
      <c r="C5493" s="27" t="s">
        <v>82</v>
      </c>
      <c r="D5493" s="27" t="s">
        <v>93</v>
      </c>
      <c r="E5493" s="28"/>
      <c r="F5493" s="28"/>
      <c r="G5493" s="28"/>
      <c r="H5493" s="33"/>
      <c r="I5493" s="36">
        <f>I5486+I5490</f>
        <v>81155</v>
      </c>
    </row>
    <row r="5494" spans="2:13" ht="15" customHeight="1">
      <c r="C5494" s="27" t="s">
        <v>83</v>
      </c>
      <c r="D5494" s="27" t="str">
        <f>+"Overhead &amp; Profit "&amp;$L$3*100&amp;"%"</f>
        <v>Overhead &amp; Profit 9,5%</v>
      </c>
      <c r="E5494" s="28"/>
      <c r="F5494" s="28"/>
      <c r="G5494" s="27">
        <f>$L$3</f>
        <v>9.5000000000000001E-2</v>
      </c>
      <c r="H5494" s="28"/>
      <c r="I5494" s="36">
        <f>G5494*I5493</f>
        <v>7709.7250000000004</v>
      </c>
    </row>
    <row r="5495" spans="2:13" ht="15" customHeight="1">
      <c r="B5495" s="37" t="str">
        <f>+$M$12&amp;J5495</f>
        <v>PPA14</v>
      </c>
      <c r="C5495" s="27" t="s">
        <v>1</v>
      </c>
      <c r="D5495" s="27" t="s">
        <v>94</v>
      </c>
      <c r="E5495" s="28"/>
      <c r="F5495" s="28"/>
      <c r="G5495" s="28"/>
      <c r="H5495" s="33"/>
      <c r="I5495" s="36">
        <f>SUM(I5493:I5494)</f>
        <v>88864.725000000006</v>
      </c>
      <c r="J5495" s="21">
        <v>14</v>
      </c>
    </row>
    <row r="5496" spans="2:13" ht="15" customHeight="1">
      <c r="B5496" s="26"/>
    </row>
    <row r="5497" spans="2:13" ht="15" customHeight="1">
      <c r="B5497" s="26"/>
      <c r="C5497" s="21" t="str">
        <f>VLOOKUP(B5513,'REKAP ANALISA'!$C:$G,3,0)</f>
        <v>Pemasangan 1 m2 atap asbes gelombang 1.05mx2.10m  x 4mm</v>
      </c>
    </row>
    <row r="5498" spans="2:13">
      <c r="C5498" s="27" t="s">
        <v>0</v>
      </c>
      <c r="D5498" s="27" t="s">
        <v>60</v>
      </c>
      <c r="E5498" s="27" t="s">
        <v>59</v>
      </c>
      <c r="F5498" s="27" t="s">
        <v>61</v>
      </c>
      <c r="G5498" s="27" t="s">
        <v>62</v>
      </c>
      <c r="H5498" s="27" t="s">
        <v>85</v>
      </c>
      <c r="I5498" s="27" t="s">
        <v>86</v>
      </c>
      <c r="M5498" s="21"/>
    </row>
    <row r="5499" spans="2:13">
      <c r="C5499" s="27" t="s">
        <v>14</v>
      </c>
      <c r="D5499" s="27" t="s">
        <v>87</v>
      </c>
      <c r="E5499" s="28"/>
      <c r="F5499" s="28"/>
      <c r="G5499" s="28"/>
      <c r="H5499" s="28"/>
      <c r="I5499" s="28"/>
      <c r="M5499" s="21"/>
    </row>
    <row r="5500" spans="2:13" ht="15" customHeight="1">
      <c r="C5500" s="28"/>
      <c r="D5500" s="27" t="s">
        <v>53</v>
      </c>
      <c r="E5500" s="27" t="s">
        <v>63</v>
      </c>
      <c r="F5500" s="29" t="s">
        <v>50</v>
      </c>
      <c r="G5500" s="27">
        <v>0.14000000000000001</v>
      </c>
      <c r="H5500" s="30">
        <f>VLOOKUP(E5500,UPAH!$C:$F,4,0)</f>
        <v>93000</v>
      </c>
      <c r="I5500" s="31">
        <f t="shared" ref="I5500:I5503" si="565">+G5500*H5500</f>
        <v>13020.000000000002</v>
      </c>
    </row>
    <row r="5501" spans="2:13" ht="15" customHeight="1">
      <c r="C5501" s="28"/>
      <c r="D5501" s="27" t="s">
        <v>96</v>
      </c>
      <c r="E5501" s="27" t="s">
        <v>64</v>
      </c>
      <c r="F5501" s="29" t="s">
        <v>50</v>
      </c>
      <c r="G5501" s="27">
        <v>7.0000000000000007E-2</v>
      </c>
      <c r="H5501" s="30">
        <f>VLOOKUP(E5501,UPAH!$C:$F,4,0)</f>
        <v>98000</v>
      </c>
      <c r="I5501" s="31">
        <f t="shared" si="565"/>
        <v>6860.0000000000009</v>
      </c>
    </row>
    <row r="5502" spans="2:13" ht="15" customHeight="1">
      <c r="C5502" s="28"/>
      <c r="D5502" s="27" t="s">
        <v>51</v>
      </c>
      <c r="E5502" s="27" t="s">
        <v>65</v>
      </c>
      <c r="F5502" s="29" t="s">
        <v>50</v>
      </c>
      <c r="G5502" s="27">
        <v>7.0000000000000001E-3</v>
      </c>
      <c r="H5502" s="30">
        <f>VLOOKUP(E5502,UPAH!$C:$F,4,0)</f>
        <v>106000</v>
      </c>
      <c r="I5502" s="31">
        <f t="shared" si="565"/>
        <v>742</v>
      </c>
    </row>
    <row r="5503" spans="2:13" ht="15" customHeight="1">
      <c r="C5503" s="28"/>
      <c r="D5503" s="27" t="s">
        <v>49</v>
      </c>
      <c r="E5503" s="27" t="s">
        <v>66</v>
      </c>
      <c r="F5503" s="29" t="s">
        <v>50</v>
      </c>
      <c r="G5503" s="27">
        <v>7.0000000000000001E-3</v>
      </c>
      <c r="H5503" s="30">
        <f>VLOOKUP(E5503,UPAH!$C:$F,4,0)</f>
        <v>111000</v>
      </c>
      <c r="I5503" s="31">
        <f t="shared" si="565"/>
        <v>777</v>
      </c>
    </row>
    <row r="5504" spans="2:13" ht="15" customHeight="1">
      <c r="C5504" s="28"/>
      <c r="D5504" s="28"/>
      <c r="E5504" s="28"/>
      <c r="F5504" s="34" t="s">
        <v>88</v>
      </c>
      <c r="G5504" s="35"/>
      <c r="H5504" s="33"/>
      <c r="I5504" s="32">
        <f>SUM(I5500:I5503)</f>
        <v>21399.000000000004</v>
      </c>
    </row>
    <row r="5505" spans="2:13" ht="15" customHeight="1">
      <c r="C5505" s="27" t="s">
        <v>80</v>
      </c>
      <c r="D5505" s="27" t="s">
        <v>89</v>
      </c>
      <c r="E5505" s="28"/>
      <c r="F5505" s="28"/>
      <c r="G5505" s="28"/>
      <c r="H5505" s="33"/>
      <c r="I5505" s="28"/>
    </row>
    <row r="5506" spans="2:13" ht="15" customHeight="1">
      <c r="C5506" s="28"/>
      <c r="D5506" s="27" t="s">
        <v>2581</v>
      </c>
      <c r="E5506" s="27" t="s">
        <v>2582</v>
      </c>
      <c r="F5506" s="30" t="str">
        <f>VLOOKUP(E5506,MATERIAL!$C:$F,3,0)</f>
        <v>Lbr</v>
      </c>
      <c r="G5506" s="27">
        <v>0.51</v>
      </c>
      <c r="H5506" s="30">
        <f>VLOOKUP(E5506,MATERIAL!$C:$F,4,0)</f>
        <v>130900</v>
      </c>
      <c r="I5506" s="31">
        <f t="shared" ref="I5506:I5507" si="566">+G5506*H5506</f>
        <v>66759</v>
      </c>
    </row>
    <row r="5507" spans="2:13" ht="15" customHeight="1">
      <c r="C5507" s="28"/>
      <c r="D5507" s="27" t="s">
        <v>2583</v>
      </c>
      <c r="E5507" s="27" t="s">
        <v>102</v>
      </c>
      <c r="F5507" s="30" t="str">
        <f>VLOOKUP(E5507,MATERIAL!$C:$F,3,0)</f>
        <v>Kg</v>
      </c>
      <c r="G5507" s="27">
        <v>0.12</v>
      </c>
      <c r="H5507" s="30">
        <f>VLOOKUP(E5507,MATERIAL!$C:$F,4,0)</f>
        <v>18000</v>
      </c>
      <c r="I5507" s="31">
        <f t="shared" si="566"/>
        <v>2160</v>
      </c>
    </row>
    <row r="5508" spans="2:13" ht="15" customHeight="1">
      <c r="C5508" s="28"/>
      <c r="D5508" s="28"/>
      <c r="E5508" s="28"/>
      <c r="F5508" s="34" t="s">
        <v>90</v>
      </c>
      <c r="G5508" s="35"/>
      <c r="H5508" s="33"/>
      <c r="I5508" s="32">
        <f>SUM(I5506:I5507)</f>
        <v>68919</v>
      </c>
    </row>
    <row r="5509" spans="2:13" ht="15" customHeight="1">
      <c r="C5509" s="27" t="s">
        <v>81</v>
      </c>
      <c r="D5509" s="27" t="s">
        <v>91</v>
      </c>
      <c r="E5509" s="28"/>
      <c r="F5509" s="28"/>
      <c r="G5509" s="28"/>
      <c r="H5509" s="33"/>
      <c r="I5509" s="33"/>
    </row>
    <row r="5510" spans="2:13" ht="15" customHeight="1">
      <c r="C5510" s="28"/>
      <c r="D5510" s="28"/>
      <c r="E5510" s="28"/>
      <c r="F5510" s="34" t="s">
        <v>92</v>
      </c>
      <c r="G5510" s="35"/>
      <c r="H5510" s="33"/>
      <c r="I5510" s="33"/>
    </row>
    <row r="5511" spans="2:13" ht="15" customHeight="1">
      <c r="C5511" s="27" t="s">
        <v>82</v>
      </c>
      <c r="D5511" s="27" t="s">
        <v>93</v>
      </c>
      <c r="E5511" s="28"/>
      <c r="F5511" s="28"/>
      <c r="G5511" s="28"/>
      <c r="H5511" s="33"/>
      <c r="I5511" s="36">
        <f>I5504+I5508</f>
        <v>90318</v>
      </c>
    </row>
    <row r="5512" spans="2:13" ht="15" customHeight="1">
      <c r="C5512" s="27" t="s">
        <v>83</v>
      </c>
      <c r="D5512" s="27" t="str">
        <f>+"Overhead &amp; Profit "&amp;$L$3*100&amp;"%"</f>
        <v>Overhead &amp; Profit 9,5%</v>
      </c>
      <c r="E5512" s="28"/>
      <c r="F5512" s="28"/>
      <c r="G5512" s="27">
        <f>$L$3</f>
        <v>9.5000000000000001E-2</v>
      </c>
      <c r="H5512" s="28"/>
      <c r="I5512" s="36">
        <f>G5512*I5511</f>
        <v>8580.2100000000009</v>
      </c>
    </row>
    <row r="5513" spans="2:13" ht="15" customHeight="1">
      <c r="B5513" s="37" t="str">
        <f>+$M$12&amp;J5513</f>
        <v>PPA15</v>
      </c>
      <c r="C5513" s="27" t="s">
        <v>1</v>
      </c>
      <c r="D5513" s="27" t="s">
        <v>94</v>
      </c>
      <c r="E5513" s="28"/>
      <c r="F5513" s="28"/>
      <c r="G5513" s="28"/>
      <c r="H5513" s="33"/>
      <c r="I5513" s="36">
        <f>SUM(I5511:I5512)</f>
        <v>98898.21</v>
      </c>
      <c r="J5513" s="21">
        <v>15</v>
      </c>
    </row>
    <row r="5514" spans="2:13" ht="15" customHeight="1">
      <c r="B5514" s="26"/>
    </row>
    <row r="5515" spans="2:13" ht="15" customHeight="1">
      <c r="B5515" s="26"/>
      <c r="C5515" s="21" t="str">
        <f>VLOOKUP(B5531,'REKAP ANALISA'!$C:$G,3,0)</f>
        <v>Pemasangan 1 m2 atap asbes gelombang 1.05mx1.50m  x 4mm</v>
      </c>
    </row>
    <row r="5516" spans="2:13">
      <c r="C5516" s="27" t="s">
        <v>0</v>
      </c>
      <c r="D5516" s="27" t="s">
        <v>60</v>
      </c>
      <c r="E5516" s="27" t="s">
        <v>59</v>
      </c>
      <c r="F5516" s="27" t="s">
        <v>61</v>
      </c>
      <c r="G5516" s="27" t="s">
        <v>62</v>
      </c>
      <c r="H5516" s="27" t="s">
        <v>85</v>
      </c>
      <c r="I5516" s="27" t="s">
        <v>86</v>
      </c>
      <c r="M5516" s="21"/>
    </row>
    <row r="5517" spans="2:13">
      <c r="C5517" s="27" t="s">
        <v>14</v>
      </c>
      <c r="D5517" s="27" t="s">
        <v>87</v>
      </c>
      <c r="E5517" s="28"/>
      <c r="F5517" s="28"/>
      <c r="G5517" s="28"/>
      <c r="H5517" s="28"/>
      <c r="I5517" s="28"/>
      <c r="M5517" s="21"/>
    </row>
    <row r="5518" spans="2:13" ht="15" customHeight="1">
      <c r="C5518" s="28"/>
      <c r="D5518" s="27" t="s">
        <v>53</v>
      </c>
      <c r="E5518" s="27" t="s">
        <v>63</v>
      </c>
      <c r="F5518" s="29" t="s">
        <v>50</v>
      </c>
      <c r="G5518" s="27">
        <v>0.14000000000000001</v>
      </c>
      <c r="H5518" s="30">
        <f>VLOOKUP(E5518,UPAH!$C:$F,4,0)</f>
        <v>93000</v>
      </c>
      <c r="I5518" s="31">
        <f t="shared" ref="I5518:I5521" si="567">+G5518*H5518</f>
        <v>13020.000000000002</v>
      </c>
    </row>
    <row r="5519" spans="2:13" ht="15" customHeight="1">
      <c r="C5519" s="28"/>
      <c r="D5519" s="27" t="s">
        <v>96</v>
      </c>
      <c r="E5519" s="27" t="s">
        <v>64</v>
      </c>
      <c r="F5519" s="29" t="s">
        <v>50</v>
      </c>
      <c r="G5519" s="27">
        <v>7.0000000000000007E-2</v>
      </c>
      <c r="H5519" s="30">
        <f>VLOOKUP(E5519,UPAH!$C:$F,4,0)</f>
        <v>98000</v>
      </c>
      <c r="I5519" s="31">
        <f t="shared" si="567"/>
        <v>6860.0000000000009</v>
      </c>
    </row>
    <row r="5520" spans="2:13" ht="15" customHeight="1">
      <c r="C5520" s="28"/>
      <c r="D5520" s="27" t="s">
        <v>51</v>
      </c>
      <c r="E5520" s="27" t="s">
        <v>65</v>
      </c>
      <c r="F5520" s="29" t="s">
        <v>50</v>
      </c>
      <c r="G5520" s="27">
        <v>7.0000000000000001E-3</v>
      </c>
      <c r="H5520" s="30">
        <f>VLOOKUP(E5520,UPAH!$C:$F,4,0)</f>
        <v>106000</v>
      </c>
      <c r="I5520" s="31">
        <f t="shared" si="567"/>
        <v>742</v>
      </c>
    </row>
    <row r="5521" spans="2:13" ht="15" customHeight="1">
      <c r="C5521" s="28"/>
      <c r="D5521" s="27" t="s">
        <v>49</v>
      </c>
      <c r="E5521" s="27" t="s">
        <v>66</v>
      </c>
      <c r="F5521" s="29" t="s">
        <v>50</v>
      </c>
      <c r="G5521" s="27">
        <v>7.0000000000000001E-3</v>
      </c>
      <c r="H5521" s="30">
        <f>VLOOKUP(E5521,UPAH!$C:$F,4,0)</f>
        <v>111000</v>
      </c>
      <c r="I5521" s="31">
        <f t="shared" si="567"/>
        <v>777</v>
      </c>
    </row>
    <row r="5522" spans="2:13" ht="15" customHeight="1">
      <c r="C5522" s="28"/>
      <c r="D5522" s="28"/>
      <c r="E5522" s="28"/>
      <c r="F5522" s="34" t="s">
        <v>88</v>
      </c>
      <c r="G5522" s="35"/>
      <c r="H5522" s="33"/>
      <c r="I5522" s="32">
        <f>SUM(I5518:I5521)</f>
        <v>21399.000000000004</v>
      </c>
    </row>
    <row r="5523" spans="2:13" ht="15" customHeight="1">
      <c r="C5523" s="27" t="s">
        <v>80</v>
      </c>
      <c r="D5523" s="27" t="s">
        <v>89</v>
      </c>
      <c r="E5523" s="28"/>
      <c r="F5523" s="28"/>
      <c r="G5523" s="28"/>
      <c r="H5523" s="33"/>
      <c r="I5523" s="28"/>
    </row>
    <row r="5524" spans="2:13" ht="15" customHeight="1">
      <c r="C5524" s="28"/>
      <c r="D5524" s="27" t="s">
        <v>2581</v>
      </c>
      <c r="E5524" s="27" t="s">
        <v>2582</v>
      </c>
      <c r="F5524" s="30" t="str">
        <f>VLOOKUP(E5524,MATERIAL!$C:$F,3,0)</f>
        <v>Lbr</v>
      </c>
      <c r="G5524" s="27">
        <v>0.8</v>
      </c>
      <c r="H5524" s="30">
        <f>VLOOKUP(E5524,MATERIAL!$C:$F,4,0)</f>
        <v>130900</v>
      </c>
      <c r="I5524" s="31">
        <f t="shared" ref="I5524:I5525" si="568">+G5524*H5524</f>
        <v>104720</v>
      </c>
    </row>
    <row r="5525" spans="2:13" ht="15" customHeight="1">
      <c r="C5525" s="28"/>
      <c r="D5525" s="27" t="s">
        <v>2583</v>
      </c>
      <c r="E5525" s="27" t="s">
        <v>102</v>
      </c>
      <c r="F5525" s="30" t="str">
        <f>VLOOKUP(E5525,MATERIAL!$C:$F,3,0)</f>
        <v>Kg</v>
      </c>
      <c r="G5525" s="27">
        <v>0.12</v>
      </c>
      <c r="H5525" s="30">
        <f>VLOOKUP(E5525,MATERIAL!$C:$F,4,0)</f>
        <v>18000</v>
      </c>
      <c r="I5525" s="31">
        <f t="shared" si="568"/>
        <v>2160</v>
      </c>
    </row>
    <row r="5526" spans="2:13" ht="15" customHeight="1">
      <c r="C5526" s="28"/>
      <c r="D5526" s="28"/>
      <c r="E5526" s="28"/>
      <c r="F5526" s="34" t="s">
        <v>90</v>
      </c>
      <c r="G5526" s="35"/>
      <c r="H5526" s="33"/>
      <c r="I5526" s="32">
        <f>SUM(I5524:I5525)</f>
        <v>106880</v>
      </c>
    </row>
    <row r="5527" spans="2:13" ht="15" customHeight="1">
      <c r="C5527" s="27" t="s">
        <v>81</v>
      </c>
      <c r="D5527" s="27" t="s">
        <v>91</v>
      </c>
      <c r="E5527" s="28"/>
      <c r="F5527" s="28"/>
      <c r="G5527" s="28"/>
      <c r="H5527" s="33"/>
      <c r="I5527" s="33"/>
    </row>
    <row r="5528" spans="2:13" ht="15" customHeight="1">
      <c r="C5528" s="28"/>
      <c r="D5528" s="28"/>
      <c r="E5528" s="28"/>
      <c r="F5528" s="34" t="s">
        <v>92</v>
      </c>
      <c r="G5528" s="35"/>
      <c r="H5528" s="33"/>
      <c r="I5528" s="33"/>
    </row>
    <row r="5529" spans="2:13" ht="15" customHeight="1">
      <c r="C5529" s="27" t="s">
        <v>82</v>
      </c>
      <c r="D5529" s="27" t="s">
        <v>93</v>
      </c>
      <c r="E5529" s="28"/>
      <c r="F5529" s="28"/>
      <c r="G5529" s="28"/>
      <c r="H5529" s="33"/>
      <c r="I5529" s="36">
        <f>I5522+I5526</f>
        <v>128279</v>
      </c>
    </row>
    <row r="5530" spans="2:13" ht="15" customHeight="1">
      <c r="C5530" s="27" t="s">
        <v>83</v>
      </c>
      <c r="D5530" s="27" t="str">
        <f>+"Overhead &amp; Profit "&amp;$L$3*100&amp;"%"</f>
        <v>Overhead &amp; Profit 9,5%</v>
      </c>
      <c r="E5530" s="28"/>
      <c r="F5530" s="28"/>
      <c r="G5530" s="27">
        <f>$L$3</f>
        <v>9.5000000000000001E-2</v>
      </c>
      <c r="H5530" s="28"/>
      <c r="I5530" s="36">
        <f>G5530*I5529</f>
        <v>12186.505000000001</v>
      </c>
    </row>
    <row r="5531" spans="2:13" ht="15" customHeight="1">
      <c r="B5531" s="37" t="str">
        <f>+$M$12&amp;J5531</f>
        <v>PPA16</v>
      </c>
      <c r="C5531" s="27" t="s">
        <v>1</v>
      </c>
      <c r="D5531" s="27" t="s">
        <v>94</v>
      </c>
      <c r="E5531" s="28"/>
      <c r="F5531" s="28"/>
      <c r="G5531" s="28"/>
      <c r="H5531" s="33"/>
      <c r="I5531" s="36">
        <f>SUM(I5529:I5530)</f>
        <v>140465.505</v>
      </c>
      <c r="J5531" s="21">
        <v>16</v>
      </c>
    </row>
    <row r="5532" spans="2:13" ht="15" customHeight="1">
      <c r="B5532" s="26"/>
    </row>
    <row r="5533" spans="2:13" ht="15" customHeight="1">
      <c r="B5533" s="26"/>
      <c r="C5533" s="21" t="str">
        <f>VLOOKUP(B5549,'REKAP ANALISA'!$C:$G,3,0)</f>
        <v>Pemasangan 1 m2 atap asbes gelombang 1.08mx3.00m  x 6mm</v>
      </c>
    </row>
    <row r="5534" spans="2:13">
      <c r="C5534" s="27" t="s">
        <v>0</v>
      </c>
      <c r="D5534" s="27" t="s">
        <v>60</v>
      </c>
      <c r="E5534" s="27" t="s">
        <v>59</v>
      </c>
      <c r="F5534" s="27" t="s">
        <v>61</v>
      </c>
      <c r="G5534" s="27" t="s">
        <v>62</v>
      </c>
      <c r="H5534" s="27" t="s">
        <v>85</v>
      </c>
      <c r="I5534" s="27" t="s">
        <v>86</v>
      </c>
      <c r="M5534" s="21"/>
    </row>
    <row r="5535" spans="2:13">
      <c r="C5535" s="27" t="s">
        <v>14</v>
      </c>
      <c r="D5535" s="27" t="s">
        <v>87</v>
      </c>
      <c r="E5535" s="28"/>
      <c r="F5535" s="28"/>
      <c r="G5535" s="28"/>
      <c r="H5535" s="28"/>
      <c r="I5535" s="28"/>
      <c r="M5535" s="21"/>
    </row>
    <row r="5536" spans="2:13" ht="15" customHeight="1">
      <c r="C5536" s="28"/>
      <c r="D5536" s="27" t="s">
        <v>53</v>
      </c>
      <c r="E5536" s="27" t="s">
        <v>63</v>
      </c>
      <c r="F5536" s="29" t="s">
        <v>50</v>
      </c>
      <c r="G5536" s="27">
        <v>0.14000000000000001</v>
      </c>
      <c r="H5536" s="30">
        <f>VLOOKUP(E5536,UPAH!$C:$F,4,0)</f>
        <v>93000</v>
      </c>
      <c r="I5536" s="31">
        <f t="shared" ref="I5536:I5539" si="569">+G5536*H5536</f>
        <v>13020.000000000002</v>
      </c>
    </row>
    <row r="5537" spans="2:13" ht="15" customHeight="1">
      <c r="C5537" s="28"/>
      <c r="D5537" s="27" t="s">
        <v>96</v>
      </c>
      <c r="E5537" s="27" t="s">
        <v>64</v>
      </c>
      <c r="F5537" s="29" t="s">
        <v>50</v>
      </c>
      <c r="G5537" s="27">
        <v>7.0000000000000007E-2</v>
      </c>
      <c r="H5537" s="30">
        <f>VLOOKUP(E5537,UPAH!$C:$F,4,0)</f>
        <v>98000</v>
      </c>
      <c r="I5537" s="31">
        <f t="shared" si="569"/>
        <v>6860.0000000000009</v>
      </c>
    </row>
    <row r="5538" spans="2:13" ht="15" customHeight="1">
      <c r="C5538" s="28"/>
      <c r="D5538" s="27" t="s">
        <v>51</v>
      </c>
      <c r="E5538" s="27" t="s">
        <v>65</v>
      </c>
      <c r="F5538" s="29" t="s">
        <v>50</v>
      </c>
      <c r="G5538" s="27">
        <v>7.0000000000000001E-3</v>
      </c>
      <c r="H5538" s="30">
        <f>VLOOKUP(E5538,UPAH!$C:$F,4,0)</f>
        <v>106000</v>
      </c>
      <c r="I5538" s="31">
        <f t="shared" si="569"/>
        <v>742</v>
      </c>
    </row>
    <row r="5539" spans="2:13" ht="15" customHeight="1">
      <c r="C5539" s="28"/>
      <c r="D5539" s="27" t="s">
        <v>49</v>
      </c>
      <c r="E5539" s="27" t="s">
        <v>66</v>
      </c>
      <c r="F5539" s="29" t="s">
        <v>50</v>
      </c>
      <c r="G5539" s="27">
        <v>7.0000000000000001E-3</v>
      </c>
      <c r="H5539" s="30">
        <f>VLOOKUP(E5539,UPAH!$C:$F,4,0)</f>
        <v>111000</v>
      </c>
      <c r="I5539" s="31">
        <f t="shared" si="569"/>
        <v>777</v>
      </c>
    </row>
    <row r="5540" spans="2:13" ht="15" customHeight="1">
      <c r="C5540" s="28"/>
      <c r="D5540" s="28"/>
      <c r="E5540" s="28"/>
      <c r="F5540" s="34" t="s">
        <v>88</v>
      </c>
      <c r="G5540" s="35"/>
      <c r="H5540" s="33"/>
      <c r="I5540" s="32">
        <f>SUM(I5536:I5539)</f>
        <v>21399.000000000004</v>
      </c>
    </row>
    <row r="5541" spans="2:13" ht="15" customHeight="1">
      <c r="C5541" s="27" t="s">
        <v>80</v>
      </c>
      <c r="D5541" s="27" t="s">
        <v>89</v>
      </c>
      <c r="E5541" s="28"/>
      <c r="F5541" s="28"/>
      <c r="G5541" s="28"/>
      <c r="H5541" s="33"/>
      <c r="I5541" s="28"/>
    </row>
    <row r="5542" spans="2:13" ht="15" customHeight="1">
      <c r="C5542" s="28"/>
      <c r="D5542" s="27" t="s">
        <v>2581</v>
      </c>
      <c r="E5542" s="27" t="s">
        <v>2582</v>
      </c>
      <c r="F5542" s="30" t="str">
        <f>VLOOKUP(E5542,MATERIAL!$C:$F,3,0)</f>
        <v>Lbr</v>
      </c>
      <c r="G5542" s="27">
        <v>0.37</v>
      </c>
      <c r="H5542" s="30">
        <f>VLOOKUP(E5542,MATERIAL!$C:$F,4,0)</f>
        <v>130900</v>
      </c>
      <c r="I5542" s="31">
        <f t="shared" ref="I5542:I5543" si="570">+G5542*H5542</f>
        <v>48433</v>
      </c>
    </row>
    <row r="5543" spans="2:13" ht="15" customHeight="1">
      <c r="C5543" s="28"/>
      <c r="D5543" s="27" t="s">
        <v>2583</v>
      </c>
      <c r="E5543" s="27" t="s">
        <v>102</v>
      </c>
      <c r="F5543" s="30" t="str">
        <f>VLOOKUP(E5543,MATERIAL!$C:$F,3,0)</f>
        <v>Kg</v>
      </c>
      <c r="G5543" s="27">
        <v>0.12</v>
      </c>
      <c r="H5543" s="30">
        <f>VLOOKUP(E5543,MATERIAL!$C:$F,4,0)</f>
        <v>18000</v>
      </c>
      <c r="I5543" s="31">
        <f t="shared" si="570"/>
        <v>2160</v>
      </c>
    </row>
    <row r="5544" spans="2:13" ht="15" customHeight="1">
      <c r="C5544" s="28"/>
      <c r="D5544" s="28"/>
      <c r="E5544" s="28"/>
      <c r="F5544" s="34" t="s">
        <v>90</v>
      </c>
      <c r="G5544" s="35"/>
      <c r="H5544" s="33"/>
      <c r="I5544" s="32">
        <f>SUM(I5542:I5543)</f>
        <v>50593</v>
      </c>
    </row>
    <row r="5545" spans="2:13" ht="15" customHeight="1">
      <c r="C5545" s="27" t="s">
        <v>81</v>
      </c>
      <c r="D5545" s="27" t="s">
        <v>91</v>
      </c>
      <c r="E5545" s="28"/>
      <c r="F5545" s="28"/>
      <c r="G5545" s="28"/>
      <c r="H5545" s="33"/>
      <c r="I5545" s="33"/>
    </row>
    <row r="5546" spans="2:13" ht="15" customHeight="1">
      <c r="C5546" s="28"/>
      <c r="D5546" s="28"/>
      <c r="E5546" s="28"/>
      <c r="F5546" s="34" t="s">
        <v>92</v>
      </c>
      <c r="G5546" s="35"/>
      <c r="H5546" s="33"/>
      <c r="I5546" s="33"/>
    </row>
    <row r="5547" spans="2:13" ht="15" customHeight="1">
      <c r="C5547" s="27" t="s">
        <v>82</v>
      </c>
      <c r="D5547" s="27" t="s">
        <v>93</v>
      </c>
      <c r="E5547" s="28"/>
      <c r="F5547" s="28"/>
      <c r="G5547" s="28"/>
      <c r="H5547" s="33"/>
      <c r="I5547" s="36">
        <f>I5540+I5544</f>
        <v>71992</v>
      </c>
    </row>
    <row r="5548" spans="2:13" ht="15" customHeight="1">
      <c r="C5548" s="27" t="s">
        <v>83</v>
      </c>
      <c r="D5548" s="27" t="str">
        <f>+"Overhead &amp; Profit "&amp;$L$3*100&amp;"%"</f>
        <v>Overhead &amp; Profit 9,5%</v>
      </c>
      <c r="E5548" s="28"/>
      <c r="F5548" s="28"/>
      <c r="G5548" s="27">
        <f>$L$3</f>
        <v>9.5000000000000001E-2</v>
      </c>
      <c r="H5548" s="28"/>
      <c r="I5548" s="36">
        <f>G5548*I5547</f>
        <v>6839.24</v>
      </c>
    </row>
    <row r="5549" spans="2:13" ht="15" customHeight="1">
      <c r="B5549" s="37" t="str">
        <f>+$M$12&amp;J5549</f>
        <v>PPA17</v>
      </c>
      <c r="C5549" s="27" t="s">
        <v>1</v>
      </c>
      <c r="D5549" s="27" t="s">
        <v>94</v>
      </c>
      <c r="E5549" s="28"/>
      <c r="F5549" s="28"/>
      <c r="G5549" s="28"/>
      <c r="H5549" s="33"/>
      <c r="I5549" s="36">
        <f>SUM(I5547:I5548)</f>
        <v>78831.240000000005</v>
      </c>
      <c r="J5549" s="21">
        <v>17</v>
      </c>
    </row>
    <row r="5550" spans="2:13" ht="15" customHeight="1">
      <c r="B5550" s="26"/>
    </row>
    <row r="5551" spans="2:13" ht="15" customHeight="1">
      <c r="B5551" s="26"/>
      <c r="C5551" s="21" t="str">
        <f>VLOOKUP(B5567,'REKAP ANALISA'!$C:$G,3,0)</f>
        <v>Pemasangan 1 m2 atap asbes gelombang 1.08mx2.70m  x 6mm</v>
      </c>
    </row>
    <row r="5552" spans="2:13">
      <c r="C5552" s="27" t="s">
        <v>0</v>
      </c>
      <c r="D5552" s="27" t="s">
        <v>60</v>
      </c>
      <c r="E5552" s="27" t="s">
        <v>59</v>
      </c>
      <c r="F5552" s="27" t="s">
        <v>61</v>
      </c>
      <c r="G5552" s="27" t="s">
        <v>62</v>
      </c>
      <c r="H5552" s="27" t="s">
        <v>85</v>
      </c>
      <c r="I5552" s="27" t="s">
        <v>86</v>
      </c>
      <c r="M5552" s="21"/>
    </row>
    <row r="5553" spans="2:13">
      <c r="C5553" s="27" t="s">
        <v>14</v>
      </c>
      <c r="D5553" s="27" t="s">
        <v>87</v>
      </c>
      <c r="E5553" s="28"/>
      <c r="F5553" s="28"/>
      <c r="G5553" s="28"/>
      <c r="H5553" s="28"/>
      <c r="I5553" s="28"/>
      <c r="M5553" s="21"/>
    </row>
    <row r="5554" spans="2:13" ht="15" customHeight="1">
      <c r="C5554" s="28"/>
      <c r="D5554" s="27" t="s">
        <v>53</v>
      </c>
      <c r="E5554" s="27" t="s">
        <v>63</v>
      </c>
      <c r="F5554" s="29" t="s">
        <v>50</v>
      </c>
      <c r="G5554" s="27">
        <v>0.14000000000000001</v>
      </c>
      <c r="H5554" s="30">
        <f>VLOOKUP(E5554,UPAH!$C:$F,4,0)</f>
        <v>93000</v>
      </c>
      <c r="I5554" s="31">
        <f t="shared" ref="I5554:I5557" si="571">+G5554*H5554</f>
        <v>13020.000000000002</v>
      </c>
    </row>
    <row r="5555" spans="2:13" ht="15" customHeight="1">
      <c r="C5555" s="28"/>
      <c r="D5555" s="27" t="s">
        <v>96</v>
      </c>
      <c r="E5555" s="27" t="s">
        <v>64</v>
      </c>
      <c r="F5555" s="29" t="s">
        <v>50</v>
      </c>
      <c r="G5555" s="27">
        <v>7.0000000000000007E-2</v>
      </c>
      <c r="H5555" s="30">
        <f>VLOOKUP(E5555,UPAH!$C:$F,4,0)</f>
        <v>98000</v>
      </c>
      <c r="I5555" s="31">
        <f t="shared" si="571"/>
        <v>6860.0000000000009</v>
      </c>
    </row>
    <row r="5556" spans="2:13" ht="15" customHeight="1">
      <c r="C5556" s="28"/>
      <c r="D5556" s="27" t="s">
        <v>51</v>
      </c>
      <c r="E5556" s="27" t="s">
        <v>65</v>
      </c>
      <c r="F5556" s="29" t="s">
        <v>50</v>
      </c>
      <c r="G5556" s="27">
        <v>7.0000000000000001E-3</v>
      </c>
      <c r="H5556" s="30">
        <f>VLOOKUP(E5556,UPAH!$C:$F,4,0)</f>
        <v>106000</v>
      </c>
      <c r="I5556" s="31">
        <f t="shared" si="571"/>
        <v>742</v>
      </c>
    </row>
    <row r="5557" spans="2:13" ht="15" customHeight="1">
      <c r="C5557" s="28"/>
      <c r="D5557" s="27" t="s">
        <v>49</v>
      </c>
      <c r="E5557" s="27" t="s">
        <v>66</v>
      </c>
      <c r="F5557" s="29" t="s">
        <v>50</v>
      </c>
      <c r="G5557" s="27">
        <v>7.0000000000000001E-3</v>
      </c>
      <c r="H5557" s="30">
        <f>VLOOKUP(E5557,UPAH!$C:$F,4,0)</f>
        <v>111000</v>
      </c>
      <c r="I5557" s="31">
        <f t="shared" si="571"/>
        <v>777</v>
      </c>
    </row>
    <row r="5558" spans="2:13" ht="15" customHeight="1">
      <c r="C5558" s="28"/>
      <c r="D5558" s="28"/>
      <c r="E5558" s="28"/>
      <c r="F5558" s="34" t="s">
        <v>88</v>
      </c>
      <c r="G5558" s="35"/>
      <c r="H5558" s="33"/>
      <c r="I5558" s="32">
        <f>SUM(I5554:I5557)</f>
        <v>21399.000000000004</v>
      </c>
    </row>
    <row r="5559" spans="2:13" ht="15" customHeight="1">
      <c r="C5559" s="27" t="s">
        <v>80</v>
      </c>
      <c r="D5559" s="27" t="s">
        <v>89</v>
      </c>
      <c r="E5559" s="28"/>
      <c r="F5559" s="28"/>
      <c r="G5559" s="28"/>
      <c r="H5559" s="33"/>
      <c r="I5559" s="28"/>
    </row>
    <row r="5560" spans="2:13" ht="15" customHeight="1">
      <c r="C5560" s="28"/>
      <c r="D5560" s="27" t="s">
        <v>2581</v>
      </c>
      <c r="E5560" s="27" t="s">
        <v>2582</v>
      </c>
      <c r="F5560" s="30" t="str">
        <f>VLOOKUP(E5560,MATERIAL!$C:$F,3,0)</f>
        <v>Lbr</v>
      </c>
      <c r="G5560" s="27">
        <v>0.38</v>
      </c>
      <c r="H5560" s="30">
        <f>VLOOKUP(E5560,MATERIAL!$C:$F,4,0)</f>
        <v>130900</v>
      </c>
      <c r="I5560" s="31">
        <f t="shared" ref="I5560:I5561" si="572">+G5560*H5560</f>
        <v>49742</v>
      </c>
    </row>
    <row r="5561" spans="2:13" ht="15" customHeight="1">
      <c r="C5561" s="28"/>
      <c r="D5561" s="27" t="s">
        <v>2583</v>
      </c>
      <c r="E5561" s="27" t="s">
        <v>102</v>
      </c>
      <c r="F5561" s="30" t="str">
        <f>VLOOKUP(E5561,MATERIAL!$C:$F,3,0)</f>
        <v>Kg</v>
      </c>
      <c r="G5561" s="27">
        <v>0.12</v>
      </c>
      <c r="H5561" s="30">
        <f>VLOOKUP(E5561,MATERIAL!$C:$F,4,0)</f>
        <v>18000</v>
      </c>
      <c r="I5561" s="31">
        <f t="shared" si="572"/>
        <v>2160</v>
      </c>
    </row>
    <row r="5562" spans="2:13" ht="15" customHeight="1">
      <c r="C5562" s="28"/>
      <c r="D5562" s="28"/>
      <c r="E5562" s="28"/>
      <c r="F5562" s="34" t="s">
        <v>90</v>
      </c>
      <c r="G5562" s="35"/>
      <c r="H5562" s="33"/>
      <c r="I5562" s="32">
        <f>SUM(I5560:I5561)</f>
        <v>51902</v>
      </c>
    </row>
    <row r="5563" spans="2:13" ht="15" customHeight="1">
      <c r="C5563" s="27" t="s">
        <v>81</v>
      </c>
      <c r="D5563" s="27" t="s">
        <v>91</v>
      </c>
      <c r="E5563" s="28"/>
      <c r="F5563" s="28"/>
      <c r="G5563" s="28"/>
      <c r="H5563" s="33"/>
      <c r="I5563" s="33"/>
    </row>
    <row r="5564" spans="2:13" ht="15" customHeight="1">
      <c r="C5564" s="28"/>
      <c r="D5564" s="28"/>
      <c r="E5564" s="28"/>
      <c r="F5564" s="34" t="s">
        <v>92</v>
      </c>
      <c r="G5564" s="35"/>
      <c r="H5564" s="33"/>
      <c r="I5564" s="33"/>
    </row>
    <row r="5565" spans="2:13" ht="15" customHeight="1">
      <c r="C5565" s="27" t="s">
        <v>82</v>
      </c>
      <c r="D5565" s="27" t="s">
        <v>93</v>
      </c>
      <c r="E5565" s="28"/>
      <c r="F5565" s="28"/>
      <c r="G5565" s="28"/>
      <c r="H5565" s="33"/>
      <c r="I5565" s="36">
        <f>I5558+I5562</f>
        <v>73301</v>
      </c>
    </row>
    <row r="5566" spans="2:13" ht="15" customHeight="1">
      <c r="C5566" s="27" t="s">
        <v>83</v>
      </c>
      <c r="D5566" s="27" t="str">
        <f>+"Overhead &amp; Profit "&amp;$L$3*100&amp;"%"</f>
        <v>Overhead &amp; Profit 9,5%</v>
      </c>
      <c r="E5566" s="28"/>
      <c r="F5566" s="28"/>
      <c r="G5566" s="27">
        <f>$L$3</f>
        <v>9.5000000000000001E-2</v>
      </c>
      <c r="H5566" s="28"/>
      <c r="I5566" s="36">
        <f>G5566*I5565</f>
        <v>6963.5950000000003</v>
      </c>
    </row>
    <row r="5567" spans="2:13" ht="15" customHeight="1">
      <c r="B5567" s="37" t="str">
        <f>+$M$12&amp;J5567</f>
        <v>PPA18</v>
      </c>
      <c r="C5567" s="27" t="s">
        <v>1</v>
      </c>
      <c r="D5567" s="27" t="s">
        <v>94</v>
      </c>
      <c r="E5567" s="28"/>
      <c r="F5567" s="28"/>
      <c r="G5567" s="28"/>
      <c r="H5567" s="33"/>
      <c r="I5567" s="36">
        <f>SUM(I5565:I5566)</f>
        <v>80264.595000000001</v>
      </c>
      <c r="J5567" s="21">
        <v>18</v>
      </c>
    </row>
    <row r="5568" spans="2:13" ht="15" customHeight="1">
      <c r="B5568" s="26"/>
    </row>
    <row r="5569" spans="2:13" ht="15" customHeight="1">
      <c r="B5569" s="26"/>
      <c r="C5569" s="21" t="str">
        <f>VLOOKUP(B5585,'REKAP ANALISA'!$C:$G,3,0)</f>
        <v>Pemasangan 1 m2 atap asbes gelombang 1.08mx2.40m  x 6mm</v>
      </c>
    </row>
    <row r="5570" spans="2:13">
      <c r="C5570" s="27" t="s">
        <v>0</v>
      </c>
      <c r="D5570" s="27" t="s">
        <v>60</v>
      </c>
      <c r="E5570" s="27" t="s">
        <v>59</v>
      </c>
      <c r="F5570" s="27" t="s">
        <v>61</v>
      </c>
      <c r="G5570" s="27" t="s">
        <v>62</v>
      </c>
      <c r="H5570" s="27" t="s">
        <v>85</v>
      </c>
      <c r="I5570" s="27" t="s">
        <v>86</v>
      </c>
      <c r="M5570" s="21"/>
    </row>
    <row r="5571" spans="2:13">
      <c r="C5571" s="27" t="s">
        <v>14</v>
      </c>
      <c r="D5571" s="27" t="s">
        <v>87</v>
      </c>
      <c r="E5571" s="28"/>
      <c r="F5571" s="28"/>
      <c r="G5571" s="28"/>
      <c r="H5571" s="28"/>
      <c r="I5571" s="28"/>
      <c r="M5571" s="21"/>
    </row>
    <row r="5572" spans="2:13" ht="15" customHeight="1">
      <c r="C5572" s="28"/>
      <c r="D5572" s="27" t="s">
        <v>53</v>
      </c>
      <c r="E5572" s="27" t="s">
        <v>63</v>
      </c>
      <c r="F5572" s="29" t="s">
        <v>50</v>
      </c>
      <c r="G5572" s="27">
        <v>0.14000000000000001</v>
      </c>
      <c r="H5572" s="30">
        <f>VLOOKUP(E5572,UPAH!$C:$F,4,0)</f>
        <v>93000</v>
      </c>
      <c r="I5572" s="31">
        <f t="shared" ref="I5572:I5575" si="573">+G5572*H5572</f>
        <v>13020.000000000002</v>
      </c>
    </row>
    <row r="5573" spans="2:13" ht="15" customHeight="1">
      <c r="C5573" s="28"/>
      <c r="D5573" s="27" t="s">
        <v>96</v>
      </c>
      <c r="E5573" s="27" t="s">
        <v>64</v>
      </c>
      <c r="F5573" s="29" t="s">
        <v>50</v>
      </c>
      <c r="G5573" s="27">
        <v>7.0000000000000007E-2</v>
      </c>
      <c r="H5573" s="30">
        <f>VLOOKUP(E5573,UPAH!$C:$F,4,0)</f>
        <v>98000</v>
      </c>
      <c r="I5573" s="31">
        <f t="shared" si="573"/>
        <v>6860.0000000000009</v>
      </c>
    </row>
    <row r="5574" spans="2:13" ht="15" customHeight="1">
      <c r="C5574" s="28"/>
      <c r="D5574" s="27" t="s">
        <v>51</v>
      </c>
      <c r="E5574" s="27" t="s">
        <v>65</v>
      </c>
      <c r="F5574" s="29" t="s">
        <v>50</v>
      </c>
      <c r="G5574" s="27">
        <v>7.0000000000000001E-3</v>
      </c>
      <c r="H5574" s="30">
        <f>VLOOKUP(E5574,UPAH!$C:$F,4,0)</f>
        <v>106000</v>
      </c>
      <c r="I5574" s="31">
        <f t="shared" si="573"/>
        <v>742</v>
      </c>
    </row>
    <row r="5575" spans="2:13" ht="15" customHeight="1">
      <c r="C5575" s="28"/>
      <c r="D5575" s="27" t="s">
        <v>49</v>
      </c>
      <c r="E5575" s="27" t="s">
        <v>66</v>
      </c>
      <c r="F5575" s="29" t="s">
        <v>50</v>
      </c>
      <c r="G5575" s="27">
        <v>7.0000000000000001E-3</v>
      </c>
      <c r="H5575" s="30">
        <f>VLOOKUP(E5575,UPAH!$C:$F,4,0)</f>
        <v>111000</v>
      </c>
      <c r="I5575" s="31">
        <f t="shared" si="573"/>
        <v>777</v>
      </c>
    </row>
    <row r="5576" spans="2:13" ht="15" customHeight="1">
      <c r="C5576" s="28"/>
      <c r="D5576" s="28"/>
      <c r="E5576" s="28"/>
      <c r="F5576" s="34" t="s">
        <v>88</v>
      </c>
      <c r="G5576" s="35"/>
      <c r="H5576" s="33"/>
      <c r="I5576" s="32">
        <f>SUM(I5572:I5575)</f>
        <v>21399.000000000004</v>
      </c>
    </row>
    <row r="5577" spans="2:13" ht="15" customHeight="1">
      <c r="C5577" s="27" t="s">
        <v>80</v>
      </c>
      <c r="D5577" s="27" t="s">
        <v>89</v>
      </c>
      <c r="E5577" s="28"/>
      <c r="F5577" s="28"/>
      <c r="G5577" s="28"/>
      <c r="H5577" s="33"/>
      <c r="I5577" s="28"/>
    </row>
    <row r="5578" spans="2:13" ht="15" customHeight="1">
      <c r="C5578" s="28"/>
      <c r="D5578" s="27" t="s">
        <v>2581</v>
      </c>
      <c r="E5578" s="27" t="s">
        <v>2582</v>
      </c>
      <c r="F5578" s="30" t="str">
        <f>VLOOKUP(E5578,MATERIAL!$C:$F,3,0)</f>
        <v>Lbr</v>
      </c>
      <c r="G5578" s="27">
        <v>0.46</v>
      </c>
      <c r="H5578" s="30">
        <f>VLOOKUP(E5578,MATERIAL!$C:$F,4,0)</f>
        <v>130900</v>
      </c>
      <c r="I5578" s="31">
        <f t="shared" ref="I5578:I5579" si="574">+G5578*H5578</f>
        <v>60214</v>
      </c>
    </row>
    <row r="5579" spans="2:13" ht="15" customHeight="1">
      <c r="C5579" s="28"/>
      <c r="D5579" s="27" t="s">
        <v>2583</v>
      </c>
      <c r="E5579" s="27" t="s">
        <v>102</v>
      </c>
      <c r="F5579" s="30" t="str">
        <f>VLOOKUP(E5579,MATERIAL!$C:$F,3,0)</f>
        <v>Kg</v>
      </c>
      <c r="G5579" s="27">
        <v>0.12</v>
      </c>
      <c r="H5579" s="30">
        <f>VLOOKUP(E5579,MATERIAL!$C:$F,4,0)</f>
        <v>18000</v>
      </c>
      <c r="I5579" s="31">
        <f t="shared" si="574"/>
        <v>2160</v>
      </c>
    </row>
    <row r="5580" spans="2:13" ht="15" customHeight="1">
      <c r="C5580" s="28"/>
      <c r="D5580" s="28"/>
      <c r="E5580" s="28"/>
      <c r="F5580" s="34" t="s">
        <v>90</v>
      </c>
      <c r="G5580" s="35"/>
      <c r="H5580" s="33"/>
      <c r="I5580" s="32">
        <f>SUM(I5578:I5579)</f>
        <v>62374</v>
      </c>
    </row>
    <row r="5581" spans="2:13" ht="15" customHeight="1">
      <c r="C5581" s="27" t="s">
        <v>81</v>
      </c>
      <c r="D5581" s="27" t="s">
        <v>91</v>
      </c>
      <c r="E5581" s="28"/>
      <c r="F5581" s="28"/>
      <c r="G5581" s="28"/>
      <c r="H5581" s="33"/>
      <c r="I5581" s="33"/>
    </row>
    <row r="5582" spans="2:13" ht="15" customHeight="1">
      <c r="C5582" s="28"/>
      <c r="D5582" s="28"/>
      <c r="E5582" s="28"/>
      <c r="F5582" s="34" t="s">
        <v>92</v>
      </c>
      <c r="G5582" s="35"/>
      <c r="H5582" s="33"/>
      <c r="I5582" s="33"/>
    </row>
    <row r="5583" spans="2:13" ht="15" customHeight="1">
      <c r="C5583" s="27" t="s">
        <v>82</v>
      </c>
      <c r="D5583" s="27" t="s">
        <v>93</v>
      </c>
      <c r="E5583" s="28"/>
      <c r="F5583" s="28"/>
      <c r="G5583" s="28"/>
      <c r="H5583" s="33"/>
      <c r="I5583" s="36">
        <f>I5576+I5580</f>
        <v>83773</v>
      </c>
    </row>
    <row r="5584" spans="2:13" ht="15" customHeight="1">
      <c r="C5584" s="27" t="s">
        <v>83</v>
      </c>
      <c r="D5584" s="27" t="str">
        <f>+"Overhead &amp; Profit "&amp;$L$3*100&amp;"%"</f>
        <v>Overhead &amp; Profit 9,5%</v>
      </c>
      <c r="E5584" s="28"/>
      <c r="F5584" s="28"/>
      <c r="G5584" s="27">
        <f>$L$3</f>
        <v>9.5000000000000001E-2</v>
      </c>
      <c r="H5584" s="28"/>
      <c r="I5584" s="36">
        <f>G5584*I5583</f>
        <v>7958.4350000000004</v>
      </c>
    </row>
    <row r="5585" spans="2:13" ht="15" customHeight="1">
      <c r="B5585" s="37" t="str">
        <f>+$M$12&amp;J5585</f>
        <v>PPA19</v>
      </c>
      <c r="C5585" s="27" t="s">
        <v>1</v>
      </c>
      <c r="D5585" s="27" t="s">
        <v>94</v>
      </c>
      <c r="E5585" s="28"/>
      <c r="F5585" s="28"/>
      <c r="G5585" s="28"/>
      <c r="H5585" s="33"/>
      <c r="I5585" s="36">
        <f>SUM(I5583:I5584)</f>
        <v>91731.434999999998</v>
      </c>
      <c r="J5585" s="21">
        <v>19</v>
      </c>
    </row>
    <row r="5586" spans="2:13" ht="15" customHeight="1">
      <c r="B5586" s="26"/>
    </row>
    <row r="5587" spans="2:13" ht="15" customHeight="1">
      <c r="B5587" s="26"/>
      <c r="C5587" s="21" t="str">
        <f>VLOOKUP(B5603,'REKAP ANALISA'!$C:$G,3,0)</f>
        <v>Pemasangan 1 m2 atap asbes gelombang 1.08mx2.10m  x 6mm</v>
      </c>
    </row>
    <row r="5588" spans="2:13">
      <c r="C5588" s="27" t="s">
        <v>0</v>
      </c>
      <c r="D5588" s="27" t="s">
        <v>60</v>
      </c>
      <c r="E5588" s="27" t="s">
        <v>59</v>
      </c>
      <c r="F5588" s="27" t="s">
        <v>61</v>
      </c>
      <c r="G5588" s="27" t="s">
        <v>62</v>
      </c>
      <c r="H5588" s="27" t="s">
        <v>85</v>
      </c>
      <c r="I5588" s="27" t="s">
        <v>86</v>
      </c>
      <c r="M5588" s="21"/>
    </row>
    <row r="5589" spans="2:13">
      <c r="C5589" s="27" t="s">
        <v>14</v>
      </c>
      <c r="D5589" s="27" t="s">
        <v>87</v>
      </c>
      <c r="E5589" s="28"/>
      <c r="F5589" s="28"/>
      <c r="G5589" s="28"/>
      <c r="H5589" s="28"/>
      <c r="I5589" s="28"/>
      <c r="M5589" s="21"/>
    </row>
    <row r="5590" spans="2:13" ht="15" customHeight="1">
      <c r="C5590" s="28"/>
      <c r="D5590" s="27" t="s">
        <v>53</v>
      </c>
      <c r="E5590" s="27" t="s">
        <v>63</v>
      </c>
      <c r="F5590" s="29" t="s">
        <v>50</v>
      </c>
      <c r="G5590" s="27">
        <v>0.14000000000000001</v>
      </c>
      <c r="H5590" s="30">
        <f>VLOOKUP(E5590,UPAH!$C:$F,4,0)</f>
        <v>93000</v>
      </c>
      <c r="I5590" s="31">
        <f t="shared" ref="I5590:I5593" si="575">+G5590*H5590</f>
        <v>13020.000000000002</v>
      </c>
    </row>
    <row r="5591" spans="2:13" ht="15" customHeight="1">
      <c r="C5591" s="28"/>
      <c r="D5591" s="27" t="s">
        <v>96</v>
      </c>
      <c r="E5591" s="27" t="s">
        <v>64</v>
      </c>
      <c r="F5591" s="29" t="s">
        <v>50</v>
      </c>
      <c r="G5591" s="27">
        <v>7.0000000000000007E-2</v>
      </c>
      <c r="H5591" s="30">
        <f>VLOOKUP(E5591,UPAH!$C:$F,4,0)</f>
        <v>98000</v>
      </c>
      <c r="I5591" s="31">
        <f t="shared" si="575"/>
        <v>6860.0000000000009</v>
      </c>
    </row>
    <row r="5592" spans="2:13" ht="15" customHeight="1">
      <c r="C5592" s="28"/>
      <c r="D5592" s="27" t="s">
        <v>51</v>
      </c>
      <c r="E5592" s="27" t="s">
        <v>65</v>
      </c>
      <c r="F5592" s="29" t="s">
        <v>50</v>
      </c>
      <c r="G5592" s="27">
        <v>7.0000000000000001E-3</v>
      </c>
      <c r="H5592" s="30">
        <f>VLOOKUP(E5592,UPAH!$C:$F,4,0)</f>
        <v>106000</v>
      </c>
      <c r="I5592" s="31">
        <f t="shared" si="575"/>
        <v>742</v>
      </c>
    </row>
    <row r="5593" spans="2:13" ht="15" customHeight="1">
      <c r="C5593" s="28"/>
      <c r="D5593" s="27" t="s">
        <v>49</v>
      </c>
      <c r="E5593" s="27" t="s">
        <v>66</v>
      </c>
      <c r="F5593" s="29" t="s">
        <v>50</v>
      </c>
      <c r="G5593" s="27">
        <v>7.0000000000000001E-3</v>
      </c>
      <c r="H5593" s="30">
        <f>VLOOKUP(E5593,UPAH!$C:$F,4,0)</f>
        <v>111000</v>
      </c>
      <c r="I5593" s="31">
        <f t="shared" si="575"/>
        <v>777</v>
      </c>
    </row>
    <row r="5594" spans="2:13" ht="15" customHeight="1">
      <c r="C5594" s="28"/>
      <c r="D5594" s="28"/>
      <c r="E5594" s="28"/>
      <c r="F5594" s="34" t="s">
        <v>88</v>
      </c>
      <c r="G5594" s="35"/>
      <c r="H5594" s="33"/>
      <c r="I5594" s="32">
        <f>SUM(I5590:I5593)</f>
        <v>21399.000000000004</v>
      </c>
    </row>
    <row r="5595" spans="2:13" ht="15" customHeight="1">
      <c r="C5595" s="27" t="s">
        <v>80</v>
      </c>
      <c r="D5595" s="27" t="s">
        <v>89</v>
      </c>
      <c r="E5595" s="28"/>
      <c r="F5595" s="28"/>
      <c r="G5595" s="28"/>
      <c r="H5595" s="33"/>
      <c r="I5595" s="28"/>
    </row>
    <row r="5596" spans="2:13" ht="15" customHeight="1">
      <c r="C5596" s="28"/>
      <c r="D5596" s="27" t="s">
        <v>2581</v>
      </c>
      <c r="E5596" s="27" t="s">
        <v>2582</v>
      </c>
      <c r="F5596" s="30" t="str">
        <f>VLOOKUP(E5596,MATERIAL!$C:$F,3,0)</f>
        <v>Lbr</v>
      </c>
      <c r="G5596" s="27">
        <v>0.49</v>
      </c>
      <c r="H5596" s="30">
        <f>VLOOKUP(E5596,MATERIAL!$C:$F,4,0)</f>
        <v>130900</v>
      </c>
      <c r="I5596" s="31">
        <f t="shared" ref="I5596:I5597" si="576">+G5596*H5596</f>
        <v>64141</v>
      </c>
    </row>
    <row r="5597" spans="2:13" ht="15" customHeight="1">
      <c r="C5597" s="28"/>
      <c r="D5597" s="27" t="s">
        <v>2583</v>
      </c>
      <c r="E5597" s="27" t="s">
        <v>102</v>
      </c>
      <c r="F5597" s="30" t="str">
        <f>VLOOKUP(E5597,MATERIAL!$C:$F,3,0)</f>
        <v>Kg</v>
      </c>
      <c r="G5597" s="27">
        <v>0.12</v>
      </c>
      <c r="H5597" s="30">
        <f>VLOOKUP(E5597,MATERIAL!$C:$F,4,0)</f>
        <v>18000</v>
      </c>
      <c r="I5597" s="31">
        <f t="shared" si="576"/>
        <v>2160</v>
      </c>
    </row>
    <row r="5598" spans="2:13" ht="15" customHeight="1">
      <c r="C5598" s="28"/>
      <c r="D5598" s="28"/>
      <c r="E5598" s="28"/>
      <c r="F5598" s="34" t="s">
        <v>90</v>
      </c>
      <c r="G5598" s="35"/>
      <c r="H5598" s="33"/>
      <c r="I5598" s="32">
        <f>SUM(I5596:I5597)</f>
        <v>66301</v>
      </c>
    </row>
    <row r="5599" spans="2:13" ht="15" customHeight="1">
      <c r="C5599" s="27" t="s">
        <v>81</v>
      </c>
      <c r="D5599" s="27" t="s">
        <v>91</v>
      </c>
      <c r="E5599" s="28"/>
      <c r="F5599" s="28"/>
      <c r="G5599" s="28"/>
      <c r="H5599" s="33"/>
      <c r="I5599" s="33"/>
    </row>
    <row r="5600" spans="2:13" ht="15" customHeight="1">
      <c r="C5600" s="28"/>
      <c r="D5600" s="28"/>
      <c r="E5600" s="28"/>
      <c r="F5600" s="34" t="s">
        <v>92</v>
      </c>
      <c r="G5600" s="35"/>
      <c r="H5600" s="33"/>
      <c r="I5600" s="33"/>
    </row>
    <row r="5601" spans="2:13" ht="15" customHeight="1">
      <c r="C5601" s="27" t="s">
        <v>82</v>
      </c>
      <c r="D5601" s="27" t="s">
        <v>93</v>
      </c>
      <c r="E5601" s="28"/>
      <c r="F5601" s="28"/>
      <c r="G5601" s="28"/>
      <c r="H5601" s="33"/>
      <c r="I5601" s="36">
        <f>I5594+I5598</f>
        <v>87700</v>
      </c>
    </row>
    <row r="5602" spans="2:13" ht="15" customHeight="1">
      <c r="C5602" s="27" t="s">
        <v>83</v>
      </c>
      <c r="D5602" s="27" t="str">
        <f>+"Overhead &amp; Profit "&amp;$L$3*100&amp;"%"</f>
        <v>Overhead &amp; Profit 9,5%</v>
      </c>
      <c r="E5602" s="28"/>
      <c r="F5602" s="28"/>
      <c r="G5602" s="27">
        <f>$L$3</f>
        <v>9.5000000000000001E-2</v>
      </c>
      <c r="H5602" s="28"/>
      <c r="I5602" s="36">
        <f>G5602*I5601</f>
        <v>8331.5</v>
      </c>
    </row>
    <row r="5603" spans="2:13" ht="15" customHeight="1">
      <c r="B5603" s="37" t="str">
        <f>+$M$12&amp;J5603</f>
        <v>PPA20</v>
      </c>
      <c r="C5603" s="27" t="s">
        <v>1</v>
      </c>
      <c r="D5603" s="27" t="s">
        <v>94</v>
      </c>
      <c r="E5603" s="28"/>
      <c r="F5603" s="28"/>
      <c r="G5603" s="28"/>
      <c r="H5603" s="33"/>
      <c r="I5603" s="36">
        <f>SUM(I5601:I5602)</f>
        <v>96031.5</v>
      </c>
      <c r="J5603" s="21">
        <v>20</v>
      </c>
    </row>
    <row r="5604" spans="2:13" ht="15" customHeight="1">
      <c r="B5604" s="26"/>
    </row>
    <row r="5605" spans="2:13" ht="15" customHeight="1">
      <c r="B5605" s="26"/>
      <c r="C5605" s="21" t="str">
        <f>VLOOKUP(B5621,'REKAP ANALISA'!$C:$G,3,0)</f>
        <v>Pemasangan 1 m2 atap asbes gelombang 1.08mx1.80m  x 6mm</v>
      </c>
    </row>
    <row r="5606" spans="2:13">
      <c r="C5606" s="27" t="s">
        <v>0</v>
      </c>
      <c r="D5606" s="27" t="s">
        <v>60</v>
      </c>
      <c r="E5606" s="27" t="s">
        <v>59</v>
      </c>
      <c r="F5606" s="27" t="s">
        <v>61</v>
      </c>
      <c r="G5606" s="27" t="s">
        <v>62</v>
      </c>
      <c r="H5606" s="27" t="s">
        <v>85</v>
      </c>
      <c r="I5606" s="27" t="s">
        <v>86</v>
      </c>
      <c r="M5606" s="21"/>
    </row>
    <row r="5607" spans="2:13">
      <c r="C5607" s="27" t="s">
        <v>14</v>
      </c>
      <c r="D5607" s="27" t="s">
        <v>87</v>
      </c>
      <c r="E5607" s="28"/>
      <c r="F5607" s="28"/>
      <c r="G5607" s="28"/>
      <c r="H5607" s="28"/>
      <c r="I5607" s="28"/>
      <c r="M5607" s="21"/>
    </row>
    <row r="5608" spans="2:13" ht="15" customHeight="1">
      <c r="C5608" s="28"/>
      <c r="D5608" s="27" t="s">
        <v>53</v>
      </c>
      <c r="E5608" s="27" t="s">
        <v>63</v>
      </c>
      <c r="F5608" s="29" t="s">
        <v>50</v>
      </c>
      <c r="G5608" s="27">
        <v>0.14000000000000001</v>
      </c>
      <c r="H5608" s="30">
        <f>VLOOKUP(E5608,UPAH!$C:$F,4,0)</f>
        <v>93000</v>
      </c>
      <c r="I5608" s="31">
        <f t="shared" ref="I5608:I5611" si="577">+G5608*H5608</f>
        <v>13020.000000000002</v>
      </c>
    </row>
    <row r="5609" spans="2:13" ht="15" customHeight="1">
      <c r="C5609" s="28"/>
      <c r="D5609" s="27" t="s">
        <v>96</v>
      </c>
      <c r="E5609" s="27" t="s">
        <v>64</v>
      </c>
      <c r="F5609" s="29" t="s">
        <v>50</v>
      </c>
      <c r="G5609" s="27">
        <v>7.0000000000000007E-2</v>
      </c>
      <c r="H5609" s="30">
        <f>VLOOKUP(E5609,UPAH!$C:$F,4,0)</f>
        <v>98000</v>
      </c>
      <c r="I5609" s="31">
        <f t="shared" si="577"/>
        <v>6860.0000000000009</v>
      </c>
    </row>
    <row r="5610" spans="2:13" ht="15" customHeight="1">
      <c r="C5610" s="28"/>
      <c r="D5610" s="27" t="s">
        <v>51</v>
      </c>
      <c r="E5610" s="27" t="s">
        <v>65</v>
      </c>
      <c r="F5610" s="29" t="s">
        <v>50</v>
      </c>
      <c r="G5610" s="27">
        <v>7.0000000000000001E-3</v>
      </c>
      <c r="H5610" s="30">
        <f>VLOOKUP(E5610,UPAH!$C:$F,4,0)</f>
        <v>106000</v>
      </c>
      <c r="I5610" s="31">
        <f t="shared" si="577"/>
        <v>742</v>
      </c>
    </row>
    <row r="5611" spans="2:13" ht="15" customHeight="1">
      <c r="C5611" s="28"/>
      <c r="D5611" s="27" t="s">
        <v>49</v>
      </c>
      <c r="E5611" s="27" t="s">
        <v>66</v>
      </c>
      <c r="F5611" s="29" t="s">
        <v>50</v>
      </c>
      <c r="G5611" s="27">
        <v>7.0000000000000001E-3</v>
      </c>
      <c r="H5611" s="30">
        <f>VLOOKUP(E5611,UPAH!$C:$F,4,0)</f>
        <v>111000</v>
      </c>
      <c r="I5611" s="31">
        <f t="shared" si="577"/>
        <v>777</v>
      </c>
    </row>
    <row r="5612" spans="2:13" ht="15" customHeight="1">
      <c r="C5612" s="28"/>
      <c r="D5612" s="28"/>
      <c r="E5612" s="28"/>
      <c r="F5612" s="34" t="s">
        <v>88</v>
      </c>
      <c r="G5612" s="35"/>
      <c r="H5612" s="33"/>
      <c r="I5612" s="32">
        <f>SUM(I5608:I5611)</f>
        <v>21399.000000000004</v>
      </c>
    </row>
    <row r="5613" spans="2:13" ht="15" customHeight="1">
      <c r="C5613" s="27" t="s">
        <v>80</v>
      </c>
      <c r="D5613" s="27" t="s">
        <v>89</v>
      </c>
      <c r="E5613" s="28"/>
      <c r="F5613" s="28"/>
      <c r="G5613" s="28"/>
      <c r="H5613" s="33"/>
      <c r="I5613" s="28"/>
    </row>
    <row r="5614" spans="2:13" ht="15" customHeight="1">
      <c r="C5614" s="28"/>
      <c r="D5614" s="27" t="s">
        <v>2581</v>
      </c>
      <c r="E5614" s="27" t="s">
        <v>2582</v>
      </c>
      <c r="F5614" s="30" t="str">
        <f>VLOOKUP(E5614,MATERIAL!$C:$F,3,0)</f>
        <v>Lbr</v>
      </c>
      <c r="G5614" s="27">
        <v>0.56999999999999995</v>
      </c>
      <c r="H5614" s="30">
        <f>VLOOKUP(E5614,MATERIAL!$C:$F,4,0)</f>
        <v>130900</v>
      </c>
      <c r="I5614" s="31">
        <f t="shared" ref="I5614:I5615" si="578">+G5614*H5614</f>
        <v>74613</v>
      </c>
    </row>
    <row r="5615" spans="2:13" ht="15" customHeight="1">
      <c r="C5615" s="28"/>
      <c r="D5615" s="27" t="s">
        <v>2583</v>
      </c>
      <c r="E5615" s="27" t="s">
        <v>102</v>
      </c>
      <c r="F5615" s="30" t="str">
        <f>VLOOKUP(E5615,MATERIAL!$C:$F,3,0)</f>
        <v>Kg</v>
      </c>
      <c r="G5615" s="27">
        <v>0.12</v>
      </c>
      <c r="H5615" s="30">
        <f>VLOOKUP(E5615,MATERIAL!$C:$F,4,0)</f>
        <v>18000</v>
      </c>
      <c r="I5615" s="31">
        <f t="shared" si="578"/>
        <v>2160</v>
      </c>
    </row>
    <row r="5616" spans="2:13" ht="15" customHeight="1">
      <c r="C5616" s="28"/>
      <c r="D5616" s="28"/>
      <c r="E5616" s="28"/>
      <c r="F5616" s="34" t="s">
        <v>90</v>
      </c>
      <c r="G5616" s="35"/>
      <c r="H5616" s="33"/>
      <c r="I5616" s="32">
        <f>SUM(I5614:I5615)</f>
        <v>76773</v>
      </c>
    </row>
    <row r="5617" spans="2:13" ht="15" customHeight="1">
      <c r="C5617" s="27" t="s">
        <v>81</v>
      </c>
      <c r="D5617" s="27" t="s">
        <v>91</v>
      </c>
      <c r="E5617" s="28"/>
      <c r="F5617" s="28"/>
      <c r="G5617" s="28"/>
      <c r="H5617" s="33"/>
      <c r="I5617" s="33"/>
    </row>
    <row r="5618" spans="2:13" ht="15" customHeight="1">
      <c r="C5618" s="28"/>
      <c r="D5618" s="28"/>
      <c r="E5618" s="28"/>
      <c r="F5618" s="34" t="s">
        <v>92</v>
      </c>
      <c r="G5618" s="35"/>
      <c r="H5618" s="33"/>
      <c r="I5618" s="33"/>
    </row>
    <row r="5619" spans="2:13" ht="15" customHeight="1">
      <c r="C5619" s="27" t="s">
        <v>82</v>
      </c>
      <c r="D5619" s="27" t="s">
        <v>93</v>
      </c>
      <c r="E5619" s="28"/>
      <c r="F5619" s="28"/>
      <c r="G5619" s="28"/>
      <c r="H5619" s="33"/>
      <c r="I5619" s="36">
        <f>I5612+I5616</f>
        <v>98172</v>
      </c>
    </row>
    <row r="5620" spans="2:13" ht="15" customHeight="1">
      <c r="C5620" s="27" t="s">
        <v>83</v>
      </c>
      <c r="D5620" s="27" t="str">
        <f>+"Overhead &amp; Profit "&amp;$L$3*100&amp;"%"</f>
        <v>Overhead &amp; Profit 9,5%</v>
      </c>
      <c r="E5620" s="28"/>
      <c r="F5620" s="28"/>
      <c r="G5620" s="27">
        <f>$L$3</f>
        <v>9.5000000000000001E-2</v>
      </c>
      <c r="H5620" s="28"/>
      <c r="I5620" s="36">
        <f>G5620*I5619</f>
        <v>9326.34</v>
      </c>
    </row>
    <row r="5621" spans="2:13" ht="15" customHeight="1">
      <c r="B5621" s="37" t="str">
        <f>+$M$12&amp;J5621</f>
        <v>PPA21</v>
      </c>
      <c r="C5621" s="27" t="s">
        <v>1</v>
      </c>
      <c r="D5621" s="27" t="s">
        <v>94</v>
      </c>
      <c r="E5621" s="28"/>
      <c r="F5621" s="28"/>
      <c r="G5621" s="28"/>
      <c r="H5621" s="33"/>
      <c r="I5621" s="36">
        <f>SUM(I5619:I5620)</f>
        <v>107498.34</v>
      </c>
      <c r="J5621" s="21">
        <v>21</v>
      </c>
    </row>
    <row r="5622" spans="2:13" ht="15" customHeight="1">
      <c r="B5622" s="26"/>
    </row>
    <row r="5623" spans="2:13" ht="15" customHeight="1">
      <c r="B5623" s="26"/>
      <c r="C5623" s="21" t="str">
        <f>VLOOKUP(B5639,'REKAP ANALISA'!$C:$G,3,0)</f>
        <v>Pemasangan 1 m’ bubung stel gelombang 0,92m</v>
      </c>
    </row>
    <row r="5624" spans="2:13">
      <c r="C5624" s="27" t="s">
        <v>0</v>
      </c>
      <c r="D5624" s="27" t="s">
        <v>60</v>
      </c>
      <c r="E5624" s="27" t="s">
        <v>59</v>
      </c>
      <c r="F5624" s="27" t="s">
        <v>61</v>
      </c>
      <c r="G5624" s="27" t="s">
        <v>62</v>
      </c>
      <c r="H5624" s="27" t="s">
        <v>85</v>
      </c>
      <c r="I5624" s="27" t="s">
        <v>86</v>
      </c>
      <c r="M5624" s="21"/>
    </row>
    <row r="5625" spans="2:13">
      <c r="C5625" s="27" t="s">
        <v>14</v>
      </c>
      <c r="D5625" s="27" t="s">
        <v>87</v>
      </c>
      <c r="E5625" s="28"/>
      <c r="F5625" s="28"/>
      <c r="G5625" s="28"/>
      <c r="H5625" s="28"/>
      <c r="I5625" s="28"/>
      <c r="M5625" s="21"/>
    </row>
    <row r="5626" spans="2:13" ht="15" customHeight="1">
      <c r="C5626" s="28"/>
      <c r="D5626" s="27" t="s">
        <v>53</v>
      </c>
      <c r="E5626" s="27" t="s">
        <v>63</v>
      </c>
      <c r="F5626" s="29" t="s">
        <v>50</v>
      </c>
      <c r="G5626" s="27">
        <v>8.4000000000000005E-2</v>
      </c>
      <c r="H5626" s="30">
        <f>VLOOKUP(E5626,UPAH!$C:$F,4,0)</f>
        <v>93000</v>
      </c>
      <c r="I5626" s="31">
        <f t="shared" ref="I5626:I5629" si="579">+G5626*H5626</f>
        <v>7812.0000000000009</v>
      </c>
    </row>
    <row r="5627" spans="2:13" ht="15" customHeight="1">
      <c r="C5627" s="28"/>
      <c r="D5627" s="27" t="s">
        <v>96</v>
      </c>
      <c r="E5627" s="27" t="s">
        <v>64</v>
      </c>
      <c r="F5627" s="29" t="s">
        <v>50</v>
      </c>
      <c r="G5627" s="27">
        <v>0.125</v>
      </c>
      <c r="H5627" s="30">
        <f>VLOOKUP(E5627,UPAH!$C:$F,4,0)</f>
        <v>98000</v>
      </c>
      <c r="I5627" s="31">
        <f t="shared" si="579"/>
        <v>12250</v>
      </c>
    </row>
    <row r="5628" spans="2:13" ht="15" customHeight="1">
      <c r="C5628" s="28"/>
      <c r="D5628" s="27" t="s">
        <v>51</v>
      </c>
      <c r="E5628" s="27" t="s">
        <v>65</v>
      </c>
      <c r="F5628" s="29" t="s">
        <v>50</v>
      </c>
      <c r="G5628" s="27">
        <v>1.2999999999999999E-2</v>
      </c>
      <c r="H5628" s="30">
        <f>VLOOKUP(E5628,UPAH!$C:$F,4,0)</f>
        <v>106000</v>
      </c>
      <c r="I5628" s="31">
        <f t="shared" si="579"/>
        <v>1378</v>
      </c>
    </row>
    <row r="5629" spans="2:13" ht="15" customHeight="1">
      <c r="C5629" s="28"/>
      <c r="D5629" s="27" t="s">
        <v>49</v>
      </c>
      <c r="E5629" s="27" t="s">
        <v>66</v>
      </c>
      <c r="F5629" s="29" t="s">
        <v>50</v>
      </c>
      <c r="G5629" s="27">
        <v>4.0000000000000001E-3</v>
      </c>
      <c r="H5629" s="30">
        <f>VLOOKUP(E5629,UPAH!$C:$F,4,0)</f>
        <v>111000</v>
      </c>
      <c r="I5629" s="31">
        <f t="shared" si="579"/>
        <v>444</v>
      </c>
    </row>
    <row r="5630" spans="2:13" ht="15" customHeight="1">
      <c r="C5630" s="28"/>
      <c r="D5630" s="28"/>
      <c r="E5630" s="28"/>
      <c r="F5630" s="34" t="s">
        <v>88</v>
      </c>
      <c r="G5630" s="35"/>
      <c r="H5630" s="33"/>
      <c r="I5630" s="32">
        <f>SUM(I5626:I5629)</f>
        <v>21884</v>
      </c>
    </row>
    <row r="5631" spans="2:13" ht="15" customHeight="1">
      <c r="C5631" s="27" t="s">
        <v>80</v>
      </c>
      <c r="D5631" s="27" t="s">
        <v>89</v>
      </c>
      <c r="E5631" s="28"/>
      <c r="F5631" s="28"/>
      <c r="G5631" s="28"/>
      <c r="H5631" s="33"/>
      <c r="I5631" s="28"/>
    </row>
    <row r="5632" spans="2:13" ht="15" customHeight="1">
      <c r="C5632" s="28"/>
      <c r="D5632" s="27" t="s">
        <v>2584</v>
      </c>
      <c r="E5632" s="27" t="s">
        <v>2585</v>
      </c>
      <c r="F5632" s="30" t="str">
        <f>VLOOKUP(E5632,MATERIAL!$C:$F,3,0)</f>
        <v>Lbr</v>
      </c>
      <c r="G5632" s="27">
        <v>2.4</v>
      </c>
      <c r="H5632" s="30">
        <f>VLOOKUP(E5632,MATERIAL!$C:$F,4,0)</f>
        <v>100700</v>
      </c>
      <c r="I5632" s="31">
        <f t="shared" ref="I5632:I5633" si="580">+G5632*H5632</f>
        <v>241680</v>
      </c>
    </row>
    <row r="5633" spans="2:13" ht="15" customHeight="1">
      <c r="C5633" s="28"/>
      <c r="D5633" s="27" t="s">
        <v>2324</v>
      </c>
      <c r="E5633" s="27" t="s">
        <v>102</v>
      </c>
      <c r="F5633" s="30" t="str">
        <f>VLOOKUP(E5633,MATERIAL!$C:$F,3,0)</f>
        <v>Kg</v>
      </c>
      <c r="G5633" s="27">
        <v>6</v>
      </c>
      <c r="H5633" s="30">
        <f>VLOOKUP(E5633,MATERIAL!$C:$F,4,0)</f>
        <v>18000</v>
      </c>
      <c r="I5633" s="31">
        <f t="shared" si="580"/>
        <v>108000</v>
      </c>
    </row>
    <row r="5634" spans="2:13" ht="15" customHeight="1">
      <c r="C5634" s="28"/>
      <c r="D5634" s="28"/>
      <c r="E5634" s="28"/>
      <c r="F5634" s="34" t="s">
        <v>90</v>
      </c>
      <c r="G5634" s="35"/>
      <c r="H5634" s="33"/>
      <c r="I5634" s="32">
        <f>SUM(I5632:I5633)</f>
        <v>349680</v>
      </c>
    </row>
    <row r="5635" spans="2:13" ht="15" customHeight="1">
      <c r="C5635" s="27" t="s">
        <v>81</v>
      </c>
      <c r="D5635" s="27" t="s">
        <v>91</v>
      </c>
      <c r="E5635" s="28"/>
      <c r="F5635" s="28"/>
      <c r="G5635" s="28"/>
      <c r="H5635" s="33"/>
      <c r="I5635" s="33"/>
    </row>
    <row r="5636" spans="2:13" ht="15" customHeight="1">
      <c r="C5636" s="28"/>
      <c r="D5636" s="28"/>
      <c r="E5636" s="28"/>
      <c r="F5636" s="34" t="s">
        <v>92</v>
      </c>
      <c r="G5636" s="35"/>
      <c r="H5636" s="33"/>
      <c r="I5636" s="33"/>
    </row>
    <row r="5637" spans="2:13" ht="15" customHeight="1">
      <c r="C5637" s="27" t="s">
        <v>82</v>
      </c>
      <c r="D5637" s="27" t="s">
        <v>93</v>
      </c>
      <c r="E5637" s="28"/>
      <c r="F5637" s="28"/>
      <c r="G5637" s="28"/>
      <c r="H5637" s="33"/>
      <c r="I5637" s="36">
        <f>I5630+I5634</f>
        <v>371564</v>
      </c>
    </row>
    <row r="5638" spans="2:13" ht="15" customHeight="1">
      <c r="C5638" s="27" t="s">
        <v>83</v>
      </c>
      <c r="D5638" s="27" t="str">
        <f>+"Overhead &amp; Profit "&amp;$L$3*100&amp;"%"</f>
        <v>Overhead &amp; Profit 9,5%</v>
      </c>
      <c r="E5638" s="28"/>
      <c r="F5638" s="28"/>
      <c r="G5638" s="27">
        <f>$L$3</f>
        <v>9.5000000000000001E-2</v>
      </c>
      <c r="H5638" s="28"/>
      <c r="I5638" s="36">
        <f>G5638*I5637</f>
        <v>35298.58</v>
      </c>
    </row>
    <row r="5639" spans="2:13" ht="15" customHeight="1">
      <c r="B5639" s="37" t="str">
        <f>+$M$12&amp;J5639</f>
        <v>PPA22</v>
      </c>
      <c r="C5639" s="27" t="s">
        <v>1</v>
      </c>
      <c r="D5639" s="27" t="s">
        <v>94</v>
      </c>
      <c r="E5639" s="28"/>
      <c r="F5639" s="28"/>
      <c r="G5639" s="28"/>
      <c r="H5639" s="33"/>
      <c r="I5639" s="36">
        <f>SUM(I5637:I5638)</f>
        <v>406862.58</v>
      </c>
      <c r="J5639" s="21">
        <v>22</v>
      </c>
    </row>
    <row r="5640" spans="2:13" ht="15" customHeight="1">
      <c r="B5640" s="26"/>
    </row>
    <row r="5641" spans="2:13" ht="15" customHeight="1">
      <c r="B5641" s="26"/>
      <c r="C5641" s="21" t="str">
        <f>VLOOKUP(B5657,'REKAP ANALISA'!$C:$G,3,0)</f>
        <v>Pemasangan 1 m’ bubung stel gelombang 1,05m</v>
      </c>
    </row>
    <row r="5642" spans="2:13">
      <c r="C5642" s="27" t="s">
        <v>0</v>
      </c>
      <c r="D5642" s="27" t="s">
        <v>60</v>
      </c>
      <c r="E5642" s="27" t="s">
        <v>59</v>
      </c>
      <c r="F5642" s="27" t="s">
        <v>61</v>
      </c>
      <c r="G5642" s="27" t="s">
        <v>62</v>
      </c>
      <c r="H5642" s="27" t="s">
        <v>85</v>
      </c>
      <c r="I5642" s="27" t="s">
        <v>86</v>
      </c>
      <c r="M5642" s="21"/>
    </row>
    <row r="5643" spans="2:13">
      <c r="C5643" s="27" t="s">
        <v>14</v>
      </c>
      <c r="D5643" s="27" t="s">
        <v>87</v>
      </c>
      <c r="E5643" s="28"/>
      <c r="F5643" s="28"/>
      <c r="G5643" s="28"/>
      <c r="H5643" s="28"/>
      <c r="I5643" s="28"/>
      <c r="M5643" s="21"/>
    </row>
    <row r="5644" spans="2:13" ht="15" customHeight="1">
      <c r="C5644" s="28"/>
      <c r="D5644" s="27" t="s">
        <v>53</v>
      </c>
      <c r="E5644" s="27" t="s">
        <v>63</v>
      </c>
      <c r="F5644" s="29" t="s">
        <v>50</v>
      </c>
      <c r="G5644" s="27">
        <v>8.4000000000000005E-2</v>
      </c>
      <c r="H5644" s="30">
        <f>VLOOKUP(E5644,UPAH!$C:$F,4,0)</f>
        <v>93000</v>
      </c>
      <c r="I5644" s="31">
        <f t="shared" ref="I5644:I5647" si="581">+G5644*H5644</f>
        <v>7812.0000000000009</v>
      </c>
    </row>
    <row r="5645" spans="2:13" ht="15" customHeight="1">
      <c r="C5645" s="28"/>
      <c r="D5645" s="27" t="s">
        <v>96</v>
      </c>
      <c r="E5645" s="27" t="s">
        <v>64</v>
      </c>
      <c r="F5645" s="29" t="s">
        <v>50</v>
      </c>
      <c r="G5645" s="27">
        <v>0.125</v>
      </c>
      <c r="H5645" s="30">
        <f>VLOOKUP(E5645,UPAH!$C:$F,4,0)</f>
        <v>98000</v>
      </c>
      <c r="I5645" s="31">
        <f t="shared" si="581"/>
        <v>12250</v>
      </c>
    </row>
    <row r="5646" spans="2:13" ht="15" customHeight="1">
      <c r="C5646" s="28"/>
      <c r="D5646" s="27" t="s">
        <v>51</v>
      </c>
      <c r="E5646" s="27" t="s">
        <v>65</v>
      </c>
      <c r="F5646" s="29" t="s">
        <v>50</v>
      </c>
      <c r="G5646" s="27">
        <v>1.2999999999999999E-2</v>
      </c>
      <c r="H5646" s="30">
        <f>VLOOKUP(E5646,UPAH!$C:$F,4,0)</f>
        <v>106000</v>
      </c>
      <c r="I5646" s="31">
        <f t="shared" si="581"/>
        <v>1378</v>
      </c>
    </row>
    <row r="5647" spans="2:13" ht="15" customHeight="1">
      <c r="C5647" s="28"/>
      <c r="D5647" s="27" t="s">
        <v>49</v>
      </c>
      <c r="E5647" s="27" t="s">
        <v>66</v>
      </c>
      <c r="F5647" s="29" t="s">
        <v>50</v>
      </c>
      <c r="G5647" s="27">
        <v>4.0000000000000001E-3</v>
      </c>
      <c r="H5647" s="30">
        <f>VLOOKUP(E5647,UPAH!$C:$F,4,0)</f>
        <v>111000</v>
      </c>
      <c r="I5647" s="31">
        <f t="shared" si="581"/>
        <v>444</v>
      </c>
    </row>
    <row r="5648" spans="2:13" ht="15" customHeight="1">
      <c r="C5648" s="28"/>
      <c r="D5648" s="28"/>
      <c r="E5648" s="28"/>
      <c r="F5648" s="34" t="s">
        <v>88</v>
      </c>
      <c r="G5648" s="35"/>
      <c r="H5648" s="33"/>
      <c r="I5648" s="32">
        <f>SUM(I5644:I5647)</f>
        <v>21884</v>
      </c>
    </row>
    <row r="5649" spans="2:13" ht="15" customHeight="1">
      <c r="C5649" s="27" t="s">
        <v>80</v>
      </c>
      <c r="D5649" s="27" t="s">
        <v>89</v>
      </c>
      <c r="E5649" s="28"/>
      <c r="F5649" s="28"/>
      <c r="G5649" s="28"/>
      <c r="H5649" s="33"/>
      <c r="I5649" s="28"/>
    </row>
    <row r="5650" spans="2:13" ht="15" customHeight="1">
      <c r="C5650" s="28"/>
      <c r="D5650" s="27" t="s">
        <v>2584</v>
      </c>
      <c r="E5650" s="27" t="s">
        <v>2585</v>
      </c>
      <c r="F5650" s="30" t="str">
        <f>VLOOKUP(E5650,MATERIAL!$C:$F,3,0)</f>
        <v>Lbr</v>
      </c>
      <c r="G5650" s="27">
        <v>2.1</v>
      </c>
      <c r="H5650" s="30">
        <f>VLOOKUP(E5650,MATERIAL!$C:$F,4,0)</f>
        <v>100700</v>
      </c>
      <c r="I5650" s="31">
        <f t="shared" ref="I5650:I5651" si="582">+G5650*H5650</f>
        <v>211470</v>
      </c>
    </row>
    <row r="5651" spans="2:13" ht="15" customHeight="1">
      <c r="C5651" s="28"/>
      <c r="D5651" s="27" t="s">
        <v>2324</v>
      </c>
      <c r="E5651" s="27" t="s">
        <v>102</v>
      </c>
      <c r="F5651" s="30" t="str">
        <f>VLOOKUP(E5651,MATERIAL!$C:$F,3,0)</f>
        <v>Kg</v>
      </c>
      <c r="G5651" s="27">
        <v>6</v>
      </c>
      <c r="H5651" s="30">
        <f>VLOOKUP(E5651,MATERIAL!$C:$F,4,0)</f>
        <v>18000</v>
      </c>
      <c r="I5651" s="31">
        <f t="shared" si="582"/>
        <v>108000</v>
      </c>
    </row>
    <row r="5652" spans="2:13" ht="15" customHeight="1">
      <c r="C5652" s="28"/>
      <c r="D5652" s="28"/>
      <c r="E5652" s="28"/>
      <c r="F5652" s="34" t="s">
        <v>90</v>
      </c>
      <c r="G5652" s="35"/>
      <c r="H5652" s="33"/>
      <c r="I5652" s="32">
        <f>SUM(I5650:I5651)</f>
        <v>319470</v>
      </c>
    </row>
    <row r="5653" spans="2:13" ht="15" customHeight="1">
      <c r="C5653" s="27" t="s">
        <v>81</v>
      </c>
      <c r="D5653" s="27" t="s">
        <v>91</v>
      </c>
      <c r="E5653" s="28"/>
      <c r="F5653" s="28"/>
      <c r="G5653" s="28"/>
      <c r="H5653" s="33"/>
      <c r="I5653" s="33"/>
    </row>
    <row r="5654" spans="2:13" ht="15" customHeight="1">
      <c r="C5654" s="28"/>
      <c r="D5654" s="28"/>
      <c r="E5654" s="28"/>
      <c r="F5654" s="34" t="s">
        <v>92</v>
      </c>
      <c r="G5654" s="35"/>
      <c r="H5654" s="33"/>
      <c r="I5654" s="33"/>
    </row>
    <row r="5655" spans="2:13" ht="15" customHeight="1">
      <c r="C5655" s="27" t="s">
        <v>82</v>
      </c>
      <c r="D5655" s="27" t="s">
        <v>93</v>
      </c>
      <c r="E5655" s="28"/>
      <c r="F5655" s="28"/>
      <c r="G5655" s="28"/>
      <c r="H5655" s="33"/>
      <c r="I5655" s="36">
        <f>I5648+I5652</f>
        <v>341354</v>
      </c>
    </row>
    <row r="5656" spans="2:13" ht="15" customHeight="1">
      <c r="C5656" s="27" t="s">
        <v>83</v>
      </c>
      <c r="D5656" s="27" t="str">
        <f>+"Overhead &amp; Profit "&amp;$L$3*100&amp;"%"</f>
        <v>Overhead &amp; Profit 9,5%</v>
      </c>
      <c r="E5656" s="28"/>
      <c r="F5656" s="28"/>
      <c r="G5656" s="27">
        <f>$L$3</f>
        <v>9.5000000000000001E-2</v>
      </c>
      <c r="H5656" s="28"/>
      <c r="I5656" s="36">
        <f>G5656*I5655</f>
        <v>32428.63</v>
      </c>
    </row>
    <row r="5657" spans="2:13" ht="15" customHeight="1">
      <c r="B5657" s="37" t="str">
        <f>+$M$12&amp;J5657</f>
        <v>PPA23</v>
      </c>
      <c r="C5657" s="27" t="s">
        <v>1</v>
      </c>
      <c r="D5657" s="27" t="s">
        <v>94</v>
      </c>
      <c r="E5657" s="28"/>
      <c r="F5657" s="28"/>
      <c r="G5657" s="28"/>
      <c r="H5657" s="33"/>
      <c r="I5657" s="36">
        <f>SUM(I5655:I5656)</f>
        <v>373782.63</v>
      </c>
      <c r="J5657" s="21">
        <v>23</v>
      </c>
    </row>
    <row r="5658" spans="2:13" ht="15" customHeight="1">
      <c r="B5658" s="26"/>
    </row>
    <row r="5659" spans="2:13" ht="15" customHeight="1">
      <c r="B5659" s="26"/>
      <c r="C5659" s="21" t="str">
        <f>VLOOKUP(B5675,'REKAP ANALISA'!$C:$G,3,0)</f>
        <v>Pemasangan 1 m’ bubung stel gelombang 1,08m</v>
      </c>
    </row>
    <row r="5660" spans="2:13">
      <c r="C5660" s="27" t="s">
        <v>0</v>
      </c>
      <c r="D5660" s="27" t="s">
        <v>60</v>
      </c>
      <c r="E5660" s="27" t="s">
        <v>59</v>
      </c>
      <c r="F5660" s="27" t="s">
        <v>61</v>
      </c>
      <c r="G5660" s="27" t="s">
        <v>62</v>
      </c>
      <c r="H5660" s="27" t="s">
        <v>85</v>
      </c>
      <c r="I5660" s="27" t="s">
        <v>86</v>
      </c>
      <c r="M5660" s="21"/>
    </row>
    <row r="5661" spans="2:13">
      <c r="C5661" s="27" t="s">
        <v>14</v>
      </c>
      <c r="D5661" s="27" t="s">
        <v>87</v>
      </c>
      <c r="E5661" s="28"/>
      <c r="F5661" s="28"/>
      <c r="G5661" s="28"/>
      <c r="H5661" s="28"/>
      <c r="I5661" s="28"/>
      <c r="M5661" s="21"/>
    </row>
    <row r="5662" spans="2:13" ht="15" customHeight="1">
      <c r="C5662" s="28"/>
      <c r="D5662" s="27" t="s">
        <v>53</v>
      </c>
      <c r="E5662" s="27" t="s">
        <v>63</v>
      </c>
      <c r="F5662" s="29" t="s">
        <v>50</v>
      </c>
      <c r="G5662" s="27">
        <v>8.4000000000000005E-2</v>
      </c>
      <c r="H5662" s="30">
        <f>VLOOKUP(E5662,UPAH!$C:$F,4,0)</f>
        <v>93000</v>
      </c>
      <c r="I5662" s="31">
        <f t="shared" ref="I5662:I5665" si="583">+G5662*H5662</f>
        <v>7812.0000000000009</v>
      </c>
    </row>
    <row r="5663" spans="2:13" ht="15" customHeight="1">
      <c r="C5663" s="28"/>
      <c r="D5663" s="27" t="s">
        <v>96</v>
      </c>
      <c r="E5663" s="27" t="s">
        <v>64</v>
      </c>
      <c r="F5663" s="29" t="s">
        <v>50</v>
      </c>
      <c r="G5663" s="27">
        <v>0.125</v>
      </c>
      <c r="H5663" s="30">
        <f>VLOOKUP(E5663,UPAH!$C:$F,4,0)</f>
        <v>98000</v>
      </c>
      <c r="I5663" s="31">
        <f t="shared" si="583"/>
        <v>12250</v>
      </c>
    </row>
    <row r="5664" spans="2:13" ht="15" customHeight="1">
      <c r="C5664" s="28"/>
      <c r="D5664" s="27" t="s">
        <v>51</v>
      </c>
      <c r="E5664" s="27" t="s">
        <v>65</v>
      </c>
      <c r="F5664" s="29" t="s">
        <v>50</v>
      </c>
      <c r="G5664" s="27">
        <v>1.2999999999999999E-2</v>
      </c>
      <c r="H5664" s="30">
        <f>VLOOKUP(E5664,UPAH!$C:$F,4,0)</f>
        <v>106000</v>
      </c>
      <c r="I5664" s="31">
        <f t="shared" si="583"/>
        <v>1378</v>
      </c>
    </row>
    <row r="5665" spans="2:13" ht="15" customHeight="1">
      <c r="C5665" s="28"/>
      <c r="D5665" s="27" t="s">
        <v>49</v>
      </c>
      <c r="E5665" s="27" t="s">
        <v>66</v>
      </c>
      <c r="F5665" s="29" t="s">
        <v>50</v>
      </c>
      <c r="G5665" s="27">
        <v>4.0000000000000001E-3</v>
      </c>
      <c r="H5665" s="30">
        <f>VLOOKUP(E5665,UPAH!$C:$F,4,0)</f>
        <v>111000</v>
      </c>
      <c r="I5665" s="31">
        <f t="shared" si="583"/>
        <v>444</v>
      </c>
    </row>
    <row r="5666" spans="2:13" ht="15" customHeight="1">
      <c r="C5666" s="28"/>
      <c r="D5666" s="28"/>
      <c r="E5666" s="28"/>
      <c r="F5666" s="34" t="s">
        <v>88</v>
      </c>
      <c r="G5666" s="35"/>
      <c r="H5666" s="33"/>
      <c r="I5666" s="32">
        <f>SUM(I5662:I5665)</f>
        <v>21884</v>
      </c>
    </row>
    <row r="5667" spans="2:13" ht="15" customHeight="1">
      <c r="C5667" s="27" t="s">
        <v>80</v>
      </c>
      <c r="D5667" s="27" t="s">
        <v>89</v>
      </c>
      <c r="E5667" s="28"/>
      <c r="F5667" s="28"/>
      <c r="G5667" s="28"/>
      <c r="H5667" s="33"/>
      <c r="I5667" s="28"/>
    </row>
    <row r="5668" spans="2:13" ht="15" customHeight="1">
      <c r="C5668" s="28"/>
      <c r="D5668" s="27" t="s">
        <v>2584</v>
      </c>
      <c r="E5668" s="27" t="s">
        <v>2585</v>
      </c>
      <c r="F5668" s="30" t="str">
        <f>VLOOKUP(E5668,MATERIAL!$C:$F,3,0)</f>
        <v>Lbr</v>
      </c>
      <c r="G5668" s="27">
        <v>2.0499999999999998</v>
      </c>
      <c r="H5668" s="30">
        <f>VLOOKUP(E5668,MATERIAL!$C:$F,4,0)</f>
        <v>100700</v>
      </c>
      <c r="I5668" s="31">
        <f t="shared" ref="I5668:I5669" si="584">+G5668*H5668</f>
        <v>206434.99999999997</v>
      </c>
    </row>
    <row r="5669" spans="2:13" ht="15" customHeight="1">
      <c r="C5669" s="28"/>
      <c r="D5669" s="27" t="s">
        <v>2324</v>
      </c>
      <c r="E5669" s="27" t="s">
        <v>102</v>
      </c>
      <c r="F5669" s="30" t="str">
        <f>VLOOKUP(E5669,MATERIAL!$C:$F,3,0)</f>
        <v>Kg</v>
      </c>
      <c r="G5669" s="27">
        <v>6</v>
      </c>
      <c r="H5669" s="30">
        <f>VLOOKUP(E5669,MATERIAL!$C:$F,4,0)</f>
        <v>18000</v>
      </c>
      <c r="I5669" s="31">
        <f t="shared" si="584"/>
        <v>108000</v>
      </c>
    </row>
    <row r="5670" spans="2:13" ht="15" customHeight="1">
      <c r="C5670" s="28"/>
      <c r="D5670" s="28"/>
      <c r="E5670" s="28"/>
      <c r="F5670" s="34" t="s">
        <v>90</v>
      </c>
      <c r="G5670" s="35"/>
      <c r="H5670" s="33"/>
      <c r="I5670" s="32">
        <f>SUM(I5668:I5669)</f>
        <v>314435</v>
      </c>
    </row>
    <row r="5671" spans="2:13" ht="15" customHeight="1">
      <c r="C5671" s="27" t="s">
        <v>81</v>
      </c>
      <c r="D5671" s="27" t="s">
        <v>91</v>
      </c>
      <c r="E5671" s="28"/>
      <c r="F5671" s="28"/>
      <c r="G5671" s="28"/>
      <c r="H5671" s="33"/>
      <c r="I5671" s="33"/>
    </row>
    <row r="5672" spans="2:13" ht="15" customHeight="1">
      <c r="C5672" s="28"/>
      <c r="D5672" s="28"/>
      <c r="E5672" s="28"/>
      <c r="F5672" s="34" t="s">
        <v>92</v>
      </c>
      <c r="G5672" s="35"/>
      <c r="H5672" s="33"/>
      <c r="I5672" s="33"/>
    </row>
    <row r="5673" spans="2:13" ht="15" customHeight="1">
      <c r="C5673" s="27" t="s">
        <v>82</v>
      </c>
      <c r="D5673" s="27" t="s">
        <v>93</v>
      </c>
      <c r="E5673" s="28"/>
      <c r="F5673" s="28"/>
      <c r="G5673" s="28"/>
      <c r="H5673" s="33"/>
      <c r="I5673" s="36">
        <f>I5666+I5670</f>
        <v>336319</v>
      </c>
    </row>
    <row r="5674" spans="2:13" ht="15" customHeight="1">
      <c r="C5674" s="27" t="s">
        <v>83</v>
      </c>
      <c r="D5674" s="27" t="str">
        <f>+"Overhead &amp; Profit "&amp;$L$3*100&amp;"%"</f>
        <v>Overhead &amp; Profit 9,5%</v>
      </c>
      <c r="E5674" s="28"/>
      <c r="F5674" s="28"/>
      <c r="G5674" s="27">
        <f>$L$3</f>
        <v>9.5000000000000001E-2</v>
      </c>
      <c r="H5674" s="28"/>
      <c r="I5674" s="36">
        <f>G5674*I5673</f>
        <v>31950.305</v>
      </c>
    </row>
    <row r="5675" spans="2:13" ht="15" customHeight="1">
      <c r="B5675" s="37" t="str">
        <f>+$M$12&amp;J5675</f>
        <v>PPA24</v>
      </c>
      <c r="C5675" s="27" t="s">
        <v>1</v>
      </c>
      <c r="D5675" s="27" t="s">
        <v>94</v>
      </c>
      <c r="E5675" s="28"/>
      <c r="F5675" s="28"/>
      <c r="G5675" s="28"/>
      <c r="H5675" s="33"/>
      <c r="I5675" s="36">
        <f>SUM(I5673:I5674)</f>
        <v>368269.30499999999</v>
      </c>
      <c r="J5675" s="21">
        <v>24</v>
      </c>
    </row>
    <row r="5676" spans="2:13" ht="15" customHeight="1">
      <c r="B5676" s="26"/>
    </row>
    <row r="5677" spans="2:13" ht="15" customHeight="1">
      <c r="B5677" s="26"/>
      <c r="C5677" s="21" t="str">
        <f>VLOOKUP(B5693,'REKAP ANALISA'!$C:$G,3,0)</f>
        <v>Pemasangan 1 m’ nok paten 0,92m</v>
      </c>
    </row>
    <row r="5678" spans="2:13">
      <c r="C5678" s="27" t="s">
        <v>0</v>
      </c>
      <c r="D5678" s="27" t="s">
        <v>60</v>
      </c>
      <c r="E5678" s="27" t="s">
        <v>59</v>
      </c>
      <c r="F5678" s="27" t="s">
        <v>61</v>
      </c>
      <c r="G5678" s="27" t="s">
        <v>62</v>
      </c>
      <c r="H5678" s="27" t="s">
        <v>85</v>
      </c>
      <c r="I5678" s="27" t="s">
        <v>86</v>
      </c>
      <c r="M5678" s="21"/>
    </row>
    <row r="5679" spans="2:13">
      <c r="C5679" s="27" t="s">
        <v>14</v>
      </c>
      <c r="D5679" s="27" t="s">
        <v>87</v>
      </c>
      <c r="E5679" s="28"/>
      <c r="F5679" s="28"/>
      <c r="G5679" s="28"/>
      <c r="H5679" s="28"/>
      <c r="I5679" s="28"/>
      <c r="M5679" s="21"/>
    </row>
    <row r="5680" spans="2:13" ht="15" customHeight="1">
      <c r="C5680" s="28"/>
      <c r="D5680" s="27" t="s">
        <v>53</v>
      </c>
      <c r="E5680" s="27" t="s">
        <v>63</v>
      </c>
      <c r="F5680" s="29" t="s">
        <v>50</v>
      </c>
      <c r="G5680" s="27">
        <v>8.4000000000000005E-2</v>
      </c>
      <c r="H5680" s="30">
        <f>VLOOKUP(E5680,UPAH!$C:$F,4,0)</f>
        <v>93000</v>
      </c>
      <c r="I5680" s="31">
        <f t="shared" ref="I5680:I5683" si="585">+G5680*H5680</f>
        <v>7812.0000000000009</v>
      </c>
    </row>
    <row r="5681" spans="2:13" ht="15" customHeight="1">
      <c r="C5681" s="28"/>
      <c r="D5681" s="27" t="s">
        <v>96</v>
      </c>
      <c r="E5681" s="27" t="s">
        <v>64</v>
      </c>
      <c r="F5681" s="29" t="s">
        <v>50</v>
      </c>
      <c r="G5681" s="27">
        <v>0.125</v>
      </c>
      <c r="H5681" s="30">
        <f>VLOOKUP(E5681,UPAH!$C:$F,4,0)</f>
        <v>98000</v>
      </c>
      <c r="I5681" s="31">
        <f t="shared" si="585"/>
        <v>12250</v>
      </c>
    </row>
    <row r="5682" spans="2:13" ht="15" customHeight="1">
      <c r="C5682" s="28"/>
      <c r="D5682" s="27" t="s">
        <v>51</v>
      </c>
      <c r="E5682" s="27" t="s">
        <v>65</v>
      </c>
      <c r="F5682" s="29" t="s">
        <v>50</v>
      </c>
      <c r="G5682" s="27">
        <v>1.2999999999999999E-2</v>
      </c>
      <c r="H5682" s="30">
        <f>VLOOKUP(E5682,UPAH!$C:$F,4,0)</f>
        <v>106000</v>
      </c>
      <c r="I5682" s="31">
        <f t="shared" si="585"/>
        <v>1378</v>
      </c>
    </row>
    <row r="5683" spans="2:13" ht="15" customHeight="1">
      <c r="C5683" s="28"/>
      <c r="D5683" s="27" t="s">
        <v>49</v>
      </c>
      <c r="E5683" s="27" t="s">
        <v>66</v>
      </c>
      <c r="F5683" s="29" t="s">
        <v>50</v>
      </c>
      <c r="G5683" s="27">
        <v>4.0000000000000001E-3</v>
      </c>
      <c r="H5683" s="30">
        <f>VLOOKUP(E5683,UPAH!$C:$F,4,0)</f>
        <v>111000</v>
      </c>
      <c r="I5683" s="31">
        <f t="shared" si="585"/>
        <v>444</v>
      </c>
    </row>
    <row r="5684" spans="2:13" ht="15" customHeight="1">
      <c r="C5684" s="28"/>
      <c r="D5684" s="28"/>
      <c r="E5684" s="28"/>
      <c r="F5684" s="34" t="s">
        <v>88</v>
      </c>
      <c r="G5684" s="35"/>
      <c r="H5684" s="33"/>
      <c r="I5684" s="32">
        <f>SUM(I5680:I5683)</f>
        <v>21884</v>
      </c>
    </row>
    <row r="5685" spans="2:13" ht="15" customHeight="1">
      <c r="C5685" s="27" t="s">
        <v>80</v>
      </c>
      <c r="D5685" s="27" t="s">
        <v>89</v>
      </c>
      <c r="E5685" s="28"/>
      <c r="F5685" s="28"/>
      <c r="G5685" s="28"/>
      <c r="H5685" s="33"/>
      <c r="I5685" s="28"/>
    </row>
    <row r="5686" spans="2:13" ht="15" customHeight="1">
      <c r="C5686" s="28"/>
      <c r="D5686" s="27" t="s">
        <v>2586</v>
      </c>
      <c r="E5686" s="27" t="s">
        <v>2587</v>
      </c>
      <c r="F5686" s="30" t="str">
        <f>VLOOKUP(E5686,MATERIAL!$C:$F,3,0)</f>
        <v>Lbr</v>
      </c>
      <c r="G5686" s="27">
        <v>1.2</v>
      </c>
      <c r="H5686" s="30">
        <f>VLOOKUP(E5686,MATERIAL!$C:$F,4,0)</f>
        <v>43800</v>
      </c>
      <c r="I5686" s="31">
        <f t="shared" ref="I5686:I5687" si="586">+G5686*H5686</f>
        <v>52560</v>
      </c>
    </row>
    <row r="5687" spans="2:13" ht="15" customHeight="1">
      <c r="C5687" s="28"/>
      <c r="D5687" s="27" t="s">
        <v>2324</v>
      </c>
      <c r="E5687" s="27" t="s">
        <v>102</v>
      </c>
      <c r="F5687" s="30" t="str">
        <f>VLOOKUP(E5687,MATERIAL!$C:$F,3,0)</f>
        <v>Kg</v>
      </c>
      <c r="G5687" s="27">
        <v>6</v>
      </c>
      <c r="H5687" s="30">
        <f>VLOOKUP(E5687,MATERIAL!$C:$F,4,0)</f>
        <v>18000</v>
      </c>
      <c r="I5687" s="31">
        <f t="shared" si="586"/>
        <v>108000</v>
      </c>
    </row>
    <row r="5688" spans="2:13" ht="15" customHeight="1">
      <c r="C5688" s="28"/>
      <c r="D5688" s="28"/>
      <c r="E5688" s="28"/>
      <c r="F5688" s="34" t="s">
        <v>90</v>
      </c>
      <c r="G5688" s="35"/>
      <c r="H5688" s="33"/>
      <c r="I5688" s="32">
        <f>SUM(I5686:I5687)</f>
        <v>160560</v>
      </c>
    </row>
    <row r="5689" spans="2:13" ht="15" customHeight="1">
      <c r="C5689" s="27" t="s">
        <v>81</v>
      </c>
      <c r="D5689" s="27" t="s">
        <v>91</v>
      </c>
      <c r="E5689" s="28"/>
      <c r="F5689" s="28"/>
      <c r="G5689" s="28"/>
      <c r="H5689" s="33"/>
      <c r="I5689" s="33"/>
    </row>
    <row r="5690" spans="2:13" ht="15" customHeight="1">
      <c r="C5690" s="28"/>
      <c r="D5690" s="28"/>
      <c r="E5690" s="28"/>
      <c r="F5690" s="34" t="s">
        <v>92</v>
      </c>
      <c r="G5690" s="35"/>
      <c r="H5690" s="33"/>
      <c r="I5690" s="33"/>
    </row>
    <row r="5691" spans="2:13" ht="15" customHeight="1">
      <c r="C5691" s="27" t="s">
        <v>82</v>
      </c>
      <c r="D5691" s="27" t="s">
        <v>93</v>
      </c>
      <c r="E5691" s="28"/>
      <c r="F5691" s="28"/>
      <c r="G5691" s="28"/>
      <c r="H5691" s="33"/>
      <c r="I5691" s="36">
        <f>I5684+I5688</f>
        <v>182444</v>
      </c>
    </row>
    <row r="5692" spans="2:13" ht="15" customHeight="1">
      <c r="C5692" s="27" t="s">
        <v>83</v>
      </c>
      <c r="D5692" s="27" t="str">
        <f>+"Overhead &amp; Profit "&amp;$L$3*100&amp;"%"</f>
        <v>Overhead &amp; Profit 9,5%</v>
      </c>
      <c r="E5692" s="28"/>
      <c r="F5692" s="28"/>
      <c r="G5692" s="27">
        <f>$L$3</f>
        <v>9.5000000000000001E-2</v>
      </c>
      <c r="H5692" s="28"/>
      <c r="I5692" s="36">
        <f>G5692*I5691</f>
        <v>17332.18</v>
      </c>
    </row>
    <row r="5693" spans="2:13" ht="15" customHeight="1">
      <c r="B5693" s="37" t="str">
        <f>+$M$12&amp;J5693</f>
        <v>PPA25</v>
      </c>
      <c r="C5693" s="27" t="s">
        <v>1</v>
      </c>
      <c r="D5693" s="27" t="s">
        <v>94</v>
      </c>
      <c r="E5693" s="28"/>
      <c r="F5693" s="28"/>
      <c r="G5693" s="28"/>
      <c r="H5693" s="33"/>
      <c r="I5693" s="36">
        <f>SUM(I5691:I5692)</f>
        <v>199776.18</v>
      </c>
      <c r="J5693" s="21">
        <v>25</v>
      </c>
    </row>
    <row r="5694" spans="2:13" ht="15" customHeight="1">
      <c r="B5694" s="26"/>
    </row>
    <row r="5695" spans="2:13" ht="15" customHeight="1">
      <c r="B5695" s="26"/>
      <c r="C5695" s="21" t="str">
        <f>VLOOKUP(B5711,'REKAP ANALISA'!$C:$G,3,0)</f>
        <v>Pemasangan 1 m’ nok paten 1,05m</v>
      </c>
    </row>
    <row r="5696" spans="2:13">
      <c r="C5696" s="27" t="s">
        <v>0</v>
      </c>
      <c r="D5696" s="27" t="s">
        <v>60</v>
      </c>
      <c r="E5696" s="27" t="s">
        <v>59</v>
      </c>
      <c r="F5696" s="27" t="s">
        <v>61</v>
      </c>
      <c r="G5696" s="27" t="s">
        <v>62</v>
      </c>
      <c r="H5696" s="27" t="s">
        <v>85</v>
      </c>
      <c r="I5696" s="27" t="s">
        <v>86</v>
      </c>
      <c r="M5696" s="21"/>
    </row>
    <row r="5697" spans="2:13">
      <c r="C5697" s="27" t="s">
        <v>14</v>
      </c>
      <c r="D5697" s="27" t="s">
        <v>87</v>
      </c>
      <c r="E5697" s="28"/>
      <c r="F5697" s="28"/>
      <c r="G5697" s="28"/>
      <c r="H5697" s="28"/>
      <c r="I5697" s="28"/>
      <c r="M5697" s="21"/>
    </row>
    <row r="5698" spans="2:13" ht="15" customHeight="1">
      <c r="C5698" s="28"/>
      <c r="D5698" s="27" t="s">
        <v>53</v>
      </c>
      <c r="E5698" s="27" t="s">
        <v>63</v>
      </c>
      <c r="F5698" s="29" t="s">
        <v>50</v>
      </c>
      <c r="G5698" s="27">
        <v>8.4000000000000005E-2</v>
      </c>
      <c r="H5698" s="30">
        <f>VLOOKUP(E5698,UPAH!$C:$F,4,0)</f>
        <v>93000</v>
      </c>
      <c r="I5698" s="31">
        <f t="shared" ref="I5698:I5701" si="587">+G5698*H5698</f>
        <v>7812.0000000000009</v>
      </c>
    </row>
    <row r="5699" spans="2:13" ht="15" customHeight="1">
      <c r="C5699" s="28"/>
      <c r="D5699" s="27" t="s">
        <v>96</v>
      </c>
      <c r="E5699" s="27" t="s">
        <v>64</v>
      </c>
      <c r="F5699" s="29" t="s">
        <v>50</v>
      </c>
      <c r="G5699" s="27">
        <v>0.125</v>
      </c>
      <c r="H5699" s="30">
        <f>VLOOKUP(E5699,UPAH!$C:$F,4,0)</f>
        <v>98000</v>
      </c>
      <c r="I5699" s="31">
        <f t="shared" si="587"/>
        <v>12250</v>
      </c>
    </row>
    <row r="5700" spans="2:13" ht="15" customHeight="1">
      <c r="C5700" s="28"/>
      <c r="D5700" s="27" t="s">
        <v>51</v>
      </c>
      <c r="E5700" s="27" t="s">
        <v>65</v>
      </c>
      <c r="F5700" s="29" t="s">
        <v>50</v>
      </c>
      <c r="G5700" s="27">
        <v>1.2999999999999999E-2</v>
      </c>
      <c r="H5700" s="30">
        <f>VLOOKUP(E5700,UPAH!$C:$F,4,0)</f>
        <v>106000</v>
      </c>
      <c r="I5700" s="31">
        <f t="shared" si="587"/>
        <v>1378</v>
      </c>
    </row>
    <row r="5701" spans="2:13" ht="15" customHeight="1">
      <c r="C5701" s="28"/>
      <c r="D5701" s="27" t="s">
        <v>49</v>
      </c>
      <c r="E5701" s="27" t="s">
        <v>66</v>
      </c>
      <c r="F5701" s="29" t="s">
        <v>50</v>
      </c>
      <c r="G5701" s="27">
        <v>4.0000000000000001E-3</v>
      </c>
      <c r="H5701" s="30">
        <f>VLOOKUP(E5701,UPAH!$C:$F,4,0)</f>
        <v>111000</v>
      </c>
      <c r="I5701" s="31">
        <f t="shared" si="587"/>
        <v>444</v>
      </c>
    </row>
    <row r="5702" spans="2:13" ht="15" customHeight="1">
      <c r="C5702" s="28"/>
      <c r="D5702" s="28"/>
      <c r="E5702" s="28"/>
      <c r="F5702" s="34" t="s">
        <v>88</v>
      </c>
      <c r="G5702" s="35"/>
      <c r="H5702" s="33"/>
      <c r="I5702" s="32">
        <f>SUM(I5698:I5701)</f>
        <v>21884</v>
      </c>
    </row>
    <row r="5703" spans="2:13" ht="15" customHeight="1">
      <c r="C5703" s="27" t="s">
        <v>80</v>
      </c>
      <c r="D5703" s="27" t="s">
        <v>89</v>
      </c>
      <c r="E5703" s="28"/>
      <c r="F5703" s="28"/>
      <c r="G5703" s="28"/>
      <c r="H5703" s="33"/>
      <c r="I5703" s="28"/>
    </row>
    <row r="5704" spans="2:13" ht="15" customHeight="1">
      <c r="C5704" s="28"/>
      <c r="D5704" s="27" t="s">
        <v>2586</v>
      </c>
      <c r="E5704" s="27" t="s">
        <v>2587</v>
      </c>
      <c r="F5704" s="30" t="str">
        <f>VLOOKUP(E5704,MATERIAL!$C:$F,3,0)</f>
        <v>Lbr</v>
      </c>
      <c r="G5704" s="27">
        <v>1.2</v>
      </c>
      <c r="H5704" s="30">
        <f>VLOOKUP(E5704,MATERIAL!$C:$F,4,0)</f>
        <v>43800</v>
      </c>
      <c r="I5704" s="31">
        <f t="shared" ref="I5704:I5705" si="588">+G5704*H5704</f>
        <v>52560</v>
      </c>
    </row>
    <row r="5705" spans="2:13" ht="15" customHeight="1">
      <c r="C5705" s="28"/>
      <c r="D5705" s="27" t="s">
        <v>2324</v>
      </c>
      <c r="E5705" s="27" t="s">
        <v>102</v>
      </c>
      <c r="F5705" s="30" t="str">
        <f>VLOOKUP(E5705,MATERIAL!$C:$F,3,0)</f>
        <v>Kg</v>
      </c>
      <c r="G5705" s="27">
        <v>6</v>
      </c>
      <c r="H5705" s="30">
        <f>VLOOKUP(E5705,MATERIAL!$C:$F,4,0)</f>
        <v>18000</v>
      </c>
      <c r="I5705" s="31">
        <f t="shared" si="588"/>
        <v>108000</v>
      </c>
    </row>
    <row r="5706" spans="2:13" ht="15" customHeight="1">
      <c r="C5706" s="28"/>
      <c r="D5706" s="28"/>
      <c r="E5706" s="28"/>
      <c r="F5706" s="34" t="s">
        <v>90</v>
      </c>
      <c r="G5706" s="35"/>
      <c r="H5706" s="33"/>
      <c r="I5706" s="32">
        <f>SUM(I5704:I5705)</f>
        <v>160560</v>
      </c>
    </row>
    <row r="5707" spans="2:13" ht="15" customHeight="1">
      <c r="C5707" s="27" t="s">
        <v>81</v>
      </c>
      <c r="D5707" s="27" t="s">
        <v>91</v>
      </c>
      <c r="E5707" s="28"/>
      <c r="F5707" s="28"/>
      <c r="G5707" s="28"/>
      <c r="H5707" s="33"/>
      <c r="I5707" s="33"/>
    </row>
    <row r="5708" spans="2:13" ht="15" customHeight="1">
      <c r="C5708" s="28"/>
      <c r="D5708" s="28"/>
      <c r="E5708" s="28"/>
      <c r="F5708" s="34" t="s">
        <v>92</v>
      </c>
      <c r="G5708" s="35"/>
      <c r="H5708" s="33"/>
      <c r="I5708" s="33"/>
    </row>
    <row r="5709" spans="2:13" ht="15" customHeight="1">
      <c r="C5709" s="27" t="s">
        <v>82</v>
      </c>
      <c r="D5709" s="27" t="s">
        <v>93</v>
      </c>
      <c r="E5709" s="28"/>
      <c r="F5709" s="28"/>
      <c r="G5709" s="28"/>
      <c r="H5709" s="33"/>
      <c r="I5709" s="36">
        <f>I5702+I5706</f>
        <v>182444</v>
      </c>
    </row>
    <row r="5710" spans="2:13" ht="15" customHeight="1">
      <c r="C5710" s="27" t="s">
        <v>83</v>
      </c>
      <c r="D5710" s="27" t="str">
        <f>+"Overhead &amp; Profit "&amp;$L$3*100&amp;"%"</f>
        <v>Overhead &amp; Profit 9,5%</v>
      </c>
      <c r="E5710" s="28"/>
      <c r="F5710" s="28"/>
      <c r="G5710" s="27">
        <f>$L$3</f>
        <v>9.5000000000000001E-2</v>
      </c>
      <c r="H5710" s="28"/>
      <c r="I5710" s="36">
        <f>G5710*I5709</f>
        <v>17332.18</v>
      </c>
    </row>
    <row r="5711" spans="2:13" ht="15" customHeight="1">
      <c r="B5711" s="37" t="str">
        <f>+$M$12&amp;J5711</f>
        <v>PPA26</v>
      </c>
      <c r="C5711" s="27" t="s">
        <v>1</v>
      </c>
      <c r="D5711" s="27" t="s">
        <v>94</v>
      </c>
      <c r="E5711" s="28"/>
      <c r="F5711" s="28"/>
      <c r="G5711" s="28"/>
      <c r="H5711" s="33"/>
      <c r="I5711" s="36">
        <f>SUM(I5709:I5710)</f>
        <v>199776.18</v>
      </c>
      <c r="J5711" s="21">
        <v>26</v>
      </c>
    </row>
    <row r="5712" spans="2:13" ht="15" customHeight="1">
      <c r="B5712" s="26"/>
    </row>
    <row r="5713" spans="2:13" ht="15" customHeight="1">
      <c r="B5713" s="26"/>
      <c r="C5713" s="21" t="str">
        <f>VLOOKUP(B5729,'REKAP ANALISA'!$C:$G,3,0)</f>
        <v>Pemasangan 1 m’ nok paten 1,08m</v>
      </c>
    </row>
    <row r="5714" spans="2:13">
      <c r="C5714" s="27" t="s">
        <v>0</v>
      </c>
      <c r="D5714" s="27" t="s">
        <v>60</v>
      </c>
      <c r="E5714" s="27" t="s">
        <v>59</v>
      </c>
      <c r="F5714" s="27" t="s">
        <v>61</v>
      </c>
      <c r="G5714" s="27" t="s">
        <v>62</v>
      </c>
      <c r="H5714" s="27" t="s">
        <v>85</v>
      </c>
      <c r="I5714" s="27" t="s">
        <v>86</v>
      </c>
      <c r="M5714" s="21"/>
    </row>
    <row r="5715" spans="2:13">
      <c r="C5715" s="27" t="s">
        <v>14</v>
      </c>
      <c r="D5715" s="27" t="s">
        <v>87</v>
      </c>
      <c r="E5715" s="28"/>
      <c r="F5715" s="28"/>
      <c r="G5715" s="28"/>
      <c r="H5715" s="28"/>
      <c r="I5715" s="28"/>
      <c r="M5715" s="21"/>
    </row>
    <row r="5716" spans="2:13" ht="15" customHeight="1">
      <c r="C5716" s="28"/>
      <c r="D5716" s="27" t="s">
        <v>53</v>
      </c>
      <c r="E5716" s="27" t="s">
        <v>63</v>
      </c>
      <c r="F5716" s="29" t="s">
        <v>50</v>
      </c>
      <c r="G5716" s="27">
        <v>8.4000000000000005E-2</v>
      </c>
      <c r="H5716" s="30">
        <f>VLOOKUP(E5716,UPAH!$C:$F,4,0)</f>
        <v>93000</v>
      </c>
      <c r="I5716" s="31">
        <f t="shared" ref="I5716:I5719" si="589">+G5716*H5716</f>
        <v>7812.0000000000009</v>
      </c>
    </row>
    <row r="5717" spans="2:13" ht="15" customHeight="1">
      <c r="C5717" s="28"/>
      <c r="D5717" s="27" t="s">
        <v>96</v>
      </c>
      <c r="E5717" s="27" t="s">
        <v>64</v>
      </c>
      <c r="F5717" s="29" t="s">
        <v>50</v>
      </c>
      <c r="G5717" s="27">
        <v>0.125</v>
      </c>
      <c r="H5717" s="30">
        <f>VLOOKUP(E5717,UPAH!$C:$F,4,0)</f>
        <v>98000</v>
      </c>
      <c r="I5717" s="31">
        <f t="shared" si="589"/>
        <v>12250</v>
      </c>
    </row>
    <row r="5718" spans="2:13" ht="15" customHeight="1">
      <c r="C5718" s="28"/>
      <c r="D5718" s="27" t="s">
        <v>51</v>
      </c>
      <c r="E5718" s="27" t="s">
        <v>65</v>
      </c>
      <c r="F5718" s="29" t="s">
        <v>50</v>
      </c>
      <c r="G5718" s="27">
        <v>1.2999999999999999E-2</v>
      </c>
      <c r="H5718" s="30">
        <f>VLOOKUP(E5718,UPAH!$C:$F,4,0)</f>
        <v>106000</v>
      </c>
      <c r="I5718" s="31">
        <f t="shared" si="589"/>
        <v>1378</v>
      </c>
    </row>
    <row r="5719" spans="2:13" ht="15" customHeight="1">
      <c r="C5719" s="28"/>
      <c r="D5719" s="27" t="s">
        <v>49</v>
      </c>
      <c r="E5719" s="27" t="s">
        <v>66</v>
      </c>
      <c r="F5719" s="29" t="s">
        <v>50</v>
      </c>
      <c r="G5719" s="27">
        <v>4.0000000000000001E-3</v>
      </c>
      <c r="H5719" s="30">
        <f>VLOOKUP(E5719,UPAH!$C:$F,4,0)</f>
        <v>111000</v>
      </c>
      <c r="I5719" s="31">
        <f t="shared" si="589"/>
        <v>444</v>
      </c>
    </row>
    <row r="5720" spans="2:13" ht="15" customHeight="1">
      <c r="C5720" s="28"/>
      <c r="D5720" s="28"/>
      <c r="E5720" s="28"/>
      <c r="F5720" s="34" t="s">
        <v>88</v>
      </c>
      <c r="G5720" s="35"/>
      <c r="H5720" s="33"/>
      <c r="I5720" s="32">
        <f>SUM(I5716:I5719)</f>
        <v>21884</v>
      </c>
    </row>
    <row r="5721" spans="2:13" ht="15" customHeight="1">
      <c r="C5721" s="27" t="s">
        <v>80</v>
      </c>
      <c r="D5721" s="27" t="s">
        <v>89</v>
      </c>
      <c r="E5721" s="28"/>
      <c r="F5721" s="28"/>
      <c r="G5721" s="28"/>
      <c r="H5721" s="33"/>
      <c r="I5721" s="28"/>
    </row>
    <row r="5722" spans="2:13" ht="15" customHeight="1">
      <c r="C5722" s="28"/>
      <c r="D5722" s="27" t="s">
        <v>2586</v>
      </c>
      <c r="E5722" s="27" t="s">
        <v>2587</v>
      </c>
      <c r="F5722" s="30" t="str">
        <f>VLOOKUP(E5722,MATERIAL!$C:$F,3,0)</f>
        <v>Lbr</v>
      </c>
      <c r="G5722" s="27">
        <v>1.2</v>
      </c>
      <c r="H5722" s="30">
        <f>VLOOKUP(E5722,MATERIAL!$C:$F,4,0)</f>
        <v>43800</v>
      </c>
      <c r="I5722" s="31">
        <f t="shared" ref="I5722:I5723" si="590">+G5722*H5722</f>
        <v>52560</v>
      </c>
    </row>
    <row r="5723" spans="2:13" ht="15" customHeight="1">
      <c r="C5723" s="28"/>
      <c r="D5723" s="27" t="s">
        <v>2324</v>
      </c>
      <c r="E5723" s="27" t="s">
        <v>102</v>
      </c>
      <c r="F5723" s="30" t="str">
        <f>VLOOKUP(E5723,MATERIAL!$C:$F,3,0)</f>
        <v>Kg</v>
      </c>
      <c r="G5723" s="27">
        <v>6</v>
      </c>
      <c r="H5723" s="30">
        <f>VLOOKUP(E5723,MATERIAL!$C:$F,4,0)</f>
        <v>18000</v>
      </c>
      <c r="I5723" s="31">
        <f t="shared" si="590"/>
        <v>108000</v>
      </c>
    </row>
    <row r="5724" spans="2:13" ht="15" customHeight="1">
      <c r="C5724" s="28"/>
      <c r="D5724" s="28"/>
      <c r="E5724" s="28"/>
      <c r="F5724" s="34" t="s">
        <v>90</v>
      </c>
      <c r="G5724" s="35"/>
      <c r="H5724" s="33"/>
      <c r="I5724" s="32">
        <f>SUM(I5722:I5723)</f>
        <v>160560</v>
      </c>
    </row>
    <row r="5725" spans="2:13" ht="15" customHeight="1">
      <c r="C5725" s="27" t="s">
        <v>81</v>
      </c>
      <c r="D5725" s="27" t="s">
        <v>91</v>
      </c>
      <c r="E5725" s="28"/>
      <c r="F5725" s="28"/>
      <c r="G5725" s="28"/>
      <c r="H5725" s="33"/>
      <c r="I5725" s="33"/>
    </row>
    <row r="5726" spans="2:13" ht="15" customHeight="1">
      <c r="C5726" s="28"/>
      <c r="D5726" s="28"/>
      <c r="E5726" s="28"/>
      <c r="F5726" s="34" t="s">
        <v>92</v>
      </c>
      <c r="G5726" s="35"/>
      <c r="H5726" s="33"/>
      <c r="I5726" s="33"/>
    </row>
    <row r="5727" spans="2:13" ht="15" customHeight="1">
      <c r="C5727" s="27" t="s">
        <v>82</v>
      </c>
      <c r="D5727" s="27" t="s">
        <v>93</v>
      </c>
      <c r="E5727" s="28"/>
      <c r="F5727" s="28"/>
      <c r="G5727" s="28"/>
      <c r="H5727" s="33"/>
      <c r="I5727" s="36">
        <f>I5720+I5724</f>
        <v>182444</v>
      </c>
    </row>
    <row r="5728" spans="2:13" ht="15" customHeight="1">
      <c r="C5728" s="27" t="s">
        <v>83</v>
      </c>
      <c r="D5728" s="27" t="str">
        <f>+"Overhead &amp; Profit "&amp;$L$3*100&amp;"%"</f>
        <v>Overhead &amp; Profit 9,5%</v>
      </c>
      <c r="E5728" s="28"/>
      <c r="F5728" s="28"/>
      <c r="G5728" s="27">
        <f>$L$3</f>
        <v>9.5000000000000001E-2</v>
      </c>
      <c r="H5728" s="28"/>
      <c r="I5728" s="36">
        <f>G5728*I5727</f>
        <v>17332.18</v>
      </c>
    </row>
    <row r="5729" spans="2:13" ht="15" customHeight="1">
      <c r="B5729" s="37" t="str">
        <f>+$M$12&amp;J5729</f>
        <v>PPA27</v>
      </c>
      <c r="C5729" s="27" t="s">
        <v>1</v>
      </c>
      <c r="D5729" s="27" t="s">
        <v>94</v>
      </c>
      <c r="E5729" s="28"/>
      <c r="F5729" s="28"/>
      <c r="G5729" s="28"/>
      <c r="H5729" s="33"/>
      <c r="I5729" s="36">
        <f>SUM(I5727:I5728)</f>
        <v>199776.18</v>
      </c>
      <c r="J5729" s="21">
        <v>27</v>
      </c>
    </row>
    <row r="5730" spans="2:13" ht="15" customHeight="1">
      <c r="B5730" s="26"/>
    </row>
    <row r="5731" spans="2:13" ht="15" customHeight="1">
      <c r="B5731" s="26"/>
      <c r="C5731" s="21" t="str">
        <f>VLOOKUP(B5747,'REKAP ANALISA'!$C:$G,3,0)</f>
        <v>Pemasangan 1 m’ nok stel rata 0,92m</v>
      </c>
    </row>
    <row r="5732" spans="2:13">
      <c r="C5732" s="27" t="s">
        <v>0</v>
      </c>
      <c r="D5732" s="27" t="s">
        <v>60</v>
      </c>
      <c r="E5732" s="27" t="s">
        <v>59</v>
      </c>
      <c r="F5732" s="27" t="s">
        <v>61</v>
      </c>
      <c r="G5732" s="27" t="s">
        <v>62</v>
      </c>
      <c r="H5732" s="27" t="s">
        <v>85</v>
      </c>
      <c r="I5732" s="27" t="s">
        <v>86</v>
      </c>
      <c r="M5732" s="21"/>
    </row>
    <row r="5733" spans="2:13">
      <c r="C5733" s="27" t="s">
        <v>14</v>
      </c>
      <c r="D5733" s="27" t="s">
        <v>87</v>
      </c>
      <c r="E5733" s="28"/>
      <c r="F5733" s="28"/>
      <c r="G5733" s="28"/>
      <c r="H5733" s="28"/>
      <c r="I5733" s="28"/>
      <c r="M5733" s="21"/>
    </row>
    <row r="5734" spans="2:13" ht="15" customHeight="1">
      <c r="C5734" s="28"/>
      <c r="D5734" s="27" t="s">
        <v>53</v>
      </c>
      <c r="E5734" s="27" t="s">
        <v>63</v>
      </c>
      <c r="F5734" s="29" t="s">
        <v>50</v>
      </c>
      <c r="G5734" s="27">
        <v>0.1</v>
      </c>
      <c r="H5734" s="30">
        <f>VLOOKUP(E5734,UPAH!$C:$F,4,0)</f>
        <v>93000</v>
      </c>
      <c r="I5734" s="31">
        <f t="shared" ref="I5734:I5737" si="591">+G5734*H5734</f>
        <v>9300</v>
      </c>
    </row>
    <row r="5735" spans="2:13" ht="15" customHeight="1">
      <c r="C5735" s="28"/>
      <c r="D5735" s="27" t="s">
        <v>96</v>
      </c>
      <c r="E5735" s="27" t="s">
        <v>64</v>
      </c>
      <c r="F5735" s="29" t="s">
        <v>50</v>
      </c>
      <c r="G5735" s="27">
        <v>0.15</v>
      </c>
      <c r="H5735" s="30">
        <f>VLOOKUP(E5735,UPAH!$C:$F,4,0)</f>
        <v>98000</v>
      </c>
      <c r="I5735" s="31">
        <f t="shared" si="591"/>
        <v>14700</v>
      </c>
    </row>
    <row r="5736" spans="2:13" ht="15" customHeight="1">
      <c r="C5736" s="28"/>
      <c r="D5736" s="27" t="s">
        <v>51</v>
      </c>
      <c r="E5736" s="27" t="s">
        <v>65</v>
      </c>
      <c r="F5736" s="29" t="s">
        <v>50</v>
      </c>
      <c r="G5736" s="27">
        <v>1.2999999999999999E-2</v>
      </c>
      <c r="H5736" s="30">
        <f>VLOOKUP(E5736,UPAH!$C:$F,4,0)</f>
        <v>106000</v>
      </c>
      <c r="I5736" s="31">
        <f t="shared" si="591"/>
        <v>1378</v>
      </c>
    </row>
    <row r="5737" spans="2:13" ht="15" customHeight="1">
      <c r="C5737" s="28"/>
      <c r="D5737" s="27" t="s">
        <v>49</v>
      </c>
      <c r="E5737" s="27" t="s">
        <v>66</v>
      </c>
      <c r="F5737" s="29" t="s">
        <v>50</v>
      </c>
      <c r="G5737" s="27">
        <v>4.0000000000000001E-3</v>
      </c>
      <c r="H5737" s="30">
        <f>VLOOKUP(E5737,UPAH!$C:$F,4,0)</f>
        <v>111000</v>
      </c>
      <c r="I5737" s="31">
        <f t="shared" si="591"/>
        <v>444</v>
      </c>
    </row>
    <row r="5738" spans="2:13" ht="15" customHeight="1">
      <c r="C5738" s="28"/>
      <c r="D5738" s="28"/>
      <c r="E5738" s="28"/>
      <c r="F5738" s="34" t="s">
        <v>88</v>
      </c>
      <c r="G5738" s="35"/>
      <c r="H5738" s="33"/>
      <c r="I5738" s="32">
        <f>SUM(I5734:I5737)</f>
        <v>25822</v>
      </c>
    </row>
    <row r="5739" spans="2:13" ht="15" customHeight="1">
      <c r="C5739" s="27" t="s">
        <v>80</v>
      </c>
      <c r="D5739" s="27" t="s">
        <v>89</v>
      </c>
      <c r="E5739" s="28"/>
      <c r="F5739" s="28"/>
      <c r="G5739" s="28"/>
      <c r="H5739" s="33"/>
      <c r="I5739" s="28"/>
    </row>
    <row r="5740" spans="2:13" ht="15" customHeight="1">
      <c r="C5740" s="28"/>
      <c r="D5740" s="27" t="s">
        <v>2586</v>
      </c>
      <c r="E5740" s="27" t="s">
        <v>2587</v>
      </c>
      <c r="F5740" s="30" t="str">
        <f>VLOOKUP(E5740,MATERIAL!$C:$F,3,0)</f>
        <v>Lbr</v>
      </c>
      <c r="G5740" s="27">
        <v>1.1000000000000001</v>
      </c>
      <c r="H5740" s="30">
        <f>VLOOKUP(E5740,MATERIAL!$C:$F,4,0)</f>
        <v>43800</v>
      </c>
      <c r="I5740" s="31">
        <f t="shared" ref="I5740:I5741" si="592">+G5740*H5740</f>
        <v>48180.000000000007</v>
      </c>
    </row>
    <row r="5741" spans="2:13" ht="15" customHeight="1">
      <c r="C5741" s="28"/>
      <c r="D5741" s="27" t="s">
        <v>2324</v>
      </c>
      <c r="E5741" s="27" t="s">
        <v>102</v>
      </c>
      <c r="F5741" s="30" t="str">
        <f>VLOOKUP(E5741,MATERIAL!$C:$F,3,0)</f>
        <v>Kg</v>
      </c>
      <c r="G5741" s="27">
        <v>6</v>
      </c>
      <c r="H5741" s="30">
        <f>VLOOKUP(E5741,MATERIAL!$C:$F,4,0)</f>
        <v>18000</v>
      </c>
      <c r="I5741" s="31">
        <f t="shared" si="592"/>
        <v>108000</v>
      </c>
    </row>
    <row r="5742" spans="2:13" ht="15" customHeight="1">
      <c r="C5742" s="28"/>
      <c r="D5742" s="28"/>
      <c r="E5742" s="28"/>
      <c r="F5742" s="34" t="s">
        <v>90</v>
      </c>
      <c r="G5742" s="35"/>
      <c r="H5742" s="33"/>
      <c r="I5742" s="32">
        <f>SUM(I5740:I5741)</f>
        <v>156180</v>
      </c>
    </row>
    <row r="5743" spans="2:13" ht="15" customHeight="1">
      <c r="C5743" s="27" t="s">
        <v>81</v>
      </c>
      <c r="D5743" s="27" t="s">
        <v>91</v>
      </c>
      <c r="E5743" s="28"/>
      <c r="F5743" s="28"/>
      <c r="G5743" s="28"/>
      <c r="H5743" s="33"/>
      <c r="I5743" s="33"/>
    </row>
    <row r="5744" spans="2:13" ht="15" customHeight="1">
      <c r="C5744" s="28"/>
      <c r="D5744" s="28"/>
      <c r="E5744" s="28"/>
      <c r="F5744" s="34" t="s">
        <v>92</v>
      </c>
      <c r="G5744" s="35"/>
      <c r="H5744" s="33"/>
      <c r="I5744" s="33"/>
    </row>
    <row r="5745" spans="2:13" ht="15" customHeight="1">
      <c r="C5745" s="27" t="s">
        <v>82</v>
      </c>
      <c r="D5745" s="27" t="s">
        <v>93</v>
      </c>
      <c r="E5745" s="28"/>
      <c r="F5745" s="28"/>
      <c r="G5745" s="28"/>
      <c r="H5745" s="33"/>
      <c r="I5745" s="36">
        <f>I5738+I5742</f>
        <v>182002</v>
      </c>
    </row>
    <row r="5746" spans="2:13" ht="15" customHeight="1">
      <c r="C5746" s="27" t="s">
        <v>83</v>
      </c>
      <c r="D5746" s="27" t="str">
        <f>+"Overhead &amp; Profit "&amp;$L$3*100&amp;"%"</f>
        <v>Overhead &amp; Profit 9,5%</v>
      </c>
      <c r="E5746" s="28"/>
      <c r="F5746" s="28"/>
      <c r="G5746" s="27">
        <f>$L$3</f>
        <v>9.5000000000000001E-2</v>
      </c>
      <c r="H5746" s="33"/>
      <c r="I5746" s="36">
        <f>G5746*I5745</f>
        <v>17290.189999999999</v>
      </c>
    </row>
    <row r="5747" spans="2:13" ht="15" customHeight="1">
      <c r="B5747" s="37" t="str">
        <f>+$M$12&amp;J5747</f>
        <v>PPA28</v>
      </c>
      <c r="C5747" s="27" t="s">
        <v>1</v>
      </c>
      <c r="D5747" s="27" t="s">
        <v>94</v>
      </c>
      <c r="E5747" s="28"/>
      <c r="F5747" s="28"/>
      <c r="G5747" s="28"/>
      <c r="H5747" s="33"/>
      <c r="I5747" s="36">
        <f>SUM(I5745:I5746)</f>
        <v>199292.19</v>
      </c>
      <c r="J5747" s="21">
        <v>28</v>
      </c>
    </row>
    <row r="5748" spans="2:13" ht="15" customHeight="1">
      <c r="B5748" s="26"/>
    </row>
    <row r="5749" spans="2:13" ht="15" customHeight="1">
      <c r="B5749" s="26"/>
      <c r="C5749" s="21" t="str">
        <f>VLOOKUP(B5765,'REKAP ANALISA'!$C:$G,3,0)</f>
        <v>Pemasangan 1 m’ nok stel rata 1,05m</v>
      </c>
    </row>
    <row r="5750" spans="2:13">
      <c r="C5750" s="27" t="s">
        <v>0</v>
      </c>
      <c r="D5750" s="27" t="s">
        <v>60</v>
      </c>
      <c r="E5750" s="27" t="s">
        <v>59</v>
      </c>
      <c r="F5750" s="27" t="s">
        <v>61</v>
      </c>
      <c r="G5750" s="27" t="s">
        <v>62</v>
      </c>
      <c r="H5750" s="27" t="s">
        <v>85</v>
      </c>
      <c r="I5750" s="27" t="s">
        <v>86</v>
      </c>
      <c r="M5750" s="21"/>
    </row>
    <row r="5751" spans="2:13">
      <c r="C5751" s="27" t="s">
        <v>14</v>
      </c>
      <c r="D5751" s="27" t="s">
        <v>87</v>
      </c>
      <c r="E5751" s="28"/>
      <c r="F5751" s="28"/>
      <c r="G5751" s="28"/>
      <c r="H5751" s="28"/>
      <c r="I5751" s="28"/>
      <c r="M5751" s="21"/>
    </row>
    <row r="5752" spans="2:13" ht="15" customHeight="1">
      <c r="C5752" s="28"/>
      <c r="D5752" s="27" t="s">
        <v>53</v>
      </c>
      <c r="E5752" s="27" t="s">
        <v>63</v>
      </c>
      <c r="F5752" s="29" t="s">
        <v>50</v>
      </c>
      <c r="G5752" s="27">
        <v>8.4000000000000005E-2</v>
      </c>
      <c r="H5752" s="30">
        <f>VLOOKUP(E5752,UPAH!$C:$F,4,0)</f>
        <v>93000</v>
      </c>
      <c r="I5752" s="31">
        <f t="shared" ref="I5752:I5755" si="593">+G5752*H5752</f>
        <v>7812.0000000000009</v>
      </c>
    </row>
    <row r="5753" spans="2:13" ht="15" customHeight="1">
      <c r="C5753" s="28"/>
      <c r="D5753" s="27" t="s">
        <v>96</v>
      </c>
      <c r="E5753" s="27" t="s">
        <v>64</v>
      </c>
      <c r="F5753" s="29" t="s">
        <v>50</v>
      </c>
      <c r="G5753" s="27">
        <v>0.125</v>
      </c>
      <c r="H5753" s="30">
        <f>VLOOKUP(E5753,UPAH!$C:$F,4,0)</f>
        <v>98000</v>
      </c>
      <c r="I5753" s="31">
        <f t="shared" si="593"/>
        <v>12250</v>
      </c>
    </row>
    <row r="5754" spans="2:13" ht="15" customHeight="1">
      <c r="C5754" s="28"/>
      <c r="D5754" s="27" t="s">
        <v>51</v>
      </c>
      <c r="E5754" s="27" t="s">
        <v>65</v>
      </c>
      <c r="F5754" s="29" t="s">
        <v>50</v>
      </c>
      <c r="G5754" s="27">
        <v>1.2999999999999999E-2</v>
      </c>
      <c r="H5754" s="30">
        <f>VLOOKUP(E5754,UPAH!$C:$F,4,0)</f>
        <v>106000</v>
      </c>
      <c r="I5754" s="31">
        <f t="shared" si="593"/>
        <v>1378</v>
      </c>
    </row>
    <row r="5755" spans="2:13" ht="15" customHeight="1">
      <c r="C5755" s="28"/>
      <c r="D5755" s="27" t="s">
        <v>49</v>
      </c>
      <c r="E5755" s="27" t="s">
        <v>66</v>
      </c>
      <c r="F5755" s="29" t="s">
        <v>50</v>
      </c>
      <c r="G5755" s="27">
        <v>4.0000000000000001E-3</v>
      </c>
      <c r="H5755" s="30">
        <f>VLOOKUP(E5755,UPAH!$C:$F,4,0)</f>
        <v>111000</v>
      </c>
      <c r="I5755" s="31">
        <f t="shared" si="593"/>
        <v>444</v>
      </c>
    </row>
    <row r="5756" spans="2:13" ht="15" customHeight="1">
      <c r="C5756" s="28"/>
      <c r="D5756" s="28"/>
      <c r="E5756" s="28"/>
      <c r="F5756" s="34" t="s">
        <v>88</v>
      </c>
      <c r="G5756" s="35"/>
      <c r="H5756" s="33"/>
      <c r="I5756" s="32">
        <f>SUM(I5752:I5755)</f>
        <v>21884</v>
      </c>
    </row>
    <row r="5757" spans="2:13" ht="15" customHeight="1">
      <c r="C5757" s="27" t="s">
        <v>80</v>
      </c>
      <c r="D5757" s="27" t="s">
        <v>89</v>
      </c>
      <c r="E5757" s="28"/>
      <c r="F5757" s="28"/>
      <c r="G5757" s="28"/>
      <c r="H5757" s="33"/>
      <c r="I5757" s="28"/>
    </row>
    <row r="5758" spans="2:13" ht="15" customHeight="1">
      <c r="C5758" s="28"/>
      <c r="D5758" s="27" t="s">
        <v>2586</v>
      </c>
      <c r="E5758" s="27" t="s">
        <v>2587</v>
      </c>
      <c r="F5758" s="30" t="str">
        <f>VLOOKUP(E5758,MATERIAL!$C:$F,3,0)</f>
        <v>Lbr</v>
      </c>
      <c r="G5758" s="27">
        <v>1.1000000000000001</v>
      </c>
      <c r="H5758" s="30">
        <f>VLOOKUP(E5758,MATERIAL!$C:$F,4,0)</f>
        <v>43800</v>
      </c>
      <c r="I5758" s="31">
        <f t="shared" ref="I5758:I5759" si="594">+G5758*H5758</f>
        <v>48180.000000000007</v>
      </c>
    </row>
    <row r="5759" spans="2:13" ht="15" customHeight="1">
      <c r="C5759" s="28"/>
      <c r="D5759" s="27" t="s">
        <v>2324</v>
      </c>
      <c r="E5759" s="27" t="s">
        <v>102</v>
      </c>
      <c r="F5759" s="30" t="str">
        <f>VLOOKUP(E5759,MATERIAL!$C:$F,3,0)</f>
        <v>Kg</v>
      </c>
      <c r="G5759" s="27">
        <v>6</v>
      </c>
      <c r="H5759" s="30">
        <f>VLOOKUP(E5759,MATERIAL!$C:$F,4,0)</f>
        <v>18000</v>
      </c>
      <c r="I5759" s="31">
        <f t="shared" si="594"/>
        <v>108000</v>
      </c>
    </row>
    <row r="5760" spans="2:13" ht="15" customHeight="1">
      <c r="C5760" s="28"/>
      <c r="D5760" s="28"/>
      <c r="E5760" s="28"/>
      <c r="F5760" s="34" t="s">
        <v>90</v>
      </c>
      <c r="G5760" s="35"/>
      <c r="H5760" s="33"/>
      <c r="I5760" s="32">
        <f>SUM(I5758:I5759)</f>
        <v>156180</v>
      </c>
    </row>
    <row r="5761" spans="2:13" ht="15" customHeight="1">
      <c r="C5761" s="27" t="s">
        <v>81</v>
      </c>
      <c r="D5761" s="27" t="s">
        <v>91</v>
      </c>
      <c r="E5761" s="28"/>
      <c r="F5761" s="28"/>
      <c r="G5761" s="28"/>
      <c r="H5761" s="33"/>
      <c r="I5761" s="33"/>
    </row>
    <row r="5762" spans="2:13" ht="15" customHeight="1">
      <c r="C5762" s="28"/>
      <c r="D5762" s="28"/>
      <c r="E5762" s="28"/>
      <c r="F5762" s="34" t="s">
        <v>92</v>
      </c>
      <c r="G5762" s="35"/>
      <c r="H5762" s="33"/>
      <c r="I5762" s="33"/>
    </row>
    <row r="5763" spans="2:13" ht="15" customHeight="1">
      <c r="C5763" s="27" t="s">
        <v>82</v>
      </c>
      <c r="D5763" s="27" t="s">
        <v>93</v>
      </c>
      <c r="E5763" s="28"/>
      <c r="F5763" s="28"/>
      <c r="G5763" s="28"/>
      <c r="H5763" s="33"/>
      <c r="I5763" s="36">
        <f>I5756+I5760</f>
        <v>178064</v>
      </c>
    </row>
    <row r="5764" spans="2:13" ht="15" customHeight="1">
      <c r="C5764" s="27" t="s">
        <v>83</v>
      </c>
      <c r="D5764" s="27" t="str">
        <f>+"Overhead &amp; Profit "&amp;$L$3*100&amp;"%"</f>
        <v>Overhead &amp; Profit 9,5%</v>
      </c>
      <c r="E5764" s="28"/>
      <c r="F5764" s="28"/>
      <c r="G5764" s="27">
        <f>$L$3</f>
        <v>9.5000000000000001E-2</v>
      </c>
      <c r="H5764" s="28"/>
      <c r="I5764" s="36">
        <f>G5764*I5763</f>
        <v>16916.080000000002</v>
      </c>
    </row>
    <row r="5765" spans="2:13" ht="15" customHeight="1">
      <c r="B5765" s="37" t="str">
        <f>+$M$12&amp;J5765</f>
        <v>PPA29</v>
      </c>
      <c r="C5765" s="27" t="s">
        <v>1</v>
      </c>
      <c r="D5765" s="27" t="s">
        <v>94</v>
      </c>
      <c r="E5765" s="28"/>
      <c r="F5765" s="28"/>
      <c r="G5765" s="28"/>
      <c r="H5765" s="33"/>
      <c r="I5765" s="36">
        <f>SUM(I5763:I5764)</f>
        <v>194980.08000000002</v>
      </c>
      <c r="J5765" s="21">
        <v>29</v>
      </c>
    </row>
    <row r="5766" spans="2:13" ht="15" customHeight="1">
      <c r="B5766" s="26"/>
    </row>
    <row r="5767" spans="2:13" ht="15" customHeight="1">
      <c r="B5767" s="26"/>
      <c r="C5767" s="21" t="str">
        <f>VLOOKUP(B5783,'REKAP ANALISA'!$C:$G,3,0)</f>
        <v>Pemasangan 1 m2 genteng beton</v>
      </c>
    </row>
    <row r="5768" spans="2:13">
      <c r="C5768" s="27" t="s">
        <v>0</v>
      </c>
      <c r="D5768" s="27" t="s">
        <v>60</v>
      </c>
      <c r="E5768" s="27" t="s">
        <v>59</v>
      </c>
      <c r="F5768" s="27" t="s">
        <v>61</v>
      </c>
      <c r="G5768" s="27" t="s">
        <v>62</v>
      </c>
      <c r="H5768" s="27" t="s">
        <v>85</v>
      </c>
      <c r="I5768" s="27" t="s">
        <v>86</v>
      </c>
      <c r="M5768" s="21"/>
    </row>
    <row r="5769" spans="2:13">
      <c r="C5769" s="27" t="s">
        <v>14</v>
      </c>
      <c r="D5769" s="27" t="s">
        <v>87</v>
      </c>
      <c r="E5769" s="28"/>
      <c r="F5769" s="28"/>
      <c r="G5769" s="28"/>
      <c r="H5769" s="28"/>
      <c r="I5769" s="28"/>
      <c r="M5769" s="21"/>
    </row>
    <row r="5770" spans="2:13" ht="15" customHeight="1">
      <c r="C5770" s="28"/>
      <c r="D5770" s="27" t="s">
        <v>53</v>
      </c>
      <c r="E5770" s="27" t="s">
        <v>63</v>
      </c>
      <c r="F5770" s="29" t="s">
        <v>50</v>
      </c>
      <c r="G5770" s="27">
        <v>0.2</v>
      </c>
      <c r="H5770" s="30">
        <f>VLOOKUP(E5770,UPAH!$C:$F,4,0)</f>
        <v>93000</v>
      </c>
      <c r="I5770" s="31">
        <f t="shared" ref="I5770:I5773" si="595">+G5770*H5770</f>
        <v>18600</v>
      </c>
    </row>
    <row r="5771" spans="2:13" ht="15" customHeight="1">
      <c r="C5771" s="28"/>
      <c r="D5771" s="27" t="s">
        <v>96</v>
      </c>
      <c r="E5771" s="27" t="s">
        <v>64</v>
      </c>
      <c r="F5771" s="29" t="s">
        <v>50</v>
      </c>
      <c r="G5771" s="27">
        <v>0.1</v>
      </c>
      <c r="H5771" s="30">
        <f>VLOOKUP(E5771,UPAH!$C:$F,4,0)</f>
        <v>98000</v>
      </c>
      <c r="I5771" s="31">
        <f t="shared" si="595"/>
        <v>9800</v>
      </c>
    </row>
    <row r="5772" spans="2:13" ht="15" customHeight="1">
      <c r="C5772" s="28"/>
      <c r="D5772" s="27" t="s">
        <v>51</v>
      </c>
      <c r="E5772" s="27" t="s">
        <v>65</v>
      </c>
      <c r="F5772" s="29" t="s">
        <v>50</v>
      </c>
      <c r="G5772" s="27">
        <v>0.01</v>
      </c>
      <c r="H5772" s="30">
        <f>VLOOKUP(E5772,UPAH!$C:$F,4,0)</f>
        <v>106000</v>
      </c>
      <c r="I5772" s="31">
        <f t="shared" si="595"/>
        <v>1060</v>
      </c>
    </row>
    <row r="5773" spans="2:13" ht="15" customHeight="1">
      <c r="C5773" s="28"/>
      <c r="D5773" s="27" t="s">
        <v>49</v>
      </c>
      <c r="E5773" s="27" t="s">
        <v>66</v>
      </c>
      <c r="F5773" s="29" t="s">
        <v>50</v>
      </c>
      <c r="G5773" s="27">
        <v>0.01</v>
      </c>
      <c r="H5773" s="30">
        <f>VLOOKUP(E5773,UPAH!$C:$F,4,0)</f>
        <v>111000</v>
      </c>
      <c r="I5773" s="31">
        <f t="shared" si="595"/>
        <v>1110</v>
      </c>
    </row>
    <row r="5774" spans="2:13" ht="15" customHeight="1">
      <c r="C5774" s="28"/>
      <c r="D5774" s="28"/>
      <c r="E5774" s="28"/>
      <c r="F5774" s="34" t="s">
        <v>88</v>
      </c>
      <c r="G5774" s="35"/>
      <c r="H5774" s="33"/>
      <c r="I5774" s="32">
        <f>SUM(I5770:I5773)</f>
        <v>30570</v>
      </c>
    </row>
    <row r="5775" spans="2:13" ht="15" customHeight="1">
      <c r="C5775" s="27" t="s">
        <v>80</v>
      </c>
      <c r="D5775" s="27" t="s">
        <v>89</v>
      </c>
      <c r="E5775" s="28"/>
      <c r="F5775" s="28"/>
      <c r="G5775" s="28"/>
      <c r="H5775" s="33"/>
      <c r="I5775" s="28"/>
    </row>
    <row r="5776" spans="2:13" ht="15" customHeight="1">
      <c r="C5776" s="28"/>
      <c r="D5776" s="27" t="s">
        <v>2588</v>
      </c>
      <c r="E5776" s="27" t="s">
        <v>2589</v>
      </c>
      <c r="F5776" s="30" t="str">
        <f>VLOOKUP(E5776,MATERIAL!$C:$F,3,0)</f>
        <v>Bh</v>
      </c>
      <c r="G5776" s="27">
        <v>11</v>
      </c>
      <c r="H5776" s="30">
        <f>VLOOKUP(E5776,MATERIAL!$C:$F,4,0)</f>
        <v>9200</v>
      </c>
      <c r="I5776" s="31">
        <f t="shared" ref="I5776:I5777" si="596">+G5776*H5776</f>
        <v>101200</v>
      </c>
    </row>
    <row r="5777" spans="2:13" ht="15" customHeight="1">
      <c r="C5777" s="28"/>
      <c r="D5777" s="27" t="s">
        <v>2243</v>
      </c>
      <c r="E5777" s="27" t="s">
        <v>102</v>
      </c>
      <c r="F5777" s="30" t="str">
        <f>VLOOKUP(E5777,MATERIAL!$C:$F,3,0)</f>
        <v>Kg</v>
      </c>
      <c r="G5777" s="27">
        <v>0.03</v>
      </c>
      <c r="H5777" s="30">
        <f>VLOOKUP(E5777,MATERIAL!$C:$F,4,0)</f>
        <v>18000</v>
      </c>
      <c r="I5777" s="31">
        <f t="shared" si="596"/>
        <v>540</v>
      </c>
    </row>
    <row r="5778" spans="2:13" ht="15" customHeight="1">
      <c r="C5778" s="28"/>
      <c r="D5778" s="28"/>
      <c r="E5778" s="28"/>
      <c r="F5778" s="34" t="s">
        <v>90</v>
      </c>
      <c r="G5778" s="35"/>
      <c r="H5778" s="33"/>
      <c r="I5778" s="32">
        <f>SUM(I5776:I5777)</f>
        <v>101740</v>
      </c>
    </row>
    <row r="5779" spans="2:13" ht="15" customHeight="1">
      <c r="C5779" s="27" t="s">
        <v>81</v>
      </c>
      <c r="D5779" s="27" t="s">
        <v>91</v>
      </c>
      <c r="E5779" s="28"/>
      <c r="F5779" s="28"/>
      <c r="G5779" s="28"/>
      <c r="H5779" s="33"/>
      <c r="I5779" s="33"/>
    </row>
    <row r="5780" spans="2:13" ht="15" customHeight="1">
      <c r="C5780" s="28"/>
      <c r="D5780" s="28"/>
      <c r="E5780" s="28"/>
      <c r="F5780" s="34" t="s">
        <v>92</v>
      </c>
      <c r="G5780" s="35"/>
      <c r="H5780" s="33"/>
      <c r="I5780" s="33"/>
    </row>
    <row r="5781" spans="2:13" ht="15" customHeight="1">
      <c r="C5781" s="27" t="s">
        <v>82</v>
      </c>
      <c r="D5781" s="27" t="s">
        <v>93</v>
      </c>
      <c r="E5781" s="28"/>
      <c r="F5781" s="28"/>
      <c r="G5781" s="28"/>
      <c r="H5781" s="33"/>
      <c r="I5781" s="36">
        <f>I5774+I5778</f>
        <v>132310</v>
      </c>
    </row>
    <row r="5782" spans="2:13" ht="15" customHeight="1">
      <c r="C5782" s="27" t="s">
        <v>83</v>
      </c>
      <c r="D5782" s="27" t="str">
        <f>+"Overhead &amp; Profit "&amp;$L$3*100&amp;"%"</f>
        <v>Overhead &amp; Profit 9,5%</v>
      </c>
      <c r="E5782" s="28"/>
      <c r="F5782" s="28"/>
      <c r="G5782" s="27">
        <f>$L$3</f>
        <v>9.5000000000000001E-2</v>
      </c>
      <c r="H5782" s="28"/>
      <c r="I5782" s="36">
        <f>G5782*I5781</f>
        <v>12569.45</v>
      </c>
    </row>
    <row r="5783" spans="2:13" ht="15" customHeight="1">
      <c r="B5783" s="37" t="str">
        <f>+$M$12&amp;J5783</f>
        <v>PPA30</v>
      </c>
      <c r="C5783" s="27" t="s">
        <v>1</v>
      </c>
      <c r="D5783" s="27" t="s">
        <v>94</v>
      </c>
      <c r="E5783" s="28"/>
      <c r="F5783" s="28"/>
      <c r="G5783" s="28"/>
      <c r="H5783" s="33"/>
      <c r="I5783" s="36">
        <f>SUM(I5781:I5782)</f>
        <v>144879.45000000001</v>
      </c>
      <c r="J5783" s="21">
        <v>30</v>
      </c>
    </row>
    <row r="5784" spans="2:13" ht="15" customHeight="1">
      <c r="B5784" s="26"/>
    </row>
    <row r="5785" spans="2:13" ht="15" customHeight="1">
      <c r="B5785" s="26"/>
      <c r="C5785" s="21" t="str">
        <f>VLOOKUP(B5803,'REKAP ANALISA'!$C:$G,3,0)</f>
        <v>Pemasangan 1 m2 genteng aspal</v>
      </c>
    </row>
    <row r="5786" spans="2:13">
      <c r="C5786" s="27" t="s">
        <v>0</v>
      </c>
      <c r="D5786" s="27" t="s">
        <v>60</v>
      </c>
      <c r="E5786" s="27" t="s">
        <v>59</v>
      </c>
      <c r="F5786" s="27" t="s">
        <v>61</v>
      </c>
      <c r="G5786" s="27" t="s">
        <v>62</v>
      </c>
      <c r="H5786" s="27" t="s">
        <v>85</v>
      </c>
      <c r="I5786" s="27" t="s">
        <v>86</v>
      </c>
      <c r="M5786" s="21"/>
    </row>
    <row r="5787" spans="2:13">
      <c r="C5787" s="27" t="s">
        <v>14</v>
      </c>
      <c r="D5787" s="27" t="s">
        <v>87</v>
      </c>
      <c r="E5787" s="28"/>
      <c r="F5787" s="28"/>
      <c r="G5787" s="28"/>
      <c r="H5787" s="28"/>
      <c r="I5787" s="28"/>
      <c r="M5787" s="21"/>
    </row>
    <row r="5788" spans="2:13" ht="15" customHeight="1">
      <c r="C5788" s="28"/>
      <c r="D5788" s="27" t="s">
        <v>53</v>
      </c>
      <c r="E5788" s="27" t="s">
        <v>63</v>
      </c>
      <c r="F5788" s="29" t="s">
        <v>50</v>
      </c>
      <c r="G5788" s="27">
        <v>0.2</v>
      </c>
      <c r="H5788" s="30">
        <f>VLOOKUP(E5788,UPAH!$C:$F,4,0)</f>
        <v>93000</v>
      </c>
      <c r="I5788" s="31">
        <f t="shared" ref="I5788:I5791" si="597">+G5788*H5788</f>
        <v>18600</v>
      </c>
    </row>
    <row r="5789" spans="2:13" ht="15" customHeight="1">
      <c r="C5789" s="28"/>
      <c r="D5789" s="27" t="s">
        <v>96</v>
      </c>
      <c r="E5789" s="27" t="s">
        <v>64</v>
      </c>
      <c r="F5789" s="29" t="s">
        <v>50</v>
      </c>
      <c r="G5789" s="27">
        <v>0.3</v>
      </c>
      <c r="H5789" s="30">
        <f>VLOOKUP(E5789,UPAH!$C:$F,4,0)</f>
        <v>98000</v>
      </c>
      <c r="I5789" s="31">
        <f t="shared" si="597"/>
        <v>29400</v>
      </c>
    </row>
    <row r="5790" spans="2:13" ht="15" customHeight="1">
      <c r="C5790" s="28"/>
      <c r="D5790" s="27" t="s">
        <v>51</v>
      </c>
      <c r="E5790" s="27" t="s">
        <v>65</v>
      </c>
      <c r="F5790" s="29" t="s">
        <v>50</v>
      </c>
      <c r="G5790" s="27">
        <v>3.0000000000000001E-3</v>
      </c>
      <c r="H5790" s="30">
        <f>VLOOKUP(E5790,UPAH!$C:$F,4,0)</f>
        <v>106000</v>
      </c>
      <c r="I5790" s="31">
        <f t="shared" si="597"/>
        <v>318</v>
      </c>
    </row>
    <row r="5791" spans="2:13" ht="15" customHeight="1">
      <c r="C5791" s="28"/>
      <c r="D5791" s="27" t="s">
        <v>49</v>
      </c>
      <c r="E5791" s="27" t="s">
        <v>66</v>
      </c>
      <c r="F5791" s="29" t="s">
        <v>50</v>
      </c>
      <c r="G5791" s="27">
        <v>0.01</v>
      </c>
      <c r="H5791" s="30">
        <f>VLOOKUP(E5791,UPAH!$C:$F,4,0)</f>
        <v>111000</v>
      </c>
      <c r="I5791" s="31">
        <f t="shared" si="597"/>
        <v>1110</v>
      </c>
    </row>
    <row r="5792" spans="2:13" ht="15" customHeight="1">
      <c r="C5792" s="28"/>
      <c r="D5792" s="28"/>
      <c r="E5792" s="28"/>
      <c r="F5792" s="34" t="s">
        <v>88</v>
      </c>
      <c r="G5792" s="35"/>
      <c r="H5792" s="33"/>
      <c r="I5792" s="32">
        <f>SUM(I5788:I5791)</f>
        <v>49428</v>
      </c>
    </row>
    <row r="5793" spans="2:13" ht="15" customHeight="1">
      <c r="C5793" s="27" t="s">
        <v>80</v>
      </c>
      <c r="D5793" s="27" t="s">
        <v>89</v>
      </c>
      <c r="E5793" s="28"/>
      <c r="F5793" s="28"/>
      <c r="G5793" s="28"/>
      <c r="H5793" s="33"/>
      <c r="I5793" s="28"/>
    </row>
    <row r="5794" spans="2:13" ht="15" customHeight="1">
      <c r="C5794" s="28"/>
      <c r="D5794" s="27" t="s">
        <v>2590</v>
      </c>
      <c r="E5794" s="27" t="s">
        <v>2591</v>
      </c>
      <c r="F5794" s="30" t="str">
        <f>VLOOKUP(E5794,MATERIAL!$C:$F,3,0)</f>
        <v>Bh</v>
      </c>
      <c r="G5794" s="27">
        <v>6.9</v>
      </c>
      <c r="H5794" s="30">
        <f>VLOOKUP(E5794,MATERIAL!$C:$F,4,0)</f>
        <v>13100</v>
      </c>
      <c r="I5794" s="31">
        <f t="shared" ref="I5794:I5797" si="598">+G5794*H5794</f>
        <v>90390</v>
      </c>
    </row>
    <row r="5795" spans="2:13" ht="15" customHeight="1">
      <c r="C5795" s="28"/>
      <c r="D5795" s="27" t="s">
        <v>2592</v>
      </c>
      <c r="E5795" s="27" t="s">
        <v>2593</v>
      </c>
      <c r="F5795" s="30" t="str">
        <f>VLOOKUP(E5795,MATERIAL!$C:$F,3,0)</f>
        <v>Lbr</v>
      </c>
      <c r="G5795" s="27">
        <v>0.35</v>
      </c>
      <c r="H5795" s="30">
        <f>VLOOKUP(E5795,MATERIAL!$C:$F,4,0)</f>
        <v>85600</v>
      </c>
      <c r="I5795" s="31">
        <f t="shared" si="598"/>
        <v>29959.999999999996</v>
      </c>
    </row>
    <row r="5796" spans="2:13" ht="15" customHeight="1">
      <c r="C5796" s="28"/>
      <c r="D5796" s="27" t="s">
        <v>101</v>
      </c>
      <c r="E5796" s="27" t="s">
        <v>102</v>
      </c>
      <c r="F5796" s="30" t="str">
        <f>VLOOKUP(E5796,MATERIAL!$C:$F,3,0)</f>
        <v>Kg</v>
      </c>
      <c r="G5796" s="27">
        <v>0.03</v>
      </c>
      <c r="H5796" s="30">
        <f>VLOOKUP(E5796,MATERIAL!$C:$F,4,0)</f>
        <v>18000</v>
      </c>
      <c r="I5796" s="31">
        <f t="shared" si="598"/>
        <v>540</v>
      </c>
    </row>
    <row r="5797" spans="2:13" ht="15" customHeight="1">
      <c r="C5797" s="28"/>
      <c r="D5797" s="27" t="s">
        <v>2594</v>
      </c>
      <c r="E5797" s="27" t="s">
        <v>2595</v>
      </c>
      <c r="F5797" s="30" t="str">
        <f>VLOOKUP(E5797,MATERIAL!$C:$F,3,0)</f>
        <v>Bh</v>
      </c>
      <c r="G5797" s="27">
        <v>0.5</v>
      </c>
      <c r="H5797" s="30">
        <f>VLOOKUP(E5797,MATERIAL!$C:$F,4,0)</f>
        <v>41300</v>
      </c>
      <c r="I5797" s="31">
        <f t="shared" si="598"/>
        <v>20650</v>
      </c>
    </row>
    <row r="5798" spans="2:13" ht="15" customHeight="1">
      <c r="C5798" s="28"/>
      <c r="D5798" s="28"/>
      <c r="E5798" s="28"/>
      <c r="F5798" s="34" t="s">
        <v>90</v>
      </c>
      <c r="G5798" s="35"/>
      <c r="H5798" s="33"/>
      <c r="I5798" s="32">
        <f>SUM(I5794:I5797)</f>
        <v>141540</v>
      </c>
    </row>
    <row r="5799" spans="2:13" ht="15" customHeight="1">
      <c r="C5799" s="27" t="s">
        <v>81</v>
      </c>
      <c r="D5799" s="27" t="s">
        <v>91</v>
      </c>
      <c r="E5799" s="28"/>
      <c r="F5799" s="28"/>
      <c r="G5799" s="28"/>
      <c r="H5799" s="33"/>
      <c r="I5799" s="33"/>
    </row>
    <row r="5800" spans="2:13" ht="15" customHeight="1">
      <c r="C5800" s="28"/>
      <c r="D5800" s="28"/>
      <c r="E5800" s="28"/>
      <c r="F5800" s="34" t="s">
        <v>92</v>
      </c>
      <c r="G5800" s="35"/>
      <c r="H5800" s="33"/>
      <c r="I5800" s="33"/>
    </row>
    <row r="5801" spans="2:13" ht="15" customHeight="1">
      <c r="C5801" s="27" t="s">
        <v>82</v>
      </c>
      <c r="D5801" s="27" t="s">
        <v>93</v>
      </c>
      <c r="E5801" s="28"/>
      <c r="F5801" s="28"/>
      <c r="G5801" s="28"/>
      <c r="H5801" s="33"/>
      <c r="I5801" s="36">
        <f>I5792+I5798</f>
        <v>190968</v>
      </c>
    </row>
    <row r="5802" spans="2:13" ht="15" customHeight="1">
      <c r="C5802" s="27" t="s">
        <v>83</v>
      </c>
      <c r="D5802" s="27" t="str">
        <f>+"Overhead &amp; Profit "&amp;$L$3*100&amp;"%"</f>
        <v>Overhead &amp; Profit 9,5%</v>
      </c>
      <c r="E5802" s="28"/>
      <c r="F5802" s="28"/>
      <c r="G5802" s="27">
        <f>$L$3</f>
        <v>9.5000000000000001E-2</v>
      </c>
      <c r="H5802" s="28"/>
      <c r="I5802" s="36">
        <f>G5802*I5801</f>
        <v>18141.96</v>
      </c>
    </row>
    <row r="5803" spans="2:13" ht="15" customHeight="1">
      <c r="B5803" s="37" t="str">
        <f>+$M$12&amp;J5803</f>
        <v>PPA31</v>
      </c>
      <c r="C5803" s="27" t="s">
        <v>1</v>
      </c>
      <c r="D5803" s="27" t="s">
        <v>94</v>
      </c>
      <c r="E5803" s="28"/>
      <c r="F5803" s="28"/>
      <c r="G5803" s="28"/>
      <c r="H5803" s="33"/>
      <c r="I5803" s="36">
        <f>SUM(I5801:I5802)</f>
        <v>209109.96</v>
      </c>
      <c r="J5803" s="21">
        <v>31</v>
      </c>
    </row>
    <row r="5804" spans="2:13">
      <c r="B5804" s="26"/>
      <c r="M5804" s="21"/>
    </row>
    <row r="5805" spans="2:13">
      <c r="B5805" s="26"/>
      <c r="C5805" s="21" t="str">
        <f>VLOOKUP(B5821,'REKAP ANALISA'!$C:$G,3,0)</f>
        <v>Pemasangan 1 m2 genteng metal ukuran 80 x 100 atap pelana</v>
      </c>
      <c r="M5805" s="21"/>
    </row>
    <row r="5806" spans="2:13" ht="15" customHeight="1">
      <c r="C5806" s="27" t="s">
        <v>0</v>
      </c>
      <c r="D5806" s="27" t="s">
        <v>60</v>
      </c>
      <c r="E5806" s="27" t="s">
        <v>59</v>
      </c>
      <c r="F5806" s="27" t="s">
        <v>61</v>
      </c>
      <c r="G5806" s="27" t="s">
        <v>62</v>
      </c>
      <c r="H5806" s="27" t="s">
        <v>85</v>
      </c>
      <c r="I5806" s="27" t="s">
        <v>86</v>
      </c>
    </row>
    <row r="5807" spans="2:13" ht="15" customHeight="1">
      <c r="C5807" s="27" t="s">
        <v>14</v>
      </c>
      <c r="D5807" s="27" t="s">
        <v>87</v>
      </c>
      <c r="E5807" s="28"/>
      <c r="F5807" s="28"/>
      <c r="G5807" s="28"/>
      <c r="H5807" s="28"/>
      <c r="I5807" s="28"/>
    </row>
    <row r="5808" spans="2:13" ht="15" customHeight="1">
      <c r="C5808" s="28"/>
      <c r="D5808" s="27" t="s">
        <v>53</v>
      </c>
      <c r="E5808" s="27" t="s">
        <v>63</v>
      </c>
      <c r="F5808" s="29" t="s">
        <v>50</v>
      </c>
      <c r="G5808" s="27">
        <v>0.2</v>
      </c>
      <c r="H5808" s="30">
        <f>VLOOKUP(E5808,UPAH!$C:$F,4,0)</f>
        <v>93000</v>
      </c>
      <c r="I5808" s="31">
        <f t="shared" ref="I5808:I5811" si="599">+G5808*H5808</f>
        <v>18600</v>
      </c>
    </row>
    <row r="5809" spans="2:13" ht="15" customHeight="1">
      <c r="C5809" s="28"/>
      <c r="D5809" s="27" t="s">
        <v>96</v>
      </c>
      <c r="E5809" s="27" t="s">
        <v>64</v>
      </c>
      <c r="F5809" s="29" t="s">
        <v>50</v>
      </c>
      <c r="G5809" s="27">
        <v>0.1</v>
      </c>
      <c r="H5809" s="30">
        <f>VLOOKUP(E5809,UPAH!$C:$F,4,0)</f>
        <v>98000</v>
      </c>
      <c r="I5809" s="31">
        <f t="shared" si="599"/>
        <v>9800</v>
      </c>
    </row>
    <row r="5810" spans="2:13" ht="15" customHeight="1">
      <c r="C5810" s="28"/>
      <c r="D5810" s="27" t="s">
        <v>51</v>
      </c>
      <c r="E5810" s="27" t="s">
        <v>65</v>
      </c>
      <c r="F5810" s="29" t="s">
        <v>50</v>
      </c>
      <c r="G5810" s="27">
        <v>0.01</v>
      </c>
      <c r="H5810" s="30">
        <f>VLOOKUP(E5810,UPAH!$C:$F,4,0)</f>
        <v>106000</v>
      </c>
      <c r="I5810" s="31">
        <f t="shared" si="599"/>
        <v>1060</v>
      </c>
    </row>
    <row r="5811" spans="2:13" ht="15" customHeight="1">
      <c r="C5811" s="28"/>
      <c r="D5811" s="27" t="s">
        <v>49</v>
      </c>
      <c r="E5811" s="27" t="s">
        <v>66</v>
      </c>
      <c r="F5811" s="29" t="s">
        <v>50</v>
      </c>
      <c r="G5811" s="27">
        <v>1E-3</v>
      </c>
      <c r="H5811" s="30">
        <f>VLOOKUP(E5811,UPAH!$C:$F,4,0)</f>
        <v>111000</v>
      </c>
      <c r="I5811" s="31">
        <f t="shared" si="599"/>
        <v>111</v>
      </c>
    </row>
    <row r="5812" spans="2:13" ht="15" customHeight="1">
      <c r="C5812" s="28"/>
      <c r="D5812" s="28"/>
      <c r="E5812" s="28"/>
      <c r="F5812" s="34" t="s">
        <v>88</v>
      </c>
      <c r="G5812" s="35"/>
      <c r="H5812" s="33"/>
      <c r="I5812" s="32">
        <f>SUM(I5808:I5811)</f>
        <v>29571</v>
      </c>
    </row>
    <row r="5813" spans="2:13" ht="15" customHeight="1">
      <c r="C5813" s="27" t="s">
        <v>80</v>
      </c>
      <c r="D5813" s="27" t="s">
        <v>89</v>
      </c>
      <c r="E5813" s="28"/>
      <c r="F5813" s="28"/>
      <c r="G5813" s="28"/>
      <c r="H5813" s="33"/>
      <c r="I5813" s="28"/>
    </row>
    <row r="5814" spans="2:13" ht="15" customHeight="1">
      <c r="C5814" s="28"/>
      <c r="D5814" s="27" t="s">
        <v>2596</v>
      </c>
      <c r="E5814" s="27" t="s">
        <v>2597</v>
      </c>
      <c r="F5814" s="30" t="str">
        <f>VLOOKUP(E5814,MATERIAL!$C:$F,3,0)</f>
        <v>Bh</v>
      </c>
      <c r="G5814" s="27">
        <v>1.3</v>
      </c>
      <c r="H5814" s="30">
        <f>VLOOKUP(E5814,MATERIAL!$C:$F,4,0)</f>
        <v>2100</v>
      </c>
      <c r="I5814" s="31">
        <f t="shared" ref="I5814:I5815" si="600">+G5814*H5814</f>
        <v>2730</v>
      </c>
    </row>
    <row r="5815" spans="2:13" ht="15" customHeight="1">
      <c r="C5815" s="28"/>
      <c r="D5815" s="27" t="s">
        <v>2598</v>
      </c>
      <c r="E5815" s="27" t="s">
        <v>102</v>
      </c>
      <c r="F5815" s="30" t="str">
        <f>VLOOKUP(E5815,MATERIAL!$C:$F,3,0)</f>
        <v>Kg</v>
      </c>
      <c r="G5815" s="27">
        <v>0.2</v>
      </c>
      <c r="H5815" s="30">
        <f>VLOOKUP(E5815,MATERIAL!$C:$F,4,0)</f>
        <v>18000</v>
      </c>
      <c r="I5815" s="31">
        <f t="shared" si="600"/>
        <v>3600</v>
      </c>
    </row>
    <row r="5816" spans="2:13" ht="15" customHeight="1">
      <c r="C5816" s="28"/>
      <c r="D5816" s="28"/>
      <c r="E5816" s="28"/>
      <c r="F5816" s="34" t="s">
        <v>90</v>
      </c>
      <c r="G5816" s="35"/>
      <c r="H5816" s="33"/>
      <c r="I5816" s="32">
        <f>SUM(I5814:I5815)</f>
        <v>6330</v>
      </c>
    </row>
    <row r="5817" spans="2:13" ht="15" customHeight="1">
      <c r="C5817" s="27" t="s">
        <v>81</v>
      </c>
      <c r="D5817" s="27" t="s">
        <v>91</v>
      </c>
      <c r="E5817" s="28"/>
      <c r="F5817" s="28"/>
      <c r="G5817" s="28"/>
      <c r="H5817" s="33"/>
      <c r="I5817" s="33"/>
    </row>
    <row r="5818" spans="2:13" ht="15" customHeight="1">
      <c r="C5818" s="28"/>
      <c r="D5818" s="28"/>
      <c r="E5818" s="28"/>
      <c r="F5818" s="34" t="s">
        <v>92</v>
      </c>
      <c r="G5818" s="35"/>
      <c r="H5818" s="33"/>
      <c r="I5818" s="33"/>
    </row>
    <row r="5819" spans="2:13" ht="15" customHeight="1">
      <c r="C5819" s="27" t="s">
        <v>82</v>
      </c>
      <c r="D5819" s="27" t="s">
        <v>93</v>
      </c>
      <c r="E5819" s="28"/>
      <c r="F5819" s="28"/>
      <c r="G5819" s="28"/>
      <c r="H5819" s="33"/>
      <c r="I5819" s="36">
        <f>I5812+I5816</f>
        <v>35901</v>
      </c>
    </row>
    <row r="5820" spans="2:13" ht="15" customHeight="1">
      <c r="C5820" s="27" t="s">
        <v>83</v>
      </c>
      <c r="D5820" s="27" t="str">
        <f>+"Overhead &amp; Profit "&amp;$L$3*100&amp;"%"</f>
        <v>Overhead &amp; Profit 9,5%</v>
      </c>
      <c r="E5820" s="28"/>
      <c r="F5820" s="28"/>
      <c r="G5820" s="27">
        <f>$L$3</f>
        <v>9.5000000000000001E-2</v>
      </c>
      <c r="H5820" s="28"/>
      <c r="I5820" s="36">
        <f>G5820*I5819</f>
        <v>3410.5950000000003</v>
      </c>
    </row>
    <row r="5821" spans="2:13" ht="15" customHeight="1">
      <c r="B5821" s="37" t="str">
        <f>+$M$12&amp;J5821</f>
        <v>PPA32</v>
      </c>
      <c r="C5821" s="27" t="s">
        <v>1</v>
      </c>
      <c r="D5821" s="27" t="s">
        <v>94</v>
      </c>
      <c r="E5821" s="28"/>
      <c r="F5821" s="28"/>
      <c r="G5821" s="28"/>
      <c r="H5821" s="33"/>
      <c r="I5821" s="36">
        <f>SUM(I5819:I5820)</f>
        <v>39311.595000000001</v>
      </c>
      <c r="J5821" s="21">
        <v>32</v>
      </c>
    </row>
    <row r="5822" spans="2:13" ht="15" customHeight="1">
      <c r="B5822" s="26"/>
    </row>
    <row r="5823" spans="2:13" ht="15" customHeight="1">
      <c r="B5823" s="26"/>
      <c r="C5823" s="21" t="str">
        <f>VLOOKUP(B5839,'REKAP ANALISA'!$C:$G,3,0)</f>
        <v>Pemasangan 1 m2 genteng metal ukuran 80 x 100 atap Jurai</v>
      </c>
    </row>
    <row r="5824" spans="2:13">
      <c r="C5824" s="27" t="s">
        <v>0</v>
      </c>
      <c r="D5824" s="27" t="s">
        <v>60</v>
      </c>
      <c r="E5824" s="27" t="s">
        <v>59</v>
      </c>
      <c r="F5824" s="27" t="s">
        <v>61</v>
      </c>
      <c r="G5824" s="27" t="s">
        <v>62</v>
      </c>
      <c r="H5824" s="27" t="s">
        <v>85</v>
      </c>
      <c r="I5824" s="27" t="s">
        <v>86</v>
      </c>
      <c r="M5824" s="21"/>
    </row>
    <row r="5825" spans="2:13">
      <c r="C5825" s="27" t="s">
        <v>14</v>
      </c>
      <c r="D5825" s="27" t="s">
        <v>87</v>
      </c>
      <c r="E5825" s="28"/>
      <c r="F5825" s="28"/>
      <c r="G5825" s="28"/>
      <c r="H5825" s="28"/>
      <c r="I5825" s="28"/>
      <c r="M5825" s="21"/>
    </row>
    <row r="5826" spans="2:13" ht="15" customHeight="1">
      <c r="C5826" s="28"/>
      <c r="D5826" s="27" t="s">
        <v>53</v>
      </c>
      <c r="E5826" s="27" t="s">
        <v>63</v>
      </c>
      <c r="F5826" s="29" t="s">
        <v>50</v>
      </c>
      <c r="G5826" s="27">
        <v>0.2</v>
      </c>
      <c r="H5826" s="30">
        <f>VLOOKUP(E5826,UPAH!$C:$F,4,0)</f>
        <v>93000</v>
      </c>
      <c r="I5826" s="31">
        <f t="shared" ref="I5826:I5829" si="601">+G5826*H5826</f>
        <v>18600</v>
      </c>
    </row>
    <row r="5827" spans="2:13" ht="15" customHeight="1">
      <c r="C5827" s="28"/>
      <c r="D5827" s="27" t="s">
        <v>96</v>
      </c>
      <c r="E5827" s="27" t="s">
        <v>64</v>
      </c>
      <c r="F5827" s="29" t="s">
        <v>50</v>
      </c>
      <c r="G5827" s="27">
        <v>0.1</v>
      </c>
      <c r="H5827" s="30">
        <f>VLOOKUP(E5827,UPAH!$C:$F,4,0)</f>
        <v>98000</v>
      </c>
      <c r="I5827" s="31">
        <f t="shared" si="601"/>
        <v>9800</v>
      </c>
    </row>
    <row r="5828" spans="2:13" ht="15" customHeight="1">
      <c r="C5828" s="28"/>
      <c r="D5828" s="27" t="s">
        <v>51</v>
      </c>
      <c r="E5828" s="27" t="s">
        <v>65</v>
      </c>
      <c r="F5828" s="29" t="s">
        <v>50</v>
      </c>
      <c r="G5828" s="27">
        <v>0.01</v>
      </c>
      <c r="H5828" s="30">
        <f>VLOOKUP(E5828,UPAH!$C:$F,4,0)</f>
        <v>106000</v>
      </c>
      <c r="I5828" s="31">
        <f t="shared" si="601"/>
        <v>1060</v>
      </c>
    </row>
    <row r="5829" spans="2:13" ht="15" customHeight="1">
      <c r="C5829" s="28"/>
      <c r="D5829" s="27" t="s">
        <v>49</v>
      </c>
      <c r="E5829" s="27" t="s">
        <v>66</v>
      </c>
      <c r="F5829" s="29" t="s">
        <v>50</v>
      </c>
      <c r="G5829" s="27">
        <v>1E-3</v>
      </c>
      <c r="H5829" s="30">
        <f>VLOOKUP(E5829,UPAH!$C:$F,4,0)</f>
        <v>111000</v>
      </c>
      <c r="I5829" s="31">
        <f t="shared" si="601"/>
        <v>111</v>
      </c>
    </row>
    <row r="5830" spans="2:13" ht="15" customHeight="1">
      <c r="C5830" s="28"/>
      <c r="D5830" s="28"/>
      <c r="E5830" s="28"/>
      <c r="F5830" s="34" t="s">
        <v>88</v>
      </c>
      <c r="G5830" s="35"/>
      <c r="H5830" s="33"/>
      <c r="I5830" s="32">
        <f>SUM(I5826:I5829)</f>
        <v>29571</v>
      </c>
    </row>
    <row r="5831" spans="2:13" ht="15" customHeight="1">
      <c r="C5831" s="27" t="s">
        <v>80</v>
      </c>
      <c r="D5831" s="27" t="s">
        <v>89</v>
      </c>
      <c r="E5831" s="28"/>
      <c r="F5831" s="28"/>
      <c r="G5831" s="28"/>
      <c r="H5831" s="33"/>
      <c r="I5831" s="28"/>
    </row>
    <row r="5832" spans="2:13" ht="15" customHeight="1">
      <c r="C5832" s="28"/>
      <c r="D5832" s="27" t="s">
        <v>2596</v>
      </c>
      <c r="E5832" s="27" t="s">
        <v>2597</v>
      </c>
      <c r="F5832" s="30" t="str">
        <f>VLOOKUP(E5832,MATERIAL!$C:$F,3,0)</f>
        <v>Bh</v>
      </c>
      <c r="G5832" s="27">
        <v>2</v>
      </c>
      <c r="H5832" s="30">
        <f>VLOOKUP(E5832,MATERIAL!$C:$F,4,0)</f>
        <v>2100</v>
      </c>
      <c r="I5832" s="31">
        <f t="shared" ref="I5832:I5833" si="602">+G5832*H5832</f>
        <v>4200</v>
      </c>
    </row>
    <row r="5833" spans="2:13" ht="15" customHeight="1">
      <c r="C5833" s="28"/>
      <c r="D5833" s="27" t="s">
        <v>2598</v>
      </c>
      <c r="E5833" s="27" t="s">
        <v>102</v>
      </c>
      <c r="F5833" s="30" t="str">
        <f>VLOOKUP(E5833,MATERIAL!$C:$F,3,0)</f>
        <v>Kg</v>
      </c>
      <c r="G5833" s="27">
        <v>0.2</v>
      </c>
      <c r="H5833" s="30">
        <f>VLOOKUP(E5833,MATERIAL!$C:$F,4,0)</f>
        <v>18000</v>
      </c>
      <c r="I5833" s="31">
        <f t="shared" si="602"/>
        <v>3600</v>
      </c>
    </row>
    <row r="5834" spans="2:13" ht="15" customHeight="1">
      <c r="C5834" s="28"/>
      <c r="D5834" s="28"/>
      <c r="E5834" s="28"/>
      <c r="F5834" s="34" t="s">
        <v>90</v>
      </c>
      <c r="G5834" s="35"/>
      <c r="H5834" s="33"/>
      <c r="I5834" s="32">
        <f>SUM(I5832:I5833)</f>
        <v>7800</v>
      </c>
    </row>
    <row r="5835" spans="2:13" ht="15" customHeight="1">
      <c r="C5835" s="27" t="s">
        <v>81</v>
      </c>
      <c r="D5835" s="27" t="s">
        <v>91</v>
      </c>
      <c r="E5835" s="28"/>
      <c r="F5835" s="28"/>
      <c r="G5835" s="28"/>
      <c r="H5835" s="33"/>
      <c r="I5835" s="33"/>
    </row>
    <row r="5836" spans="2:13" ht="15" customHeight="1">
      <c r="C5836" s="28"/>
      <c r="D5836" s="28"/>
      <c r="E5836" s="28"/>
      <c r="F5836" s="34" t="s">
        <v>92</v>
      </c>
      <c r="G5836" s="35"/>
      <c r="H5836" s="33"/>
      <c r="I5836" s="33"/>
    </row>
    <row r="5837" spans="2:13" ht="15" customHeight="1">
      <c r="C5837" s="27" t="s">
        <v>82</v>
      </c>
      <c r="D5837" s="27" t="s">
        <v>93</v>
      </c>
      <c r="E5837" s="28"/>
      <c r="F5837" s="28"/>
      <c r="G5837" s="28"/>
      <c r="H5837" s="33"/>
      <c r="I5837" s="36">
        <f>I5830+I5834</f>
        <v>37371</v>
      </c>
    </row>
    <row r="5838" spans="2:13" ht="15" customHeight="1">
      <c r="C5838" s="27" t="s">
        <v>83</v>
      </c>
      <c r="D5838" s="27" t="str">
        <f>+"Overhead &amp; Profit "&amp;$L$3*100&amp;"%"</f>
        <v>Overhead &amp; Profit 9,5%</v>
      </c>
      <c r="E5838" s="28"/>
      <c r="F5838" s="28"/>
      <c r="G5838" s="27">
        <f>$L$3</f>
        <v>9.5000000000000001E-2</v>
      </c>
      <c r="H5838" s="28"/>
      <c r="I5838" s="36">
        <f>G5838*I5837</f>
        <v>3550.2449999999999</v>
      </c>
    </row>
    <row r="5839" spans="2:13" ht="15" customHeight="1">
      <c r="B5839" s="37" t="str">
        <f>+$M$12&amp;J5839</f>
        <v>PPA33</v>
      </c>
      <c r="C5839" s="27" t="s">
        <v>1</v>
      </c>
      <c r="D5839" s="27" t="s">
        <v>94</v>
      </c>
      <c r="E5839" s="28"/>
      <c r="F5839" s="28"/>
      <c r="G5839" s="28"/>
      <c r="H5839" s="33"/>
      <c r="I5839" s="36">
        <f>SUM(I5837:I5838)</f>
        <v>40921.245000000003</v>
      </c>
      <c r="J5839" s="21">
        <v>33</v>
      </c>
    </row>
    <row r="5840" spans="2:13" ht="15" customHeight="1">
      <c r="B5840" s="26"/>
    </row>
    <row r="5841" spans="2:13" ht="15" customHeight="1">
      <c r="B5841" s="26"/>
      <c r="C5841" s="21" t="str">
        <f>VLOOKUP(B5857,'REKAP ANALISA'!$C:$G,3,0)</f>
        <v>Pemasangan 1 m2 atap sirap kayu</v>
      </c>
    </row>
    <row r="5842" spans="2:13">
      <c r="C5842" s="27" t="s">
        <v>0</v>
      </c>
      <c r="D5842" s="27" t="s">
        <v>60</v>
      </c>
      <c r="E5842" s="27" t="s">
        <v>59</v>
      </c>
      <c r="F5842" s="27" t="s">
        <v>61</v>
      </c>
      <c r="G5842" s="27" t="s">
        <v>62</v>
      </c>
      <c r="H5842" s="27" t="s">
        <v>85</v>
      </c>
      <c r="I5842" s="27" t="s">
        <v>86</v>
      </c>
      <c r="M5842" s="21"/>
    </row>
    <row r="5843" spans="2:13">
      <c r="C5843" s="27" t="s">
        <v>14</v>
      </c>
      <c r="D5843" s="27" t="s">
        <v>87</v>
      </c>
      <c r="E5843" s="28"/>
      <c r="F5843" s="28"/>
      <c r="G5843" s="28"/>
      <c r="H5843" s="28"/>
      <c r="I5843" s="28"/>
      <c r="M5843" s="21"/>
    </row>
    <row r="5844" spans="2:13" ht="15" customHeight="1">
      <c r="C5844" s="28"/>
      <c r="D5844" s="27" t="s">
        <v>53</v>
      </c>
      <c r="E5844" s="27" t="s">
        <v>63</v>
      </c>
      <c r="F5844" s="29" t="s">
        <v>50</v>
      </c>
      <c r="G5844" s="27">
        <v>0.16600000000000001</v>
      </c>
      <c r="H5844" s="30">
        <f>VLOOKUP(E5844,UPAH!$C:$F,4,0)</f>
        <v>93000</v>
      </c>
      <c r="I5844" s="31">
        <f t="shared" ref="I5844:I5847" si="603">+G5844*H5844</f>
        <v>15438</v>
      </c>
    </row>
    <row r="5845" spans="2:13" ht="15" customHeight="1">
      <c r="C5845" s="28"/>
      <c r="D5845" s="27" t="s">
        <v>96</v>
      </c>
      <c r="E5845" s="27" t="s">
        <v>64</v>
      </c>
      <c r="F5845" s="29" t="s">
        <v>50</v>
      </c>
      <c r="G5845" s="27">
        <v>0.25</v>
      </c>
      <c r="H5845" s="30">
        <f>VLOOKUP(E5845,UPAH!$C:$F,4,0)</f>
        <v>98000</v>
      </c>
      <c r="I5845" s="31">
        <f t="shared" si="603"/>
        <v>24500</v>
      </c>
    </row>
    <row r="5846" spans="2:13" ht="15" customHeight="1">
      <c r="C5846" s="28"/>
      <c r="D5846" s="27" t="s">
        <v>51</v>
      </c>
      <c r="E5846" s="27" t="s">
        <v>65</v>
      </c>
      <c r="F5846" s="29" t="s">
        <v>50</v>
      </c>
      <c r="G5846" s="27">
        <v>2.5000000000000001E-2</v>
      </c>
      <c r="H5846" s="30">
        <f>VLOOKUP(E5846,UPAH!$C:$F,4,0)</f>
        <v>106000</v>
      </c>
      <c r="I5846" s="31">
        <f t="shared" si="603"/>
        <v>2650</v>
      </c>
    </row>
    <row r="5847" spans="2:13" ht="15" customHeight="1">
      <c r="C5847" s="28"/>
      <c r="D5847" s="27" t="s">
        <v>49</v>
      </c>
      <c r="E5847" s="27" t="s">
        <v>66</v>
      </c>
      <c r="F5847" s="29" t="s">
        <v>50</v>
      </c>
      <c r="G5847" s="27">
        <v>8.0000000000000002E-3</v>
      </c>
      <c r="H5847" s="30">
        <f>VLOOKUP(E5847,UPAH!$C:$F,4,0)</f>
        <v>111000</v>
      </c>
      <c r="I5847" s="31">
        <f t="shared" si="603"/>
        <v>888</v>
      </c>
    </row>
    <row r="5848" spans="2:13" ht="15" customHeight="1">
      <c r="C5848" s="28"/>
      <c r="D5848" s="28"/>
      <c r="E5848" s="28"/>
      <c r="F5848" s="34" t="s">
        <v>88</v>
      </c>
      <c r="G5848" s="35"/>
      <c r="H5848" s="33"/>
      <c r="I5848" s="32">
        <f>SUM(I5844:I5847)</f>
        <v>43476</v>
      </c>
    </row>
    <row r="5849" spans="2:13" ht="15" customHeight="1">
      <c r="C5849" s="27" t="s">
        <v>80</v>
      </c>
      <c r="D5849" s="27" t="s">
        <v>89</v>
      </c>
      <c r="E5849" s="28"/>
      <c r="F5849" s="28"/>
      <c r="G5849" s="28"/>
      <c r="H5849" s="33"/>
      <c r="I5849" s="28"/>
    </row>
    <row r="5850" spans="2:13" ht="15" customHeight="1">
      <c r="C5850" s="28"/>
      <c r="D5850" s="27" t="s">
        <v>2599</v>
      </c>
      <c r="E5850" s="27" t="s">
        <v>2600</v>
      </c>
      <c r="F5850" s="30" t="str">
        <f>VLOOKUP(E5850,MATERIAL!$C:$F,3,0)</f>
        <v>Bh</v>
      </c>
      <c r="G5850" s="27">
        <v>30</v>
      </c>
      <c r="H5850" s="30">
        <f>VLOOKUP(E5850,MATERIAL!$C:$F,4,0)</f>
        <v>7500</v>
      </c>
      <c r="I5850" s="31">
        <f t="shared" ref="I5850:I5851" si="604">+G5850*H5850</f>
        <v>225000</v>
      </c>
    </row>
    <row r="5851" spans="2:13" ht="15" customHeight="1">
      <c r="C5851" s="28"/>
      <c r="D5851" s="27" t="s">
        <v>2243</v>
      </c>
      <c r="E5851" s="27" t="s">
        <v>102</v>
      </c>
      <c r="F5851" s="30" t="str">
        <f>VLOOKUP(E5851,MATERIAL!$C:$F,3,0)</f>
        <v>Kg</v>
      </c>
      <c r="G5851" s="27">
        <v>0.2</v>
      </c>
      <c r="H5851" s="30">
        <f>VLOOKUP(E5851,MATERIAL!$C:$F,4,0)</f>
        <v>18000</v>
      </c>
      <c r="I5851" s="31">
        <f t="shared" si="604"/>
        <v>3600</v>
      </c>
    </row>
    <row r="5852" spans="2:13" ht="15" customHeight="1">
      <c r="C5852" s="28"/>
      <c r="D5852" s="28"/>
      <c r="E5852" s="28"/>
      <c r="F5852" s="34" t="s">
        <v>90</v>
      </c>
      <c r="G5852" s="35"/>
      <c r="H5852" s="33"/>
      <c r="I5852" s="32">
        <f>SUM(I5850:I5851)</f>
        <v>228600</v>
      </c>
    </row>
    <row r="5853" spans="2:13" ht="15" customHeight="1">
      <c r="C5853" s="27" t="s">
        <v>81</v>
      </c>
      <c r="D5853" s="27" t="s">
        <v>91</v>
      </c>
      <c r="E5853" s="28"/>
      <c r="F5853" s="28"/>
      <c r="G5853" s="28"/>
      <c r="H5853" s="33"/>
      <c r="I5853" s="33"/>
    </row>
    <row r="5854" spans="2:13" ht="15" customHeight="1">
      <c r="C5854" s="28"/>
      <c r="D5854" s="28"/>
      <c r="E5854" s="28"/>
      <c r="F5854" s="34" t="s">
        <v>92</v>
      </c>
      <c r="G5854" s="35"/>
      <c r="H5854" s="33"/>
      <c r="I5854" s="33"/>
    </row>
    <row r="5855" spans="2:13" ht="15" customHeight="1">
      <c r="C5855" s="27" t="s">
        <v>82</v>
      </c>
      <c r="D5855" s="27" t="s">
        <v>93</v>
      </c>
      <c r="E5855" s="28"/>
      <c r="F5855" s="28"/>
      <c r="G5855" s="28"/>
      <c r="H5855" s="33"/>
      <c r="I5855" s="36">
        <f>I5848+I5852</f>
        <v>272076</v>
      </c>
    </row>
    <row r="5856" spans="2:13" ht="15" customHeight="1">
      <c r="C5856" s="27" t="s">
        <v>83</v>
      </c>
      <c r="D5856" s="27" t="str">
        <f>+"Overhead &amp; Profit "&amp;$L$3*100&amp;"%"</f>
        <v>Overhead &amp; Profit 9,5%</v>
      </c>
      <c r="E5856" s="28"/>
      <c r="F5856" s="28"/>
      <c r="G5856" s="27">
        <f>$L$3</f>
        <v>9.5000000000000001E-2</v>
      </c>
      <c r="H5856" s="28"/>
      <c r="I5856" s="36">
        <f>G5856*I5855</f>
        <v>25847.22</v>
      </c>
    </row>
    <row r="5857" spans="2:13" ht="15" customHeight="1">
      <c r="B5857" s="37" t="str">
        <f>+$M$12&amp;J5857</f>
        <v>PPA34</v>
      </c>
      <c r="C5857" s="27" t="s">
        <v>1</v>
      </c>
      <c r="D5857" s="27" t="s">
        <v>94</v>
      </c>
      <c r="E5857" s="28"/>
      <c r="F5857" s="28"/>
      <c r="G5857" s="28"/>
      <c r="H5857" s="33"/>
      <c r="I5857" s="36">
        <f>SUM(I5855:I5856)</f>
        <v>297923.21999999997</v>
      </c>
      <c r="J5857" s="21">
        <v>34</v>
      </c>
    </row>
    <row r="5858" spans="2:13" ht="15" customHeight="1">
      <c r="B5858" s="26"/>
    </row>
    <row r="5859" spans="2:13" ht="15" customHeight="1">
      <c r="B5859" s="26"/>
      <c r="C5859" s="21" t="str">
        <f>VLOOKUP(B5878,'REKAP ANALISA'!$C:$G,3,0)</f>
        <v>Pemasangan 1 m’ nok genteng beton</v>
      </c>
    </row>
    <row r="5860" spans="2:13">
      <c r="C5860" s="27" t="s">
        <v>0</v>
      </c>
      <c r="D5860" s="27" t="s">
        <v>60</v>
      </c>
      <c r="E5860" s="27" t="s">
        <v>59</v>
      </c>
      <c r="F5860" s="27" t="s">
        <v>61</v>
      </c>
      <c r="G5860" s="27" t="s">
        <v>62</v>
      </c>
      <c r="H5860" s="27" t="s">
        <v>85</v>
      </c>
      <c r="I5860" s="27" t="s">
        <v>86</v>
      </c>
      <c r="M5860" s="21"/>
    </row>
    <row r="5861" spans="2:13">
      <c r="C5861" s="27" t="s">
        <v>14</v>
      </c>
      <c r="D5861" s="27" t="s">
        <v>87</v>
      </c>
      <c r="E5861" s="28"/>
      <c r="F5861" s="28"/>
      <c r="G5861" s="28"/>
      <c r="H5861" s="28"/>
      <c r="I5861" s="28"/>
      <c r="M5861" s="21"/>
    </row>
    <row r="5862" spans="2:13" ht="15" customHeight="1">
      <c r="C5862" s="28"/>
      <c r="D5862" s="27" t="s">
        <v>53</v>
      </c>
      <c r="E5862" s="27" t="s">
        <v>63</v>
      </c>
      <c r="F5862" s="29" t="s">
        <v>50</v>
      </c>
      <c r="G5862" s="27">
        <v>0.4</v>
      </c>
      <c r="H5862" s="30">
        <f>VLOOKUP(E5862,UPAH!$C:$F,4,0)</f>
        <v>93000</v>
      </c>
      <c r="I5862" s="31">
        <f t="shared" ref="I5862:I5865" si="605">+G5862*H5862</f>
        <v>37200</v>
      </c>
    </row>
    <row r="5863" spans="2:13" ht="15" customHeight="1">
      <c r="C5863" s="28"/>
      <c r="D5863" s="27" t="s">
        <v>96</v>
      </c>
      <c r="E5863" s="27" t="s">
        <v>64</v>
      </c>
      <c r="F5863" s="29" t="s">
        <v>50</v>
      </c>
      <c r="G5863" s="27">
        <v>0.2</v>
      </c>
      <c r="H5863" s="30">
        <f>VLOOKUP(E5863,UPAH!$C:$F,4,0)</f>
        <v>98000</v>
      </c>
      <c r="I5863" s="31">
        <f t="shared" si="605"/>
        <v>19600</v>
      </c>
    </row>
    <row r="5864" spans="2:13" ht="15" customHeight="1">
      <c r="C5864" s="28"/>
      <c r="D5864" s="27" t="s">
        <v>51</v>
      </c>
      <c r="E5864" s="27" t="s">
        <v>65</v>
      </c>
      <c r="F5864" s="29" t="s">
        <v>50</v>
      </c>
      <c r="G5864" s="27">
        <v>0.02</v>
      </c>
      <c r="H5864" s="30">
        <f>VLOOKUP(E5864,UPAH!$C:$F,4,0)</f>
        <v>106000</v>
      </c>
      <c r="I5864" s="31">
        <f t="shared" si="605"/>
        <v>2120</v>
      </c>
    </row>
    <row r="5865" spans="2:13" ht="15" customHeight="1">
      <c r="C5865" s="28"/>
      <c r="D5865" s="27" t="s">
        <v>49</v>
      </c>
      <c r="E5865" s="27" t="s">
        <v>66</v>
      </c>
      <c r="F5865" s="29" t="s">
        <v>50</v>
      </c>
      <c r="G5865" s="27">
        <v>0.02</v>
      </c>
      <c r="H5865" s="30">
        <f>VLOOKUP(E5865,UPAH!$C:$F,4,0)</f>
        <v>111000</v>
      </c>
      <c r="I5865" s="31">
        <f t="shared" si="605"/>
        <v>2220</v>
      </c>
    </row>
    <row r="5866" spans="2:13" ht="15" customHeight="1">
      <c r="C5866" s="28"/>
      <c r="D5866" s="28"/>
      <c r="E5866" s="28"/>
      <c r="F5866" s="34" t="s">
        <v>88</v>
      </c>
      <c r="G5866" s="35"/>
      <c r="H5866" s="33"/>
      <c r="I5866" s="32">
        <f>SUM(I5862:I5865)</f>
        <v>61140</v>
      </c>
    </row>
    <row r="5867" spans="2:13" ht="15" customHeight="1">
      <c r="C5867" s="27" t="s">
        <v>80</v>
      </c>
      <c r="D5867" s="27" t="s">
        <v>89</v>
      </c>
      <c r="E5867" s="28"/>
      <c r="F5867" s="28"/>
      <c r="G5867" s="28"/>
      <c r="H5867" s="33"/>
      <c r="I5867" s="28"/>
    </row>
    <row r="5868" spans="2:13" ht="15" customHeight="1">
      <c r="C5868" s="28"/>
      <c r="D5868" s="27" t="s">
        <v>2601</v>
      </c>
      <c r="E5868" s="27" t="s">
        <v>2602</v>
      </c>
      <c r="F5868" s="30" t="str">
        <f>VLOOKUP(E5868,MATERIAL!$C:$F,3,0)</f>
        <v>Bh</v>
      </c>
      <c r="G5868" s="27">
        <v>3.5</v>
      </c>
      <c r="H5868" s="30">
        <f>VLOOKUP(E5868,MATERIAL!$C:$F,4,0)</f>
        <v>5400</v>
      </c>
      <c r="I5868" s="31">
        <f t="shared" ref="I5868:I5872" si="606">+G5868*H5868</f>
        <v>18900</v>
      </c>
    </row>
    <row r="5869" spans="2:13" ht="15" customHeight="1">
      <c r="C5869" s="28"/>
      <c r="D5869" s="27" t="s">
        <v>2243</v>
      </c>
      <c r="E5869" s="27" t="s">
        <v>102</v>
      </c>
      <c r="F5869" s="30" t="str">
        <f>VLOOKUP(E5869,MATERIAL!$C:$F,3,0)</f>
        <v>Kg</v>
      </c>
      <c r="G5869" s="27">
        <v>0.05</v>
      </c>
      <c r="H5869" s="30">
        <f>VLOOKUP(E5869,MATERIAL!$C:$F,4,0)</f>
        <v>18000</v>
      </c>
      <c r="I5869" s="31">
        <f t="shared" si="606"/>
        <v>900</v>
      </c>
    </row>
    <row r="5870" spans="2:13" ht="15" customHeight="1">
      <c r="C5870" s="28"/>
      <c r="D5870" s="27" t="s">
        <v>103</v>
      </c>
      <c r="E5870" s="27" t="s">
        <v>104</v>
      </c>
      <c r="F5870" s="30" t="str">
        <f>VLOOKUP(E5870,MATERIAL!$C:$F,3,0)</f>
        <v>Kg</v>
      </c>
      <c r="G5870" s="27">
        <v>10.8</v>
      </c>
      <c r="H5870" s="30">
        <f>VLOOKUP(E5870,MATERIAL!$C:$F,4,0)</f>
        <v>1250</v>
      </c>
      <c r="I5870" s="31">
        <f t="shared" si="606"/>
        <v>13500</v>
      </c>
    </row>
    <row r="5871" spans="2:13" ht="15" customHeight="1">
      <c r="C5871" s="28"/>
      <c r="D5871" s="27" t="s">
        <v>78</v>
      </c>
      <c r="E5871" s="27" t="s">
        <v>2170</v>
      </c>
      <c r="F5871" s="30" t="str">
        <f>VLOOKUP(E5871,MATERIAL!$C:$F,3,0)</f>
        <v>m3</v>
      </c>
      <c r="G5871" s="27">
        <v>3.2000000000000001E-2</v>
      </c>
      <c r="H5871" s="30">
        <f>VLOOKUP(E5871,MATERIAL!$C:$F,4,0)</f>
        <v>131100</v>
      </c>
      <c r="I5871" s="31">
        <f t="shared" si="606"/>
        <v>4195.2</v>
      </c>
    </row>
    <row r="5872" spans="2:13" ht="15" customHeight="1">
      <c r="C5872" s="28"/>
      <c r="D5872" s="27" t="s">
        <v>2434</v>
      </c>
      <c r="E5872" s="27" t="s">
        <v>2343</v>
      </c>
      <c r="F5872" s="30" t="str">
        <f>VLOOKUP(E5872,MATERIAL!$C:$F,3,0)</f>
        <v>Kg</v>
      </c>
      <c r="G5872" s="27">
        <v>1</v>
      </c>
      <c r="H5872" s="30">
        <f>VLOOKUP(E5872,MATERIAL!$C:$F,4,0)</f>
        <v>13300</v>
      </c>
      <c r="I5872" s="31">
        <f t="shared" si="606"/>
        <v>13300</v>
      </c>
    </row>
    <row r="5873" spans="2:13" ht="15" customHeight="1">
      <c r="C5873" s="28"/>
      <c r="D5873" s="28"/>
      <c r="E5873" s="28"/>
      <c r="F5873" s="34" t="s">
        <v>90</v>
      </c>
      <c r="G5873" s="35"/>
      <c r="H5873" s="33"/>
      <c r="I5873" s="32">
        <f>SUM(I5868:I5872)</f>
        <v>50795.199999999997</v>
      </c>
    </row>
    <row r="5874" spans="2:13" ht="15" customHeight="1">
      <c r="C5874" s="27" t="s">
        <v>81</v>
      </c>
      <c r="D5874" s="27" t="s">
        <v>91</v>
      </c>
      <c r="E5874" s="28"/>
      <c r="F5874" s="28"/>
      <c r="G5874" s="28"/>
      <c r="H5874" s="33"/>
      <c r="I5874" s="33"/>
    </row>
    <row r="5875" spans="2:13" ht="15" customHeight="1">
      <c r="C5875" s="28"/>
      <c r="D5875" s="28"/>
      <c r="E5875" s="28"/>
      <c r="F5875" s="34" t="s">
        <v>92</v>
      </c>
      <c r="G5875" s="35"/>
      <c r="H5875" s="33"/>
      <c r="I5875" s="33"/>
    </row>
    <row r="5876" spans="2:13" ht="15" customHeight="1">
      <c r="C5876" s="27" t="s">
        <v>82</v>
      </c>
      <c r="D5876" s="27" t="s">
        <v>93</v>
      </c>
      <c r="E5876" s="28"/>
      <c r="F5876" s="28"/>
      <c r="G5876" s="28"/>
      <c r="H5876" s="33"/>
      <c r="I5876" s="36">
        <f>I5866+I5873</f>
        <v>111935.2</v>
      </c>
    </row>
    <row r="5877" spans="2:13" ht="15" customHeight="1">
      <c r="C5877" s="27" t="s">
        <v>83</v>
      </c>
      <c r="D5877" s="27" t="str">
        <f>+"Overhead &amp; Profit "&amp;$L$3*100&amp;"%"</f>
        <v>Overhead &amp; Profit 9,5%</v>
      </c>
      <c r="E5877" s="28"/>
      <c r="F5877" s="28"/>
      <c r="G5877" s="27">
        <f>$L$3</f>
        <v>9.5000000000000001E-2</v>
      </c>
      <c r="H5877" s="28"/>
      <c r="I5877" s="36">
        <f>G5877*I5876</f>
        <v>10633.843999999999</v>
      </c>
    </row>
    <row r="5878" spans="2:13">
      <c r="B5878" s="37" t="str">
        <f>+$M$12&amp;J5878</f>
        <v>PPA35</v>
      </c>
      <c r="C5878" s="27" t="s">
        <v>1</v>
      </c>
      <c r="D5878" s="27" t="s">
        <v>94</v>
      </c>
      <c r="E5878" s="28"/>
      <c r="F5878" s="28"/>
      <c r="G5878" s="28"/>
      <c r="H5878" s="33"/>
      <c r="I5878" s="36">
        <f>SUM(I5876:I5877)</f>
        <v>122569.04399999999</v>
      </c>
      <c r="J5878" s="21">
        <v>35</v>
      </c>
      <c r="M5878" s="21"/>
    </row>
    <row r="5879" spans="2:13">
      <c r="B5879" s="26"/>
      <c r="M5879" s="21"/>
    </row>
    <row r="5880" spans="2:13" ht="15" customHeight="1">
      <c r="B5880" s="26"/>
      <c r="C5880" s="21" t="str">
        <f>VLOOKUP(B5897,'REKAP ANALISA'!$C:$G,3,0)</f>
        <v>Pemasangan 1 m’ nok genteng aspal</v>
      </c>
    </row>
    <row r="5881" spans="2:13" ht="15" customHeight="1">
      <c r="C5881" s="27" t="s">
        <v>0</v>
      </c>
      <c r="D5881" s="27" t="s">
        <v>60</v>
      </c>
      <c r="E5881" s="27" t="s">
        <v>59</v>
      </c>
      <c r="F5881" s="27" t="s">
        <v>61</v>
      </c>
      <c r="G5881" s="27" t="s">
        <v>62</v>
      </c>
      <c r="H5881" s="27" t="s">
        <v>85</v>
      </c>
      <c r="I5881" s="27" t="s">
        <v>86</v>
      </c>
    </row>
    <row r="5882" spans="2:13" ht="15" customHeight="1">
      <c r="C5882" s="27" t="s">
        <v>14</v>
      </c>
      <c r="D5882" s="27" t="s">
        <v>87</v>
      </c>
      <c r="E5882" s="28"/>
      <c r="F5882" s="28"/>
      <c r="G5882" s="28"/>
      <c r="H5882" s="28"/>
      <c r="I5882" s="28"/>
    </row>
    <row r="5883" spans="2:13" ht="15" customHeight="1">
      <c r="C5883" s="28"/>
      <c r="D5883" s="27" t="s">
        <v>53</v>
      </c>
      <c r="E5883" s="27" t="s">
        <v>63</v>
      </c>
      <c r="F5883" s="29" t="s">
        <v>50</v>
      </c>
      <c r="G5883" s="27">
        <v>0.125</v>
      </c>
      <c r="H5883" s="30">
        <f>VLOOKUP(E5883,UPAH!$C:$F,4,0)</f>
        <v>93000</v>
      </c>
      <c r="I5883" s="31">
        <f t="shared" ref="I5883:I5886" si="607">+G5883*H5883</f>
        <v>11625</v>
      </c>
    </row>
    <row r="5884" spans="2:13" ht="15" customHeight="1">
      <c r="C5884" s="28"/>
      <c r="D5884" s="27" t="s">
        <v>96</v>
      </c>
      <c r="E5884" s="27" t="s">
        <v>64</v>
      </c>
      <c r="F5884" s="29" t="s">
        <v>50</v>
      </c>
      <c r="G5884" s="27">
        <v>0.25</v>
      </c>
      <c r="H5884" s="30">
        <f>VLOOKUP(E5884,UPAH!$C:$F,4,0)</f>
        <v>98000</v>
      </c>
      <c r="I5884" s="31">
        <f t="shared" si="607"/>
        <v>24500</v>
      </c>
    </row>
    <row r="5885" spans="2:13" ht="15" customHeight="1">
      <c r="C5885" s="28"/>
      <c r="D5885" s="27" t="s">
        <v>51</v>
      </c>
      <c r="E5885" s="27" t="s">
        <v>65</v>
      </c>
      <c r="F5885" s="29" t="s">
        <v>50</v>
      </c>
      <c r="G5885" s="27">
        <v>2.5000000000000001E-2</v>
      </c>
      <c r="H5885" s="30">
        <f>VLOOKUP(E5885,UPAH!$C:$F,4,0)</f>
        <v>106000</v>
      </c>
      <c r="I5885" s="31">
        <f t="shared" si="607"/>
        <v>2650</v>
      </c>
    </row>
    <row r="5886" spans="2:13" ht="15" customHeight="1">
      <c r="C5886" s="28"/>
      <c r="D5886" s="27" t="s">
        <v>49</v>
      </c>
      <c r="E5886" s="27" t="s">
        <v>66</v>
      </c>
      <c r="F5886" s="29" t="s">
        <v>50</v>
      </c>
      <c r="G5886" s="27">
        <v>6.0000000000000001E-3</v>
      </c>
      <c r="H5886" s="30">
        <f>VLOOKUP(E5886,UPAH!$C:$F,4,0)</f>
        <v>111000</v>
      </c>
      <c r="I5886" s="31">
        <f t="shared" si="607"/>
        <v>666</v>
      </c>
    </row>
    <row r="5887" spans="2:13" ht="15" customHeight="1">
      <c r="C5887" s="28"/>
      <c r="D5887" s="28"/>
      <c r="E5887" s="28"/>
      <c r="F5887" s="34" t="s">
        <v>88</v>
      </c>
      <c r="G5887" s="35"/>
      <c r="H5887" s="33"/>
      <c r="I5887" s="32">
        <f>SUM(I5883:I5886)</f>
        <v>39441</v>
      </c>
    </row>
    <row r="5888" spans="2:13" ht="15" customHeight="1">
      <c r="C5888" s="27" t="s">
        <v>80</v>
      </c>
      <c r="D5888" s="27" t="s">
        <v>89</v>
      </c>
      <c r="E5888" s="28"/>
      <c r="F5888" s="28"/>
      <c r="G5888" s="28"/>
      <c r="H5888" s="33"/>
      <c r="I5888" s="28"/>
    </row>
    <row r="5889" spans="2:13" ht="15" customHeight="1">
      <c r="C5889" s="28"/>
      <c r="D5889" s="27" t="s">
        <v>2603</v>
      </c>
      <c r="E5889" s="27" t="s">
        <v>2604</v>
      </c>
      <c r="F5889" s="30" t="str">
        <f>VLOOKUP(E5889,MATERIAL!$C:$F,3,0)</f>
        <v>Bh</v>
      </c>
      <c r="G5889" s="27">
        <v>2</v>
      </c>
      <c r="H5889" s="30">
        <f>VLOOKUP(E5889,MATERIAL!$C:$F,4,0)</f>
        <v>45300</v>
      </c>
      <c r="I5889" s="31">
        <f t="shared" ref="I5889:I5891" si="608">+G5889*H5889</f>
        <v>90600</v>
      </c>
    </row>
    <row r="5890" spans="2:13" ht="15" customHeight="1">
      <c r="C5890" s="28"/>
      <c r="D5890" s="27" t="s">
        <v>2243</v>
      </c>
      <c r="E5890" s="27" t="s">
        <v>102</v>
      </c>
      <c r="F5890" s="30" t="str">
        <f>VLOOKUP(E5890,MATERIAL!$C:$F,3,0)</f>
        <v>Kg</v>
      </c>
      <c r="G5890" s="27">
        <v>0.05</v>
      </c>
      <c r="H5890" s="30">
        <f>VLOOKUP(E5890,MATERIAL!$C:$F,4,0)</f>
        <v>18000</v>
      </c>
      <c r="I5890" s="31">
        <f t="shared" si="608"/>
        <v>900</v>
      </c>
    </row>
    <row r="5891" spans="2:13" ht="15" customHeight="1">
      <c r="C5891" s="28"/>
      <c r="D5891" s="27" t="s">
        <v>2605</v>
      </c>
      <c r="E5891" s="27" t="s">
        <v>100</v>
      </c>
      <c r="F5891" s="30" t="str">
        <f>VLOOKUP(E5891,MATERIAL!$C:$F,3,0)</f>
        <v>m3</v>
      </c>
      <c r="G5891" s="27">
        <v>3.5000000000000001E-3</v>
      </c>
      <c r="H5891" s="30">
        <f>VLOOKUP(E5891,MATERIAL!$C:$F,4,0)</f>
        <v>7579000</v>
      </c>
      <c r="I5891" s="31">
        <f t="shared" si="608"/>
        <v>26526.5</v>
      </c>
    </row>
    <row r="5892" spans="2:13" ht="15" customHeight="1">
      <c r="C5892" s="28"/>
      <c r="D5892" s="28"/>
      <c r="E5892" s="28"/>
      <c r="F5892" s="34" t="s">
        <v>90</v>
      </c>
      <c r="G5892" s="35"/>
      <c r="H5892" s="33"/>
      <c r="I5892" s="32">
        <f>SUM(I5889:I5891)</f>
        <v>118026.5</v>
      </c>
    </row>
    <row r="5893" spans="2:13" ht="15" customHeight="1">
      <c r="C5893" s="27" t="s">
        <v>81</v>
      </c>
      <c r="D5893" s="27" t="s">
        <v>91</v>
      </c>
      <c r="E5893" s="28"/>
      <c r="F5893" s="28"/>
      <c r="G5893" s="28"/>
      <c r="H5893" s="33"/>
      <c r="I5893" s="33"/>
    </row>
    <row r="5894" spans="2:13" ht="15" customHeight="1">
      <c r="C5894" s="28"/>
      <c r="D5894" s="28"/>
      <c r="E5894" s="28"/>
      <c r="F5894" s="34" t="s">
        <v>92</v>
      </c>
      <c r="G5894" s="35"/>
      <c r="H5894" s="33"/>
      <c r="I5894" s="33"/>
    </row>
    <row r="5895" spans="2:13" ht="15" customHeight="1">
      <c r="C5895" s="27" t="s">
        <v>82</v>
      </c>
      <c r="D5895" s="27" t="s">
        <v>93</v>
      </c>
      <c r="E5895" s="28"/>
      <c r="F5895" s="28"/>
      <c r="G5895" s="28"/>
      <c r="H5895" s="33"/>
      <c r="I5895" s="36">
        <f>I5887+I5892</f>
        <v>157467.5</v>
      </c>
    </row>
    <row r="5896" spans="2:13" ht="15" customHeight="1">
      <c r="C5896" s="27" t="s">
        <v>83</v>
      </c>
      <c r="D5896" s="27" t="str">
        <f>+"Overhead &amp; Profit "&amp;$L$3*100&amp;"%"</f>
        <v>Overhead &amp; Profit 9,5%</v>
      </c>
      <c r="E5896" s="28"/>
      <c r="F5896" s="28"/>
      <c r="G5896" s="27">
        <f>$L$3</f>
        <v>9.5000000000000001E-2</v>
      </c>
      <c r="H5896" s="33"/>
      <c r="I5896" s="36">
        <f>G5896*I5895</f>
        <v>14959.4125</v>
      </c>
    </row>
    <row r="5897" spans="2:13" ht="15" customHeight="1">
      <c r="B5897" s="37" t="str">
        <f>+$M$12&amp;J5897</f>
        <v>PPA36</v>
      </c>
      <c r="C5897" s="27" t="s">
        <v>1</v>
      </c>
      <c r="D5897" s="27" t="s">
        <v>94</v>
      </c>
      <c r="E5897" s="28"/>
      <c r="F5897" s="28"/>
      <c r="G5897" s="28"/>
      <c r="H5897" s="33"/>
      <c r="I5897" s="36">
        <f>SUM(I5895:I5896)</f>
        <v>172426.91250000001</v>
      </c>
      <c r="J5897" s="21">
        <v>36</v>
      </c>
    </row>
    <row r="5898" spans="2:13" ht="15" customHeight="1">
      <c r="B5898" s="26"/>
    </row>
    <row r="5899" spans="2:13">
      <c r="B5899" s="26"/>
      <c r="C5899" s="21" t="str">
        <f>VLOOKUP(B5915,'REKAP ANALISA'!$C:$G,3,0)</f>
        <v>Pemasangan 1 m’ nok genteng metal</v>
      </c>
      <c r="M5899" s="21"/>
    </row>
    <row r="5900" spans="2:13">
      <c r="C5900" s="27" t="s">
        <v>0</v>
      </c>
      <c r="D5900" s="27" t="s">
        <v>60</v>
      </c>
      <c r="E5900" s="27" t="s">
        <v>59</v>
      </c>
      <c r="F5900" s="27" t="s">
        <v>61</v>
      </c>
      <c r="G5900" s="27" t="s">
        <v>62</v>
      </c>
      <c r="H5900" s="27" t="s">
        <v>85</v>
      </c>
      <c r="I5900" s="27" t="s">
        <v>86</v>
      </c>
      <c r="M5900" s="21"/>
    </row>
    <row r="5901" spans="2:13" ht="15" customHeight="1">
      <c r="C5901" s="27" t="s">
        <v>14</v>
      </c>
      <c r="D5901" s="27" t="s">
        <v>87</v>
      </c>
      <c r="E5901" s="28"/>
      <c r="F5901" s="28"/>
      <c r="G5901" s="28"/>
      <c r="H5901" s="28"/>
      <c r="I5901" s="28"/>
    </row>
    <row r="5902" spans="2:13" ht="15" customHeight="1">
      <c r="C5902" s="28"/>
      <c r="D5902" s="27" t="s">
        <v>53</v>
      </c>
      <c r="E5902" s="27" t="s">
        <v>63</v>
      </c>
      <c r="F5902" s="29" t="s">
        <v>50</v>
      </c>
      <c r="G5902" s="27">
        <v>0.25</v>
      </c>
      <c r="H5902" s="30">
        <f>VLOOKUP(E5902,UPAH!$C:$F,4,0)</f>
        <v>93000</v>
      </c>
      <c r="I5902" s="31">
        <f t="shared" ref="I5902:I5905" si="609">+G5902*H5902</f>
        <v>23250</v>
      </c>
    </row>
    <row r="5903" spans="2:13" ht="15" customHeight="1">
      <c r="C5903" s="28"/>
      <c r="D5903" s="27" t="s">
        <v>96</v>
      </c>
      <c r="E5903" s="27" t="s">
        <v>64</v>
      </c>
      <c r="F5903" s="29" t="s">
        <v>50</v>
      </c>
      <c r="G5903" s="27">
        <v>0.15</v>
      </c>
      <c r="H5903" s="30">
        <f>VLOOKUP(E5903,UPAH!$C:$F,4,0)</f>
        <v>98000</v>
      </c>
      <c r="I5903" s="31">
        <f t="shared" si="609"/>
        <v>14700</v>
      </c>
    </row>
    <row r="5904" spans="2:13" ht="15" customHeight="1">
      <c r="C5904" s="28"/>
      <c r="D5904" s="27" t="s">
        <v>51</v>
      </c>
      <c r="E5904" s="27" t="s">
        <v>65</v>
      </c>
      <c r="F5904" s="29" t="s">
        <v>50</v>
      </c>
      <c r="G5904" s="27">
        <v>1.4999999999999999E-2</v>
      </c>
      <c r="H5904" s="30">
        <f>VLOOKUP(E5904,UPAH!$C:$F,4,0)</f>
        <v>106000</v>
      </c>
      <c r="I5904" s="31">
        <f t="shared" si="609"/>
        <v>1590</v>
      </c>
    </row>
    <row r="5905" spans="2:13" ht="15" customHeight="1">
      <c r="C5905" s="28"/>
      <c r="D5905" s="27" t="s">
        <v>49</v>
      </c>
      <c r="E5905" s="27" t="s">
        <v>66</v>
      </c>
      <c r="F5905" s="29" t="s">
        <v>50</v>
      </c>
      <c r="G5905" s="27">
        <v>1.2999999999999999E-2</v>
      </c>
      <c r="H5905" s="30">
        <f>VLOOKUP(E5905,UPAH!$C:$F,4,0)</f>
        <v>111000</v>
      </c>
      <c r="I5905" s="31">
        <f t="shared" si="609"/>
        <v>1443</v>
      </c>
    </row>
    <row r="5906" spans="2:13" ht="15" customHeight="1">
      <c r="C5906" s="28"/>
      <c r="D5906" s="28"/>
      <c r="E5906" s="28"/>
      <c r="F5906" s="34" t="s">
        <v>88</v>
      </c>
      <c r="G5906" s="35"/>
      <c r="H5906" s="33"/>
      <c r="I5906" s="32">
        <f>SUM(I5902:I5905)</f>
        <v>40983</v>
      </c>
    </row>
    <row r="5907" spans="2:13" ht="15" customHeight="1">
      <c r="C5907" s="27" t="s">
        <v>80</v>
      </c>
      <c r="D5907" s="27" t="s">
        <v>89</v>
      </c>
      <c r="E5907" s="28"/>
      <c r="F5907" s="28"/>
      <c r="G5907" s="28"/>
      <c r="H5907" s="33"/>
      <c r="I5907" s="28"/>
    </row>
    <row r="5908" spans="2:13" ht="15" customHeight="1">
      <c r="C5908" s="28"/>
      <c r="D5908" s="27" t="s">
        <v>2606</v>
      </c>
      <c r="E5908" s="27" t="s">
        <v>2607</v>
      </c>
      <c r="F5908" s="30" t="str">
        <f>VLOOKUP(E5908,MATERIAL!$C:$F,3,0)</f>
        <v>Bh</v>
      </c>
      <c r="G5908" s="27">
        <v>1.1000000000000001</v>
      </c>
      <c r="H5908" s="30">
        <f>VLOOKUP(E5908,MATERIAL!$C:$F,4,0)</f>
        <v>32600</v>
      </c>
      <c r="I5908" s="31">
        <f t="shared" ref="I5908:I5909" si="610">+G5908*H5908</f>
        <v>35860</v>
      </c>
    </row>
    <row r="5909" spans="2:13" ht="15" customHeight="1">
      <c r="C5909" s="28"/>
      <c r="D5909" s="27" t="s">
        <v>2243</v>
      </c>
      <c r="E5909" s="27" t="s">
        <v>102</v>
      </c>
      <c r="F5909" s="30" t="str">
        <f>VLOOKUP(E5909,MATERIAL!$C:$F,3,0)</f>
        <v>Kg</v>
      </c>
      <c r="G5909" s="27">
        <v>0.05</v>
      </c>
      <c r="H5909" s="30">
        <f>VLOOKUP(E5909,MATERIAL!$C:$F,4,0)</f>
        <v>18000</v>
      </c>
      <c r="I5909" s="31">
        <f t="shared" si="610"/>
        <v>900</v>
      </c>
    </row>
    <row r="5910" spans="2:13" ht="15" customHeight="1">
      <c r="C5910" s="28"/>
      <c r="D5910" s="28"/>
      <c r="E5910" s="28"/>
      <c r="F5910" s="34" t="s">
        <v>90</v>
      </c>
      <c r="G5910" s="35"/>
      <c r="H5910" s="33"/>
      <c r="I5910" s="32">
        <f>SUM(I5908:I5909)</f>
        <v>36760</v>
      </c>
    </row>
    <row r="5911" spans="2:13" ht="15" customHeight="1">
      <c r="C5911" s="27" t="s">
        <v>81</v>
      </c>
      <c r="D5911" s="27" t="s">
        <v>91</v>
      </c>
      <c r="E5911" s="28"/>
      <c r="F5911" s="28"/>
      <c r="G5911" s="28"/>
      <c r="H5911" s="33"/>
      <c r="I5911" s="33"/>
    </row>
    <row r="5912" spans="2:13" ht="15" customHeight="1">
      <c r="C5912" s="28"/>
      <c r="D5912" s="28"/>
      <c r="E5912" s="28"/>
      <c r="F5912" s="34" t="s">
        <v>92</v>
      </c>
      <c r="G5912" s="35"/>
      <c r="H5912" s="33"/>
      <c r="I5912" s="33"/>
    </row>
    <row r="5913" spans="2:13" ht="15" customHeight="1">
      <c r="C5913" s="27" t="s">
        <v>82</v>
      </c>
      <c r="D5913" s="27" t="s">
        <v>93</v>
      </c>
      <c r="E5913" s="28"/>
      <c r="F5913" s="28"/>
      <c r="G5913" s="28"/>
      <c r="H5913" s="33"/>
      <c r="I5913" s="36">
        <f>I5906+I5910</f>
        <v>77743</v>
      </c>
    </row>
    <row r="5914" spans="2:13" ht="15" customHeight="1">
      <c r="C5914" s="27" t="s">
        <v>83</v>
      </c>
      <c r="D5914" s="27" t="str">
        <f>+"Overhead &amp; Profit "&amp;$L$3*100&amp;"%"</f>
        <v>Overhead &amp; Profit 9,5%</v>
      </c>
      <c r="E5914" s="28"/>
      <c r="F5914" s="28"/>
      <c r="G5914" s="27">
        <f>$L$3</f>
        <v>9.5000000000000001E-2</v>
      </c>
      <c r="H5914" s="28"/>
      <c r="I5914" s="36">
        <f>G5914*I5913</f>
        <v>7385.585</v>
      </c>
    </row>
    <row r="5915" spans="2:13" ht="15" customHeight="1">
      <c r="B5915" s="37" t="str">
        <f>+$M$12&amp;J5915</f>
        <v>PPA37</v>
      </c>
      <c r="C5915" s="27" t="s">
        <v>1</v>
      </c>
      <c r="D5915" s="27" t="s">
        <v>94</v>
      </c>
      <c r="E5915" s="28"/>
      <c r="F5915" s="28"/>
      <c r="G5915" s="28"/>
      <c r="H5915" s="33"/>
      <c r="I5915" s="36">
        <f>SUM(I5913:I5914)</f>
        <v>85128.585000000006</v>
      </c>
      <c r="J5915" s="21">
        <v>37</v>
      </c>
    </row>
    <row r="5916" spans="2:13" ht="15" customHeight="1">
      <c r="B5916" s="26"/>
    </row>
    <row r="5917" spans="2:13" ht="15" customHeight="1">
      <c r="B5917" s="26"/>
      <c r="C5917" s="21" t="str">
        <f>VLOOKUP(B5933,'REKAP ANALISA'!$C:$G,3,0)</f>
        <v>Pemasangan 1 m’ nok sirap</v>
      </c>
    </row>
    <row r="5918" spans="2:13">
      <c r="C5918" s="27" t="s">
        <v>0</v>
      </c>
      <c r="D5918" s="27" t="s">
        <v>60</v>
      </c>
      <c r="E5918" s="27" t="s">
        <v>59</v>
      </c>
      <c r="F5918" s="27" t="s">
        <v>61</v>
      </c>
      <c r="G5918" s="27" t="s">
        <v>62</v>
      </c>
      <c r="H5918" s="27" t="s">
        <v>85</v>
      </c>
      <c r="I5918" s="27" t="s">
        <v>86</v>
      </c>
      <c r="M5918" s="21"/>
    </row>
    <row r="5919" spans="2:13">
      <c r="C5919" s="27" t="s">
        <v>14</v>
      </c>
      <c r="D5919" s="27" t="s">
        <v>87</v>
      </c>
      <c r="E5919" s="28"/>
      <c r="F5919" s="28"/>
      <c r="G5919" s="28"/>
      <c r="H5919" s="28"/>
      <c r="I5919" s="28"/>
      <c r="M5919" s="21"/>
    </row>
    <row r="5920" spans="2:13" ht="15" customHeight="1">
      <c r="C5920" s="28"/>
      <c r="D5920" s="27" t="s">
        <v>53</v>
      </c>
      <c r="E5920" s="27" t="s">
        <v>63</v>
      </c>
      <c r="F5920" s="29" t="s">
        <v>50</v>
      </c>
      <c r="G5920" s="27">
        <v>0.125</v>
      </c>
      <c r="H5920" s="30">
        <f>VLOOKUP(E5920,UPAH!$C:$F,4,0)</f>
        <v>93000</v>
      </c>
      <c r="I5920" s="31">
        <f t="shared" ref="I5920:I5923" si="611">+G5920*H5920</f>
        <v>11625</v>
      </c>
    </row>
    <row r="5921" spans="2:13" ht="15" customHeight="1">
      <c r="C5921" s="28"/>
      <c r="D5921" s="27" t="s">
        <v>96</v>
      </c>
      <c r="E5921" s="27" t="s">
        <v>64</v>
      </c>
      <c r="F5921" s="29" t="s">
        <v>50</v>
      </c>
      <c r="G5921" s="27">
        <v>0.25</v>
      </c>
      <c r="H5921" s="30">
        <f>VLOOKUP(E5921,UPAH!$C:$F,4,0)</f>
        <v>98000</v>
      </c>
      <c r="I5921" s="31">
        <f t="shared" si="611"/>
        <v>24500</v>
      </c>
    </row>
    <row r="5922" spans="2:13" ht="15" customHeight="1">
      <c r="C5922" s="28"/>
      <c r="D5922" s="27" t="s">
        <v>51</v>
      </c>
      <c r="E5922" s="27" t="s">
        <v>65</v>
      </c>
      <c r="F5922" s="29" t="s">
        <v>50</v>
      </c>
      <c r="G5922" s="27">
        <v>2.5000000000000001E-2</v>
      </c>
      <c r="H5922" s="30">
        <f>VLOOKUP(E5922,UPAH!$C:$F,4,0)</f>
        <v>106000</v>
      </c>
      <c r="I5922" s="31">
        <f t="shared" si="611"/>
        <v>2650</v>
      </c>
    </row>
    <row r="5923" spans="2:13" ht="15" customHeight="1">
      <c r="C5923" s="28"/>
      <c r="D5923" s="27" t="s">
        <v>49</v>
      </c>
      <c r="E5923" s="27" t="s">
        <v>66</v>
      </c>
      <c r="F5923" s="29" t="s">
        <v>50</v>
      </c>
      <c r="G5923" s="27">
        <v>6.0000000000000001E-3</v>
      </c>
      <c r="H5923" s="30">
        <f>VLOOKUP(E5923,UPAH!$C:$F,4,0)</f>
        <v>111000</v>
      </c>
      <c r="I5923" s="31">
        <f t="shared" si="611"/>
        <v>666</v>
      </c>
    </row>
    <row r="5924" spans="2:13" ht="15" customHeight="1">
      <c r="C5924" s="28"/>
      <c r="D5924" s="28"/>
      <c r="E5924" s="28"/>
      <c r="F5924" s="34" t="s">
        <v>88</v>
      </c>
      <c r="G5924" s="35"/>
      <c r="H5924" s="33"/>
      <c r="I5924" s="32">
        <f>SUM(I5920:I5923)</f>
        <v>39441</v>
      </c>
    </row>
    <row r="5925" spans="2:13" ht="15" customHeight="1">
      <c r="C5925" s="27" t="s">
        <v>80</v>
      </c>
      <c r="D5925" s="27" t="s">
        <v>89</v>
      </c>
      <c r="E5925" s="28"/>
      <c r="F5925" s="28"/>
      <c r="G5925" s="28"/>
      <c r="H5925" s="33"/>
      <c r="I5925" s="28"/>
    </row>
    <row r="5926" spans="2:13" ht="15" customHeight="1">
      <c r="C5926" s="28"/>
      <c r="D5926" s="27" t="s">
        <v>111</v>
      </c>
      <c r="E5926" s="27" t="s">
        <v>112</v>
      </c>
      <c r="F5926" s="30" t="str">
        <f>VLOOKUP(E5926,MATERIAL!$C:$F,3,0)</f>
        <v>Lembar</v>
      </c>
      <c r="G5926" s="27">
        <v>0.4</v>
      </c>
      <c r="H5926" s="30">
        <f>VLOOKUP(E5926,MATERIAL!$C:$F,4,0)</f>
        <v>364600</v>
      </c>
      <c r="I5926" s="31">
        <f t="shared" ref="I5926:I5927" si="612">+G5926*H5926</f>
        <v>145840</v>
      </c>
    </row>
    <row r="5927" spans="2:13" ht="15" customHeight="1">
      <c r="C5927" s="28"/>
      <c r="D5927" s="27" t="s">
        <v>2243</v>
      </c>
      <c r="E5927" s="27" t="s">
        <v>102</v>
      </c>
      <c r="F5927" s="30" t="str">
        <f>VLOOKUP(E5927,MATERIAL!$C:$F,3,0)</f>
        <v>Kg</v>
      </c>
      <c r="G5927" s="27">
        <v>0.05</v>
      </c>
      <c r="H5927" s="30">
        <f>VLOOKUP(E5927,MATERIAL!$C:$F,4,0)</f>
        <v>18000</v>
      </c>
      <c r="I5927" s="31">
        <f t="shared" si="612"/>
        <v>900</v>
      </c>
    </row>
    <row r="5928" spans="2:13" ht="15" customHeight="1">
      <c r="C5928" s="28"/>
      <c r="D5928" s="28"/>
      <c r="E5928" s="28"/>
      <c r="F5928" s="34" t="s">
        <v>90</v>
      </c>
      <c r="G5928" s="35"/>
      <c r="H5928" s="33"/>
      <c r="I5928" s="32">
        <f>SUM(I5926:I5927)</f>
        <v>146740</v>
      </c>
    </row>
    <row r="5929" spans="2:13" ht="15" customHeight="1">
      <c r="C5929" s="27" t="s">
        <v>81</v>
      </c>
      <c r="D5929" s="27" t="s">
        <v>91</v>
      </c>
      <c r="E5929" s="28"/>
      <c r="F5929" s="28"/>
      <c r="G5929" s="28"/>
      <c r="H5929" s="33"/>
      <c r="I5929" s="33"/>
    </row>
    <row r="5930" spans="2:13" ht="15" customHeight="1">
      <c r="C5930" s="28"/>
      <c r="D5930" s="28"/>
      <c r="E5930" s="28"/>
      <c r="F5930" s="34" t="s">
        <v>92</v>
      </c>
      <c r="G5930" s="35"/>
      <c r="H5930" s="33"/>
      <c r="I5930" s="33"/>
    </row>
    <row r="5931" spans="2:13" ht="15" customHeight="1">
      <c r="C5931" s="27" t="s">
        <v>82</v>
      </c>
      <c r="D5931" s="27" t="s">
        <v>93</v>
      </c>
      <c r="E5931" s="28"/>
      <c r="F5931" s="28"/>
      <c r="G5931" s="28"/>
      <c r="H5931" s="33"/>
      <c r="I5931" s="36">
        <f>I5924+I5928</f>
        <v>186181</v>
      </c>
    </row>
    <row r="5932" spans="2:13" ht="15" customHeight="1">
      <c r="C5932" s="27" t="s">
        <v>83</v>
      </c>
      <c r="D5932" s="27" t="str">
        <f>+"Overhead &amp; Profit "&amp;$L$3*100&amp;"%"</f>
        <v>Overhead &amp; Profit 9,5%</v>
      </c>
      <c r="E5932" s="28"/>
      <c r="F5932" s="28"/>
      <c r="G5932" s="27">
        <f>$L$3</f>
        <v>9.5000000000000001E-2</v>
      </c>
      <c r="H5932" s="28"/>
      <c r="I5932" s="36">
        <f>G5932*I5931</f>
        <v>17687.195</v>
      </c>
    </row>
    <row r="5933" spans="2:13" ht="15" customHeight="1">
      <c r="B5933" s="37" t="str">
        <f>+$M$12&amp;J5933</f>
        <v>PPA38</v>
      </c>
      <c r="C5933" s="27" t="s">
        <v>1</v>
      </c>
      <c r="D5933" s="27" t="s">
        <v>94</v>
      </c>
      <c r="E5933" s="28"/>
      <c r="F5933" s="28"/>
      <c r="G5933" s="28"/>
      <c r="H5933" s="33"/>
      <c r="I5933" s="36">
        <f>SUM(I5931:I5932)</f>
        <v>203868.19500000001</v>
      </c>
      <c r="J5933" s="21">
        <v>38</v>
      </c>
    </row>
    <row r="5934" spans="2:13" ht="15" customHeight="1">
      <c r="B5934" s="26"/>
    </row>
    <row r="5935" spans="2:13" ht="15" customHeight="1">
      <c r="B5935" s="26"/>
      <c r="C5935" s="21" t="str">
        <f>VLOOKUP(B5951,'REKAP ANALISA'!$C:$G,3,0)</f>
        <v>Pemasangan 1 m2 atap seng gelombang</v>
      </c>
    </row>
    <row r="5936" spans="2:13">
      <c r="C5936" s="27" t="s">
        <v>0</v>
      </c>
      <c r="D5936" s="27" t="s">
        <v>60</v>
      </c>
      <c r="E5936" s="27" t="s">
        <v>59</v>
      </c>
      <c r="F5936" s="27" t="s">
        <v>61</v>
      </c>
      <c r="G5936" s="27" t="s">
        <v>62</v>
      </c>
      <c r="H5936" s="27" t="s">
        <v>85</v>
      </c>
      <c r="I5936" s="27" t="s">
        <v>86</v>
      </c>
      <c r="M5936" s="21"/>
    </row>
    <row r="5937" spans="2:13">
      <c r="C5937" s="27" t="s">
        <v>14</v>
      </c>
      <c r="D5937" s="27" t="s">
        <v>87</v>
      </c>
      <c r="E5937" s="28"/>
      <c r="F5937" s="28"/>
      <c r="G5937" s="28"/>
      <c r="H5937" s="33"/>
      <c r="I5937" s="33"/>
      <c r="M5937" s="21"/>
    </row>
    <row r="5938" spans="2:13" ht="15" customHeight="1">
      <c r="C5938" s="28"/>
      <c r="D5938" s="27" t="s">
        <v>53</v>
      </c>
      <c r="E5938" s="27" t="s">
        <v>63</v>
      </c>
      <c r="F5938" s="29" t="s">
        <v>50</v>
      </c>
      <c r="G5938" s="27">
        <v>0.12</v>
      </c>
      <c r="H5938" s="30">
        <f>VLOOKUP(E5938,UPAH!$C:$F,4,0)</f>
        <v>93000</v>
      </c>
      <c r="I5938" s="31">
        <f t="shared" ref="I5938:I5941" si="613">+G5938*H5938</f>
        <v>11160</v>
      </c>
    </row>
    <row r="5939" spans="2:13" ht="15" customHeight="1">
      <c r="C5939" s="28"/>
      <c r="D5939" s="27" t="s">
        <v>96</v>
      </c>
      <c r="E5939" s="27" t="s">
        <v>64</v>
      </c>
      <c r="F5939" s="29" t="s">
        <v>50</v>
      </c>
      <c r="G5939" s="27">
        <v>0.06</v>
      </c>
      <c r="H5939" s="30">
        <f>VLOOKUP(E5939,UPAH!$C:$F,4,0)</f>
        <v>98000</v>
      </c>
      <c r="I5939" s="31">
        <f t="shared" si="613"/>
        <v>5880</v>
      </c>
    </row>
    <row r="5940" spans="2:13" ht="15" customHeight="1">
      <c r="C5940" s="28"/>
      <c r="D5940" s="27" t="s">
        <v>51</v>
      </c>
      <c r="E5940" s="27" t="s">
        <v>65</v>
      </c>
      <c r="F5940" s="29" t="s">
        <v>50</v>
      </c>
      <c r="G5940" s="27">
        <v>6.0000000000000001E-3</v>
      </c>
      <c r="H5940" s="30">
        <f>VLOOKUP(E5940,UPAH!$C:$F,4,0)</f>
        <v>106000</v>
      </c>
      <c r="I5940" s="31">
        <f t="shared" si="613"/>
        <v>636</v>
      </c>
    </row>
    <row r="5941" spans="2:13" ht="15" customHeight="1">
      <c r="C5941" s="28"/>
      <c r="D5941" s="27" t="s">
        <v>49</v>
      </c>
      <c r="E5941" s="27" t="s">
        <v>66</v>
      </c>
      <c r="F5941" s="29" t="s">
        <v>50</v>
      </c>
      <c r="G5941" s="27">
        <v>6.0000000000000001E-3</v>
      </c>
      <c r="H5941" s="30">
        <f>VLOOKUP(E5941,UPAH!$C:$F,4,0)</f>
        <v>111000</v>
      </c>
      <c r="I5941" s="31">
        <f t="shared" si="613"/>
        <v>666</v>
      </c>
    </row>
    <row r="5942" spans="2:13" ht="15" customHeight="1">
      <c r="C5942" s="28"/>
      <c r="D5942" s="28"/>
      <c r="E5942" s="28"/>
      <c r="F5942" s="34" t="s">
        <v>88</v>
      </c>
      <c r="G5942" s="35"/>
      <c r="H5942" s="33"/>
      <c r="I5942" s="32">
        <f>SUM(I5938:I5941)</f>
        <v>18342</v>
      </c>
    </row>
    <row r="5943" spans="2:13" ht="15" customHeight="1">
      <c r="C5943" s="27" t="s">
        <v>80</v>
      </c>
      <c r="D5943" s="27" t="s">
        <v>89</v>
      </c>
      <c r="E5943" s="28"/>
      <c r="F5943" s="28"/>
      <c r="G5943" s="28"/>
      <c r="H5943" s="33"/>
      <c r="I5943" s="28"/>
    </row>
    <row r="5944" spans="2:13" ht="15" customHeight="1">
      <c r="C5944" s="28"/>
      <c r="D5944" s="27" t="s">
        <v>109</v>
      </c>
      <c r="E5944" s="27" t="s">
        <v>110</v>
      </c>
      <c r="F5944" s="30" t="str">
        <f>VLOOKUP(E5944,MATERIAL!$C:$F,3,0)</f>
        <v>Lembar</v>
      </c>
      <c r="G5944" s="27">
        <v>0.7</v>
      </c>
      <c r="H5944" s="30">
        <f>VLOOKUP(E5944,MATERIAL!$C:$F,4,0)</f>
        <v>106800</v>
      </c>
      <c r="I5944" s="31">
        <f t="shared" ref="I5944:I5945" si="614">+G5944*H5944</f>
        <v>74760</v>
      </c>
    </row>
    <row r="5945" spans="2:13" ht="15" customHeight="1">
      <c r="C5945" s="28"/>
      <c r="D5945" s="27" t="s">
        <v>2243</v>
      </c>
      <c r="E5945" s="27" t="s">
        <v>102</v>
      </c>
      <c r="F5945" s="30" t="str">
        <f>VLOOKUP(E5945,MATERIAL!$C:$F,3,0)</f>
        <v>Kg</v>
      </c>
      <c r="G5945" s="27">
        <v>0.02</v>
      </c>
      <c r="H5945" s="30">
        <f>VLOOKUP(E5945,MATERIAL!$C:$F,4,0)</f>
        <v>18000</v>
      </c>
      <c r="I5945" s="31">
        <f t="shared" si="614"/>
        <v>360</v>
      </c>
    </row>
    <row r="5946" spans="2:13" ht="15" customHeight="1">
      <c r="C5946" s="28"/>
      <c r="D5946" s="28"/>
      <c r="E5946" s="28"/>
      <c r="F5946" s="34" t="s">
        <v>90</v>
      </c>
      <c r="G5946" s="35"/>
      <c r="H5946" s="33"/>
      <c r="I5946" s="32">
        <f>SUM(I5944:I5945)</f>
        <v>75120</v>
      </c>
    </row>
    <row r="5947" spans="2:13" ht="15" customHeight="1">
      <c r="C5947" s="27" t="s">
        <v>81</v>
      </c>
      <c r="D5947" s="27" t="s">
        <v>91</v>
      </c>
      <c r="E5947" s="28"/>
      <c r="F5947" s="28"/>
      <c r="G5947" s="28"/>
      <c r="H5947" s="33"/>
      <c r="I5947" s="33"/>
    </row>
    <row r="5948" spans="2:13" ht="15" customHeight="1">
      <c r="C5948" s="28"/>
      <c r="D5948" s="28"/>
      <c r="E5948" s="28"/>
      <c r="F5948" s="34" t="s">
        <v>92</v>
      </c>
      <c r="G5948" s="35"/>
      <c r="H5948" s="33"/>
      <c r="I5948" s="33"/>
    </row>
    <row r="5949" spans="2:13" ht="15" customHeight="1">
      <c r="C5949" s="27" t="s">
        <v>82</v>
      </c>
      <c r="D5949" s="27" t="s">
        <v>93</v>
      </c>
      <c r="E5949" s="28"/>
      <c r="F5949" s="28"/>
      <c r="G5949" s="28"/>
      <c r="H5949" s="33"/>
      <c r="I5949" s="36">
        <f>I5942+I5946</f>
        <v>93462</v>
      </c>
    </row>
    <row r="5950" spans="2:13" ht="15" customHeight="1">
      <c r="C5950" s="27" t="s">
        <v>83</v>
      </c>
      <c r="D5950" s="27" t="str">
        <f>+"Overhead &amp; Profit "&amp;$L$3*100&amp;"%"</f>
        <v>Overhead &amp; Profit 9,5%</v>
      </c>
      <c r="E5950" s="28"/>
      <c r="F5950" s="28"/>
      <c r="G5950" s="27">
        <f>$L$3</f>
        <v>9.5000000000000001E-2</v>
      </c>
      <c r="H5950" s="28"/>
      <c r="I5950" s="36">
        <f>G5950*I5949</f>
        <v>8878.89</v>
      </c>
    </row>
    <row r="5951" spans="2:13" ht="15" customHeight="1">
      <c r="B5951" s="37" t="str">
        <f>+$M$12&amp;J5951</f>
        <v>PPA39</v>
      </c>
      <c r="C5951" s="27" t="s">
        <v>1</v>
      </c>
      <c r="D5951" s="27" t="s">
        <v>94</v>
      </c>
      <c r="E5951" s="28"/>
      <c r="F5951" s="28"/>
      <c r="G5951" s="28"/>
      <c r="H5951" s="33"/>
      <c r="I5951" s="36">
        <f>SUM(I5949:I5950)</f>
        <v>102340.89</v>
      </c>
      <c r="J5951" s="21">
        <v>39</v>
      </c>
    </row>
    <row r="5952" spans="2:13" ht="15" customHeight="1">
      <c r="B5952" s="26"/>
    </row>
    <row r="5953" spans="2:13" ht="15" customHeight="1">
      <c r="B5953" s="26"/>
      <c r="C5953" s="21" t="str">
        <f>VLOOKUP(B5969,'REKAP ANALISA'!$C:$G,3,0)</f>
        <v>Pemasangan 1 m’nok atap seng</v>
      </c>
    </row>
    <row r="5954" spans="2:13">
      <c r="C5954" s="27" t="s">
        <v>0</v>
      </c>
      <c r="D5954" s="27" t="s">
        <v>60</v>
      </c>
      <c r="E5954" s="27" t="s">
        <v>59</v>
      </c>
      <c r="F5954" s="27" t="s">
        <v>61</v>
      </c>
      <c r="G5954" s="27" t="s">
        <v>62</v>
      </c>
      <c r="H5954" s="27" t="s">
        <v>85</v>
      </c>
      <c r="I5954" s="27" t="s">
        <v>86</v>
      </c>
      <c r="M5954" s="21"/>
    </row>
    <row r="5955" spans="2:13">
      <c r="C5955" s="27" t="s">
        <v>14</v>
      </c>
      <c r="D5955" s="27" t="s">
        <v>87</v>
      </c>
      <c r="E5955" s="28"/>
      <c r="F5955" s="28"/>
      <c r="G5955" s="28"/>
      <c r="H5955" s="28"/>
      <c r="I5955" s="28"/>
      <c r="M5955" s="21"/>
    </row>
    <row r="5956" spans="2:13" ht="15" customHeight="1">
      <c r="C5956" s="28"/>
      <c r="D5956" s="27" t="s">
        <v>53</v>
      </c>
      <c r="E5956" s="27" t="s">
        <v>63</v>
      </c>
      <c r="F5956" s="29" t="s">
        <v>50</v>
      </c>
      <c r="G5956" s="27">
        <v>0.15</v>
      </c>
      <c r="H5956" s="30">
        <f>VLOOKUP(E5956,UPAH!$C:$F,4,0)</f>
        <v>93000</v>
      </c>
      <c r="I5956" s="31">
        <f t="shared" ref="I5956:I5959" si="615">+G5956*H5956</f>
        <v>13950</v>
      </c>
    </row>
    <row r="5957" spans="2:13" ht="15" customHeight="1">
      <c r="C5957" s="28"/>
      <c r="D5957" s="27" t="s">
        <v>96</v>
      </c>
      <c r="E5957" s="27" t="s">
        <v>64</v>
      </c>
      <c r="F5957" s="29" t="s">
        <v>50</v>
      </c>
      <c r="G5957" s="27">
        <v>7.0000000000000007E-2</v>
      </c>
      <c r="H5957" s="30">
        <f>VLOOKUP(E5957,UPAH!$C:$F,4,0)</f>
        <v>98000</v>
      </c>
      <c r="I5957" s="31">
        <f t="shared" si="615"/>
        <v>6860.0000000000009</v>
      </c>
    </row>
    <row r="5958" spans="2:13" ht="15" customHeight="1">
      <c r="C5958" s="28"/>
      <c r="D5958" s="27" t="s">
        <v>51</v>
      </c>
      <c r="E5958" s="27" t="s">
        <v>65</v>
      </c>
      <c r="F5958" s="29" t="s">
        <v>50</v>
      </c>
      <c r="G5958" s="27">
        <v>7.0000000000000001E-3</v>
      </c>
      <c r="H5958" s="30">
        <f>VLOOKUP(E5958,UPAH!$C:$F,4,0)</f>
        <v>106000</v>
      </c>
      <c r="I5958" s="31">
        <f t="shared" si="615"/>
        <v>742</v>
      </c>
    </row>
    <row r="5959" spans="2:13" ht="15" customHeight="1">
      <c r="C5959" s="28"/>
      <c r="D5959" s="27" t="s">
        <v>49</v>
      </c>
      <c r="E5959" s="27" t="s">
        <v>66</v>
      </c>
      <c r="F5959" s="29" t="s">
        <v>50</v>
      </c>
      <c r="G5959" s="27">
        <v>6.0000000000000001E-3</v>
      </c>
      <c r="H5959" s="30">
        <f>VLOOKUP(E5959,UPAH!$C:$F,4,0)</f>
        <v>111000</v>
      </c>
      <c r="I5959" s="31">
        <f t="shared" si="615"/>
        <v>666</v>
      </c>
    </row>
    <row r="5960" spans="2:13" ht="15" customHeight="1">
      <c r="C5960" s="28"/>
      <c r="D5960" s="28"/>
      <c r="E5960" s="28"/>
      <c r="F5960" s="34" t="s">
        <v>88</v>
      </c>
      <c r="G5960" s="35"/>
      <c r="H5960" s="33"/>
      <c r="I5960" s="32">
        <f>SUM(I5956:I5959)</f>
        <v>22218</v>
      </c>
    </row>
    <row r="5961" spans="2:13" ht="15" customHeight="1">
      <c r="C5961" s="27" t="s">
        <v>80</v>
      </c>
      <c r="D5961" s="27" t="s">
        <v>89</v>
      </c>
      <c r="E5961" s="28"/>
      <c r="F5961" s="28"/>
      <c r="G5961" s="28"/>
      <c r="H5961" s="33"/>
      <c r="I5961" s="28"/>
    </row>
    <row r="5962" spans="2:13" ht="15" customHeight="1">
      <c r="C5962" s="28"/>
      <c r="D5962" s="27" t="s">
        <v>111</v>
      </c>
      <c r="E5962" s="27" t="s">
        <v>112</v>
      </c>
      <c r="F5962" s="30" t="str">
        <f>VLOOKUP(E5962,MATERIAL!$C:$F,3,0)</f>
        <v>Lembar</v>
      </c>
      <c r="G5962" s="27">
        <v>0.3</v>
      </c>
      <c r="H5962" s="30">
        <f>VLOOKUP(E5962,MATERIAL!$C:$F,4,0)</f>
        <v>364600</v>
      </c>
      <c r="I5962" s="31">
        <f t="shared" ref="I5962:I5963" si="616">+G5962*H5962</f>
        <v>109380</v>
      </c>
    </row>
    <row r="5963" spans="2:13" ht="15" customHeight="1">
      <c r="C5963" s="28"/>
      <c r="D5963" s="27" t="s">
        <v>2243</v>
      </c>
      <c r="E5963" s="27" t="s">
        <v>102</v>
      </c>
      <c r="F5963" s="30" t="str">
        <f>VLOOKUP(E5963,MATERIAL!$C:$F,3,0)</f>
        <v>Kg</v>
      </c>
      <c r="G5963" s="27">
        <v>0.04</v>
      </c>
      <c r="H5963" s="30">
        <f>VLOOKUP(E5963,MATERIAL!$C:$F,4,0)</f>
        <v>18000</v>
      </c>
      <c r="I5963" s="31">
        <f t="shared" si="616"/>
        <v>720</v>
      </c>
    </row>
    <row r="5964" spans="2:13" ht="15" customHeight="1">
      <c r="C5964" s="28"/>
      <c r="D5964" s="28"/>
      <c r="E5964" s="28"/>
      <c r="F5964" s="34" t="s">
        <v>90</v>
      </c>
      <c r="G5964" s="35"/>
      <c r="H5964" s="33"/>
      <c r="I5964" s="32">
        <f>SUM(I5962:I5963)</f>
        <v>110100</v>
      </c>
    </row>
    <row r="5965" spans="2:13" ht="15" customHeight="1">
      <c r="C5965" s="27" t="s">
        <v>81</v>
      </c>
      <c r="D5965" s="27" t="s">
        <v>91</v>
      </c>
      <c r="E5965" s="28"/>
      <c r="F5965" s="28"/>
      <c r="G5965" s="28"/>
      <c r="H5965" s="33"/>
      <c r="I5965" s="33"/>
    </row>
    <row r="5966" spans="2:13" ht="15" customHeight="1">
      <c r="C5966" s="28"/>
      <c r="D5966" s="28"/>
      <c r="E5966" s="28"/>
      <c r="F5966" s="34" t="s">
        <v>92</v>
      </c>
      <c r="G5966" s="35"/>
      <c r="H5966" s="33"/>
      <c r="I5966" s="33"/>
    </row>
    <row r="5967" spans="2:13" ht="15" customHeight="1">
      <c r="C5967" s="27" t="s">
        <v>82</v>
      </c>
      <c r="D5967" s="27" t="s">
        <v>93</v>
      </c>
      <c r="E5967" s="28"/>
      <c r="F5967" s="28"/>
      <c r="G5967" s="28"/>
      <c r="H5967" s="33"/>
      <c r="I5967" s="36">
        <f>I5960+I5964</f>
        <v>132318</v>
      </c>
    </row>
    <row r="5968" spans="2:13" ht="15" customHeight="1">
      <c r="C5968" s="27" t="s">
        <v>83</v>
      </c>
      <c r="D5968" s="27" t="str">
        <f>+"Overhead &amp; Profit "&amp;$L$3*100&amp;"%"</f>
        <v>Overhead &amp; Profit 9,5%</v>
      </c>
      <c r="E5968" s="28"/>
      <c r="F5968" s="28"/>
      <c r="G5968" s="27">
        <f>$L$3</f>
        <v>9.5000000000000001E-2</v>
      </c>
      <c r="H5968" s="28"/>
      <c r="I5968" s="36">
        <f>G5968*I5967</f>
        <v>12570.210000000001</v>
      </c>
    </row>
    <row r="5969" spans="2:13" ht="15" customHeight="1">
      <c r="B5969" s="37" t="str">
        <f>+$M$12&amp;J5969</f>
        <v>PPA40</v>
      </c>
      <c r="C5969" s="27" t="s">
        <v>1</v>
      </c>
      <c r="D5969" s="27" t="s">
        <v>94</v>
      </c>
      <c r="E5969" s="28"/>
      <c r="F5969" s="28"/>
      <c r="G5969" s="28"/>
      <c r="H5969" s="33"/>
      <c r="I5969" s="36">
        <f>SUM(I5967:I5968)</f>
        <v>144888.21</v>
      </c>
      <c r="J5969" s="21">
        <v>40</v>
      </c>
    </row>
    <row r="5970" spans="2:13" ht="15" customHeight="1">
      <c r="B5970" s="26"/>
    </row>
    <row r="5971" spans="2:13" ht="15" customHeight="1">
      <c r="B5971" s="26"/>
      <c r="C5971" s="21" t="str">
        <f>VLOOKUP(B5987,'REKAP ANALISA'!$C:$G,3,0)</f>
        <v>Pemasangan 1 m2 atap alumunium</v>
      </c>
    </row>
    <row r="5972" spans="2:13">
      <c r="C5972" s="27" t="s">
        <v>0</v>
      </c>
      <c r="D5972" s="27" t="s">
        <v>60</v>
      </c>
      <c r="E5972" s="27" t="s">
        <v>59</v>
      </c>
      <c r="F5972" s="27" t="s">
        <v>61</v>
      </c>
      <c r="G5972" s="27" t="s">
        <v>62</v>
      </c>
      <c r="H5972" s="27" t="s">
        <v>85</v>
      </c>
      <c r="I5972" s="27" t="s">
        <v>86</v>
      </c>
      <c r="M5972" s="21"/>
    </row>
    <row r="5973" spans="2:13">
      <c r="C5973" s="27" t="s">
        <v>14</v>
      </c>
      <c r="D5973" s="27" t="s">
        <v>87</v>
      </c>
      <c r="E5973" s="28"/>
      <c r="F5973" s="28"/>
      <c r="G5973" s="28"/>
      <c r="H5973" s="28"/>
      <c r="I5973" s="28"/>
      <c r="M5973" s="21"/>
    </row>
    <row r="5974" spans="2:13" ht="15" customHeight="1">
      <c r="C5974" s="28"/>
      <c r="D5974" s="27" t="s">
        <v>53</v>
      </c>
      <c r="E5974" s="27" t="s">
        <v>63</v>
      </c>
      <c r="F5974" s="29" t="s">
        <v>50</v>
      </c>
      <c r="G5974" s="27">
        <v>0.15</v>
      </c>
      <c r="H5974" s="30">
        <f>VLOOKUP(E5974,UPAH!$C:$F,4,0)</f>
        <v>93000</v>
      </c>
      <c r="I5974" s="31">
        <f t="shared" ref="I5974:I5977" si="617">+G5974*H5974</f>
        <v>13950</v>
      </c>
    </row>
    <row r="5975" spans="2:13" ht="15" customHeight="1">
      <c r="C5975" s="28"/>
      <c r="D5975" s="27" t="s">
        <v>96</v>
      </c>
      <c r="E5975" s="27" t="s">
        <v>64</v>
      </c>
      <c r="F5975" s="29" t="s">
        <v>50</v>
      </c>
      <c r="G5975" s="27">
        <v>0.75</v>
      </c>
      <c r="H5975" s="30">
        <f>VLOOKUP(E5975,UPAH!$C:$F,4,0)</f>
        <v>98000</v>
      </c>
      <c r="I5975" s="31">
        <f t="shared" si="617"/>
        <v>73500</v>
      </c>
    </row>
    <row r="5976" spans="2:13" ht="15" customHeight="1">
      <c r="C5976" s="28"/>
      <c r="D5976" s="27" t="s">
        <v>51</v>
      </c>
      <c r="E5976" s="27" t="s">
        <v>65</v>
      </c>
      <c r="F5976" s="29" t="s">
        <v>50</v>
      </c>
      <c r="G5976" s="27">
        <v>0.08</v>
      </c>
      <c r="H5976" s="30">
        <f>VLOOKUP(E5976,UPAH!$C:$F,4,0)</f>
        <v>106000</v>
      </c>
      <c r="I5976" s="31">
        <f t="shared" si="617"/>
        <v>8480</v>
      </c>
    </row>
    <row r="5977" spans="2:13" ht="15" customHeight="1">
      <c r="C5977" s="28"/>
      <c r="D5977" s="27" t="s">
        <v>49</v>
      </c>
      <c r="E5977" s="27" t="s">
        <v>66</v>
      </c>
      <c r="F5977" s="29" t="s">
        <v>50</v>
      </c>
      <c r="G5977" s="27">
        <v>6.0000000000000001E-3</v>
      </c>
      <c r="H5977" s="30">
        <f>VLOOKUP(E5977,UPAH!$C:$F,4,0)</f>
        <v>111000</v>
      </c>
      <c r="I5977" s="31">
        <f t="shared" si="617"/>
        <v>666</v>
      </c>
    </row>
    <row r="5978" spans="2:13" ht="15" customHeight="1">
      <c r="C5978" s="28"/>
      <c r="D5978" s="28"/>
      <c r="E5978" s="28"/>
      <c r="F5978" s="34" t="s">
        <v>88</v>
      </c>
      <c r="G5978" s="35"/>
      <c r="H5978" s="33"/>
      <c r="I5978" s="32">
        <f>SUM(I5974:I5977)</f>
        <v>96596</v>
      </c>
    </row>
    <row r="5979" spans="2:13" ht="15" customHeight="1">
      <c r="C5979" s="27" t="s">
        <v>80</v>
      </c>
      <c r="D5979" s="27" t="s">
        <v>89</v>
      </c>
      <c r="E5979" s="28"/>
      <c r="F5979" s="28"/>
      <c r="G5979" s="28"/>
      <c r="H5979" s="33"/>
      <c r="I5979" s="28"/>
    </row>
    <row r="5980" spans="2:13" ht="15" customHeight="1">
      <c r="C5980" s="28"/>
      <c r="D5980" s="27" t="s">
        <v>2608</v>
      </c>
      <c r="E5980" s="27" t="s">
        <v>2609</v>
      </c>
      <c r="F5980" s="30" t="str">
        <f>VLOOKUP(E5980,MATERIAL!$C:$F,3,0)</f>
        <v>Lbr</v>
      </c>
      <c r="G5980" s="27">
        <v>1.05</v>
      </c>
      <c r="H5980" s="30">
        <f>VLOOKUP(E5980,MATERIAL!$C:$F,4,0)</f>
        <v>155200</v>
      </c>
      <c r="I5980" s="31">
        <f t="shared" ref="I5980:I5981" si="618">+G5980*H5980</f>
        <v>162960</v>
      </c>
    </row>
    <row r="5981" spans="2:13" ht="15" customHeight="1">
      <c r="C5981" s="28"/>
      <c r="D5981" s="27" t="s">
        <v>2610</v>
      </c>
      <c r="E5981" s="27" t="s">
        <v>2611</v>
      </c>
      <c r="F5981" s="30" t="str">
        <f>VLOOKUP(E5981,MATERIAL!$C:$F,3,0)</f>
        <v>Kg</v>
      </c>
      <c r="G5981" s="27">
        <v>0.02</v>
      </c>
      <c r="H5981" s="30">
        <f>VLOOKUP(E5981,MATERIAL!$C:$F,4,0)</f>
        <v>21500</v>
      </c>
      <c r="I5981" s="31">
        <f t="shared" si="618"/>
        <v>430</v>
      </c>
    </row>
    <row r="5982" spans="2:13" ht="15" customHeight="1">
      <c r="C5982" s="28"/>
      <c r="D5982" s="28"/>
      <c r="E5982" s="28"/>
      <c r="F5982" s="34" t="s">
        <v>90</v>
      </c>
      <c r="G5982" s="35"/>
      <c r="H5982" s="33"/>
      <c r="I5982" s="32">
        <f>SUM(I5980:I5981)</f>
        <v>163390</v>
      </c>
    </row>
    <row r="5983" spans="2:13" ht="15" customHeight="1">
      <c r="C5983" s="27" t="s">
        <v>81</v>
      </c>
      <c r="D5983" s="27" t="s">
        <v>91</v>
      </c>
      <c r="E5983" s="28"/>
      <c r="F5983" s="28"/>
      <c r="G5983" s="28"/>
      <c r="H5983" s="33"/>
      <c r="I5983" s="33"/>
    </row>
    <row r="5984" spans="2:13" ht="15" customHeight="1">
      <c r="C5984" s="28"/>
      <c r="D5984" s="28"/>
      <c r="E5984" s="28"/>
      <c r="F5984" s="34" t="s">
        <v>92</v>
      </c>
      <c r="G5984" s="35"/>
      <c r="H5984" s="33"/>
      <c r="I5984" s="33"/>
    </row>
    <row r="5985" spans="2:13" ht="15" customHeight="1">
      <c r="C5985" s="27" t="s">
        <v>82</v>
      </c>
      <c r="D5985" s="27" t="s">
        <v>93</v>
      </c>
      <c r="E5985" s="28"/>
      <c r="F5985" s="28"/>
      <c r="G5985" s="28"/>
      <c r="H5985" s="33"/>
      <c r="I5985" s="36">
        <f>I5978+I5982</f>
        <v>259986</v>
      </c>
    </row>
    <row r="5986" spans="2:13" ht="15" customHeight="1">
      <c r="C5986" s="27" t="s">
        <v>83</v>
      </c>
      <c r="D5986" s="27" t="str">
        <f>+"Overhead &amp; Profit "&amp;$L$3*100&amp;"%"</f>
        <v>Overhead &amp; Profit 9,5%</v>
      </c>
      <c r="E5986" s="28"/>
      <c r="F5986" s="28"/>
      <c r="G5986" s="27">
        <f>$L$3</f>
        <v>9.5000000000000001E-2</v>
      </c>
      <c r="H5986" s="33"/>
      <c r="I5986" s="36">
        <f>G5986*I5985</f>
        <v>24698.670000000002</v>
      </c>
    </row>
    <row r="5987" spans="2:13" ht="15" customHeight="1">
      <c r="B5987" s="37" t="str">
        <f>+$M$12&amp;J5987</f>
        <v>PPA41</v>
      </c>
      <c r="C5987" s="27" t="s">
        <v>1</v>
      </c>
      <c r="D5987" s="27" t="s">
        <v>94</v>
      </c>
      <c r="E5987" s="28"/>
      <c r="F5987" s="28"/>
      <c r="G5987" s="28"/>
      <c r="H5987" s="33"/>
      <c r="I5987" s="36">
        <f>SUM(I5985:I5986)</f>
        <v>284684.67</v>
      </c>
      <c r="J5987" s="21">
        <v>41</v>
      </c>
    </row>
    <row r="5988" spans="2:13" ht="15" customHeight="1">
      <c r="B5988" s="26"/>
    </row>
    <row r="5989" spans="2:13" ht="15" customHeight="1">
      <c r="B5989" s="26"/>
      <c r="C5989" s="21" t="str">
        <f>VLOOKUP(B6005,'REKAP ANALISA'!$C:$G,3,0)</f>
        <v>Pemasangan 1 m’ nok alumunium</v>
      </c>
    </row>
    <row r="5990" spans="2:13">
      <c r="C5990" s="27" t="s">
        <v>0</v>
      </c>
      <c r="D5990" s="27" t="s">
        <v>60</v>
      </c>
      <c r="E5990" s="27" t="s">
        <v>59</v>
      </c>
      <c r="F5990" s="27" t="s">
        <v>61</v>
      </c>
      <c r="G5990" s="27" t="s">
        <v>62</v>
      </c>
      <c r="H5990" s="27" t="s">
        <v>85</v>
      </c>
      <c r="I5990" s="27" t="s">
        <v>86</v>
      </c>
      <c r="M5990" s="21"/>
    </row>
    <row r="5991" spans="2:13">
      <c r="C5991" s="27" t="s">
        <v>14</v>
      </c>
      <c r="D5991" s="27" t="s">
        <v>87</v>
      </c>
      <c r="E5991" s="28"/>
      <c r="F5991" s="28"/>
      <c r="G5991" s="28"/>
      <c r="H5991" s="28"/>
      <c r="I5991" s="28"/>
      <c r="M5991" s="21"/>
    </row>
    <row r="5992" spans="2:13" ht="15" customHeight="1">
      <c r="C5992" s="28"/>
      <c r="D5992" s="27" t="s">
        <v>53</v>
      </c>
      <c r="E5992" s="27" t="s">
        <v>63</v>
      </c>
      <c r="F5992" s="29" t="s">
        <v>50</v>
      </c>
      <c r="G5992" s="27">
        <v>0.1</v>
      </c>
      <c r="H5992" s="30">
        <f>VLOOKUP(E5992,UPAH!$C:$F,4,0)</f>
        <v>93000</v>
      </c>
      <c r="I5992" s="31">
        <f t="shared" ref="I5992:I5995" si="619">+G5992*H5992</f>
        <v>9300</v>
      </c>
    </row>
    <row r="5993" spans="2:13" ht="15" customHeight="1">
      <c r="C5993" s="28"/>
      <c r="D5993" s="27" t="s">
        <v>96</v>
      </c>
      <c r="E5993" s="27" t="s">
        <v>64</v>
      </c>
      <c r="F5993" s="29" t="s">
        <v>50</v>
      </c>
      <c r="G5993" s="27">
        <v>1</v>
      </c>
      <c r="H5993" s="30">
        <f>VLOOKUP(E5993,UPAH!$C:$F,4,0)</f>
        <v>98000</v>
      </c>
      <c r="I5993" s="31">
        <f t="shared" si="619"/>
        <v>98000</v>
      </c>
    </row>
    <row r="5994" spans="2:13" ht="15" customHeight="1">
      <c r="C5994" s="28"/>
      <c r="D5994" s="27" t="s">
        <v>51</v>
      </c>
      <c r="E5994" s="27" t="s">
        <v>65</v>
      </c>
      <c r="F5994" s="29" t="s">
        <v>50</v>
      </c>
      <c r="G5994" s="27">
        <v>0.1</v>
      </c>
      <c r="H5994" s="30">
        <f>VLOOKUP(E5994,UPAH!$C:$F,4,0)</f>
        <v>106000</v>
      </c>
      <c r="I5994" s="31">
        <f t="shared" si="619"/>
        <v>10600</v>
      </c>
    </row>
    <row r="5995" spans="2:13" ht="15" customHeight="1">
      <c r="C5995" s="28"/>
      <c r="D5995" s="27" t="s">
        <v>49</v>
      </c>
      <c r="E5995" s="27" t="s">
        <v>66</v>
      </c>
      <c r="F5995" s="29" t="s">
        <v>50</v>
      </c>
      <c r="G5995" s="27">
        <v>0.05</v>
      </c>
      <c r="H5995" s="30">
        <f>VLOOKUP(E5995,UPAH!$C:$F,4,0)</f>
        <v>111000</v>
      </c>
      <c r="I5995" s="31">
        <f t="shared" si="619"/>
        <v>5550</v>
      </c>
    </row>
    <row r="5996" spans="2:13" ht="15" customHeight="1">
      <c r="C5996" s="28"/>
      <c r="D5996" s="28"/>
      <c r="E5996" s="28"/>
      <c r="F5996" s="34" t="s">
        <v>88</v>
      </c>
      <c r="G5996" s="35"/>
      <c r="H5996" s="33"/>
      <c r="I5996" s="32">
        <f>SUM(I5992:I5995)</f>
        <v>123450</v>
      </c>
    </row>
    <row r="5997" spans="2:13" ht="15" customHeight="1">
      <c r="C5997" s="27" t="s">
        <v>80</v>
      </c>
      <c r="D5997" s="27" t="s">
        <v>89</v>
      </c>
      <c r="E5997" s="28"/>
      <c r="F5997" s="28"/>
      <c r="G5997" s="28"/>
      <c r="H5997" s="33"/>
      <c r="I5997" s="28"/>
    </row>
    <row r="5998" spans="2:13" ht="15" customHeight="1">
      <c r="C5998" s="28"/>
      <c r="D5998" s="27" t="s">
        <v>2612</v>
      </c>
      <c r="E5998" s="27" t="s">
        <v>2613</v>
      </c>
      <c r="F5998" s="30" t="str">
        <f>VLOOKUP(E5998,MATERIAL!$C:$F,3,0)</f>
        <v>Bh</v>
      </c>
      <c r="G5998" s="27">
        <v>1.2</v>
      </c>
      <c r="H5998" s="30">
        <f>VLOOKUP(E5998,MATERIAL!$C:$F,4,0)</f>
        <v>48900</v>
      </c>
      <c r="I5998" s="31">
        <f t="shared" ref="I5998:I5999" si="620">+G5998*H5998</f>
        <v>58680</v>
      </c>
    </row>
    <row r="5999" spans="2:13" ht="15" customHeight="1">
      <c r="C5999" s="28"/>
      <c r="D5999" s="27" t="s">
        <v>2610</v>
      </c>
      <c r="E5999" s="27" t="s">
        <v>2611</v>
      </c>
      <c r="F5999" s="30" t="str">
        <f>VLOOKUP(E5999,MATERIAL!$C:$F,3,0)</f>
        <v>Kg</v>
      </c>
      <c r="G5999" s="27">
        <v>0.04</v>
      </c>
      <c r="H5999" s="30">
        <f>VLOOKUP(E5999,MATERIAL!$C:$F,4,0)</f>
        <v>21500</v>
      </c>
      <c r="I5999" s="31">
        <f t="shared" si="620"/>
        <v>860</v>
      </c>
    </row>
    <row r="6000" spans="2:13" ht="15" customHeight="1">
      <c r="C6000" s="28"/>
      <c r="D6000" s="28"/>
      <c r="E6000" s="28"/>
      <c r="F6000" s="34" t="s">
        <v>90</v>
      </c>
      <c r="G6000" s="35"/>
      <c r="H6000" s="33"/>
      <c r="I6000" s="32">
        <f>SUM(I5998:I5999)</f>
        <v>59540</v>
      </c>
    </row>
    <row r="6001" spans="2:13" ht="15" customHeight="1">
      <c r="C6001" s="27" t="s">
        <v>81</v>
      </c>
      <c r="D6001" s="27" t="s">
        <v>91</v>
      </c>
      <c r="E6001" s="28"/>
      <c r="F6001" s="28"/>
      <c r="G6001" s="28"/>
      <c r="H6001" s="33"/>
      <c r="I6001" s="33"/>
    </row>
    <row r="6002" spans="2:13" ht="15" customHeight="1">
      <c r="C6002" s="28"/>
      <c r="D6002" s="28"/>
      <c r="E6002" s="28"/>
      <c r="F6002" s="34" t="s">
        <v>92</v>
      </c>
      <c r="G6002" s="35"/>
      <c r="H6002" s="33"/>
      <c r="I6002" s="33"/>
    </row>
    <row r="6003" spans="2:13" ht="15" customHeight="1">
      <c r="C6003" s="27" t="s">
        <v>82</v>
      </c>
      <c r="D6003" s="27" t="s">
        <v>93</v>
      </c>
      <c r="E6003" s="28"/>
      <c r="F6003" s="28"/>
      <c r="G6003" s="28"/>
      <c r="H6003" s="33"/>
      <c r="I6003" s="36">
        <f>I5996+I6000</f>
        <v>182990</v>
      </c>
    </row>
    <row r="6004" spans="2:13" ht="15" customHeight="1">
      <c r="C6004" s="27" t="s">
        <v>83</v>
      </c>
      <c r="D6004" s="27" t="str">
        <f>+"Overhead &amp; Profit "&amp;$L$3*100&amp;"%"</f>
        <v>Overhead &amp; Profit 9,5%</v>
      </c>
      <c r="E6004" s="28"/>
      <c r="F6004" s="28"/>
      <c r="G6004" s="27">
        <f>$L$3</f>
        <v>9.5000000000000001E-2</v>
      </c>
      <c r="H6004" s="28"/>
      <c r="I6004" s="36">
        <f>G6004*I6003</f>
        <v>17384.05</v>
      </c>
    </row>
    <row r="6005" spans="2:13" ht="15" customHeight="1">
      <c r="B6005" s="37" t="str">
        <f>+$M$12&amp;J6005</f>
        <v>PPA42</v>
      </c>
      <c r="C6005" s="27" t="s">
        <v>1</v>
      </c>
      <c r="D6005" s="27" t="s">
        <v>94</v>
      </c>
      <c r="E6005" s="28"/>
      <c r="F6005" s="28"/>
      <c r="G6005" s="28"/>
      <c r="H6005" s="33"/>
      <c r="I6005" s="36">
        <f>SUM(I6003:I6004)</f>
        <v>200374.05</v>
      </c>
      <c r="J6005" s="21">
        <v>42</v>
      </c>
    </row>
    <row r="6006" spans="2:13" ht="15" customHeight="1">
      <c r="B6006" s="26"/>
    </row>
    <row r="6007" spans="2:13" ht="15" customHeight="1">
      <c r="B6007" s="26"/>
      <c r="C6007" s="21" t="str">
        <f>VLOOKUP(B6022,'REKAP ANALISA'!$C:$G,3,0)</f>
        <v>Pemasangan 1 m2 alumunium foil/sisalation</v>
      </c>
    </row>
    <row r="6008" spans="2:13">
      <c r="C6008" s="27" t="s">
        <v>0</v>
      </c>
      <c r="D6008" s="27" t="s">
        <v>60</v>
      </c>
      <c r="E6008" s="27" t="s">
        <v>59</v>
      </c>
      <c r="F6008" s="27" t="s">
        <v>61</v>
      </c>
      <c r="G6008" s="27" t="s">
        <v>62</v>
      </c>
      <c r="H6008" s="27" t="s">
        <v>85</v>
      </c>
      <c r="I6008" s="27" t="s">
        <v>86</v>
      </c>
      <c r="M6008" s="21"/>
    </row>
    <row r="6009" spans="2:13">
      <c r="C6009" s="27" t="s">
        <v>14</v>
      </c>
      <c r="D6009" s="27" t="s">
        <v>87</v>
      </c>
      <c r="E6009" s="28"/>
      <c r="F6009" s="28"/>
      <c r="G6009" s="28"/>
      <c r="H6009" s="28"/>
      <c r="I6009" s="28"/>
      <c r="M6009" s="21"/>
    </row>
    <row r="6010" spans="2:13" ht="15" customHeight="1">
      <c r="C6010" s="28"/>
      <c r="D6010" s="27" t="s">
        <v>53</v>
      </c>
      <c r="E6010" s="27" t="s">
        <v>63</v>
      </c>
      <c r="F6010" s="29" t="s">
        <v>50</v>
      </c>
      <c r="G6010" s="27">
        <v>0.15</v>
      </c>
      <c r="H6010" s="30">
        <f>VLOOKUP(E6010,UPAH!$C:$F,4,0)</f>
        <v>93000</v>
      </c>
      <c r="I6010" s="31">
        <f t="shared" ref="I6010:I6013" si="621">+G6010*H6010</f>
        <v>13950</v>
      </c>
    </row>
    <row r="6011" spans="2:13" ht="15" customHeight="1">
      <c r="C6011" s="28"/>
      <c r="D6011" s="27" t="s">
        <v>96</v>
      </c>
      <c r="E6011" s="27" t="s">
        <v>64</v>
      </c>
      <c r="F6011" s="29" t="s">
        <v>50</v>
      </c>
      <c r="G6011" s="27">
        <v>0.05</v>
      </c>
      <c r="H6011" s="30">
        <f>VLOOKUP(E6011,UPAH!$C:$F,4,0)</f>
        <v>98000</v>
      </c>
      <c r="I6011" s="31">
        <f t="shared" si="621"/>
        <v>4900</v>
      </c>
    </row>
    <row r="6012" spans="2:13" ht="15" customHeight="1">
      <c r="C6012" s="28"/>
      <c r="D6012" s="27" t="s">
        <v>51</v>
      </c>
      <c r="E6012" s="27" t="s">
        <v>65</v>
      </c>
      <c r="F6012" s="29" t="s">
        <v>50</v>
      </c>
      <c r="G6012" s="27">
        <v>5.0000000000000001E-3</v>
      </c>
      <c r="H6012" s="30">
        <f>VLOOKUP(E6012,UPAH!$C:$F,4,0)</f>
        <v>106000</v>
      </c>
      <c r="I6012" s="31">
        <f t="shared" si="621"/>
        <v>530</v>
      </c>
    </row>
    <row r="6013" spans="2:13" ht="15" customHeight="1">
      <c r="C6013" s="28"/>
      <c r="D6013" s="27" t="s">
        <v>49</v>
      </c>
      <c r="E6013" s="27" t="s">
        <v>66</v>
      </c>
      <c r="F6013" s="29" t="s">
        <v>50</v>
      </c>
      <c r="G6013" s="27">
        <v>8.0000000000000002E-3</v>
      </c>
      <c r="H6013" s="30">
        <f>VLOOKUP(E6013,UPAH!$C:$F,4,0)</f>
        <v>111000</v>
      </c>
      <c r="I6013" s="31">
        <f t="shared" si="621"/>
        <v>888</v>
      </c>
    </row>
    <row r="6014" spans="2:13" ht="15" customHeight="1">
      <c r="C6014" s="28"/>
      <c r="D6014" s="28"/>
      <c r="E6014" s="28"/>
      <c r="F6014" s="34" t="s">
        <v>88</v>
      </c>
      <c r="G6014" s="35"/>
      <c r="H6014" s="33"/>
      <c r="I6014" s="32">
        <f>SUM(I6010:I6013)</f>
        <v>20268</v>
      </c>
    </row>
    <row r="6015" spans="2:13" ht="15" customHeight="1">
      <c r="C6015" s="27" t="s">
        <v>80</v>
      </c>
      <c r="D6015" s="27" t="s">
        <v>89</v>
      </c>
      <c r="E6015" s="28"/>
      <c r="F6015" s="28"/>
      <c r="G6015" s="28"/>
      <c r="H6015" s="33"/>
      <c r="I6015" s="28"/>
    </row>
    <row r="6016" spans="2:13" ht="15" customHeight="1">
      <c r="C6016" s="28"/>
      <c r="D6016" s="27" t="s">
        <v>2614</v>
      </c>
      <c r="E6016" s="27" t="s">
        <v>2615</v>
      </c>
      <c r="F6016" s="30" t="str">
        <f>VLOOKUP(E6016,MATERIAL!$C:$F,3,0)</f>
        <v>M2</v>
      </c>
      <c r="G6016" s="27">
        <v>1.05</v>
      </c>
      <c r="H6016" s="30">
        <f>VLOOKUP(E6016,MATERIAL!$C:$F,4,0)</f>
        <v>8300</v>
      </c>
      <c r="I6016" s="31">
        <f t="shared" ref="I6016" si="622">+G6016*H6016</f>
        <v>8715</v>
      </c>
    </row>
    <row r="6017" spans="2:13" ht="15" customHeight="1">
      <c r="C6017" s="28"/>
      <c r="D6017" s="28"/>
      <c r="E6017" s="28"/>
      <c r="F6017" s="34" t="s">
        <v>90</v>
      </c>
      <c r="G6017" s="35"/>
      <c r="H6017" s="33"/>
      <c r="I6017" s="32">
        <f>SUM(I6016)</f>
        <v>8715</v>
      </c>
    </row>
    <row r="6018" spans="2:13" ht="15" customHeight="1">
      <c r="C6018" s="27" t="s">
        <v>81</v>
      </c>
      <c r="D6018" s="27" t="s">
        <v>91</v>
      </c>
      <c r="E6018" s="28"/>
      <c r="F6018" s="28"/>
      <c r="G6018" s="28"/>
      <c r="H6018" s="33"/>
      <c r="I6018" s="33"/>
    </row>
    <row r="6019" spans="2:13" ht="15" customHeight="1">
      <c r="C6019" s="28"/>
      <c r="D6019" s="28"/>
      <c r="E6019" s="28"/>
      <c r="F6019" s="34" t="s">
        <v>92</v>
      </c>
      <c r="G6019" s="35"/>
      <c r="H6019" s="33"/>
      <c r="I6019" s="33"/>
    </row>
    <row r="6020" spans="2:13" ht="15" customHeight="1">
      <c r="C6020" s="27" t="s">
        <v>82</v>
      </c>
      <c r="D6020" s="27" t="s">
        <v>93</v>
      </c>
      <c r="E6020" s="28"/>
      <c r="F6020" s="28"/>
      <c r="G6020" s="28"/>
      <c r="H6020" s="33"/>
      <c r="I6020" s="36">
        <f>I6014+I6017</f>
        <v>28983</v>
      </c>
    </row>
    <row r="6021" spans="2:13" ht="15" customHeight="1">
      <c r="C6021" s="27" t="s">
        <v>83</v>
      </c>
      <c r="D6021" s="27" t="str">
        <f>+"Overhead &amp; Profit "&amp;$L$3*100&amp;"%"</f>
        <v>Overhead &amp; Profit 9,5%</v>
      </c>
      <c r="E6021" s="28"/>
      <c r="F6021" s="28"/>
      <c r="G6021" s="27">
        <f>$L$3</f>
        <v>9.5000000000000001E-2</v>
      </c>
      <c r="H6021" s="28"/>
      <c r="I6021" s="36">
        <f>G6021*I6020</f>
        <v>2753.3850000000002</v>
      </c>
    </row>
    <row r="6022" spans="2:13" ht="15" customHeight="1">
      <c r="B6022" s="37" t="str">
        <f>+$M$12&amp;J6022</f>
        <v>PPA43</v>
      </c>
      <c r="C6022" s="27" t="s">
        <v>1</v>
      </c>
      <c r="D6022" s="27" t="s">
        <v>94</v>
      </c>
      <c r="E6022" s="28"/>
      <c r="F6022" s="28"/>
      <c r="G6022" s="28"/>
      <c r="H6022" s="33"/>
      <c r="I6022" s="36">
        <f>SUM(I6020:I6021)</f>
        <v>31736.385000000002</v>
      </c>
      <c r="J6022" s="21">
        <v>43</v>
      </c>
    </row>
    <row r="6023" spans="2:13" ht="15" customHeight="1">
      <c r="B6023" s="26"/>
    </row>
    <row r="6024" spans="2:13" ht="15" customHeight="1">
      <c r="B6024" s="26"/>
      <c r="C6024" s="21" t="str">
        <f>'REKAP ANALISA'!D344</f>
        <v>HARGA SATUAN PEKERJAAN KAYU</v>
      </c>
    </row>
    <row r="6025" spans="2:13" ht="15" customHeight="1">
      <c r="B6025" s="26"/>
      <c r="C6025" s="21" t="str">
        <f>VLOOKUP(B6042,'REKAP ANALISA'!$C:$G,3,0)</f>
        <v>Pembuatan dan pemasangan 1 m3 kusen pintu dan kusen jendela, kayu kelas I</v>
      </c>
    </row>
    <row r="6026" spans="2:13">
      <c r="C6026" s="27" t="s">
        <v>0</v>
      </c>
      <c r="D6026" s="27" t="s">
        <v>60</v>
      </c>
      <c r="E6026" s="27" t="s">
        <v>59</v>
      </c>
      <c r="F6026" s="27" t="s">
        <v>61</v>
      </c>
      <c r="G6026" s="27" t="s">
        <v>62</v>
      </c>
      <c r="H6026" s="27" t="s">
        <v>85</v>
      </c>
      <c r="I6026" s="27" t="s">
        <v>86</v>
      </c>
      <c r="M6026" s="21"/>
    </row>
    <row r="6027" spans="2:13">
      <c r="C6027" s="27" t="s">
        <v>14</v>
      </c>
      <c r="D6027" s="27" t="s">
        <v>87</v>
      </c>
      <c r="E6027" s="28"/>
      <c r="F6027" s="28"/>
      <c r="G6027" s="28"/>
      <c r="H6027" s="28"/>
      <c r="I6027" s="28"/>
      <c r="M6027" s="21"/>
    </row>
    <row r="6028" spans="2:13" ht="15" customHeight="1">
      <c r="C6028" s="28"/>
      <c r="D6028" s="27" t="s">
        <v>53</v>
      </c>
      <c r="E6028" s="27" t="s">
        <v>63</v>
      </c>
      <c r="F6028" s="29" t="s">
        <v>50</v>
      </c>
      <c r="G6028" s="27">
        <v>7</v>
      </c>
      <c r="H6028" s="30">
        <f>VLOOKUP(E6028,UPAH!$C:$F,4,0)</f>
        <v>93000</v>
      </c>
      <c r="I6028" s="31">
        <f t="shared" ref="I6028:I6031" si="623">+G6028*H6028</f>
        <v>651000</v>
      </c>
    </row>
    <row r="6029" spans="2:13" ht="15" customHeight="1">
      <c r="C6029" s="28"/>
      <c r="D6029" s="27" t="s">
        <v>52</v>
      </c>
      <c r="E6029" s="27" t="s">
        <v>64</v>
      </c>
      <c r="F6029" s="29" t="s">
        <v>50</v>
      </c>
      <c r="G6029" s="27">
        <v>21</v>
      </c>
      <c r="H6029" s="30">
        <f>VLOOKUP(E6029,UPAH!$C:$F,4,0)</f>
        <v>98000</v>
      </c>
      <c r="I6029" s="31">
        <f t="shared" si="623"/>
        <v>2058000</v>
      </c>
    </row>
    <row r="6030" spans="2:13" ht="15" customHeight="1">
      <c r="C6030" s="28"/>
      <c r="D6030" s="27" t="s">
        <v>51</v>
      </c>
      <c r="E6030" s="27" t="s">
        <v>65</v>
      </c>
      <c r="F6030" s="29" t="s">
        <v>50</v>
      </c>
      <c r="G6030" s="27">
        <v>2.1</v>
      </c>
      <c r="H6030" s="30">
        <f>VLOOKUP(E6030,UPAH!$C:$F,4,0)</f>
        <v>106000</v>
      </c>
      <c r="I6030" s="31">
        <f t="shared" si="623"/>
        <v>222600</v>
      </c>
    </row>
    <row r="6031" spans="2:13" ht="15" customHeight="1">
      <c r="C6031" s="28"/>
      <c r="D6031" s="27" t="s">
        <v>49</v>
      </c>
      <c r="E6031" s="27" t="s">
        <v>66</v>
      </c>
      <c r="F6031" s="29" t="s">
        <v>50</v>
      </c>
      <c r="G6031" s="27">
        <v>0.35</v>
      </c>
      <c r="H6031" s="30">
        <f>VLOOKUP(E6031,UPAH!$C:$F,4,0)</f>
        <v>111000</v>
      </c>
      <c r="I6031" s="31">
        <f t="shared" si="623"/>
        <v>38850</v>
      </c>
    </row>
    <row r="6032" spans="2:13" ht="15" customHeight="1">
      <c r="C6032" s="28"/>
      <c r="D6032" s="28"/>
      <c r="E6032" s="28"/>
      <c r="F6032" s="34" t="s">
        <v>88</v>
      </c>
      <c r="G6032" s="35"/>
      <c r="H6032" s="33"/>
      <c r="I6032" s="32">
        <f>SUM(I6028:I6031)</f>
        <v>2970450</v>
      </c>
    </row>
    <row r="6033" spans="2:13" ht="15" customHeight="1">
      <c r="C6033" s="27" t="s">
        <v>80</v>
      </c>
      <c r="D6033" s="27" t="s">
        <v>89</v>
      </c>
      <c r="E6033" s="28"/>
      <c r="F6033" s="28"/>
      <c r="G6033" s="28"/>
      <c r="H6033" s="33"/>
      <c r="I6033" s="28"/>
    </row>
    <row r="6034" spans="2:13" ht="15" customHeight="1">
      <c r="C6034" s="28"/>
      <c r="D6034" s="27" t="s">
        <v>2616</v>
      </c>
      <c r="E6034" s="27" t="s">
        <v>115</v>
      </c>
      <c r="F6034" s="30" t="str">
        <f>VLOOKUP(E6034,MATERIAL!$C:$F,3,0)</f>
        <v>m3</v>
      </c>
      <c r="G6034" s="27">
        <v>1.1000000000000001</v>
      </c>
      <c r="H6034" s="30">
        <f>VLOOKUP(E6034,MATERIAL!$C:$F,4,0)</f>
        <v>8811600</v>
      </c>
      <c r="I6034" s="31">
        <f t="shared" ref="I6034:I6036" si="624">+G6034*H6034</f>
        <v>9692760</v>
      </c>
    </row>
    <row r="6035" spans="2:13" ht="15" customHeight="1">
      <c r="C6035" s="28"/>
      <c r="D6035" s="27" t="s">
        <v>2243</v>
      </c>
      <c r="E6035" s="27" t="s">
        <v>102</v>
      </c>
      <c r="F6035" s="30" t="str">
        <f>VLOOKUP(E6035,MATERIAL!$C:$F,3,0)</f>
        <v>Kg</v>
      </c>
      <c r="G6035" s="27">
        <v>1.25</v>
      </c>
      <c r="H6035" s="30">
        <f>VLOOKUP(E6035,MATERIAL!$C:$F,4,0)</f>
        <v>18000</v>
      </c>
      <c r="I6035" s="31">
        <f t="shared" si="624"/>
        <v>22500</v>
      </c>
    </row>
    <row r="6036" spans="2:13" ht="15" customHeight="1">
      <c r="C6036" s="28"/>
      <c r="D6036" s="27" t="s">
        <v>2469</v>
      </c>
      <c r="E6036" s="27" t="s">
        <v>2470</v>
      </c>
      <c r="F6036" s="30" t="str">
        <f>VLOOKUP(E6036,MATERIAL!$C:$F,3,0)</f>
        <v>Kg</v>
      </c>
      <c r="G6036" s="27">
        <v>1</v>
      </c>
      <c r="H6036" s="30">
        <f>VLOOKUP(E6036,MATERIAL!$C:$F,4,0)</f>
        <v>82700</v>
      </c>
      <c r="I6036" s="31">
        <f t="shared" si="624"/>
        <v>82700</v>
      </c>
    </row>
    <row r="6037" spans="2:13" ht="15" customHeight="1">
      <c r="C6037" s="28"/>
      <c r="D6037" s="28"/>
      <c r="E6037" s="28"/>
      <c r="F6037" s="34" t="s">
        <v>90</v>
      </c>
      <c r="G6037" s="35"/>
      <c r="H6037" s="33"/>
      <c r="I6037" s="32">
        <f>SUM(I6034:I6036)</f>
        <v>9797960</v>
      </c>
    </row>
    <row r="6038" spans="2:13" ht="15" customHeight="1">
      <c r="C6038" s="27" t="s">
        <v>81</v>
      </c>
      <c r="D6038" s="27" t="s">
        <v>91</v>
      </c>
      <c r="E6038" s="28"/>
      <c r="F6038" s="28"/>
      <c r="G6038" s="28"/>
      <c r="H6038" s="33"/>
      <c r="I6038" s="33"/>
    </row>
    <row r="6039" spans="2:13" ht="15" customHeight="1">
      <c r="C6039" s="28"/>
      <c r="D6039" s="28"/>
      <c r="E6039" s="28"/>
      <c r="F6039" s="34" t="s">
        <v>92</v>
      </c>
      <c r="G6039" s="35"/>
      <c r="H6039" s="28"/>
      <c r="I6039" s="33"/>
    </row>
    <row r="6040" spans="2:13" ht="15" customHeight="1">
      <c r="C6040" s="27" t="s">
        <v>82</v>
      </c>
      <c r="D6040" s="27" t="s">
        <v>93</v>
      </c>
      <c r="E6040" s="28"/>
      <c r="F6040" s="28"/>
      <c r="G6040" s="28"/>
      <c r="H6040" s="33"/>
      <c r="I6040" s="36">
        <f>I6032+I6037</f>
        <v>12768410</v>
      </c>
    </row>
    <row r="6041" spans="2:13" ht="15" customHeight="1">
      <c r="C6041" s="27" t="s">
        <v>83</v>
      </c>
      <c r="D6041" s="27" t="str">
        <f>+"Overhead &amp; Profit "&amp;$L$3*100&amp;"%"</f>
        <v>Overhead &amp; Profit 9,5%</v>
      </c>
      <c r="E6041" s="28"/>
      <c r="F6041" s="28"/>
      <c r="G6041" s="27">
        <f>$L$3</f>
        <v>9.5000000000000001E-2</v>
      </c>
      <c r="H6041" s="28"/>
      <c r="I6041" s="36">
        <f>G6041*I6040</f>
        <v>1212998.95</v>
      </c>
    </row>
    <row r="6042" spans="2:13" ht="15" customHeight="1">
      <c r="B6042" s="37" t="str">
        <f>+$M$13&amp;J6042</f>
        <v>PK1</v>
      </c>
      <c r="C6042" s="27" t="s">
        <v>1</v>
      </c>
      <c r="D6042" s="27" t="s">
        <v>94</v>
      </c>
      <c r="E6042" s="28"/>
      <c r="F6042" s="28"/>
      <c r="G6042" s="28"/>
      <c r="H6042" s="33"/>
      <c r="I6042" s="36">
        <f>SUM(I6040:I6041)</f>
        <v>13981408.949999999</v>
      </c>
      <c r="J6042" s="21">
        <v>1</v>
      </c>
    </row>
    <row r="6043" spans="2:13">
      <c r="B6043" s="26"/>
      <c r="M6043" s="21"/>
    </row>
    <row r="6044" spans="2:13">
      <c r="B6044" s="26"/>
      <c r="C6044" s="21" t="str">
        <f>VLOOKUP(B6061,'REKAP ANALISA'!$C:$G,3,0)</f>
        <v>Pembuatan dan pemasangan 1 m3 kusen pintu dan kusen jendela, kayu kelas II atau III</v>
      </c>
      <c r="M6044" s="21"/>
    </row>
    <row r="6045" spans="2:13">
      <c r="C6045" s="27" t="s">
        <v>0</v>
      </c>
      <c r="D6045" s="27" t="s">
        <v>60</v>
      </c>
      <c r="E6045" s="27" t="s">
        <v>59</v>
      </c>
      <c r="F6045" s="27" t="s">
        <v>61</v>
      </c>
      <c r="G6045" s="27" t="s">
        <v>62</v>
      </c>
      <c r="H6045" s="27" t="s">
        <v>85</v>
      </c>
      <c r="I6045" s="27" t="s">
        <v>86</v>
      </c>
      <c r="M6045" s="21"/>
    </row>
    <row r="6046" spans="2:13" ht="15" customHeight="1">
      <c r="C6046" s="27" t="s">
        <v>14</v>
      </c>
      <c r="D6046" s="27" t="s">
        <v>87</v>
      </c>
      <c r="E6046" s="28"/>
      <c r="F6046" s="28"/>
      <c r="G6046" s="28"/>
      <c r="H6046" s="28"/>
      <c r="I6046" s="28"/>
    </row>
    <row r="6047" spans="2:13" ht="15" customHeight="1">
      <c r="C6047" s="28"/>
      <c r="D6047" s="27" t="s">
        <v>53</v>
      </c>
      <c r="E6047" s="27" t="s">
        <v>63</v>
      </c>
      <c r="F6047" s="29" t="s">
        <v>50</v>
      </c>
      <c r="G6047" s="27">
        <v>6</v>
      </c>
      <c r="H6047" s="30">
        <f>VLOOKUP(E6047,UPAH!$C:$F,4,0)</f>
        <v>93000</v>
      </c>
      <c r="I6047" s="31">
        <f t="shared" ref="I6047:I6050" si="625">+G6047*H6047</f>
        <v>558000</v>
      </c>
    </row>
    <row r="6048" spans="2:13" ht="15" customHeight="1">
      <c r="C6048" s="28"/>
      <c r="D6048" s="27" t="s">
        <v>52</v>
      </c>
      <c r="E6048" s="27" t="s">
        <v>64</v>
      </c>
      <c r="F6048" s="29" t="s">
        <v>50</v>
      </c>
      <c r="G6048" s="27">
        <v>18</v>
      </c>
      <c r="H6048" s="30">
        <f>VLOOKUP(E6048,UPAH!$C:$F,4,0)</f>
        <v>98000</v>
      </c>
      <c r="I6048" s="31">
        <f t="shared" si="625"/>
        <v>1764000</v>
      </c>
    </row>
    <row r="6049" spans="2:13" ht="15" customHeight="1">
      <c r="C6049" s="28"/>
      <c r="D6049" s="27" t="s">
        <v>51</v>
      </c>
      <c r="E6049" s="27" t="s">
        <v>65</v>
      </c>
      <c r="F6049" s="29" t="s">
        <v>50</v>
      </c>
      <c r="G6049" s="27">
        <v>1.8</v>
      </c>
      <c r="H6049" s="30">
        <f>VLOOKUP(E6049,UPAH!$C:$F,4,0)</f>
        <v>106000</v>
      </c>
      <c r="I6049" s="31">
        <f t="shared" si="625"/>
        <v>190800</v>
      </c>
    </row>
    <row r="6050" spans="2:13" ht="15" customHeight="1">
      <c r="C6050" s="28"/>
      <c r="D6050" s="27" t="s">
        <v>49</v>
      </c>
      <c r="E6050" s="27" t="s">
        <v>66</v>
      </c>
      <c r="F6050" s="29" t="s">
        <v>50</v>
      </c>
      <c r="G6050" s="27">
        <v>0.3</v>
      </c>
      <c r="H6050" s="30">
        <f>VLOOKUP(E6050,UPAH!$C:$F,4,0)</f>
        <v>111000</v>
      </c>
      <c r="I6050" s="31">
        <f t="shared" si="625"/>
        <v>33300</v>
      </c>
    </row>
    <row r="6051" spans="2:13" ht="15" customHeight="1">
      <c r="C6051" s="28"/>
      <c r="D6051" s="28"/>
      <c r="E6051" s="28"/>
      <c r="F6051" s="34" t="s">
        <v>88</v>
      </c>
      <c r="G6051" s="35"/>
      <c r="H6051" s="33"/>
      <c r="I6051" s="32">
        <f>SUM(I6047:I6050)</f>
        <v>2546100</v>
      </c>
    </row>
    <row r="6052" spans="2:13" ht="15" customHeight="1">
      <c r="C6052" s="27" t="s">
        <v>80</v>
      </c>
      <c r="D6052" s="27" t="s">
        <v>89</v>
      </c>
      <c r="E6052" s="28"/>
      <c r="F6052" s="28"/>
      <c r="G6052" s="28"/>
      <c r="H6052" s="33"/>
      <c r="I6052" s="28"/>
    </row>
    <row r="6053" spans="2:13" ht="15" customHeight="1">
      <c r="C6053" s="28"/>
      <c r="D6053" s="27" t="s">
        <v>2616</v>
      </c>
      <c r="E6053" s="27" t="s">
        <v>115</v>
      </c>
      <c r="F6053" s="30" t="str">
        <f>VLOOKUP(E6053,MATERIAL!$C:$F,3,0)</f>
        <v>m3</v>
      </c>
      <c r="G6053" s="27">
        <v>1.2</v>
      </c>
      <c r="H6053" s="30">
        <f>VLOOKUP(E6053,MATERIAL!$C:$F,4,0)</f>
        <v>8811600</v>
      </c>
      <c r="I6053" s="31">
        <f t="shared" ref="I6053:I6055" si="626">+G6053*H6053</f>
        <v>10573920</v>
      </c>
    </row>
    <row r="6054" spans="2:13" ht="15" customHeight="1">
      <c r="C6054" s="28"/>
      <c r="D6054" s="27" t="s">
        <v>2243</v>
      </c>
      <c r="E6054" s="27" t="s">
        <v>102</v>
      </c>
      <c r="F6054" s="30" t="str">
        <f>VLOOKUP(E6054,MATERIAL!$C:$F,3,0)</f>
        <v>Kg</v>
      </c>
      <c r="G6054" s="27">
        <v>1.25</v>
      </c>
      <c r="H6054" s="30">
        <f>VLOOKUP(E6054,MATERIAL!$C:$F,4,0)</f>
        <v>18000</v>
      </c>
      <c r="I6054" s="31">
        <f t="shared" si="626"/>
        <v>22500</v>
      </c>
    </row>
    <row r="6055" spans="2:13" ht="15" customHeight="1">
      <c r="C6055" s="28"/>
      <c r="D6055" s="27" t="s">
        <v>2469</v>
      </c>
      <c r="E6055" s="27" t="s">
        <v>2470</v>
      </c>
      <c r="F6055" s="30" t="str">
        <f>VLOOKUP(E6055,MATERIAL!$C:$F,3,0)</f>
        <v>Kg</v>
      </c>
      <c r="G6055" s="27">
        <v>1</v>
      </c>
      <c r="H6055" s="30">
        <f>VLOOKUP(E6055,MATERIAL!$C:$F,4,0)</f>
        <v>82700</v>
      </c>
      <c r="I6055" s="31">
        <f t="shared" si="626"/>
        <v>82700</v>
      </c>
    </row>
    <row r="6056" spans="2:13" ht="15" customHeight="1">
      <c r="C6056" s="28"/>
      <c r="D6056" s="28"/>
      <c r="E6056" s="28"/>
      <c r="F6056" s="34" t="s">
        <v>90</v>
      </c>
      <c r="G6056" s="35"/>
      <c r="H6056" s="33"/>
      <c r="I6056" s="32">
        <f>SUM(I6053:I6055)</f>
        <v>10679120</v>
      </c>
    </row>
    <row r="6057" spans="2:13" ht="15" customHeight="1">
      <c r="C6057" s="27" t="s">
        <v>81</v>
      </c>
      <c r="D6057" s="27" t="s">
        <v>91</v>
      </c>
      <c r="E6057" s="28"/>
      <c r="F6057" s="28"/>
      <c r="G6057" s="28"/>
      <c r="H6057" s="33"/>
      <c r="I6057" s="33"/>
    </row>
    <row r="6058" spans="2:13" ht="15" customHeight="1">
      <c r="C6058" s="28"/>
      <c r="D6058" s="28"/>
      <c r="E6058" s="28"/>
      <c r="F6058" s="34" t="s">
        <v>92</v>
      </c>
      <c r="G6058" s="35"/>
      <c r="H6058" s="33"/>
      <c r="I6058" s="33"/>
    </row>
    <row r="6059" spans="2:13" ht="15" customHeight="1">
      <c r="C6059" s="27" t="s">
        <v>82</v>
      </c>
      <c r="D6059" s="27" t="s">
        <v>93</v>
      </c>
      <c r="E6059" s="28"/>
      <c r="F6059" s="28"/>
      <c r="G6059" s="28"/>
      <c r="H6059" s="33"/>
      <c r="I6059" s="36">
        <f>I6051+I6056</f>
        <v>13225220</v>
      </c>
    </row>
    <row r="6060" spans="2:13" ht="15" customHeight="1">
      <c r="C6060" s="27" t="s">
        <v>83</v>
      </c>
      <c r="D6060" s="27" t="str">
        <f>+"Overhead &amp; Profit "&amp;$L$3*100&amp;"%"</f>
        <v>Overhead &amp; Profit 9,5%</v>
      </c>
      <c r="E6060" s="28"/>
      <c r="F6060" s="28"/>
      <c r="G6060" s="27">
        <f>$L$3</f>
        <v>9.5000000000000001E-2</v>
      </c>
      <c r="H6060" s="28"/>
      <c r="I6060" s="36">
        <f>G6060*I6059</f>
        <v>1256395.8999999999</v>
      </c>
    </row>
    <row r="6061" spans="2:13" ht="15" customHeight="1">
      <c r="B6061" s="37" t="str">
        <f>+$M$13&amp;J6061</f>
        <v>PK2</v>
      </c>
      <c r="C6061" s="27" t="s">
        <v>1</v>
      </c>
      <c r="D6061" s="27" t="s">
        <v>94</v>
      </c>
      <c r="E6061" s="28"/>
      <c r="F6061" s="28"/>
      <c r="G6061" s="28"/>
      <c r="H6061" s="33"/>
      <c r="I6061" s="36">
        <f>SUM(I6059:I6060)</f>
        <v>14481615.9</v>
      </c>
      <c r="J6061" s="21">
        <v>2</v>
      </c>
    </row>
    <row r="6062" spans="2:13" ht="15" customHeight="1">
      <c r="B6062" s="26"/>
    </row>
    <row r="6063" spans="2:13">
      <c r="B6063" s="26"/>
      <c r="C6063" s="21" t="str">
        <f>VLOOKUP(B6079,'REKAP ANALISA'!$C:$G,3,0)</f>
        <v>Pembuatan dan pemasangan 1 m2 pintu klamp standar, kayu kelas II</v>
      </c>
      <c r="M6063" s="21"/>
    </row>
    <row r="6064" spans="2:13">
      <c r="C6064" s="27" t="s">
        <v>0</v>
      </c>
      <c r="D6064" s="27" t="s">
        <v>60</v>
      </c>
      <c r="E6064" s="27" t="s">
        <v>59</v>
      </c>
      <c r="F6064" s="27" t="s">
        <v>61</v>
      </c>
      <c r="G6064" s="27" t="s">
        <v>62</v>
      </c>
      <c r="H6064" s="27" t="s">
        <v>85</v>
      </c>
      <c r="I6064" s="27" t="s">
        <v>86</v>
      </c>
      <c r="M6064" s="21"/>
    </row>
    <row r="6065" spans="2:10" ht="15" customHeight="1">
      <c r="C6065" s="27" t="s">
        <v>14</v>
      </c>
      <c r="D6065" s="27" t="s">
        <v>87</v>
      </c>
      <c r="E6065" s="28"/>
      <c r="F6065" s="28"/>
      <c r="G6065" s="28"/>
      <c r="H6065" s="28"/>
      <c r="I6065" s="28"/>
    </row>
    <row r="6066" spans="2:10" ht="15" customHeight="1">
      <c r="C6066" s="28"/>
      <c r="D6066" s="27" t="s">
        <v>53</v>
      </c>
      <c r="E6066" s="27" t="s">
        <v>63</v>
      </c>
      <c r="F6066" s="29" t="s">
        <v>50</v>
      </c>
      <c r="G6066" s="27">
        <v>0.35</v>
      </c>
      <c r="H6066" s="30">
        <f>VLOOKUP(E6066,UPAH!$C:$F,4,0)</f>
        <v>93000</v>
      </c>
      <c r="I6066" s="31">
        <f t="shared" ref="I6066:I6069" si="627">+G6066*H6066</f>
        <v>32549.999999999996</v>
      </c>
    </row>
    <row r="6067" spans="2:10" ht="15" customHeight="1">
      <c r="C6067" s="28"/>
      <c r="D6067" s="27" t="s">
        <v>52</v>
      </c>
      <c r="E6067" s="27" t="s">
        <v>64</v>
      </c>
      <c r="F6067" s="29" t="s">
        <v>50</v>
      </c>
      <c r="G6067" s="27">
        <v>1.05</v>
      </c>
      <c r="H6067" s="30">
        <f>VLOOKUP(E6067,UPAH!$C:$F,4,0)</f>
        <v>98000</v>
      </c>
      <c r="I6067" s="31">
        <f t="shared" si="627"/>
        <v>102900</v>
      </c>
    </row>
    <row r="6068" spans="2:10" ht="15" customHeight="1">
      <c r="C6068" s="28"/>
      <c r="D6068" s="27" t="s">
        <v>51</v>
      </c>
      <c r="E6068" s="27" t="s">
        <v>65</v>
      </c>
      <c r="F6068" s="29" t="s">
        <v>50</v>
      </c>
      <c r="G6068" s="27">
        <v>0.105</v>
      </c>
      <c r="H6068" s="30">
        <f>VLOOKUP(E6068,UPAH!$C:$F,4,0)</f>
        <v>106000</v>
      </c>
      <c r="I6068" s="31">
        <f t="shared" si="627"/>
        <v>11130</v>
      </c>
    </row>
    <row r="6069" spans="2:10" ht="15" customHeight="1">
      <c r="C6069" s="28"/>
      <c r="D6069" s="27" t="s">
        <v>49</v>
      </c>
      <c r="E6069" s="27" t="s">
        <v>66</v>
      </c>
      <c r="F6069" s="29" t="s">
        <v>50</v>
      </c>
      <c r="G6069" s="27">
        <v>1.7999999999999999E-2</v>
      </c>
      <c r="H6069" s="30">
        <f>VLOOKUP(E6069,UPAH!$C:$F,4,0)</f>
        <v>111000</v>
      </c>
      <c r="I6069" s="31">
        <f t="shared" si="627"/>
        <v>1997.9999999999998</v>
      </c>
    </row>
    <row r="6070" spans="2:10" ht="15" customHeight="1">
      <c r="C6070" s="28"/>
      <c r="D6070" s="28"/>
      <c r="E6070" s="28"/>
      <c r="F6070" s="34" t="s">
        <v>88</v>
      </c>
      <c r="G6070" s="35"/>
      <c r="H6070" s="33"/>
      <c r="I6070" s="32">
        <f>SUM(I6066:I6069)</f>
        <v>148578</v>
      </c>
    </row>
    <row r="6071" spans="2:10" ht="15" customHeight="1">
      <c r="C6071" s="27" t="s">
        <v>80</v>
      </c>
      <c r="D6071" s="27" t="s">
        <v>89</v>
      </c>
      <c r="E6071" s="28"/>
      <c r="F6071" s="28"/>
      <c r="G6071" s="28"/>
      <c r="H6071" s="33"/>
      <c r="I6071" s="28"/>
    </row>
    <row r="6072" spans="2:10" ht="15" customHeight="1">
      <c r="C6072" s="28"/>
      <c r="D6072" s="27" t="s">
        <v>2617</v>
      </c>
      <c r="E6072" s="27" t="s">
        <v>117</v>
      </c>
      <c r="F6072" s="30" t="str">
        <f>VLOOKUP(E6072,MATERIAL!$C:$F,3,0)</f>
        <v>m3</v>
      </c>
      <c r="G6072" s="27">
        <v>0.04</v>
      </c>
      <c r="H6072" s="30">
        <f>VLOOKUP(E6072,MATERIAL!$C:$F,4,0)</f>
        <v>10102300</v>
      </c>
      <c r="I6072" s="31">
        <f t="shared" ref="I6072:I6073" si="628">+G6072*H6072</f>
        <v>404092</v>
      </c>
    </row>
    <row r="6073" spans="2:10" ht="15" customHeight="1">
      <c r="C6073" s="28"/>
      <c r="D6073" s="27" t="s">
        <v>2243</v>
      </c>
      <c r="E6073" s="27" t="s">
        <v>102</v>
      </c>
      <c r="F6073" s="30" t="str">
        <f>VLOOKUP(E6073,MATERIAL!$C:$F,3,0)</f>
        <v>Kg</v>
      </c>
      <c r="G6073" s="27">
        <v>0.05</v>
      </c>
      <c r="H6073" s="30">
        <f>VLOOKUP(E6073,MATERIAL!$C:$F,4,0)</f>
        <v>18000</v>
      </c>
      <c r="I6073" s="31">
        <f t="shared" si="628"/>
        <v>900</v>
      </c>
    </row>
    <row r="6074" spans="2:10" ht="15" customHeight="1">
      <c r="C6074" s="28"/>
      <c r="D6074" s="28"/>
      <c r="E6074" s="28"/>
      <c r="F6074" s="34" t="s">
        <v>90</v>
      </c>
      <c r="G6074" s="35"/>
      <c r="H6074" s="33"/>
      <c r="I6074" s="32">
        <f>SUM(I6072:I6073)</f>
        <v>404992</v>
      </c>
    </row>
    <row r="6075" spans="2:10" ht="15" customHeight="1">
      <c r="C6075" s="27" t="s">
        <v>81</v>
      </c>
      <c r="D6075" s="27" t="s">
        <v>91</v>
      </c>
      <c r="E6075" s="28"/>
      <c r="F6075" s="28"/>
      <c r="G6075" s="28"/>
      <c r="H6075" s="33"/>
      <c r="I6075" s="33"/>
    </row>
    <row r="6076" spans="2:10" ht="15" customHeight="1">
      <c r="C6076" s="28"/>
      <c r="D6076" s="28"/>
      <c r="E6076" s="28"/>
      <c r="F6076" s="34" t="s">
        <v>92</v>
      </c>
      <c r="G6076" s="35"/>
      <c r="H6076" s="33"/>
      <c r="I6076" s="33"/>
    </row>
    <row r="6077" spans="2:10" ht="15" customHeight="1">
      <c r="C6077" s="27" t="s">
        <v>82</v>
      </c>
      <c r="D6077" s="27" t="s">
        <v>93</v>
      </c>
      <c r="E6077" s="28"/>
      <c r="F6077" s="28"/>
      <c r="G6077" s="28"/>
      <c r="H6077" s="33"/>
      <c r="I6077" s="36">
        <f>I6070+I6074</f>
        <v>553570</v>
      </c>
    </row>
    <row r="6078" spans="2:10" ht="15" customHeight="1">
      <c r="C6078" s="27" t="s">
        <v>83</v>
      </c>
      <c r="D6078" s="27" t="str">
        <f>+"Overhead &amp; Profit "&amp;$L$3*100&amp;"%"</f>
        <v>Overhead &amp; Profit 9,5%</v>
      </c>
      <c r="E6078" s="28"/>
      <c r="F6078" s="28"/>
      <c r="G6078" s="27">
        <f>$L$3</f>
        <v>9.5000000000000001E-2</v>
      </c>
      <c r="H6078" s="28"/>
      <c r="I6078" s="36">
        <f>G6078*I6077</f>
        <v>52589.15</v>
      </c>
    </row>
    <row r="6079" spans="2:10" ht="15" customHeight="1">
      <c r="B6079" s="37" t="str">
        <f>+$M$13&amp;J6079</f>
        <v>PK3</v>
      </c>
      <c r="C6079" s="27" t="s">
        <v>1</v>
      </c>
      <c r="D6079" s="27" t="s">
        <v>94</v>
      </c>
      <c r="E6079" s="28"/>
      <c r="F6079" s="28"/>
      <c r="G6079" s="28"/>
      <c r="H6079" s="33"/>
      <c r="I6079" s="36">
        <f>SUM(I6077:I6078)</f>
        <v>606159.15</v>
      </c>
      <c r="J6079" s="21">
        <v>3</v>
      </c>
    </row>
    <row r="6080" spans="2:10" ht="15" customHeight="1">
      <c r="B6080" s="26"/>
    </row>
    <row r="6081" spans="2:13" ht="15" customHeight="1">
      <c r="B6081" s="26"/>
      <c r="C6081" s="21" t="str">
        <f>VLOOKUP(B6097,'REKAP ANALISA'!$C:$G,3,0)</f>
        <v>Pembuatan dan pemasangan 1 m2 pintu klamp sederhana, kayu kelas III</v>
      </c>
    </row>
    <row r="6082" spans="2:13">
      <c r="C6082" s="27" t="s">
        <v>0</v>
      </c>
      <c r="D6082" s="27" t="s">
        <v>60</v>
      </c>
      <c r="E6082" s="27" t="s">
        <v>59</v>
      </c>
      <c r="F6082" s="27" t="s">
        <v>61</v>
      </c>
      <c r="G6082" s="27" t="s">
        <v>62</v>
      </c>
      <c r="H6082" s="27" t="s">
        <v>85</v>
      </c>
      <c r="I6082" s="27" t="s">
        <v>86</v>
      </c>
      <c r="M6082" s="21"/>
    </row>
    <row r="6083" spans="2:13">
      <c r="C6083" s="27" t="s">
        <v>14</v>
      </c>
      <c r="D6083" s="27" t="s">
        <v>87</v>
      </c>
      <c r="E6083" s="28"/>
      <c r="F6083" s="28"/>
      <c r="G6083" s="28"/>
      <c r="H6083" s="28"/>
      <c r="I6083" s="28"/>
      <c r="M6083" s="21"/>
    </row>
    <row r="6084" spans="2:13" ht="15" customHeight="1">
      <c r="C6084" s="28"/>
      <c r="D6084" s="27" t="s">
        <v>53</v>
      </c>
      <c r="E6084" s="27" t="s">
        <v>63</v>
      </c>
      <c r="F6084" s="29" t="s">
        <v>50</v>
      </c>
      <c r="G6084" s="27">
        <v>0.35</v>
      </c>
      <c r="H6084" s="30">
        <f>VLOOKUP(E6084,UPAH!$C:$F,4,0)</f>
        <v>93000</v>
      </c>
      <c r="I6084" s="31">
        <f t="shared" ref="I6084:I6087" si="629">+G6084*H6084</f>
        <v>32549.999999999996</v>
      </c>
    </row>
    <row r="6085" spans="2:13" ht="15" customHeight="1">
      <c r="C6085" s="28"/>
      <c r="D6085" s="27" t="s">
        <v>52</v>
      </c>
      <c r="E6085" s="27" t="s">
        <v>64</v>
      </c>
      <c r="F6085" s="29" t="s">
        <v>50</v>
      </c>
      <c r="G6085" s="27">
        <v>1.05</v>
      </c>
      <c r="H6085" s="30">
        <f>VLOOKUP(E6085,UPAH!$C:$F,4,0)</f>
        <v>98000</v>
      </c>
      <c r="I6085" s="31">
        <f t="shared" si="629"/>
        <v>102900</v>
      </c>
    </row>
    <row r="6086" spans="2:13" ht="15" customHeight="1">
      <c r="C6086" s="28"/>
      <c r="D6086" s="27" t="s">
        <v>51</v>
      </c>
      <c r="E6086" s="27" t="s">
        <v>65</v>
      </c>
      <c r="F6086" s="29" t="s">
        <v>50</v>
      </c>
      <c r="G6086" s="27">
        <v>0.105</v>
      </c>
      <c r="H6086" s="30">
        <f>VLOOKUP(E6086,UPAH!$C:$F,4,0)</f>
        <v>106000</v>
      </c>
      <c r="I6086" s="31">
        <f t="shared" si="629"/>
        <v>11130</v>
      </c>
    </row>
    <row r="6087" spans="2:13" ht="15" customHeight="1">
      <c r="C6087" s="28"/>
      <c r="D6087" s="27" t="s">
        <v>49</v>
      </c>
      <c r="E6087" s="27" t="s">
        <v>66</v>
      </c>
      <c r="F6087" s="29" t="s">
        <v>50</v>
      </c>
      <c r="G6087" s="27">
        <v>1.7999999999999999E-2</v>
      </c>
      <c r="H6087" s="30">
        <f>VLOOKUP(E6087,UPAH!$C:$F,4,0)</f>
        <v>111000</v>
      </c>
      <c r="I6087" s="31">
        <f t="shared" si="629"/>
        <v>1997.9999999999998</v>
      </c>
    </row>
    <row r="6088" spans="2:13" ht="15" customHeight="1">
      <c r="C6088" s="28"/>
      <c r="D6088" s="28"/>
      <c r="E6088" s="28"/>
      <c r="F6088" s="34" t="s">
        <v>88</v>
      </c>
      <c r="G6088" s="35"/>
      <c r="H6088" s="33"/>
      <c r="I6088" s="32">
        <f>SUM(I6084:I6087)</f>
        <v>148578</v>
      </c>
    </row>
    <row r="6089" spans="2:13" ht="15" customHeight="1">
      <c r="C6089" s="27" t="s">
        <v>80</v>
      </c>
      <c r="D6089" s="27" t="s">
        <v>89</v>
      </c>
      <c r="E6089" s="28"/>
      <c r="F6089" s="28"/>
      <c r="G6089" s="28"/>
      <c r="H6089" s="33"/>
      <c r="I6089" s="28"/>
    </row>
    <row r="6090" spans="2:13" ht="15" customHeight="1">
      <c r="C6090" s="28"/>
      <c r="D6090" s="27" t="s">
        <v>2617</v>
      </c>
      <c r="E6090" s="27" t="s">
        <v>117</v>
      </c>
      <c r="F6090" s="30" t="str">
        <f>VLOOKUP(E6090,MATERIAL!$C:$F,3,0)</f>
        <v>m3</v>
      </c>
      <c r="G6090" s="27">
        <v>0.04</v>
      </c>
      <c r="H6090" s="30">
        <f>VLOOKUP(E6090,MATERIAL!$C:$F,4,0)</f>
        <v>10102300</v>
      </c>
      <c r="I6090" s="31">
        <f t="shared" ref="I6090:I6091" si="630">+G6090*H6090</f>
        <v>404092</v>
      </c>
    </row>
    <row r="6091" spans="2:13" ht="15" customHeight="1">
      <c r="C6091" s="28"/>
      <c r="D6091" s="27" t="s">
        <v>2243</v>
      </c>
      <c r="E6091" s="27" t="s">
        <v>102</v>
      </c>
      <c r="F6091" s="30" t="str">
        <f>VLOOKUP(E6091,MATERIAL!$C:$F,3,0)</f>
        <v>Kg</v>
      </c>
      <c r="G6091" s="27">
        <v>0.05</v>
      </c>
      <c r="H6091" s="30">
        <f>VLOOKUP(E6091,MATERIAL!$C:$F,4,0)</f>
        <v>18000</v>
      </c>
      <c r="I6091" s="31">
        <f t="shared" si="630"/>
        <v>900</v>
      </c>
    </row>
    <row r="6092" spans="2:13" ht="15" customHeight="1">
      <c r="C6092" s="28"/>
      <c r="D6092" s="28"/>
      <c r="E6092" s="28"/>
      <c r="F6092" s="34" t="s">
        <v>90</v>
      </c>
      <c r="G6092" s="35"/>
      <c r="H6092" s="33"/>
      <c r="I6092" s="32">
        <f>SUM(I6090:I6091)</f>
        <v>404992</v>
      </c>
    </row>
    <row r="6093" spans="2:13" ht="15" customHeight="1">
      <c r="C6093" s="27" t="s">
        <v>81</v>
      </c>
      <c r="D6093" s="27" t="s">
        <v>91</v>
      </c>
      <c r="E6093" s="28"/>
      <c r="F6093" s="28"/>
      <c r="G6093" s="28"/>
      <c r="H6093" s="33"/>
      <c r="I6093" s="33"/>
    </row>
    <row r="6094" spans="2:13" ht="15" customHeight="1">
      <c r="C6094" s="28"/>
      <c r="D6094" s="28"/>
      <c r="E6094" s="28"/>
      <c r="F6094" s="34" t="s">
        <v>92</v>
      </c>
      <c r="G6094" s="35"/>
      <c r="H6094" s="33"/>
      <c r="I6094" s="33"/>
    </row>
    <row r="6095" spans="2:13" ht="15" customHeight="1">
      <c r="C6095" s="27" t="s">
        <v>82</v>
      </c>
      <c r="D6095" s="27" t="s">
        <v>93</v>
      </c>
      <c r="E6095" s="28"/>
      <c r="F6095" s="28"/>
      <c r="G6095" s="28"/>
      <c r="H6095" s="33"/>
      <c r="I6095" s="36">
        <f>I6088+I6092</f>
        <v>553570</v>
      </c>
    </row>
    <row r="6096" spans="2:13" ht="15" customHeight="1">
      <c r="C6096" s="27" t="s">
        <v>83</v>
      </c>
      <c r="D6096" s="27" t="str">
        <f>+"Overhead &amp; Profit "&amp;$L$3*100&amp;"%"</f>
        <v>Overhead &amp; Profit 9,5%</v>
      </c>
      <c r="E6096" s="28"/>
      <c r="F6096" s="28"/>
      <c r="G6096" s="27">
        <f>$L$3</f>
        <v>9.5000000000000001E-2</v>
      </c>
      <c r="H6096" s="28"/>
      <c r="I6096" s="36">
        <f>G6096*I6095</f>
        <v>52589.15</v>
      </c>
    </row>
    <row r="6097" spans="2:13" ht="15" customHeight="1">
      <c r="B6097" s="37" t="str">
        <f>+$M$13&amp;J6097</f>
        <v>PK4</v>
      </c>
      <c r="C6097" s="27" t="s">
        <v>1</v>
      </c>
      <c r="D6097" s="27" t="s">
        <v>94</v>
      </c>
      <c r="E6097" s="28"/>
      <c r="F6097" s="28"/>
      <c r="G6097" s="28"/>
      <c r="H6097" s="33"/>
      <c r="I6097" s="36">
        <f>SUM(I6095:I6096)</f>
        <v>606159.15</v>
      </c>
      <c r="J6097" s="21">
        <v>4</v>
      </c>
    </row>
    <row r="6098" spans="2:13" ht="15" customHeight="1">
      <c r="B6098" s="26"/>
    </row>
    <row r="6099" spans="2:13" ht="15" customHeight="1">
      <c r="B6099" s="26"/>
      <c r="C6099" s="21" t="str">
        <f>VLOOKUP(B6115,'REKAP ANALISA'!$C:$G,3,0)</f>
        <v>Pembuatan dan pemasangan 1 m2 daun pintu panel, kayu kelas I atau II</v>
      </c>
    </row>
    <row r="6100" spans="2:13">
      <c r="C6100" s="27" t="s">
        <v>0</v>
      </c>
      <c r="D6100" s="27" t="s">
        <v>60</v>
      </c>
      <c r="E6100" s="27" t="s">
        <v>59</v>
      </c>
      <c r="F6100" s="27" t="s">
        <v>61</v>
      </c>
      <c r="G6100" s="27" t="s">
        <v>62</v>
      </c>
      <c r="H6100" s="27" t="s">
        <v>85</v>
      </c>
      <c r="I6100" s="27" t="s">
        <v>86</v>
      </c>
      <c r="M6100" s="21"/>
    </row>
    <row r="6101" spans="2:13">
      <c r="C6101" s="27" t="s">
        <v>14</v>
      </c>
      <c r="D6101" s="27" t="s">
        <v>87</v>
      </c>
      <c r="E6101" s="28"/>
      <c r="F6101" s="28"/>
      <c r="G6101" s="28"/>
      <c r="H6101" s="28"/>
      <c r="I6101" s="28"/>
      <c r="M6101" s="21"/>
    </row>
    <row r="6102" spans="2:13" ht="15" customHeight="1">
      <c r="C6102" s="28"/>
      <c r="D6102" s="27" t="s">
        <v>53</v>
      </c>
      <c r="E6102" s="27" t="s">
        <v>63</v>
      </c>
      <c r="F6102" s="29" t="s">
        <v>50</v>
      </c>
      <c r="G6102" s="27">
        <v>1</v>
      </c>
      <c r="H6102" s="30">
        <f>VLOOKUP(E6102,UPAH!$C:$F,4,0)</f>
        <v>93000</v>
      </c>
      <c r="I6102" s="31">
        <f t="shared" ref="I6102:I6105" si="631">+G6102*H6102</f>
        <v>93000</v>
      </c>
    </row>
    <row r="6103" spans="2:13" ht="15" customHeight="1">
      <c r="C6103" s="28"/>
      <c r="D6103" s="27" t="s">
        <v>52</v>
      </c>
      <c r="E6103" s="27" t="s">
        <v>64</v>
      </c>
      <c r="F6103" s="29" t="s">
        <v>50</v>
      </c>
      <c r="G6103" s="27">
        <v>3</v>
      </c>
      <c r="H6103" s="30">
        <f>VLOOKUP(E6103,UPAH!$C:$F,4,0)</f>
        <v>98000</v>
      </c>
      <c r="I6103" s="31">
        <f t="shared" si="631"/>
        <v>294000</v>
      </c>
    </row>
    <row r="6104" spans="2:13" ht="15" customHeight="1">
      <c r="C6104" s="28"/>
      <c r="D6104" s="27" t="s">
        <v>51</v>
      </c>
      <c r="E6104" s="27" t="s">
        <v>65</v>
      </c>
      <c r="F6104" s="29" t="s">
        <v>50</v>
      </c>
      <c r="G6104" s="27">
        <v>0.3</v>
      </c>
      <c r="H6104" s="30">
        <f>VLOOKUP(E6104,UPAH!$C:$F,4,0)</f>
        <v>106000</v>
      </c>
      <c r="I6104" s="31">
        <f t="shared" si="631"/>
        <v>31800</v>
      </c>
    </row>
    <row r="6105" spans="2:13" ht="15" customHeight="1">
      <c r="C6105" s="28"/>
      <c r="D6105" s="27" t="s">
        <v>49</v>
      </c>
      <c r="E6105" s="27" t="s">
        <v>66</v>
      </c>
      <c r="F6105" s="29" t="s">
        <v>50</v>
      </c>
      <c r="G6105" s="27">
        <v>0.05</v>
      </c>
      <c r="H6105" s="30">
        <f>VLOOKUP(E6105,UPAH!$C:$F,4,0)</f>
        <v>111000</v>
      </c>
      <c r="I6105" s="31">
        <f t="shared" si="631"/>
        <v>5550</v>
      </c>
    </row>
    <row r="6106" spans="2:13" ht="15" customHeight="1">
      <c r="C6106" s="28"/>
      <c r="D6106" s="28"/>
      <c r="E6106" s="28"/>
      <c r="F6106" s="34" t="s">
        <v>88</v>
      </c>
      <c r="G6106" s="35"/>
      <c r="H6106" s="33"/>
      <c r="I6106" s="32">
        <f>SUM(I6102:I6105)</f>
        <v>424350</v>
      </c>
    </row>
    <row r="6107" spans="2:13" ht="15" customHeight="1">
      <c r="C6107" s="27" t="s">
        <v>80</v>
      </c>
      <c r="D6107" s="27" t="s">
        <v>89</v>
      </c>
      <c r="E6107" s="28"/>
      <c r="F6107" s="28"/>
      <c r="G6107" s="28"/>
      <c r="H6107" s="33"/>
      <c r="I6107" s="28"/>
    </row>
    <row r="6108" spans="2:13" ht="15" customHeight="1">
      <c r="C6108" s="28"/>
      <c r="D6108" s="27" t="s">
        <v>2617</v>
      </c>
      <c r="E6108" s="27" t="s">
        <v>117</v>
      </c>
      <c r="F6108" s="30" t="str">
        <f>VLOOKUP(E6108,MATERIAL!$C:$F,3,0)</f>
        <v>m3</v>
      </c>
      <c r="G6108" s="27">
        <v>0.04</v>
      </c>
      <c r="H6108" s="30">
        <f>VLOOKUP(E6108,MATERIAL!$C:$F,4,0)</f>
        <v>10102300</v>
      </c>
      <c r="I6108" s="31">
        <f t="shared" ref="I6108:I6109" si="632">+G6108*H6108</f>
        <v>404092</v>
      </c>
    </row>
    <row r="6109" spans="2:13" ht="15" customHeight="1">
      <c r="C6109" s="28"/>
      <c r="D6109" s="27" t="s">
        <v>2469</v>
      </c>
      <c r="E6109" s="27" t="s">
        <v>2470</v>
      </c>
      <c r="F6109" s="30" t="str">
        <f>VLOOKUP(E6109,MATERIAL!$C:$F,3,0)</f>
        <v>Kg</v>
      </c>
      <c r="G6109" s="27">
        <v>0.5</v>
      </c>
      <c r="H6109" s="30">
        <f>VLOOKUP(E6109,MATERIAL!$C:$F,4,0)</f>
        <v>82700</v>
      </c>
      <c r="I6109" s="31">
        <f t="shared" si="632"/>
        <v>41350</v>
      </c>
    </row>
    <row r="6110" spans="2:13" ht="15" customHeight="1">
      <c r="C6110" s="28"/>
      <c r="D6110" s="28"/>
      <c r="E6110" s="28"/>
      <c r="F6110" s="34" t="s">
        <v>90</v>
      </c>
      <c r="G6110" s="35"/>
      <c r="H6110" s="33"/>
      <c r="I6110" s="32">
        <f>SUM(I6108:I6109)</f>
        <v>445442</v>
      </c>
    </row>
    <row r="6111" spans="2:13" ht="15" customHeight="1">
      <c r="C6111" s="27" t="s">
        <v>81</v>
      </c>
      <c r="D6111" s="27" t="s">
        <v>91</v>
      </c>
      <c r="E6111" s="28"/>
      <c r="F6111" s="28"/>
      <c r="G6111" s="28"/>
      <c r="H6111" s="33"/>
      <c r="I6111" s="33"/>
    </row>
    <row r="6112" spans="2:13" ht="15" customHeight="1">
      <c r="C6112" s="28"/>
      <c r="D6112" s="28"/>
      <c r="E6112" s="28"/>
      <c r="F6112" s="34" t="s">
        <v>92</v>
      </c>
      <c r="G6112" s="35"/>
      <c r="H6112" s="33"/>
      <c r="I6112" s="33"/>
    </row>
    <row r="6113" spans="2:13" ht="15" customHeight="1">
      <c r="C6113" s="27" t="s">
        <v>82</v>
      </c>
      <c r="D6113" s="27" t="s">
        <v>93</v>
      </c>
      <c r="E6113" s="28"/>
      <c r="F6113" s="28"/>
      <c r="G6113" s="28"/>
      <c r="H6113" s="33"/>
      <c r="I6113" s="36">
        <f>I6106+I6110</f>
        <v>869792</v>
      </c>
    </row>
    <row r="6114" spans="2:13" ht="15" customHeight="1">
      <c r="C6114" s="27" t="s">
        <v>83</v>
      </c>
      <c r="D6114" s="27" t="str">
        <f>+"Overhead &amp; Profit "&amp;$L$3*100&amp;"%"</f>
        <v>Overhead &amp; Profit 9,5%</v>
      </c>
      <c r="E6114" s="28"/>
      <c r="F6114" s="28"/>
      <c r="G6114" s="27">
        <f>$L$3</f>
        <v>9.5000000000000001E-2</v>
      </c>
      <c r="H6114" s="28"/>
      <c r="I6114" s="36">
        <f>G6114*I6113</f>
        <v>82630.240000000005</v>
      </c>
    </row>
    <row r="6115" spans="2:13" ht="15" customHeight="1">
      <c r="B6115" s="37" t="str">
        <f>+$M$13&amp;J6115</f>
        <v>PK5</v>
      </c>
      <c r="C6115" s="27" t="s">
        <v>1</v>
      </c>
      <c r="D6115" s="27" t="s">
        <v>94</v>
      </c>
      <c r="E6115" s="28"/>
      <c r="F6115" s="28"/>
      <c r="G6115" s="28"/>
      <c r="H6115" s="33"/>
      <c r="I6115" s="36">
        <f>SUM(I6113:I6114)</f>
        <v>952422.24</v>
      </c>
      <c r="J6115" s="21">
        <v>5</v>
      </c>
    </row>
    <row r="6116" spans="2:13" ht="15" customHeight="1">
      <c r="B6116" s="26"/>
    </row>
    <row r="6117" spans="2:13" ht="15" customHeight="1">
      <c r="B6117" s="26"/>
      <c r="C6117" s="21" t="str">
        <f>VLOOKUP(B6133,'REKAP ANALISA'!$C:$G,3,0)</f>
        <v>Pembuatan dan pemasangan 1 m2 pintu dan jendela kaca, kayu kelas I atau II</v>
      </c>
    </row>
    <row r="6118" spans="2:13">
      <c r="C6118" s="27" t="s">
        <v>0</v>
      </c>
      <c r="D6118" s="27" t="s">
        <v>60</v>
      </c>
      <c r="E6118" s="27" t="s">
        <v>59</v>
      </c>
      <c r="F6118" s="27" t="s">
        <v>61</v>
      </c>
      <c r="G6118" s="27" t="s">
        <v>62</v>
      </c>
      <c r="H6118" s="27" t="s">
        <v>85</v>
      </c>
      <c r="I6118" s="27" t="s">
        <v>86</v>
      </c>
      <c r="M6118" s="21"/>
    </row>
    <row r="6119" spans="2:13">
      <c r="C6119" s="27" t="s">
        <v>14</v>
      </c>
      <c r="D6119" s="27" t="s">
        <v>87</v>
      </c>
      <c r="E6119" s="28"/>
      <c r="F6119" s="28"/>
      <c r="G6119" s="28"/>
      <c r="H6119" s="28"/>
      <c r="I6119" s="28"/>
      <c r="M6119" s="21"/>
    </row>
    <row r="6120" spans="2:13" ht="15" customHeight="1">
      <c r="C6120" s="28"/>
      <c r="D6120" s="27" t="s">
        <v>53</v>
      </c>
      <c r="E6120" s="27" t="s">
        <v>63</v>
      </c>
      <c r="F6120" s="29" t="s">
        <v>50</v>
      </c>
      <c r="G6120" s="27">
        <v>0.8</v>
      </c>
      <c r="H6120" s="30">
        <f>VLOOKUP(E6120,UPAH!$C:$F,4,0)</f>
        <v>93000</v>
      </c>
      <c r="I6120" s="31">
        <f t="shared" ref="I6120:I6123" si="633">+G6120*H6120</f>
        <v>74400</v>
      </c>
    </row>
    <row r="6121" spans="2:13" ht="15" customHeight="1">
      <c r="C6121" s="28"/>
      <c r="D6121" s="27" t="s">
        <v>52</v>
      </c>
      <c r="E6121" s="27" t="s">
        <v>64</v>
      </c>
      <c r="F6121" s="29" t="s">
        <v>50</v>
      </c>
      <c r="G6121" s="27">
        <v>2.4</v>
      </c>
      <c r="H6121" s="30">
        <f>VLOOKUP(E6121,UPAH!$C:$F,4,0)</f>
        <v>98000</v>
      </c>
      <c r="I6121" s="31">
        <f t="shared" si="633"/>
        <v>235200</v>
      </c>
    </row>
    <row r="6122" spans="2:13" ht="15" customHeight="1">
      <c r="C6122" s="28"/>
      <c r="D6122" s="27" t="s">
        <v>51</v>
      </c>
      <c r="E6122" s="27" t="s">
        <v>65</v>
      </c>
      <c r="F6122" s="29" t="s">
        <v>50</v>
      </c>
      <c r="G6122" s="27">
        <v>0.24</v>
      </c>
      <c r="H6122" s="30">
        <f>VLOOKUP(E6122,UPAH!$C:$F,4,0)</f>
        <v>106000</v>
      </c>
      <c r="I6122" s="31">
        <f t="shared" si="633"/>
        <v>25440</v>
      </c>
    </row>
    <row r="6123" spans="2:13" ht="15" customHeight="1">
      <c r="C6123" s="28"/>
      <c r="D6123" s="27" t="s">
        <v>49</v>
      </c>
      <c r="E6123" s="27" t="s">
        <v>66</v>
      </c>
      <c r="F6123" s="29" t="s">
        <v>50</v>
      </c>
      <c r="G6123" s="27">
        <v>0.04</v>
      </c>
      <c r="H6123" s="30">
        <f>VLOOKUP(E6123,UPAH!$C:$F,4,0)</f>
        <v>111000</v>
      </c>
      <c r="I6123" s="31">
        <f t="shared" si="633"/>
        <v>4440</v>
      </c>
    </row>
    <row r="6124" spans="2:13" ht="15" customHeight="1">
      <c r="C6124" s="28"/>
      <c r="D6124" s="28"/>
      <c r="E6124" s="28"/>
      <c r="F6124" s="34" t="s">
        <v>88</v>
      </c>
      <c r="G6124" s="35"/>
      <c r="H6124" s="33"/>
      <c r="I6124" s="32">
        <f>SUM(I6120:I6123)</f>
        <v>339480</v>
      </c>
    </row>
    <row r="6125" spans="2:13" ht="15" customHeight="1">
      <c r="C6125" s="27" t="s">
        <v>80</v>
      </c>
      <c r="D6125" s="27" t="s">
        <v>89</v>
      </c>
      <c r="E6125" s="28"/>
      <c r="F6125" s="28"/>
      <c r="G6125" s="28"/>
      <c r="H6125" s="33"/>
      <c r="I6125" s="28"/>
    </row>
    <row r="6126" spans="2:13" ht="15" customHeight="1">
      <c r="C6126" s="28"/>
      <c r="D6126" s="27" t="s">
        <v>2617</v>
      </c>
      <c r="E6126" s="27" t="s">
        <v>117</v>
      </c>
      <c r="F6126" s="30" t="str">
        <f>VLOOKUP(E6126,MATERIAL!$C:$F,3,0)</f>
        <v>m3</v>
      </c>
      <c r="G6126" s="27">
        <v>2.4E-2</v>
      </c>
      <c r="H6126" s="30">
        <f>VLOOKUP(E6126,MATERIAL!$C:$F,4,0)</f>
        <v>10102300</v>
      </c>
      <c r="I6126" s="31">
        <f t="shared" ref="I6126:I6127" si="634">+G6126*H6126</f>
        <v>242455.2</v>
      </c>
    </row>
    <row r="6127" spans="2:13" ht="15" customHeight="1">
      <c r="C6127" s="28"/>
      <c r="D6127" s="27" t="s">
        <v>2469</v>
      </c>
      <c r="E6127" s="27" t="s">
        <v>2470</v>
      </c>
      <c r="F6127" s="30" t="str">
        <f>VLOOKUP(E6127,MATERIAL!$C:$F,3,0)</f>
        <v>Kg</v>
      </c>
      <c r="G6127" s="27">
        <v>0.3</v>
      </c>
      <c r="H6127" s="30">
        <f>VLOOKUP(E6127,MATERIAL!$C:$F,4,0)</f>
        <v>82700</v>
      </c>
      <c r="I6127" s="31">
        <f t="shared" si="634"/>
        <v>24810</v>
      </c>
    </row>
    <row r="6128" spans="2:13" ht="15" customHeight="1">
      <c r="C6128" s="28"/>
      <c r="D6128" s="28"/>
      <c r="E6128" s="28"/>
      <c r="F6128" s="34" t="s">
        <v>90</v>
      </c>
      <c r="G6128" s="35"/>
      <c r="H6128" s="33"/>
      <c r="I6128" s="32">
        <f>SUM(I6126:I6127)</f>
        <v>267265.2</v>
      </c>
    </row>
    <row r="6129" spans="2:13" ht="15" customHeight="1">
      <c r="C6129" s="27" t="s">
        <v>81</v>
      </c>
      <c r="D6129" s="27" t="s">
        <v>91</v>
      </c>
      <c r="E6129" s="28"/>
      <c r="F6129" s="28"/>
      <c r="G6129" s="28"/>
      <c r="H6129" s="33"/>
      <c r="I6129" s="33"/>
    </row>
    <row r="6130" spans="2:13" ht="15" customHeight="1">
      <c r="C6130" s="28"/>
      <c r="D6130" s="28"/>
      <c r="E6130" s="28"/>
      <c r="F6130" s="34" t="s">
        <v>92</v>
      </c>
      <c r="G6130" s="35"/>
      <c r="H6130" s="33"/>
      <c r="I6130" s="33"/>
    </row>
    <row r="6131" spans="2:13" ht="15" customHeight="1">
      <c r="C6131" s="27" t="s">
        <v>82</v>
      </c>
      <c r="D6131" s="27" t="s">
        <v>93</v>
      </c>
      <c r="E6131" s="28"/>
      <c r="F6131" s="28"/>
      <c r="G6131" s="28"/>
      <c r="H6131" s="33"/>
      <c r="I6131" s="36">
        <f>I6124+I6128</f>
        <v>606745.19999999995</v>
      </c>
    </row>
    <row r="6132" spans="2:13" ht="15" customHeight="1">
      <c r="C6132" s="27" t="s">
        <v>83</v>
      </c>
      <c r="D6132" s="27" t="str">
        <f>+"Overhead &amp; Profit "&amp;$L$3*100&amp;"%"</f>
        <v>Overhead &amp; Profit 9,5%</v>
      </c>
      <c r="E6132" s="28"/>
      <c r="F6132" s="28"/>
      <c r="G6132" s="27">
        <f>$L$3</f>
        <v>9.5000000000000001E-2</v>
      </c>
      <c r="H6132" s="28"/>
      <c r="I6132" s="36">
        <f>G6132*I6131</f>
        <v>57640.793999999994</v>
      </c>
    </row>
    <row r="6133" spans="2:13" ht="15" customHeight="1">
      <c r="B6133" s="37" t="str">
        <f>+$M$13&amp;J6133</f>
        <v>PK6</v>
      </c>
      <c r="C6133" s="27" t="s">
        <v>1</v>
      </c>
      <c r="D6133" s="27" t="s">
        <v>94</v>
      </c>
      <c r="E6133" s="28"/>
      <c r="F6133" s="28"/>
      <c r="G6133" s="28"/>
      <c r="H6133" s="33"/>
      <c r="I6133" s="36">
        <f>SUM(I6131:I6132)</f>
        <v>664385.99399999995</v>
      </c>
      <c r="J6133" s="21">
        <v>6</v>
      </c>
    </row>
    <row r="6134" spans="2:13" ht="15" customHeight="1">
      <c r="B6134" s="26"/>
    </row>
    <row r="6135" spans="2:13" ht="15" customHeight="1">
      <c r="B6135" s="26"/>
      <c r="C6135" s="21" t="str">
        <f>VLOOKUP(B6151,'REKAP ANALISA'!$C:$G,3,0)</f>
        <v>Pembuatan dan pemasangan 1 m2 pintu dan jendela jalusi kayu kelas I atau II</v>
      </c>
    </row>
    <row r="6136" spans="2:13">
      <c r="C6136" s="27" t="s">
        <v>0</v>
      </c>
      <c r="D6136" s="27" t="s">
        <v>60</v>
      </c>
      <c r="E6136" s="27" t="s">
        <v>59</v>
      </c>
      <c r="F6136" s="27" t="s">
        <v>61</v>
      </c>
      <c r="G6136" s="27" t="s">
        <v>62</v>
      </c>
      <c r="H6136" s="27" t="s">
        <v>85</v>
      </c>
      <c r="I6136" s="27" t="s">
        <v>86</v>
      </c>
      <c r="M6136" s="21"/>
    </row>
    <row r="6137" spans="2:13">
      <c r="C6137" s="27" t="s">
        <v>14</v>
      </c>
      <c r="D6137" s="27" t="s">
        <v>87</v>
      </c>
      <c r="E6137" s="28"/>
      <c r="F6137" s="28"/>
      <c r="G6137" s="28"/>
      <c r="H6137" s="28"/>
      <c r="I6137" s="28"/>
      <c r="M6137" s="21"/>
    </row>
    <row r="6138" spans="2:13" ht="15" customHeight="1">
      <c r="C6138" s="28"/>
      <c r="D6138" s="27" t="s">
        <v>53</v>
      </c>
      <c r="E6138" s="27" t="s">
        <v>63</v>
      </c>
      <c r="F6138" s="29" t="s">
        <v>50</v>
      </c>
      <c r="G6138" s="27">
        <v>1</v>
      </c>
      <c r="H6138" s="30">
        <f>VLOOKUP(E6138,UPAH!$C:$F,4,0)</f>
        <v>93000</v>
      </c>
      <c r="I6138" s="31">
        <f t="shared" ref="I6138:I6141" si="635">+G6138*H6138</f>
        <v>93000</v>
      </c>
    </row>
    <row r="6139" spans="2:13" ht="15" customHeight="1">
      <c r="C6139" s="28"/>
      <c r="D6139" s="27" t="s">
        <v>52</v>
      </c>
      <c r="E6139" s="27" t="s">
        <v>64</v>
      </c>
      <c r="F6139" s="29" t="s">
        <v>50</v>
      </c>
      <c r="G6139" s="27">
        <v>3</v>
      </c>
      <c r="H6139" s="30">
        <f>VLOOKUP(E6139,UPAH!$C:$F,4,0)</f>
        <v>98000</v>
      </c>
      <c r="I6139" s="31">
        <f t="shared" si="635"/>
        <v>294000</v>
      </c>
    </row>
    <row r="6140" spans="2:13" ht="15" customHeight="1">
      <c r="C6140" s="28"/>
      <c r="D6140" s="27" t="s">
        <v>51</v>
      </c>
      <c r="E6140" s="27" t="s">
        <v>65</v>
      </c>
      <c r="F6140" s="29" t="s">
        <v>50</v>
      </c>
      <c r="G6140" s="27">
        <v>0.3</v>
      </c>
      <c r="H6140" s="30">
        <f>VLOOKUP(E6140,UPAH!$C:$F,4,0)</f>
        <v>106000</v>
      </c>
      <c r="I6140" s="31">
        <f t="shared" si="635"/>
        <v>31800</v>
      </c>
    </row>
    <row r="6141" spans="2:13" ht="15" customHeight="1">
      <c r="C6141" s="28"/>
      <c r="D6141" s="27" t="s">
        <v>49</v>
      </c>
      <c r="E6141" s="27" t="s">
        <v>66</v>
      </c>
      <c r="F6141" s="29" t="s">
        <v>50</v>
      </c>
      <c r="G6141" s="27">
        <v>0.05</v>
      </c>
      <c r="H6141" s="30">
        <f>VLOOKUP(E6141,UPAH!$C:$F,4,0)</f>
        <v>111000</v>
      </c>
      <c r="I6141" s="31">
        <f t="shared" si="635"/>
        <v>5550</v>
      </c>
    </row>
    <row r="6142" spans="2:13" ht="15" customHeight="1">
      <c r="C6142" s="28"/>
      <c r="D6142" s="28"/>
      <c r="E6142" s="28"/>
      <c r="F6142" s="34" t="s">
        <v>88</v>
      </c>
      <c r="G6142" s="35"/>
      <c r="H6142" s="33"/>
      <c r="I6142" s="32">
        <f>SUM(I6138:I6141)</f>
        <v>424350</v>
      </c>
    </row>
    <row r="6143" spans="2:13" ht="15" customHeight="1">
      <c r="C6143" s="27" t="s">
        <v>80</v>
      </c>
      <c r="D6143" s="27" t="s">
        <v>89</v>
      </c>
      <c r="E6143" s="28"/>
      <c r="F6143" s="28"/>
      <c r="G6143" s="28"/>
      <c r="H6143" s="33"/>
      <c r="I6143" s="28"/>
    </row>
    <row r="6144" spans="2:13" ht="15" customHeight="1">
      <c r="C6144" s="28"/>
      <c r="D6144" s="27" t="s">
        <v>2617</v>
      </c>
      <c r="E6144" s="27" t="s">
        <v>117</v>
      </c>
      <c r="F6144" s="30" t="str">
        <f>VLOOKUP(E6144,MATERIAL!$C:$F,3,0)</f>
        <v>m3</v>
      </c>
      <c r="G6144" s="27">
        <v>6.4000000000000001E-2</v>
      </c>
      <c r="H6144" s="30">
        <f>VLOOKUP(E6144,MATERIAL!$C:$F,4,0)</f>
        <v>10102300</v>
      </c>
      <c r="I6144" s="31">
        <f t="shared" ref="I6144:I6145" si="636">+G6144*H6144</f>
        <v>646547.20000000007</v>
      </c>
    </row>
    <row r="6145" spans="2:13" ht="15" customHeight="1">
      <c r="C6145" s="28"/>
      <c r="D6145" s="27" t="s">
        <v>2469</v>
      </c>
      <c r="E6145" s="27" t="s">
        <v>2470</v>
      </c>
      <c r="F6145" s="30" t="str">
        <f>VLOOKUP(E6145,MATERIAL!$C:$F,3,0)</f>
        <v>Kg</v>
      </c>
      <c r="G6145" s="27">
        <v>0.5</v>
      </c>
      <c r="H6145" s="30">
        <f>VLOOKUP(E6145,MATERIAL!$C:$F,4,0)</f>
        <v>82700</v>
      </c>
      <c r="I6145" s="31">
        <f t="shared" si="636"/>
        <v>41350</v>
      </c>
    </row>
    <row r="6146" spans="2:13" ht="15" customHeight="1">
      <c r="C6146" s="28"/>
      <c r="D6146" s="28"/>
      <c r="E6146" s="28"/>
      <c r="F6146" s="34" t="s">
        <v>90</v>
      </c>
      <c r="G6146" s="35"/>
      <c r="H6146" s="33"/>
      <c r="I6146" s="32">
        <f>SUM(I6144:I6145)</f>
        <v>687897.20000000007</v>
      </c>
    </row>
    <row r="6147" spans="2:13" ht="15" customHeight="1">
      <c r="C6147" s="27" t="s">
        <v>81</v>
      </c>
      <c r="D6147" s="27" t="s">
        <v>91</v>
      </c>
      <c r="E6147" s="28"/>
      <c r="F6147" s="28"/>
      <c r="G6147" s="28"/>
      <c r="H6147" s="33"/>
      <c r="I6147" s="33"/>
    </row>
    <row r="6148" spans="2:13" ht="15" customHeight="1">
      <c r="C6148" s="28"/>
      <c r="D6148" s="28"/>
      <c r="E6148" s="28"/>
      <c r="F6148" s="34" t="s">
        <v>92</v>
      </c>
      <c r="G6148" s="35"/>
      <c r="H6148" s="33"/>
      <c r="I6148" s="33"/>
    </row>
    <row r="6149" spans="2:13" ht="15" customHeight="1">
      <c r="C6149" s="27" t="s">
        <v>82</v>
      </c>
      <c r="D6149" s="27" t="s">
        <v>93</v>
      </c>
      <c r="E6149" s="28"/>
      <c r="F6149" s="28"/>
      <c r="G6149" s="28"/>
      <c r="H6149" s="33"/>
      <c r="I6149" s="36">
        <f>I6142+I6146</f>
        <v>1112247.2000000002</v>
      </c>
    </row>
    <row r="6150" spans="2:13" ht="15" customHeight="1">
      <c r="C6150" s="27" t="s">
        <v>83</v>
      </c>
      <c r="D6150" s="27" t="str">
        <f>+"Overhead &amp; Profit "&amp;$L$3*100&amp;"%"</f>
        <v>Overhead &amp; Profit 9,5%</v>
      </c>
      <c r="E6150" s="28"/>
      <c r="F6150" s="28"/>
      <c r="G6150" s="27">
        <f>$L$3</f>
        <v>9.5000000000000001E-2</v>
      </c>
      <c r="H6150" s="28"/>
      <c r="I6150" s="36">
        <f>G6150*I6149</f>
        <v>105663.48400000003</v>
      </c>
    </row>
    <row r="6151" spans="2:13" ht="15" customHeight="1">
      <c r="B6151" s="37" t="str">
        <f>+$M$13&amp;J6151</f>
        <v>PK7</v>
      </c>
      <c r="C6151" s="27" t="s">
        <v>1</v>
      </c>
      <c r="D6151" s="27" t="s">
        <v>94</v>
      </c>
      <c r="E6151" s="28"/>
      <c r="F6151" s="28"/>
      <c r="G6151" s="28"/>
      <c r="H6151" s="33"/>
      <c r="I6151" s="36">
        <f>SUM(I6149:I6150)</f>
        <v>1217910.6840000001</v>
      </c>
      <c r="J6151" s="21">
        <v>7</v>
      </c>
    </row>
    <row r="6152" spans="2:13" ht="15" customHeight="1">
      <c r="B6152" s="26"/>
    </row>
    <row r="6153" spans="2:13" ht="15" customHeight="1">
      <c r="B6153" s="26"/>
      <c r="C6153" s="21" t="str">
        <f>VLOOKUP(B6171,'REKAP ANALISA'!$C:$G,3,0)</f>
        <v>Pembuatan 1 m2 daun pintu plywood rangkap, rangka kayu kelas II tertutup</v>
      </c>
    </row>
    <row r="6154" spans="2:13">
      <c r="C6154" s="27" t="s">
        <v>0</v>
      </c>
      <c r="D6154" s="27" t="s">
        <v>60</v>
      </c>
      <c r="E6154" s="27" t="s">
        <v>59</v>
      </c>
      <c r="F6154" s="27" t="s">
        <v>61</v>
      </c>
      <c r="G6154" s="27" t="s">
        <v>62</v>
      </c>
      <c r="H6154" s="27" t="s">
        <v>85</v>
      </c>
      <c r="I6154" s="27" t="s">
        <v>86</v>
      </c>
      <c r="M6154" s="21"/>
    </row>
    <row r="6155" spans="2:13">
      <c r="C6155" s="27" t="s">
        <v>14</v>
      </c>
      <c r="D6155" s="27" t="s">
        <v>87</v>
      </c>
      <c r="E6155" s="28"/>
      <c r="F6155" s="28"/>
      <c r="G6155" s="28"/>
      <c r="H6155" s="28"/>
      <c r="I6155" s="28"/>
      <c r="M6155" s="21"/>
    </row>
    <row r="6156" spans="2:13" ht="15" customHeight="1">
      <c r="C6156" s="28"/>
      <c r="D6156" s="27" t="s">
        <v>53</v>
      </c>
      <c r="E6156" s="27" t="s">
        <v>63</v>
      </c>
      <c r="F6156" s="29" t="s">
        <v>50</v>
      </c>
      <c r="G6156" s="27">
        <v>0.7</v>
      </c>
      <c r="H6156" s="30">
        <f>VLOOKUP(E6156,UPAH!$C:$F,4,0)</f>
        <v>93000</v>
      </c>
      <c r="I6156" s="31">
        <f t="shared" ref="I6156:I6159" si="637">+G6156*H6156</f>
        <v>65099.999999999993</v>
      </c>
    </row>
    <row r="6157" spans="2:13" ht="15" customHeight="1">
      <c r="C6157" s="28"/>
      <c r="D6157" s="27" t="s">
        <v>52</v>
      </c>
      <c r="E6157" s="27" t="s">
        <v>64</v>
      </c>
      <c r="F6157" s="29" t="s">
        <v>50</v>
      </c>
      <c r="G6157" s="27">
        <v>2.1</v>
      </c>
      <c r="H6157" s="30">
        <f>VLOOKUP(E6157,UPAH!$C:$F,4,0)</f>
        <v>98000</v>
      </c>
      <c r="I6157" s="31">
        <f t="shared" si="637"/>
        <v>205800</v>
      </c>
    </row>
    <row r="6158" spans="2:13" ht="15" customHeight="1">
      <c r="C6158" s="28"/>
      <c r="D6158" s="27" t="s">
        <v>51</v>
      </c>
      <c r="E6158" s="27" t="s">
        <v>65</v>
      </c>
      <c r="F6158" s="29" t="s">
        <v>50</v>
      </c>
      <c r="G6158" s="27">
        <v>0.21</v>
      </c>
      <c r="H6158" s="30">
        <f>VLOOKUP(E6158,UPAH!$C:$F,4,0)</f>
        <v>106000</v>
      </c>
      <c r="I6158" s="31">
        <f t="shared" si="637"/>
        <v>22260</v>
      </c>
    </row>
    <row r="6159" spans="2:13" ht="15" customHeight="1">
      <c r="C6159" s="28"/>
      <c r="D6159" s="27" t="s">
        <v>49</v>
      </c>
      <c r="E6159" s="27" t="s">
        <v>66</v>
      </c>
      <c r="F6159" s="29" t="s">
        <v>50</v>
      </c>
      <c r="G6159" s="27">
        <v>3.5000000000000003E-2</v>
      </c>
      <c r="H6159" s="30">
        <f>VLOOKUP(E6159,UPAH!$C:$F,4,0)</f>
        <v>111000</v>
      </c>
      <c r="I6159" s="31">
        <f t="shared" si="637"/>
        <v>3885.0000000000005</v>
      </c>
    </row>
    <row r="6160" spans="2:13" ht="15" customHeight="1">
      <c r="C6160" s="28"/>
      <c r="D6160" s="28"/>
      <c r="E6160" s="28"/>
      <c r="F6160" s="34" t="s">
        <v>88</v>
      </c>
      <c r="G6160" s="35"/>
      <c r="H6160" s="33"/>
      <c r="I6160" s="32">
        <f>SUM(I6156:I6159)</f>
        <v>297045</v>
      </c>
    </row>
    <row r="6161" spans="2:13" ht="15" customHeight="1">
      <c r="C6161" s="27" t="s">
        <v>80</v>
      </c>
      <c r="D6161" s="27" t="s">
        <v>89</v>
      </c>
      <c r="E6161" s="28"/>
      <c r="F6161" s="28"/>
      <c r="G6161" s="28"/>
      <c r="H6161" s="33"/>
      <c r="I6161" s="28"/>
    </row>
    <row r="6162" spans="2:13" ht="15" customHeight="1">
      <c r="C6162" s="28"/>
      <c r="D6162" s="27" t="s">
        <v>2617</v>
      </c>
      <c r="E6162" s="27" t="s">
        <v>117</v>
      </c>
      <c r="F6162" s="30" t="str">
        <f>VLOOKUP(E6162,MATERIAL!$C:$F,3,0)</f>
        <v>m3</v>
      </c>
      <c r="G6162" s="27">
        <v>2.5000000000000001E-2</v>
      </c>
      <c r="H6162" s="30">
        <f>VLOOKUP(E6162,MATERIAL!$C:$F,4,0)</f>
        <v>10102300</v>
      </c>
      <c r="I6162" s="31">
        <f t="shared" ref="I6162:I6165" si="638">+G6162*H6162</f>
        <v>252557.5</v>
      </c>
    </row>
    <row r="6163" spans="2:13" ht="15" customHeight="1">
      <c r="C6163" s="28"/>
      <c r="D6163" s="27" t="s">
        <v>2243</v>
      </c>
      <c r="E6163" s="27" t="s">
        <v>102</v>
      </c>
      <c r="F6163" s="30" t="str">
        <f>VLOOKUP(E6163,MATERIAL!$C:$F,3,0)</f>
        <v>Kg</v>
      </c>
      <c r="G6163" s="27">
        <v>0.03</v>
      </c>
      <c r="H6163" s="30">
        <f>VLOOKUP(E6163,MATERIAL!$C:$F,4,0)</f>
        <v>18000</v>
      </c>
      <c r="I6163" s="31">
        <f t="shared" si="638"/>
        <v>540</v>
      </c>
    </row>
    <row r="6164" spans="2:13" ht="15" customHeight="1">
      <c r="C6164" s="28"/>
      <c r="D6164" s="27" t="s">
        <v>2469</v>
      </c>
      <c r="E6164" s="27" t="s">
        <v>2470</v>
      </c>
      <c r="F6164" s="30" t="str">
        <f>VLOOKUP(E6164,MATERIAL!$C:$F,3,0)</f>
        <v>Kg</v>
      </c>
      <c r="G6164" s="27">
        <v>0.5</v>
      </c>
      <c r="H6164" s="30">
        <f>VLOOKUP(E6164,MATERIAL!$C:$F,4,0)</f>
        <v>82700</v>
      </c>
      <c r="I6164" s="31">
        <f t="shared" si="638"/>
        <v>41350</v>
      </c>
    </row>
    <row r="6165" spans="2:13" ht="15" customHeight="1">
      <c r="C6165" s="28"/>
      <c r="D6165" s="27" t="s">
        <v>2178</v>
      </c>
      <c r="E6165" s="27" t="s">
        <v>2179</v>
      </c>
      <c r="F6165" s="30" t="str">
        <f>VLOOKUP(E6165,MATERIAL!$C:$F,3,0)</f>
        <v>Lembar</v>
      </c>
      <c r="G6165" s="27">
        <v>1</v>
      </c>
      <c r="H6165" s="30">
        <f>VLOOKUP(E6165,MATERIAL!$C:$F,4,0)</f>
        <v>117200</v>
      </c>
      <c r="I6165" s="31">
        <f t="shared" si="638"/>
        <v>117200</v>
      </c>
    </row>
    <row r="6166" spans="2:13" ht="15" customHeight="1">
      <c r="C6166" s="28"/>
      <c r="D6166" s="28"/>
      <c r="E6166" s="28"/>
      <c r="F6166" s="34" t="s">
        <v>90</v>
      </c>
      <c r="G6166" s="35"/>
      <c r="H6166" s="33"/>
      <c r="I6166" s="32">
        <f>SUM(I6162:I6165)</f>
        <v>411647.5</v>
      </c>
    </row>
    <row r="6167" spans="2:13" ht="15" customHeight="1">
      <c r="C6167" s="27" t="s">
        <v>81</v>
      </c>
      <c r="D6167" s="27" t="s">
        <v>91</v>
      </c>
      <c r="E6167" s="28"/>
      <c r="F6167" s="28"/>
      <c r="G6167" s="28"/>
      <c r="H6167" s="33"/>
      <c r="I6167" s="33"/>
    </row>
    <row r="6168" spans="2:13" ht="15" customHeight="1">
      <c r="C6168" s="28"/>
      <c r="D6168" s="28"/>
      <c r="E6168" s="28"/>
      <c r="F6168" s="34" t="s">
        <v>92</v>
      </c>
      <c r="G6168" s="35"/>
      <c r="H6168" s="33"/>
      <c r="I6168" s="33"/>
    </row>
    <row r="6169" spans="2:13" ht="15" customHeight="1">
      <c r="C6169" s="27" t="s">
        <v>82</v>
      </c>
      <c r="D6169" s="27" t="s">
        <v>93</v>
      </c>
      <c r="E6169" s="28"/>
      <c r="F6169" s="28"/>
      <c r="G6169" s="28"/>
      <c r="H6169" s="33"/>
      <c r="I6169" s="36">
        <f>I6160+I6166</f>
        <v>708692.5</v>
      </c>
    </row>
    <row r="6170" spans="2:13" ht="15" customHeight="1">
      <c r="C6170" s="27" t="s">
        <v>83</v>
      </c>
      <c r="D6170" s="27" t="str">
        <f>+"Overhead &amp; Profit "&amp;$L$3*100&amp;"%"</f>
        <v>Overhead &amp; Profit 9,5%</v>
      </c>
      <c r="E6170" s="28"/>
      <c r="F6170" s="28"/>
      <c r="G6170" s="27">
        <f>$L$3</f>
        <v>9.5000000000000001E-2</v>
      </c>
      <c r="H6170" s="28"/>
      <c r="I6170" s="36">
        <f>G6170*I6169</f>
        <v>67325.787500000006</v>
      </c>
    </row>
    <row r="6171" spans="2:13" ht="15" customHeight="1">
      <c r="B6171" s="37" t="str">
        <f>+$M$13&amp;J6171</f>
        <v>PK8</v>
      </c>
      <c r="C6171" s="27" t="s">
        <v>1</v>
      </c>
      <c r="D6171" s="27" t="s">
        <v>94</v>
      </c>
      <c r="E6171" s="28"/>
      <c r="F6171" s="28"/>
      <c r="G6171" s="28"/>
      <c r="H6171" s="33"/>
      <c r="I6171" s="36">
        <f>SUM(I6169:I6170)</f>
        <v>776018.28749999998</v>
      </c>
      <c r="J6171" s="21">
        <v>8</v>
      </c>
    </row>
    <row r="6172" spans="2:13">
      <c r="B6172" s="26"/>
      <c r="M6172" s="21"/>
    </row>
    <row r="6173" spans="2:13">
      <c r="B6173" s="26"/>
      <c r="C6173" s="21" t="str">
        <f>VLOOKUP(B6191,'REKAP ANALISA'!$C:$G,3,0)</f>
        <v>Pembuatan 1 m2 pintu plywood rangkap, rangka expose kayu kelas I atau II</v>
      </c>
      <c r="M6173" s="21"/>
    </row>
    <row r="6174" spans="2:13" ht="15" customHeight="1">
      <c r="C6174" s="27" t="s">
        <v>0</v>
      </c>
      <c r="D6174" s="27" t="s">
        <v>60</v>
      </c>
      <c r="E6174" s="27" t="s">
        <v>59</v>
      </c>
      <c r="F6174" s="27" t="s">
        <v>61</v>
      </c>
      <c r="G6174" s="27" t="s">
        <v>62</v>
      </c>
      <c r="H6174" s="27" t="s">
        <v>85</v>
      </c>
      <c r="I6174" s="27" t="s">
        <v>86</v>
      </c>
    </row>
    <row r="6175" spans="2:13" ht="15" customHeight="1">
      <c r="C6175" s="27" t="s">
        <v>14</v>
      </c>
      <c r="D6175" s="27" t="s">
        <v>87</v>
      </c>
      <c r="E6175" s="28"/>
      <c r="F6175" s="28"/>
      <c r="G6175" s="28"/>
      <c r="H6175" s="28"/>
      <c r="I6175" s="28"/>
    </row>
    <row r="6176" spans="2:13" ht="15" customHeight="1">
      <c r="C6176" s="28"/>
      <c r="D6176" s="27" t="s">
        <v>53</v>
      </c>
      <c r="E6176" s="27" t="s">
        <v>63</v>
      </c>
      <c r="F6176" s="29" t="s">
        <v>50</v>
      </c>
      <c r="G6176" s="27">
        <v>0.8</v>
      </c>
      <c r="H6176" s="30">
        <f>VLOOKUP(E6176,UPAH!$C:$F,4,0)</f>
        <v>93000</v>
      </c>
      <c r="I6176" s="31">
        <f t="shared" ref="I6176:I6179" si="639">+G6176*H6176</f>
        <v>74400</v>
      </c>
    </row>
    <row r="6177" spans="2:13" ht="15" customHeight="1">
      <c r="C6177" s="28"/>
      <c r="D6177" s="27" t="s">
        <v>52</v>
      </c>
      <c r="E6177" s="27" t="s">
        <v>64</v>
      </c>
      <c r="F6177" s="29" t="s">
        <v>50</v>
      </c>
      <c r="G6177" s="27">
        <v>2.4</v>
      </c>
      <c r="H6177" s="30">
        <f>VLOOKUP(E6177,UPAH!$C:$F,4,0)</f>
        <v>98000</v>
      </c>
      <c r="I6177" s="31">
        <f t="shared" si="639"/>
        <v>235200</v>
      </c>
    </row>
    <row r="6178" spans="2:13" ht="15" customHeight="1">
      <c r="C6178" s="28"/>
      <c r="D6178" s="27" t="s">
        <v>51</v>
      </c>
      <c r="E6178" s="27" t="s">
        <v>65</v>
      </c>
      <c r="F6178" s="29" t="s">
        <v>50</v>
      </c>
      <c r="G6178" s="27">
        <v>0.24</v>
      </c>
      <c r="H6178" s="30">
        <f>VLOOKUP(E6178,UPAH!$C:$F,4,0)</f>
        <v>106000</v>
      </c>
      <c r="I6178" s="31">
        <f t="shared" si="639"/>
        <v>25440</v>
      </c>
    </row>
    <row r="6179" spans="2:13" ht="15" customHeight="1">
      <c r="C6179" s="28"/>
      <c r="D6179" s="27" t="s">
        <v>49</v>
      </c>
      <c r="E6179" s="27" t="s">
        <v>66</v>
      </c>
      <c r="F6179" s="29" t="s">
        <v>50</v>
      </c>
      <c r="G6179" s="27">
        <v>0.04</v>
      </c>
      <c r="H6179" s="30">
        <f>VLOOKUP(E6179,UPAH!$C:$F,4,0)</f>
        <v>111000</v>
      </c>
      <c r="I6179" s="31">
        <f t="shared" si="639"/>
        <v>4440</v>
      </c>
    </row>
    <row r="6180" spans="2:13" ht="15" customHeight="1">
      <c r="C6180" s="28"/>
      <c r="D6180" s="28"/>
      <c r="E6180" s="28"/>
      <c r="F6180" s="34" t="s">
        <v>88</v>
      </c>
      <c r="G6180" s="35"/>
      <c r="H6180" s="33"/>
      <c r="I6180" s="32">
        <f>SUM(I6176:I6179)</f>
        <v>339480</v>
      </c>
    </row>
    <row r="6181" spans="2:13" ht="15" customHeight="1">
      <c r="C6181" s="27" t="s">
        <v>80</v>
      </c>
      <c r="D6181" s="27" t="s">
        <v>89</v>
      </c>
      <c r="E6181" s="28"/>
      <c r="F6181" s="28"/>
      <c r="G6181" s="28"/>
      <c r="H6181" s="33"/>
      <c r="I6181" s="28"/>
    </row>
    <row r="6182" spans="2:13" ht="15" customHeight="1">
      <c r="C6182" s="28"/>
      <c r="D6182" s="27" t="s">
        <v>2617</v>
      </c>
      <c r="E6182" s="27" t="s">
        <v>117</v>
      </c>
      <c r="F6182" s="30" t="str">
        <f>VLOOKUP(E6182,MATERIAL!$C:$F,3,0)</f>
        <v>m3</v>
      </c>
      <c r="G6182" s="27">
        <v>2.5600000000000001E-2</v>
      </c>
      <c r="H6182" s="30">
        <f>VLOOKUP(E6182,MATERIAL!$C:$F,4,0)</f>
        <v>10102300</v>
      </c>
      <c r="I6182" s="31">
        <f t="shared" ref="I6182:I6185" si="640">+G6182*H6182</f>
        <v>258618.88</v>
      </c>
    </row>
    <row r="6183" spans="2:13" ht="15" customHeight="1">
      <c r="C6183" s="28"/>
      <c r="D6183" s="27" t="s">
        <v>2243</v>
      </c>
      <c r="E6183" s="27" t="s">
        <v>102</v>
      </c>
      <c r="F6183" s="30" t="str">
        <f>VLOOKUP(E6183,MATERIAL!$C:$F,3,0)</f>
        <v>Kg</v>
      </c>
      <c r="G6183" s="27">
        <v>0.03</v>
      </c>
      <c r="H6183" s="30">
        <f>VLOOKUP(E6183,MATERIAL!$C:$F,4,0)</f>
        <v>18000</v>
      </c>
      <c r="I6183" s="31">
        <f t="shared" si="640"/>
        <v>540</v>
      </c>
    </row>
    <row r="6184" spans="2:13" ht="15" customHeight="1">
      <c r="C6184" s="28"/>
      <c r="D6184" s="27" t="s">
        <v>2469</v>
      </c>
      <c r="E6184" s="27" t="s">
        <v>2470</v>
      </c>
      <c r="F6184" s="30" t="str">
        <f>VLOOKUP(E6184,MATERIAL!$C:$F,3,0)</f>
        <v>Kg</v>
      </c>
      <c r="G6184" s="27">
        <v>0.5</v>
      </c>
      <c r="H6184" s="30">
        <f>VLOOKUP(E6184,MATERIAL!$C:$F,4,0)</f>
        <v>82700</v>
      </c>
      <c r="I6184" s="31">
        <f t="shared" si="640"/>
        <v>41350</v>
      </c>
    </row>
    <row r="6185" spans="2:13" ht="15" customHeight="1">
      <c r="C6185" s="28"/>
      <c r="D6185" s="27" t="s">
        <v>2178</v>
      </c>
      <c r="E6185" s="27" t="s">
        <v>2179</v>
      </c>
      <c r="F6185" s="30" t="str">
        <f>VLOOKUP(E6185,MATERIAL!$C:$F,3,0)</f>
        <v>Lembar</v>
      </c>
      <c r="G6185" s="27">
        <v>1</v>
      </c>
      <c r="H6185" s="30">
        <f>VLOOKUP(E6185,MATERIAL!$C:$F,4,0)</f>
        <v>117200</v>
      </c>
      <c r="I6185" s="31">
        <f t="shared" si="640"/>
        <v>117200</v>
      </c>
    </row>
    <row r="6186" spans="2:13" ht="15" customHeight="1">
      <c r="C6186" s="28"/>
      <c r="D6186" s="28"/>
      <c r="E6186" s="28"/>
      <c r="F6186" s="34" t="s">
        <v>90</v>
      </c>
      <c r="G6186" s="35"/>
      <c r="H6186" s="33"/>
      <c r="I6186" s="32">
        <f>SUM(I6182:I6185)</f>
        <v>417708.88</v>
      </c>
    </row>
    <row r="6187" spans="2:13" ht="15" customHeight="1">
      <c r="C6187" s="27" t="s">
        <v>81</v>
      </c>
      <c r="D6187" s="27" t="s">
        <v>91</v>
      </c>
      <c r="E6187" s="28"/>
      <c r="F6187" s="28"/>
      <c r="G6187" s="28"/>
      <c r="H6187" s="33"/>
      <c r="I6187" s="33"/>
    </row>
    <row r="6188" spans="2:13" ht="15" customHeight="1">
      <c r="C6188" s="28"/>
      <c r="D6188" s="28"/>
      <c r="E6188" s="28"/>
      <c r="F6188" s="34" t="s">
        <v>92</v>
      </c>
      <c r="G6188" s="35"/>
      <c r="H6188" s="33"/>
      <c r="I6188" s="33"/>
    </row>
    <row r="6189" spans="2:13" ht="15" customHeight="1">
      <c r="C6189" s="27" t="s">
        <v>82</v>
      </c>
      <c r="D6189" s="27" t="s">
        <v>93</v>
      </c>
      <c r="E6189" s="28"/>
      <c r="F6189" s="28"/>
      <c r="G6189" s="28"/>
      <c r="H6189" s="33"/>
      <c r="I6189" s="36">
        <f>I6180+I6186</f>
        <v>757188.88</v>
      </c>
    </row>
    <row r="6190" spans="2:13" ht="15" customHeight="1">
      <c r="C6190" s="27" t="s">
        <v>83</v>
      </c>
      <c r="D6190" s="27" t="str">
        <f>+"Overhead &amp; Profit "&amp;$L$3*100&amp;"%"</f>
        <v>Overhead &amp; Profit 9,5%</v>
      </c>
      <c r="E6190" s="28"/>
      <c r="F6190" s="28"/>
      <c r="G6190" s="27">
        <f>$L$3</f>
        <v>9.5000000000000001E-2</v>
      </c>
      <c r="H6190" s="28"/>
      <c r="I6190" s="36">
        <f>G6190*I6189</f>
        <v>71932.943599999999</v>
      </c>
    </row>
    <row r="6191" spans="2:13" ht="15" customHeight="1">
      <c r="B6191" s="37" t="str">
        <f>+$M$13&amp;J6191</f>
        <v>PK9</v>
      </c>
      <c r="C6191" s="27" t="s">
        <v>1</v>
      </c>
      <c r="D6191" s="27" t="s">
        <v>94</v>
      </c>
      <c r="E6191" s="28"/>
      <c r="F6191" s="28"/>
      <c r="G6191" s="28"/>
      <c r="H6191" s="33"/>
      <c r="I6191" s="36">
        <f>SUM(I6189:I6190)</f>
        <v>829121.8236</v>
      </c>
      <c r="J6191" s="21">
        <v>9</v>
      </c>
    </row>
    <row r="6192" spans="2:13">
      <c r="B6192" s="26"/>
      <c r="M6192" s="21"/>
    </row>
    <row r="6193" spans="2:13">
      <c r="B6193" s="26"/>
      <c r="C6193" s="21" t="str">
        <f>VLOOKUP(B6209,'REKAP ANALISA'!$C:$G,3,0)</f>
        <v>Pemasangan 1 m2 jalusi kusen, kayu kelas I atau II</v>
      </c>
      <c r="M6193" s="21"/>
    </row>
    <row r="6194" spans="2:13" ht="15" customHeight="1">
      <c r="C6194" s="27" t="s">
        <v>0</v>
      </c>
      <c r="D6194" s="27" t="s">
        <v>60</v>
      </c>
      <c r="E6194" s="27" t="s">
        <v>59</v>
      </c>
      <c r="F6194" s="27" t="s">
        <v>61</v>
      </c>
      <c r="G6194" s="27" t="s">
        <v>62</v>
      </c>
      <c r="H6194" s="27" t="s">
        <v>85</v>
      </c>
      <c r="I6194" s="27" t="s">
        <v>86</v>
      </c>
    </row>
    <row r="6195" spans="2:13" ht="15" customHeight="1">
      <c r="C6195" s="27" t="s">
        <v>14</v>
      </c>
      <c r="D6195" s="27" t="s">
        <v>87</v>
      </c>
      <c r="E6195" s="28"/>
      <c r="F6195" s="28"/>
      <c r="G6195" s="28"/>
      <c r="H6195" s="33"/>
      <c r="I6195" s="28"/>
    </row>
    <row r="6196" spans="2:13" ht="15" customHeight="1">
      <c r="C6196" s="28"/>
      <c r="D6196" s="27" t="s">
        <v>53</v>
      </c>
      <c r="E6196" s="27" t="s">
        <v>63</v>
      </c>
      <c r="F6196" s="29" t="s">
        <v>50</v>
      </c>
      <c r="G6196" s="27">
        <v>0.67</v>
      </c>
      <c r="H6196" s="30">
        <f>VLOOKUP(E6196,UPAH!$C:$F,4,0)</f>
        <v>93000</v>
      </c>
      <c r="I6196" s="31">
        <f t="shared" ref="I6196:I6199" si="641">+G6196*H6196</f>
        <v>62310.000000000007</v>
      </c>
    </row>
    <row r="6197" spans="2:13" ht="15" customHeight="1">
      <c r="C6197" s="28"/>
      <c r="D6197" s="27" t="s">
        <v>52</v>
      </c>
      <c r="E6197" s="27" t="s">
        <v>64</v>
      </c>
      <c r="F6197" s="29" t="s">
        <v>50</v>
      </c>
      <c r="G6197" s="27">
        <v>2</v>
      </c>
      <c r="H6197" s="30">
        <f>VLOOKUP(E6197,UPAH!$C:$F,4,0)</f>
        <v>98000</v>
      </c>
      <c r="I6197" s="31">
        <f t="shared" si="641"/>
        <v>196000</v>
      </c>
    </row>
    <row r="6198" spans="2:13" ht="15" customHeight="1">
      <c r="C6198" s="28"/>
      <c r="D6198" s="27" t="s">
        <v>51</v>
      </c>
      <c r="E6198" s="27" t="s">
        <v>65</v>
      </c>
      <c r="F6198" s="29" t="s">
        <v>50</v>
      </c>
      <c r="G6198" s="27">
        <v>0.2</v>
      </c>
      <c r="H6198" s="30">
        <f>VLOOKUP(E6198,UPAH!$C:$F,4,0)</f>
        <v>106000</v>
      </c>
      <c r="I6198" s="31">
        <f t="shared" si="641"/>
        <v>21200</v>
      </c>
    </row>
    <row r="6199" spans="2:13" ht="15" customHeight="1">
      <c r="C6199" s="28"/>
      <c r="D6199" s="27" t="s">
        <v>49</v>
      </c>
      <c r="E6199" s="27" t="s">
        <v>66</v>
      </c>
      <c r="F6199" s="29" t="s">
        <v>50</v>
      </c>
      <c r="G6199" s="27">
        <v>0.33500000000000002</v>
      </c>
      <c r="H6199" s="30">
        <f>VLOOKUP(E6199,UPAH!$C:$F,4,0)</f>
        <v>111000</v>
      </c>
      <c r="I6199" s="31">
        <f t="shared" si="641"/>
        <v>37185</v>
      </c>
    </row>
    <row r="6200" spans="2:13" ht="15" customHeight="1">
      <c r="C6200" s="28"/>
      <c r="D6200" s="28"/>
      <c r="E6200" s="28"/>
      <c r="F6200" s="34" t="s">
        <v>88</v>
      </c>
      <c r="G6200" s="35"/>
      <c r="H6200" s="33"/>
      <c r="I6200" s="32">
        <f>SUM(I6196:I6199)</f>
        <v>316695</v>
      </c>
    </row>
    <row r="6201" spans="2:13" ht="15" customHeight="1">
      <c r="C6201" s="27" t="s">
        <v>80</v>
      </c>
      <c r="D6201" s="27" t="s">
        <v>89</v>
      </c>
      <c r="E6201" s="28"/>
      <c r="F6201" s="28"/>
      <c r="G6201" s="28"/>
      <c r="H6201" s="33"/>
      <c r="I6201" s="28"/>
    </row>
    <row r="6202" spans="2:13" ht="15" customHeight="1">
      <c r="C6202" s="28"/>
      <c r="D6202" s="27" t="s">
        <v>2618</v>
      </c>
      <c r="E6202" s="27" t="s">
        <v>117</v>
      </c>
      <c r="F6202" s="30" t="str">
        <f>VLOOKUP(E6202,MATERIAL!$C:$F,3,0)</f>
        <v>m3</v>
      </c>
      <c r="G6202" s="27">
        <v>0.06</v>
      </c>
      <c r="H6202" s="30">
        <f>VLOOKUP(E6202,MATERIAL!$C:$F,4,0)</f>
        <v>10102300</v>
      </c>
      <c r="I6202" s="31">
        <f t="shared" ref="I6202:I6203" si="642">+G6202*H6202</f>
        <v>606138</v>
      </c>
    </row>
    <row r="6203" spans="2:13" ht="15" customHeight="1">
      <c r="C6203" s="28"/>
      <c r="D6203" s="27" t="s">
        <v>2243</v>
      </c>
      <c r="E6203" s="27" t="s">
        <v>102</v>
      </c>
      <c r="F6203" s="30" t="str">
        <f>VLOOKUP(E6203,MATERIAL!$C:$F,3,0)</f>
        <v>Kg</v>
      </c>
      <c r="G6203" s="27">
        <v>0.15</v>
      </c>
      <c r="H6203" s="30">
        <f>VLOOKUP(E6203,MATERIAL!$C:$F,4,0)</f>
        <v>18000</v>
      </c>
      <c r="I6203" s="31">
        <f t="shared" si="642"/>
        <v>2700</v>
      </c>
    </row>
    <row r="6204" spans="2:13" ht="15" customHeight="1">
      <c r="C6204" s="28"/>
      <c r="D6204" s="28"/>
      <c r="E6204" s="28"/>
      <c r="F6204" s="34" t="s">
        <v>90</v>
      </c>
      <c r="G6204" s="35"/>
      <c r="H6204" s="33"/>
      <c r="I6204" s="32">
        <f>SUM(I6202:I6203)</f>
        <v>608838</v>
      </c>
    </row>
    <row r="6205" spans="2:13" ht="15" customHeight="1">
      <c r="C6205" s="27" t="s">
        <v>81</v>
      </c>
      <c r="D6205" s="27" t="s">
        <v>91</v>
      </c>
      <c r="E6205" s="28"/>
      <c r="F6205" s="28"/>
      <c r="G6205" s="28"/>
      <c r="H6205" s="33"/>
      <c r="I6205" s="33"/>
    </row>
    <row r="6206" spans="2:13" ht="15" customHeight="1">
      <c r="C6206" s="28"/>
      <c r="D6206" s="28"/>
      <c r="E6206" s="28"/>
      <c r="F6206" s="34" t="s">
        <v>92</v>
      </c>
      <c r="G6206" s="35"/>
      <c r="H6206" s="33"/>
      <c r="I6206" s="33"/>
    </row>
    <row r="6207" spans="2:13" ht="15" customHeight="1">
      <c r="C6207" s="27" t="s">
        <v>82</v>
      </c>
      <c r="D6207" s="27" t="s">
        <v>93</v>
      </c>
      <c r="E6207" s="28"/>
      <c r="F6207" s="28"/>
      <c r="G6207" s="28"/>
      <c r="H6207" s="33"/>
      <c r="I6207" s="36">
        <f>I6200+I6204</f>
        <v>925533</v>
      </c>
    </row>
    <row r="6208" spans="2:13" ht="15" customHeight="1">
      <c r="C6208" s="27" t="s">
        <v>83</v>
      </c>
      <c r="D6208" s="27" t="str">
        <f>+"Overhead &amp; Profit "&amp;$L$3*100&amp;"%"</f>
        <v>Overhead &amp; Profit 9,5%</v>
      </c>
      <c r="E6208" s="28"/>
      <c r="F6208" s="28"/>
      <c r="G6208" s="27">
        <f>$L$3</f>
        <v>9.5000000000000001E-2</v>
      </c>
      <c r="H6208" s="28"/>
      <c r="I6208" s="36">
        <f>G6208*I6207</f>
        <v>87925.634999999995</v>
      </c>
    </row>
    <row r="6209" spans="2:13" ht="15" customHeight="1">
      <c r="B6209" s="37" t="str">
        <f>+$M$13&amp;J6209</f>
        <v>PK10</v>
      </c>
      <c r="C6209" s="27" t="s">
        <v>1</v>
      </c>
      <c r="D6209" s="27" t="s">
        <v>94</v>
      </c>
      <c r="E6209" s="28"/>
      <c r="F6209" s="28"/>
      <c r="G6209" s="28"/>
      <c r="H6209" s="33"/>
      <c r="I6209" s="36">
        <f>SUM(I6207:I6208)</f>
        <v>1013458.635</v>
      </c>
      <c r="J6209" s="21">
        <v>10</v>
      </c>
    </row>
    <row r="6210" spans="2:13" ht="15" customHeight="1">
      <c r="B6210" s="26"/>
    </row>
    <row r="6211" spans="2:13" ht="15" customHeight="1">
      <c r="B6211" s="26"/>
      <c r="C6211" s="21" t="str">
        <f>VLOOKUP(B6229,'REKAP ANALISA'!$C:$G,3,0)</f>
        <v>Pemasangan 1 m2 teakwood rangkap, rangka expose kayu kelas I</v>
      </c>
    </row>
    <row r="6212" spans="2:13">
      <c r="C6212" s="27" t="s">
        <v>0</v>
      </c>
      <c r="D6212" s="27" t="s">
        <v>60</v>
      </c>
      <c r="E6212" s="27" t="s">
        <v>59</v>
      </c>
      <c r="F6212" s="27" t="s">
        <v>61</v>
      </c>
      <c r="G6212" s="27" t="s">
        <v>62</v>
      </c>
      <c r="H6212" s="27" t="s">
        <v>85</v>
      </c>
      <c r="I6212" s="27" t="s">
        <v>86</v>
      </c>
      <c r="M6212" s="21"/>
    </row>
    <row r="6213" spans="2:13">
      <c r="C6213" s="27" t="s">
        <v>14</v>
      </c>
      <c r="D6213" s="27" t="s">
        <v>87</v>
      </c>
      <c r="E6213" s="28"/>
      <c r="F6213" s="28"/>
      <c r="G6213" s="28"/>
      <c r="H6213" s="28"/>
      <c r="I6213" s="28"/>
      <c r="M6213" s="21"/>
    </row>
    <row r="6214" spans="2:13" ht="15" customHeight="1">
      <c r="C6214" s="28"/>
      <c r="D6214" s="27" t="s">
        <v>53</v>
      </c>
      <c r="E6214" s="27" t="s">
        <v>63</v>
      </c>
      <c r="F6214" s="29" t="s">
        <v>50</v>
      </c>
      <c r="G6214" s="27">
        <v>0.8</v>
      </c>
      <c r="H6214" s="30">
        <f>VLOOKUP(E6214,UPAH!$C:$F,4,0)</f>
        <v>93000</v>
      </c>
      <c r="I6214" s="31">
        <f t="shared" ref="I6214:I6217" si="643">+G6214*H6214</f>
        <v>74400</v>
      </c>
    </row>
    <row r="6215" spans="2:13" ht="15" customHeight="1">
      <c r="C6215" s="28"/>
      <c r="D6215" s="27" t="s">
        <v>52</v>
      </c>
      <c r="E6215" s="27" t="s">
        <v>64</v>
      </c>
      <c r="F6215" s="29" t="s">
        <v>50</v>
      </c>
      <c r="G6215" s="27">
        <v>2.4</v>
      </c>
      <c r="H6215" s="30">
        <f>VLOOKUP(E6215,UPAH!$C:$F,4,0)</f>
        <v>98000</v>
      </c>
      <c r="I6215" s="31">
        <f t="shared" si="643"/>
        <v>235200</v>
      </c>
    </row>
    <row r="6216" spans="2:13" ht="15" customHeight="1">
      <c r="C6216" s="28"/>
      <c r="D6216" s="27" t="s">
        <v>51</v>
      </c>
      <c r="E6216" s="27" t="s">
        <v>65</v>
      </c>
      <c r="F6216" s="29" t="s">
        <v>50</v>
      </c>
      <c r="G6216" s="27">
        <v>0.24</v>
      </c>
      <c r="H6216" s="30">
        <f>VLOOKUP(E6216,UPAH!$C:$F,4,0)</f>
        <v>106000</v>
      </c>
      <c r="I6216" s="31">
        <f t="shared" si="643"/>
        <v>25440</v>
      </c>
    </row>
    <row r="6217" spans="2:13" ht="15" customHeight="1">
      <c r="C6217" s="28"/>
      <c r="D6217" s="27" t="s">
        <v>49</v>
      </c>
      <c r="E6217" s="27" t="s">
        <v>66</v>
      </c>
      <c r="F6217" s="29" t="s">
        <v>50</v>
      </c>
      <c r="G6217" s="27">
        <v>0.04</v>
      </c>
      <c r="H6217" s="30">
        <f>VLOOKUP(E6217,UPAH!$C:$F,4,0)</f>
        <v>111000</v>
      </c>
      <c r="I6217" s="31">
        <f t="shared" si="643"/>
        <v>4440</v>
      </c>
    </row>
    <row r="6218" spans="2:13" ht="15" customHeight="1">
      <c r="C6218" s="28"/>
      <c r="D6218" s="28"/>
      <c r="E6218" s="28"/>
      <c r="F6218" s="34" t="s">
        <v>88</v>
      </c>
      <c r="G6218" s="35"/>
      <c r="H6218" s="33"/>
      <c r="I6218" s="32">
        <f>SUM(I6214:I6217)</f>
        <v>339480</v>
      </c>
    </row>
    <row r="6219" spans="2:13" ht="15" customHeight="1">
      <c r="C6219" s="27" t="s">
        <v>80</v>
      </c>
      <c r="D6219" s="27" t="s">
        <v>89</v>
      </c>
      <c r="E6219" s="28"/>
      <c r="F6219" s="28"/>
      <c r="G6219" s="28"/>
      <c r="H6219" s="33"/>
      <c r="I6219" s="28"/>
    </row>
    <row r="6220" spans="2:13" ht="15" customHeight="1">
      <c r="C6220" s="28"/>
      <c r="D6220" s="27" t="s">
        <v>2618</v>
      </c>
      <c r="E6220" s="27" t="s">
        <v>117</v>
      </c>
      <c r="F6220" s="30" t="str">
        <f>VLOOKUP(E6220,MATERIAL!$C:$F,3,0)</f>
        <v>m3</v>
      </c>
      <c r="G6220" s="27">
        <v>2.5000000000000001E-2</v>
      </c>
      <c r="H6220" s="30">
        <f>VLOOKUP(E6220,MATERIAL!$C:$F,4,0)</f>
        <v>10102300</v>
      </c>
      <c r="I6220" s="31">
        <f t="shared" ref="I6220:I6223" si="644">+G6220*H6220</f>
        <v>252557.5</v>
      </c>
    </row>
    <row r="6221" spans="2:13" ht="15" customHeight="1">
      <c r="C6221" s="28"/>
      <c r="D6221" s="27" t="s">
        <v>2243</v>
      </c>
      <c r="E6221" s="27" t="s">
        <v>102</v>
      </c>
      <c r="F6221" s="30" t="str">
        <f>VLOOKUP(E6221,MATERIAL!$C:$F,3,0)</f>
        <v>Kg</v>
      </c>
      <c r="G6221" s="27">
        <v>0.03</v>
      </c>
      <c r="H6221" s="30">
        <f>VLOOKUP(E6221,MATERIAL!$C:$F,4,0)</f>
        <v>18000</v>
      </c>
      <c r="I6221" s="31">
        <f t="shared" si="644"/>
        <v>540</v>
      </c>
    </row>
    <row r="6222" spans="2:13" ht="15" customHeight="1">
      <c r="C6222" s="28"/>
      <c r="D6222" s="27" t="s">
        <v>2469</v>
      </c>
      <c r="E6222" s="27" t="s">
        <v>2470</v>
      </c>
      <c r="F6222" s="30" t="str">
        <f>VLOOKUP(E6222,MATERIAL!$C:$F,3,0)</f>
        <v>Kg</v>
      </c>
      <c r="G6222" s="27">
        <v>0.3</v>
      </c>
      <c r="H6222" s="30">
        <f>VLOOKUP(E6222,MATERIAL!$C:$F,4,0)</f>
        <v>82700</v>
      </c>
      <c r="I6222" s="31">
        <f t="shared" si="644"/>
        <v>24810</v>
      </c>
    </row>
    <row r="6223" spans="2:13" ht="15" customHeight="1">
      <c r="C6223" s="28"/>
      <c r="D6223" s="27" t="s">
        <v>2619</v>
      </c>
      <c r="E6223" s="27" t="s">
        <v>2620</v>
      </c>
      <c r="F6223" s="30" t="str">
        <f>VLOOKUP(E6223,MATERIAL!$C:$F,3,0)</f>
        <v>Lembar</v>
      </c>
      <c r="G6223" s="27">
        <v>1</v>
      </c>
      <c r="H6223" s="30">
        <f>VLOOKUP(E6223,MATERIAL!$C:$F,4,0)</f>
        <v>209900</v>
      </c>
      <c r="I6223" s="31">
        <f t="shared" si="644"/>
        <v>209900</v>
      </c>
    </row>
    <row r="6224" spans="2:13" ht="15" customHeight="1">
      <c r="C6224" s="28"/>
      <c r="D6224" s="28"/>
      <c r="E6224" s="28"/>
      <c r="F6224" s="34" t="s">
        <v>90</v>
      </c>
      <c r="G6224" s="35"/>
      <c r="H6224" s="33"/>
      <c r="I6224" s="32">
        <f>SUM(I6220:I6223)</f>
        <v>487807.5</v>
      </c>
    </row>
    <row r="6225" spans="2:13" ht="15" customHeight="1">
      <c r="C6225" s="27" t="s">
        <v>81</v>
      </c>
      <c r="D6225" s="27" t="s">
        <v>91</v>
      </c>
      <c r="E6225" s="28"/>
      <c r="F6225" s="28"/>
      <c r="G6225" s="28"/>
      <c r="H6225" s="33"/>
      <c r="I6225" s="33"/>
    </row>
    <row r="6226" spans="2:13" ht="15" customHeight="1">
      <c r="C6226" s="28"/>
      <c r="D6226" s="28"/>
      <c r="E6226" s="28"/>
      <c r="F6226" s="34" t="s">
        <v>92</v>
      </c>
      <c r="G6226" s="35"/>
      <c r="H6226" s="33"/>
      <c r="I6226" s="33"/>
    </row>
    <row r="6227" spans="2:13" ht="15" customHeight="1">
      <c r="C6227" s="27" t="s">
        <v>82</v>
      </c>
      <c r="D6227" s="27" t="s">
        <v>93</v>
      </c>
      <c r="E6227" s="28"/>
      <c r="F6227" s="28"/>
      <c r="G6227" s="28"/>
      <c r="H6227" s="33"/>
      <c r="I6227" s="36">
        <f>I6218+I6224</f>
        <v>827287.5</v>
      </c>
    </row>
    <row r="6228" spans="2:13" ht="15" customHeight="1">
      <c r="C6228" s="27" t="s">
        <v>83</v>
      </c>
      <c r="D6228" s="27" t="str">
        <f>+"Overhead &amp; Profit "&amp;$L$3*100&amp;"%"</f>
        <v>Overhead &amp; Profit 9,5%</v>
      </c>
      <c r="E6228" s="28"/>
      <c r="F6228" s="28"/>
      <c r="G6228" s="27">
        <f>$L$3</f>
        <v>9.5000000000000001E-2</v>
      </c>
      <c r="H6228" s="28"/>
      <c r="I6228" s="36">
        <f>G6228*I6227</f>
        <v>78592.3125</v>
      </c>
    </row>
    <row r="6229" spans="2:13" ht="15" customHeight="1">
      <c r="B6229" s="37" t="str">
        <f>+$M$13&amp;J6229</f>
        <v>PK11</v>
      </c>
      <c r="C6229" s="27" t="s">
        <v>1</v>
      </c>
      <c r="D6229" s="27" t="s">
        <v>94</v>
      </c>
      <c r="E6229" s="28"/>
      <c r="F6229" s="28"/>
      <c r="G6229" s="28"/>
      <c r="H6229" s="33"/>
      <c r="I6229" s="36">
        <f>SUM(I6227:I6228)</f>
        <v>905879.8125</v>
      </c>
      <c r="J6229" s="21">
        <v>11</v>
      </c>
    </row>
    <row r="6230" spans="2:13">
      <c r="B6230" s="26"/>
      <c r="M6230" s="21"/>
    </row>
    <row r="6231" spans="2:13">
      <c r="B6231" s="26"/>
      <c r="C6231" s="21" t="str">
        <f>VLOOKUP(B6250,'REKAP ANALISA'!$C:$G,3,0)</f>
        <v>Pemasangan 1 m2 teakwood rangkap lapis formika, rangka expose kayu kelas II</v>
      </c>
      <c r="M6231" s="21"/>
    </row>
    <row r="6232" spans="2:13" ht="15" customHeight="1">
      <c r="C6232" s="27" t="s">
        <v>0</v>
      </c>
      <c r="D6232" s="27" t="s">
        <v>60</v>
      </c>
      <c r="E6232" s="27" t="s">
        <v>59</v>
      </c>
      <c r="F6232" s="27" t="s">
        <v>61</v>
      </c>
      <c r="G6232" s="27" t="s">
        <v>62</v>
      </c>
      <c r="H6232" s="27" t="s">
        <v>85</v>
      </c>
      <c r="I6232" s="27" t="s">
        <v>86</v>
      </c>
    </row>
    <row r="6233" spans="2:13" ht="15" customHeight="1">
      <c r="C6233" s="27" t="s">
        <v>14</v>
      </c>
      <c r="D6233" s="27" t="s">
        <v>87</v>
      </c>
      <c r="E6233" s="28"/>
      <c r="F6233" s="28"/>
      <c r="G6233" s="28"/>
      <c r="H6233" s="28"/>
      <c r="I6233" s="28"/>
    </row>
    <row r="6234" spans="2:13" ht="15" customHeight="1">
      <c r="C6234" s="28"/>
      <c r="D6234" s="27" t="s">
        <v>53</v>
      </c>
      <c r="E6234" s="27" t="s">
        <v>63</v>
      </c>
      <c r="F6234" s="29" t="s">
        <v>50</v>
      </c>
      <c r="G6234" s="27">
        <v>0.85</v>
      </c>
      <c r="H6234" s="30">
        <f>VLOOKUP(E6234,UPAH!$C:$F,4,0)</f>
        <v>93000</v>
      </c>
      <c r="I6234" s="31">
        <f t="shared" ref="I6234:I6237" si="645">+G6234*H6234</f>
        <v>79050</v>
      </c>
    </row>
    <row r="6235" spans="2:13" ht="15" customHeight="1">
      <c r="C6235" s="28"/>
      <c r="D6235" s="27" t="s">
        <v>52</v>
      </c>
      <c r="E6235" s="27" t="s">
        <v>64</v>
      </c>
      <c r="F6235" s="29" t="s">
        <v>50</v>
      </c>
      <c r="G6235" s="27">
        <v>2.5499999999999998</v>
      </c>
      <c r="H6235" s="30">
        <f>VLOOKUP(E6235,UPAH!$C:$F,4,0)</f>
        <v>98000</v>
      </c>
      <c r="I6235" s="31">
        <f t="shared" si="645"/>
        <v>249899.99999999997</v>
      </c>
    </row>
    <row r="6236" spans="2:13" ht="15" customHeight="1">
      <c r="C6236" s="28"/>
      <c r="D6236" s="27" t="s">
        <v>51</v>
      </c>
      <c r="E6236" s="27" t="s">
        <v>65</v>
      </c>
      <c r="F6236" s="29" t="s">
        <v>50</v>
      </c>
      <c r="G6236" s="27">
        <v>0.255</v>
      </c>
      <c r="H6236" s="30">
        <f>VLOOKUP(E6236,UPAH!$C:$F,4,0)</f>
        <v>106000</v>
      </c>
      <c r="I6236" s="31">
        <f t="shared" si="645"/>
        <v>27030</v>
      </c>
    </row>
    <row r="6237" spans="2:13" ht="15" customHeight="1">
      <c r="C6237" s="28"/>
      <c r="D6237" s="27" t="s">
        <v>49</v>
      </c>
      <c r="E6237" s="27" t="s">
        <v>66</v>
      </c>
      <c r="F6237" s="29" t="s">
        <v>50</v>
      </c>
      <c r="G6237" s="27">
        <v>4.2999999999999997E-2</v>
      </c>
      <c r="H6237" s="30">
        <f>VLOOKUP(E6237,UPAH!$C:$F,4,0)</f>
        <v>111000</v>
      </c>
      <c r="I6237" s="31">
        <f t="shared" si="645"/>
        <v>4773</v>
      </c>
    </row>
    <row r="6238" spans="2:13" ht="15" customHeight="1">
      <c r="C6238" s="28"/>
      <c r="D6238" s="28"/>
      <c r="E6238" s="28"/>
      <c r="F6238" s="34" t="s">
        <v>88</v>
      </c>
      <c r="G6238" s="35"/>
      <c r="H6238" s="33"/>
      <c r="I6238" s="32">
        <f>SUM(I6234:I6237)</f>
        <v>360753</v>
      </c>
    </row>
    <row r="6239" spans="2:13" ht="15" customHeight="1">
      <c r="C6239" s="27" t="s">
        <v>80</v>
      </c>
      <c r="D6239" s="27" t="s">
        <v>89</v>
      </c>
      <c r="E6239" s="28"/>
      <c r="F6239" s="28"/>
      <c r="G6239" s="28"/>
      <c r="H6239" s="33"/>
      <c r="I6239" s="28"/>
    </row>
    <row r="6240" spans="2:13" ht="15" customHeight="1">
      <c r="C6240" s="28"/>
      <c r="D6240" s="27" t="s">
        <v>2618</v>
      </c>
      <c r="E6240" s="27" t="s">
        <v>117</v>
      </c>
      <c r="F6240" s="30" t="str">
        <f>VLOOKUP(E6240,MATERIAL!$C:$F,3,0)</f>
        <v>m3</v>
      </c>
      <c r="G6240" s="27">
        <v>2.5000000000000001E-2</v>
      </c>
      <c r="H6240" s="30">
        <f>VLOOKUP(E6240,MATERIAL!$C:$F,4,0)</f>
        <v>10102300</v>
      </c>
      <c r="I6240" s="31">
        <f t="shared" ref="I6240:I6244" si="646">+G6240*H6240</f>
        <v>252557.5</v>
      </c>
    </row>
    <row r="6241" spans="2:13" ht="15" customHeight="1">
      <c r="C6241" s="28"/>
      <c r="D6241" s="27" t="s">
        <v>2243</v>
      </c>
      <c r="E6241" s="27" t="s">
        <v>102</v>
      </c>
      <c r="F6241" s="30" t="str">
        <f>VLOOKUP(E6241,MATERIAL!$C:$F,3,0)</f>
        <v>Kg</v>
      </c>
      <c r="G6241" s="27">
        <v>0.03</v>
      </c>
      <c r="H6241" s="30">
        <f>VLOOKUP(E6241,MATERIAL!$C:$F,4,0)</f>
        <v>18000</v>
      </c>
      <c r="I6241" s="31">
        <f t="shared" si="646"/>
        <v>540</v>
      </c>
    </row>
    <row r="6242" spans="2:13" ht="15" customHeight="1">
      <c r="C6242" s="28"/>
      <c r="D6242" s="27" t="s">
        <v>2469</v>
      </c>
      <c r="E6242" s="27" t="s">
        <v>2470</v>
      </c>
      <c r="F6242" s="30" t="str">
        <f>VLOOKUP(E6242,MATERIAL!$C:$F,3,0)</f>
        <v>Kg</v>
      </c>
      <c r="G6242" s="27">
        <v>0.8</v>
      </c>
      <c r="H6242" s="30">
        <f>VLOOKUP(E6242,MATERIAL!$C:$F,4,0)</f>
        <v>82700</v>
      </c>
      <c r="I6242" s="31">
        <f t="shared" si="646"/>
        <v>66160</v>
      </c>
    </row>
    <row r="6243" spans="2:13" ht="15" customHeight="1">
      <c r="C6243" s="28"/>
      <c r="D6243" s="27" t="s">
        <v>2619</v>
      </c>
      <c r="E6243" s="27" t="s">
        <v>2620</v>
      </c>
      <c r="F6243" s="30" t="str">
        <f>VLOOKUP(E6243,MATERIAL!$C:$F,3,0)</f>
        <v>Lembar</v>
      </c>
      <c r="G6243" s="27">
        <v>1</v>
      </c>
      <c r="H6243" s="30">
        <f>VLOOKUP(E6243,MATERIAL!$C:$F,4,0)</f>
        <v>209900</v>
      </c>
      <c r="I6243" s="31">
        <f t="shared" si="646"/>
        <v>209900</v>
      </c>
    </row>
    <row r="6244" spans="2:13" ht="15" customHeight="1">
      <c r="C6244" s="28"/>
      <c r="D6244" s="27" t="s">
        <v>2621</v>
      </c>
      <c r="E6244" s="27" t="s">
        <v>2622</v>
      </c>
      <c r="F6244" s="30" t="str">
        <f>VLOOKUP(E6244,MATERIAL!$C:$F,3,0)</f>
        <v>Lembar</v>
      </c>
      <c r="G6244" s="27">
        <v>0.5</v>
      </c>
      <c r="H6244" s="30">
        <f>VLOOKUP(E6244,MATERIAL!$C:$F,4,0)</f>
        <v>181900</v>
      </c>
      <c r="I6244" s="31">
        <f t="shared" si="646"/>
        <v>90950</v>
      </c>
    </row>
    <row r="6245" spans="2:13" ht="15" customHeight="1">
      <c r="C6245" s="28"/>
      <c r="D6245" s="28"/>
      <c r="E6245" s="28"/>
      <c r="F6245" s="34" t="s">
        <v>90</v>
      </c>
      <c r="G6245" s="35"/>
      <c r="H6245" s="33"/>
      <c r="I6245" s="32">
        <f>SUM(I6240:I6244)</f>
        <v>620107.5</v>
      </c>
    </row>
    <row r="6246" spans="2:13" ht="15" customHeight="1">
      <c r="C6246" s="27" t="s">
        <v>81</v>
      </c>
      <c r="D6246" s="27" t="s">
        <v>91</v>
      </c>
      <c r="E6246" s="28"/>
      <c r="F6246" s="28"/>
      <c r="G6246" s="28"/>
      <c r="H6246" s="33"/>
      <c r="I6246" s="33"/>
    </row>
    <row r="6247" spans="2:13" ht="15" customHeight="1">
      <c r="C6247" s="28"/>
      <c r="D6247" s="28"/>
      <c r="E6247" s="28"/>
      <c r="F6247" s="34" t="s">
        <v>92</v>
      </c>
      <c r="G6247" s="35"/>
      <c r="H6247" s="33"/>
      <c r="I6247" s="33"/>
    </row>
    <row r="6248" spans="2:13" ht="15" customHeight="1">
      <c r="C6248" s="27" t="s">
        <v>82</v>
      </c>
      <c r="D6248" s="27" t="s">
        <v>93</v>
      </c>
      <c r="E6248" s="28"/>
      <c r="F6248" s="28"/>
      <c r="G6248" s="28"/>
      <c r="H6248" s="33"/>
      <c r="I6248" s="36">
        <f>I6238+I6245</f>
        <v>980860.5</v>
      </c>
    </row>
    <row r="6249" spans="2:13" ht="15" customHeight="1">
      <c r="C6249" s="27" t="s">
        <v>83</v>
      </c>
      <c r="D6249" s="27" t="str">
        <f>+"Overhead &amp; Profit "&amp;$L$3*100&amp;"%"</f>
        <v>Overhead &amp; Profit 9,5%</v>
      </c>
      <c r="E6249" s="28"/>
      <c r="F6249" s="28"/>
      <c r="G6249" s="27">
        <f>$L$3</f>
        <v>9.5000000000000001E-2</v>
      </c>
      <c r="H6249" s="28"/>
      <c r="I6249" s="36">
        <f>G6249*I6248</f>
        <v>93181.747499999998</v>
      </c>
    </row>
    <row r="6250" spans="2:13">
      <c r="B6250" s="37" t="str">
        <f>+$M$13&amp;J6250</f>
        <v>PK12</v>
      </c>
      <c r="C6250" s="27" t="s">
        <v>1</v>
      </c>
      <c r="D6250" s="27" t="s">
        <v>94</v>
      </c>
      <c r="E6250" s="28"/>
      <c r="F6250" s="28"/>
      <c r="G6250" s="28"/>
      <c r="H6250" s="33"/>
      <c r="I6250" s="36">
        <f>SUM(I6248:I6249)</f>
        <v>1074042.2475000001</v>
      </c>
      <c r="J6250" s="21">
        <v>12</v>
      </c>
      <c r="M6250" s="21"/>
    </row>
    <row r="6251" spans="2:13">
      <c r="B6251" s="26"/>
      <c r="M6251" s="21"/>
    </row>
    <row r="6252" spans="2:13" ht="15" customHeight="1">
      <c r="B6252" s="26"/>
      <c r="C6252" s="21" t="str">
        <f>VLOOKUP(B6269,'REKAP ANALISA'!$C:$G,3,0)</f>
        <v>Pemasangan 1 m3 konstruksi kuda-kuda konvensional,  kayu kelas I, II dan III bentang 6 m</v>
      </c>
    </row>
    <row r="6253" spans="2:13" ht="15" customHeight="1">
      <c r="C6253" s="27" t="s">
        <v>0</v>
      </c>
      <c r="D6253" s="27" t="s">
        <v>60</v>
      </c>
      <c r="E6253" s="27" t="s">
        <v>59</v>
      </c>
      <c r="F6253" s="27" t="s">
        <v>61</v>
      </c>
      <c r="G6253" s="27" t="s">
        <v>62</v>
      </c>
      <c r="H6253" s="27" t="s">
        <v>85</v>
      </c>
      <c r="I6253" s="27" t="s">
        <v>86</v>
      </c>
    </row>
    <row r="6254" spans="2:13" ht="15" customHeight="1">
      <c r="C6254" s="27" t="s">
        <v>14</v>
      </c>
      <c r="D6254" s="27" t="s">
        <v>87</v>
      </c>
      <c r="E6254" s="28"/>
      <c r="F6254" s="28"/>
      <c r="G6254" s="28"/>
      <c r="H6254" s="33"/>
      <c r="I6254" s="28"/>
    </row>
    <row r="6255" spans="2:13" ht="15" customHeight="1">
      <c r="C6255" s="28"/>
      <c r="D6255" s="27" t="s">
        <v>53</v>
      </c>
      <c r="E6255" s="27" t="s">
        <v>63</v>
      </c>
      <c r="F6255" s="29" t="s">
        <v>50</v>
      </c>
      <c r="G6255" s="27">
        <v>4</v>
      </c>
      <c r="H6255" s="30">
        <f>VLOOKUP(E6255,UPAH!$C:$F,4,0)</f>
        <v>93000</v>
      </c>
      <c r="I6255" s="31">
        <f t="shared" ref="I6255:I6258" si="647">+G6255*H6255</f>
        <v>372000</v>
      </c>
    </row>
    <row r="6256" spans="2:13" ht="15" customHeight="1">
      <c r="C6256" s="28"/>
      <c r="D6256" s="27" t="s">
        <v>52</v>
      </c>
      <c r="E6256" s="27" t="s">
        <v>64</v>
      </c>
      <c r="F6256" s="29" t="s">
        <v>50</v>
      </c>
      <c r="G6256" s="27">
        <v>12</v>
      </c>
      <c r="H6256" s="30">
        <f>VLOOKUP(E6256,UPAH!$C:$F,4,0)</f>
        <v>98000</v>
      </c>
      <c r="I6256" s="31">
        <f t="shared" si="647"/>
        <v>1176000</v>
      </c>
    </row>
    <row r="6257" spans="2:13" ht="15" customHeight="1">
      <c r="C6257" s="28"/>
      <c r="D6257" s="27" t="s">
        <v>51</v>
      </c>
      <c r="E6257" s="27" t="s">
        <v>65</v>
      </c>
      <c r="F6257" s="29" t="s">
        <v>50</v>
      </c>
      <c r="G6257" s="27">
        <v>1.2</v>
      </c>
      <c r="H6257" s="30">
        <f>VLOOKUP(E6257,UPAH!$C:$F,4,0)</f>
        <v>106000</v>
      </c>
      <c r="I6257" s="31">
        <f t="shared" si="647"/>
        <v>127200</v>
      </c>
    </row>
    <row r="6258" spans="2:13" ht="15" customHeight="1">
      <c r="C6258" s="28"/>
      <c r="D6258" s="27" t="s">
        <v>49</v>
      </c>
      <c r="E6258" s="27" t="s">
        <v>66</v>
      </c>
      <c r="F6258" s="29" t="s">
        <v>50</v>
      </c>
      <c r="G6258" s="27">
        <v>0.2</v>
      </c>
      <c r="H6258" s="30">
        <f>VLOOKUP(E6258,UPAH!$C:$F,4,0)</f>
        <v>111000</v>
      </c>
      <c r="I6258" s="31">
        <f t="shared" si="647"/>
        <v>22200</v>
      </c>
    </row>
    <row r="6259" spans="2:13" ht="15" customHeight="1">
      <c r="C6259" s="28"/>
      <c r="D6259" s="28"/>
      <c r="E6259" s="28"/>
      <c r="F6259" s="34" t="s">
        <v>88</v>
      </c>
      <c r="G6259" s="35"/>
      <c r="H6259" s="33"/>
      <c r="I6259" s="32">
        <f>SUM(I6255:I6258)</f>
        <v>1697400</v>
      </c>
    </row>
    <row r="6260" spans="2:13" ht="15" customHeight="1">
      <c r="C6260" s="27" t="s">
        <v>80</v>
      </c>
      <c r="D6260" s="27" t="s">
        <v>89</v>
      </c>
      <c r="E6260" s="28"/>
      <c r="F6260" s="28"/>
      <c r="G6260" s="28"/>
      <c r="H6260" s="33"/>
      <c r="I6260" s="28"/>
    </row>
    <row r="6261" spans="2:13" ht="15" customHeight="1">
      <c r="C6261" s="28"/>
      <c r="D6261" s="27" t="s">
        <v>2616</v>
      </c>
      <c r="E6261" s="27" t="s">
        <v>115</v>
      </c>
      <c r="F6261" s="30" t="str">
        <f>VLOOKUP(E6261,MATERIAL!$C:$F,3,0)</f>
        <v>m3</v>
      </c>
      <c r="G6261" s="27">
        <v>1.1000000000000001</v>
      </c>
      <c r="H6261" s="30">
        <f>VLOOKUP(E6261,MATERIAL!$C:$F,4,0)</f>
        <v>8811600</v>
      </c>
      <c r="I6261" s="31">
        <f t="shared" ref="I6261:I6263" si="648">+G6261*H6261</f>
        <v>9692760</v>
      </c>
    </row>
    <row r="6262" spans="2:13" ht="15" customHeight="1">
      <c r="C6262" s="28"/>
      <c r="D6262" s="27" t="s">
        <v>2168</v>
      </c>
      <c r="E6262" s="27" t="s">
        <v>2169</v>
      </c>
      <c r="F6262" s="30" t="str">
        <f>VLOOKUP(E6262,MATERIAL!$C:$F,3,0)</f>
        <v>Kg</v>
      </c>
      <c r="G6262" s="27">
        <v>15</v>
      </c>
      <c r="H6262" s="30">
        <f>VLOOKUP(E6262,MATERIAL!$C:$F,4,0)</f>
        <v>10000</v>
      </c>
      <c r="I6262" s="31">
        <f t="shared" si="648"/>
        <v>150000</v>
      </c>
    </row>
    <row r="6263" spans="2:13" ht="15" customHeight="1">
      <c r="C6263" s="28"/>
      <c r="D6263" s="27" t="s">
        <v>2243</v>
      </c>
      <c r="E6263" s="27" t="s">
        <v>102</v>
      </c>
      <c r="F6263" s="30" t="str">
        <f>VLOOKUP(E6263,MATERIAL!$C:$F,3,0)</f>
        <v>Kg</v>
      </c>
      <c r="G6263" s="27">
        <v>5.6</v>
      </c>
      <c r="H6263" s="30">
        <f>VLOOKUP(E6263,MATERIAL!$C:$F,4,0)</f>
        <v>18000</v>
      </c>
      <c r="I6263" s="31">
        <f t="shared" si="648"/>
        <v>100800</v>
      </c>
    </row>
    <row r="6264" spans="2:13" ht="15" customHeight="1">
      <c r="C6264" s="28"/>
      <c r="D6264" s="28"/>
      <c r="E6264" s="28"/>
      <c r="F6264" s="34" t="s">
        <v>90</v>
      </c>
      <c r="G6264" s="35"/>
      <c r="H6264" s="33"/>
      <c r="I6264" s="32">
        <f>SUM(I6261:I6263)</f>
        <v>9943560</v>
      </c>
    </row>
    <row r="6265" spans="2:13" ht="15" customHeight="1">
      <c r="C6265" s="27" t="s">
        <v>81</v>
      </c>
      <c r="D6265" s="27" t="s">
        <v>91</v>
      </c>
      <c r="E6265" s="28"/>
      <c r="F6265" s="28"/>
      <c r="G6265" s="28"/>
      <c r="H6265" s="33"/>
      <c r="I6265" s="33"/>
    </row>
    <row r="6266" spans="2:13" ht="15" customHeight="1">
      <c r="C6266" s="28"/>
      <c r="D6266" s="28"/>
      <c r="E6266" s="28"/>
      <c r="F6266" s="34" t="s">
        <v>92</v>
      </c>
      <c r="G6266" s="35"/>
      <c r="H6266" s="33"/>
      <c r="I6266" s="33"/>
    </row>
    <row r="6267" spans="2:13" ht="15" customHeight="1">
      <c r="C6267" s="27" t="s">
        <v>82</v>
      </c>
      <c r="D6267" s="27" t="s">
        <v>93</v>
      </c>
      <c r="E6267" s="28"/>
      <c r="F6267" s="28"/>
      <c r="G6267" s="28"/>
      <c r="H6267" s="33"/>
      <c r="I6267" s="36">
        <f>I6259+I6264</f>
        <v>11640960</v>
      </c>
    </row>
    <row r="6268" spans="2:13" ht="15" customHeight="1">
      <c r="C6268" s="27" t="s">
        <v>83</v>
      </c>
      <c r="D6268" s="27" t="str">
        <f>+"Overhead &amp; Profit "&amp;$L$3*100&amp;"%"</f>
        <v>Overhead &amp; Profit 9,5%</v>
      </c>
      <c r="E6268" s="28"/>
      <c r="F6268" s="28"/>
      <c r="G6268" s="27">
        <f>$L$3</f>
        <v>9.5000000000000001E-2</v>
      </c>
      <c r="H6268" s="28"/>
      <c r="I6268" s="36">
        <f>G6268*I6267</f>
        <v>1105891.2</v>
      </c>
    </row>
    <row r="6269" spans="2:13" ht="15" customHeight="1">
      <c r="B6269" s="37" t="str">
        <f>+$M$13&amp;J6269</f>
        <v>PK13</v>
      </c>
      <c r="C6269" s="27" t="s">
        <v>1</v>
      </c>
      <c r="D6269" s="27" t="s">
        <v>94</v>
      </c>
      <c r="E6269" s="28"/>
      <c r="F6269" s="28"/>
      <c r="G6269" s="28"/>
      <c r="H6269" s="33"/>
      <c r="I6269" s="36">
        <f>SUM(I6267:I6268)</f>
        <v>12746851.199999999</v>
      </c>
      <c r="J6269" s="21">
        <v>13</v>
      </c>
    </row>
    <row r="6270" spans="2:13" ht="15" customHeight="1">
      <c r="B6270" s="26"/>
    </row>
    <row r="6271" spans="2:13">
      <c r="B6271" s="26"/>
      <c r="C6271" s="21" t="str">
        <f>VLOOKUP(B6288,'REKAP ANALISA'!$C:$G,3,0)</f>
        <v>Pemasangan 1 m3 konstruksi kuda-kuda expose, kayu kelas I</v>
      </c>
      <c r="M6271" s="21"/>
    </row>
    <row r="6272" spans="2:13">
      <c r="C6272" s="27" t="s">
        <v>0</v>
      </c>
      <c r="D6272" s="27" t="s">
        <v>60</v>
      </c>
      <c r="E6272" s="27" t="s">
        <v>59</v>
      </c>
      <c r="F6272" s="27" t="s">
        <v>61</v>
      </c>
      <c r="G6272" s="27" t="s">
        <v>62</v>
      </c>
      <c r="H6272" s="27" t="s">
        <v>85</v>
      </c>
      <c r="I6272" s="27" t="s">
        <v>86</v>
      </c>
      <c r="M6272" s="21"/>
    </row>
    <row r="6273" spans="2:10" ht="15" customHeight="1">
      <c r="C6273" s="27" t="s">
        <v>14</v>
      </c>
      <c r="D6273" s="27" t="s">
        <v>87</v>
      </c>
      <c r="E6273" s="28"/>
      <c r="F6273" s="28"/>
      <c r="G6273" s="28"/>
      <c r="H6273" s="28"/>
      <c r="I6273" s="28"/>
    </row>
    <row r="6274" spans="2:10" ht="15" customHeight="1">
      <c r="C6274" s="28"/>
      <c r="D6274" s="27" t="s">
        <v>53</v>
      </c>
      <c r="E6274" s="27" t="s">
        <v>63</v>
      </c>
      <c r="F6274" s="29" t="s">
        <v>50</v>
      </c>
      <c r="G6274" s="27">
        <v>6.7</v>
      </c>
      <c r="H6274" s="30">
        <f>VLOOKUP(E6274,UPAH!$C:$F,4,0)</f>
        <v>93000</v>
      </c>
      <c r="I6274" s="31">
        <f t="shared" ref="I6274:I6277" si="649">+G6274*H6274</f>
        <v>623100</v>
      </c>
    </row>
    <row r="6275" spans="2:10" ht="15" customHeight="1">
      <c r="C6275" s="28"/>
      <c r="D6275" s="27" t="s">
        <v>52</v>
      </c>
      <c r="E6275" s="27" t="s">
        <v>64</v>
      </c>
      <c r="F6275" s="29" t="s">
        <v>50</v>
      </c>
      <c r="G6275" s="27">
        <v>20.100000000000001</v>
      </c>
      <c r="H6275" s="30">
        <f>VLOOKUP(E6275,UPAH!$C:$F,4,0)</f>
        <v>98000</v>
      </c>
      <c r="I6275" s="31">
        <f t="shared" si="649"/>
        <v>1969800.0000000002</v>
      </c>
    </row>
    <row r="6276" spans="2:10" ht="15" customHeight="1">
      <c r="C6276" s="28"/>
      <c r="D6276" s="27" t="s">
        <v>51</v>
      </c>
      <c r="E6276" s="27" t="s">
        <v>65</v>
      </c>
      <c r="F6276" s="29" t="s">
        <v>50</v>
      </c>
      <c r="G6276" s="27">
        <v>2.0099999999999998</v>
      </c>
      <c r="H6276" s="30">
        <f>VLOOKUP(E6276,UPAH!$C:$F,4,0)</f>
        <v>106000</v>
      </c>
      <c r="I6276" s="31">
        <f t="shared" si="649"/>
        <v>213059.99999999997</v>
      </c>
    </row>
    <row r="6277" spans="2:10" ht="15" customHeight="1">
      <c r="C6277" s="28"/>
      <c r="D6277" s="27" t="s">
        <v>49</v>
      </c>
      <c r="E6277" s="27" t="s">
        <v>66</v>
      </c>
      <c r="F6277" s="29" t="s">
        <v>50</v>
      </c>
      <c r="G6277" s="27">
        <v>0.33500000000000002</v>
      </c>
      <c r="H6277" s="30">
        <f>VLOOKUP(E6277,UPAH!$C:$F,4,0)</f>
        <v>111000</v>
      </c>
      <c r="I6277" s="31">
        <f t="shared" si="649"/>
        <v>37185</v>
      </c>
    </row>
    <row r="6278" spans="2:10" ht="15" customHeight="1">
      <c r="C6278" s="28"/>
      <c r="D6278" s="28"/>
      <c r="E6278" s="28"/>
      <c r="F6278" s="34" t="s">
        <v>88</v>
      </c>
      <c r="G6278" s="35"/>
      <c r="H6278" s="33"/>
      <c r="I6278" s="32">
        <f>SUM(I6274:I6277)</f>
        <v>2843145</v>
      </c>
    </row>
    <row r="6279" spans="2:10" ht="15" customHeight="1">
      <c r="C6279" s="27" t="s">
        <v>80</v>
      </c>
      <c r="D6279" s="27" t="s">
        <v>89</v>
      </c>
      <c r="E6279" s="28"/>
      <c r="F6279" s="28"/>
      <c r="G6279" s="28"/>
      <c r="H6279" s="33"/>
      <c r="I6279" s="28"/>
    </row>
    <row r="6280" spans="2:10" ht="15" customHeight="1">
      <c r="C6280" s="28"/>
      <c r="D6280" s="27" t="s">
        <v>2616</v>
      </c>
      <c r="E6280" s="27" t="s">
        <v>115</v>
      </c>
      <c r="F6280" s="30" t="str">
        <f>VLOOKUP(E6280,MATERIAL!$C:$F,3,0)</f>
        <v>m3</v>
      </c>
      <c r="G6280" s="27">
        <v>1.2</v>
      </c>
      <c r="H6280" s="30">
        <f>VLOOKUP(E6280,MATERIAL!$C:$F,4,0)</f>
        <v>8811600</v>
      </c>
      <c r="I6280" s="31">
        <f t="shared" ref="I6280:I6282" si="650">+G6280*H6280</f>
        <v>10573920</v>
      </c>
    </row>
    <row r="6281" spans="2:10" ht="15" customHeight="1">
      <c r="C6281" s="28"/>
      <c r="D6281" s="27" t="s">
        <v>2168</v>
      </c>
      <c r="E6281" s="27" t="s">
        <v>2169</v>
      </c>
      <c r="F6281" s="30" t="str">
        <f>VLOOKUP(E6281,MATERIAL!$C:$F,3,0)</f>
        <v>Kg</v>
      </c>
      <c r="G6281" s="27">
        <v>15</v>
      </c>
      <c r="H6281" s="30">
        <f>VLOOKUP(E6281,MATERIAL!$C:$F,4,0)</f>
        <v>10000</v>
      </c>
      <c r="I6281" s="31">
        <f t="shared" si="650"/>
        <v>150000</v>
      </c>
    </row>
    <row r="6282" spans="2:10" ht="15" customHeight="1">
      <c r="C6282" s="28"/>
      <c r="D6282" s="27" t="s">
        <v>2243</v>
      </c>
      <c r="E6282" s="27" t="s">
        <v>102</v>
      </c>
      <c r="F6282" s="30" t="str">
        <f>VLOOKUP(E6282,MATERIAL!$C:$F,3,0)</f>
        <v>Kg</v>
      </c>
      <c r="G6282" s="27">
        <v>5.6</v>
      </c>
      <c r="H6282" s="30">
        <f>VLOOKUP(E6282,MATERIAL!$C:$F,4,0)</f>
        <v>18000</v>
      </c>
      <c r="I6282" s="31">
        <f t="shared" si="650"/>
        <v>100800</v>
      </c>
    </row>
    <row r="6283" spans="2:10" ht="15" customHeight="1">
      <c r="C6283" s="28"/>
      <c r="D6283" s="28"/>
      <c r="E6283" s="28"/>
      <c r="F6283" s="34" t="s">
        <v>90</v>
      </c>
      <c r="G6283" s="35"/>
      <c r="H6283" s="33"/>
      <c r="I6283" s="32">
        <f>SUM(I6280:I6282)</f>
        <v>10824720</v>
      </c>
    </row>
    <row r="6284" spans="2:10" ht="15" customHeight="1">
      <c r="C6284" s="27" t="s">
        <v>81</v>
      </c>
      <c r="D6284" s="27" t="s">
        <v>91</v>
      </c>
      <c r="E6284" s="28"/>
      <c r="F6284" s="28"/>
      <c r="G6284" s="28"/>
      <c r="H6284" s="33"/>
      <c r="I6284" s="33"/>
    </row>
    <row r="6285" spans="2:10" ht="15" customHeight="1">
      <c r="C6285" s="28"/>
      <c r="D6285" s="28"/>
      <c r="E6285" s="28"/>
      <c r="F6285" s="34" t="s">
        <v>92</v>
      </c>
      <c r="G6285" s="35"/>
      <c r="H6285" s="33"/>
      <c r="I6285" s="33"/>
    </row>
    <row r="6286" spans="2:10" ht="15" customHeight="1">
      <c r="C6286" s="27" t="s">
        <v>82</v>
      </c>
      <c r="D6286" s="27" t="s">
        <v>93</v>
      </c>
      <c r="E6286" s="28"/>
      <c r="F6286" s="28"/>
      <c r="G6286" s="28"/>
      <c r="H6286" s="33"/>
      <c r="I6286" s="36">
        <f>I6278+I6283</f>
        <v>13667865</v>
      </c>
    </row>
    <row r="6287" spans="2:10" ht="15" customHeight="1">
      <c r="C6287" s="27" t="s">
        <v>83</v>
      </c>
      <c r="D6287" s="27" t="str">
        <f>+"Overhead &amp; Profit "&amp;$L$3*100&amp;"%"</f>
        <v>Overhead &amp; Profit 9,5%</v>
      </c>
      <c r="E6287" s="28"/>
      <c r="F6287" s="28"/>
      <c r="G6287" s="27">
        <f>$L$3</f>
        <v>9.5000000000000001E-2</v>
      </c>
      <c r="H6287" s="28"/>
      <c r="I6287" s="36">
        <f>G6287*I6286</f>
        <v>1298447.175</v>
      </c>
    </row>
    <row r="6288" spans="2:10" ht="15" customHeight="1">
      <c r="B6288" s="37" t="str">
        <f>+$M$13&amp;J6288</f>
        <v>PK14</v>
      </c>
      <c r="C6288" s="27" t="s">
        <v>1</v>
      </c>
      <c r="D6288" s="27" t="s">
        <v>94</v>
      </c>
      <c r="E6288" s="28"/>
      <c r="F6288" s="28"/>
      <c r="G6288" s="28"/>
      <c r="H6288" s="33"/>
      <c r="I6288" s="36">
        <f>SUM(I6286:I6287)</f>
        <v>14966312.175000001</v>
      </c>
      <c r="J6288" s="21">
        <v>14</v>
      </c>
    </row>
    <row r="6289" spans="2:13" ht="15" customHeight="1">
      <c r="B6289" s="26"/>
    </row>
    <row r="6290" spans="2:13">
      <c r="B6290" s="26"/>
      <c r="C6290" s="21" t="str">
        <f>VLOOKUP(B6307,'REKAP ANALISA'!$C:$G,3,0)</f>
        <v>Pemasangan 1 m3 konstruksi gordeng, kayu kelas II</v>
      </c>
      <c r="M6290" s="21"/>
    </row>
    <row r="6291" spans="2:13">
      <c r="C6291" s="27" t="s">
        <v>0</v>
      </c>
      <c r="D6291" s="27" t="s">
        <v>60</v>
      </c>
      <c r="E6291" s="27" t="s">
        <v>59</v>
      </c>
      <c r="F6291" s="27" t="s">
        <v>61</v>
      </c>
      <c r="G6291" s="27" t="s">
        <v>62</v>
      </c>
      <c r="H6291" s="27" t="s">
        <v>85</v>
      </c>
      <c r="I6291" s="27" t="s">
        <v>86</v>
      </c>
      <c r="M6291" s="21"/>
    </row>
    <row r="6292" spans="2:13" ht="15" customHeight="1">
      <c r="C6292" s="27" t="s">
        <v>14</v>
      </c>
      <c r="D6292" s="27" t="s">
        <v>87</v>
      </c>
      <c r="E6292" s="28"/>
      <c r="F6292" s="28"/>
      <c r="G6292" s="28"/>
      <c r="H6292" s="28"/>
      <c r="I6292" s="28"/>
    </row>
    <row r="6293" spans="2:13" ht="15" customHeight="1">
      <c r="C6293" s="28"/>
      <c r="D6293" s="27" t="s">
        <v>53</v>
      </c>
      <c r="E6293" s="27" t="s">
        <v>63</v>
      </c>
      <c r="F6293" s="29" t="s">
        <v>50</v>
      </c>
      <c r="G6293" s="27">
        <v>6.7</v>
      </c>
      <c r="H6293" s="30">
        <f>VLOOKUP(E6293,UPAH!$C:$F,4,0)</f>
        <v>93000</v>
      </c>
      <c r="I6293" s="31">
        <f t="shared" ref="I6293:I6296" si="651">+G6293*H6293</f>
        <v>623100</v>
      </c>
    </row>
    <row r="6294" spans="2:13" ht="15" customHeight="1">
      <c r="C6294" s="28"/>
      <c r="D6294" s="27" t="s">
        <v>52</v>
      </c>
      <c r="E6294" s="27" t="s">
        <v>64</v>
      </c>
      <c r="F6294" s="29" t="s">
        <v>50</v>
      </c>
      <c r="G6294" s="27">
        <v>20.100000000000001</v>
      </c>
      <c r="H6294" s="30">
        <f>VLOOKUP(E6294,UPAH!$C:$F,4,0)</f>
        <v>98000</v>
      </c>
      <c r="I6294" s="31">
        <f t="shared" si="651"/>
        <v>1969800.0000000002</v>
      </c>
    </row>
    <row r="6295" spans="2:13" ht="15" customHeight="1">
      <c r="C6295" s="28"/>
      <c r="D6295" s="27" t="s">
        <v>51</v>
      </c>
      <c r="E6295" s="27" t="s">
        <v>65</v>
      </c>
      <c r="F6295" s="29" t="s">
        <v>50</v>
      </c>
      <c r="G6295" s="27">
        <v>2.0099999999999998</v>
      </c>
      <c r="H6295" s="30">
        <f>VLOOKUP(E6295,UPAH!$C:$F,4,0)</f>
        <v>106000</v>
      </c>
      <c r="I6295" s="31">
        <f t="shared" si="651"/>
        <v>213059.99999999997</v>
      </c>
    </row>
    <row r="6296" spans="2:13" ht="15" customHeight="1">
      <c r="C6296" s="28"/>
      <c r="D6296" s="27" t="s">
        <v>49</v>
      </c>
      <c r="E6296" s="27" t="s">
        <v>66</v>
      </c>
      <c r="F6296" s="29" t="s">
        <v>50</v>
      </c>
      <c r="G6296" s="27">
        <v>0.33500000000000002</v>
      </c>
      <c r="H6296" s="30">
        <f>VLOOKUP(E6296,UPAH!$C:$F,4,0)</f>
        <v>111000</v>
      </c>
      <c r="I6296" s="31">
        <f t="shared" si="651"/>
        <v>37185</v>
      </c>
    </row>
    <row r="6297" spans="2:13" ht="15" customHeight="1">
      <c r="C6297" s="28"/>
      <c r="D6297" s="28"/>
      <c r="E6297" s="28"/>
      <c r="F6297" s="34" t="s">
        <v>88</v>
      </c>
      <c r="G6297" s="35"/>
      <c r="H6297" s="33"/>
      <c r="I6297" s="32">
        <f>SUM(I6293:I6296)</f>
        <v>2843145</v>
      </c>
    </row>
    <row r="6298" spans="2:13" ht="15" customHeight="1">
      <c r="C6298" s="27" t="s">
        <v>80</v>
      </c>
      <c r="D6298" s="27" t="s">
        <v>89</v>
      </c>
      <c r="E6298" s="28"/>
      <c r="F6298" s="28"/>
      <c r="G6298" s="28"/>
      <c r="H6298" s="33"/>
      <c r="I6298" s="28"/>
    </row>
    <row r="6299" spans="2:13" ht="15" customHeight="1">
      <c r="C6299" s="28"/>
      <c r="D6299" s="27" t="s">
        <v>2616</v>
      </c>
      <c r="E6299" s="27" t="s">
        <v>115</v>
      </c>
      <c r="F6299" s="30" t="str">
        <f>VLOOKUP(E6299,MATERIAL!$C:$F,3,0)</f>
        <v>m3</v>
      </c>
      <c r="G6299" s="27">
        <v>1.1000000000000001</v>
      </c>
      <c r="H6299" s="30">
        <f>VLOOKUP(E6299,MATERIAL!$C:$F,4,0)</f>
        <v>8811600</v>
      </c>
      <c r="I6299" s="31">
        <f t="shared" ref="I6299:I6301" si="652">+G6299*H6299</f>
        <v>9692760</v>
      </c>
    </row>
    <row r="6300" spans="2:13" ht="15" customHeight="1">
      <c r="C6300" s="28"/>
      <c r="D6300" s="27" t="s">
        <v>2168</v>
      </c>
      <c r="E6300" s="27" t="s">
        <v>2169</v>
      </c>
      <c r="F6300" s="30" t="str">
        <f>VLOOKUP(E6300,MATERIAL!$C:$F,3,0)</f>
        <v>Kg</v>
      </c>
      <c r="G6300" s="27">
        <v>15</v>
      </c>
      <c r="H6300" s="30">
        <f>VLOOKUP(E6300,MATERIAL!$C:$F,4,0)</f>
        <v>10000</v>
      </c>
      <c r="I6300" s="31">
        <f t="shared" si="652"/>
        <v>150000</v>
      </c>
    </row>
    <row r="6301" spans="2:13" ht="15" customHeight="1">
      <c r="C6301" s="28"/>
      <c r="D6301" s="27" t="s">
        <v>2243</v>
      </c>
      <c r="E6301" s="27" t="s">
        <v>102</v>
      </c>
      <c r="F6301" s="30" t="str">
        <f>VLOOKUP(E6301,MATERIAL!$C:$F,3,0)</f>
        <v>Kg</v>
      </c>
      <c r="G6301" s="27">
        <v>3</v>
      </c>
      <c r="H6301" s="30">
        <f>VLOOKUP(E6301,MATERIAL!$C:$F,4,0)</f>
        <v>18000</v>
      </c>
      <c r="I6301" s="31">
        <f t="shared" si="652"/>
        <v>54000</v>
      </c>
    </row>
    <row r="6302" spans="2:13" ht="15" customHeight="1">
      <c r="C6302" s="28"/>
      <c r="D6302" s="28"/>
      <c r="E6302" s="28"/>
      <c r="F6302" s="34" t="s">
        <v>90</v>
      </c>
      <c r="G6302" s="35"/>
      <c r="H6302" s="33"/>
      <c r="I6302" s="32">
        <f>SUM(I6299:I6301)</f>
        <v>9896760</v>
      </c>
    </row>
    <row r="6303" spans="2:13" ht="15" customHeight="1">
      <c r="C6303" s="27" t="s">
        <v>81</v>
      </c>
      <c r="D6303" s="27" t="s">
        <v>91</v>
      </c>
      <c r="E6303" s="28"/>
      <c r="F6303" s="28"/>
      <c r="G6303" s="28"/>
      <c r="H6303" s="33"/>
      <c r="I6303" s="33"/>
    </row>
    <row r="6304" spans="2:13" ht="15" customHeight="1">
      <c r="C6304" s="28"/>
      <c r="D6304" s="28"/>
      <c r="E6304" s="28"/>
      <c r="F6304" s="34" t="s">
        <v>92</v>
      </c>
      <c r="G6304" s="35"/>
      <c r="H6304" s="33"/>
      <c r="I6304" s="33"/>
    </row>
    <row r="6305" spans="2:13" ht="15" customHeight="1">
      <c r="C6305" s="27" t="s">
        <v>82</v>
      </c>
      <c r="D6305" s="27" t="s">
        <v>93</v>
      </c>
      <c r="E6305" s="28"/>
      <c r="F6305" s="28"/>
      <c r="G6305" s="28"/>
      <c r="H6305" s="33"/>
      <c r="I6305" s="36">
        <f>I6297+I6302</f>
        <v>12739905</v>
      </c>
    </row>
    <row r="6306" spans="2:13" ht="15" customHeight="1">
      <c r="C6306" s="27" t="s">
        <v>83</v>
      </c>
      <c r="D6306" s="27" t="str">
        <f>+"Overhead &amp; Profit "&amp;$L$3*100&amp;"%"</f>
        <v>Overhead &amp; Profit 9,5%</v>
      </c>
      <c r="E6306" s="28"/>
      <c r="F6306" s="28"/>
      <c r="G6306" s="27">
        <f>$L$3</f>
        <v>9.5000000000000001E-2</v>
      </c>
      <c r="H6306" s="28"/>
      <c r="I6306" s="36">
        <f>G6306*I6305</f>
        <v>1210290.9750000001</v>
      </c>
    </row>
    <row r="6307" spans="2:13" ht="15" customHeight="1">
      <c r="B6307" s="37" t="str">
        <f>+$M$13&amp;J6307</f>
        <v>PK15</v>
      </c>
      <c r="C6307" s="27" t="s">
        <v>1</v>
      </c>
      <c r="D6307" s="27" t="s">
        <v>94</v>
      </c>
      <c r="E6307" s="28"/>
      <c r="F6307" s="28"/>
      <c r="G6307" s="28"/>
      <c r="H6307" s="33"/>
      <c r="I6307" s="36">
        <f>SUM(I6305:I6306)</f>
        <v>13950195.975</v>
      </c>
      <c r="J6307" s="21">
        <v>15</v>
      </c>
    </row>
    <row r="6308" spans="2:13" ht="15" customHeight="1">
      <c r="B6308" s="26"/>
    </row>
    <row r="6309" spans="2:13">
      <c r="B6309" s="26"/>
      <c r="C6309" s="21" t="str">
        <f>VLOOKUP(B6326,'REKAP ANALISA'!$C:$G,3,0)</f>
        <v>Pemasangan 1 m2 rangka atap genteng keramik, kayu kelas II</v>
      </c>
      <c r="M6309" s="21"/>
    </row>
    <row r="6310" spans="2:13">
      <c r="C6310" s="27" t="s">
        <v>0</v>
      </c>
      <c r="D6310" s="27" t="s">
        <v>60</v>
      </c>
      <c r="E6310" s="27" t="s">
        <v>59</v>
      </c>
      <c r="F6310" s="27" t="s">
        <v>61</v>
      </c>
      <c r="G6310" s="27" t="s">
        <v>62</v>
      </c>
      <c r="H6310" s="27" t="s">
        <v>85</v>
      </c>
      <c r="I6310" s="27" t="s">
        <v>86</v>
      </c>
      <c r="M6310" s="21"/>
    </row>
    <row r="6311" spans="2:13" ht="15" customHeight="1">
      <c r="C6311" s="27" t="s">
        <v>14</v>
      </c>
      <c r="D6311" s="27" t="s">
        <v>87</v>
      </c>
      <c r="E6311" s="28"/>
      <c r="F6311" s="28"/>
      <c r="G6311" s="28"/>
      <c r="H6311" s="28"/>
      <c r="I6311" s="28"/>
    </row>
    <row r="6312" spans="2:13" ht="15" customHeight="1">
      <c r="C6312" s="28"/>
      <c r="D6312" s="27" t="s">
        <v>53</v>
      </c>
      <c r="E6312" s="27" t="s">
        <v>63</v>
      </c>
      <c r="F6312" s="29" t="s">
        <v>50</v>
      </c>
      <c r="G6312" s="27">
        <v>0.1</v>
      </c>
      <c r="H6312" s="30">
        <f>VLOOKUP(E6312,UPAH!$C:$F,4,0)</f>
        <v>93000</v>
      </c>
      <c r="I6312" s="31">
        <f t="shared" ref="I6312:I6315" si="653">+G6312*H6312</f>
        <v>9300</v>
      </c>
    </row>
    <row r="6313" spans="2:13" ht="15" customHeight="1">
      <c r="C6313" s="28"/>
      <c r="D6313" s="27" t="s">
        <v>52</v>
      </c>
      <c r="E6313" s="27" t="s">
        <v>64</v>
      </c>
      <c r="F6313" s="29" t="s">
        <v>50</v>
      </c>
      <c r="G6313" s="27">
        <v>0.1</v>
      </c>
      <c r="H6313" s="30">
        <f>VLOOKUP(E6313,UPAH!$C:$F,4,0)</f>
        <v>98000</v>
      </c>
      <c r="I6313" s="31">
        <f t="shared" si="653"/>
        <v>9800</v>
      </c>
    </row>
    <row r="6314" spans="2:13" ht="15" customHeight="1">
      <c r="C6314" s="28"/>
      <c r="D6314" s="27" t="s">
        <v>51</v>
      </c>
      <c r="E6314" s="27" t="s">
        <v>65</v>
      </c>
      <c r="F6314" s="29" t="s">
        <v>50</v>
      </c>
      <c r="G6314" s="27">
        <v>0.01</v>
      </c>
      <c r="H6314" s="30">
        <f>VLOOKUP(E6314,UPAH!$C:$F,4,0)</f>
        <v>106000</v>
      </c>
      <c r="I6314" s="31">
        <f t="shared" si="653"/>
        <v>1060</v>
      </c>
    </row>
    <row r="6315" spans="2:13" ht="15" customHeight="1">
      <c r="C6315" s="28"/>
      <c r="D6315" s="27" t="s">
        <v>49</v>
      </c>
      <c r="E6315" s="27" t="s">
        <v>66</v>
      </c>
      <c r="F6315" s="29" t="s">
        <v>50</v>
      </c>
      <c r="G6315" s="27">
        <v>5.0000000000000001E-3</v>
      </c>
      <c r="H6315" s="30">
        <f>VLOOKUP(E6315,UPAH!$C:$F,4,0)</f>
        <v>111000</v>
      </c>
      <c r="I6315" s="31">
        <f t="shared" si="653"/>
        <v>555</v>
      </c>
    </row>
    <row r="6316" spans="2:13" ht="15" customHeight="1">
      <c r="C6316" s="28"/>
      <c r="D6316" s="28"/>
      <c r="E6316" s="28"/>
      <c r="F6316" s="34" t="s">
        <v>88</v>
      </c>
      <c r="G6316" s="35"/>
      <c r="H6316" s="33"/>
      <c r="I6316" s="32">
        <f>SUM(I6312:I6315)</f>
        <v>20715</v>
      </c>
    </row>
    <row r="6317" spans="2:13" ht="15" customHeight="1">
      <c r="C6317" s="27" t="s">
        <v>80</v>
      </c>
      <c r="D6317" s="27" t="s">
        <v>89</v>
      </c>
      <c r="E6317" s="28"/>
      <c r="F6317" s="28"/>
      <c r="G6317" s="28"/>
      <c r="H6317" s="33"/>
      <c r="I6317" s="28"/>
    </row>
    <row r="6318" spans="2:13" ht="15" customHeight="1">
      <c r="C6318" s="28"/>
      <c r="D6318" s="27" t="s">
        <v>47</v>
      </c>
      <c r="E6318" s="27" t="s">
        <v>2159</v>
      </c>
      <c r="F6318" s="30" t="str">
        <f>VLOOKUP(E6318,MATERIAL!$C:$F,3,0)</f>
        <v>m3</v>
      </c>
      <c r="G6318" s="27">
        <v>1.4E-2</v>
      </c>
      <c r="H6318" s="30">
        <f>VLOOKUP(E6318,MATERIAL!$C:$F,4,0)</f>
        <v>6871700</v>
      </c>
      <c r="I6318" s="31">
        <f t="shared" ref="I6318:I6320" si="654">+G6318*H6318</f>
        <v>96203.8</v>
      </c>
    </row>
    <row r="6319" spans="2:13" ht="15" customHeight="1">
      <c r="C6319" s="28"/>
      <c r="D6319" s="27" t="s">
        <v>2623</v>
      </c>
      <c r="E6319" s="27" t="s">
        <v>2624</v>
      </c>
      <c r="F6319" s="30" t="str">
        <f>VLOOKUP(E6319,MATERIAL!$C:$F,3,0)</f>
        <v>m3</v>
      </c>
      <c r="G6319" s="27">
        <v>3.5999999999999997E-2</v>
      </c>
      <c r="H6319" s="30">
        <f>VLOOKUP(E6319,MATERIAL!$C:$F,4,0)</f>
        <v>2671500</v>
      </c>
      <c r="I6319" s="31">
        <f t="shared" si="654"/>
        <v>96174</v>
      </c>
    </row>
    <row r="6320" spans="2:13" ht="15" customHeight="1">
      <c r="C6320" s="28"/>
      <c r="D6320" s="27" t="s">
        <v>2243</v>
      </c>
      <c r="E6320" s="27" t="s">
        <v>102</v>
      </c>
      <c r="F6320" s="30" t="str">
        <f>VLOOKUP(E6320,MATERIAL!$C:$F,3,0)</f>
        <v>Kg</v>
      </c>
      <c r="G6320" s="27">
        <v>0.25</v>
      </c>
      <c r="H6320" s="30">
        <f>VLOOKUP(E6320,MATERIAL!$C:$F,4,0)</f>
        <v>18000</v>
      </c>
      <c r="I6320" s="31">
        <f t="shared" si="654"/>
        <v>4500</v>
      </c>
    </row>
    <row r="6321" spans="2:13" ht="15" customHeight="1">
      <c r="C6321" s="28"/>
      <c r="D6321" s="28"/>
      <c r="E6321" s="28"/>
      <c r="F6321" s="34" t="s">
        <v>90</v>
      </c>
      <c r="G6321" s="35"/>
      <c r="H6321" s="33"/>
      <c r="I6321" s="32">
        <f>SUM(I6318:I6320)</f>
        <v>196877.8</v>
      </c>
    </row>
    <row r="6322" spans="2:13" ht="15" customHeight="1">
      <c r="C6322" s="27" t="s">
        <v>81</v>
      </c>
      <c r="D6322" s="27" t="s">
        <v>91</v>
      </c>
      <c r="E6322" s="28"/>
      <c r="F6322" s="28"/>
      <c r="G6322" s="28"/>
      <c r="H6322" s="33"/>
      <c r="I6322" s="33"/>
    </row>
    <row r="6323" spans="2:13" ht="15" customHeight="1">
      <c r="C6323" s="28"/>
      <c r="D6323" s="28"/>
      <c r="E6323" s="28"/>
      <c r="F6323" s="34" t="s">
        <v>92</v>
      </c>
      <c r="G6323" s="35"/>
      <c r="H6323" s="33"/>
      <c r="I6323" s="33"/>
    </row>
    <row r="6324" spans="2:13" ht="15" customHeight="1">
      <c r="C6324" s="27" t="s">
        <v>82</v>
      </c>
      <c r="D6324" s="27" t="s">
        <v>93</v>
      </c>
      <c r="E6324" s="28"/>
      <c r="F6324" s="28"/>
      <c r="G6324" s="28"/>
      <c r="H6324" s="33"/>
      <c r="I6324" s="36">
        <f>I6316+I6321</f>
        <v>217592.8</v>
      </c>
    </row>
    <row r="6325" spans="2:13" ht="15" customHeight="1">
      <c r="C6325" s="27" t="s">
        <v>83</v>
      </c>
      <c r="D6325" s="27" t="str">
        <f>+"Overhead &amp; Profit "&amp;$L$3*100&amp;"%"</f>
        <v>Overhead &amp; Profit 9,5%</v>
      </c>
      <c r="E6325" s="28"/>
      <c r="F6325" s="28"/>
      <c r="G6325" s="27">
        <f>$L$3</f>
        <v>9.5000000000000001E-2</v>
      </c>
      <c r="H6325" s="28"/>
      <c r="I6325" s="36">
        <f>G6325*I6324</f>
        <v>20671.315999999999</v>
      </c>
    </row>
    <row r="6326" spans="2:13" ht="15" customHeight="1">
      <c r="B6326" s="37" t="str">
        <f>+$M$13&amp;J6326</f>
        <v>PK16</v>
      </c>
      <c r="C6326" s="27" t="s">
        <v>1</v>
      </c>
      <c r="D6326" s="27" t="s">
        <v>94</v>
      </c>
      <c r="E6326" s="28"/>
      <c r="F6326" s="28"/>
      <c r="G6326" s="28"/>
      <c r="H6326" s="33"/>
      <c r="I6326" s="36">
        <f>SUM(I6324:I6325)</f>
        <v>238264.11599999998</v>
      </c>
      <c r="J6326" s="21">
        <v>16</v>
      </c>
    </row>
    <row r="6327" spans="2:13" ht="15" customHeight="1">
      <c r="B6327" s="26"/>
    </row>
    <row r="6328" spans="2:13">
      <c r="B6328" s="26"/>
      <c r="C6328" s="21" t="str">
        <f>VLOOKUP(B6345,'REKAP ANALISA'!$C:$G,3,0)</f>
        <v>Pemasangan 1 m2 rangka atap genteng beton, kayu kelas II</v>
      </c>
      <c r="M6328" s="21"/>
    </row>
    <row r="6329" spans="2:13">
      <c r="C6329" s="27" t="s">
        <v>0</v>
      </c>
      <c r="D6329" s="27" t="s">
        <v>60</v>
      </c>
      <c r="E6329" s="27" t="s">
        <v>59</v>
      </c>
      <c r="F6329" s="27" t="s">
        <v>61</v>
      </c>
      <c r="G6329" s="27" t="s">
        <v>62</v>
      </c>
      <c r="H6329" s="27" t="s">
        <v>85</v>
      </c>
      <c r="I6329" s="27" t="s">
        <v>86</v>
      </c>
      <c r="M6329" s="21"/>
    </row>
    <row r="6330" spans="2:13" ht="15" customHeight="1">
      <c r="C6330" s="27" t="s">
        <v>14</v>
      </c>
      <c r="D6330" s="27" t="s">
        <v>87</v>
      </c>
      <c r="E6330" s="28"/>
      <c r="F6330" s="28"/>
      <c r="G6330" s="28"/>
      <c r="H6330" s="28"/>
      <c r="I6330" s="28"/>
    </row>
    <row r="6331" spans="2:13" ht="15" customHeight="1">
      <c r="C6331" s="28"/>
      <c r="D6331" s="27" t="s">
        <v>53</v>
      </c>
      <c r="E6331" s="27" t="s">
        <v>63</v>
      </c>
      <c r="F6331" s="29" t="s">
        <v>50</v>
      </c>
      <c r="G6331" s="27">
        <v>0.1</v>
      </c>
      <c r="H6331" s="30">
        <f>VLOOKUP(E6331,UPAH!$C:$F,4,0)</f>
        <v>93000</v>
      </c>
      <c r="I6331" s="31">
        <f t="shared" ref="I6331:I6334" si="655">+G6331*H6331</f>
        <v>9300</v>
      </c>
    </row>
    <row r="6332" spans="2:13" ht="15" customHeight="1">
      <c r="C6332" s="28"/>
      <c r="D6332" s="27" t="s">
        <v>52</v>
      </c>
      <c r="E6332" s="27" t="s">
        <v>64</v>
      </c>
      <c r="F6332" s="29" t="s">
        <v>50</v>
      </c>
      <c r="G6332" s="27">
        <v>0.1</v>
      </c>
      <c r="H6332" s="30">
        <f>VLOOKUP(E6332,UPAH!$C:$F,4,0)</f>
        <v>98000</v>
      </c>
      <c r="I6332" s="31">
        <f t="shared" si="655"/>
        <v>9800</v>
      </c>
    </row>
    <row r="6333" spans="2:13" ht="15" customHeight="1">
      <c r="C6333" s="28"/>
      <c r="D6333" s="27" t="s">
        <v>51</v>
      </c>
      <c r="E6333" s="27" t="s">
        <v>65</v>
      </c>
      <c r="F6333" s="29" t="s">
        <v>50</v>
      </c>
      <c r="G6333" s="27">
        <v>0.01</v>
      </c>
      <c r="H6333" s="30">
        <f>VLOOKUP(E6333,UPAH!$C:$F,4,0)</f>
        <v>106000</v>
      </c>
      <c r="I6333" s="31">
        <f t="shared" si="655"/>
        <v>1060</v>
      </c>
    </row>
    <row r="6334" spans="2:13" ht="15" customHeight="1">
      <c r="C6334" s="28"/>
      <c r="D6334" s="27" t="s">
        <v>49</v>
      </c>
      <c r="E6334" s="27" t="s">
        <v>66</v>
      </c>
      <c r="F6334" s="29" t="s">
        <v>50</v>
      </c>
      <c r="G6334" s="27">
        <v>5.0000000000000001E-3</v>
      </c>
      <c r="H6334" s="30">
        <f>VLOOKUP(E6334,UPAH!$C:$F,4,0)</f>
        <v>111000</v>
      </c>
      <c r="I6334" s="31">
        <f t="shared" si="655"/>
        <v>555</v>
      </c>
    </row>
    <row r="6335" spans="2:13" ht="15" customHeight="1">
      <c r="C6335" s="28"/>
      <c r="D6335" s="28"/>
      <c r="E6335" s="28"/>
      <c r="F6335" s="34" t="s">
        <v>88</v>
      </c>
      <c r="G6335" s="35"/>
      <c r="H6335" s="33"/>
      <c r="I6335" s="32">
        <f>SUM(I6331:I6334)</f>
        <v>20715</v>
      </c>
    </row>
    <row r="6336" spans="2:13" ht="15" customHeight="1">
      <c r="C6336" s="27" t="s">
        <v>80</v>
      </c>
      <c r="D6336" s="27" t="s">
        <v>89</v>
      </c>
      <c r="E6336" s="28"/>
      <c r="F6336" s="28"/>
      <c r="G6336" s="28"/>
      <c r="H6336" s="33"/>
      <c r="I6336" s="28"/>
    </row>
    <row r="6337" spans="2:13" ht="15" customHeight="1">
      <c r="C6337" s="28"/>
      <c r="D6337" s="27" t="s">
        <v>47</v>
      </c>
      <c r="E6337" s="27" t="s">
        <v>2159</v>
      </c>
      <c r="F6337" s="30" t="str">
        <f>VLOOKUP(E6337,MATERIAL!$C:$F,3,0)</f>
        <v>m3</v>
      </c>
      <c r="G6337" s="27">
        <v>1.4E-2</v>
      </c>
      <c r="H6337" s="30">
        <f>VLOOKUP(E6337,MATERIAL!$C:$F,4,0)</f>
        <v>6871700</v>
      </c>
      <c r="I6337" s="31">
        <f t="shared" ref="I6337:I6339" si="656">+G6337*H6337</f>
        <v>96203.8</v>
      </c>
    </row>
    <row r="6338" spans="2:13" ht="15" customHeight="1">
      <c r="C6338" s="28"/>
      <c r="D6338" s="27" t="s">
        <v>2625</v>
      </c>
      <c r="E6338" s="27" t="s">
        <v>2626</v>
      </c>
      <c r="F6338" s="30" t="str">
        <f>VLOOKUP(E6338,MATERIAL!$C:$F,3,0)</f>
        <v>m3</v>
      </c>
      <c r="G6338" s="27">
        <v>5.7000000000000002E-2</v>
      </c>
      <c r="H6338" s="30">
        <f>VLOOKUP(E6338,MATERIAL!$C:$F,4,0)</f>
        <v>2470000</v>
      </c>
      <c r="I6338" s="31">
        <f t="shared" si="656"/>
        <v>140790</v>
      </c>
    </row>
    <row r="6339" spans="2:13" ht="15" customHeight="1">
      <c r="C6339" s="28"/>
      <c r="D6339" s="27" t="s">
        <v>2243</v>
      </c>
      <c r="E6339" s="27" t="s">
        <v>102</v>
      </c>
      <c r="F6339" s="30" t="str">
        <f>VLOOKUP(E6339,MATERIAL!$C:$F,3,0)</f>
        <v>Kg</v>
      </c>
      <c r="G6339" s="27">
        <v>0.25</v>
      </c>
      <c r="H6339" s="30">
        <f>VLOOKUP(E6339,MATERIAL!$C:$F,4,0)</f>
        <v>18000</v>
      </c>
      <c r="I6339" s="31">
        <f t="shared" si="656"/>
        <v>4500</v>
      </c>
    </row>
    <row r="6340" spans="2:13" ht="15" customHeight="1">
      <c r="C6340" s="28"/>
      <c r="D6340" s="28"/>
      <c r="E6340" s="28"/>
      <c r="F6340" s="34" t="s">
        <v>90</v>
      </c>
      <c r="G6340" s="35"/>
      <c r="H6340" s="33"/>
      <c r="I6340" s="32">
        <f>SUM(I6337:I6339)</f>
        <v>241493.8</v>
      </c>
    </row>
    <row r="6341" spans="2:13" ht="15" customHeight="1">
      <c r="C6341" s="27" t="s">
        <v>81</v>
      </c>
      <c r="D6341" s="27" t="s">
        <v>91</v>
      </c>
      <c r="E6341" s="28"/>
      <c r="F6341" s="28"/>
      <c r="G6341" s="28"/>
      <c r="H6341" s="33"/>
      <c r="I6341" s="33"/>
    </row>
    <row r="6342" spans="2:13" ht="15" customHeight="1">
      <c r="C6342" s="28"/>
      <c r="D6342" s="28"/>
      <c r="E6342" s="28"/>
      <c r="F6342" s="34" t="s">
        <v>92</v>
      </c>
      <c r="G6342" s="35"/>
      <c r="H6342" s="33"/>
      <c r="I6342" s="33"/>
    </row>
    <row r="6343" spans="2:13" ht="15" customHeight="1">
      <c r="C6343" s="27" t="s">
        <v>82</v>
      </c>
      <c r="D6343" s="27" t="s">
        <v>93</v>
      </c>
      <c r="E6343" s="28"/>
      <c r="F6343" s="28"/>
      <c r="G6343" s="28"/>
      <c r="H6343" s="33"/>
      <c r="I6343" s="36">
        <f>I6335+I6340</f>
        <v>262208.8</v>
      </c>
    </row>
    <row r="6344" spans="2:13" ht="15" customHeight="1">
      <c r="C6344" s="27" t="s">
        <v>83</v>
      </c>
      <c r="D6344" s="27" t="str">
        <f>+"Overhead &amp; Profit "&amp;$L$3*100&amp;"%"</f>
        <v>Overhead &amp; Profit 9,5%</v>
      </c>
      <c r="E6344" s="28"/>
      <c r="F6344" s="28"/>
      <c r="G6344" s="27">
        <f>$L$3</f>
        <v>9.5000000000000001E-2</v>
      </c>
      <c r="H6344" s="28"/>
      <c r="I6344" s="36">
        <f>G6344*I6343</f>
        <v>24909.835999999999</v>
      </c>
    </row>
    <row r="6345" spans="2:13" ht="15" customHeight="1">
      <c r="B6345" s="37" t="str">
        <f>+$M$13&amp;J6345</f>
        <v>PK17</v>
      </c>
      <c r="C6345" s="27" t="s">
        <v>1</v>
      </c>
      <c r="D6345" s="27" t="s">
        <v>94</v>
      </c>
      <c r="E6345" s="28"/>
      <c r="F6345" s="28"/>
      <c r="G6345" s="28"/>
      <c r="H6345" s="33"/>
      <c r="I6345" s="36">
        <f>SUM(I6343:I6344)</f>
        <v>287118.636</v>
      </c>
      <c r="J6345" s="21">
        <v>17</v>
      </c>
    </row>
    <row r="6346" spans="2:13" ht="15" customHeight="1">
      <c r="B6346" s="26"/>
    </row>
    <row r="6347" spans="2:13">
      <c r="B6347" s="26"/>
      <c r="C6347" s="21" t="str">
        <f>VLOOKUP(B6363,'REKAP ANALISA'!$C:$G,3,0)</f>
        <v>Pemasangan 1 m2 rangka atap sirap, kayu kelas II</v>
      </c>
      <c r="M6347" s="21"/>
    </row>
    <row r="6348" spans="2:13">
      <c r="C6348" s="27" t="s">
        <v>0</v>
      </c>
      <c r="D6348" s="27" t="s">
        <v>60</v>
      </c>
      <c r="E6348" s="27" t="s">
        <v>59</v>
      </c>
      <c r="F6348" s="27" t="s">
        <v>61</v>
      </c>
      <c r="G6348" s="27" t="s">
        <v>62</v>
      </c>
      <c r="H6348" s="27" t="s">
        <v>85</v>
      </c>
      <c r="I6348" s="27" t="s">
        <v>86</v>
      </c>
      <c r="M6348" s="21"/>
    </row>
    <row r="6349" spans="2:13" ht="15" customHeight="1">
      <c r="C6349" s="27" t="s">
        <v>14</v>
      </c>
      <c r="D6349" s="27" t="s">
        <v>87</v>
      </c>
      <c r="E6349" s="28"/>
      <c r="F6349" s="28"/>
      <c r="G6349" s="28"/>
      <c r="H6349" s="28"/>
      <c r="I6349" s="28"/>
    </row>
    <row r="6350" spans="2:13" ht="15" customHeight="1">
      <c r="C6350" s="28"/>
      <c r="D6350" s="27" t="s">
        <v>53</v>
      </c>
      <c r="E6350" s="27" t="s">
        <v>63</v>
      </c>
      <c r="F6350" s="29" t="s">
        <v>50</v>
      </c>
      <c r="G6350" s="27">
        <v>0.12</v>
      </c>
      <c r="H6350" s="30">
        <f>VLOOKUP(E6350,UPAH!$C:$F,4,0)</f>
        <v>93000</v>
      </c>
      <c r="I6350" s="31">
        <f t="shared" ref="I6350:I6353" si="657">+G6350*H6350</f>
        <v>11160</v>
      </c>
    </row>
    <row r="6351" spans="2:13" ht="15" customHeight="1">
      <c r="C6351" s="28"/>
      <c r="D6351" s="27" t="s">
        <v>52</v>
      </c>
      <c r="E6351" s="27" t="s">
        <v>64</v>
      </c>
      <c r="F6351" s="29" t="s">
        <v>50</v>
      </c>
      <c r="G6351" s="27">
        <v>0.12</v>
      </c>
      <c r="H6351" s="30">
        <f>VLOOKUP(E6351,UPAH!$C:$F,4,0)</f>
        <v>98000</v>
      </c>
      <c r="I6351" s="31">
        <f t="shared" si="657"/>
        <v>11760</v>
      </c>
    </row>
    <row r="6352" spans="2:13" ht="15" customHeight="1">
      <c r="C6352" s="28"/>
      <c r="D6352" s="27" t="s">
        <v>51</v>
      </c>
      <c r="E6352" s="27" t="s">
        <v>65</v>
      </c>
      <c r="F6352" s="29" t="s">
        <v>50</v>
      </c>
      <c r="G6352" s="27">
        <v>1.2E-2</v>
      </c>
      <c r="H6352" s="30">
        <f>VLOOKUP(E6352,UPAH!$C:$F,4,0)</f>
        <v>106000</v>
      </c>
      <c r="I6352" s="31">
        <f t="shared" si="657"/>
        <v>1272</v>
      </c>
    </row>
    <row r="6353" spans="2:13" ht="15" customHeight="1">
      <c r="C6353" s="28"/>
      <c r="D6353" s="27" t="s">
        <v>49</v>
      </c>
      <c r="E6353" s="27" t="s">
        <v>66</v>
      </c>
      <c r="F6353" s="29" t="s">
        <v>50</v>
      </c>
      <c r="G6353" s="27">
        <v>6.0000000000000001E-3</v>
      </c>
      <c r="H6353" s="30">
        <f>VLOOKUP(E6353,UPAH!$C:$F,4,0)</f>
        <v>111000</v>
      </c>
      <c r="I6353" s="31">
        <f t="shared" si="657"/>
        <v>666</v>
      </c>
    </row>
    <row r="6354" spans="2:13" ht="15" customHeight="1">
      <c r="C6354" s="28"/>
      <c r="D6354" s="28"/>
      <c r="E6354" s="28"/>
      <c r="F6354" s="34" t="s">
        <v>88</v>
      </c>
      <c r="G6354" s="35"/>
      <c r="H6354" s="33"/>
      <c r="I6354" s="32">
        <f>SUM(I6350:I6353)</f>
        <v>24858</v>
      </c>
    </row>
    <row r="6355" spans="2:13" ht="15" customHeight="1">
      <c r="C6355" s="27" t="s">
        <v>80</v>
      </c>
      <c r="D6355" s="27" t="s">
        <v>89</v>
      </c>
      <c r="E6355" s="28"/>
      <c r="F6355" s="28"/>
      <c r="G6355" s="28"/>
      <c r="H6355" s="33"/>
      <c r="I6355" s="28"/>
    </row>
    <row r="6356" spans="2:13" ht="15" customHeight="1">
      <c r="C6356" s="28"/>
      <c r="D6356" s="27" t="s">
        <v>2627</v>
      </c>
      <c r="E6356" s="27" t="s">
        <v>2628</v>
      </c>
      <c r="F6356" s="30" t="str">
        <f>VLOOKUP(E6356,MATERIAL!$C:$F,3,0)</f>
        <v>m3</v>
      </c>
      <c r="G6356" s="27">
        <v>1.4E-2</v>
      </c>
      <c r="H6356" s="30">
        <f>VLOOKUP(E6356,MATERIAL!$C:$F,4,0)</f>
        <v>8350000</v>
      </c>
      <c r="I6356" s="31">
        <f t="shared" ref="I6356:I6357" si="658">+G6356*H6356</f>
        <v>116900</v>
      </c>
    </row>
    <row r="6357" spans="2:13" ht="15" customHeight="1">
      <c r="C6357" s="28"/>
      <c r="D6357" s="27" t="s">
        <v>2243</v>
      </c>
      <c r="E6357" s="27" t="s">
        <v>102</v>
      </c>
      <c r="F6357" s="30" t="str">
        <f>VLOOKUP(E6357,MATERIAL!$C:$F,3,0)</f>
        <v>Kg</v>
      </c>
      <c r="G6357" s="27">
        <v>5.7000000000000002E-2</v>
      </c>
      <c r="H6357" s="30">
        <f>VLOOKUP(E6357,MATERIAL!$C:$F,4,0)</f>
        <v>18000</v>
      </c>
      <c r="I6357" s="31">
        <f t="shared" si="658"/>
        <v>1026</v>
      </c>
    </row>
    <row r="6358" spans="2:13" ht="15" customHeight="1">
      <c r="C6358" s="28"/>
      <c r="D6358" s="28"/>
      <c r="E6358" s="28"/>
      <c r="F6358" s="34" t="s">
        <v>90</v>
      </c>
      <c r="G6358" s="35"/>
      <c r="H6358" s="33"/>
      <c r="I6358" s="32">
        <f>SUM(I6356:I6357)</f>
        <v>117926</v>
      </c>
    </row>
    <row r="6359" spans="2:13" ht="15" customHeight="1">
      <c r="C6359" s="27" t="s">
        <v>81</v>
      </c>
      <c r="D6359" s="27" t="s">
        <v>91</v>
      </c>
      <c r="E6359" s="28"/>
      <c r="F6359" s="28"/>
      <c r="G6359" s="28"/>
      <c r="H6359" s="33"/>
      <c r="I6359" s="33"/>
    </row>
    <row r="6360" spans="2:13" ht="15" customHeight="1">
      <c r="C6360" s="28"/>
      <c r="D6360" s="28"/>
      <c r="E6360" s="28"/>
      <c r="F6360" s="34" t="s">
        <v>92</v>
      </c>
      <c r="G6360" s="35"/>
      <c r="H6360" s="33"/>
      <c r="I6360" s="33"/>
    </row>
    <row r="6361" spans="2:13" ht="15" customHeight="1">
      <c r="C6361" s="27" t="s">
        <v>82</v>
      </c>
      <c r="D6361" s="27" t="s">
        <v>93</v>
      </c>
      <c r="E6361" s="28"/>
      <c r="F6361" s="28"/>
      <c r="G6361" s="28"/>
      <c r="H6361" s="33"/>
      <c r="I6361" s="36">
        <f>I6354+I6358</f>
        <v>142784</v>
      </c>
    </row>
    <row r="6362" spans="2:13" ht="15" customHeight="1">
      <c r="C6362" s="27" t="s">
        <v>83</v>
      </c>
      <c r="D6362" s="27" t="str">
        <f>+"Overhead &amp; Profit "&amp;$L$3*100&amp;"%"</f>
        <v>Overhead &amp; Profit 9,5%</v>
      </c>
      <c r="E6362" s="28"/>
      <c r="F6362" s="28"/>
      <c r="G6362" s="27">
        <f>$L$3</f>
        <v>9.5000000000000001E-2</v>
      </c>
      <c r="H6362" s="28"/>
      <c r="I6362" s="36">
        <f>G6362*I6361</f>
        <v>13564.48</v>
      </c>
    </row>
    <row r="6363" spans="2:13" ht="15" customHeight="1">
      <c r="B6363" s="37" t="str">
        <f>+$M$13&amp;J6363</f>
        <v>PK18</v>
      </c>
      <c r="C6363" s="27" t="s">
        <v>1</v>
      </c>
      <c r="D6363" s="27" t="s">
        <v>94</v>
      </c>
      <c r="E6363" s="28"/>
      <c r="F6363" s="28"/>
      <c r="G6363" s="28"/>
      <c r="H6363" s="33"/>
      <c r="I6363" s="36">
        <f>SUM(I6361:I6362)</f>
        <v>156348.48000000001</v>
      </c>
      <c r="J6363" s="21">
        <v>18</v>
      </c>
    </row>
    <row r="6364" spans="2:13" ht="15" customHeight="1">
      <c r="B6364" s="26"/>
    </row>
    <row r="6365" spans="2:13" ht="15" customHeight="1">
      <c r="B6365" s="26"/>
      <c r="C6365" s="21" t="str">
        <f>VLOOKUP(B6381,'REKAP ANALISA'!$C:$G,3,0)</f>
        <v>Pemasangan 1 m2 rangka langit-langit (50 x 100) cm, kayu kelas II atau III</v>
      </c>
    </row>
    <row r="6366" spans="2:13">
      <c r="C6366" s="27" t="s">
        <v>0</v>
      </c>
      <c r="D6366" s="27" t="s">
        <v>60</v>
      </c>
      <c r="E6366" s="27" t="s">
        <v>59</v>
      </c>
      <c r="F6366" s="27" t="s">
        <v>61</v>
      </c>
      <c r="G6366" s="27" t="s">
        <v>62</v>
      </c>
      <c r="H6366" s="27" t="s">
        <v>85</v>
      </c>
      <c r="I6366" s="27" t="s">
        <v>86</v>
      </c>
      <c r="M6366" s="21"/>
    </row>
    <row r="6367" spans="2:13">
      <c r="C6367" s="27" t="s">
        <v>14</v>
      </c>
      <c r="D6367" s="27" t="s">
        <v>87</v>
      </c>
      <c r="E6367" s="28"/>
      <c r="F6367" s="28"/>
      <c r="G6367" s="28"/>
      <c r="H6367" s="28"/>
      <c r="I6367" s="28"/>
      <c r="M6367" s="21"/>
    </row>
    <row r="6368" spans="2:13" ht="15" customHeight="1">
      <c r="C6368" s="28"/>
      <c r="D6368" s="27" t="s">
        <v>53</v>
      </c>
      <c r="E6368" s="27" t="s">
        <v>63</v>
      </c>
      <c r="F6368" s="29" t="s">
        <v>50</v>
      </c>
      <c r="G6368" s="27">
        <v>0.15</v>
      </c>
      <c r="H6368" s="30">
        <f>VLOOKUP(E6368,UPAH!$C:$F,4,0)</f>
        <v>93000</v>
      </c>
      <c r="I6368" s="31">
        <f t="shared" ref="I6368:I6371" si="659">+G6368*H6368</f>
        <v>13950</v>
      </c>
    </row>
    <row r="6369" spans="2:13" ht="15" customHeight="1">
      <c r="C6369" s="28"/>
      <c r="D6369" s="27" t="s">
        <v>52</v>
      </c>
      <c r="E6369" s="27" t="s">
        <v>64</v>
      </c>
      <c r="F6369" s="29" t="s">
        <v>50</v>
      </c>
      <c r="G6369" s="27">
        <v>0.3</v>
      </c>
      <c r="H6369" s="30">
        <f>VLOOKUP(E6369,UPAH!$C:$F,4,0)</f>
        <v>98000</v>
      </c>
      <c r="I6369" s="31">
        <f t="shared" si="659"/>
        <v>29400</v>
      </c>
    </row>
    <row r="6370" spans="2:13" ht="15" customHeight="1">
      <c r="C6370" s="28"/>
      <c r="D6370" s="27" t="s">
        <v>51</v>
      </c>
      <c r="E6370" s="27" t="s">
        <v>65</v>
      </c>
      <c r="F6370" s="29" t="s">
        <v>50</v>
      </c>
      <c r="G6370" s="27">
        <v>0.03</v>
      </c>
      <c r="H6370" s="30">
        <f>VLOOKUP(E6370,UPAH!$C:$F,4,0)</f>
        <v>106000</v>
      </c>
      <c r="I6370" s="31">
        <f t="shared" si="659"/>
        <v>3180</v>
      </c>
    </row>
    <row r="6371" spans="2:13" ht="15" customHeight="1">
      <c r="C6371" s="28"/>
      <c r="D6371" s="27" t="s">
        <v>49</v>
      </c>
      <c r="E6371" s="27" t="s">
        <v>66</v>
      </c>
      <c r="F6371" s="29" t="s">
        <v>50</v>
      </c>
      <c r="G6371" s="27">
        <v>7.4999999999999997E-2</v>
      </c>
      <c r="H6371" s="30">
        <f>VLOOKUP(E6371,UPAH!$C:$F,4,0)</f>
        <v>111000</v>
      </c>
      <c r="I6371" s="31">
        <f t="shared" si="659"/>
        <v>8325</v>
      </c>
    </row>
    <row r="6372" spans="2:13" ht="15" customHeight="1">
      <c r="C6372" s="28"/>
      <c r="D6372" s="28"/>
      <c r="E6372" s="28"/>
      <c r="F6372" s="34" t="s">
        <v>88</v>
      </c>
      <c r="G6372" s="35"/>
      <c r="H6372" s="33"/>
      <c r="I6372" s="32">
        <f>SUM(I6368:I6371)</f>
        <v>54855</v>
      </c>
    </row>
    <row r="6373" spans="2:13" ht="15" customHeight="1">
      <c r="C6373" s="27" t="s">
        <v>80</v>
      </c>
      <c r="D6373" s="27" t="s">
        <v>89</v>
      </c>
      <c r="E6373" s="28"/>
      <c r="F6373" s="28"/>
      <c r="G6373" s="28"/>
      <c r="H6373" s="33"/>
      <c r="I6373" s="28"/>
    </row>
    <row r="6374" spans="2:13" ht="15" customHeight="1">
      <c r="C6374" s="28"/>
      <c r="D6374" s="27" t="s">
        <v>47</v>
      </c>
      <c r="E6374" s="27" t="s">
        <v>2159</v>
      </c>
      <c r="F6374" s="30" t="str">
        <f>VLOOKUP(E6374,MATERIAL!$C:$F,3,0)</f>
        <v>m3</v>
      </c>
      <c r="G6374" s="27">
        <v>1.54E-2</v>
      </c>
      <c r="H6374" s="30">
        <f>VLOOKUP(E6374,MATERIAL!$C:$F,4,0)</f>
        <v>6871700</v>
      </c>
      <c r="I6374" s="31">
        <f t="shared" ref="I6374:I6375" si="660">+G6374*H6374</f>
        <v>105824.18000000001</v>
      </c>
    </row>
    <row r="6375" spans="2:13" ht="15" customHeight="1">
      <c r="C6375" s="28"/>
      <c r="D6375" s="27" t="s">
        <v>2243</v>
      </c>
      <c r="E6375" s="27" t="s">
        <v>102</v>
      </c>
      <c r="F6375" s="30" t="str">
        <f>VLOOKUP(E6375,MATERIAL!$C:$F,3,0)</f>
        <v>Kg</v>
      </c>
      <c r="G6375" s="27">
        <v>0.2</v>
      </c>
      <c r="H6375" s="30">
        <f>VLOOKUP(E6375,MATERIAL!$C:$F,4,0)</f>
        <v>18000</v>
      </c>
      <c r="I6375" s="31">
        <f t="shared" si="660"/>
        <v>3600</v>
      </c>
    </row>
    <row r="6376" spans="2:13" ht="15" customHeight="1">
      <c r="C6376" s="28"/>
      <c r="D6376" s="28"/>
      <c r="E6376" s="28"/>
      <c r="F6376" s="34" t="s">
        <v>90</v>
      </c>
      <c r="G6376" s="35"/>
      <c r="H6376" s="33"/>
      <c r="I6376" s="32">
        <f>SUM(I6374:I6375)</f>
        <v>109424.18000000001</v>
      </c>
    </row>
    <row r="6377" spans="2:13" ht="15" customHeight="1">
      <c r="C6377" s="27" t="s">
        <v>81</v>
      </c>
      <c r="D6377" s="27" t="s">
        <v>91</v>
      </c>
      <c r="E6377" s="28"/>
      <c r="F6377" s="28"/>
      <c r="G6377" s="28"/>
      <c r="H6377" s="33"/>
      <c r="I6377" s="33"/>
    </row>
    <row r="6378" spans="2:13" ht="15" customHeight="1">
      <c r="C6378" s="28"/>
      <c r="D6378" s="28"/>
      <c r="E6378" s="28"/>
      <c r="F6378" s="34" t="s">
        <v>92</v>
      </c>
      <c r="G6378" s="35"/>
      <c r="H6378" s="33"/>
      <c r="I6378" s="33"/>
    </row>
    <row r="6379" spans="2:13" ht="15" customHeight="1">
      <c r="C6379" s="27" t="s">
        <v>82</v>
      </c>
      <c r="D6379" s="27" t="s">
        <v>93</v>
      </c>
      <c r="E6379" s="28"/>
      <c r="F6379" s="28"/>
      <c r="G6379" s="28"/>
      <c r="H6379" s="33"/>
      <c r="I6379" s="36">
        <f>I6372+I6376</f>
        <v>164279.18</v>
      </c>
    </row>
    <row r="6380" spans="2:13" ht="15" customHeight="1">
      <c r="C6380" s="27" t="s">
        <v>83</v>
      </c>
      <c r="D6380" s="27" t="str">
        <f>+"Overhead &amp; Profit "&amp;$L$3*100&amp;"%"</f>
        <v>Overhead &amp; Profit 9,5%</v>
      </c>
      <c r="E6380" s="28"/>
      <c r="F6380" s="28"/>
      <c r="G6380" s="27">
        <f>$L$3</f>
        <v>9.5000000000000001E-2</v>
      </c>
      <c r="H6380" s="33"/>
      <c r="I6380" s="36">
        <f>G6380*I6379</f>
        <v>15606.5221</v>
      </c>
    </row>
    <row r="6381" spans="2:13" ht="15" customHeight="1">
      <c r="B6381" s="37" t="str">
        <f>+$M$13&amp;J6381</f>
        <v>PK19</v>
      </c>
      <c r="C6381" s="27" t="s">
        <v>1</v>
      </c>
      <c r="D6381" s="27" t="s">
        <v>94</v>
      </c>
      <c r="E6381" s="28"/>
      <c r="F6381" s="28"/>
      <c r="G6381" s="28"/>
      <c r="H6381" s="33"/>
      <c r="I6381" s="36">
        <f>SUM(I6379:I6380)</f>
        <v>179885.70209999999</v>
      </c>
      <c r="J6381" s="21">
        <v>19</v>
      </c>
    </row>
    <row r="6382" spans="2:13" ht="15" customHeight="1">
      <c r="B6382" s="26"/>
    </row>
    <row r="6383" spans="2:13" ht="15" customHeight="1">
      <c r="B6383" s="26"/>
      <c r="C6383" s="21" t="str">
        <f>VLOOKUP(B6399,'REKAP ANALISA'!$C:$G,3,0)</f>
        <v>Pemasangan 1 m2 rangka langit-langit (60 x 60) cm, kayu kelas II atau III</v>
      </c>
    </row>
    <row r="6384" spans="2:13">
      <c r="C6384" s="27" t="s">
        <v>0</v>
      </c>
      <c r="D6384" s="27" t="s">
        <v>60</v>
      </c>
      <c r="E6384" s="27" t="s">
        <v>59</v>
      </c>
      <c r="F6384" s="27" t="s">
        <v>61</v>
      </c>
      <c r="G6384" s="27" t="s">
        <v>62</v>
      </c>
      <c r="H6384" s="27" t="s">
        <v>85</v>
      </c>
      <c r="I6384" s="27" t="s">
        <v>86</v>
      </c>
      <c r="M6384" s="21"/>
    </row>
    <row r="6385" spans="2:13">
      <c r="C6385" s="27" t="s">
        <v>14</v>
      </c>
      <c r="D6385" s="27" t="s">
        <v>87</v>
      </c>
      <c r="E6385" s="28"/>
      <c r="F6385" s="28"/>
      <c r="G6385" s="28"/>
      <c r="H6385" s="28"/>
      <c r="I6385" s="28"/>
      <c r="M6385" s="21"/>
    </row>
    <row r="6386" spans="2:13" ht="15" customHeight="1">
      <c r="C6386" s="28"/>
      <c r="D6386" s="27" t="s">
        <v>53</v>
      </c>
      <c r="E6386" s="27" t="s">
        <v>63</v>
      </c>
      <c r="F6386" s="29" t="s">
        <v>50</v>
      </c>
      <c r="G6386" s="27">
        <v>0.2</v>
      </c>
      <c r="H6386" s="30">
        <f>VLOOKUP(E6386,UPAH!$C:$F,4,0)</f>
        <v>93000</v>
      </c>
      <c r="I6386" s="31">
        <f t="shared" ref="I6386:I6389" si="661">+G6386*H6386</f>
        <v>18600</v>
      </c>
    </row>
    <row r="6387" spans="2:13" ht="15" customHeight="1">
      <c r="C6387" s="28"/>
      <c r="D6387" s="27" t="s">
        <v>52</v>
      </c>
      <c r="E6387" s="27" t="s">
        <v>64</v>
      </c>
      <c r="F6387" s="29" t="s">
        <v>50</v>
      </c>
      <c r="G6387" s="27">
        <v>0.3</v>
      </c>
      <c r="H6387" s="30">
        <f>VLOOKUP(E6387,UPAH!$C:$F,4,0)</f>
        <v>98000</v>
      </c>
      <c r="I6387" s="31">
        <f t="shared" si="661"/>
        <v>29400</v>
      </c>
    </row>
    <row r="6388" spans="2:13" ht="15" customHeight="1">
      <c r="C6388" s="28"/>
      <c r="D6388" s="27" t="s">
        <v>51</v>
      </c>
      <c r="E6388" s="27" t="s">
        <v>65</v>
      </c>
      <c r="F6388" s="29" t="s">
        <v>50</v>
      </c>
      <c r="G6388" s="27">
        <v>0.03</v>
      </c>
      <c r="H6388" s="30">
        <f>VLOOKUP(E6388,UPAH!$C:$F,4,0)</f>
        <v>106000</v>
      </c>
      <c r="I6388" s="31">
        <f t="shared" si="661"/>
        <v>3180</v>
      </c>
    </row>
    <row r="6389" spans="2:13" ht="15" customHeight="1">
      <c r="C6389" s="28"/>
      <c r="D6389" s="27" t="s">
        <v>49</v>
      </c>
      <c r="E6389" s="27" t="s">
        <v>66</v>
      </c>
      <c r="F6389" s="29" t="s">
        <v>50</v>
      </c>
      <c r="G6389" s="27">
        <v>0.01</v>
      </c>
      <c r="H6389" s="30">
        <f>VLOOKUP(E6389,UPAH!$C:$F,4,0)</f>
        <v>111000</v>
      </c>
      <c r="I6389" s="31">
        <f t="shared" si="661"/>
        <v>1110</v>
      </c>
    </row>
    <row r="6390" spans="2:13" ht="15" customHeight="1">
      <c r="C6390" s="28"/>
      <c r="D6390" s="28"/>
      <c r="E6390" s="28"/>
      <c r="F6390" s="34" t="s">
        <v>88</v>
      </c>
      <c r="G6390" s="35"/>
      <c r="H6390" s="33"/>
      <c r="I6390" s="32">
        <f>SUM(I6386:I6389)</f>
        <v>52290</v>
      </c>
    </row>
    <row r="6391" spans="2:13" ht="15" customHeight="1">
      <c r="C6391" s="27" t="s">
        <v>80</v>
      </c>
      <c r="D6391" s="27" t="s">
        <v>89</v>
      </c>
      <c r="E6391" s="28"/>
      <c r="F6391" s="28"/>
      <c r="G6391" s="28"/>
      <c r="H6391" s="33"/>
      <c r="I6391" s="28"/>
    </row>
    <row r="6392" spans="2:13" ht="15" customHeight="1">
      <c r="C6392" s="28"/>
      <c r="D6392" s="27" t="s">
        <v>47</v>
      </c>
      <c r="E6392" s="27" t="s">
        <v>2159</v>
      </c>
      <c r="F6392" s="30" t="str">
        <f>VLOOKUP(E6392,MATERIAL!$C:$F,3,0)</f>
        <v>m3</v>
      </c>
      <c r="G6392" s="27">
        <v>1.6299999999999999E-2</v>
      </c>
      <c r="H6392" s="30">
        <f>VLOOKUP(E6392,MATERIAL!$C:$F,4,0)</f>
        <v>6871700</v>
      </c>
      <c r="I6392" s="31">
        <f t="shared" ref="I6392:I6393" si="662">+G6392*H6392</f>
        <v>112008.70999999999</v>
      </c>
    </row>
    <row r="6393" spans="2:13" ht="15" customHeight="1">
      <c r="C6393" s="28"/>
      <c r="D6393" s="27" t="s">
        <v>2243</v>
      </c>
      <c r="E6393" s="27" t="s">
        <v>102</v>
      </c>
      <c r="F6393" s="30" t="str">
        <f>VLOOKUP(E6393,MATERIAL!$C:$F,3,0)</f>
        <v>Kg</v>
      </c>
      <c r="G6393" s="27">
        <v>0.25</v>
      </c>
      <c r="H6393" s="30">
        <f>VLOOKUP(E6393,MATERIAL!$C:$F,4,0)</f>
        <v>18000</v>
      </c>
      <c r="I6393" s="31">
        <f t="shared" si="662"/>
        <v>4500</v>
      </c>
    </row>
    <row r="6394" spans="2:13" ht="15" customHeight="1">
      <c r="C6394" s="28"/>
      <c r="D6394" s="28"/>
      <c r="E6394" s="28"/>
      <c r="F6394" s="34" t="s">
        <v>90</v>
      </c>
      <c r="G6394" s="35"/>
      <c r="H6394" s="33"/>
      <c r="I6394" s="32">
        <f>SUM(I6392:I6393)</f>
        <v>116508.70999999999</v>
      </c>
    </row>
    <row r="6395" spans="2:13" ht="15" customHeight="1">
      <c r="C6395" s="27" t="s">
        <v>81</v>
      </c>
      <c r="D6395" s="27" t="s">
        <v>91</v>
      </c>
      <c r="E6395" s="28"/>
      <c r="F6395" s="28"/>
      <c r="G6395" s="28"/>
      <c r="H6395" s="33"/>
      <c r="I6395" s="33"/>
    </row>
    <row r="6396" spans="2:13" ht="15" customHeight="1">
      <c r="C6396" s="28"/>
      <c r="D6396" s="28"/>
      <c r="E6396" s="28"/>
      <c r="F6396" s="34" t="s">
        <v>92</v>
      </c>
      <c r="G6396" s="35"/>
      <c r="H6396" s="33"/>
      <c r="I6396" s="33"/>
    </row>
    <row r="6397" spans="2:13" ht="15" customHeight="1">
      <c r="C6397" s="27" t="s">
        <v>82</v>
      </c>
      <c r="D6397" s="27" t="s">
        <v>93</v>
      </c>
      <c r="E6397" s="28"/>
      <c r="F6397" s="28"/>
      <c r="G6397" s="28"/>
      <c r="H6397" s="33"/>
      <c r="I6397" s="36">
        <f>I6390+I6394</f>
        <v>168798.71</v>
      </c>
    </row>
    <row r="6398" spans="2:13" ht="15" customHeight="1">
      <c r="C6398" s="27" t="s">
        <v>83</v>
      </c>
      <c r="D6398" s="27" t="str">
        <f>+"Overhead &amp; Profit "&amp;$L$3*100&amp;"%"</f>
        <v>Overhead &amp; Profit 9,5%</v>
      </c>
      <c r="E6398" s="28"/>
      <c r="F6398" s="28"/>
      <c r="G6398" s="27">
        <f>$L$3</f>
        <v>9.5000000000000001E-2</v>
      </c>
      <c r="H6398" s="28"/>
      <c r="I6398" s="36">
        <f>G6398*I6397</f>
        <v>16035.87745</v>
      </c>
    </row>
    <row r="6399" spans="2:13" ht="15" customHeight="1">
      <c r="B6399" s="37" t="str">
        <f>+$M$13&amp;J6399</f>
        <v>PK20</v>
      </c>
      <c r="C6399" s="27" t="s">
        <v>1</v>
      </c>
      <c r="D6399" s="27" t="s">
        <v>94</v>
      </c>
      <c r="E6399" s="28"/>
      <c r="F6399" s="28"/>
      <c r="G6399" s="28"/>
      <c r="H6399" s="33"/>
      <c r="I6399" s="36">
        <f>SUM(I6397:I6398)</f>
        <v>184834.58744999999</v>
      </c>
      <c r="J6399" s="21">
        <v>20</v>
      </c>
    </row>
    <row r="6400" spans="2:13" ht="15" customHeight="1">
      <c r="B6400" s="26"/>
    </row>
    <row r="6401" spans="2:13" ht="15" customHeight="1">
      <c r="B6401" s="26"/>
      <c r="C6401" s="21" t="str">
        <f>VLOOKUP(B6417,'REKAP ANALISA'!$C:$G,3,0)</f>
        <v>Pemasangan 1 m’ lisplank ukuran (3 x 20) cm, kayu kelas I atau kelas II</v>
      </c>
    </row>
    <row r="6402" spans="2:13">
      <c r="C6402" s="27" t="s">
        <v>0</v>
      </c>
      <c r="D6402" s="27" t="s">
        <v>60</v>
      </c>
      <c r="E6402" s="27" t="s">
        <v>59</v>
      </c>
      <c r="F6402" s="27" t="s">
        <v>61</v>
      </c>
      <c r="G6402" s="27" t="s">
        <v>62</v>
      </c>
      <c r="H6402" s="27" t="s">
        <v>85</v>
      </c>
      <c r="I6402" s="27" t="s">
        <v>86</v>
      </c>
      <c r="M6402" s="21"/>
    </row>
    <row r="6403" spans="2:13">
      <c r="C6403" s="27" t="s">
        <v>14</v>
      </c>
      <c r="D6403" s="27" t="s">
        <v>87</v>
      </c>
      <c r="E6403" s="28"/>
      <c r="F6403" s="28"/>
      <c r="G6403" s="28"/>
      <c r="H6403" s="28"/>
      <c r="I6403" s="28"/>
      <c r="M6403" s="21"/>
    </row>
    <row r="6404" spans="2:13" ht="15" customHeight="1">
      <c r="C6404" s="28"/>
      <c r="D6404" s="27" t="s">
        <v>53</v>
      </c>
      <c r="E6404" s="27" t="s">
        <v>63</v>
      </c>
      <c r="F6404" s="29" t="s">
        <v>50</v>
      </c>
      <c r="G6404" s="27">
        <v>0.1</v>
      </c>
      <c r="H6404" s="30">
        <f>VLOOKUP(E6404,UPAH!$C:$F,4,0)</f>
        <v>93000</v>
      </c>
      <c r="I6404" s="31">
        <f t="shared" ref="I6404:I6407" si="663">+G6404*H6404</f>
        <v>9300</v>
      </c>
    </row>
    <row r="6405" spans="2:13" ht="15" customHeight="1">
      <c r="C6405" s="28"/>
      <c r="D6405" s="27" t="s">
        <v>52</v>
      </c>
      <c r="E6405" s="27" t="s">
        <v>64</v>
      </c>
      <c r="F6405" s="29" t="s">
        <v>50</v>
      </c>
      <c r="G6405" s="27">
        <v>0.2</v>
      </c>
      <c r="H6405" s="30">
        <f>VLOOKUP(E6405,UPAH!$C:$F,4,0)</f>
        <v>98000</v>
      </c>
      <c r="I6405" s="31">
        <f t="shared" si="663"/>
        <v>19600</v>
      </c>
    </row>
    <row r="6406" spans="2:13" ht="15" customHeight="1">
      <c r="C6406" s="28"/>
      <c r="D6406" s="27" t="s">
        <v>51</v>
      </c>
      <c r="E6406" s="27" t="s">
        <v>65</v>
      </c>
      <c r="F6406" s="29" t="s">
        <v>50</v>
      </c>
      <c r="G6406" s="27">
        <v>0.02</v>
      </c>
      <c r="H6406" s="30">
        <f>VLOOKUP(E6406,UPAH!$C:$F,4,0)</f>
        <v>106000</v>
      </c>
      <c r="I6406" s="31">
        <f t="shared" si="663"/>
        <v>2120</v>
      </c>
    </row>
    <row r="6407" spans="2:13" ht="15" customHeight="1">
      <c r="C6407" s="28"/>
      <c r="D6407" s="27" t="s">
        <v>49</v>
      </c>
      <c r="E6407" s="27" t="s">
        <v>66</v>
      </c>
      <c r="F6407" s="29" t="s">
        <v>50</v>
      </c>
      <c r="G6407" s="27">
        <v>5.0000000000000001E-3</v>
      </c>
      <c r="H6407" s="30">
        <f>VLOOKUP(E6407,UPAH!$C:$F,4,0)</f>
        <v>111000</v>
      </c>
      <c r="I6407" s="31">
        <f t="shared" si="663"/>
        <v>555</v>
      </c>
    </row>
    <row r="6408" spans="2:13" ht="15" customHeight="1">
      <c r="C6408" s="28"/>
      <c r="D6408" s="28"/>
      <c r="E6408" s="28"/>
      <c r="F6408" s="34" t="s">
        <v>88</v>
      </c>
      <c r="G6408" s="35"/>
      <c r="H6408" s="33"/>
      <c r="I6408" s="32">
        <f>SUM(I6404:I6407)</f>
        <v>31575</v>
      </c>
    </row>
    <row r="6409" spans="2:13" ht="15" customHeight="1">
      <c r="C6409" s="27" t="s">
        <v>80</v>
      </c>
      <c r="D6409" s="27" t="s">
        <v>89</v>
      </c>
      <c r="E6409" s="28"/>
      <c r="F6409" s="28"/>
      <c r="G6409" s="28"/>
      <c r="H6409" s="33"/>
      <c r="I6409" s="28"/>
    </row>
    <row r="6410" spans="2:13" ht="15" customHeight="1">
      <c r="C6410" s="28"/>
      <c r="D6410" s="27" t="s">
        <v>2618</v>
      </c>
      <c r="E6410" s="27" t="s">
        <v>117</v>
      </c>
      <c r="F6410" s="30" t="str">
        <f>VLOOKUP(E6410,MATERIAL!$C:$F,3,0)</f>
        <v>m3</v>
      </c>
      <c r="G6410" s="27">
        <v>1.0800000000000001E-2</v>
      </c>
      <c r="H6410" s="30">
        <f>VLOOKUP(E6410,MATERIAL!$C:$F,4,0)</f>
        <v>10102300</v>
      </c>
      <c r="I6410" s="31">
        <f t="shared" ref="I6410:I6411" si="664">+G6410*H6410</f>
        <v>109104.84000000001</v>
      </c>
    </row>
    <row r="6411" spans="2:13" ht="15" customHeight="1">
      <c r="C6411" s="28"/>
      <c r="D6411" s="27" t="s">
        <v>2243</v>
      </c>
      <c r="E6411" s="27" t="s">
        <v>102</v>
      </c>
      <c r="F6411" s="30" t="str">
        <f>VLOOKUP(E6411,MATERIAL!$C:$F,3,0)</f>
        <v>Kg</v>
      </c>
      <c r="G6411" s="27">
        <v>0.1</v>
      </c>
      <c r="H6411" s="30">
        <f>VLOOKUP(E6411,MATERIAL!$C:$F,4,0)</f>
        <v>18000</v>
      </c>
      <c r="I6411" s="31">
        <f t="shared" si="664"/>
        <v>1800</v>
      </c>
    </row>
    <row r="6412" spans="2:13" ht="15" customHeight="1">
      <c r="C6412" s="28"/>
      <c r="D6412" s="28"/>
      <c r="E6412" s="28"/>
      <c r="F6412" s="34" t="s">
        <v>90</v>
      </c>
      <c r="G6412" s="35"/>
      <c r="H6412" s="33"/>
      <c r="I6412" s="32">
        <f>SUM(I6410:I6411)</f>
        <v>110904.84000000001</v>
      </c>
    </row>
    <row r="6413" spans="2:13" ht="15" customHeight="1">
      <c r="C6413" s="27" t="s">
        <v>81</v>
      </c>
      <c r="D6413" s="27" t="s">
        <v>91</v>
      </c>
      <c r="E6413" s="28"/>
      <c r="F6413" s="28"/>
      <c r="G6413" s="28"/>
      <c r="H6413" s="33"/>
      <c r="I6413" s="33"/>
    </row>
    <row r="6414" spans="2:13" ht="15" customHeight="1">
      <c r="C6414" s="28"/>
      <c r="D6414" s="28"/>
      <c r="E6414" s="28"/>
      <c r="F6414" s="34" t="s">
        <v>92</v>
      </c>
      <c r="G6414" s="35"/>
      <c r="H6414" s="33"/>
      <c r="I6414" s="33"/>
    </row>
    <row r="6415" spans="2:13" ht="15" customHeight="1">
      <c r="C6415" s="27" t="s">
        <v>82</v>
      </c>
      <c r="D6415" s="27" t="s">
        <v>93</v>
      </c>
      <c r="E6415" s="28"/>
      <c r="F6415" s="28"/>
      <c r="G6415" s="28"/>
      <c r="H6415" s="33"/>
      <c r="I6415" s="36">
        <f>I6408+I6412</f>
        <v>142479.84000000003</v>
      </c>
    </row>
    <row r="6416" spans="2:13" ht="15" customHeight="1">
      <c r="C6416" s="27" t="s">
        <v>83</v>
      </c>
      <c r="D6416" s="27" t="str">
        <f>+"Overhead &amp; Profit "&amp;$L$3*100&amp;"%"</f>
        <v>Overhead &amp; Profit 9,5%</v>
      </c>
      <c r="E6416" s="28"/>
      <c r="F6416" s="28"/>
      <c r="G6416" s="27">
        <f>$L$3</f>
        <v>9.5000000000000001E-2</v>
      </c>
      <c r="H6416" s="28"/>
      <c r="I6416" s="36">
        <f>G6416*I6415</f>
        <v>13535.584800000002</v>
      </c>
    </row>
    <row r="6417" spans="2:13" ht="15" customHeight="1">
      <c r="B6417" s="37" t="str">
        <f>+$M$13&amp;J6417</f>
        <v>PK21</v>
      </c>
      <c r="C6417" s="27" t="s">
        <v>1</v>
      </c>
      <c r="D6417" s="27" t="s">
        <v>94</v>
      </c>
      <c r="E6417" s="28"/>
      <c r="F6417" s="28"/>
      <c r="G6417" s="28"/>
      <c r="H6417" s="33"/>
      <c r="I6417" s="36">
        <f>SUM(I6415:I6416)</f>
        <v>156015.42480000004</v>
      </c>
      <c r="J6417" s="21">
        <v>21</v>
      </c>
    </row>
    <row r="6418" spans="2:13" ht="15" customHeight="1">
      <c r="B6418" s="26"/>
    </row>
    <row r="6419" spans="2:13" ht="15" customHeight="1">
      <c r="B6419" s="26"/>
      <c r="C6419" s="21" t="str">
        <f>VLOOKUP(B6435,'REKAP ANALISA'!$C:$G,3,0)</f>
        <v>Pemasangan 1 m’ lisplank ukuran (3 x 30) cm, kayu kelas I atau kelas II</v>
      </c>
    </row>
    <row r="6420" spans="2:13">
      <c r="C6420" s="27" t="s">
        <v>0</v>
      </c>
      <c r="D6420" s="27" t="s">
        <v>60</v>
      </c>
      <c r="E6420" s="27" t="s">
        <v>59</v>
      </c>
      <c r="F6420" s="27" t="s">
        <v>61</v>
      </c>
      <c r="G6420" s="27" t="s">
        <v>62</v>
      </c>
      <c r="H6420" s="27" t="s">
        <v>85</v>
      </c>
      <c r="I6420" s="27" t="s">
        <v>86</v>
      </c>
      <c r="M6420" s="21"/>
    </row>
    <row r="6421" spans="2:13">
      <c r="C6421" s="27" t="s">
        <v>14</v>
      </c>
      <c r="D6421" s="27" t="s">
        <v>87</v>
      </c>
      <c r="E6421" s="28"/>
      <c r="F6421" s="28"/>
      <c r="G6421" s="28"/>
      <c r="H6421" s="28"/>
      <c r="I6421" s="28"/>
      <c r="M6421" s="21"/>
    </row>
    <row r="6422" spans="2:13" ht="15" customHeight="1">
      <c r="C6422" s="28"/>
      <c r="D6422" s="27" t="s">
        <v>53</v>
      </c>
      <c r="E6422" s="27" t="s">
        <v>63</v>
      </c>
      <c r="F6422" s="29" t="s">
        <v>50</v>
      </c>
      <c r="G6422" s="27">
        <v>0.1</v>
      </c>
      <c r="H6422" s="30">
        <f>VLOOKUP(E6422,UPAH!$C:$F,4,0)</f>
        <v>93000</v>
      </c>
      <c r="I6422" s="31">
        <f t="shared" ref="I6422:I6425" si="665">+G6422*H6422</f>
        <v>9300</v>
      </c>
    </row>
    <row r="6423" spans="2:13" ht="15" customHeight="1">
      <c r="C6423" s="28"/>
      <c r="D6423" s="27" t="s">
        <v>52</v>
      </c>
      <c r="E6423" s="27" t="s">
        <v>64</v>
      </c>
      <c r="F6423" s="29" t="s">
        <v>50</v>
      </c>
      <c r="G6423" s="27">
        <v>0.2</v>
      </c>
      <c r="H6423" s="30">
        <f>VLOOKUP(E6423,UPAH!$C:$F,4,0)</f>
        <v>98000</v>
      </c>
      <c r="I6423" s="31">
        <f t="shared" si="665"/>
        <v>19600</v>
      </c>
    </row>
    <row r="6424" spans="2:13" ht="15" customHeight="1">
      <c r="C6424" s="28"/>
      <c r="D6424" s="27" t="s">
        <v>51</v>
      </c>
      <c r="E6424" s="27" t="s">
        <v>65</v>
      </c>
      <c r="F6424" s="29" t="s">
        <v>50</v>
      </c>
      <c r="G6424" s="27">
        <v>0.02</v>
      </c>
      <c r="H6424" s="30">
        <f>VLOOKUP(E6424,UPAH!$C:$F,4,0)</f>
        <v>106000</v>
      </c>
      <c r="I6424" s="31">
        <f t="shared" si="665"/>
        <v>2120</v>
      </c>
    </row>
    <row r="6425" spans="2:13" ht="15" customHeight="1">
      <c r="C6425" s="28"/>
      <c r="D6425" s="27" t="s">
        <v>49</v>
      </c>
      <c r="E6425" s="27" t="s">
        <v>66</v>
      </c>
      <c r="F6425" s="29" t="s">
        <v>50</v>
      </c>
      <c r="G6425" s="27">
        <v>5.0000000000000001E-3</v>
      </c>
      <c r="H6425" s="30">
        <f>VLOOKUP(E6425,UPAH!$C:$F,4,0)</f>
        <v>111000</v>
      </c>
      <c r="I6425" s="31">
        <f t="shared" si="665"/>
        <v>555</v>
      </c>
    </row>
    <row r="6426" spans="2:13" ht="15" customHeight="1">
      <c r="C6426" s="28"/>
      <c r="D6426" s="28"/>
      <c r="E6426" s="28"/>
      <c r="F6426" s="34" t="s">
        <v>88</v>
      </c>
      <c r="G6426" s="35"/>
      <c r="H6426" s="33"/>
      <c r="I6426" s="32">
        <f>SUM(I6422:I6425)</f>
        <v>31575</v>
      </c>
    </row>
    <row r="6427" spans="2:13" ht="15" customHeight="1">
      <c r="C6427" s="27" t="s">
        <v>80</v>
      </c>
      <c r="D6427" s="27" t="s">
        <v>89</v>
      </c>
      <c r="E6427" s="28"/>
      <c r="F6427" s="28"/>
      <c r="G6427" s="28"/>
      <c r="H6427" s="33"/>
      <c r="I6427" s="28"/>
    </row>
    <row r="6428" spans="2:13" ht="15" customHeight="1">
      <c r="C6428" s="28"/>
      <c r="D6428" s="27" t="s">
        <v>2618</v>
      </c>
      <c r="E6428" s="27" t="s">
        <v>117</v>
      </c>
      <c r="F6428" s="30" t="str">
        <f>VLOOKUP(E6428,MATERIAL!$C:$F,3,0)</f>
        <v>m3</v>
      </c>
      <c r="G6428" s="27">
        <v>1.0999999999999999E-2</v>
      </c>
      <c r="H6428" s="30">
        <f>VLOOKUP(E6428,MATERIAL!$C:$F,4,0)</f>
        <v>10102300</v>
      </c>
      <c r="I6428" s="31">
        <f t="shared" ref="I6428:I6429" si="666">+G6428*H6428</f>
        <v>111125.29999999999</v>
      </c>
    </row>
    <row r="6429" spans="2:13" ht="15" customHeight="1">
      <c r="C6429" s="28"/>
      <c r="D6429" s="27" t="s">
        <v>2243</v>
      </c>
      <c r="E6429" s="27" t="s">
        <v>102</v>
      </c>
      <c r="F6429" s="30" t="str">
        <f>VLOOKUP(E6429,MATERIAL!$C:$F,3,0)</f>
        <v>Kg</v>
      </c>
      <c r="G6429" s="27">
        <v>0.05</v>
      </c>
      <c r="H6429" s="30">
        <f>VLOOKUP(E6429,MATERIAL!$C:$F,4,0)</f>
        <v>18000</v>
      </c>
      <c r="I6429" s="31">
        <f t="shared" si="666"/>
        <v>900</v>
      </c>
    </row>
    <row r="6430" spans="2:13" ht="15" customHeight="1">
      <c r="C6430" s="28"/>
      <c r="D6430" s="28"/>
      <c r="E6430" s="28"/>
      <c r="F6430" s="34" t="s">
        <v>90</v>
      </c>
      <c r="G6430" s="35"/>
      <c r="H6430" s="33"/>
      <c r="I6430" s="32">
        <f>SUM(I6428:I6429)</f>
        <v>112025.29999999999</v>
      </c>
    </row>
    <row r="6431" spans="2:13" ht="15" customHeight="1">
      <c r="C6431" s="27" t="s">
        <v>81</v>
      </c>
      <c r="D6431" s="27" t="s">
        <v>91</v>
      </c>
      <c r="E6431" s="28"/>
      <c r="F6431" s="28"/>
      <c r="G6431" s="28"/>
      <c r="H6431" s="33"/>
      <c r="I6431" s="33"/>
    </row>
    <row r="6432" spans="2:13" ht="15" customHeight="1">
      <c r="C6432" s="28"/>
      <c r="D6432" s="28"/>
      <c r="E6432" s="28"/>
      <c r="F6432" s="34" t="s">
        <v>92</v>
      </c>
      <c r="G6432" s="35"/>
      <c r="H6432" s="33"/>
      <c r="I6432" s="33"/>
    </row>
    <row r="6433" spans="2:13" ht="15" customHeight="1">
      <c r="C6433" s="27" t="s">
        <v>82</v>
      </c>
      <c r="D6433" s="27" t="s">
        <v>93</v>
      </c>
      <c r="E6433" s="28"/>
      <c r="F6433" s="28"/>
      <c r="G6433" s="28"/>
      <c r="H6433" s="33"/>
      <c r="I6433" s="36">
        <f>I6426+I6430</f>
        <v>143600.29999999999</v>
      </c>
    </row>
    <row r="6434" spans="2:13" ht="15" customHeight="1">
      <c r="C6434" s="27" t="s">
        <v>83</v>
      </c>
      <c r="D6434" s="27" t="str">
        <f>+"Overhead &amp; Profit "&amp;$L$3*100&amp;"%"</f>
        <v>Overhead &amp; Profit 9,5%</v>
      </c>
      <c r="E6434" s="28"/>
      <c r="F6434" s="28"/>
      <c r="G6434" s="27">
        <f>$L$3</f>
        <v>9.5000000000000001E-2</v>
      </c>
      <c r="H6434" s="28"/>
      <c r="I6434" s="36">
        <f>G6434*I6433</f>
        <v>13642.028499999999</v>
      </c>
    </row>
    <row r="6435" spans="2:13" ht="15" customHeight="1">
      <c r="B6435" s="37" t="str">
        <f>+$M$13&amp;J6435</f>
        <v>PK22</v>
      </c>
      <c r="C6435" s="27" t="s">
        <v>1</v>
      </c>
      <c r="D6435" s="27" t="s">
        <v>94</v>
      </c>
      <c r="E6435" s="28"/>
      <c r="F6435" s="28"/>
      <c r="G6435" s="28"/>
      <c r="H6435" s="33"/>
      <c r="I6435" s="36">
        <f>SUM(I6433:I6434)</f>
        <v>157242.32849999997</v>
      </c>
      <c r="J6435" s="21">
        <v>22</v>
      </c>
    </row>
    <row r="6436" spans="2:13" ht="15" customHeight="1">
      <c r="B6436" s="26"/>
    </row>
    <row r="6437" spans="2:13" ht="15" customHeight="1">
      <c r="B6437" s="26"/>
      <c r="C6437" s="21" t="str">
        <f>VLOOKUP(B6453,'REKAP ANALISA'!$C:$G,3,0)</f>
        <v>Pemasangan 1 m2 rangka dinding pemisah (60 x 120) cm kayu kelas II atau III</v>
      </c>
    </row>
    <row r="6438" spans="2:13">
      <c r="C6438" s="27" t="s">
        <v>0</v>
      </c>
      <c r="D6438" s="27" t="s">
        <v>60</v>
      </c>
      <c r="E6438" s="27" t="s">
        <v>59</v>
      </c>
      <c r="F6438" s="27" t="s">
        <v>61</v>
      </c>
      <c r="G6438" s="27" t="s">
        <v>62</v>
      </c>
      <c r="H6438" s="27" t="s">
        <v>85</v>
      </c>
      <c r="I6438" s="27" t="s">
        <v>86</v>
      </c>
      <c r="M6438" s="21"/>
    </row>
    <row r="6439" spans="2:13">
      <c r="C6439" s="27" t="s">
        <v>14</v>
      </c>
      <c r="D6439" s="27" t="s">
        <v>87</v>
      </c>
      <c r="E6439" s="28"/>
      <c r="F6439" s="28"/>
      <c r="G6439" s="28"/>
      <c r="H6439" s="28"/>
      <c r="I6439" s="28"/>
      <c r="M6439" s="21"/>
    </row>
    <row r="6440" spans="2:13" ht="15" customHeight="1">
      <c r="C6440" s="28"/>
      <c r="D6440" s="27" t="s">
        <v>53</v>
      </c>
      <c r="E6440" s="27" t="s">
        <v>63</v>
      </c>
      <c r="F6440" s="29" t="s">
        <v>50</v>
      </c>
      <c r="G6440" s="27">
        <v>0.15</v>
      </c>
      <c r="H6440" s="30">
        <f>VLOOKUP(E6440,UPAH!$C:$F,4,0)</f>
        <v>93000</v>
      </c>
      <c r="I6440" s="31">
        <f t="shared" ref="I6440:I6443" si="667">+G6440*H6440</f>
        <v>13950</v>
      </c>
    </row>
    <row r="6441" spans="2:13" ht="15" customHeight="1">
      <c r="C6441" s="28"/>
      <c r="D6441" s="27" t="s">
        <v>52</v>
      </c>
      <c r="E6441" s="27" t="s">
        <v>64</v>
      </c>
      <c r="F6441" s="29" t="s">
        <v>50</v>
      </c>
      <c r="G6441" s="27">
        <v>0.45</v>
      </c>
      <c r="H6441" s="30">
        <f>VLOOKUP(E6441,UPAH!$C:$F,4,0)</f>
        <v>98000</v>
      </c>
      <c r="I6441" s="31">
        <f t="shared" si="667"/>
        <v>44100</v>
      </c>
    </row>
    <row r="6442" spans="2:13" ht="15" customHeight="1">
      <c r="C6442" s="28"/>
      <c r="D6442" s="27" t="s">
        <v>51</v>
      </c>
      <c r="E6442" s="27" t="s">
        <v>65</v>
      </c>
      <c r="F6442" s="29" t="s">
        <v>50</v>
      </c>
      <c r="G6442" s="27">
        <v>4.4999999999999998E-2</v>
      </c>
      <c r="H6442" s="30">
        <f>VLOOKUP(E6442,UPAH!$C:$F,4,0)</f>
        <v>106000</v>
      </c>
      <c r="I6442" s="31">
        <f t="shared" si="667"/>
        <v>4770</v>
      </c>
    </row>
    <row r="6443" spans="2:13" ht="15" customHeight="1">
      <c r="C6443" s="28"/>
      <c r="D6443" s="27" t="s">
        <v>49</v>
      </c>
      <c r="E6443" s="27" t="s">
        <v>66</v>
      </c>
      <c r="F6443" s="29" t="s">
        <v>50</v>
      </c>
      <c r="G6443" s="27">
        <v>8.0000000000000002E-3</v>
      </c>
      <c r="H6443" s="30">
        <f>VLOOKUP(E6443,UPAH!$C:$F,4,0)</f>
        <v>111000</v>
      </c>
      <c r="I6443" s="31">
        <f t="shared" si="667"/>
        <v>888</v>
      </c>
    </row>
    <row r="6444" spans="2:13" ht="15" customHeight="1">
      <c r="C6444" s="28"/>
      <c r="D6444" s="28"/>
      <c r="E6444" s="28"/>
      <c r="F6444" s="34" t="s">
        <v>88</v>
      </c>
      <c r="G6444" s="35"/>
      <c r="H6444" s="33"/>
      <c r="I6444" s="32">
        <f>SUM(I6440:I6443)</f>
        <v>63708</v>
      </c>
    </row>
    <row r="6445" spans="2:13" ht="15" customHeight="1">
      <c r="C6445" s="27" t="s">
        <v>80</v>
      </c>
      <c r="D6445" s="27" t="s">
        <v>89</v>
      </c>
      <c r="E6445" s="28"/>
      <c r="F6445" s="28"/>
      <c r="G6445" s="28"/>
      <c r="H6445" s="33"/>
      <c r="I6445" s="28"/>
    </row>
    <row r="6446" spans="2:13" ht="15" customHeight="1">
      <c r="C6446" s="28"/>
      <c r="D6446" s="27" t="s">
        <v>2616</v>
      </c>
      <c r="E6446" s="27" t="s">
        <v>115</v>
      </c>
      <c r="F6446" s="30" t="str">
        <f>VLOOKUP(E6446,MATERIAL!$C:$F,3,0)</f>
        <v>m3</v>
      </c>
      <c r="G6446" s="27">
        <v>2.8000000000000001E-2</v>
      </c>
      <c r="H6446" s="30">
        <f>VLOOKUP(E6446,MATERIAL!$C:$F,4,0)</f>
        <v>8811600</v>
      </c>
      <c r="I6446" s="31">
        <f t="shared" ref="I6446:I6447" si="668">+G6446*H6446</f>
        <v>246724.80000000002</v>
      </c>
    </row>
    <row r="6447" spans="2:13" ht="15" customHeight="1">
      <c r="C6447" s="28"/>
      <c r="D6447" s="27" t="s">
        <v>2243</v>
      </c>
      <c r="E6447" s="27" t="s">
        <v>102</v>
      </c>
      <c r="F6447" s="30" t="str">
        <f>VLOOKUP(E6447,MATERIAL!$C:$F,3,0)</f>
        <v>Kg</v>
      </c>
      <c r="G6447" s="27">
        <v>0.15</v>
      </c>
      <c r="H6447" s="30">
        <f>VLOOKUP(E6447,MATERIAL!$C:$F,4,0)</f>
        <v>18000</v>
      </c>
      <c r="I6447" s="31">
        <f t="shared" si="668"/>
        <v>2700</v>
      </c>
    </row>
    <row r="6448" spans="2:13" ht="15" customHeight="1">
      <c r="C6448" s="28"/>
      <c r="D6448" s="28"/>
      <c r="E6448" s="28"/>
      <c r="F6448" s="34" t="s">
        <v>90</v>
      </c>
      <c r="G6448" s="35"/>
      <c r="H6448" s="33"/>
      <c r="I6448" s="32">
        <f>SUM(I6446:I6447)</f>
        <v>249424.80000000002</v>
      </c>
    </row>
    <row r="6449" spans="2:13" ht="15" customHeight="1">
      <c r="C6449" s="27" t="s">
        <v>81</v>
      </c>
      <c r="D6449" s="27" t="s">
        <v>91</v>
      </c>
      <c r="E6449" s="28"/>
      <c r="F6449" s="28"/>
      <c r="G6449" s="28"/>
      <c r="H6449" s="33"/>
      <c r="I6449" s="33"/>
    </row>
    <row r="6450" spans="2:13" ht="15" customHeight="1">
      <c r="C6450" s="28"/>
      <c r="D6450" s="28"/>
      <c r="E6450" s="28"/>
      <c r="F6450" s="34" t="s">
        <v>92</v>
      </c>
      <c r="G6450" s="35"/>
      <c r="H6450" s="33"/>
      <c r="I6450" s="33"/>
    </row>
    <row r="6451" spans="2:13" ht="15" customHeight="1">
      <c r="C6451" s="27" t="s">
        <v>82</v>
      </c>
      <c r="D6451" s="27" t="s">
        <v>93</v>
      </c>
      <c r="E6451" s="28"/>
      <c r="F6451" s="28"/>
      <c r="G6451" s="28"/>
      <c r="H6451" s="33"/>
      <c r="I6451" s="36">
        <f>I6444+I6448</f>
        <v>313132.80000000005</v>
      </c>
    </row>
    <row r="6452" spans="2:13" ht="15" customHeight="1">
      <c r="C6452" s="27" t="s">
        <v>83</v>
      </c>
      <c r="D6452" s="27" t="str">
        <f>+"Overhead &amp; Profit "&amp;$L$3*100&amp;"%"</f>
        <v>Overhead &amp; Profit 9,5%</v>
      </c>
      <c r="E6452" s="28"/>
      <c r="F6452" s="28"/>
      <c r="G6452" s="27">
        <f>$L$3</f>
        <v>9.5000000000000001E-2</v>
      </c>
      <c r="H6452" s="28"/>
      <c r="I6452" s="36">
        <f>G6452*I6451</f>
        <v>29747.616000000005</v>
      </c>
    </row>
    <row r="6453" spans="2:13" ht="15" customHeight="1">
      <c r="B6453" s="37" t="str">
        <f>+$M$13&amp;J6453</f>
        <v>PK23</v>
      </c>
      <c r="C6453" s="27" t="s">
        <v>1</v>
      </c>
      <c r="D6453" s="27" t="s">
        <v>94</v>
      </c>
      <c r="E6453" s="28"/>
      <c r="F6453" s="28"/>
      <c r="G6453" s="28"/>
      <c r="H6453" s="33"/>
      <c r="I6453" s="36">
        <f>SUM(I6451:I6452)</f>
        <v>342880.41600000003</v>
      </c>
      <c r="J6453" s="21">
        <v>23</v>
      </c>
    </row>
    <row r="6454" spans="2:13" ht="15" customHeight="1">
      <c r="B6454" s="26"/>
    </row>
    <row r="6455" spans="2:13" ht="15" customHeight="1">
      <c r="B6455" s="26"/>
      <c r="C6455" s="21" t="str">
        <f>VLOOKUP(B6473,'REKAP ANALISA'!$C:$G,3,0)</f>
        <v>Pemasangan 1 m2 dinding pemisah teakwood rangkap, rangka kayu kelas II</v>
      </c>
    </row>
    <row r="6456" spans="2:13">
      <c r="C6456" s="27" t="s">
        <v>0</v>
      </c>
      <c r="D6456" s="27" t="s">
        <v>60</v>
      </c>
      <c r="E6456" s="27" t="s">
        <v>59</v>
      </c>
      <c r="F6456" s="27" t="s">
        <v>61</v>
      </c>
      <c r="G6456" s="27" t="s">
        <v>62</v>
      </c>
      <c r="H6456" s="27" t="s">
        <v>85</v>
      </c>
      <c r="I6456" s="27" t="s">
        <v>86</v>
      </c>
      <c r="M6456" s="21"/>
    </row>
    <row r="6457" spans="2:13">
      <c r="C6457" s="27" t="s">
        <v>14</v>
      </c>
      <c r="D6457" s="27" t="s">
        <v>87</v>
      </c>
      <c r="E6457" s="28"/>
      <c r="F6457" s="28"/>
      <c r="G6457" s="28"/>
      <c r="H6457" s="28"/>
      <c r="I6457" s="28"/>
      <c r="M6457" s="21"/>
    </row>
    <row r="6458" spans="2:13" ht="15" customHeight="1">
      <c r="C6458" s="28"/>
      <c r="D6458" s="27" t="s">
        <v>53</v>
      </c>
      <c r="E6458" s="27" t="s">
        <v>63</v>
      </c>
      <c r="F6458" s="29" t="s">
        <v>50</v>
      </c>
      <c r="G6458" s="27">
        <v>0.15</v>
      </c>
      <c r="H6458" s="30">
        <f>VLOOKUP(E6458,UPAH!$C:$F,4,0)</f>
        <v>93000</v>
      </c>
      <c r="I6458" s="31">
        <f t="shared" ref="I6458:I6461" si="669">+G6458*H6458</f>
        <v>13950</v>
      </c>
    </row>
    <row r="6459" spans="2:13" ht="15" customHeight="1">
      <c r="C6459" s="28"/>
      <c r="D6459" s="27" t="s">
        <v>52</v>
      </c>
      <c r="E6459" s="27" t="s">
        <v>64</v>
      </c>
      <c r="F6459" s="29" t="s">
        <v>50</v>
      </c>
      <c r="G6459" s="27">
        <v>0.45</v>
      </c>
      <c r="H6459" s="30">
        <f>VLOOKUP(E6459,UPAH!$C:$F,4,0)</f>
        <v>98000</v>
      </c>
      <c r="I6459" s="31">
        <f t="shared" si="669"/>
        <v>44100</v>
      </c>
    </row>
    <row r="6460" spans="2:13" ht="15" customHeight="1">
      <c r="C6460" s="28"/>
      <c r="D6460" s="27" t="s">
        <v>51</v>
      </c>
      <c r="E6460" s="27" t="s">
        <v>65</v>
      </c>
      <c r="F6460" s="29" t="s">
        <v>50</v>
      </c>
      <c r="G6460" s="27">
        <v>4.4999999999999998E-2</v>
      </c>
      <c r="H6460" s="30">
        <f>VLOOKUP(E6460,UPAH!$C:$F,4,0)</f>
        <v>106000</v>
      </c>
      <c r="I6460" s="31">
        <f t="shared" si="669"/>
        <v>4770</v>
      </c>
    </row>
    <row r="6461" spans="2:13" ht="15" customHeight="1">
      <c r="C6461" s="28"/>
      <c r="D6461" s="27" t="s">
        <v>49</v>
      </c>
      <c r="E6461" s="27" t="s">
        <v>66</v>
      </c>
      <c r="F6461" s="29" t="s">
        <v>50</v>
      </c>
      <c r="G6461" s="27">
        <v>8.0000000000000002E-3</v>
      </c>
      <c r="H6461" s="30">
        <f>VLOOKUP(E6461,UPAH!$C:$F,4,0)</f>
        <v>111000</v>
      </c>
      <c r="I6461" s="31">
        <f t="shared" si="669"/>
        <v>888</v>
      </c>
    </row>
    <row r="6462" spans="2:13" ht="15" customHeight="1">
      <c r="C6462" s="28"/>
      <c r="D6462" s="28"/>
      <c r="E6462" s="28"/>
      <c r="F6462" s="34" t="s">
        <v>88</v>
      </c>
      <c r="G6462" s="35"/>
      <c r="H6462" s="33"/>
      <c r="I6462" s="32">
        <f>SUM(I6458:I6461)</f>
        <v>63708</v>
      </c>
    </row>
    <row r="6463" spans="2:13" ht="15" customHeight="1">
      <c r="C6463" s="27" t="s">
        <v>80</v>
      </c>
      <c r="D6463" s="27" t="s">
        <v>89</v>
      </c>
      <c r="E6463" s="28"/>
      <c r="F6463" s="28"/>
      <c r="G6463" s="28"/>
      <c r="H6463" s="33"/>
      <c r="I6463" s="28"/>
    </row>
    <row r="6464" spans="2:13" ht="15" customHeight="1">
      <c r="C6464" s="28"/>
      <c r="D6464" s="27" t="s">
        <v>2629</v>
      </c>
      <c r="E6464" s="27" t="s">
        <v>115</v>
      </c>
      <c r="F6464" s="30" t="str">
        <f>VLOOKUP(E6464,MATERIAL!$C:$F,3,0)</f>
        <v>m3</v>
      </c>
      <c r="G6464" s="27">
        <v>2.8000000000000001E-2</v>
      </c>
      <c r="H6464" s="30">
        <f>VLOOKUP(E6464,MATERIAL!$C:$F,4,0)</f>
        <v>8811600</v>
      </c>
      <c r="I6464" s="31">
        <f t="shared" ref="I6464:I6467" si="670">+G6464*H6464</f>
        <v>246724.80000000002</v>
      </c>
    </row>
    <row r="6465" spans="2:13" ht="15" customHeight="1">
      <c r="C6465" s="28"/>
      <c r="D6465" s="27" t="s">
        <v>2243</v>
      </c>
      <c r="E6465" s="27" t="s">
        <v>102</v>
      </c>
      <c r="F6465" s="30" t="str">
        <f>VLOOKUP(E6465,MATERIAL!$C:$F,3,0)</f>
        <v>Kg</v>
      </c>
      <c r="G6465" s="27">
        <v>0.15</v>
      </c>
      <c r="H6465" s="30">
        <f>VLOOKUP(E6465,MATERIAL!$C:$F,4,0)</f>
        <v>18000</v>
      </c>
      <c r="I6465" s="31">
        <f t="shared" si="670"/>
        <v>2700</v>
      </c>
    </row>
    <row r="6466" spans="2:13" ht="15" customHeight="1">
      <c r="C6466" s="28"/>
      <c r="D6466" s="27" t="s">
        <v>2630</v>
      </c>
      <c r="E6466" s="27" t="s">
        <v>2631</v>
      </c>
      <c r="F6466" s="30" t="str">
        <f>VLOOKUP(E6466,MATERIAL!$C:$F,3,0)</f>
        <v>Lembar</v>
      </c>
      <c r="G6466" s="27">
        <v>0.86</v>
      </c>
      <c r="H6466" s="30">
        <f>VLOOKUP(E6466,MATERIAL!$C:$F,4,0)</f>
        <v>222000</v>
      </c>
      <c r="I6466" s="31">
        <f t="shared" si="670"/>
        <v>190920</v>
      </c>
    </row>
    <row r="6467" spans="2:13" ht="15" customHeight="1">
      <c r="C6467" s="28"/>
      <c r="D6467" s="27" t="s">
        <v>2469</v>
      </c>
      <c r="E6467" s="27" t="s">
        <v>2470</v>
      </c>
      <c r="F6467" s="30" t="str">
        <f>VLOOKUP(E6467,MATERIAL!$C:$F,3,0)</f>
        <v>Kg</v>
      </c>
      <c r="G6467" s="27">
        <v>0.56000000000000005</v>
      </c>
      <c r="H6467" s="30">
        <f>VLOOKUP(E6467,MATERIAL!$C:$F,4,0)</f>
        <v>82700</v>
      </c>
      <c r="I6467" s="31">
        <f t="shared" si="670"/>
        <v>46312.000000000007</v>
      </c>
    </row>
    <row r="6468" spans="2:13" ht="15" customHeight="1">
      <c r="C6468" s="28"/>
      <c r="D6468" s="28"/>
      <c r="E6468" s="28"/>
      <c r="F6468" s="34" t="s">
        <v>90</v>
      </c>
      <c r="G6468" s="35"/>
      <c r="H6468" s="33"/>
      <c r="I6468" s="32">
        <f>SUM(I6464:I6467)</f>
        <v>486656.80000000005</v>
      </c>
    </row>
    <row r="6469" spans="2:13" ht="15" customHeight="1">
      <c r="C6469" s="27" t="s">
        <v>81</v>
      </c>
      <c r="D6469" s="27" t="s">
        <v>91</v>
      </c>
      <c r="E6469" s="28"/>
      <c r="F6469" s="28"/>
      <c r="G6469" s="28"/>
      <c r="H6469" s="33"/>
      <c r="I6469" s="33"/>
    </row>
    <row r="6470" spans="2:13" ht="15" customHeight="1">
      <c r="C6470" s="28"/>
      <c r="D6470" s="28"/>
      <c r="E6470" s="28"/>
      <c r="F6470" s="34" t="s">
        <v>92</v>
      </c>
      <c r="G6470" s="35"/>
      <c r="H6470" s="33"/>
      <c r="I6470" s="33"/>
    </row>
    <row r="6471" spans="2:13" ht="15" customHeight="1">
      <c r="C6471" s="27" t="s">
        <v>82</v>
      </c>
      <c r="D6471" s="27" t="s">
        <v>93</v>
      </c>
      <c r="E6471" s="28"/>
      <c r="F6471" s="28"/>
      <c r="G6471" s="28"/>
      <c r="H6471" s="33"/>
      <c r="I6471" s="36">
        <f>I6462+I6468</f>
        <v>550364.80000000005</v>
      </c>
    </row>
    <row r="6472" spans="2:13" ht="15" customHeight="1">
      <c r="C6472" s="27" t="s">
        <v>83</v>
      </c>
      <c r="D6472" s="27" t="str">
        <f>+"Overhead &amp; Profit "&amp;$L$3*100&amp;"%"</f>
        <v>Overhead &amp; Profit 9,5%</v>
      </c>
      <c r="E6472" s="28"/>
      <c r="F6472" s="28"/>
      <c r="G6472" s="27">
        <f>$L$3</f>
        <v>9.5000000000000001E-2</v>
      </c>
      <c r="H6472" s="28"/>
      <c r="I6472" s="36">
        <f>G6472*I6471</f>
        <v>52284.656000000003</v>
      </c>
    </row>
    <row r="6473" spans="2:13" ht="15" customHeight="1">
      <c r="B6473" s="37" t="str">
        <f>+$M$13&amp;J6473</f>
        <v>PK24</v>
      </c>
      <c r="C6473" s="27" t="s">
        <v>1</v>
      </c>
      <c r="D6473" s="27" t="s">
        <v>94</v>
      </c>
      <c r="E6473" s="28"/>
      <c r="F6473" s="28"/>
      <c r="G6473" s="28"/>
      <c r="H6473" s="33"/>
      <c r="I6473" s="36">
        <f>SUM(I6471:I6472)</f>
        <v>602649.45600000001</v>
      </c>
      <c r="J6473" s="21">
        <v>24</v>
      </c>
    </row>
    <row r="6474" spans="2:13">
      <c r="B6474" s="26"/>
      <c r="M6474" s="21"/>
    </row>
    <row r="6475" spans="2:13">
      <c r="B6475" s="26"/>
      <c r="C6475" s="21" t="str">
        <f>VLOOKUP(B6493,'REKAP ANALISA'!$C:$G,3,0)</f>
        <v>Pemasangan 1 m2 dinding pemisah plywood rangkap, rangka kayu kelas II</v>
      </c>
      <c r="M6475" s="21"/>
    </row>
    <row r="6476" spans="2:13" ht="15" customHeight="1">
      <c r="C6476" s="27" t="s">
        <v>0</v>
      </c>
      <c r="D6476" s="27" t="s">
        <v>60</v>
      </c>
      <c r="E6476" s="27" t="s">
        <v>59</v>
      </c>
      <c r="F6476" s="27" t="s">
        <v>61</v>
      </c>
      <c r="G6476" s="27" t="s">
        <v>62</v>
      </c>
      <c r="H6476" s="27" t="s">
        <v>85</v>
      </c>
      <c r="I6476" s="27" t="s">
        <v>86</v>
      </c>
    </row>
    <row r="6477" spans="2:13" ht="15" customHeight="1">
      <c r="C6477" s="27" t="s">
        <v>14</v>
      </c>
      <c r="D6477" s="27" t="s">
        <v>87</v>
      </c>
      <c r="E6477" s="28"/>
      <c r="F6477" s="28"/>
      <c r="G6477" s="28"/>
      <c r="H6477" s="28"/>
      <c r="I6477" s="28"/>
    </row>
    <row r="6478" spans="2:13" ht="15" customHeight="1">
      <c r="C6478" s="28"/>
      <c r="D6478" s="27" t="s">
        <v>53</v>
      </c>
      <c r="E6478" s="27" t="s">
        <v>63</v>
      </c>
      <c r="F6478" s="29" t="s">
        <v>50</v>
      </c>
      <c r="G6478" s="27">
        <v>0.2</v>
      </c>
      <c r="H6478" s="30">
        <f>VLOOKUP(E6478,UPAH!$C:$F,4,0)</f>
        <v>93000</v>
      </c>
      <c r="I6478" s="31">
        <f t="shared" ref="I6478:I6481" si="671">+G6478*H6478</f>
        <v>18600</v>
      </c>
    </row>
    <row r="6479" spans="2:13" ht="15" customHeight="1">
      <c r="C6479" s="28"/>
      <c r="D6479" s="27" t="s">
        <v>52</v>
      </c>
      <c r="E6479" s="27" t="s">
        <v>64</v>
      </c>
      <c r="F6479" s="29" t="s">
        <v>50</v>
      </c>
      <c r="G6479" s="27">
        <v>0.6</v>
      </c>
      <c r="H6479" s="30">
        <f>VLOOKUP(E6479,UPAH!$C:$F,4,0)</f>
        <v>98000</v>
      </c>
      <c r="I6479" s="31">
        <f t="shared" si="671"/>
        <v>58800</v>
      </c>
    </row>
    <row r="6480" spans="2:13" ht="15" customHeight="1">
      <c r="C6480" s="28"/>
      <c r="D6480" s="27" t="s">
        <v>51</v>
      </c>
      <c r="E6480" s="27" t="s">
        <v>65</v>
      </c>
      <c r="F6480" s="29" t="s">
        <v>50</v>
      </c>
      <c r="G6480" s="27">
        <v>0.06</v>
      </c>
      <c r="H6480" s="30">
        <f>VLOOKUP(E6480,UPAH!$C:$F,4,0)</f>
        <v>106000</v>
      </c>
      <c r="I6480" s="31">
        <f t="shared" si="671"/>
        <v>6360</v>
      </c>
    </row>
    <row r="6481" spans="2:13" ht="15" customHeight="1">
      <c r="C6481" s="28"/>
      <c r="D6481" s="27" t="s">
        <v>49</v>
      </c>
      <c r="E6481" s="27" t="s">
        <v>66</v>
      </c>
      <c r="F6481" s="29" t="s">
        <v>50</v>
      </c>
      <c r="G6481" s="27">
        <v>0.01</v>
      </c>
      <c r="H6481" s="30">
        <f>VLOOKUP(E6481,UPAH!$C:$F,4,0)</f>
        <v>111000</v>
      </c>
      <c r="I6481" s="31">
        <f t="shared" si="671"/>
        <v>1110</v>
      </c>
    </row>
    <row r="6482" spans="2:13" ht="15" customHeight="1">
      <c r="C6482" s="28"/>
      <c r="D6482" s="28"/>
      <c r="E6482" s="28"/>
      <c r="F6482" s="34" t="s">
        <v>88</v>
      </c>
      <c r="G6482" s="35"/>
      <c r="H6482" s="33"/>
      <c r="I6482" s="32">
        <f>SUM(I6478:I6481)</f>
        <v>84870</v>
      </c>
    </row>
    <row r="6483" spans="2:13" ht="15" customHeight="1">
      <c r="C6483" s="27" t="s">
        <v>80</v>
      </c>
      <c r="D6483" s="27" t="s">
        <v>89</v>
      </c>
      <c r="E6483" s="28"/>
      <c r="F6483" s="28"/>
      <c r="G6483" s="28"/>
      <c r="H6483" s="33"/>
      <c r="I6483" s="28"/>
    </row>
    <row r="6484" spans="2:13" ht="15" customHeight="1">
      <c r="C6484" s="28"/>
      <c r="D6484" s="27" t="s">
        <v>2629</v>
      </c>
      <c r="E6484" s="27" t="s">
        <v>115</v>
      </c>
      <c r="F6484" s="30" t="str">
        <f>VLOOKUP(E6484,MATERIAL!$C:$F,3,0)</f>
        <v>m3</v>
      </c>
      <c r="G6484" s="27">
        <v>2.8000000000000001E-2</v>
      </c>
      <c r="H6484" s="30">
        <f>VLOOKUP(E6484,MATERIAL!$C:$F,4,0)</f>
        <v>8811600</v>
      </c>
      <c r="I6484" s="31">
        <f t="shared" ref="I6484:I6487" si="672">+G6484*H6484</f>
        <v>246724.80000000002</v>
      </c>
    </row>
    <row r="6485" spans="2:13" ht="15" customHeight="1">
      <c r="C6485" s="28"/>
      <c r="D6485" s="27" t="s">
        <v>2243</v>
      </c>
      <c r="E6485" s="27" t="s">
        <v>102</v>
      </c>
      <c r="F6485" s="30" t="str">
        <f>VLOOKUP(E6485,MATERIAL!$C:$F,3,0)</f>
        <v>Kg</v>
      </c>
      <c r="G6485" s="27">
        <v>0.15</v>
      </c>
      <c r="H6485" s="30">
        <f>VLOOKUP(E6485,MATERIAL!$C:$F,4,0)</f>
        <v>18000</v>
      </c>
      <c r="I6485" s="31">
        <f t="shared" si="672"/>
        <v>2700</v>
      </c>
    </row>
    <row r="6486" spans="2:13" ht="15" customHeight="1">
      <c r="C6486" s="28"/>
      <c r="D6486" s="27" t="s">
        <v>2178</v>
      </c>
      <c r="E6486" s="27" t="s">
        <v>2179</v>
      </c>
      <c r="F6486" s="30" t="str">
        <f>VLOOKUP(E6486,MATERIAL!$C:$F,3,0)</f>
        <v>Lembar</v>
      </c>
      <c r="G6486" s="27">
        <v>0.86</v>
      </c>
      <c r="H6486" s="30">
        <f>VLOOKUP(E6486,MATERIAL!$C:$F,4,0)</f>
        <v>117200</v>
      </c>
      <c r="I6486" s="31">
        <f t="shared" si="672"/>
        <v>100792</v>
      </c>
    </row>
    <row r="6487" spans="2:13" ht="15" customHeight="1">
      <c r="C6487" s="28"/>
      <c r="D6487" s="27" t="s">
        <v>2469</v>
      </c>
      <c r="E6487" s="27" t="s">
        <v>2470</v>
      </c>
      <c r="F6487" s="30" t="str">
        <f>VLOOKUP(E6487,MATERIAL!$C:$F,3,0)</f>
        <v>Kg</v>
      </c>
      <c r="G6487" s="27">
        <v>0.56000000000000005</v>
      </c>
      <c r="H6487" s="30">
        <f>VLOOKUP(E6487,MATERIAL!$C:$F,4,0)</f>
        <v>82700</v>
      </c>
      <c r="I6487" s="31">
        <f t="shared" si="672"/>
        <v>46312.000000000007</v>
      </c>
    </row>
    <row r="6488" spans="2:13" ht="15" customHeight="1">
      <c r="C6488" s="28"/>
      <c r="D6488" s="28"/>
      <c r="E6488" s="28"/>
      <c r="F6488" s="34" t="s">
        <v>90</v>
      </c>
      <c r="G6488" s="35"/>
      <c r="H6488" s="33"/>
      <c r="I6488" s="32">
        <f>SUM(I6484:I6487)</f>
        <v>396528.80000000005</v>
      </c>
    </row>
    <row r="6489" spans="2:13" ht="15" customHeight="1">
      <c r="C6489" s="27" t="s">
        <v>81</v>
      </c>
      <c r="D6489" s="27" t="s">
        <v>91</v>
      </c>
      <c r="E6489" s="28"/>
      <c r="F6489" s="28"/>
      <c r="G6489" s="28"/>
      <c r="H6489" s="33"/>
      <c r="I6489" s="33"/>
    </row>
    <row r="6490" spans="2:13" ht="15" customHeight="1">
      <c r="C6490" s="28"/>
      <c r="D6490" s="28"/>
      <c r="E6490" s="28"/>
      <c r="F6490" s="34" t="s">
        <v>92</v>
      </c>
      <c r="G6490" s="35"/>
      <c r="H6490" s="28"/>
      <c r="I6490" s="33"/>
    </row>
    <row r="6491" spans="2:13" ht="15" customHeight="1">
      <c r="C6491" s="27" t="s">
        <v>82</v>
      </c>
      <c r="D6491" s="27" t="s">
        <v>93</v>
      </c>
      <c r="E6491" s="28"/>
      <c r="F6491" s="28"/>
      <c r="G6491" s="28"/>
      <c r="H6491" s="33"/>
      <c r="I6491" s="36">
        <f>I6482+I6488</f>
        <v>481398.80000000005</v>
      </c>
    </row>
    <row r="6492" spans="2:13" ht="15" customHeight="1">
      <c r="C6492" s="27" t="s">
        <v>83</v>
      </c>
      <c r="D6492" s="27" t="str">
        <f>+"Overhead &amp; Profit "&amp;$L$3*100&amp;"%"</f>
        <v>Overhead &amp; Profit 9,5%</v>
      </c>
      <c r="E6492" s="28"/>
      <c r="F6492" s="28"/>
      <c r="G6492" s="27">
        <f>$L$3</f>
        <v>9.5000000000000001E-2</v>
      </c>
      <c r="H6492" s="28"/>
      <c r="I6492" s="36">
        <f>G6492*I6491</f>
        <v>45732.886000000006</v>
      </c>
    </row>
    <row r="6493" spans="2:13" ht="15" customHeight="1">
      <c r="B6493" s="37" t="str">
        <f>+$M$13&amp;J6493</f>
        <v>PK25</v>
      </c>
      <c r="C6493" s="27" t="s">
        <v>1</v>
      </c>
      <c r="D6493" s="27" t="s">
        <v>94</v>
      </c>
      <c r="E6493" s="28"/>
      <c r="F6493" s="28"/>
      <c r="G6493" s="28"/>
      <c r="H6493" s="33"/>
      <c r="I6493" s="36">
        <f>SUM(I6491:I6492)</f>
        <v>527131.6860000001</v>
      </c>
      <c r="J6493" s="21">
        <v>25</v>
      </c>
    </row>
    <row r="6494" spans="2:13">
      <c r="B6494" s="26"/>
      <c r="M6494" s="21"/>
    </row>
    <row r="6495" spans="2:13">
      <c r="B6495" s="26"/>
      <c r="C6495" s="21" t="str">
        <f>VLOOKUP(B6512,'REKAP ANALISA'!$C:$G,3,0)</f>
        <v>Pemasangan 1 m2 dinding lambrisering dari Kayu Papan kelas I</v>
      </c>
      <c r="M6495" s="21"/>
    </row>
    <row r="6496" spans="2:13" ht="15" customHeight="1">
      <c r="C6496" s="27" t="s">
        <v>0</v>
      </c>
      <c r="D6496" s="27" t="s">
        <v>60</v>
      </c>
      <c r="E6496" s="27" t="s">
        <v>59</v>
      </c>
      <c r="F6496" s="27" t="s">
        <v>61</v>
      </c>
      <c r="G6496" s="27" t="s">
        <v>62</v>
      </c>
      <c r="H6496" s="27" t="s">
        <v>85</v>
      </c>
      <c r="I6496" s="27" t="s">
        <v>86</v>
      </c>
    </row>
    <row r="6497" spans="2:10" ht="15" customHeight="1">
      <c r="C6497" s="27" t="s">
        <v>14</v>
      </c>
      <c r="D6497" s="27" t="s">
        <v>87</v>
      </c>
      <c r="E6497" s="28"/>
      <c r="F6497" s="28"/>
      <c r="G6497" s="28"/>
      <c r="H6497" s="28"/>
      <c r="I6497" s="28"/>
    </row>
    <row r="6498" spans="2:10" ht="15" customHeight="1">
      <c r="C6498" s="28"/>
      <c r="D6498" s="27" t="s">
        <v>53</v>
      </c>
      <c r="E6498" s="27" t="s">
        <v>63</v>
      </c>
      <c r="F6498" s="29" t="s">
        <v>50</v>
      </c>
      <c r="G6498" s="27">
        <v>0.6</v>
      </c>
      <c r="H6498" s="30">
        <f>VLOOKUP(E6498,UPAH!$C:$F,4,0)</f>
        <v>93000</v>
      </c>
      <c r="I6498" s="31">
        <f t="shared" ref="I6498:I6501" si="673">+G6498*H6498</f>
        <v>55800</v>
      </c>
    </row>
    <row r="6499" spans="2:10" ht="15" customHeight="1">
      <c r="C6499" s="28"/>
      <c r="D6499" s="27" t="s">
        <v>52</v>
      </c>
      <c r="E6499" s="27" t="s">
        <v>64</v>
      </c>
      <c r="F6499" s="29" t="s">
        <v>50</v>
      </c>
      <c r="G6499" s="27">
        <v>1.8</v>
      </c>
      <c r="H6499" s="30">
        <f>VLOOKUP(E6499,UPAH!$C:$F,4,0)</f>
        <v>98000</v>
      </c>
      <c r="I6499" s="31">
        <f t="shared" si="673"/>
        <v>176400</v>
      </c>
    </row>
    <row r="6500" spans="2:10" ht="15" customHeight="1">
      <c r="C6500" s="28"/>
      <c r="D6500" s="27" t="s">
        <v>51</v>
      </c>
      <c r="E6500" s="27" t="s">
        <v>65</v>
      </c>
      <c r="F6500" s="29" t="s">
        <v>50</v>
      </c>
      <c r="G6500" s="27">
        <v>0.18</v>
      </c>
      <c r="H6500" s="30">
        <f>VLOOKUP(E6500,UPAH!$C:$F,4,0)</f>
        <v>106000</v>
      </c>
      <c r="I6500" s="31">
        <f t="shared" si="673"/>
        <v>19080</v>
      </c>
    </row>
    <row r="6501" spans="2:10" ht="15" customHeight="1">
      <c r="C6501" s="28"/>
      <c r="D6501" s="27" t="s">
        <v>49</v>
      </c>
      <c r="E6501" s="27" t="s">
        <v>66</v>
      </c>
      <c r="F6501" s="29" t="s">
        <v>50</v>
      </c>
      <c r="G6501" s="27">
        <v>0.03</v>
      </c>
      <c r="H6501" s="30">
        <f>VLOOKUP(E6501,UPAH!$C:$F,4,0)</f>
        <v>111000</v>
      </c>
      <c r="I6501" s="31">
        <f t="shared" si="673"/>
        <v>3330</v>
      </c>
    </row>
    <row r="6502" spans="2:10" ht="15" customHeight="1">
      <c r="C6502" s="28"/>
      <c r="D6502" s="28"/>
      <c r="E6502" s="28"/>
      <c r="F6502" s="34" t="s">
        <v>88</v>
      </c>
      <c r="G6502" s="35"/>
      <c r="H6502" s="33"/>
      <c r="I6502" s="32">
        <f>SUM(I6498:I6501)</f>
        <v>254610</v>
      </c>
    </row>
    <row r="6503" spans="2:10" ht="15" customHeight="1">
      <c r="C6503" s="27" t="s">
        <v>80</v>
      </c>
      <c r="D6503" s="27" t="s">
        <v>89</v>
      </c>
      <c r="E6503" s="28"/>
      <c r="F6503" s="28"/>
      <c r="G6503" s="28"/>
      <c r="H6503" s="33"/>
      <c r="I6503" s="28"/>
    </row>
    <row r="6504" spans="2:10" ht="15" customHeight="1">
      <c r="C6504" s="28"/>
      <c r="D6504" s="27" t="s">
        <v>2618</v>
      </c>
      <c r="E6504" s="27" t="s">
        <v>117</v>
      </c>
      <c r="F6504" s="30" t="str">
        <f>VLOOKUP(E6504,MATERIAL!$C:$F,3,0)</f>
        <v>m3</v>
      </c>
      <c r="G6504" s="27">
        <v>7.0000000000000001E-3</v>
      </c>
      <c r="H6504" s="30">
        <f>VLOOKUP(E6504,MATERIAL!$C:$F,4,0)</f>
        <v>10102300</v>
      </c>
      <c r="I6504" s="31">
        <f t="shared" ref="I6504:I6506" si="674">+G6504*H6504</f>
        <v>70716.100000000006</v>
      </c>
    </row>
    <row r="6505" spans="2:10" ht="15" customHeight="1">
      <c r="C6505" s="28"/>
      <c r="D6505" s="27" t="s">
        <v>2243</v>
      </c>
      <c r="E6505" s="27" t="s">
        <v>102</v>
      </c>
      <c r="F6505" s="30" t="str">
        <f>VLOOKUP(E6505,MATERIAL!$C:$F,3,0)</f>
        <v>Kg</v>
      </c>
      <c r="G6505" s="27">
        <v>0.1</v>
      </c>
      <c r="H6505" s="30">
        <f>VLOOKUP(E6505,MATERIAL!$C:$F,4,0)</f>
        <v>18000</v>
      </c>
      <c r="I6505" s="31">
        <f t="shared" si="674"/>
        <v>1800</v>
      </c>
    </row>
    <row r="6506" spans="2:10" ht="15" customHeight="1">
      <c r="C6506" s="28"/>
      <c r="D6506" s="27" t="s">
        <v>2324</v>
      </c>
      <c r="E6506" s="27" t="s">
        <v>102</v>
      </c>
      <c r="F6506" s="30" t="str">
        <f>VLOOKUP(E6506,MATERIAL!$C:$F,3,0)</f>
        <v>Kg</v>
      </c>
      <c r="G6506" s="27">
        <v>0.15</v>
      </c>
      <c r="H6506" s="30">
        <f>VLOOKUP(E6506,MATERIAL!$C:$F,4,0)</f>
        <v>18000</v>
      </c>
      <c r="I6506" s="31">
        <f t="shared" si="674"/>
        <v>2700</v>
      </c>
    </row>
    <row r="6507" spans="2:10" ht="15" customHeight="1">
      <c r="C6507" s="28"/>
      <c r="D6507" s="28"/>
      <c r="E6507" s="28"/>
      <c r="F6507" s="34" t="s">
        <v>90</v>
      </c>
      <c r="G6507" s="35"/>
      <c r="H6507" s="33"/>
      <c r="I6507" s="32">
        <f>SUM(I6504:I6506)</f>
        <v>75216.100000000006</v>
      </c>
    </row>
    <row r="6508" spans="2:10" ht="15" customHeight="1">
      <c r="C6508" s="27" t="s">
        <v>81</v>
      </c>
      <c r="D6508" s="27" t="s">
        <v>91</v>
      </c>
      <c r="E6508" s="28"/>
      <c r="F6508" s="28"/>
      <c r="G6508" s="28"/>
      <c r="H6508" s="33"/>
      <c r="I6508" s="33"/>
    </row>
    <row r="6509" spans="2:10" ht="15" customHeight="1">
      <c r="C6509" s="28"/>
      <c r="D6509" s="28"/>
      <c r="E6509" s="28"/>
      <c r="F6509" s="34" t="s">
        <v>92</v>
      </c>
      <c r="G6509" s="35"/>
      <c r="H6509" s="33"/>
      <c r="I6509" s="33"/>
    </row>
    <row r="6510" spans="2:10" ht="15" customHeight="1">
      <c r="C6510" s="27" t="s">
        <v>82</v>
      </c>
      <c r="D6510" s="27" t="s">
        <v>93</v>
      </c>
      <c r="E6510" s="28"/>
      <c r="F6510" s="28"/>
      <c r="G6510" s="28"/>
      <c r="H6510" s="33"/>
      <c r="I6510" s="36">
        <f>I6502+I6507</f>
        <v>329826.09999999998</v>
      </c>
    </row>
    <row r="6511" spans="2:10" ht="15" customHeight="1">
      <c r="C6511" s="27" t="s">
        <v>83</v>
      </c>
      <c r="D6511" s="27" t="str">
        <f>+"Overhead &amp; Profit "&amp;$L$3*100&amp;"%"</f>
        <v>Overhead &amp; Profit 9,5%</v>
      </c>
      <c r="E6511" s="28"/>
      <c r="F6511" s="28"/>
      <c r="G6511" s="27">
        <f>$L$3</f>
        <v>9.5000000000000001E-2</v>
      </c>
      <c r="H6511" s="28"/>
      <c r="I6511" s="36">
        <f>G6511*I6510</f>
        <v>31333.479499999998</v>
      </c>
    </row>
    <row r="6512" spans="2:10" ht="15" customHeight="1">
      <c r="B6512" s="37" t="str">
        <f>+$M$13&amp;J6512</f>
        <v>PK26</v>
      </c>
      <c r="C6512" s="27" t="s">
        <v>1</v>
      </c>
      <c r="D6512" s="27" t="s">
        <v>94</v>
      </c>
      <c r="E6512" s="28"/>
      <c r="F6512" s="28"/>
      <c r="G6512" s="28"/>
      <c r="H6512" s="33"/>
      <c r="I6512" s="36">
        <f>SUM(I6510:I6511)</f>
        <v>361159.57949999999</v>
      </c>
      <c r="J6512" s="21">
        <v>26</v>
      </c>
    </row>
    <row r="6513" spans="2:13" ht="15" customHeight="1">
      <c r="B6513" s="26"/>
    </row>
    <row r="6514" spans="2:13">
      <c r="B6514" s="26"/>
      <c r="C6514" s="21" t="str">
        <f>VLOOKUP(B6530,'REKAP ANALISA'!$C:$G,3,0)</f>
        <v>Pemasangan 1 m2 dinding lambrisering dari plywood ukuran (120 x 240) cm</v>
      </c>
      <c r="M6514" s="21"/>
    </row>
    <row r="6515" spans="2:13">
      <c r="C6515" s="27" t="s">
        <v>0</v>
      </c>
      <c r="D6515" s="27" t="s">
        <v>60</v>
      </c>
      <c r="E6515" s="27" t="s">
        <v>59</v>
      </c>
      <c r="F6515" s="27" t="s">
        <v>61</v>
      </c>
      <c r="G6515" s="27" t="s">
        <v>62</v>
      </c>
      <c r="H6515" s="27" t="s">
        <v>85</v>
      </c>
      <c r="I6515" s="27" t="s">
        <v>86</v>
      </c>
      <c r="M6515" s="21"/>
    </row>
    <row r="6516" spans="2:13" ht="15" customHeight="1">
      <c r="C6516" s="27" t="s">
        <v>14</v>
      </c>
      <c r="D6516" s="27" t="s">
        <v>87</v>
      </c>
      <c r="E6516" s="28"/>
      <c r="F6516" s="28"/>
      <c r="G6516" s="28"/>
      <c r="H6516" s="28"/>
      <c r="I6516" s="28"/>
    </row>
    <row r="6517" spans="2:13" ht="15" customHeight="1">
      <c r="C6517" s="28"/>
      <c r="D6517" s="27" t="s">
        <v>53</v>
      </c>
      <c r="E6517" s="27" t="s">
        <v>63</v>
      </c>
      <c r="F6517" s="29" t="s">
        <v>50</v>
      </c>
      <c r="G6517" s="27">
        <v>2.5000000000000001E-2</v>
      </c>
      <c r="H6517" s="30">
        <f>VLOOKUP(E6517,UPAH!$C:$F,4,0)</f>
        <v>93000</v>
      </c>
      <c r="I6517" s="31">
        <f t="shared" ref="I6517:I6520" si="675">+G6517*H6517</f>
        <v>2325</v>
      </c>
    </row>
    <row r="6518" spans="2:13" ht="15" customHeight="1">
      <c r="C6518" s="28"/>
      <c r="D6518" s="27" t="s">
        <v>52</v>
      </c>
      <c r="E6518" s="27" t="s">
        <v>64</v>
      </c>
      <c r="F6518" s="29" t="s">
        <v>50</v>
      </c>
      <c r="G6518" s="27">
        <v>7.4999999999999997E-2</v>
      </c>
      <c r="H6518" s="30">
        <f>VLOOKUP(E6518,UPAH!$C:$F,4,0)</f>
        <v>98000</v>
      </c>
      <c r="I6518" s="31">
        <f t="shared" si="675"/>
        <v>7350</v>
      </c>
    </row>
    <row r="6519" spans="2:13" ht="15" customHeight="1">
      <c r="C6519" s="28"/>
      <c r="D6519" s="27" t="s">
        <v>51</v>
      </c>
      <c r="E6519" s="27" t="s">
        <v>65</v>
      </c>
      <c r="F6519" s="29" t="s">
        <v>50</v>
      </c>
      <c r="G6519" s="27">
        <v>8.0000000000000002E-3</v>
      </c>
      <c r="H6519" s="30">
        <f>VLOOKUP(E6519,UPAH!$C:$F,4,0)</f>
        <v>106000</v>
      </c>
      <c r="I6519" s="31">
        <f t="shared" si="675"/>
        <v>848</v>
      </c>
    </row>
    <row r="6520" spans="2:13" ht="15" customHeight="1">
      <c r="C6520" s="28"/>
      <c r="D6520" s="27" t="s">
        <v>49</v>
      </c>
      <c r="E6520" s="27" t="s">
        <v>66</v>
      </c>
      <c r="F6520" s="29" t="s">
        <v>50</v>
      </c>
      <c r="G6520" s="27">
        <v>1E-3</v>
      </c>
      <c r="H6520" s="30">
        <f>VLOOKUP(E6520,UPAH!$C:$F,4,0)</f>
        <v>111000</v>
      </c>
      <c r="I6520" s="31">
        <f t="shared" si="675"/>
        <v>111</v>
      </c>
    </row>
    <row r="6521" spans="2:13" ht="15" customHeight="1">
      <c r="C6521" s="28"/>
      <c r="D6521" s="28"/>
      <c r="E6521" s="28"/>
      <c r="F6521" s="34" t="s">
        <v>88</v>
      </c>
      <c r="G6521" s="35"/>
      <c r="H6521" s="33"/>
      <c r="I6521" s="32">
        <f>SUM(I6517:I6520)</f>
        <v>10634</v>
      </c>
    </row>
    <row r="6522" spans="2:13" ht="15" customHeight="1">
      <c r="C6522" s="27" t="s">
        <v>80</v>
      </c>
      <c r="D6522" s="27" t="s">
        <v>89</v>
      </c>
      <c r="E6522" s="28"/>
      <c r="F6522" s="28"/>
      <c r="G6522" s="28"/>
      <c r="H6522" s="33"/>
      <c r="I6522" s="28"/>
    </row>
    <row r="6523" spans="2:13" ht="15" customHeight="1">
      <c r="C6523" s="28"/>
      <c r="D6523" s="27" t="s">
        <v>2178</v>
      </c>
      <c r="E6523" s="27" t="s">
        <v>2179</v>
      </c>
      <c r="F6523" s="30" t="str">
        <f>VLOOKUP(E6523,MATERIAL!$C:$F,3,0)</f>
        <v>Lembar</v>
      </c>
      <c r="G6523" s="27">
        <v>0.4</v>
      </c>
      <c r="H6523" s="30">
        <f>VLOOKUP(E6523,MATERIAL!$C:$F,4,0)</f>
        <v>117200</v>
      </c>
      <c r="I6523" s="31">
        <f t="shared" ref="I6523:I6524" si="676">+G6523*H6523</f>
        <v>46880</v>
      </c>
    </row>
    <row r="6524" spans="2:13" ht="15" customHeight="1">
      <c r="C6524" s="28"/>
      <c r="D6524" s="27" t="s">
        <v>2243</v>
      </c>
      <c r="E6524" s="27" t="s">
        <v>102</v>
      </c>
      <c r="F6524" s="30" t="str">
        <f>VLOOKUP(E6524,MATERIAL!$C:$F,3,0)</f>
        <v>Kg</v>
      </c>
      <c r="G6524" s="27">
        <v>0.05</v>
      </c>
      <c r="H6524" s="30">
        <f>VLOOKUP(E6524,MATERIAL!$C:$F,4,0)</f>
        <v>18000</v>
      </c>
      <c r="I6524" s="31">
        <f t="shared" si="676"/>
        <v>900</v>
      </c>
    </row>
    <row r="6525" spans="2:13" ht="15" customHeight="1">
      <c r="C6525" s="28"/>
      <c r="D6525" s="28"/>
      <c r="E6525" s="28"/>
      <c r="F6525" s="34" t="s">
        <v>90</v>
      </c>
      <c r="G6525" s="35"/>
      <c r="H6525" s="33"/>
      <c r="I6525" s="32">
        <f>SUM(I6523:I6524)</f>
        <v>47780</v>
      </c>
    </row>
    <row r="6526" spans="2:13" ht="15" customHeight="1">
      <c r="C6526" s="27" t="s">
        <v>81</v>
      </c>
      <c r="D6526" s="27" t="s">
        <v>91</v>
      </c>
      <c r="E6526" s="28"/>
      <c r="F6526" s="28"/>
      <c r="G6526" s="28"/>
      <c r="H6526" s="33"/>
      <c r="I6526" s="33"/>
    </row>
    <row r="6527" spans="2:13" ht="15" customHeight="1">
      <c r="C6527" s="28"/>
      <c r="D6527" s="28"/>
      <c r="E6527" s="28"/>
      <c r="F6527" s="34" t="s">
        <v>92</v>
      </c>
      <c r="G6527" s="35"/>
      <c r="H6527" s="33"/>
      <c r="I6527" s="33"/>
    </row>
    <row r="6528" spans="2:13" ht="15" customHeight="1">
      <c r="C6528" s="27" t="s">
        <v>82</v>
      </c>
      <c r="D6528" s="27" t="s">
        <v>93</v>
      </c>
      <c r="E6528" s="28"/>
      <c r="F6528" s="28"/>
      <c r="G6528" s="28"/>
      <c r="H6528" s="33"/>
      <c r="I6528" s="36">
        <f>I6521+I6525</f>
        <v>58414</v>
      </c>
    </row>
    <row r="6529" spans="2:13" ht="15" customHeight="1">
      <c r="C6529" s="27" t="s">
        <v>83</v>
      </c>
      <c r="D6529" s="27" t="str">
        <f>+"Overhead &amp; Profit "&amp;$L$3*100&amp;"%"</f>
        <v>Overhead &amp; Profit 9,5%</v>
      </c>
      <c r="E6529" s="28"/>
      <c r="F6529" s="28"/>
      <c r="G6529" s="27">
        <f>$L$3</f>
        <v>9.5000000000000001E-2</v>
      </c>
      <c r="H6529" s="28"/>
      <c r="I6529" s="36">
        <f>G6529*I6528</f>
        <v>5549.33</v>
      </c>
    </row>
    <row r="6530" spans="2:13" ht="15" customHeight="1">
      <c r="B6530" s="37" t="str">
        <f>+$M$13&amp;J6530</f>
        <v>PK27</v>
      </c>
      <c r="C6530" s="27" t="s">
        <v>1</v>
      </c>
      <c r="D6530" s="27" t="s">
        <v>94</v>
      </c>
      <c r="E6530" s="28"/>
      <c r="F6530" s="28"/>
      <c r="G6530" s="28"/>
      <c r="H6530" s="33"/>
      <c r="I6530" s="36">
        <f>SUM(I6528:I6529)</f>
        <v>63963.33</v>
      </c>
      <c r="J6530" s="21">
        <v>27</v>
      </c>
    </row>
    <row r="6531" spans="2:13" ht="15" customHeight="1">
      <c r="B6531" s="26"/>
    </row>
    <row r="6532" spans="2:13" ht="15" customHeight="1">
      <c r="B6532" s="26"/>
      <c r="C6532" s="21" t="str">
        <f>VLOOKUP(B6550,'REKAP ANALISA'!$C:$G,3,0)</f>
        <v>Pemasangan 1 m2 dinding bilik, rangka kayu kelas III atau IV</v>
      </c>
    </row>
    <row r="6533" spans="2:13">
      <c r="C6533" s="27" t="s">
        <v>0</v>
      </c>
      <c r="D6533" s="27" t="s">
        <v>60</v>
      </c>
      <c r="E6533" s="27" t="s">
        <v>59</v>
      </c>
      <c r="F6533" s="27" t="s">
        <v>61</v>
      </c>
      <c r="G6533" s="27" t="s">
        <v>62</v>
      </c>
      <c r="H6533" s="27" t="s">
        <v>85</v>
      </c>
      <c r="I6533" s="27" t="s">
        <v>86</v>
      </c>
      <c r="M6533" s="21"/>
    </row>
    <row r="6534" spans="2:13">
      <c r="C6534" s="27" t="s">
        <v>14</v>
      </c>
      <c r="D6534" s="27" t="s">
        <v>87</v>
      </c>
      <c r="E6534" s="28"/>
      <c r="F6534" s="28"/>
      <c r="G6534" s="28"/>
      <c r="H6534" s="33"/>
      <c r="I6534" s="28"/>
      <c r="M6534" s="21"/>
    </row>
    <row r="6535" spans="2:13" ht="15" customHeight="1">
      <c r="C6535" s="28"/>
      <c r="D6535" s="27" t="s">
        <v>53</v>
      </c>
      <c r="E6535" s="27" t="s">
        <v>63</v>
      </c>
      <c r="F6535" s="29" t="s">
        <v>50</v>
      </c>
      <c r="G6535" s="27">
        <v>0.1</v>
      </c>
      <c r="H6535" s="30">
        <f>VLOOKUP(E6535,UPAH!$C:$F,4,0)</f>
        <v>93000</v>
      </c>
      <c r="I6535" s="31">
        <f t="shared" ref="I6535:I6538" si="677">+G6535*H6535</f>
        <v>9300</v>
      </c>
    </row>
    <row r="6536" spans="2:13" ht="15" customHeight="1">
      <c r="C6536" s="28"/>
      <c r="D6536" s="27" t="s">
        <v>52</v>
      </c>
      <c r="E6536" s="27" t="s">
        <v>64</v>
      </c>
      <c r="F6536" s="29" t="s">
        <v>50</v>
      </c>
      <c r="G6536" s="27">
        <v>0.05</v>
      </c>
      <c r="H6536" s="30">
        <f>VLOOKUP(E6536,UPAH!$C:$F,4,0)</f>
        <v>98000</v>
      </c>
      <c r="I6536" s="31">
        <f t="shared" si="677"/>
        <v>4900</v>
      </c>
    </row>
    <row r="6537" spans="2:13" ht="15" customHeight="1">
      <c r="C6537" s="28"/>
      <c r="D6537" s="27" t="s">
        <v>51</v>
      </c>
      <c r="E6537" s="27" t="s">
        <v>65</v>
      </c>
      <c r="F6537" s="29" t="s">
        <v>50</v>
      </c>
      <c r="G6537" s="27">
        <v>5.0000000000000001E-3</v>
      </c>
      <c r="H6537" s="30">
        <f>VLOOKUP(E6537,UPAH!$C:$F,4,0)</f>
        <v>106000</v>
      </c>
      <c r="I6537" s="31">
        <f t="shared" si="677"/>
        <v>530</v>
      </c>
    </row>
    <row r="6538" spans="2:13" ht="15" customHeight="1">
      <c r="C6538" s="28"/>
      <c r="D6538" s="27" t="s">
        <v>49</v>
      </c>
      <c r="E6538" s="27" t="s">
        <v>66</v>
      </c>
      <c r="F6538" s="29" t="s">
        <v>50</v>
      </c>
      <c r="G6538" s="27">
        <v>5.0000000000000001E-3</v>
      </c>
      <c r="H6538" s="30">
        <f>VLOOKUP(E6538,UPAH!$C:$F,4,0)</f>
        <v>111000</v>
      </c>
      <c r="I6538" s="31">
        <f t="shared" si="677"/>
        <v>555</v>
      </c>
    </row>
    <row r="6539" spans="2:13" ht="15" customHeight="1">
      <c r="C6539" s="28"/>
      <c r="D6539" s="28"/>
      <c r="E6539" s="28"/>
      <c r="F6539" s="34" t="s">
        <v>88</v>
      </c>
      <c r="G6539" s="35"/>
      <c r="H6539" s="33"/>
      <c r="I6539" s="32">
        <f>SUM(I6535:I6538)</f>
        <v>15285</v>
      </c>
    </row>
    <row r="6540" spans="2:13" ht="15" customHeight="1">
      <c r="C6540" s="27" t="s">
        <v>80</v>
      </c>
      <c r="D6540" s="27" t="s">
        <v>89</v>
      </c>
      <c r="E6540" s="28"/>
      <c r="F6540" s="28"/>
      <c r="G6540" s="28"/>
      <c r="H6540" s="33"/>
      <c r="I6540" s="28"/>
    </row>
    <row r="6541" spans="2:13" ht="15" customHeight="1">
      <c r="C6541" s="28"/>
      <c r="D6541" s="27" t="s">
        <v>2632</v>
      </c>
      <c r="E6541" s="27" t="s">
        <v>2633</v>
      </c>
      <c r="F6541" s="30" t="str">
        <f>VLOOKUP(E6541,MATERIAL!$C:$F,3,0)</f>
        <v>m2</v>
      </c>
      <c r="G6541" s="27">
        <v>1.5</v>
      </c>
      <c r="H6541" s="30">
        <f>VLOOKUP(E6541,MATERIAL!$C:$F,4,0)</f>
        <v>18100</v>
      </c>
      <c r="I6541" s="31">
        <f t="shared" ref="I6541:I6544" si="678">+G6541*H6541</f>
        <v>27150</v>
      </c>
    </row>
    <row r="6542" spans="2:13" ht="15" customHeight="1">
      <c r="C6542" s="28"/>
      <c r="D6542" s="27" t="s">
        <v>47</v>
      </c>
      <c r="E6542" s="27" t="s">
        <v>2159</v>
      </c>
      <c r="F6542" s="30" t="str">
        <f>VLOOKUP(E6542,MATERIAL!$C:$F,3,0)</f>
        <v>m3</v>
      </c>
      <c r="G6542" s="27">
        <v>1.4E-2</v>
      </c>
      <c r="H6542" s="30">
        <f>VLOOKUP(E6542,MATERIAL!$C:$F,4,0)</f>
        <v>6871700</v>
      </c>
      <c r="I6542" s="31">
        <f t="shared" si="678"/>
        <v>96203.8</v>
      </c>
    </row>
    <row r="6543" spans="2:13" ht="15" customHeight="1">
      <c r="C6543" s="28"/>
      <c r="D6543" s="27" t="s">
        <v>2243</v>
      </c>
      <c r="E6543" s="27" t="s">
        <v>102</v>
      </c>
      <c r="F6543" s="30" t="str">
        <f>VLOOKUP(E6543,MATERIAL!$C:$F,3,0)</f>
        <v>Kg</v>
      </c>
      <c r="G6543" s="27">
        <v>1.2E-2</v>
      </c>
      <c r="H6543" s="30">
        <f>VLOOKUP(E6543,MATERIAL!$C:$F,4,0)</f>
        <v>18000</v>
      </c>
      <c r="I6543" s="31">
        <f t="shared" si="678"/>
        <v>216</v>
      </c>
    </row>
    <row r="6544" spans="2:13" ht="15" customHeight="1">
      <c r="C6544" s="28"/>
      <c r="D6544" s="27" t="s">
        <v>2634</v>
      </c>
      <c r="E6544" s="27" t="s">
        <v>2635</v>
      </c>
      <c r="F6544" s="30" t="str">
        <f>VLOOKUP(E6544,MATERIAL!$C:$F,3,0)</f>
        <v>m3</v>
      </c>
      <c r="G6544" s="27">
        <v>3.0000000000000001E-3</v>
      </c>
      <c r="H6544" s="30">
        <f>VLOOKUP(E6544,MATERIAL!$C:$F,4,0)</f>
        <v>845300</v>
      </c>
      <c r="I6544" s="31">
        <f t="shared" si="678"/>
        <v>2535.9</v>
      </c>
    </row>
    <row r="6545" spans="2:13" ht="15" customHeight="1">
      <c r="C6545" s="28"/>
      <c r="D6545" s="28"/>
      <c r="E6545" s="28"/>
      <c r="F6545" s="34" t="s">
        <v>90</v>
      </c>
      <c r="G6545" s="35"/>
      <c r="H6545" s="33"/>
      <c r="I6545" s="32">
        <f>SUM(I6541:I6544)</f>
        <v>126105.7</v>
      </c>
    </row>
    <row r="6546" spans="2:13" ht="15" customHeight="1">
      <c r="C6546" s="27" t="s">
        <v>81</v>
      </c>
      <c r="D6546" s="27" t="s">
        <v>91</v>
      </c>
      <c r="E6546" s="28"/>
      <c r="F6546" s="28"/>
      <c r="G6546" s="28"/>
      <c r="H6546" s="33"/>
      <c r="I6546" s="33"/>
    </row>
    <row r="6547" spans="2:13" ht="15" customHeight="1">
      <c r="C6547" s="28"/>
      <c r="D6547" s="28"/>
      <c r="E6547" s="28"/>
      <c r="F6547" s="34" t="s">
        <v>92</v>
      </c>
      <c r="G6547" s="35"/>
      <c r="H6547" s="33"/>
      <c r="I6547" s="33"/>
    </row>
    <row r="6548" spans="2:13" ht="15" customHeight="1">
      <c r="C6548" s="27" t="s">
        <v>82</v>
      </c>
      <c r="D6548" s="27" t="s">
        <v>93</v>
      </c>
      <c r="E6548" s="28"/>
      <c r="F6548" s="28"/>
      <c r="G6548" s="28"/>
      <c r="H6548" s="33"/>
      <c r="I6548" s="36">
        <f>I6539+I6545</f>
        <v>141390.70000000001</v>
      </c>
    </row>
    <row r="6549" spans="2:13" ht="15" customHeight="1">
      <c r="C6549" s="27" t="s">
        <v>83</v>
      </c>
      <c r="D6549" s="27" t="str">
        <f>+"Overhead &amp; Profit "&amp;$L$3*100&amp;"%"</f>
        <v>Overhead &amp; Profit 9,5%</v>
      </c>
      <c r="E6549" s="28"/>
      <c r="F6549" s="28"/>
      <c r="G6549" s="27">
        <f>$L$3</f>
        <v>9.5000000000000001E-2</v>
      </c>
      <c r="H6549" s="28"/>
      <c r="I6549" s="36">
        <f>G6549*I6548</f>
        <v>13432.116500000002</v>
      </c>
    </row>
    <row r="6550" spans="2:13" ht="15" customHeight="1">
      <c r="B6550" s="37" t="str">
        <f>+$M$13&amp;J6550</f>
        <v>PK28</v>
      </c>
      <c r="C6550" s="27" t="s">
        <v>1</v>
      </c>
      <c r="D6550" s="27" t="s">
        <v>94</v>
      </c>
      <c r="E6550" s="28"/>
      <c r="F6550" s="28"/>
      <c r="G6550" s="28"/>
      <c r="H6550" s="33"/>
      <c r="I6550" s="36">
        <f>SUM(I6548:I6549)</f>
        <v>154822.81650000002</v>
      </c>
      <c r="J6550" s="21">
        <v>28</v>
      </c>
    </row>
    <row r="6551" spans="2:13">
      <c r="B6551" s="26"/>
      <c r="M6551" s="21"/>
    </row>
    <row r="6552" spans="2:13">
      <c r="B6552" s="26"/>
      <c r="C6552" s="21" t="str">
        <f>'REKAP ANALISA'!D374</f>
        <v>HARGA SATUAN PEKERJAAN KUNCI DAN KACA</v>
      </c>
      <c r="M6552" s="21"/>
    </row>
    <row r="6553" spans="2:13" ht="15" customHeight="1">
      <c r="B6553" s="26"/>
      <c r="C6553" s="21" t="str">
        <f>VLOOKUP(B6568,'REKAP ANALISA'!$C:$G,3,0)</f>
        <v>Pemasangan 1 buah kunci tanam antik</v>
      </c>
    </row>
    <row r="6554" spans="2:13" ht="15" customHeight="1">
      <c r="C6554" s="27" t="s">
        <v>0</v>
      </c>
      <c r="D6554" s="27" t="s">
        <v>60</v>
      </c>
      <c r="E6554" s="27" t="s">
        <v>59</v>
      </c>
      <c r="F6554" s="27" t="s">
        <v>61</v>
      </c>
      <c r="G6554" s="27" t="s">
        <v>62</v>
      </c>
      <c r="H6554" s="27" t="s">
        <v>85</v>
      </c>
      <c r="I6554" s="27" t="s">
        <v>86</v>
      </c>
    </row>
    <row r="6555" spans="2:13" ht="15" customHeight="1">
      <c r="C6555" s="27" t="s">
        <v>14</v>
      </c>
      <c r="D6555" s="27" t="s">
        <v>87</v>
      </c>
      <c r="E6555" s="28"/>
      <c r="F6555" s="28"/>
      <c r="G6555" s="28"/>
      <c r="H6555" s="33"/>
      <c r="I6555" s="28"/>
    </row>
    <row r="6556" spans="2:13" ht="15" customHeight="1">
      <c r="C6556" s="28"/>
      <c r="D6556" s="27" t="s">
        <v>53</v>
      </c>
      <c r="E6556" s="27" t="s">
        <v>63</v>
      </c>
      <c r="F6556" s="29" t="s">
        <v>50</v>
      </c>
      <c r="G6556" s="27">
        <v>0.06</v>
      </c>
      <c r="H6556" s="30">
        <f>VLOOKUP(E6556,UPAH!$C:$F,4,0)</f>
        <v>93000</v>
      </c>
      <c r="I6556" s="31">
        <f t="shared" ref="I6556:I6559" si="679">+G6556*H6556</f>
        <v>5580</v>
      </c>
    </row>
    <row r="6557" spans="2:13" ht="15" customHeight="1">
      <c r="C6557" s="28"/>
      <c r="D6557" s="27" t="s">
        <v>52</v>
      </c>
      <c r="E6557" s="27" t="s">
        <v>64</v>
      </c>
      <c r="F6557" s="29" t="s">
        <v>50</v>
      </c>
      <c r="G6557" s="27">
        <v>0.6</v>
      </c>
      <c r="H6557" s="30">
        <f>VLOOKUP(E6557,UPAH!$C:$F,4,0)</f>
        <v>98000</v>
      </c>
      <c r="I6557" s="31">
        <f t="shared" si="679"/>
        <v>58800</v>
      </c>
    </row>
    <row r="6558" spans="2:13" ht="15" customHeight="1">
      <c r="C6558" s="28"/>
      <c r="D6558" s="27" t="s">
        <v>51</v>
      </c>
      <c r="E6558" s="27" t="s">
        <v>65</v>
      </c>
      <c r="F6558" s="29" t="s">
        <v>50</v>
      </c>
      <c r="G6558" s="27">
        <v>0.06</v>
      </c>
      <c r="H6558" s="30">
        <f>VLOOKUP(E6558,UPAH!$C:$F,4,0)</f>
        <v>106000</v>
      </c>
      <c r="I6558" s="31">
        <f t="shared" si="679"/>
        <v>6360</v>
      </c>
    </row>
    <row r="6559" spans="2:13" ht="15" customHeight="1">
      <c r="C6559" s="28"/>
      <c r="D6559" s="27" t="s">
        <v>49</v>
      </c>
      <c r="E6559" s="27" t="s">
        <v>66</v>
      </c>
      <c r="F6559" s="29" t="s">
        <v>50</v>
      </c>
      <c r="G6559" s="27">
        <v>3.0000000000000001E-3</v>
      </c>
      <c r="H6559" s="30">
        <f>VLOOKUP(E6559,UPAH!$C:$F,4,0)</f>
        <v>111000</v>
      </c>
      <c r="I6559" s="31">
        <f t="shared" si="679"/>
        <v>333</v>
      </c>
    </row>
    <row r="6560" spans="2:13" ht="15" customHeight="1">
      <c r="C6560" s="28"/>
      <c r="D6560" s="28"/>
      <c r="E6560" s="28"/>
      <c r="F6560" s="34" t="s">
        <v>88</v>
      </c>
      <c r="G6560" s="35"/>
      <c r="H6560" s="33"/>
      <c r="I6560" s="32">
        <f>SUM(I6556:I6559)</f>
        <v>71073</v>
      </c>
    </row>
    <row r="6561" spans="2:13" ht="15" customHeight="1">
      <c r="C6561" s="27" t="s">
        <v>80</v>
      </c>
      <c r="D6561" s="27" t="s">
        <v>89</v>
      </c>
      <c r="E6561" s="28"/>
      <c r="F6561" s="28"/>
      <c r="G6561" s="28"/>
      <c r="H6561" s="33"/>
      <c r="I6561" s="28"/>
    </row>
    <row r="6562" spans="2:13" ht="15" customHeight="1">
      <c r="C6562" s="28"/>
      <c r="D6562" s="27" t="s">
        <v>2636</v>
      </c>
      <c r="E6562" s="27" t="s">
        <v>2637</v>
      </c>
      <c r="F6562" s="30" t="str">
        <f>VLOOKUP(E6562,MATERIAL!$C:$F,3,0)</f>
        <v>Bh</v>
      </c>
      <c r="G6562" s="27">
        <v>1</v>
      </c>
      <c r="H6562" s="30">
        <f>VLOOKUP(E6562,MATERIAL!$C:$F,4,0)</f>
        <v>243000</v>
      </c>
      <c r="I6562" s="31">
        <f t="shared" ref="I6562" si="680">+G6562*H6562</f>
        <v>243000</v>
      </c>
    </row>
    <row r="6563" spans="2:13" ht="15" customHeight="1">
      <c r="C6563" s="28"/>
      <c r="D6563" s="28"/>
      <c r="E6563" s="28"/>
      <c r="F6563" s="34" t="s">
        <v>90</v>
      </c>
      <c r="G6563" s="35"/>
      <c r="H6563" s="33"/>
      <c r="I6563" s="32">
        <f>SUM(I6562)</f>
        <v>243000</v>
      </c>
    </row>
    <row r="6564" spans="2:13" ht="15" customHeight="1">
      <c r="C6564" s="27" t="s">
        <v>81</v>
      </c>
      <c r="D6564" s="27" t="s">
        <v>91</v>
      </c>
      <c r="E6564" s="28"/>
      <c r="F6564" s="28"/>
      <c r="G6564" s="28"/>
      <c r="H6564" s="33"/>
      <c r="I6564" s="33"/>
    </row>
    <row r="6565" spans="2:13" ht="15" customHeight="1">
      <c r="C6565" s="28"/>
      <c r="D6565" s="28"/>
      <c r="E6565" s="28"/>
      <c r="F6565" s="34" t="s">
        <v>92</v>
      </c>
      <c r="G6565" s="35"/>
      <c r="H6565" s="33"/>
      <c r="I6565" s="33"/>
    </row>
    <row r="6566" spans="2:13" ht="15" customHeight="1">
      <c r="C6566" s="27" t="s">
        <v>82</v>
      </c>
      <c r="D6566" s="27" t="s">
        <v>93</v>
      </c>
      <c r="E6566" s="28"/>
      <c r="F6566" s="28"/>
      <c r="G6566" s="28"/>
      <c r="H6566" s="33"/>
      <c r="I6566" s="36">
        <f>I6560+I6563</f>
        <v>314073</v>
      </c>
    </row>
    <row r="6567" spans="2:13" ht="15" customHeight="1">
      <c r="C6567" s="27" t="s">
        <v>83</v>
      </c>
      <c r="D6567" s="27" t="str">
        <f>+"Overhead &amp; Profit "&amp;$L$3*100&amp;"%"</f>
        <v>Overhead &amp; Profit 9,5%</v>
      </c>
      <c r="E6567" s="28"/>
      <c r="F6567" s="28"/>
      <c r="G6567" s="27">
        <f>$L$3</f>
        <v>9.5000000000000001E-2</v>
      </c>
      <c r="H6567" s="28"/>
      <c r="I6567" s="36">
        <f>G6567*I6566</f>
        <v>29836.935000000001</v>
      </c>
    </row>
    <row r="6568" spans="2:13" ht="15" customHeight="1">
      <c r="B6568" s="37" t="str">
        <f>+$M$14&amp;J6568</f>
        <v>PKK1</v>
      </c>
      <c r="C6568" s="27" t="s">
        <v>1</v>
      </c>
      <c r="D6568" s="27" t="s">
        <v>94</v>
      </c>
      <c r="E6568" s="28"/>
      <c r="F6568" s="28"/>
      <c r="G6568" s="28"/>
      <c r="H6568" s="33"/>
      <c r="I6568" s="36">
        <f>SUM(I6566:I6567)</f>
        <v>343909.935</v>
      </c>
      <c r="J6568" s="21">
        <v>1</v>
      </c>
    </row>
    <row r="6569" spans="2:13" ht="15" customHeight="1">
      <c r="B6569" s="26"/>
    </row>
    <row r="6570" spans="2:13" ht="15" customHeight="1">
      <c r="B6570" s="26"/>
      <c r="C6570" s="21" t="str">
        <f>VLOOKUP(B6585,'REKAP ANALISA'!$C:$G,3,0)</f>
        <v>Pemasangan 1 buah kunci tanam biasa</v>
      </c>
    </row>
    <row r="6571" spans="2:13">
      <c r="C6571" s="27" t="s">
        <v>0</v>
      </c>
      <c r="D6571" s="27" t="s">
        <v>60</v>
      </c>
      <c r="E6571" s="27" t="s">
        <v>59</v>
      </c>
      <c r="F6571" s="27" t="s">
        <v>61</v>
      </c>
      <c r="G6571" s="27" t="s">
        <v>62</v>
      </c>
      <c r="H6571" s="27" t="s">
        <v>85</v>
      </c>
      <c r="I6571" s="27" t="s">
        <v>86</v>
      </c>
      <c r="M6571" s="21"/>
    </row>
    <row r="6572" spans="2:13">
      <c r="C6572" s="27" t="s">
        <v>14</v>
      </c>
      <c r="D6572" s="27" t="s">
        <v>87</v>
      </c>
      <c r="E6572" s="28"/>
      <c r="F6572" s="28"/>
      <c r="G6572" s="28"/>
      <c r="H6572" s="33"/>
      <c r="I6572" s="28"/>
      <c r="M6572" s="21"/>
    </row>
    <row r="6573" spans="2:13">
      <c r="C6573" s="28"/>
      <c r="D6573" s="27" t="s">
        <v>53</v>
      </c>
      <c r="E6573" s="27" t="s">
        <v>63</v>
      </c>
      <c r="F6573" s="29" t="s">
        <v>50</v>
      </c>
      <c r="G6573" s="27">
        <v>0.01</v>
      </c>
      <c r="H6573" s="30">
        <f>VLOOKUP(E6573,UPAH!$C:$F,4,0)</f>
        <v>93000</v>
      </c>
      <c r="I6573" s="31">
        <f t="shared" ref="I6573:I6576" si="681">+G6573*H6573</f>
        <v>930</v>
      </c>
      <c r="M6573" s="21"/>
    </row>
    <row r="6574" spans="2:13" ht="15" customHeight="1">
      <c r="C6574" s="28"/>
      <c r="D6574" s="27" t="s">
        <v>52</v>
      </c>
      <c r="E6574" s="27" t="s">
        <v>64</v>
      </c>
      <c r="F6574" s="29" t="s">
        <v>50</v>
      </c>
      <c r="G6574" s="27">
        <v>0.5</v>
      </c>
      <c r="H6574" s="30">
        <f>VLOOKUP(E6574,UPAH!$C:$F,4,0)</f>
        <v>98000</v>
      </c>
      <c r="I6574" s="31">
        <f t="shared" si="681"/>
        <v>49000</v>
      </c>
    </row>
    <row r="6575" spans="2:13" ht="15" customHeight="1">
      <c r="C6575" s="28"/>
      <c r="D6575" s="27" t="s">
        <v>51</v>
      </c>
      <c r="E6575" s="27" t="s">
        <v>65</v>
      </c>
      <c r="F6575" s="29" t="s">
        <v>50</v>
      </c>
      <c r="G6575" s="27">
        <v>0.05</v>
      </c>
      <c r="H6575" s="30">
        <f>VLOOKUP(E6575,UPAH!$C:$F,4,0)</f>
        <v>106000</v>
      </c>
      <c r="I6575" s="31">
        <f t="shared" si="681"/>
        <v>5300</v>
      </c>
    </row>
    <row r="6576" spans="2:13" ht="15" customHeight="1">
      <c r="C6576" s="28"/>
      <c r="D6576" s="27" t="s">
        <v>49</v>
      </c>
      <c r="E6576" s="27" t="s">
        <v>66</v>
      </c>
      <c r="F6576" s="29" t="s">
        <v>50</v>
      </c>
      <c r="G6576" s="27">
        <v>5.0000000000000001E-3</v>
      </c>
      <c r="H6576" s="30">
        <f>VLOOKUP(E6576,UPAH!$C:$F,4,0)</f>
        <v>111000</v>
      </c>
      <c r="I6576" s="31">
        <f t="shared" si="681"/>
        <v>555</v>
      </c>
    </row>
    <row r="6577" spans="2:13" ht="15" customHeight="1">
      <c r="C6577" s="28"/>
      <c r="D6577" s="28"/>
      <c r="E6577" s="28"/>
      <c r="F6577" s="34" t="s">
        <v>88</v>
      </c>
      <c r="G6577" s="35"/>
      <c r="H6577" s="33"/>
      <c r="I6577" s="32">
        <f>SUM(I6573:I6576)</f>
        <v>55785</v>
      </c>
    </row>
    <row r="6578" spans="2:13" ht="15" customHeight="1">
      <c r="C6578" s="27" t="s">
        <v>80</v>
      </c>
      <c r="D6578" s="27" t="s">
        <v>89</v>
      </c>
      <c r="E6578" s="28"/>
      <c r="F6578" s="28"/>
      <c r="G6578" s="28"/>
      <c r="H6578" s="33"/>
      <c r="I6578" s="28"/>
    </row>
    <row r="6579" spans="2:13" ht="15" customHeight="1">
      <c r="C6579" s="28"/>
      <c r="D6579" s="27" t="s">
        <v>32</v>
      </c>
      <c r="E6579" s="27" t="s">
        <v>2638</v>
      </c>
      <c r="F6579" s="30" t="str">
        <f>VLOOKUP(E6579,MATERIAL!$C:$F,3,0)</f>
        <v>Bh</v>
      </c>
      <c r="G6579" s="27">
        <v>1</v>
      </c>
      <c r="H6579" s="30">
        <f>VLOOKUP(E6579,MATERIAL!$C:$F,4,0)</f>
        <v>202800</v>
      </c>
      <c r="I6579" s="31">
        <f t="shared" ref="I6579" si="682">+G6579*H6579</f>
        <v>202800</v>
      </c>
    </row>
    <row r="6580" spans="2:13" ht="15" customHeight="1">
      <c r="C6580" s="28"/>
      <c r="D6580" s="28"/>
      <c r="E6580" s="28"/>
      <c r="F6580" s="34" t="s">
        <v>90</v>
      </c>
      <c r="G6580" s="35"/>
      <c r="H6580" s="33"/>
      <c r="I6580" s="32">
        <f>SUM(I6579)</f>
        <v>202800</v>
      </c>
    </row>
    <row r="6581" spans="2:13" ht="15" customHeight="1">
      <c r="C6581" s="27" t="s">
        <v>81</v>
      </c>
      <c r="D6581" s="27" t="s">
        <v>91</v>
      </c>
      <c r="E6581" s="28"/>
      <c r="F6581" s="28"/>
      <c r="G6581" s="28"/>
      <c r="H6581" s="33"/>
      <c r="I6581" s="33"/>
    </row>
    <row r="6582" spans="2:13" ht="15" customHeight="1">
      <c r="C6582" s="28"/>
      <c r="D6582" s="28"/>
      <c r="E6582" s="28"/>
      <c r="F6582" s="34" t="s">
        <v>92</v>
      </c>
      <c r="G6582" s="35"/>
      <c r="H6582" s="33"/>
      <c r="I6582" s="33"/>
    </row>
    <row r="6583" spans="2:13" ht="15" customHeight="1">
      <c r="C6583" s="27" t="s">
        <v>82</v>
      </c>
      <c r="D6583" s="27" t="s">
        <v>93</v>
      </c>
      <c r="E6583" s="28"/>
      <c r="F6583" s="28"/>
      <c r="G6583" s="28"/>
      <c r="H6583" s="33"/>
      <c r="I6583" s="36">
        <f>I6577+I6580</f>
        <v>258585</v>
      </c>
    </row>
    <row r="6584" spans="2:13" ht="15" customHeight="1">
      <c r="C6584" s="27" t="s">
        <v>83</v>
      </c>
      <c r="D6584" s="27" t="str">
        <f>+"Overhead &amp; Profit "&amp;$L$3*100&amp;"%"</f>
        <v>Overhead &amp; Profit 9,5%</v>
      </c>
      <c r="E6584" s="28"/>
      <c r="F6584" s="28"/>
      <c r="G6584" s="27">
        <f>$L$3</f>
        <v>9.5000000000000001E-2</v>
      </c>
      <c r="H6584" s="28"/>
      <c r="I6584" s="36">
        <f>G6584*I6583</f>
        <v>24565.575000000001</v>
      </c>
    </row>
    <row r="6585" spans="2:13" ht="15" customHeight="1">
      <c r="B6585" s="37" t="str">
        <f>+$M$14&amp;J6585</f>
        <v>PKK2</v>
      </c>
      <c r="C6585" s="27" t="s">
        <v>1</v>
      </c>
      <c r="D6585" s="27" t="s">
        <v>94</v>
      </c>
      <c r="E6585" s="28"/>
      <c r="F6585" s="28"/>
      <c r="G6585" s="28"/>
      <c r="H6585" s="33"/>
      <c r="I6585" s="36">
        <f>SUM(I6583:I6584)</f>
        <v>283150.57500000001</v>
      </c>
      <c r="J6585" s="21">
        <v>2</v>
      </c>
    </row>
    <row r="6586" spans="2:13" ht="15" customHeight="1">
      <c r="B6586" s="26"/>
    </row>
    <row r="6587" spans="2:13" ht="15" customHeight="1">
      <c r="B6587" s="26"/>
      <c r="C6587" s="21" t="str">
        <f>VLOOKUP(B6602,'REKAP ANALISA'!$C:$G,3,0)</f>
        <v>Pemasangan 1 buah kunci kamar mandi</v>
      </c>
    </row>
    <row r="6588" spans="2:13" ht="15" customHeight="1">
      <c r="C6588" s="27" t="s">
        <v>0</v>
      </c>
      <c r="D6588" s="27" t="s">
        <v>60</v>
      </c>
      <c r="E6588" s="27" t="s">
        <v>59</v>
      </c>
      <c r="F6588" s="27" t="s">
        <v>61</v>
      </c>
      <c r="G6588" s="27" t="s">
        <v>62</v>
      </c>
      <c r="H6588" s="27" t="s">
        <v>85</v>
      </c>
      <c r="I6588" s="27" t="s">
        <v>86</v>
      </c>
    </row>
    <row r="6589" spans="2:13">
      <c r="C6589" s="27" t="s">
        <v>14</v>
      </c>
      <c r="D6589" s="27" t="s">
        <v>87</v>
      </c>
      <c r="E6589" s="28"/>
      <c r="F6589" s="28"/>
      <c r="G6589" s="28"/>
      <c r="H6589" s="33"/>
      <c r="I6589" s="28"/>
      <c r="M6589" s="21"/>
    </row>
    <row r="6590" spans="2:13">
      <c r="C6590" s="28"/>
      <c r="D6590" s="27" t="s">
        <v>53</v>
      </c>
      <c r="E6590" s="27" t="s">
        <v>63</v>
      </c>
      <c r="F6590" s="29" t="s">
        <v>50</v>
      </c>
      <c r="G6590" s="27">
        <v>5.0000000000000001E-3</v>
      </c>
      <c r="H6590" s="30">
        <f>VLOOKUP(E6590,UPAH!$C:$F,4,0)</f>
        <v>93000</v>
      </c>
      <c r="I6590" s="31">
        <f t="shared" ref="I6590:I6593" si="683">+G6590*H6590</f>
        <v>465</v>
      </c>
      <c r="M6590" s="21"/>
    </row>
    <row r="6591" spans="2:13" ht="15" customHeight="1">
      <c r="C6591" s="28"/>
      <c r="D6591" s="27" t="s">
        <v>52</v>
      </c>
      <c r="E6591" s="27" t="s">
        <v>64</v>
      </c>
      <c r="F6591" s="29" t="s">
        <v>50</v>
      </c>
      <c r="G6591" s="27">
        <v>0.5</v>
      </c>
      <c r="H6591" s="30">
        <f>VLOOKUP(E6591,UPAH!$C:$F,4,0)</f>
        <v>98000</v>
      </c>
      <c r="I6591" s="31">
        <f t="shared" si="683"/>
        <v>49000</v>
      </c>
    </row>
    <row r="6592" spans="2:13" ht="15" customHeight="1">
      <c r="C6592" s="28"/>
      <c r="D6592" s="27" t="s">
        <v>51</v>
      </c>
      <c r="E6592" s="27" t="s">
        <v>65</v>
      </c>
      <c r="F6592" s="29" t="s">
        <v>50</v>
      </c>
      <c r="G6592" s="27">
        <v>0.05</v>
      </c>
      <c r="H6592" s="30">
        <f>VLOOKUP(E6592,UPAH!$C:$F,4,0)</f>
        <v>106000</v>
      </c>
      <c r="I6592" s="31">
        <f t="shared" si="683"/>
        <v>5300</v>
      </c>
    </row>
    <row r="6593" spans="2:13" ht="15" customHeight="1">
      <c r="C6593" s="28"/>
      <c r="D6593" s="27" t="s">
        <v>49</v>
      </c>
      <c r="E6593" s="27" t="s">
        <v>66</v>
      </c>
      <c r="F6593" s="29" t="s">
        <v>50</v>
      </c>
      <c r="G6593" s="27">
        <v>3.0000000000000001E-3</v>
      </c>
      <c r="H6593" s="30">
        <f>VLOOKUP(E6593,UPAH!$C:$F,4,0)</f>
        <v>111000</v>
      </c>
      <c r="I6593" s="31">
        <f t="shared" si="683"/>
        <v>333</v>
      </c>
    </row>
    <row r="6594" spans="2:13" ht="15" customHeight="1">
      <c r="C6594" s="28"/>
      <c r="D6594" s="28"/>
      <c r="E6594" s="28"/>
      <c r="F6594" s="34" t="s">
        <v>88</v>
      </c>
      <c r="G6594" s="35"/>
      <c r="H6594" s="33"/>
      <c r="I6594" s="32">
        <f>SUM(I6590:I6593)</f>
        <v>55098</v>
      </c>
    </row>
    <row r="6595" spans="2:13" ht="15" customHeight="1">
      <c r="C6595" s="27" t="s">
        <v>80</v>
      </c>
      <c r="D6595" s="27" t="s">
        <v>89</v>
      </c>
      <c r="E6595" s="28"/>
      <c r="F6595" s="28"/>
      <c r="G6595" s="28"/>
      <c r="H6595" s="33"/>
      <c r="I6595" s="28"/>
    </row>
    <row r="6596" spans="2:13" ht="15" customHeight="1">
      <c r="C6596" s="28"/>
      <c r="D6596" s="27" t="s">
        <v>2639</v>
      </c>
      <c r="E6596" s="27" t="s">
        <v>2640</v>
      </c>
      <c r="F6596" s="30" t="str">
        <f>VLOOKUP(E6596,MATERIAL!$C:$F,3,0)</f>
        <v>Bh</v>
      </c>
      <c r="G6596" s="27">
        <v>1</v>
      </c>
      <c r="H6596" s="30">
        <f>VLOOKUP(E6596,MATERIAL!$C:$F,4,0)</f>
        <v>252600</v>
      </c>
      <c r="I6596" s="31">
        <f t="shared" ref="I6596" si="684">+G6596*H6596</f>
        <v>252600</v>
      </c>
    </row>
    <row r="6597" spans="2:13" ht="15" customHeight="1">
      <c r="C6597" s="28"/>
      <c r="D6597" s="28"/>
      <c r="E6597" s="28"/>
      <c r="F6597" s="34" t="s">
        <v>90</v>
      </c>
      <c r="G6597" s="35"/>
      <c r="H6597" s="33"/>
      <c r="I6597" s="32">
        <f>SUM(I6596)</f>
        <v>252600</v>
      </c>
    </row>
    <row r="6598" spans="2:13" ht="15" customHeight="1">
      <c r="C6598" s="27" t="s">
        <v>81</v>
      </c>
      <c r="D6598" s="27" t="s">
        <v>91</v>
      </c>
      <c r="E6598" s="28"/>
      <c r="F6598" s="28"/>
      <c r="G6598" s="28"/>
      <c r="H6598" s="33"/>
      <c r="I6598" s="33"/>
    </row>
    <row r="6599" spans="2:13" ht="15" customHeight="1">
      <c r="C6599" s="28"/>
      <c r="D6599" s="28"/>
      <c r="E6599" s="28"/>
      <c r="F6599" s="34" t="s">
        <v>92</v>
      </c>
      <c r="G6599" s="35"/>
      <c r="H6599" s="33"/>
      <c r="I6599" s="33"/>
    </row>
    <row r="6600" spans="2:13" ht="15" customHeight="1">
      <c r="C6600" s="27" t="s">
        <v>82</v>
      </c>
      <c r="D6600" s="27" t="s">
        <v>93</v>
      </c>
      <c r="E6600" s="28"/>
      <c r="F6600" s="28"/>
      <c r="G6600" s="28"/>
      <c r="H6600" s="33"/>
      <c r="I6600" s="36">
        <f>I6594+I6597</f>
        <v>307698</v>
      </c>
    </row>
    <row r="6601" spans="2:13" ht="15" customHeight="1">
      <c r="C6601" s="27" t="s">
        <v>83</v>
      </c>
      <c r="D6601" s="27" t="str">
        <f>+"Overhead &amp; Profit "&amp;$L$3*100&amp;"%"</f>
        <v>Overhead &amp; Profit 9,5%</v>
      </c>
      <c r="E6601" s="28"/>
      <c r="F6601" s="28"/>
      <c r="G6601" s="27">
        <f>$L$3</f>
        <v>9.5000000000000001E-2</v>
      </c>
      <c r="H6601" s="28"/>
      <c r="I6601" s="36">
        <f>G6601*I6600</f>
        <v>29231.31</v>
      </c>
    </row>
    <row r="6602" spans="2:13" ht="15" customHeight="1">
      <c r="B6602" s="37" t="str">
        <f>+$M$14&amp;J6602</f>
        <v>PKK3</v>
      </c>
      <c r="C6602" s="27" t="s">
        <v>1</v>
      </c>
      <c r="D6602" s="27" t="s">
        <v>94</v>
      </c>
      <c r="E6602" s="28"/>
      <c r="F6602" s="28"/>
      <c r="G6602" s="28"/>
      <c r="H6602" s="33"/>
      <c r="I6602" s="36">
        <f>SUM(I6600:I6601)</f>
        <v>336929.31</v>
      </c>
      <c r="J6602" s="21">
        <v>3</v>
      </c>
    </row>
    <row r="6603" spans="2:13" ht="15" customHeight="1">
      <c r="B6603" s="26"/>
    </row>
    <row r="6604" spans="2:13" ht="15" customHeight="1">
      <c r="B6604" s="26"/>
      <c r="C6604" s="21" t="str">
        <f>VLOOKUP(B6619,'REKAP ANALISA'!$C:$G,3,0)</f>
        <v>Pemasangan 1 buah kunci silinder</v>
      </c>
    </row>
    <row r="6605" spans="2:13" ht="15" customHeight="1">
      <c r="C6605" s="27" t="s">
        <v>0</v>
      </c>
      <c r="D6605" s="27" t="s">
        <v>60</v>
      </c>
      <c r="E6605" s="27" t="s">
        <v>59</v>
      </c>
      <c r="F6605" s="27" t="s">
        <v>61</v>
      </c>
      <c r="G6605" s="27" t="s">
        <v>62</v>
      </c>
      <c r="H6605" s="27" t="s">
        <v>85</v>
      </c>
      <c r="I6605" s="27" t="s">
        <v>86</v>
      </c>
    </row>
    <row r="6606" spans="2:13">
      <c r="C6606" s="27" t="s">
        <v>14</v>
      </c>
      <c r="D6606" s="27" t="s">
        <v>87</v>
      </c>
      <c r="E6606" s="28"/>
      <c r="F6606" s="28"/>
      <c r="G6606" s="28"/>
      <c r="H6606" s="33"/>
      <c r="I6606" s="28"/>
      <c r="M6606" s="21"/>
    </row>
    <row r="6607" spans="2:13">
      <c r="C6607" s="28"/>
      <c r="D6607" s="27" t="s">
        <v>53</v>
      </c>
      <c r="E6607" s="27" t="s">
        <v>63</v>
      </c>
      <c r="F6607" s="29" t="s">
        <v>50</v>
      </c>
      <c r="G6607" s="27">
        <v>5.0000000000000001E-3</v>
      </c>
      <c r="H6607" s="30">
        <f>VLOOKUP(E6607,UPAH!$C:$F,4,0)</f>
        <v>93000</v>
      </c>
      <c r="I6607" s="31">
        <f t="shared" ref="I6607:I6610" si="685">+G6607*H6607</f>
        <v>465</v>
      </c>
      <c r="M6607" s="21"/>
    </row>
    <row r="6608" spans="2:13" ht="15" customHeight="1">
      <c r="C6608" s="28"/>
      <c r="D6608" s="27" t="s">
        <v>52</v>
      </c>
      <c r="E6608" s="27" t="s">
        <v>64</v>
      </c>
      <c r="F6608" s="29" t="s">
        <v>50</v>
      </c>
      <c r="G6608" s="27">
        <v>0.5</v>
      </c>
      <c r="H6608" s="30">
        <f>VLOOKUP(E6608,UPAH!$C:$F,4,0)</f>
        <v>98000</v>
      </c>
      <c r="I6608" s="31">
        <f t="shared" si="685"/>
        <v>49000</v>
      </c>
    </row>
    <row r="6609" spans="2:13" ht="15" customHeight="1">
      <c r="C6609" s="28"/>
      <c r="D6609" s="27" t="s">
        <v>51</v>
      </c>
      <c r="E6609" s="27" t="s">
        <v>65</v>
      </c>
      <c r="F6609" s="29" t="s">
        <v>50</v>
      </c>
      <c r="G6609" s="27">
        <v>0.05</v>
      </c>
      <c r="H6609" s="30">
        <f>VLOOKUP(E6609,UPAH!$C:$F,4,0)</f>
        <v>106000</v>
      </c>
      <c r="I6609" s="31">
        <f t="shared" si="685"/>
        <v>5300</v>
      </c>
    </row>
    <row r="6610" spans="2:13" ht="15" customHeight="1">
      <c r="C6610" s="28"/>
      <c r="D6610" s="27" t="s">
        <v>49</v>
      </c>
      <c r="E6610" s="27" t="s">
        <v>66</v>
      </c>
      <c r="F6610" s="29" t="s">
        <v>50</v>
      </c>
      <c r="G6610" s="27">
        <v>3.0000000000000001E-3</v>
      </c>
      <c r="H6610" s="30">
        <f>VLOOKUP(E6610,UPAH!$C:$F,4,0)</f>
        <v>111000</v>
      </c>
      <c r="I6610" s="31">
        <f t="shared" si="685"/>
        <v>333</v>
      </c>
    </row>
    <row r="6611" spans="2:13" ht="15" customHeight="1">
      <c r="C6611" s="28"/>
      <c r="D6611" s="28"/>
      <c r="E6611" s="28"/>
      <c r="F6611" s="34" t="s">
        <v>88</v>
      </c>
      <c r="G6611" s="35"/>
      <c r="H6611" s="33"/>
      <c r="I6611" s="32">
        <f>SUM(I6607:I6610)</f>
        <v>55098</v>
      </c>
    </row>
    <row r="6612" spans="2:13" ht="15" customHeight="1">
      <c r="C6612" s="27" t="s">
        <v>80</v>
      </c>
      <c r="D6612" s="27" t="s">
        <v>89</v>
      </c>
      <c r="E6612" s="28"/>
      <c r="F6612" s="28"/>
      <c r="G6612" s="28"/>
      <c r="H6612" s="33"/>
      <c r="I6612" s="28"/>
    </row>
    <row r="6613" spans="2:13" ht="15" customHeight="1">
      <c r="C6613" s="28"/>
      <c r="D6613" s="27" t="s">
        <v>2641</v>
      </c>
      <c r="E6613" s="27" t="s">
        <v>2642</v>
      </c>
      <c r="F6613" s="30" t="str">
        <f>VLOOKUP(E6613,MATERIAL!$C:$F,3,0)</f>
        <v>Bh</v>
      </c>
      <c r="G6613" s="27">
        <v>1</v>
      </c>
      <c r="H6613" s="30">
        <f>VLOOKUP(E6613,MATERIAL!$C:$F,4,0)</f>
        <v>227800</v>
      </c>
      <c r="I6613" s="31">
        <f t="shared" ref="I6613" si="686">+G6613*H6613</f>
        <v>227800</v>
      </c>
    </row>
    <row r="6614" spans="2:13" ht="15" customHeight="1">
      <c r="C6614" s="28"/>
      <c r="D6614" s="28"/>
      <c r="E6614" s="28"/>
      <c r="F6614" s="34" t="s">
        <v>90</v>
      </c>
      <c r="G6614" s="35"/>
      <c r="H6614" s="33"/>
      <c r="I6614" s="32">
        <f>SUM(I6613)</f>
        <v>227800</v>
      </c>
    </row>
    <row r="6615" spans="2:13" ht="15" customHeight="1">
      <c r="C6615" s="27" t="s">
        <v>81</v>
      </c>
      <c r="D6615" s="27" t="s">
        <v>91</v>
      </c>
      <c r="E6615" s="28"/>
      <c r="F6615" s="28"/>
      <c r="G6615" s="28"/>
      <c r="H6615" s="33"/>
      <c r="I6615" s="33"/>
    </row>
    <row r="6616" spans="2:13" ht="15" customHeight="1">
      <c r="C6616" s="28"/>
      <c r="D6616" s="28"/>
      <c r="E6616" s="28"/>
      <c r="F6616" s="34" t="s">
        <v>92</v>
      </c>
      <c r="G6616" s="35"/>
      <c r="H6616" s="33"/>
      <c r="I6616" s="33"/>
    </row>
    <row r="6617" spans="2:13" ht="15" customHeight="1">
      <c r="C6617" s="27" t="s">
        <v>82</v>
      </c>
      <c r="D6617" s="27" t="s">
        <v>93</v>
      </c>
      <c r="E6617" s="28"/>
      <c r="F6617" s="28"/>
      <c r="G6617" s="28"/>
      <c r="H6617" s="33"/>
      <c r="I6617" s="36">
        <f>I6611+I6614</f>
        <v>282898</v>
      </c>
    </row>
    <row r="6618" spans="2:13" ht="15" customHeight="1">
      <c r="C6618" s="27" t="s">
        <v>83</v>
      </c>
      <c r="D6618" s="27" t="str">
        <f>+"Overhead &amp; Profit "&amp;$L$3*100&amp;"%"</f>
        <v>Overhead &amp; Profit 9,5%</v>
      </c>
      <c r="E6618" s="28"/>
      <c r="F6618" s="28"/>
      <c r="G6618" s="27">
        <f>$L$3</f>
        <v>9.5000000000000001E-2</v>
      </c>
      <c r="H6618" s="28"/>
      <c r="I6618" s="36">
        <f>G6618*I6617</f>
        <v>26875.31</v>
      </c>
    </row>
    <row r="6619" spans="2:13" ht="15" customHeight="1">
      <c r="B6619" s="37" t="str">
        <f>+$M$14&amp;J6619</f>
        <v>PKK4</v>
      </c>
      <c r="C6619" s="27" t="s">
        <v>1</v>
      </c>
      <c r="D6619" s="27" t="s">
        <v>94</v>
      </c>
      <c r="E6619" s="28"/>
      <c r="F6619" s="28"/>
      <c r="G6619" s="28"/>
      <c r="H6619" s="33"/>
      <c r="I6619" s="36">
        <f>SUM(I6617:I6618)</f>
        <v>309773.31</v>
      </c>
      <c r="J6619" s="21">
        <v>4</v>
      </c>
    </row>
    <row r="6620" spans="2:13" ht="15" customHeight="1">
      <c r="B6620" s="26"/>
    </row>
    <row r="6621" spans="2:13" ht="15" customHeight="1">
      <c r="B6621" s="26"/>
      <c r="C6621" s="21" t="str">
        <f>VLOOKUP(B6636,'REKAP ANALISA'!$C:$G,3,0)</f>
        <v>Pemasangan 1 buah engsel pintu</v>
      </c>
    </row>
    <row r="6622" spans="2:13" ht="15" customHeight="1">
      <c r="C6622" s="27" t="s">
        <v>0</v>
      </c>
      <c r="D6622" s="27" t="s">
        <v>60</v>
      </c>
      <c r="E6622" s="27" t="s">
        <v>59</v>
      </c>
      <c r="F6622" s="27" t="s">
        <v>61</v>
      </c>
      <c r="G6622" s="27" t="s">
        <v>62</v>
      </c>
      <c r="H6622" s="27" t="s">
        <v>85</v>
      </c>
      <c r="I6622" s="27" t="s">
        <v>86</v>
      </c>
    </row>
    <row r="6623" spans="2:13">
      <c r="C6623" s="27" t="s">
        <v>14</v>
      </c>
      <c r="D6623" s="27" t="s">
        <v>87</v>
      </c>
      <c r="E6623" s="28"/>
      <c r="F6623" s="28"/>
      <c r="G6623" s="28"/>
      <c r="H6623" s="28"/>
      <c r="I6623" s="28"/>
      <c r="M6623" s="21"/>
    </row>
    <row r="6624" spans="2:13">
      <c r="C6624" s="28"/>
      <c r="D6624" s="27" t="s">
        <v>53</v>
      </c>
      <c r="E6624" s="27" t="s">
        <v>63</v>
      </c>
      <c r="F6624" s="29" t="s">
        <v>50</v>
      </c>
      <c r="G6624" s="27">
        <v>1.4999999999999999E-2</v>
      </c>
      <c r="H6624" s="30">
        <f>VLOOKUP(E6624,UPAH!$C:$F,4,0)</f>
        <v>93000</v>
      </c>
      <c r="I6624" s="31">
        <f t="shared" ref="I6624:I6627" si="687">+G6624*H6624</f>
        <v>1395</v>
      </c>
      <c r="M6624" s="21"/>
    </row>
    <row r="6625" spans="2:13" ht="15" customHeight="1">
      <c r="C6625" s="28"/>
      <c r="D6625" s="27" t="s">
        <v>52</v>
      </c>
      <c r="E6625" s="27" t="s">
        <v>64</v>
      </c>
      <c r="F6625" s="29" t="s">
        <v>50</v>
      </c>
      <c r="G6625" s="27">
        <v>0.15</v>
      </c>
      <c r="H6625" s="30">
        <f>VLOOKUP(E6625,UPAH!$C:$F,4,0)</f>
        <v>98000</v>
      </c>
      <c r="I6625" s="31">
        <f t="shared" si="687"/>
        <v>14700</v>
      </c>
    </row>
    <row r="6626" spans="2:13" ht="15" customHeight="1">
      <c r="C6626" s="28"/>
      <c r="D6626" s="27" t="s">
        <v>51</v>
      </c>
      <c r="E6626" s="27" t="s">
        <v>65</v>
      </c>
      <c r="F6626" s="29" t="s">
        <v>50</v>
      </c>
      <c r="G6626" s="27">
        <v>1.4999999999999999E-2</v>
      </c>
      <c r="H6626" s="30">
        <f>VLOOKUP(E6626,UPAH!$C:$F,4,0)</f>
        <v>106000</v>
      </c>
      <c r="I6626" s="31">
        <f t="shared" si="687"/>
        <v>1590</v>
      </c>
    </row>
    <row r="6627" spans="2:13" ht="15" customHeight="1">
      <c r="C6627" s="28"/>
      <c r="D6627" s="27" t="s">
        <v>49</v>
      </c>
      <c r="E6627" s="27" t="s">
        <v>66</v>
      </c>
      <c r="F6627" s="29" t="s">
        <v>50</v>
      </c>
      <c r="G6627" s="27">
        <v>8.0000000000000004E-4</v>
      </c>
      <c r="H6627" s="30">
        <f>VLOOKUP(E6627,UPAH!$C:$F,4,0)</f>
        <v>111000</v>
      </c>
      <c r="I6627" s="31">
        <f t="shared" si="687"/>
        <v>88.8</v>
      </c>
    </row>
    <row r="6628" spans="2:13" ht="15" customHeight="1">
      <c r="C6628" s="28"/>
      <c r="D6628" s="28"/>
      <c r="E6628" s="28"/>
      <c r="F6628" s="34" t="s">
        <v>88</v>
      </c>
      <c r="G6628" s="35"/>
      <c r="H6628" s="33"/>
      <c r="I6628" s="32">
        <f>SUM(I6624:I6627)</f>
        <v>17773.8</v>
      </c>
    </row>
    <row r="6629" spans="2:13" ht="15" customHeight="1">
      <c r="C6629" s="27" t="s">
        <v>80</v>
      </c>
      <c r="D6629" s="27" t="s">
        <v>89</v>
      </c>
      <c r="E6629" s="28"/>
      <c r="F6629" s="28"/>
      <c r="G6629" s="28"/>
      <c r="H6629" s="33"/>
      <c r="I6629" s="28"/>
    </row>
    <row r="6630" spans="2:13" ht="15" customHeight="1">
      <c r="C6630" s="28"/>
      <c r="D6630" s="27" t="s">
        <v>15</v>
      </c>
      <c r="E6630" s="27" t="s">
        <v>2643</v>
      </c>
      <c r="F6630" s="30" t="str">
        <f>VLOOKUP(E6630,MATERIAL!$C:$F,3,0)</f>
        <v>Bh</v>
      </c>
      <c r="G6630" s="27">
        <v>1</v>
      </c>
      <c r="H6630" s="30">
        <f>VLOOKUP(E6630,MATERIAL!$C:$F,4,0)</f>
        <v>97200</v>
      </c>
      <c r="I6630" s="31">
        <f t="shared" ref="I6630" si="688">+G6630*H6630</f>
        <v>97200</v>
      </c>
    </row>
    <row r="6631" spans="2:13" ht="15" customHeight="1">
      <c r="C6631" s="28"/>
      <c r="D6631" s="28"/>
      <c r="E6631" s="28"/>
      <c r="F6631" s="34" t="s">
        <v>90</v>
      </c>
      <c r="G6631" s="35"/>
      <c r="H6631" s="33"/>
      <c r="I6631" s="32">
        <f>SUM(I6630)</f>
        <v>97200</v>
      </c>
    </row>
    <row r="6632" spans="2:13" ht="15" customHeight="1">
      <c r="C6632" s="27" t="s">
        <v>81</v>
      </c>
      <c r="D6632" s="27" t="s">
        <v>91</v>
      </c>
      <c r="E6632" s="28"/>
      <c r="F6632" s="28"/>
      <c r="G6632" s="28"/>
      <c r="H6632" s="33"/>
      <c r="I6632" s="33"/>
    </row>
    <row r="6633" spans="2:13" ht="15" customHeight="1">
      <c r="C6633" s="28"/>
      <c r="D6633" s="28"/>
      <c r="E6633" s="28"/>
      <c r="F6633" s="34" t="s">
        <v>92</v>
      </c>
      <c r="G6633" s="35"/>
      <c r="H6633" s="33"/>
      <c r="I6633" s="33"/>
    </row>
    <row r="6634" spans="2:13" ht="15" customHeight="1">
      <c r="C6634" s="27" t="s">
        <v>82</v>
      </c>
      <c r="D6634" s="27" t="s">
        <v>93</v>
      </c>
      <c r="E6634" s="28"/>
      <c r="F6634" s="28"/>
      <c r="G6634" s="28"/>
      <c r="H6634" s="33"/>
      <c r="I6634" s="36">
        <f>I6628+I6631</f>
        <v>114973.8</v>
      </c>
    </row>
    <row r="6635" spans="2:13" ht="15" customHeight="1">
      <c r="C6635" s="27" t="s">
        <v>83</v>
      </c>
      <c r="D6635" s="27" t="str">
        <f>+"Overhead &amp; Profit "&amp;$L$3*100&amp;"%"</f>
        <v>Overhead &amp; Profit 9,5%</v>
      </c>
      <c r="E6635" s="28"/>
      <c r="F6635" s="28"/>
      <c r="G6635" s="27">
        <f>$L$3</f>
        <v>9.5000000000000001E-2</v>
      </c>
      <c r="H6635" s="28"/>
      <c r="I6635" s="36">
        <f>G6635*I6634</f>
        <v>10922.511</v>
      </c>
    </row>
    <row r="6636" spans="2:13" ht="15" customHeight="1">
      <c r="B6636" s="37" t="str">
        <f>+$M$14&amp;J6636</f>
        <v>PKK5</v>
      </c>
      <c r="C6636" s="27" t="s">
        <v>1</v>
      </c>
      <c r="D6636" s="27" t="s">
        <v>94</v>
      </c>
      <c r="E6636" s="28"/>
      <c r="F6636" s="28"/>
      <c r="G6636" s="28"/>
      <c r="H6636" s="33"/>
      <c r="I6636" s="36">
        <f>SUM(I6634:I6635)</f>
        <v>125896.311</v>
      </c>
      <c r="J6636" s="21">
        <v>5</v>
      </c>
    </row>
    <row r="6637" spans="2:13" ht="15" customHeight="1">
      <c r="B6637" s="26"/>
    </row>
    <row r="6638" spans="2:13" ht="15" customHeight="1">
      <c r="B6638" s="26"/>
      <c r="C6638" s="21" t="str">
        <f>VLOOKUP(B6653,'REKAP ANALISA'!$C:$G,3,0)</f>
        <v>Pemasangan 1 buah engsel jendela kupu-kupu</v>
      </c>
    </row>
    <row r="6639" spans="2:13" ht="15" customHeight="1">
      <c r="C6639" s="27" t="s">
        <v>0</v>
      </c>
      <c r="D6639" s="27" t="s">
        <v>60</v>
      </c>
      <c r="E6639" s="27" t="s">
        <v>59</v>
      </c>
      <c r="F6639" s="27" t="s">
        <v>61</v>
      </c>
      <c r="G6639" s="27" t="s">
        <v>62</v>
      </c>
      <c r="H6639" s="27" t="s">
        <v>85</v>
      </c>
      <c r="I6639" s="27" t="s">
        <v>86</v>
      </c>
    </row>
    <row r="6640" spans="2:13">
      <c r="C6640" s="27" t="s">
        <v>14</v>
      </c>
      <c r="D6640" s="27" t="s">
        <v>87</v>
      </c>
      <c r="E6640" s="28"/>
      <c r="F6640" s="28"/>
      <c r="G6640" s="28"/>
      <c r="H6640" s="33"/>
      <c r="I6640" s="28"/>
      <c r="M6640" s="21"/>
    </row>
    <row r="6641" spans="2:13">
      <c r="C6641" s="28"/>
      <c r="D6641" s="27" t="s">
        <v>53</v>
      </c>
      <c r="E6641" s="27" t="s">
        <v>63</v>
      </c>
      <c r="F6641" s="29" t="s">
        <v>50</v>
      </c>
      <c r="G6641" s="27">
        <v>0.01</v>
      </c>
      <c r="H6641" s="30">
        <f>VLOOKUP(E6641,UPAH!$C:$F,4,0)</f>
        <v>93000</v>
      </c>
      <c r="I6641" s="31">
        <f t="shared" ref="I6641:I6644" si="689">+G6641*H6641</f>
        <v>930</v>
      </c>
      <c r="M6641" s="21"/>
    </row>
    <row r="6642" spans="2:13" ht="15" customHeight="1">
      <c r="C6642" s="28"/>
      <c r="D6642" s="27" t="s">
        <v>52</v>
      </c>
      <c r="E6642" s="27" t="s">
        <v>64</v>
      </c>
      <c r="F6642" s="29" t="s">
        <v>50</v>
      </c>
      <c r="G6642" s="27">
        <v>0.1</v>
      </c>
      <c r="H6642" s="30">
        <f>VLOOKUP(E6642,UPAH!$C:$F,4,0)</f>
        <v>98000</v>
      </c>
      <c r="I6642" s="31">
        <f t="shared" si="689"/>
        <v>9800</v>
      </c>
    </row>
    <row r="6643" spans="2:13" ht="15" customHeight="1">
      <c r="C6643" s="28"/>
      <c r="D6643" s="27" t="s">
        <v>51</v>
      </c>
      <c r="E6643" s="27" t="s">
        <v>65</v>
      </c>
      <c r="F6643" s="29" t="s">
        <v>50</v>
      </c>
      <c r="G6643" s="27">
        <v>0.01</v>
      </c>
      <c r="H6643" s="30">
        <f>VLOOKUP(E6643,UPAH!$C:$F,4,0)</f>
        <v>106000</v>
      </c>
      <c r="I6643" s="31">
        <f t="shared" si="689"/>
        <v>1060</v>
      </c>
    </row>
    <row r="6644" spans="2:13" ht="15" customHeight="1">
      <c r="C6644" s="28"/>
      <c r="D6644" s="27" t="s">
        <v>49</v>
      </c>
      <c r="E6644" s="27" t="s">
        <v>66</v>
      </c>
      <c r="F6644" s="29" t="s">
        <v>50</v>
      </c>
      <c r="G6644" s="27">
        <v>5.0000000000000001E-4</v>
      </c>
      <c r="H6644" s="30">
        <f>VLOOKUP(E6644,UPAH!$C:$F,4,0)</f>
        <v>111000</v>
      </c>
      <c r="I6644" s="31">
        <f t="shared" si="689"/>
        <v>55.5</v>
      </c>
    </row>
    <row r="6645" spans="2:13" ht="15" customHeight="1">
      <c r="C6645" s="28"/>
      <c r="D6645" s="28"/>
      <c r="E6645" s="28"/>
      <c r="F6645" s="34" t="s">
        <v>88</v>
      </c>
      <c r="G6645" s="35"/>
      <c r="H6645" s="33"/>
      <c r="I6645" s="32">
        <f>SUM(I6641:I6644)</f>
        <v>11845.5</v>
      </c>
    </row>
    <row r="6646" spans="2:13" ht="15" customHeight="1">
      <c r="C6646" s="27" t="s">
        <v>80</v>
      </c>
      <c r="D6646" s="27" t="s">
        <v>89</v>
      </c>
      <c r="E6646" s="28"/>
      <c r="F6646" s="28"/>
      <c r="G6646" s="28"/>
      <c r="H6646" s="33"/>
      <c r="I6646" s="28"/>
    </row>
    <row r="6647" spans="2:13" ht="15" customHeight="1">
      <c r="C6647" s="28"/>
      <c r="D6647" s="27" t="s">
        <v>2644</v>
      </c>
      <c r="E6647" s="27" t="s">
        <v>2645</v>
      </c>
      <c r="F6647" s="30" t="str">
        <f>VLOOKUP(E6647,MATERIAL!$C:$F,3,0)</f>
        <v>Bh</v>
      </c>
      <c r="G6647" s="27">
        <v>1</v>
      </c>
      <c r="H6647" s="30">
        <f>VLOOKUP(E6647,MATERIAL!$C:$F,4,0)</f>
        <v>103100</v>
      </c>
      <c r="I6647" s="31">
        <f t="shared" ref="I6647" si="690">+G6647*H6647</f>
        <v>103100</v>
      </c>
    </row>
    <row r="6648" spans="2:13" ht="15" customHeight="1">
      <c r="C6648" s="28"/>
      <c r="D6648" s="28"/>
      <c r="E6648" s="28"/>
      <c r="F6648" s="34" t="s">
        <v>90</v>
      </c>
      <c r="G6648" s="35"/>
      <c r="H6648" s="33"/>
      <c r="I6648" s="32">
        <f>SUM(I6647)</f>
        <v>103100</v>
      </c>
    </row>
    <row r="6649" spans="2:13" ht="15" customHeight="1">
      <c r="C6649" s="27" t="s">
        <v>81</v>
      </c>
      <c r="D6649" s="27" t="s">
        <v>91</v>
      </c>
      <c r="E6649" s="28"/>
      <c r="F6649" s="28"/>
      <c r="G6649" s="28"/>
      <c r="H6649" s="33"/>
      <c r="I6649" s="33"/>
    </row>
    <row r="6650" spans="2:13" ht="15" customHeight="1">
      <c r="C6650" s="28"/>
      <c r="D6650" s="28"/>
      <c r="E6650" s="28"/>
      <c r="F6650" s="34" t="s">
        <v>92</v>
      </c>
      <c r="G6650" s="35"/>
      <c r="H6650" s="33"/>
      <c r="I6650" s="33"/>
    </row>
    <row r="6651" spans="2:13" ht="15" customHeight="1">
      <c r="C6651" s="27" t="s">
        <v>82</v>
      </c>
      <c r="D6651" s="27" t="s">
        <v>93</v>
      </c>
      <c r="E6651" s="28"/>
      <c r="F6651" s="28"/>
      <c r="G6651" s="28"/>
      <c r="H6651" s="33"/>
      <c r="I6651" s="32">
        <f>I6645+I6648</f>
        <v>114945.5</v>
      </c>
    </row>
    <row r="6652" spans="2:13" ht="15" customHeight="1">
      <c r="C6652" s="27" t="s">
        <v>83</v>
      </c>
      <c r="D6652" s="27" t="str">
        <f>+"Overhead &amp; Profit "&amp;$L$3*100&amp;"%"</f>
        <v>Overhead &amp; Profit 9,5%</v>
      </c>
      <c r="E6652" s="28"/>
      <c r="F6652" s="28"/>
      <c r="G6652" s="27">
        <f>$L$3</f>
        <v>9.5000000000000001E-2</v>
      </c>
      <c r="H6652" s="28"/>
      <c r="I6652" s="36">
        <f>G6652*I6651</f>
        <v>10919.8225</v>
      </c>
    </row>
    <row r="6653" spans="2:13" ht="15" customHeight="1">
      <c r="B6653" s="37" t="str">
        <f>+$M$14&amp;J6653</f>
        <v>PKK6</v>
      </c>
      <c r="C6653" s="27" t="s">
        <v>1</v>
      </c>
      <c r="D6653" s="27" t="s">
        <v>94</v>
      </c>
      <c r="E6653" s="28"/>
      <c r="F6653" s="28"/>
      <c r="G6653" s="28"/>
      <c r="H6653" s="33"/>
      <c r="I6653" s="32">
        <f>SUM(I6651:I6652)</f>
        <v>125865.32249999999</v>
      </c>
      <c r="J6653" s="21">
        <v>6</v>
      </c>
    </row>
    <row r="6654" spans="2:13" ht="15" customHeight="1">
      <c r="B6654" s="26"/>
    </row>
    <row r="6655" spans="2:13" ht="15" customHeight="1">
      <c r="B6655" s="26"/>
      <c r="C6655" s="21" t="str">
        <f>VLOOKUP(B6671,'REKAP ANALISA'!$C:$G,3,0)</f>
        <v>Pemasangan 1 buah engsel angin</v>
      </c>
    </row>
    <row r="6656" spans="2:13" ht="15" customHeight="1">
      <c r="C6656" s="27" t="s">
        <v>0</v>
      </c>
      <c r="D6656" s="27" t="s">
        <v>60</v>
      </c>
      <c r="E6656" s="27" t="s">
        <v>59</v>
      </c>
      <c r="F6656" s="27" t="s">
        <v>61</v>
      </c>
      <c r="G6656" s="27" t="s">
        <v>62</v>
      </c>
      <c r="H6656" s="27" t="s">
        <v>85</v>
      </c>
      <c r="I6656" s="27" t="s">
        <v>86</v>
      </c>
    </row>
    <row r="6657" spans="2:13">
      <c r="C6657" s="27" t="s">
        <v>14</v>
      </c>
      <c r="D6657" s="27" t="s">
        <v>87</v>
      </c>
      <c r="E6657" s="28"/>
      <c r="F6657" s="28"/>
      <c r="G6657" s="28"/>
      <c r="H6657" s="28"/>
      <c r="I6657" s="28"/>
      <c r="M6657" s="21"/>
    </row>
    <row r="6658" spans="2:13">
      <c r="C6658" s="27" t="s">
        <v>14</v>
      </c>
      <c r="D6658" s="27" t="s">
        <v>87</v>
      </c>
      <c r="E6658" s="28"/>
      <c r="F6658" s="28"/>
      <c r="G6658" s="28"/>
      <c r="H6658" s="33"/>
      <c r="I6658" s="33"/>
      <c r="M6658" s="21"/>
    </row>
    <row r="6659" spans="2:13" ht="15" customHeight="1">
      <c r="C6659" s="28"/>
      <c r="D6659" s="27" t="s">
        <v>53</v>
      </c>
      <c r="E6659" s="27" t="s">
        <v>63</v>
      </c>
      <c r="F6659" s="29" t="s">
        <v>50</v>
      </c>
      <c r="G6659" s="27">
        <v>0.1</v>
      </c>
      <c r="H6659" s="30">
        <f>VLOOKUP(E6659,UPAH!$C:$F,4,0)</f>
        <v>93000</v>
      </c>
      <c r="I6659" s="31">
        <f t="shared" ref="I6659:I6662" si="691">+G6659*H6659</f>
        <v>9300</v>
      </c>
    </row>
    <row r="6660" spans="2:13" ht="15" customHeight="1">
      <c r="C6660" s="28"/>
      <c r="D6660" s="27" t="s">
        <v>52</v>
      </c>
      <c r="E6660" s="27" t="s">
        <v>64</v>
      </c>
      <c r="F6660" s="29" t="s">
        <v>50</v>
      </c>
      <c r="G6660" s="27">
        <v>0.2</v>
      </c>
      <c r="H6660" s="30">
        <f>VLOOKUP(E6660,UPAH!$C:$F,4,0)</f>
        <v>98000</v>
      </c>
      <c r="I6660" s="31">
        <f t="shared" si="691"/>
        <v>19600</v>
      </c>
    </row>
    <row r="6661" spans="2:13" ht="15" customHeight="1">
      <c r="C6661" s="28"/>
      <c r="D6661" s="27" t="s">
        <v>51</v>
      </c>
      <c r="E6661" s="27" t="s">
        <v>65</v>
      </c>
      <c r="F6661" s="29" t="s">
        <v>50</v>
      </c>
      <c r="G6661" s="27">
        <v>0.02</v>
      </c>
      <c r="H6661" s="30">
        <f>VLOOKUP(E6661,UPAH!$C:$F,4,0)</f>
        <v>106000</v>
      </c>
      <c r="I6661" s="31">
        <f t="shared" si="691"/>
        <v>2120</v>
      </c>
    </row>
    <row r="6662" spans="2:13" ht="15" customHeight="1">
      <c r="C6662" s="28"/>
      <c r="D6662" s="27" t="s">
        <v>49</v>
      </c>
      <c r="E6662" s="27" t="s">
        <v>66</v>
      </c>
      <c r="F6662" s="29" t="s">
        <v>50</v>
      </c>
      <c r="G6662" s="27">
        <v>5.0000000000000001E-4</v>
      </c>
      <c r="H6662" s="30">
        <f>VLOOKUP(E6662,UPAH!$C:$F,4,0)</f>
        <v>111000</v>
      </c>
      <c r="I6662" s="31">
        <f t="shared" si="691"/>
        <v>55.5</v>
      </c>
    </row>
    <row r="6663" spans="2:13" ht="15" customHeight="1">
      <c r="C6663" s="28"/>
      <c r="D6663" s="28"/>
      <c r="E6663" s="28"/>
      <c r="F6663" s="34" t="s">
        <v>88</v>
      </c>
      <c r="G6663" s="35"/>
      <c r="H6663" s="33"/>
      <c r="I6663" s="32">
        <f>SUM(I6659:I6662)</f>
        <v>31075.5</v>
      </c>
    </row>
    <row r="6664" spans="2:13" ht="15" customHeight="1">
      <c r="C6664" s="27" t="s">
        <v>80</v>
      </c>
      <c r="D6664" s="27" t="s">
        <v>89</v>
      </c>
      <c r="E6664" s="28"/>
      <c r="F6664" s="28"/>
      <c r="G6664" s="28"/>
      <c r="H6664" s="33"/>
      <c r="I6664" s="28"/>
    </row>
    <row r="6665" spans="2:13" ht="15" customHeight="1">
      <c r="C6665" s="28"/>
      <c r="D6665" s="27" t="s">
        <v>34</v>
      </c>
      <c r="E6665" s="27" t="s">
        <v>2646</v>
      </c>
      <c r="F6665" s="30" t="str">
        <f>VLOOKUP(E6665,MATERIAL!$C:$F,3,0)</f>
        <v>Bh</v>
      </c>
      <c r="G6665" s="27">
        <v>1</v>
      </c>
      <c r="H6665" s="30">
        <f>VLOOKUP(E6665,MATERIAL!$C:$F,4,0)</f>
        <v>59000</v>
      </c>
      <c r="I6665" s="31">
        <f t="shared" ref="I6665" si="692">+G6665*H6665</f>
        <v>59000</v>
      </c>
    </row>
    <row r="6666" spans="2:13" ht="15" customHeight="1">
      <c r="C6666" s="28"/>
      <c r="D6666" s="28"/>
      <c r="E6666" s="28"/>
      <c r="F6666" s="34" t="s">
        <v>90</v>
      </c>
      <c r="G6666" s="35"/>
      <c r="H6666" s="33"/>
      <c r="I6666" s="32">
        <f>SUM(I6665)</f>
        <v>59000</v>
      </c>
    </row>
    <row r="6667" spans="2:13" ht="15" customHeight="1">
      <c r="C6667" s="27" t="s">
        <v>81</v>
      </c>
      <c r="D6667" s="27" t="s">
        <v>91</v>
      </c>
      <c r="E6667" s="28"/>
      <c r="F6667" s="28"/>
      <c r="G6667" s="28"/>
      <c r="H6667" s="33"/>
      <c r="I6667" s="33"/>
    </row>
    <row r="6668" spans="2:13" ht="15" customHeight="1">
      <c r="C6668" s="28"/>
      <c r="D6668" s="28"/>
      <c r="E6668" s="28"/>
      <c r="F6668" s="34" t="s">
        <v>92</v>
      </c>
      <c r="G6668" s="35"/>
      <c r="H6668" s="33"/>
      <c r="I6668" s="33"/>
    </row>
    <row r="6669" spans="2:13" ht="15" customHeight="1">
      <c r="C6669" s="27" t="s">
        <v>82</v>
      </c>
      <c r="D6669" s="27" t="s">
        <v>93</v>
      </c>
      <c r="E6669" s="28"/>
      <c r="F6669" s="28"/>
      <c r="G6669" s="28"/>
      <c r="H6669" s="33"/>
      <c r="I6669" s="36">
        <f>I6663+I6666</f>
        <v>90075.5</v>
      </c>
    </row>
    <row r="6670" spans="2:13" ht="15" customHeight="1">
      <c r="C6670" s="27" t="s">
        <v>83</v>
      </c>
      <c r="D6670" s="27" t="str">
        <f>+"Overhead &amp; Profit "&amp;$L$3*100&amp;"%"</f>
        <v>Overhead &amp; Profit 9,5%</v>
      </c>
      <c r="E6670" s="28"/>
      <c r="F6670" s="28"/>
      <c r="G6670" s="27">
        <f>$L$3</f>
        <v>9.5000000000000001E-2</v>
      </c>
      <c r="H6670" s="28"/>
      <c r="I6670" s="36">
        <f>G6670*I6669</f>
        <v>8557.1725000000006</v>
      </c>
    </row>
    <row r="6671" spans="2:13" ht="15" customHeight="1">
      <c r="B6671" s="37" t="str">
        <f>+$M$14&amp;J6671</f>
        <v>PKK7</v>
      </c>
      <c r="C6671" s="27" t="s">
        <v>1</v>
      </c>
      <c r="D6671" s="27" t="s">
        <v>94</v>
      </c>
      <c r="E6671" s="28"/>
      <c r="F6671" s="28"/>
      <c r="G6671" s="28"/>
      <c r="H6671" s="33"/>
      <c r="I6671" s="36">
        <f>SUM(I6669:I6670)</f>
        <v>98632.672500000001</v>
      </c>
      <c r="J6671" s="21">
        <v>7</v>
      </c>
    </row>
    <row r="6672" spans="2:13" ht="15" customHeight="1">
      <c r="B6672" s="26"/>
    </row>
    <row r="6673" spans="2:13" ht="15" customHeight="1">
      <c r="B6673" s="26"/>
      <c r="C6673" s="21" t="str">
        <f>VLOOKUP(B6689,'REKAP ANALISA'!$C:$G,3,0)</f>
        <v>Pemasangan 1 buah spring knip</v>
      </c>
    </row>
    <row r="6674" spans="2:13">
      <c r="C6674" s="27" t="s">
        <v>0</v>
      </c>
      <c r="D6674" s="27" t="s">
        <v>60</v>
      </c>
      <c r="E6674" s="27" t="s">
        <v>59</v>
      </c>
      <c r="F6674" s="27" t="s">
        <v>61</v>
      </c>
      <c r="G6674" s="27" t="s">
        <v>62</v>
      </c>
      <c r="H6674" s="27" t="s">
        <v>85</v>
      </c>
      <c r="I6674" s="27" t="s">
        <v>86</v>
      </c>
      <c r="M6674" s="21"/>
    </row>
    <row r="6675" spans="2:13">
      <c r="C6675" s="27" t="s">
        <v>14</v>
      </c>
      <c r="D6675" s="27" t="s">
        <v>87</v>
      </c>
      <c r="E6675" s="28"/>
      <c r="F6675" s="28"/>
      <c r="G6675" s="28"/>
      <c r="H6675" s="28"/>
      <c r="I6675" s="28"/>
      <c r="M6675" s="21"/>
    </row>
    <row r="6676" spans="2:13" ht="15" customHeight="1">
      <c r="C6676" s="27" t="s">
        <v>14</v>
      </c>
      <c r="D6676" s="27" t="s">
        <v>87</v>
      </c>
      <c r="E6676" s="28"/>
      <c r="F6676" s="28"/>
      <c r="G6676" s="28"/>
      <c r="H6676" s="33"/>
      <c r="I6676" s="33"/>
    </row>
    <row r="6677" spans="2:13" ht="15" customHeight="1">
      <c r="C6677" s="28"/>
      <c r="D6677" s="27" t="s">
        <v>53</v>
      </c>
      <c r="E6677" s="27" t="s">
        <v>63</v>
      </c>
      <c r="F6677" s="29" t="s">
        <v>50</v>
      </c>
      <c r="G6677" s="27">
        <v>1.4999999999999999E-2</v>
      </c>
      <c r="H6677" s="30">
        <f>VLOOKUP(E6677,UPAH!$C:$F,4,0)</f>
        <v>93000</v>
      </c>
      <c r="I6677" s="31">
        <f t="shared" ref="I6677:I6680" si="693">+G6677*H6677</f>
        <v>1395</v>
      </c>
    </row>
    <row r="6678" spans="2:13" ht="15" customHeight="1">
      <c r="C6678" s="28"/>
      <c r="D6678" s="27" t="s">
        <v>52</v>
      </c>
      <c r="E6678" s="27" t="s">
        <v>64</v>
      </c>
      <c r="F6678" s="29" t="s">
        <v>50</v>
      </c>
      <c r="G6678" s="27">
        <v>0.15</v>
      </c>
      <c r="H6678" s="30">
        <f>VLOOKUP(E6678,UPAH!$C:$F,4,0)</f>
        <v>98000</v>
      </c>
      <c r="I6678" s="31">
        <f t="shared" si="693"/>
        <v>14700</v>
      </c>
    </row>
    <row r="6679" spans="2:13" ht="15" customHeight="1">
      <c r="C6679" s="28"/>
      <c r="D6679" s="27" t="s">
        <v>51</v>
      </c>
      <c r="E6679" s="27" t="s">
        <v>65</v>
      </c>
      <c r="F6679" s="29" t="s">
        <v>50</v>
      </c>
      <c r="G6679" s="27">
        <v>1.4999999999999999E-2</v>
      </c>
      <c r="H6679" s="30">
        <f>VLOOKUP(E6679,UPAH!$C:$F,4,0)</f>
        <v>106000</v>
      </c>
      <c r="I6679" s="31">
        <f t="shared" si="693"/>
        <v>1590</v>
      </c>
    </row>
    <row r="6680" spans="2:13" ht="15" customHeight="1">
      <c r="C6680" s="28"/>
      <c r="D6680" s="27" t="s">
        <v>49</v>
      </c>
      <c r="E6680" s="27" t="s">
        <v>66</v>
      </c>
      <c r="F6680" s="29" t="s">
        <v>50</v>
      </c>
      <c r="G6680" s="27">
        <v>8.0000000000000002E-3</v>
      </c>
      <c r="H6680" s="30">
        <f>VLOOKUP(E6680,UPAH!$C:$F,4,0)</f>
        <v>111000</v>
      </c>
      <c r="I6680" s="31">
        <f t="shared" si="693"/>
        <v>888</v>
      </c>
    </row>
    <row r="6681" spans="2:13" ht="15" customHeight="1">
      <c r="C6681" s="28"/>
      <c r="D6681" s="28"/>
      <c r="E6681" s="28"/>
      <c r="F6681" s="34" t="s">
        <v>88</v>
      </c>
      <c r="G6681" s="35"/>
      <c r="H6681" s="33"/>
      <c r="I6681" s="32">
        <f>SUM(I6677:I6680)</f>
        <v>18573</v>
      </c>
    </row>
    <row r="6682" spans="2:13" ht="15" customHeight="1">
      <c r="C6682" s="27" t="s">
        <v>80</v>
      </c>
      <c r="D6682" s="27" t="s">
        <v>89</v>
      </c>
      <c r="E6682" s="28"/>
      <c r="F6682" s="28"/>
      <c r="G6682" s="28"/>
      <c r="H6682" s="33"/>
      <c r="I6682" s="28"/>
    </row>
    <row r="6683" spans="2:13" ht="15" customHeight="1">
      <c r="C6683" s="28"/>
      <c r="D6683" s="27" t="s">
        <v>2647</v>
      </c>
      <c r="E6683" s="27" t="s">
        <v>2648</v>
      </c>
      <c r="F6683" s="30" t="str">
        <f>VLOOKUP(E6683,MATERIAL!$C:$F,3,0)</f>
        <v>Bh</v>
      </c>
      <c r="G6683" s="27">
        <v>1</v>
      </c>
      <c r="H6683" s="30">
        <f>VLOOKUP(E6683,MATERIAL!$C:$F,4,0)</f>
        <v>26900</v>
      </c>
      <c r="I6683" s="31">
        <f t="shared" ref="I6683" si="694">+G6683*H6683</f>
        <v>26900</v>
      </c>
    </row>
    <row r="6684" spans="2:13" ht="15" customHeight="1">
      <c r="C6684" s="28"/>
      <c r="D6684" s="28"/>
      <c r="E6684" s="28"/>
      <c r="F6684" s="34" t="s">
        <v>90</v>
      </c>
      <c r="G6684" s="35"/>
      <c r="H6684" s="33"/>
      <c r="I6684" s="32">
        <f>SUM(I6683)</f>
        <v>26900</v>
      </c>
    </row>
    <row r="6685" spans="2:13" ht="15" customHeight="1">
      <c r="C6685" s="27" t="s">
        <v>81</v>
      </c>
      <c r="D6685" s="27" t="s">
        <v>91</v>
      </c>
      <c r="E6685" s="28"/>
      <c r="F6685" s="28"/>
      <c r="G6685" s="28"/>
      <c r="H6685" s="33"/>
      <c r="I6685" s="33"/>
    </row>
    <row r="6686" spans="2:13" ht="15" customHeight="1">
      <c r="C6686" s="28"/>
      <c r="D6686" s="28"/>
      <c r="E6686" s="28"/>
      <c r="F6686" s="34" t="s">
        <v>92</v>
      </c>
      <c r="G6686" s="35"/>
      <c r="H6686" s="33"/>
      <c r="I6686" s="33"/>
    </row>
    <row r="6687" spans="2:13" ht="15" customHeight="1">
      <c r="C6687" s="27" t="s">
        <v>82</v>
      </c>
      <c r="D6687" s="27" t="s">
        <v>93</v>
      </c>
      <c r="E6687" s="28"/>
      <c r="F6687" s="28"/>
      <c r="G6687" s="28"/>
      <c r="H6687" s="33"/>
      <c r="I6687" s="36">
        <f>I6681+I6684</f>
        <v>45473</v>
      </c>
    </row>
    <row r="6688" spans="2:13" ht="15" customHeight="1">
      <c r="C6688" s="27" t="s">
        <v>83</v>
      </c>
      <c r="D6688" s="27" t="str">
        <f>+"Overhead &amp; Profit "&amp;$L$3*100&amp;"%"</f>
        <v>Overhead &amp; Profit 9,5%</v>
      </c>
      <c r="E6688" s="28"/>
      <c r="F6688" s="28"/>
      <c r="G6688" s="27">
        <f>$L$3</f>
        <v>9.5000000000000001E-2</v>
      </c>
      <c r="H6688" s="28"/>
      <c r="I6688" s="36">
        <f>G6688*I6687</f>
        <v>4319.9350000000004</v>
      </c>
    </row>
    <row r="6689" spans="2:13" ht="15" customHeight="1">
      <c r="B6689" s="37" t="str">
        <f>+$M$14&amp;J6689</f>
        <v>PKK8</v>
      </c>
      <c r="C6689" s="27" t="s">
        <v>1</v>
      </c>
      <c r="D6689" s="27" t="s">
        <v>94</v>
      </c>
      <c r="E6689" s="28"/>
      <c r="F6689" s="28"/>
      <c r="G6689" s="28"/>
      <c r="H6689" s="33"/>
      <c r="I6689" s="36">
        <f>SUM(I6687:I6688)</f>
        <v>49792.934999999998</v>
      </c>
      <c r="J6689" s="21">
        <v>8</v>
      </c>
    </row>
    <row r="6690" spans="2:13" ht="15" customHeight="1">
      <c r="B6690" s="26"/>
    </row>
    <row r="6691" spans="2:13" ht="15" customHeight="1">
      <c r="B6691" s="26"/>
      <c r="C6691" s="21" t="str">
        <f>VLOOKUP(B6706,'REKAP ANALISA'!$C:$G,3,0)</f>
        <v>Pemasangan 1 buah kait angin</v>
      </c>
    </row>
    <row r="6692" spans="2:13">
      <c r="C6692" s="27" t="s">
        <v>0</v>
      </c>
      <c r="D6692" s="27" t="s">
        <v>60</v>
      </c>
      <c r="E6692" s="27" t="s">
        <v>59</v>
      </c>
      <c r="F6692" s="27" t="s">
        <v>61</v>
      </c>
      <c r="G6692" s="27" t="s">
        <v>62</v>
      </c>
      <c r="H6692" s="27" t="s">
        <v>85</v>
      </c>
      <c r="I6692" s="27" t="s">
        <v>86</v>
      </c>
      <c r="M6692" s="21"/>
    </row>
    <row r="6693" spans="2:13">
      <c r="C6693" s="27" t="s">
        <v>14</v>
      </c>
      <c r="D6693" s="27" t="s">
        <v>87</v>
      </c>
      <c r="E6693" s="28"/>
      <c r="F6693" s="28"/>
      <c r="G6693" s="28"/>
      <c r="H6693" s="28"/>
      <c r="I6693" s="28"/>
      <c r="M6693" s="21"/>
    </row>
    <row r="6694" spans="2:13" ht="15" customHeight="1">
      <c r="C6694" s="28"/>
      <c r="D6694" s="27" t="s">
        <v>53</v>
      </c>
      <c r="E6694" s="27" t="s">
        <v>63</v>
      </c>
      <c r="F6694" s="29" t="s">
        <v>50</v>
      </c>
      <c r="G6694" s="27">
        <v>1.4999999999999999E-2</v>
      </c>
      <c r="H6694" s="30">
        <f>VLOOKUP(E6694,UPAH!$C:$F,4,0)</f>
        <v>93000</v>
      </c>
      <c r="I6694" s="31">
        <f t="shared" ref="I6694:I6697" si="695">+G6694*H6694</f>
        <v>1395</v>
      </c>
    </row>
    <row r="6695" spans="2:13" ht="15" customHeight="1">
      <c r="C6695" s="28"/>
      <c r="D6695" s="27" t="s">
        <v>52</v>
      </c>
      <c r="E6695" s="27" t="s">
        <v>64</v>
      </c>
      <c r="F6695" s="29" t="s">
        <v>50</v>
      </c>
      <c r="G6695" s="27">
        <v>0.15</v>
      </c>
      <c r="H6695" s="30">
        <f>VLOOKUP(E6695,UPAH!$C:$F,4,0)</f>
        <v>98000</v>
      </c>
      <c r="I6695" s="31">
        <f t="shared" si="695"/>
        <v>14700</v>
      </c>
    </row>
    <row r="6696" spans="2:13" ht="15" customHeight="1">
      <c r="C6696" s="28"/>
      <c r="D6696" s="27" t="s">
        <v>51</v>
      </c>
      <c r="E6696" s="27" t="s">
        <v>65</v>
      </c>
      <c r="F6696" s="29" t="s">
        <v>50</v>
      </c>
      <c r="G6696" s="27">
        <v>1.4999999999999999E-2</v>
      </c>
      <c r="H6696" s="30">
        <f>VLOOKUP(E6696,UPAH!$C:$F,4,0)</f>
        <v>106000</v>
      </c>
      <c r="I6696" s="31">
        <f t="shared" si="695"/>
        <v>1590</v>
      </c>
    </row>
    <row r="6697" spans="2:13" ht="15" customHeight="1">
      <c r="C6697" s="28"/>
      <c r="D6697" s="27" t="s">
        <v>49</v>
      </c>
      <c r="E6697" s="27" t="s">
        <v>66</v>
      </c>
      <c r="F6697" s="29" t="s">
        <v>50</v>
      </c>
      <c r="G6697" s="27">
        <v>8.0000000000000002E-3</v>
      </c>
      <c r="H6697" s="30">
        <f>VLOOKUP(E6697,UPAH!$C:$F,4,0)</f>
        <v>111000</v>
      </c>
      <c r="I6697" s="31">
        <f t="shared" si="695"/>
        <v>888</v>
      </c>
    </row>
    <row r="6698" spans="2:13" ht="15" customHeight="1">
      <c r="C6698" s="28"/>
      <c r="D6698" s="28"/>
      <c r="E6698" s="28"/>
      <c r="F6698" s="34" t="s">
        <v>88</v>
      </c>
      <c r="G6698" s="35"/>
      <c r="H6698" s="33"/>
      <c r="I6698" s="32">
        <f>SUM(I6694:I6697)</f>
        <v>18573</v>
      </c>
    </row>
    <row r="6699" spans="2:13" ht="15" customHeight="1">
      <c r="C6699" s="27" t="s">
        <v>80</v>
      </c>
      <c r="D6699" s="27" t="s">
        <v>89</v>
      </c>
      <c r="E6699" s="28"/>
      <c r="F6699" s="28"/>
      <c r="G6699" s="28"/>
      <c r="H6699" s="33"/>
      <c r="I6699" s="28"/>
    </row>
    <row r="6700" spans="2:13" ht="15" customHeight="1">
      <c r="C6700" s="28"/>
      <c r="D6700" s="27" t="s">
        <v>33</v>
      </c>
      <c r="E6700" s="27" t="s">
        <v>2649</v>
      </c>
      <c r="F6700" s="30" t="str">
        <f>VLOOKUP(E6700,MATERIAL!$C:$F,3,0)</f>
        <v>Bh</v>
      </c>
      <c r="G6700" s="27">
        <v>1</v>
      </c>
      <c r="H6700" s="30">
        <f>VLOOKUP(E6700,MATERIAL!$C:$F,4,0)</f>
        <v>6000</v>
      </c>
      <c r="I6700" s="31">
        <f t="shared" ref="I6700" si="696">+G6700*H6700</f>
        <v>6000</v>
      </c>
    </row>
    <row r="6701" spans="2:13" ht="15" customHeight="1">
      <c r="C6701" s="28"/>
      <c r="D6701" s="28"/>
      <c r="E6701" s="28"/>
      <c r="F6701" s="34" t="s">
        <v>90</v>
      </c>
      <c r="G6701" s="35"/>
      <c r="H6701" s="33"/>
      <c r="I6701" s="32">
        <f>SUM(I6700)</f>
        <v>6000</v>
      </c>
    </row>
    <row r="6702" spans="2:13" ht="15" customHeight="1">
      <c r="C6702" s="27" t="s">
        <v>81</v>
      </c>
      <c r="D6702" s="27" t="s">
        <v>91</v>
      </c>
      <c r="E6702" s="28"/>
      <c r="F6702" s="28"/>
      <c r="G6702" s="28"/>
      <c r="H6702" s="33"/>
      <c r="I6702" s="33"/>
    </row>
    <row r="6703" spans="2:13" ht="15" customHeight="1">
      <c r="C6703" s="28"/>
      <c r="D6703" s="28"/>
      <c r="E6703" s="28"/>
      <c r="F6703" s="34" t="s">
        <v>92</v>
      </c>
      <c r="G6703" s="35"/>
      <c r="H6703" s="33"/>
      <c r="I6703" s="33"/>
    </row>
    <row r="6704" spans="2:13" ht="15" customHeight="1">
      <c r="C6704" s="27" t="s">
        <v>82</v>
      </c>
      <c r="D6704" s="27" t="s">
        <v>93</v>
      </c>
      <c r="E6704" s="28"/>
      <c r="F6704" s="28"/>
      <c r="G6704" s="28"/>
      <c r="H6704" s="33"/>
      <c r="I6704" s="36">
        <f>I6698+I6701</f>
        <v>24573</v>
      </c>
    </row>
    <row r="6705" spans="2:13" ht="15" customHeight="1">
      <c r="C6705" s="27" t="s">
        <v>83</v>
      </c>
      <c r="D6705" s="27" t="str">
        <f>+"Overhead &amp; Profit "&amp;$L$3*100&amp;"%"</f>
        <v>Overhead &amp; Profit 9,5%</v>
      </c>
      <c r="E6705" s="28"/>
      <c r="F6705" s="28"/>
      <c r="G6705" s="27">
        <f>$L$3</f>
        <v>9.5000000000000001E-2</v>
      </c>
      <c r="H6705" s="28"/>
      <c r="I6705" s="36">
        <f>G6705*I6704</f>
        <v>2334.4349999999999</v>
      </c>
    </row>
    <row r="6706" spans="2:13" ht="15" customHeight="1">
      <c r="B6706" s="37" t="str">
        <f>+$M$14&amp;J6706</f>
        <v>PKK9</v>
      </c>
      <c r="C6706" s="27" t="s">
        <v>1</v>
      </c>
      <c r="D6706" s="27" t="s">
        <v>94</v>
      </c>
      <c r="E6706" s="28"/>
      <c r="F6706" s="28"/>
      <c r="G6706" s="28"/>
      <c r="H6706" s="33"/>
      <c r="I6706" s="36">
        <f>SUM(I6704:I6705)</f>
        <v>26907.435000000001</v>
      </c>
      <c r="J6706" s="21">
        <v>9</v>
      </c>
    </row>
    <row r="6707" spans="2:13" ht="15" customHeight="1">
      <c r="B6707" s="26"/>
    </row>
    <row r="6708" spans="2:13" ht="15" customHeight="1">
      <c r="B6708" s="26"/>
      <c r="C6708" s="21" t="str">
        <f>VLOOKUP(B6723,'REKAP ANALISA'!$C:$G,3,0)</f>
        <v>Pemasangan 1 buah door closer</v>
      </c>
    </row>
    <row r="6709" spans="2:13" ht="15" customHeight="1">
      <c r="C6709" s="27" t="s">
        <v>0</v>
      </c>
      <c r="D6709" s="27" t="s">
        <v>60</v>
      </c>
      <c r="E6709" s="27" t="s">
        <v>59</v>
      </c>
      <c r="F6709" s="27" t="s">
        <v>61</v>
      </c>
      <c r="G6709" s="27" t="s">
        <v>62</v>
      </c>
      <c r="H6709" s="27" t="s">
        <v>85</v>
      </c>
      <c r="I6709" s="27" t="s">
        <v>86</v>
      </c>
    </row>
    <row r="6710" spans="2:13">
      <c r="C6710" s="27" t="s">
        <v>14</v>
      </c>
      <c r="D6710" s="27" t="s">
        <v>87</v>
      </c>
      <c r="E6710" s="28"/>
      <c r="F6710" s="28"/>
      <c r="G6710" s="28"/>
      <c r="H6710" s="28"/>
      <c r="I6710" s="28"/>
      <c r="M6710" s="21"/>
    </row>
    <row r="6711" spans="2:13">
      <c r="C6711" s="28"/>
      <c r="D6711" s="27" t="s">
        <v>53</v>
      </c>
      <c r="E6711" s="27" t="s">
        <v>63</v>
      </c>
      <c r="F6711" s="29" t="s">
        <v>50</v>
      </c>
      <c r="G6711" s="27">
        <v>0.05</v>
      </c>
      <c r="H6711" s="30">
        <f>VLOOKUP(E6711,UPAH!$C:$F,4,0)</f>
        <v>93000</v>
      </c>
      <c r="I6711" s="31">
        <f t="shared" ref="I6711:I6714" si="697">+G6711*H6711</f>
        <v>4650</v>
      </c>
      <c r="M6711" s="21"/>
    </row>
    <row r="6712" spans="2:13" ht="15" customHeight="1">
      <c r="C6712" s="28"/>
      <c r="D6712" s="27" t="s">
        <v>52</v>
      </c>
      <c r="E6712" s="27" t="s">
        <v>64</v>
      </c>
      <c r="F6712" s="29" t="s">
        <v>50</v>
      </c>
      <c r="G6712" s="27">
        <v>0.5</v>
      </c>
      <c r="H6712" s="30">
        <f>VLOOKUP(E6712,UPAH!$C:$F,4,0)</f>
        <v>98000</v>
      </c>
      <c r="I6712" s="31">
        <f t="shared" si="697"/>
        <v>49000</v>
      </c>
    </row>
    <row r="6713" spans="2:13" ht="15" customHeight="1">
      <c r="C6713" s="28"/>
      <c r="D6713" s="27" t="s">
        <v>51</v>
      </c>
      <c r="E6713" s="27" t="s">
        <v>65</v>
      </c>
      <c r="F6713" s="29" t="s">
        <v>50</v>
      </c>
      <c r="G6713" s="27">
        <v>0.05</v>
      </c>
      <c r="H6713" s="30">
        <f>VLOOKUP(E6713,UPAH!$C:$F,4,0)</f>
        <v>106000</v>
      </c>
      <c r="I6713" s="31">
        <f t="shared" si="697"/>
        <v>5300</v>
      </c>
    </row>
    <row r="6714" spans="2:13" ht="15" customHeight="1">
      <c r="C6714" s="28"/>
      <c r="D6714" s="27" t="s">
        <v>49</v>
      </c>
      <c r="E6714" s="27" t="s">
        <v>66</v>
      </c>
      <c r="F6714" s="29" t="s">
        <v>50</v>
      </c>
      <c r="G6714" s="27">
        <v>3.0000000000000001E-3</v>
      </c>
      <c r="H6714" s="30">
        <f>VLOOKUP(E6714,UPAH!$C:$F,4,0)</f>
        <v>111000</v>
      </c>
      <c r="I6714" s="31">
        <f t="shared" si="697"/>
        <v>333</v>
      </c>
    </row>
    <row r="6715" spans="2:13" ht="15" customHeight="1">
      <c r="C6715" s="28"/>
      <c r="D6715" s="28"/>
      <c r="E6715" s="28"/>
      <c r="F6715" s="34" t="s">
        <v>88</v>
      </c>
      <c r="G6715" s="35"/>
      <c r="H6715" s="33"/>
      <c r="I6715" s="32">
        <f>SUM(I6711:I6714)</f>
        <v>59283</v>
      </c>
    </row>
    <row r="6716" spans="2:13" ht="15" customHeight="1">
      <c r="C6716" s="27" t="s">
        <v>80</v>
      </c>
      <c r="D6716" s="27" t="s">
        <v>89</v>
      </c>
      <c r="E6716" s="28"/>
      <c r="F6716" s="28"/>
      <c r="G6716" s="28"/>
      <c r="H6716" s="33"/>
      <c r="I6716" s="28"/>
    </row>
    <row r="6717" spans="2:13" ht="15" customHeight="1">
      <c r="C6717" s="28"/>
      <c r="D6717" s="27" t="s">
        <v>2650</v>
      </c>
      <c r="E6717" s="27" t="s">
        <v>2651</v>
      </c>
      <c r="F6717" s="30" t="str">
        <f>VLOOKUP(E6717,MATERIAL!$C:$F,3,0)</f>
        <v>set</v>
      </c>
      <c r="G6717" s="27">
        <v>1</v>
      </c>
      <c r="H6717" s="30">
        <f>VLOOKUP(E6717,MATERIAL!$C:$F,4,0)</f>
        <v>194200</v>
      </c>
      <c r="I6717" s="31">
        <f t="shared" ref="I6717" si="698">+G6717*H6717</f>
        <v>194200</v>
      </c>
    </row>
    <row r="6718" spans="2:13" ht="15" customHeight="1">
      <c r="C6718" s="28"/>
      <c r="D6718" s="28"/>
      <c r="E6718" s="28"/>
      <c r="F6718" s="34" t="s">
        <v>90</v>
      </c>
      <c r="G6718" s="35"/>
      <c r="H6718" s="33"/>
      <c r="I6718" s="32">
        <f>SUM(I6717)</f>
        <v>194200</v>
      </c>
    </row>
    <row r="6719" spans="2:13" ht="15" customHeight="1">
      <c r="C6719" s="27" t="s">
        <v>81</v>
      </c>
      <c r="D6719" s="27" t="s">
        <v>91</v>
      </c>
      <c r="E6719" s="28"/>
      <c r="F6719" s="28"/>
      <c r="G6719" s="28"/>
      <c r="H6719" s="33"/>
      <c r="I6719" s="33"/>
    </row>
    <row r="6720" spans="2:13" ht="15" customHeight="1">
      <c r="C6720" s="28"/>
      <c r="D6720" s="28"/>
      <c r="E6720" s="28"/>
      <c r="F6720" s="34" t="s">
        <v>92</v>
      </c>
      <c r="G6720" s="35"/>
      <c r="H6720" s="33"/>
      <c r="I6720" s="33"/>
    </row>
    <row r="6721" spans="2:13" ht="15" customHeight="1">
      <c r="C6721" s="27" t="s">
        <v>82</v>
      </c>
      <c r="D6721" s="27" t="s">
        <v>93</v>
      </c>
      <c r="E6721" s="28"/>
      <c r="F6721" s="28"/>
      <c r="G6721" s="28"/>
      <c r="H6721" s="33"/>
      <c r="I6721" s="36">
        <f>I6715+I6718</f>
        <v>253483</v>
      </c>
    </row>
    <row r="6722" spans="2:13" ht="15" customHeight="1">
      <c r="C6722" s="27" t="s">
        <v>83</v>
      </c>
      <c r="D6722" s="27" t="str">
        <f>+"Overhead &amp; Profit "&amp;$L$3*100&amp;"%"</f>
        <v>Overhead &amp; Profit 9,5%</v>
      </c>
      <c r="E6722" s="28"/>
      <c r="F6722" s="28"/>
      <c r="G6722" s="27">
        <f>$L$3</f>
        <v>9.5000000000000001E-2</v>
      </c>
      <c r="H6722" s="28"/>
      <c r="I6722" s="36">
        <f>G6722*I6721</f>
        <v>24080.885000000002</v>
      </c>
    </row>
    <row r="6723" spans="2:13" ht="15" customHeight="1">
      <c r="B6723" s="37" t="str">
        <f>+$M$14&amp;J6723</f>
        <v>PKK10</v>
      </c>
      <c r="C6723" s="27" t="s">
        <v>1</v>
      </c>
      <c r="D6723" s="27" t="s">
        <v>94</v>
      </c>
      <c r="E6723" s="28"/>
      <c r="F6723" s="28"/>
      <c r="G6723" s="28"/>
      <c r="H6723" s="33"/>
      <c r="I6723" s="36">
        <f>SUM(I6721:I6722)</f>
        <v>277563.88500000001</v>
      </c>
      <c r="J6723" s="21">
        <v>10</v>
      </c>
    </row>
    <row r="6724" spans="2:13" ht="15" customHeight="1">
      <c r="B6724" s="26"/>
    </row>
    <row r="6725" spans="2:13" ht="15" customHeight="1">
      <c r="B6725" s="26"/>
      <c r="C6725" s="21" t="str">
        <f>VLOOKUP(B6740,'REKAP ANALISA'!$C:$G,3,0)</f>
        <v>Pemasangan 1 buah kunci slot</v>
      </c>
    </row>
    <row r="6726" spans="2:13" ht="15" customHeight="1">
      <c r="C6726" s="27" t="s">
        <v>0</v>
      </c>
      <c r="D6726" s="27" t="s">
        <v>60</v>
      </c>
      <c r="E6726" s="27" t="s">
        <v>59</v>
      </c>
      <c r="F6726" s="27" t="s">
        <v>61</v>
      </c>
      <c r="G6726" s="27" t="s">
        <v>62</v>
      </c>
      <c r="H6726" s="27" t="s">
        <v>85</v>
      </c>
      <c r="I6726" s="27" t="s">
        <v>86</v>
      </c>
    </row>
    <row r="6727" spans="2:13">
      <c r="C6727" s="27" t="s">
        <v>14</v>
      </c>
      <c r="D6727" s="27" t="s">
        <v>87</v>
      </c>
      <c r="E6727" s="28"/>
      <c r="F6727" s="28"/>
      <c r="G6727" s="28"/>
      <c r="H6727" s="28"/>
      <c r="I6727" s="28"/>
      <c r="M6727" s="21"/>
    </row>
    <row r="6728" spans="2:13">
      <c r="C6728" s="28"/>
      <c r="D6728" s="27" t="s">
        <v>53</v>
      </c>
      <c r="E6728" s="27" t="s">
        <v>63</v>
      </c>
      <c r="F6728" s="29" t="s">
        <v>50</v>
      </c>
      <c r="G6728" s="27">
        <v>0.02</v>
      </c>
      <c r="H6728" s="30">
        <f>VLOOKUP(E6728,UPAH!$C:$F,4,0)</f>
        <v>93000</v>
      </c>
      <c r="I6728" s="31">
        <f t="shared" ref="I6728:I6731" si="699">+G6728*H6728</f>
        <v>1860</v>
      </c>
      <c r="M6728" s="21"/>
    </row>
    <row r="6729" spans="2:13" ht="15" customHeight="1">
      <c r="C6729" s="28"/>
      <c r="D6729" s="27" t="s">
        <v>52</v>
      </c>
      <c r="E6729" s="27" t="s">
        <v>64</v>
      </c>
      <c r="F6729" s="29" t="s">
        <v>50</v>
      </c>
      <c r="G6729" s="27">
        <v>0.2</v>
      </c>
      <c r="H6729" s="30">
        <f>VLOOKUP(E6729,UPAH!$C:$F,4,0)</f>
        <v>98000</v>
      </c>
      <c r="I6729" s="31">
        <f t="shared" si="699"/>
        <v>19600</v>
      </c>
    </row>
    <row r="6730" spans="2:13" ht="15" customHeight="1">
      <c r="C6730" s="28"/>
      <c r="D6730" s="27" t="s">
        <v>51</v>
      </c>
      <c r="E6730" s="27" t="s">
        <v>65</v>
      </c>
      <c r="F6730" s="29" t="s">
        <v>50</v>
      </c>
      <c r="G6730" s="27">
        <v>0.02</v>
      </c>
      <c r="H6730" s="30">
        <f>VLOOKUP(E6730,UPAH!$C:$F,4,0)</f>
        <v>106000</v>
      </c>
      <c r="I6730" s="31">
        <f t="shared" si="699"/>
        <v>2120</v>
      </c>
    </row>
    <row r="6731" spans="2:13" ht="15" customHeight="1">
      <c r="C6731" s="28"/>
      <c r="D6731" s="27" t="s">
        <v>49</v>
      </c>
      <c r="E6731" s="27" t="s">
        <v>66</v>
      </c>
      <c r="F6731" s="29" t="s">
        <v>50</v>
      </c>
      <c r="G6731" s="27">
        <v>1E-3</v>
      </c>
      <c r="H6731" s="30">
        <f>VLOOKUP(E6731,UPAH!$C:$F,4,0)</f>
        <v>111000</v>
      </c>
      <c r="I6731" s="31">
        <f t="shared" si="699"/>
        <v>111</v>
      </c>
    </row>
    <row r="6732" spans="2:13" ht="15" customHeight="1">
      <c r="C6732" s="28"/>
      <c r="D6732" s="28"/>
      <c r="E6732" s="28"/>
      <c r="F6732" s="34" t="s">
        <v>88</v>
      </c>
      <c r="G6732" s="35"/>
      <c r="H6732" s="33"/>
      <c r="I6732" s="32">
        <f>SUM(I6728:I6731)</f>
        <v>23691</v>
      </c>
    </row>
    <row r="6733" spans="2:13" ht="15" customHeight="1">
      <c r="C6733" s="27" t="s">
        <v>80</v>
      </c>
      <c r="D6733" s="27" t="s">
        <v>89</v>
      </c>
      <c r="E6733" s="28"/>
      <c r="F6733" s="28"/>
      <c r="G6733" s="28"/>
      <c r="H6733" s="33"/>
      <c r="I6733" s="28"/>
    </row>
    <row r="6734" spans="2:13" ht="15" customHeight="1">
      <c r="C6734" s="28"/>
      <c r="D6734" s="27" t="s">
        <v>2652</v>
      </c>
      <c r="E6734" s="27" t="s">
        <v>2653</v>
      </c>
      <c r="F6734" s="30" t="str">
        <f>VLOOKUP(E6734,MATERIAL!$C:$F,3,0)</f>
        <v>Bh</v>
      </c>
      <c r="G6734" s="27">
        <v>1</v>
      </c>
      <c r="H6734" s="30">
        <f>VLOOKUP(E6734,MATERIAL!$C:$F,4,0)</f>
        <v>234100</v>
      </c>
      <c r="I6734" s="31">
        <f t="shared" ref="I6734" si="700">+G6734*H6734</f>
        <v>234100</v>
      </c>
    </row>
    <row r="6735" spans="2:13" ht="15" customHeight="1">
      <c r="C6735" s="28"/>
      <c r="D6735" s="28"/>
      <c r="E6735" s="28"/>
      <c r="F6735" s="34" t="s">
        <v>90</v>
      </c>
      <c r="G6735" s="35"/>
      <c r="H6735" s="33"/>
      <c r="I6735" s="32">
        <f>SUM(I6734)</f>
        <v>234100</v>
      </c>
    </row>
    <row r="6736" spans="2:13" ht="15" customHeight="1">
      <c r="C6736" s="27" t="s">
        <v>81</v>
      </c>
      <c r="D6736" s="27" t="s">
        <v>91</v>
      </c>
      <c r="E6736" s="28"/>
      <c r="F6736" s="28"/>
      <c r="G6736" s="28"/>
      <c r="H6736" s="33"/>
      <c r="I6736" s="33"/>
    </row>
    <row r="6737" spans="2:13" ht="15" customHeight="1">
      <c r="C6737" s="28"/>
      <c r="D6737" s="28"/>
      <c r="E6737" s="28"/>
      <c r="F6737" s="34" t="s">
        <v>92</v>
      </c>
      <c r="G6737" s="35"/>
      <c r="H6737" s="33"/>
      <c r="I6737" s="33"/>
    </row>
    <row r="6738" spans="2:13" ht="15" customHeight="1">
      <c r="C6738" s="27" t="s">
        <v>82</v>
      </c>
      <c r="D6738" s="27" t="s">
        <v>93</v>
      </c>
      <c r="E6738" s="28"/>
      <c r="F6738" s="28"/>
      <c r="G6738" s="28"/>
      <c r="H6738" s="33"/>
      <c r="I6738" s="36">
        <f>I6732+I6735</f>
        <v>257791</v>
      </c>
    </row>
    <row r="6739" spans="2:13" ht="15" customHeight="1">
      <c r="C6739" s="27" t="s">
        <v>83</v>
      </c>
      <c r="D6739" s="27" t="str">
        <f>+"Overhead &amp; Profit "&amp;$L$3*100&amp;"%"</f>
        <v>Overhead &amp; Profit 9,5%</v>
      </c>
      <c r="E6739" s="28"/>
      <c r="F6739" s="28"/>
      <c r="G6739" s="27">
        <f>$L$3</f>
        <v>9.5000000000000001E-2</v>
      </c>
      <c r="H6739" s="28"/>
      <c r="I6739" s="36">
        <f>G6739*I6738</f>
        <v>24490.145</v>
      </c>
    </row>
    <row r="6740" spans="2:13" ht="15" customHeight="1">
      <c r="B6740" s="37" t="str">
        <f>+$M$14&amp;J6740</f>
        <v>PKK11</v>
      </c>
      <c r="C6740" s="27" t="s">
        <v>1</v>
      </c>
      <c r="D6740" s="27" t="s">
        <v>94</v>
      </c>
      <c r="E6740" s="28"/>
      <c r="F6740" s="28"/>
      <c r="G6740" s="28"/>
      <c r="H6740" s="33"/>
      <c r="I6740" s="36">
        <f>SUM(I6738:I6739)</f>
        <v>282281.14500000002</v>
      </c>
      <c r="J6740" s="21">
        <v>11</v>
      </c>
    </row>
    <row r="6741" spans="2:13" ht="15" customHeight="1">
      <c r="B6741" s="26"/>
    </row>
    <row r="6742" spans="2:13" ht="15" customHeight="1">
      <c r="B6742" s="26"/>
      <c r="C6742" s="21" t="str">
        <f>VLOOKUP(B6757,'REKAP ANALISA'!$C:$G,3,0)</f>
        <v>Pemasangan 1 buah Door holder</v>
      </c>
    </row>
    <row r="6743" spans="2:13" ht="15" customHeight="1">
      <c r="C6743" s="27" t="s">
        <v>0</v>
      </c>
      <c r="D6743" s="27" t="s">
        <v>60</v>
      </c>
      <c r="E6743" s="27" t="s">
        <v>59</v>
      </c>
      <c r="F6743" s="27" t="s">
        <v>61</v>
      </c>
      <c r="G6743" s="27" t="s">
        <v>62</v>
      </c>
      <c r="H6743" s="27" t="s">
        <v>85</v>
      </c>
      <c r="I6743" s="27" t="s">
        <v>86</v>
      </c>
    </row>
    <row r="6744" spans="2:13">
      <c r="C6744" s="27" t="s">
        <v>14</v>
      </c>
      <c r="D6744" s="27" t="s">
        <v>87</v>
      </c>
      <c r="E6744" s="28"/>
      <c r="F6744" s="28"/>
      <c r="G6744" s="28"/>
      <c r="H6744" s="28"/>
      <c r="I6744" s="28"/>
      <c r="M6744" s="21"/>
    </row>
    <row r="6745" spans="2:13">
      <c r="C6745" s="28"/>
      <c r="D6745" s="27" t="s">
        <v>53</v>
      </c>
      <c r="E6745" s="27" t="s">
        <v>63</v>
      </c>
      <c r="F6745" s="29" t="s">
        <v>50</v>
      </c>
      <c r="G6745" s="27">
        <v>0.05</v>
      </c>
      <c r="H6745" s="30">
        <f>VLOOKUP(E6745,UPAH!$C:$F,4,0)</f>
        <v>93000</v>
      </c>
      <c r="I6745" s="31">
        <f t="shared" ref="I6745:I6748" si="701">+G6745*H6745</f>
        <v>4650</v>
      </c>
      <c r="M6745" s="21"/>
    </row>
    <row r="6746" spans="2:13" ht="15" customHeight="1">
      <c r="C6746" s="28"/>
      <c r="D6746" s="27" t="s">
        <v>52</v>
      </c>
      <c r="E6746" s="27" t="s">
        <v>64</v>
      </c>
      <c r="F6746" s="29" t="s">
        <v>50</v>
      </c>
      <c r="G6746" s="27">
        <v>0.5</v>
      </c>
      <c r="H6746" s="30">
        <f>VLOOKUP(E6746,UPAH!$C:$F,4,0)</f>
        <v>98000</v>
      </c>
      <c r="I6746" s="31">
        <f t="shared" si="701"/>
        <v>49000</v>
      </c>
    </row>
    <row r="6747" spans="2:13" ht="15" customHeight="1">
      <c r="C6747" s="28"/>
      <c r="D6747" s="27" t="s">
        <v>51</v>
      </c>
      <c r="E6747" s="27" t="s">
        <v>65</v>
      </c>
      <c r="F6747" s="29" t="s">
        <v>50</v>
      </c>
      <c r="G6747" s="27">
        <v>0.05</v>
      </c>
      <c r="H6747" s="30">
        <f>VLOOKUP(E6747,UPAH!$C:$F,4,0)</f>
        <v>106000</v>
      </c>
      <c r="I6747" s="31">
        <f t="shared" si="701"/>
        <v>5300</v>
      </c>
    </row>
    <row r="6748" spans="2:13" ht="15" customHeight="1">
      <c r="C6748" s="28"/>
      <c r="D6748" s="27" t="s">
        <v>49</v>
      </c>
      <c r="E6748" s="27" t="s">
        <v>66</v>
      </c>
      <c r="F6748" s="29" t="s">
        <v>50</v>
      </c>
      <c r="G6748" s="27">
        <v>3.0000000000000001E-3</v>
      </c>
      <c r="H6748" s="30">
        <f>VLOOKUP(E6748,UPAH!$C:$F,4,0)</f>
        <v>111000</v>
      </c>
      <c r="I6748" s="31">
        <f t="shared" si="701"/>
        <v>333</v>
      </c>
    </row>
    <row r="6749" spans="2:13" ht="15" customHeight="1">
      <c r="C6749" s="28"/>
      <c r="D6749" s="28"/>
      <c r="E6749" s="28"/>
      <c r="F6749" s="34" t="s">
        <v>88</v>
      </c>
      <c r="G6749" s="35"/>
      <c r="H6749" s="33"/>
      <c r="I6749" s="32">
        <f>SUM(I6745:I6748)</f>
        <v>59283</v>
      </c>
    </row>
    <row r="6750" spans="2:13" ht="15" customHeight="1">
      <c r="C6750" s="27" t="s">
        <v>80</v>
      </c>
      <c r="D6750" s="27" t="s">
        <v>89</v>
      </c>
      <c r="E6750" s="28"/>
      <c r="F6750" s="28"/>
      <c r="G6750" s="28"/>
      <c r="H6750" s="33"/>
      <c r="I6750" s="28"/>
    </row>
    <row r="6751" spans="2:13" ht="15" customHeight="1">
      <c r="C6751" s="28"/>
      <c r="D6751" s="27" t="s">
        <v>2654</v>
      </c>
      <c r="E6751" s="27" t="s">
        <v>2655</v>
      </c>
      <c r="F6751" s="30" t="str">
        <f>VLOOKUP(E6751,MATERIAL!$C:$F,3,0)</f>
        <v>Bh</v>
      </c>
      <c r="G6751" s="27">
        <v>1</v>
      </c>
      <c r="H6751" s="30">
        <f>VLOOKUP(E6751,MATERIAL!$C:$F,4,0)</f>
        <v>119000</v>
      </c>
      <c r="I6751" s="31">
        <f t="shared" ref="I6751" si="702">+G6751*H6751</f>
        <v>119000</v>
      </c>
    </row>
    <row r="6752" spans="2:13" ht="15" customHeight="1">
      <c r="C6752" s="28"/>
      <c r="D6752" s="28"/>
      <c r="E6752" s="28"/>
      <c r="F6752" s="34" t="s">
        <v>90</v>
      </c>
      <c r="G6752" s="35"/>
      <c r="H6752" s="33"/>
      <c r="I6752" s="32">
        <f>SUM(I6751)</f>
        <v>119000</v>
      </c>
    </row>
    <row r="6753" spans="2:13" ht="15" customHeight="1">
      <c r="C6753" s="27" t="s">
        <v>81</v>
      </c>
      <c r="D6753" s="27" t="s">
        <v>91</v>
      </c>
      <c r="E6753" s="28"/>
      <c r="F6753" s="28"/>
      <c r="G6753" s="28"/>
      <c r="H6753" s="33"/>
      <c r="I6753" s="33"/>
    </row>
    <row r="6754" spans="2:13" ht="15" customHeight="1">
      <c r="C6754" s="28"/>
      <c r="D6754" s="28"/>
      <c r="E6754" s="28"/>
      <c r="F6754" s="34" t="s">
        <v>92</v>
      </c>
      <c r="G6754" s="35"/>
      <c r="H6754" s="33"/>
      <c r="I6754" s="33"/>
    </row>
    <row r="6755" spans="2:13" ht="15" customHeight="1">
      <c r="C6755" s="27" t="s">
        <v>82</v>
      </c>
      <c r="D6755" s="27" t="s">
        <v>93</v>
      </c>
      <c r="E6755" s="28"/>
      <c r="F6755" s="28"/>
      <c r="G6755" s="28"/>
      <c r="H6755" s="33"/>
      <c r="I6755" s="36">
        <f>I6749+I6752</f>
        <v>178283</v>
      </c>
    </row>
    <row r="6756" spans="2:13" ht="15" customHeight="1">
      <c r="C6756" s="27" t="s">
        <v>83</v>
      </c>
      <c r="D6756" s="27" t="str">
        <f>+"Overhead &amp; Profit "&amp;$L$3*100&amp;"%"</f>
        <v>Overhead &amp; Profit 9,5%</v>
      </c>
      <c r="E6756" s="28"/>
      <c r="F6756" s="28"/>
      <c r="G6756" s="27">
        <f>$L$3</f>
        <v>9.5000000000000001E-2</v>
      </c>
      <c r="H6756" s="28"/>
      <c r="I6756" s="36">
        <f>G6756*I6755</f>
        <v>16936.884999999998</v>
      </c>
    </row>
    <row r="6757" spans="2:13" ht="15" customHeight="1">
      <c r="B6757" s="37" t="str">
        <f>+$M$14&amp;J6757</f>
        <v>PKK12</v>
      </c>
      <c r="C6757" s="27" t="s">
        <v>1</v>
      </c>
      <c r="D6757" s="27" t="s">
        <v>94</v>
      </c>
      <c r="E6757" s="28"/>
      <c r="F6757" s="28"/>
      <c r="G6757" s="28"/>
      <c r="H6757" s="33"/>
      <c r="I6757" s="36">
        <f>SUM(I6755:I6756)</f>
        <v>195219.88500000001</v>
      </c>
      <c r="J6757" s="21">
        <v>12</v>
      </c>
    </row>
    <row r="6758" spans="2:13" ht="15" customHeight="1">
      <c r="B6758" s="26"/>
    </row>
    <row r="6759" spans="2:13" ht="15" customHeight="1">
      <c r="B6759" s="26"/>
      <c r="C6759" s="21" t="str">
        <f>VLOOKUP(B6774,'REKAP ANALISA'!$C:$G,3,0)</f>
        <v>Pemasangan 1 buah door stop</v>
      </c>
    </row>
    <row r="6760" spans="2:13" ht="15" customHeight="1">
      <c r="C6760" s="27" t="s">
        <v>0</v>
      </c>
      <c r="D6760" s="27" t="s">
        <v>60</v>
      </c>
      <c r="E6760" s="27" t="s">
        <v>59</v>
      </c>
      <c r="F6760" s="27" t="s">
        <v>61</v>
      </c>
      <c r="G6760" s="27" t="s">
        <v>62</v>
      </c>
      <c r="H6760" s="27" t="s">
        <v>85</v>
      </c>
      <c r="I6760" s="27" t="s">
        <v>86</v>
      </c>
    </row>
    <row r="6761" spans="2:13">
      <c r="C6761" s="27" t="s">
        <v>14</v>
      </c>
      <c r="D6761" s="27" t="s">
        <v>87</v>
      </c>
      <c r="E6761" s="28"/>
      <c r="F6761" s="28"/>
      <c r="G6761" s="28"/>
      <c r="H6761" s="28"/>
      <c r="I6761" s="28"/>
      <c r="M6761" s="21"/>
    </row>
    <row r="6762" spans="2:13">
      <c r="C6762" s="28"/>
      <c r="D6762" s="27" t="s">
        <v>53</v>
      </c>
      <c r="E6762" s="27" t="s">
        <v>63</v>
      </c>
      <c r="F6762" s="29" t="s">
        <v>50</v>
      </c>
      <c r="G6762" s="27">
        <v>0.01</v>
      </c>
      <c r="H6762" s="30">
        <f>VLOOKUP(E6762,UPAH!$C:$F,4,0)</f>
        <v>93000</v>
      </c>
      <c r="I6762" s="31">
        <f t="shared" ref="I6762:I6765" si="703">+G6762*H6762</f>
        <v>930</v>
      </c>
      <c r="M6762" s="21"/>
    </row>
    <row r="6763" spans="2:13" ht="15" customHeight="1">
      <c r="C6763" s="28"/>
      <c r="D6763" s="27" t="s">
        <v>52</v>
      </c>
      <c r="E6763" s="27" t="s">
        <v>64</v>
      </c>
      <c r="F6763" s="29" t="s">
        <v>50</v>
      </c>
      <c r="G6763" s="27">
        <v>0.1</v>
      </c>
      <c r="H6763" s="30">
        <f>VLOOKUP(E6763,UPAH!$C:$F,4,0)</f>
        <v>98000</v>
      </c>
      <c r="I6763" s="31">
        <f t="shared" si="703"/>
        <v>9800</v>
      </c>
    </row>
    <row r="6764" spans="2:13" ht="15" customHeight="1">
      <c r="C6764" s="28"/>
      <c r="D6764" s="27" t="s">
        <v>51</v>
      </c>
      <c r="E6764" s="27" t="s">
        <v>65</v>
      </c>
      <c r="F6764" s="29" t="s">
        <v>50</v>
      </c>
      <c r="G6764" s="27">
        <v>0.01</v>
      </c>
      <c r="H6764" s="30">
        <f>VLOOKUP(E6764,UPAH!$C:$F,4,0)</f>
        <v>106000</v>
      </c>
      <c r="I6764" s="31">
        <f t="shared" si="703"/>
        <v>1060</v>
      </c>
    </row>
    <row r="6765" spans="2:13" ht="15" customHeight="1">
      <c r="C6765" s="28"/>
      <c r="D6765" s="27" t="s">
        <v>49</v>
      </c>
      <c r="E6765" s="27" t="s">
        <v>66</v>
      </c>
      <c r="F6765" s="29" t="s">
        <v>50</v>
      </c>
      <c r="G6765" s="27">
        <v>5.0000000000000001E-3</v>
      </c>
      <c r="H6765" s="30">
        <f>VLOOKUP(E6765,UPAH!$C:$F,4,0)</f>
        <v>111000</v>
      </c>
      <c r="I6765" s="31">
        <f t="shared" si="703"/>
        <v>555</v>
      </c>
    </row>
    <row r="6766" spans="2:13" ht="15" customHeight="1">
      <c r="C6766" s="28"/>
      <c r="D6766" s="28"/>
      <c r="E6766" s="28"/>
      <c r="F6766" s="34" t="s">
        <v>88</v>
      </c>
      <c r="G6766" s="35"/>
      <c r="H6766" s="33"/>
      <c r="I6766" s="32">
        <f>SUM(I6762:I6765)</f>
        <v>12345</v>
      </c>
    </row>
    <row r="6767" spans="2:13" ht="15" customHeight="1">
      <c r="C6767" s="27" t="s">
        <v>80</v>
      </c>
      <c r="D6767" s="27" t="s">
        <v>89</v>
      </c>
      <c r="E6767" s="28"/>
      <c r="F6767" s="28"/>
      <c r="G6767" s="28"/>
      <c r="H6767" s="33"/>
      <c r="I6767" s="28"/>
    </row>
    <row r="6768" spans="2:13" ht="15" customHeight="1">
      <c r="C6768" s="28"/>
      <c r="D6768" s="27" t="s">
        <v>2656</v>
      </c>
      <c r="E6768" s="27" t="s">
        <v>2657</v>
      </c>
      <c r="F6768" s="30" t="str">
        <f>VLOOKUP(E6768,MATERIAL!$C:$F,3,0)</f>
        <v>Bh</v>
      </c>
      <c r="G6768" s="27">
        <v>1</v>
      </c>
      <c r="H6768" s="30">
        <f>VLOOKUP(E6768,MATERIAL!$C:$F,4,0)</f>
        <v>96300</v>
      </c>
      <c r="I6768" s="31">
        <f t="shared" ref="I6768" si="704">+G6768*H6768</f>
        <v>96300</v>
      </c>
    </row>
    <row r="6769" spans="2:13" ht="15" customHeight="1">
      <c r="C6769" s="28"/>
      <c r="D6769" s="28"/>
      <c r="E6769" s="28"/>
      <c r="F6769" s="34" t="s">
        <v>90</v>
      </c>
      <c r="G6769" s="35"/>
      <c r="H6769" s="33"/>
      <c r="I6769" s="32">
        <f>SUM(I6768)</f>
        <v>96300</v>
      </c>
    </row>
    <row r="6770" spans="2:13" ht="15" customHeight="1">
      <c r="C6770" s="27" t="s">
        <v>81</v>
      </c>
      <c r="D6770" s="27" t="s">
        <v>91</v>
      </c>
      <c r="E6770" s="28"/>
      <c r="F6770" s="28"/>
      <c r="G6770" s="28"/>
      <c r="H6770" s="33"/>
      <c r="I6770" s="33"/>
    </row>
    <row r="6771" spans="2:13" ht="15" customHeight="1">
      <c r="C6771" s="28"/>
      <c r="D6771" s="28"/>
      <c r="E6771" s="28"/>
      <c r="F6771" s="34" t="s">
        <v>92</v>
      </c>
      <c r="G6771" s="35"/>
      <c r="H6771" s="33"/>
      <c r="I6771" s="33"/>
    </row>
    <row r="6772" spans="2:13" ht="15" customHeight="1">
      <c r="C6772" s="27" t="s">
        <v>82</v>
      </c>
      <c r="D6772" s="27" t="s">
        <v>93</v>
      </c>
      <c r="E6772" s="28"/>
      <c r="F6772" s="28"/>
      <c r="G6772" s="28"/>
      <c r="H6772" s="33"/>
      <c r="I6772" s="36">
        <f>I6766+I6769</f>
        <v>108645</v>
      </c>
    </row>
    <row r="6773" spans="2:13" ht="15" customHeight="1">
      <c r="C6773" s="27" t="s">
        <v>83</v>
      </c>
      <c r="D6773" s="27" t="str">
        <f>+"Overhead &amp; Profit "&amp;$L$3*100&amp;"%"</f>
        <v>Overhead &amp; Profit 9,5%</v>
      </c>
      <c r="E6773" s="28"/>
      <c r="F6773" s="28"/>
      <c r="G6773" s="27">
        <f>$L$3</f>
        <v>9.5000000000000001E-2</v>
      </c>
      <c r="H6773" s="28"/>
      <c r="I6773" s="36">
        <f>G6773*I6772</f>
        <v>10321.275</v>
      </c>
    </row>
    <row r="6774" spans="2:13" ht="15" customHeight="1">
      <c r="B6774" s="37" t="str">
        <f>+$M$14&amp;J6774</f>
        <v>PKK13</v>
      </c>
      <c r="C6774" s="27" t="s">
        <v>1</v>
      </c>
      <c r="D6774" s="27" t="s">
        <v>94</v>
      </c>
      <c r="E6774" s="28"/>
      <c r="F6774" s="28"/>
      <c r="G6774" s="28"/>
      <c r="H6774" s="33"/>
      <c r="I6774" s="36">
        <f>SUM(I6772:I6773)</f>
        <v>118966.27499999999</v>
      </c>
      <c r="J6774" s="21">
        <v>13</v>
      </c>
    </row>
    <row r="6775" spans="2:13" ht="15" customHeight="1">
      <c r="B6775" s="26"/>
    </row>
    <row r="6776" spans="2:13" ht="15" customHeight="1">
      <c r="B6776" s="26"/>
      <c r="C6776" s="21" t="str">
        <f>VLOOKUP(B6791,'REKAP ANALISA'!$C:$G,3,0)</f>
        <v>Pemasangan 1 buah Rrel pintu sorong</v>
      </c>
    </row>
    <row r="6777" spans="2:13" ht="15" customHeight="1">
      <c r="C6777" s="27" t="s">
        <v>0</v>
      </c>
      <c r="D6777" s="27" t="s">
        <v>60</v>
      </c>
      <c r="E6777" s="27" t="s">
        <v>59</v>
      </c>
      <c r="F6777" s="27" t="s">
        <v>61</v>
      </c>
      <c r="G6777" s="27" t="s">
        <v>62</v>
      </c>
      <c r="H6777" s="27" t="s">
        <v>85</v>
      </c>
      <c r="I6777" s="27" t="s">
        <v>86</v>
      </c>
    </row>
    <row r="6778" spans="2:13">
      <c r="C6778" s="27" t="s">
        <v>14</v>
      </c>
      <c r="D6778" s="27" t="s">
        <v>87</v>
      </c>
      <c r="E6778" s="28"/>
      <c r="F6778" s="28"/>
      <c r="G6778" s="28"/>
      <c r="H6778" s="28"/>
      <c r="I6778" s="28"/>
      <c r="M6778" s="21"/>
    </row>
    <row r="6779" spans="2:13">
      <c r="C6779" s="28"/>
      <c r="D6779" s="27" t="s">
        <v>53</v>
      </c>
      <c r="E6779" s="27" t="s">
        <v>63</v>
      </c>
      <c r="F6779" s="29" t="s">
        <v>50</v>
      </c>
      <c r="G6779" s="27">
        <v>0.06</v>
      </c>
      <c r="H6779" s="30">
        <f>VLOOKUP(E6779,UPAH!$C:$F,4,0)</f>
        <v>93000</v>
      </c>
      <c r="I6779" s="31">
        <f t="shared" ref="I6779:I6782" si="705">+G6779*H6779</f>
        <v>5580</v>
      </c>
      <c r="M6779" s="21"/>
    </row>
    <row r="6780" spans="2:13" ht="15" customHeight="1">
      <c r="C6780" s="28"/>
      <c r="D6780" s="27" t="s">
        <v>52</v>
      </c>
      <c r="E6780" s="27" t="s">
        <v>64</v>
      </c>
      <c r="F6780" s="29" t="s">
        <v>50</v>
      </c>
      <c r="G6780" s="27">
        <v>0.6</v>
      </c>
      <c r="H6780" s="30">
        <f>VLOOKUP(E6780,UPAH!$C:$F,4,0)</f>
        <v>98000</v>
      </c>
      <c r="I6780" s="31">
        <f t="shared" si="705"/>
        <v>58800</v>
      </c>
    </row>
    <row r="6781" spans="2:13" ht="15" customHeight="1">
      <c r="C6781" s="28"/>
      <c r="D6781" s="27" t="s">
        <v>51</v>
      </c>
      <c r="E6781" s="27" t="s">
        <v>65</v>
      </c>
      <c r="F6781" s="29" t="s">
        <v>50</v>
      </c>
      <c r="G6781" s="27">
        <v>0.06</v>
      </c>
      <c r="H6781" s="30">
        <f>VLOOKUP(E6781,UPAH!$C:$F,4,0)</f>
        <v>106000</v>
      </c>
      <c r="I6781" s="31">
        <f t="shared" si="705"/>
        <v>6360</v>
      </c>
    </row>
    <row r="6782" spans="2:13" ht="15" customHeight="1">
      <c r="C6782" s="28"/>
      <c r="D6782" s="27" t="s">
        <v>49</v>
      </c>
      <c r="E6782" s="27" t="s">
        <v>66</v>
      </c>
      <c r="F6782" s="29" t="s">
        <v>50</v>
      </c>
      <c r="G6782" s="27">
        <v>3.0000000000000001E-3</v>
      </c>
      <c r="H6782" s="30">
        <f>VLOOKUP(E6782,UPAH!$C:$F,4,0)</f>
        <v>111000</v>
      </c>
      <c r="I6782" s="31">
        <f t="shared" si="705"/>
        <v>333</v>
      </c>
    </row>
    <row r="6783" spans="2:13" ht="15" customHeight="1">
      <c r="C6783" s="28"/>
      <c r="D6783" s="28"/>
      <c r="E6783" s="28"/>
      <c r="F6783" s="34" t="s">
        <v>88</v>
      </c>
      <c r="G6783" s="35"/>
      <c r="H6783" s="33"/>
      <c r="I6783" s="32">
        <f>SUM(I6779:I6782)</f>
        <v>71073</v>
      </c>
    </row>
    <row r="6784" spans="2:13" ht="15" customHeight="1">
      <c r="C6784" s="27" t="s">
        <v>80</v>
      </c>
      <c r="D6784" s="27" t="s">
        <v>89</v>
      </c>
      <c r="E6784" s="28"/>
      <c r="F6784" s="28"/>
      <c r="G6784" s="28"/>
      <c r="H6784" s="33"/>
      <c r="I6784" s="28"/>
    </row>
    <row r="6785" spans="2:13" ht="15" customHeight="1">
      <c r="C6785" s="28"/>
      <c r="D6785" s="27" t="s">
        <v>2658</v>
      </c>
      <c r="E6785" s="27" t="s">
        <v>2659</v>
      </c>
      <c r="F6785" s="30" t="str">
        <f>VLOOKUP(E6785,MATERIAL!$C:$F,3,0)</f>
        <v>Set</v>
      </c>
      <c r="G6785" s="27">
        <v>1</v>
      </c>
      <c r="H6785" s="30">
        <f>VLOOKUP(E6785,MATERIAL!$C:$F,4,0)</f>
        <v>79900</v>
      </c>
      <c r="I6785" s="31">
        <f t="shared" ref="I6785" si="706">+G6785*H6785</f>
        <v>79900</v>
      </c>
    </row>
    <row r="6786" spans="2:13" ht="15" customHeight="1">
      <c r="C6786" s="28"/>
      <c r="D6786" s="28"/>
      <c r="E6786" s="28"/>
      <c r="F6786" s="34" t="s">
        <v>90</v>
      </c>
      <c r="G6786" s="35"/>
      <c r="H6786" s="33"/>
      <c r="I6786" s="32">
        <f>SUM(I6785)</f>
        <v>79900</v>
      </c>
    </row>
    <row r="6787" spans="2:13" ht="15" customHeight="1">
      <c r="C6787" s="27" t="s">
        <v>81</v>
      </c>
      <c r="D6787" s="27" t="s">
        <v>91</v>
      </c>
      <c r="E6787" s="28"/>
      <c r="F6787" s="28"/>
      <c r="G6787" s="28"/>
      <c r="H6787" s="33"/>
      <c r="I6787" s="33"/>
    </row>
    <row r="6788" spans="2:13" ht="15" customHeight="1">
      <c r="C6788" s="28"/>
      <c r="D6788" s="28"/>
      <c r="E6788" s="28"/>
      <c r="F6788" s="34" t="s">
        <v>92</v>
      </c>
      <c r="G6788" s="35"/>
      <c r="H6788" s="33"/>
      <c r="I6788" s="33"/>
    </row>
    <row r="6789" spans="2:13" ht="15" customHeight="1">
      <c r="C6789" s="27" t="s">
        <v>82</v>
      </c>
      <c r="D6789" s="27" t="s">
        <v>93</v>
      </c>
      <c r="E6789" s="28"/>
      <c r="F6789" s="28"/>
      <c r="G6789" s="28"/>
      <c r="H6789" s="33"/>
      <c r="I6789" s="36">
        <f>I6783+I6786</f>
        <v>150973</v>
      </c>
    </row>
    <row r="6790" spans="2:13" ht="15" customHeight="1">
      <c r="C6790" s="27" t="s">
        <v>83</v>
      </c>
      <c r="D6790" s="27" t="str">
        <f>+"Overhead &amp; Profit "&amp;$L$3*100&amp;"%"</f>
        <v>Overhead &amp; Profit 9,5%</v>
      </c>
      <c r="E6790" s="28"/>
      <c r="F6790" s="28"/>
      <c r="G6790" s="27">
        <f>$L$3</f>
        <v>9.5000000000000001E-2</v>
      </c>
      <c r="H6790" s="28"/>
      <c r="I6790" s="36">
        <f>G6790*I6789</f>
        <v>14342.434999999999</v>
      </c>
    </row>
    <row r="6791" spans="2:13" ht="15" customHeight="1">
      <c r="B6791" s="37" t="str">
        <f>+$M$14&amp;J6791</f>
        <v>PKK14</v>
      </c>
      <c r="C6791" s="27" t="s">
        <v>1</v>
      </c>
      <c r="D6791" s="27" t="s">
        <v>94</v>
      </c>
      <c r="E6791" s="28"/>
      <c r="F6791" s="28"/>
      <c r="G6791" s="28"/>
      <c r="H6791" s="33"/>
      <c r="I6791" s="36">
        <f>SUM(I6789:I6790)</f>
        <v>165315.435</v>
      </c>
      <c r="J6791" s="21">
        <v>14</v>
      </c>
    </row>
    <row r="6792" spans="2:13" ht="15" customHeight="1">
      <c r="B6792" s="26"/>
    </row>
    <row r="6793" spans="2:13" ht="15" customHeight="1">
      <c r="B6793" s="26"/>
      <c r="C6793" s="21" t="str">
        <f>VLOOKUP(B6808,'REKAP ANALISA'!$C:$G,3,0)</f>
        <v>Pemasangan 1 buah kunci lemari</v>
      </c>
    </row>
    <row r="6794" spans="2:13" ht="15" customHeight="1">
      <c r="C6794" s="27" t="s">
        <v>0</v>
      </c>
      <c r="D6794" s="27" t="s">
        <v>60</v>
      </c>
      <c r="E6794" s="27" t="s">
        <v>59</v>
      </c>
      <c r="F6794" s="27" t="s">
        <v>61</v>
      </c>
      <c r="G6794" s="27" t="s">
        <v>62</v>
      </c>
      <c r="H6794" s="27" t="s">
        <v>85</v>
      </c>
      <c r="I6794" s="27" t="s">
        <v>86</v>
      </c>
    </row>
    <row r="6795" spans="2:13">
      <c r="C6795" s="27" t="s">
        <v>14</v>
      </c>
      <c r="D6795" s="27" t="s">
        <v>87</v>
      </c>
      <c r="E6795" s="28"/>
      <c r="F6795" s="28"/>
      <c r="G6795" s="28"/>
      <c r="H6795" s="28"/>
      <c r="I6795" s="28"/>
      <c r="M6795" s="21"/>
    </row>
    <row r="6796" spans="2:13">
      <c r="C6796" s="28"/>
      <c r="D6796" s="27" t="s">
        <v>53</v>
      </c>
      <c r="E6796" s="27" t="s">
        <v>63</v>
      </c>
      <c r="F6796" s="29" t="s">
        <v>50</v>
      </c>
      <c r="G6796" s="27">
        <v>2.5000000000000001E-2</v>
      </c>
      <c r="H6796" s="30">
        <f>VLOOKUP(E6796,UPAH!$C:$F,4,0)</f>
        <v>93000</v>
      </c>
      <c r="I6796" s="31">
        <f t="shared" ref="I6796:I6799" si="707">+G6796*H6796</f>
        <v>2325</v>
      </c>
      <c r="M6796" s="21"/>
    </row>
    <row r="6797" spans="2:13" ht="15" customHeight="1">
      <c r="C6797" s="28"/>
      <c r="D6797" s="27" t="s">
        <v>52</v>
      </c>
      <c r="E6797" s="27" t="s">
        <v>64</v>
      </c>
      <c r="F6797" s="29" t="s">
        <v>50</v>
      </c>
      <c r="G6797" s="27">
        <v>0.25</v>
      </c>
      <c r="H6797" s="30">
        <f>VLOOKUP(E6797,UPAH!$C:$F,4,0)</f>
        <v>98000</v>
      </c>
      <c r="I6797" s="31">
        <f t="shared" si="707"/>
        <v>24500</v>
      </c>
    </row>
    <row r="6798" spans="2:13" ht="15" customHeight="1">
      <c r="C6798" s="28"/>
      <c r="D6798" s="27" t="s">
        <v>51</v>
      </c>
      <c r="E6798" s="27" t="s">
        <v>65</v>
      </c>
      <c r="F6798" s="29" t="s">
        <v>50</v>
      </c>
      <c r="G6798" s="27">
        <v>2.5000000000000001E-2</v>
      </c>
      <c r="H6798" s="30">
        <f>VLOOKUP(E6798,UPAH!$C:$F,4,0)</f>
        <v>106000</v>
      </c>
      <c r="I6798" s="31">
        <f t="shared" si="707"/>
        <v>2650</v>
      </c>
    </row>
    <row r="6799" spans="2:13" ht="15" customHeight="1">
      <c r="C6799" s="28"/>
      <c r="D6799" s="27" t="s">
        <v>49</v>
      </c>
      <c r="E6799" s="27" t="s">
        <v>66</v>
      </c>
      <c r="F6799" s="29" t="s">
        <v>50</v>
      </c>
      <c r="G6799" s="27">
        <v>1.2999999999999999E-3</v>
      </c>
      <c r="H6799" s="30">
        <f>VLOOKUP(E6799,UPAH!$C:$F,4,0)</f>
        <v>111000</v>
      </c>
      <c r="I6799" s="31">
        <f t="shared" si="707"/>
        <v>144.29999999999998</v>
      </c>
    </row>
    <row r="6800" spans="2:13" ht="15" customHeight="1">
      <c r="C6800" s="28"/>
      <c r="D6800" s="28"/>
      <c r="E6800" s="28"/>
      <c r="F6800" s="34" t="s">
        <v>88</v>
      </c>
      <c r="G6800" s="35"/>
      <c r="H6800" s="33"/>
      <c r="I6800" s="32">
        <f>SUM(I6796:I6799)</f>
        <v>29619.3</v>
      </c>
    </row>
    <row r="6801" spans="2:13" ht="15" customHeight="1">
      <c r="C6801" s="27" t="s">
        <v>80</v>
      </c>
      <c r="D6801" s="27" t="s">
        <v>89</v>
      </c>
      <c r="E6801" s="28"/>
      <c r="F6801" s="28"/>
      <c r="G6801" s="28"/>
      <c r="H6801" s="33"/>
      <c r="I6801" s="28"/>
    </row>
    <row r="6802" spans="2:13" ht="15" customHeight="1">
      <c r="C6802" s="28"/>
      <c r="D6802" s="27" t="s">
        <v>2660</v>
      </c>
      <c r="E6802" s="27" t="s">
        <v>2661</v>
      </c>
      <c r="F6802" s="30" t="str">
        <f>VLOOKUP(E6802,MATERIAL!$C:$F,3,0)</f>
        <v>Set</v>
      </c>
      <c r="G6802" s="27">
        <v>1</v>
      </c>
      <c r="H6802" s="30">
        <f>VLOOKUP(E6802,MATERIAL!$C:$F,4,0)</f>
        <v>133800</v>
      </c>
      <c r="I6802" s="31">
        <f t="shared" ref="I6802" si="708">+G6802*H6802</f>
        <v>133800</v>
      </c>
    </row>
    <row r="6803" spans="2:13" ht="15" customHeight="1">
      <c r="C6803" s="28"/>
      <c r="D6803" s="28"/>
      <c r="E6803" s="28"/>
      <c r="F6803" s="34" t="s">
        <v>90</v>
      </c>
      <c r="G6803" s="35"/>
      <c r="H6803" s="33"/>
      <c r="I6803" s="32">
        <f>SUM(I6802)</f>
        <v>133800</v>
      </c>
    </row>
    <row r="6804" spans="2:13" ht="15" customHeight="1">
      <c r="C6804" s="27" t="s">
        <v>81</v>
      </c>
      <c r="D6804" s="27" t="s">
        <v>91</v>
      </c>
      <c r="E6804" s="28"/>
      <c r="F6804" s="28"/>
      <c r="G6804" s="28"/>
      <c r="H6804" s="33"/>
      <c r="I6804" s="33"/>
    </row>
    <row r="6805" spans="2:13" ht="15" customHeight="1">
      <c r="C6805" s="28"/>
      <c r="D6805" s="28"/>
      <c r="E6805" s="28"/>
      <c r="F6805" s="34" t="s">
        <v>92</v>
      </c>
      <c r="G6805" s="35"/>
      <c r="H6805" s="33"/>
      <c r="I6805" s="33"/>
    </row>
    <row r="6806" spans="2:13" ht="15" customHeight="1">
      <c r="C6806" s="27" t="s">
        <v>82</v>
      </c>
      <c r="D6806" s="27" t="s">
        <v>93</v>
      </c>
      <c r="E6806" s="28"/>
      <c r="F6806" s="28"/>
      <c r="G6806" s="28"/>
      <c r="H6806" s="33"/>
      <c r="I6806" s="36">
        <f>I6800+I6803</f>
        <v>163419.29999999999</v>
      </c>
    </row>
    <row r="6807" spans="2:13" ht="15" customHeight="1">
      <c r="C6807" s="27" t="s">
        <v>83</v>
      </c>
      <c r="D6807" s="27" t="str">
        <f>+"Overhead &amp; Profit "&amp;$L$3*100&amp;"%"</f>
        <v>Overhead &amp; Profit 9,5%</v>
      </c>
      <c r="E6807" s="28"/>
      <c r="F6807" s="28"/>
      <c r="G6807" s="27">
        <f>$L$3</f>
        <v>9.5000000000000001E-2</v>
      </c>
      <c r="H6807" s="28"/>
      <c r="I6807" s="36">
        <f>G6807*I6806</f>
        <v>15524.833499999999</v>
      </c>
    </row>
    <row r="6808" spans="2:13" ht="15" customHeight="1">
      <c r="B6808" s="37" t="str">
        <f>+$M$14&amp;J6808</f>
        <v>PKK15</v>
      </c>
      <c r="C6808" s="27" t="s">
        <v>1</v>
      </c>
      <c r="D6808" s="27" t="s">
        <v>94</v>
      </c>
      <c r="E6808" s="28"/>
      <c r="F6808" s="28"/>
      <c r="G6808" s="28"/>
      <c r="H6808" s="33"/>
      <c r="I6808" s="36">
        <f>SUM(I6806:I6807)</f>
        <v>178944.1335</v>
      </c>
      <c r="J6808" s="21">
        <v>15</v>
      </c>
    </row>
    <row r="6809" spans="2:13" ht="15" customHeight="1">
      <c r="B6809" s="26"/>
    </row>
    <row r="6810" spans="2:13" ht="15" customHeight="1">
      <c r="B6810" s="26"/>
      <c r="C6810" s="21" t="str">
        <f>VLOOKUP(B6826,'REKAP ANALISA'!$C:$G,3,0)</f>
        <v>Pemasangan 1 m2 kaca tebal 3 mm</v>
      </c>
    </row>
    <row r="6811" spans="2:13" ht="15" customHeight="1">
      <c r="C6811" s="27" t="s">
        <v>0</v>
      </c>
      <c r="D6811" s="27" t="s">
        <v>60</v>
      </c>
      <c r="E6811" s="27" t="s">
        <v>59</v>
      </c>
      <c r="F6811" s="27" t="s">
        <v>61</v>
      </c>
      <c r="G6811" s="27" t="s">
        <v>62</v>
      </c>
      <c r="H6811" s="27" t="s">
        <v>85</v>
      </c>
      <c r="I6811" s="27" t="s">
        <v>86</v>
      </c>
    </row>
    <row r="6812" spans="2:13">
      <c r="C6812" s="27" t="s">
        <v>14</v>
      </c>
      <c r="D6812" s="27" t="s">
        <v>87</v>
      </c>
      <c r="E6812" s="28"/>
      <c r="F6812" s="28"/>
      <c r="G6812" s="28"/>
      <c r="H6812" s="28"/>
      <c r="I6812" s="28"/>
      <c r="M6812" s="21"/>
    </row>
    <row r="6813" spans="2:13">
      <c r="C6813" s="28"/>
      <c r="D6813" s="27" t="s">
        <v>53</v>
      </c>
      <c r="E6813" s="27" t="s">
        <v>63</v>
      </c>
      <c r="F6813" s="29" t="s">
        <v>50</v>
      </c>
      <c r="G6813" s="27">
        <v>1.4999999999999999E-2</v>
      </c>
      <c r="H6813" s="30">
        <f>VLOOKUP(E6813,UPAH!$C:$F,4,0)</f>
        <v>93000</v>
      </c>
      <c r="I6813" s="31">
        <f t="shared" ref="I6813:I6816" si="709">+G6813*H6813</f>
        <v>1395</v>
      </c>
      <c r="M6813" s="21"/>
    </row>
    <row r="6814" spans="2:13" ht="15" customHeight="1">
      <c r="C6814" s="28"/>
      <c r="D6814" s="27" t="s">
        <v>52</v>
      </c>
      <c r="E6814" s="27" t="s">
        <v>64</v>
      </c>
      <c r="F6814" s="29" t="s">
        <v>50</v>
      </c>
      <c r="G6814" s="27">
        <v>0.15</v>
      </c>
      <c r="H6814" s="30">
        <f>VLOOKUP(E6814,UPAH!$C:$F,4,0)</f>
        <v>98000</v>
      </c>
      <c r="I6814" s="31">
        <f t="shared" si="709"/>
        <v>14700</v>
      </c>
    </row>
    <row r="6815" spans="2:13" ht="15" customHeight="1">
      <c r="C6815" s="28"/>
      <c r="D6815" s="27" t="s">
        <v>51</v>
      </c>
      <c r="E6815" s="27" t="s">
        <v>65</v>
      </c>
      <c r="F6815" s="29" t="s">
        <v>50</v>
      </c>
      <c r="G6815" s="27">
        <v>1.4999999999999999E-2</v>
      </c>
      <c r="H6815" s="30">
        <f>VLOOKUP(E6815,UPAH!$C:$F,4,0)</f>
        <v>106000</v>
      </c>
      <c r="I6815" s="31">
        <f t="shared" si="709"/>
        <v>1590</v>
      </c>
    </row>
    <row r="6816" spans="2:13" ht="15" customHeight="1">
      <c r="C6816" s="28"/>
      <c r="D6816" s="27" t="s">
        <v>49</v>
      </c>
      <c r="E6816" s="27" t="s">
        <v>66</v>
      </c>
      <c r="F6816" s="29" t="s">
        <v>50</v>
      </c>
      <c r="G6816" s="27">
        <v>8.0000000000000004E-4</v>
      </c>
      <c r="H6816" s="30">
        <f>VLOOKUP(E6816,UPAH!$C:$F,4,0)</f>
        <v>111000</v>
      </c>
      <c r="I6816" s="31">
        <f t="shared" si="709"/>
        <v>88.8</v>
      </c>
    </row>
    <row r="6817" spans="2:13" ht="15" customHeight="1">
      <c r="C6817" s="28"/>
      <c r="D6817" s="28"/>
      <c r="E6817" s="28"/>
      <c r="F6817" s="34" t="s">
        <v>88</v>
      </c>
      <c r="G6817" s="35"/>
      <c r="H6817" s="33"/>
      <c r="I6817" s="32">
        <f>SUM(I6813:I6816)</f>
        <v>17773.8</v>
      </c>
    </row>
    <row r="6818" spans="2:13" ht="15" customHeight="1">
      <c r="C6818" s="27" t="s">
        <v>80</v>
      </c>
      <c r="D6818" s="27" t="s">
        <v>89</v>
      </c>
      <c r="E6818" s="28"/>
      <c r="F6818" s="28"/>
      <c r="G6818" s="28"/>
      <c r="H6818" s="33"/>
      <c r="I6818" s="28"/>
    </row>
    <row r="6819" spans="2:13" ht="15" customHeight="1">
      <c r="C6819" s="28"/>
      <c r="D6819" s="27" t="s">
        <v>2662</v>
      </c>
      <c r="E6819" s="27" t="s">
        <v>2663</v>
      </c>
      <c r="F6819" s="30" t="str">
        <f>VLOOKUP(E6819,MATERIAL!$C:$F,3,0)</f>
        <v>m2</v>
      </c>
      <c r="G6819" s="27">
        <v>1.1000000000000001</v>
      </c>
      <c r="H6819" s="30">
        <f>VLOOKUP(E6819,MATERIAL!$C:$F,4,0)</f>
        <v>141500</v>
      </c>
      <c r="I6819" s="31">
        <f t="shared" ref="I6819:I6820" si="710">+G6819*H6819</f>
        <v>155650</v>
      </c>
    </row>
    <row r="6820" spans="2:13" ht="15" customHeight="1">
      <c r="C6820" s="28"/>
      <c r="D6820" s="27" t="s">
        <v>2664</v>
      </c>
      <c r="E6820" s="27" t="s">
        <v>2310</v>
      </c>
      <c r="F6820" s="30" t="str">
        <f>VLOOKUP(E6820,MATERIAL!$C:$F,3,0)</f>
        <v>Tube</v>
      </c>
      <c r="G6820" s="27">
        <v>0.05</v>
      </c>
      <c r="H6820" s="30">
        <f>VLOOKUP(E6820,MATERIAL!$C:$F,4,0)</f>
        <v>53300</v>
      </c>
      <c r="I6820" s="31">
        <f t="shared" si="710"/>
        <v>2665</v>
      </c>
    </row>
    <row r="6821" spans="2:13" ht="15" customHeight="1">
      <c r="C6821" s="28"/>
      <c r="D6821" s="28"/>
      <c r="E6821" s="28"/>
      <c r="F6821" s="34" t="s">
        <v>90</v>
      </c>
      <c r="G6821" s="35"/>
      <c r="H6821" s="33"/>
      <c r="I6821" s="32">
        <f>SUM(I6819:I6820)</f>
        <v>158315</v>
      </c>
    </row>
    <row r="6822" spans="2:13" ht="15" customHeight="1">
      <c r="C6822" s="27" t="s">
        <v>81</v>
      </c>
      <c r="D6822" s="27" t="s">
        <v>91</v>
      </c>
      <c r="E6822" s="28"/>
      <c r="F6822" s="28"/>
      <c r="G6822" s="28"/>
      <c r="H6822" s="33"/>
      <c r="I6822" s="33"/>
    </row>
    <row r="6823" spans="2:13" ht="15" customHeight="1">
      <c r="C6823" s="28"/>
      <c r="D6823" s="28"/>
      <c r="E6823" s="28"/>
      <c r="F6823" s="34" t="s">
        <v>92</v>
      </c>
      <c r="G6823" s="35"/>
      <c r="H6823" s="33"/>
      <c r="I6823" s="33"/>
    </row>
    <row r="6824" spans="2:13" ht="15" customHeight="1">
      <c r="C6824" s="27" t="s">
        <v>82</v>
      </c>
      <c r="D6824" s="27" t="s">
        <v>93</v>
      </c>
      <c r="E6824" s="28"/>
      <c r="F6824" s="28"/>
      <c r="G6824" s="28"/>
      <c r="H6824" s="33"/>
      <c r="I6824" s="36">
        <f>I6817+I6821</f>
        <v>176088.8</v>
      </c>
    </row>
    <row r="6825" spans="2:13" ht="15" customHeight="1">
      <c r="C6825" s="27" t="s">
        <v>83</v>
      </c>
      <c r="D6825" s="27" t="str">
        <f>+"Overhead &amp; Profit "&amp;$L$3*100&amp;"%"</f>
        <v>Overhead &amp; Profit 9,5%</v>
      </c>
      <c r="E6825" s="28"/>
      <c r="F6825" s="28"/>
      <c r="G6825" s="27">
        <f>$L$3</f>
        <v>9.5000000000000001E-2</v>
      </c>
      <c r="H6825" s="28"/>
      <c r="I6825" s="36">
        <f>G6825*I6824</f>
        <v>16728.435999999998</v>
      </c>
    </row>
    <row r="6826" spans="2:13" ht="15" customHeight="1">
      <c r="B6826" s="37" t="str">
        <f>+$M$14&amp;J6826</f>
        <v>PKK16</v>
      </c>
      <c r="C6826" s="27" t="s">
        <v>1</v>
      </c>
      <c r="D6826" s="27" t="s">
        <v>94</v>
      </c>
      <c r="E6826" s="28"/>
      <c r="F6826" s="28"/>
      <c r="G6826" s="28"/>
      <c r="H6826" s="33"/>
      <c r="I6826" s="36">
        <f>SUM(I6824:I6825)</f>
        <v>192817.23599999998</v>
      </c>
      <c r="J6826" s="21">
        <v>16</v>
      </c>
    </row>
    <row r="6827" spans="2:13" ht="15" customHeight="1">
      <c r="B6827" s="26"/>
    </row>
    <row r="6828" spans="2:13" ht="15" customHeight="1">
      <c r="B6828" s="26"/>
      <c r="C6828" s="21" t="str">
        <f>VLOOKUP(B6844,'REKAP ANALISA'!$C:$G,3,0)</f>
        <v>Pemasangan 1 m2 kaca tebal 5 mm</v>
      </c>
    </row>
    <row r="6829" spans="2:13">
      <c r="C6829" s="27" t="s">
        <v>0</v>
      </c>
      <c r="D6829" s="27" t="s">
        <v>60</v>
      </c>
      <c r="E6829" s="27" t="s">
        <v>59</v>
      </c>
      <c r="F6829" s="27" t="s">
        <v>61</v>
      </c>
      <c r="G6829" s="27" t="s">
        <v>62</v>
      </c>
      <c r="H6829" s="27" t="s">
        <v>85</v>
      </c>
      <c r="I6829" s="27" t="s">
        <v>86</v>
      </c>
      <c r="M6829" s="21"/>
    </row>
    <row r="6830" spans="2:13">
      <c r="C6830" s="27" t="s">
        <v>14</v>
      </c>
      <c r="D6830" s="27" t="s">
        <v>87</v>
      </c>
      <c r="E6830" s="28"/>
      <c r="F6830" s="28"/>
      <c r="G6830" s="28"/>
      <c r="H6830" s="28"/>
      <c r="I6830" s="28"/>
      <c r="M6830" s="21"/>
    </row>
    <row r="6831" spans="2:13" ht="15" customHeight="1">
      <c r="C6831" s="28"/>
      <c r="D6831" s="27" t="s">
        <v>53</v>
      </c>
      <c r="E6831" s="27" t="s">
        <v>63</v>
      </c>
      <c r="F6831" s="29" t="s">
        <v>50</v>
      </c>
      <c r="G6831" s="27">
        <v>1.4999999999999999E-2</v>
      </c>
      <c r="H6831" s="30">
        <f>VLOOKUP(E6831,UPAH!$C:$F,4,0)</f>
        <v>93000</v>
      </c>
      <c r="I6831" s="31">
        <f t="shared" ref="I6831:I6834" si="711">+G6831*H6831</f>
        <v>1395</v>
      </c>
    </row>
    <row r="6832" spans="2:13" ht="15" customHeight="1">
      <c r="C6832" s="28"/>
      <c r="D6832" s="27" t="s">
        <v>52</v>
      </c>
      <c r="E6832" s="27" t="s">
        <v>64</v>
      </c>
      <c r="F6832" s="29" t="s">
        <v>50</v>
      </c>
      <c r="G6832" s="27">
        <v>0.15</v>
      </c>
      <c r="H6832" s="30">
        <f>VLOOKUP(E6832,UPAH!$C:$F,4,0)</f>
        <v>98000</v>
      </c>
      <c r="I6832" s="31">
        <f t="shared" si="711"/>
        <v>14700</v>
      </c>
    </row>
    <row r="6833" spans="2:13" ht="15" customHeight="1">
      <c r="C6833" s="28"/>
      <c r="D6833" s="27" t="s">
        <v>51</v>
      </c>
      <c r="E6833" s="27" t="s">
        <v>65</v>
      </c>
      <c r="F6833" s="29" t="s">
        <v>50</v>
      </c>
      <c r="G6833" s="27">
        <v>1.4999999999999999E-2</v>
      </c>
      <c r="H6833" s="30">
        <f>VLOOKUP(E6833,UPAH!$C:$F,4,0)</f>
        <v>106000</v>
      </c>
      <c r="I6833" s="31">
        <f t="shared" si="711"/>
        <v>1590</v>
      </c>
    </row>
    <row r="6834" spans="2:13" ht="15" customHeight="1">
      <c r="C6834" s="28"/>
      <c r="D6834" s="27" t="s">
        <v>49</v>
      </c>
      <c r="E6834" s="27" t="s">
        <v>66</v>
      </c>
      <c r="F6834" s="29" t="s">
        <v>50</v>
      </c>
      <c r="G6834" s="27">
        <v>8.0000000000000004E-4</v>
      </c>
      <c r="H6834" s="30">
        <f>VLOOKUP(E6834,UPAH!$C:$F,4,0)</f>
        <v>111000</v>
      </c>
      <c r="I6834" s="31">
        <f t="shared" si="711"/>
        <v>88.8</v>
      </c>
    </row>
    <row r="6835" spans="2:13" ht="15" customHeight="1">
      <c r="C6835" s="28"/>
      <c r="D6835" s="28"/>
      <c r="E6835" s="28"/>
      <c r="F6835" s="34" t="s">
        <v>88</v>
      </c>
      <c r="G6835" s="35"/>
      <c r="H6835" s="33"/>
      <c r="I6835" s="32">
        <f>SUM(I6831:I6834)</f>
        <v>17773.8</v>
      </c>
    </row>
    <row r="6836" spans="2:13" ht="15" customHeight="1">
      <c r="C6836" s="27" t="s">
        <v>80</v>
      </c>
      <c r="D6836" s="27" t="s">
        <v>89</v>
      </c>
      <c r="E6836" s="28"/>
      <c r="F6836" s="28"/>
      <c r="G6836" s="28"/>
      <c r="H6836" s="33"/>
      <c r="I6836" s="28"/>
    </row>
    <row r="6837" spans="2:13" ht="15" customHeight="1">
      <c r="C6837" s="28"/>
      <c r="D6837" s="27" t="s">
        <v>2665</v>
      </c>
      <c r="E6837" s="27" t="s">
        <v>2666</v>
      </c>
      <c r="F6837" s="30" t="str">
        <f>VLOOKUP(E6837,MATERIAL!$C:$F,3,0)</f>
        <v>m2</v>
      </c>
      <c r="G6837" s="27">
        <v>1.1000000000000001</v>
      </c>
      <c r="H6837" s="30">
        <f>VLOOKUP(E6837,MATERIAL!$C:$F,4,0)</f>
        <v>189500</v>
      </c>
      <c r="I6837" s="31">
        <f t="shared" ref="I6837:I6838" si="712">+G6837*H6837</f>
        <v>208450.00000000003</v>
      </c>
    </row>
    <row r="6838" spans="2:13" ht="15" customHeight="1">
      <c r="C6838" s="28"/>
      <c r="D6838" s="27" t="s">
        <v>2664</v>
      </c>
      <c r="E6838" s="27" t="s">
        <v>2310</v>
      </c>
      <c r="F6838" s="30" t="str">
        <f>VLOOKUP(E6838,MATERIAL!$C:$F,3,0)</f>
        <v>Tube</v>
      </c>
      <c r="G6838" s="27">
        <v>0.05</v>
      </c>
      <c r="H6838" s="30">
        <f>VLOOKUP(E6838,MATERIAL!$C:$F,4,0)</f>
        <v>53300</v>
      </c>
      <c r="I6838" s="31">
        <f t="shared" si="712"/>
        <v>2665</v>
      </c>
    </row>
    <row r="6839" spans="2:13" ht="15" customHeight="1">
      <c r="C6839" s="28"/>
      <c r="D6839" s="28"/>
      <c r="E6839" s="28"/>
      <c r="F6839" s="34" t="s">
        <v>90</v>
      </c>
      <c r="G6839" s="35"/>
      <c r="H6839" s="33"/>
      <c r="I6839" s="32">
        <f>SUM(I6837:I6838)</f>
        <v>211115.00000000003</v>
      </c>
    </row>
    <row r="6840" spans="2:13" ht="15" customHeight="1">
      <c r="C6840" s="27" t="s">
        <v>81</v>
      </c>
      <c r="D6840" s="27" t="s">
        <v>91</v>
      </c>
      <c r="E6840" s="28"/>
      <c r="F6840" s="28"/>
      <c r="G6840" s="28"/>
      <c r="H6840" s="33"/>
      <c r="I6840" s="33"/>
    </row>
    <row r="6841" spans="2:13" ht="15" customHeight="1">
      <c r="C6841" s="28"/>
      <c r="D6841" s="28"/>
      <c r="E6841" s="28"/>
      <c r="F6841" s="34" t="s">
        <v>92</v>
      </c>
      <c r="G6841" s="35"/>
      <c r="H6841" s="33"/>
      <c r="I6841" s="33"/>
    </row>
    <row r="6842" spans="2:13" ht="15" customHeight="1">
      <c r="C6842" s="27" t="s">
        <v>82</v>
      </c>
      <c r="D6842" s="27" t="s">
        <v>93</v>
      </c>
      <c r="E6842" s="28"/>
      <c r="F6842" s="28"/>
      <c r="G6842" s="28"/>
      <c r="H6842" s="33"/>
      <c r="I6842" s="36">
        <f>I6835+I6839</f>
        <v>228888.80000000002</v>
      </c>
    </row>
    <row r="6843" spans="2:13" ht="15" customHeight="1">
      <c r="C6843" s="27" t="s">
        <v>83</v>
      </c>
      <c r="D6843" s="27" t="str">
        <f>+"Overhead &amp; Profit "&amp;$L$3*100&amp;"%"</f>
        <v>Overhead &amp; Profit 9,5%</v>
      </c>
      <c r="E6843" s="28"/>
      <c r="F6843" s="28"/>
      <c r="G6843" s="27">
        <f>$L$3</f>
        <v>9.5000000000000001E-2</v>
      </c>
      <c r="H6843" s="28"/>
      <c r="I6843" s="36">
        <f>G6843*I6842</f>
        <v>21744.436000000002</v>
      </c>
    </row>
    <row r="6844" spans="2:13" ht="15" customHeight="1">
      <c r="B6844" s="37" t="str">
        <f>+$M$14&amp;J6844</f>
        <v>PKK17</v>
      </c>
      <c r="C6844" s="27" t="s">
        <v>1</v>
      </c>
      <c r="D6844" s="27" t="s">
        <v>94</v>
      </c>
      <c r="E6844" s="28"/>
      <c r="F6844" s="28"/>
      <c r="G6844" s="28"/>
      <c r="H6844" s="33"/>
      <c r="I6844" s="36">
        <f>SUM(I6842:I6843)</f>
        <v>250633.23600000003</v>
      </c>
      <c r="J6844" s="21">
        <v>17</v>
      </c>
    </row>
    <row r="6845" spans="2:13" ht="15" customHeight="1">
      <c r="B6845" s="26"/>
    </row>
    <row r="6846" spans="2:13" ht="15" customHeight="1">
      <c r="B6846" s="26"/>
      <c r="C6846" s="21" t="str">
        <f>VLOOKUP(B6862,'REKAP ANALISA'!$C:$G,3,0)</f>
        <v>Pemasangan 1 m2 kaca tebal 8 mm</v>
      </c>
    </row>
    <row r="6847" spans="2:13">
      <c r="C6847" s="27" t="s">
        <v>0</v>
      </c>
      <c r="D6847" s="27" t="s">
        <v>60</v>
      </c>
      <c r="E6847" s="27" t="s">
        <v>59</v>
      </c>
      <c r="F6847" s="27" t="s">
        <v>61</v>
      </c>
      <c r="G6847" s="27" t="s">
        <v>62</v>
      </c>
      <c r="H6847" s="27" t="s">
        <v>85</v>
      </c>
      <c r="I6847" s="27" t="s">
        <v>86</v>
      </c>
      <c r="M6847" s="21"/>
    </row>
    <row r="6848" spans="2:13">
      <c r="C6848" s="27" t="s">
        <v>14</v>
      </c>
      <c r="D6848" s="27" t="s">
        <v>87</v>
      </c>
      <c r="E6848" s="28"/>
      <c r="F6848" s="28"/>
      <c r="G6848" s="28"/>
      <c r="H6848" s="28"/>
      <c r="I6848" s="28"/>
      <c r="M6848" s="21"/>
    </row>
    <row r="6849" spans="2:10" ht="15" customHeight="1">
      <c r="C6849" s="28"/>
      <c r="D6849" s="27" t="s">
        <v>53</v>
      </c>
      <c r="E6849" s="27" t="s">
        <v>63</v>
      </c>
      <c r="F6849" s="29" t="s">
        <v>50</v>
      </c>
      <c r="G6849" s="27">
        <v>1.7000000000000001E-2</v>
      </c>
      <c r="H6849" s="30">
        <f>VLOOKUP(E6849,UPAH!$C:$F,4,0)</f>
        <v>93000</v>
      </c>
      <c r="I6849" s="31">
        <f t="shared" ref="I6849:I6852" si="713">+G6849*H6849</f>
        <v>1581</v>
      </c>
    </row>
    <row r="6850" spans="2:10" ht="15" customHeight="1">
      <c r="C6850" s="28"/>
      <c r="D6850" s="27" t="s">
        <v>52</v>
      </c>
      <c r="E6850" s="27" t="s">
        <v>64</v>
      </c>
      <c r="F6850" s="29" t="s">
        <v>50</v>
      </c>
      <c r="G6850" s="27">
        <v>0.17</v>
      </c>
      <c r="H6850" s="30">
        <f>VLOOKUP(E6850,UPAH!$C:$F,4,0)</f>
        <v>98000</v>
      </c>
      <c r="I6850" s="31">
        <f t="shared" si="713"/>
        <v>16660</v>
      </c>
    </row>
    <row r="6851" spans="2:10" ht="15" customHeight="1">
      <c r="C6851" s="28"/>
      <c r="D6851" s="27" t="s">
        <v>51</v>
      </c>
      <c r="E6851" s="27" t="s">
        <v>65</v>
      </c>
      <c r="F6851" s="29" t="s">
        <v>50</v>
      </c>
      <c r="G6851" s="27">
        <v>1.7000000000000001E-2</v>
      </c>
      <c r="H6851" s="30">
        <f>VLOOKUP(E6851,UPAH!$C:$F,4,0)</f>
        <v>106000</v>
      </c>
      <c r="I6851" s="31">
        <f t="shared" si="713"/>
        <v>1802.0000000000002</v>
      </c>
    </row>
    <row r="6852" spans="2:10" ht="15" customHeight="1">
      <c r="C6852" s="28"/>
      <c r="D6852" s="27" t="s">
        <v>49</v>
      </c>
      <c r="E6852" s="27" t="s">
        <v>66</v>
      </c>
      <c r="F6852" s="29" t="s">
        <v>50</v>
      </c>
      <c r="G6852" s="27">
        <v>8.9999999999999998E-4</v>
      </c>
      <c r="H6852" s="30">
        <f>VLOOKUP(E6852,UPAH!$C:$F,4,0)</f>
        <v>111000</v>
      </c>
      <c r="I6852" s="31">
        <f t="shared" si="713"/>
        <v>99.899999999999991</v>
      </c>
    </row>
    <row r="6853" spans="2:10" ht="15" customHeight="1">
      <c r="C6853" s="28"/>
      <c r="D6853" s="28"/>
      <c r="E6853" s="28"/>
      <c r="F6853" s="34" t="s">
        <v>88</v>
      </c>
      <c r="G6853" s="35"/>
      <c r="H6853" s="33"/>
      <c r="I6853" s="32">
        <f>SUM(I6849:I6852)</f>
        <v>20142.900000000001</v>
      </c>
    </row>
    <row r="6854" spans="2:10" ht="15" customHeight="1">
      <c r="C6854" s="27" t="s">
        <v>80</v>
      </c>
      <c r="D6854" s="27" t="s">
        <v>89</v>
      </c>
      <c r="E6854" s="28"/>
      <c r="F6854" s="28"/>
      <c r="G6854" s="28"/>
      <c r="H6854" s="33"/>
      <c r="I6854" s="28"/>
    </row>
    <row r="6855" spans="2:10" ht="15" customHeight="1">
      <c r="C6855" s="28"/>
      <c r="D6855" s="27" t="s">
        <v>2667</v>
      </c>
      <c r="E6855" s="27" t="s">
        <v>2668</v>
      </c>
      <c r="F6855" s="30" t="str">
        <f>VLOOKUP(E6855,MATERIAL!$C:$F,3,0)</f>
        <v>m2</v>
      </c>
      <c r="G6855" s="27">
        <v>1.1000000000000001</v>
      </c>
      <c r="H6855" s="30">
        <f>VLOOKUP(E6855,MATERIAL!$C:$F,4,0)</f>
        <v>369500</v>
      </c>
      <c r="I6855" s="31">
        <f t="shared" ref="I6855:I6856" si="714">+G6855*H6855</f>
        <v>406450.00000000006</v>
      </c>
    </row>
    <row r="6856" spans="2:10" ht="15" customHeight="1">
      <c r="C6856" s="28"/>
      <c r="D6856" s="27" t="s">
        <v>2664</v>
      </c>
      <c r="E6856" s="27" t="s">
        <v>2310</v>
      </c>
      <c r="F6856" s="30" t="str">
        <f>VLOOKUP(E6856,MATERIAL!$C:$F,3,0)</f>
        <v>Tube</v>
      </c>
      <c r="G6856" s="27">
        <v>7.0000000000000007E-2</v>
      </c>
      <c r="H6856" s="30">
        <f>VLOOKUP(E6856,MATERIAL!$C:$F,4,0)</f>
        <v>53300</v>
      </c>
      <c r="I6856" s="31">
        <f t="shared" si="714"/>
        <v>3731.0000000000005</v>
      </c>
    </row>
    <row r="6857" spans="2:10" ht="15" customHeight="1">
      <c r="C6857" s="28"/>
      <c r="D6857" s="28"/>
      <c r="E6857" s="28"/>
      <c r="F6857" s="34" t="s">
        <v>90</v>
      </c>
      <c r="G6857" s="35"/>
      <c r="H6857" s="33"/>
      <c r="I6857" s="32">
        <f>SUM(I6855:I6856)</f>
        <v>410181.00000000006</v>
      </c>
    </row>
    <row r="6858" spans="2:10" ht="15" customHeight="1">
      <c r="C6858" s="27" t="s">
        <v>81</v>
      </c>
      <c r="D6858" s="27" t="s">
        <v>91</v>
      </c>
      <c r="E6858" s="28"/>
      <c r="F6858" s="28"/>
      <c r="G6858" s="28"/>
      <c r="H6858" s="33"/>
      <c r="I6858" s="33"/>
    </row>
    <row r="6859" spans="2:10" ht="15" customHeight="1">
      <c r="C6859" s="28"/>
      <c r="D6859" s="28"/>
      <c r="E6859" s="28"/>
      <c r="F6859" s="34" t="s">
        <v>92</v>
      </c>
      <c r="G6859" s="35"/>
      <c r="H6859" s="33"/>
      <c r="I6859" s="33"/>
    </row>
    <row r="6860" spans="2:10" ht="15" customHeight="1">
      <c r="C6860" s="27" t="s">
        <v>82</v>
      </c>
      <c r="D6860" s="27" t="s">
        <v>93</v>
      </c>
      <c r="E6860" s="28"/>
      <c r="F6860" s="28"/>
      <c r="G6860" s="28"/>
      <c r="H6860" s="33"/>
      <c r="I6860" s="36">
        <f>I6853+I6857</f>
        <v>430323.90000000008</v>
      </c>
    </row>
    <row r="6861" spans="2:10" ht="15" customHeight="1">
      <c r="C6861" s="27" t="s">
        <v>83</v>
      </c>
      <c r="D6861" s="27" t="str">
        <f>+"Overhead &amp; Profit "&amp;$L$3*100&amp;"%"</f>
        <v>Overhead &amp; Profit 9,5%</v>
      </c>
      <c r="E6861" s="28"/>
      <c r="F6861" s="28"/>
      <c r="G6861" s="27">
        <f>$L$3</f>
        <v>9.5000000000000001E-2</v>
      </c>
      <c r="H6861" s="33"/>
      <c r="I6861" s="36">
        <f>G6861*I6860</f>
        <v>40880.770500000006</v>
      </c>
    </row>
    <row r="6862" spans="2:10" ht="15" customHeight="1">
      <c r="B6862" s="37" t="str">
        <f>+$M$14&amp;J6862</f>
        <v>PKK18</v>
      </c>
      <c r="C6862" s="27" t="s">
        <v>1</v>
      </c>
      <c r="D6862" s="27" t="s">
        <v>94</v>
      </c>
      <c r="E6862" s="28"/>
      <c r="F6862" s="28"/>
      <c r="G6862" s="28"/>
      <c r="H6862" s="33"/>
      <c r="I6862" s="36">
        <f>SUM(I6860:I6861)</f>
        <v>471204.67050000007</v>
      </c>
      <c r="J6862" s="21">
        <v>18</v>
      </c>
    </row>
    <row r="6863" spans="2:10" ht="15" customHeight="1">
      <c r="B6863" s="26"/>
    </row>
    <row r="6864" spans="2:10" ht="15" customHeight="1">
      <c r="B6864" s="26"/>
      <c r="C6864" s="21" t="str">
        <f>VLOOKUP(B6880,'REKAP ANALISA'!$C:$G,3,0)</f>
        <v>Pemasangan 1 m2 kaca buram tebal 12 mm</v>
      </c>
    </row>
    <row r="6865" spans="2:13">
      <c r="C6865" s="27" t="s">
        <v>0</v>
      </c>
      <c r="D6865" s="27" t="s">
        <v>60</v>
      </c>
      <c r="E6865" s="27" t="s">
        <v>59</v>
      </c>
      <c r="F6865" s="27" t="s">
        <v>61</v>
      </c>
      <c r="G6865" s="27" t="s">
        <v>62</v>
      </c>
      <c r="H6865" s="27" t="s">
        <v>85</v>
      </c>
      <c r="I6865" s="27" t="s">
        <v>86</v>
      </c>
      <c r="M6865" s="21"/>
    </row>
    <row r="6866" spans="2:13">
      <c r="C6866" s="27" t="s">
        <v>14</v>
      </c>
      <c r="D6866" s="27" t="s">
        <v>87</v>
      </c>
      <c r="E6866" s="28"/>
      <c r="F6866" s="28"/>
      <c r="G6866" s="28"/>
      <c r="H6866" s="28"/>
      <c r="I6866" s="28"/>
      <c r="M6866" s="21"/>
    </row>
    <row r="6867" spans="2:13" ht="15" customHeight="1">
      <c r="C6867" s="28"/>
      <c r="D6867" s="27" t="s">
        <v>53</v>
      </c>
      <c r="E6867" s="27" t="s">
        <v>63</v>
      </c>
      <c r="F6867" s="29" t="s">
        <v>50</v>
      </c>
      <c r="G6867" s="27">
        <v>2.5000000000000001E-2</v>
      </c>
      <c r="H6867" s="30">
        <f>VLOOKUP(E6867,UPAH!$C:$F,4,0)</f>
        <v>93000</v>
      </c>
      <c r="I6867" s="31">
        <f t="shared" ref="I6867:I6870" si="715">+G6867*H6867</f>
        <v>2325</v>
      </c>
    </row>
    <row r="6868" spans="2:13" ht="15" customHeight="1">
      <c r="C6868" s="28"/>
      <c r="D6868" s="27" t="s">
        <v>52</v>
      </c>
      <c r="E6868" s="27" t="s">
        <v>64</v>
      </c>
      <c r="F6868" s="29" t="s">
        <v>50</v>
      </c>
      <c r="G6868" s="27">
        <v>0.25</v>
      </c>
      <c r="H6868" s="30">
        <f>VLOOKUP(E6868,UPAH!$C:$F,4,0)</f>
        <v>98000</v>
      </c>
      <c r="I6868" s="31">
        <f t="shared" si="715"/>
        <v>24500</v>
      </c>
    </row>
    <row r="6869" spans="2:13" ht="15" customHeight="1">
      <c r="C6869" s="28"/>
      <c r="D6869" s="27" t="s">
        <v>51</v>
      </c>
      <c r="E6869" s="27" t="s">
        <v>65</v>
      </c>
      <c r="F6869" s="29" t="s">
        <v>50</v>
      </c>
      <c r="G6869" s="27">
        <v>2.5000000000000001E-2</v>
      </c>
      <c r="H6869" s="30">
        <f>VLOOKUP(E6869,UPAH!$C:$F,4,0)</f>
        <v>106000</v>
      </c>
      <c r="I6869" s="31">
        <f t="shared" si="715"/>
        <v>2650</v>
      </c>
    </row>
    <row r="6870" spans="2:13" ht="15" customHeight="1">
      <c r="C6870" s="28"/>
      <c r="D6870" s="27" t="s">
        <v>49</v>
      </c>
      <c r="E6870" s="27" t="s">
        <v>66</v>
      </c>
      <c r="F6870" s="29" t="s">
        <v>50</v>
      </c>
      <c r="G6870" s="27">
        <v>1.2999999999999999E-3</v>
      </c>
      <c r="H6870" s="30">
        <f>VLOOKUP(E6870,UPAH!$C:$F,4,0)</f>
        <v>111000</v>
      </c>
      <c r="I6870" s="31">
        <f t="shared" si="715"/>
        <v>144.29999999999998</v>
      </c>
    </row>
    <row r="6871" spans="2:13" ht="15" customHeight="1">
      <c r="C6871" s="28"/>
      <c r="D6871" s="28"/>
      <c r="E6871" s="28"/>
      <c r="F6871" s="34" t="s">
        <v>88</v>
      </c>
      <c r="G6871" s="35"/>
      <c r="H6871" s="33"/>
      <c r="I6871" s="32">
        <f>SUM(I6867:I6870)</f>
        <v>29619.3</v>
      </c>
    </row>
    <row r="6872" spans="2:13" ht="15" customHeight="1">
      <c r="C6872" s="27" t="s">
        <v>80</v>
      </c>
      <c r="D6872" s="27" t="s">
        <v>89</v>
      </c>
      <c r="E6872" s="28"/>
      <c r="F6872" s="28"/>
      <c r="G6872" s="28"/>
      <c r="H6872" s="33"/>
      <c r="I6872" s="28"/>
    </row>
    <row r="6873" spans="2:13" ht="15" customHeight="1">
      <c r="C6873" s="28"/>
      <c r="D6873" s="27" t="s">
        <v>2669</v>
      </c>
      <c r="E6873" s="27" t="s">
        <v>2670</v>
      </c>
      <c r="F6873" s="30" t="str">
        <f>VLOOKUP(E6873,MATERIAL!$C:$F,3,0)</f>
        <v>m2</v>
      </c>
      <c r="G6873" s="27">
        <v>1.1000000000000001</v>
      </c>
      <c r="H6873" s="30">
        <f>VLOOKUP(E6873,MATERIAL!$C:$F,4,0)</f>
        <v>474000</v>
      </c>
      <c r="I6873" s="31">
        <f t="shared" ref="I6873:I6874" si="716">+G6873*H6873</f>
        <v>521400.00000000006</v>
      </c>
    </row>
    <row r="6874" spans="2:13" ht="15" customHeight="1">
      <c r="C6874" s="28"/>
      <c r="D6874" s="27" t="s">
        <v>2664</v>
      </c>
      <c r="E6874" s="27" t="s">
        <v>2310</v>
      </c>
      <c r="F6874" s="30" t="str">
        <f>VLOOKUP(E6874,MATERIAL!$C:$F,3,0)</f>
        <v>Tube</v>
      </c>
      <c r="G6874" s="27">
        <v>7.0000000000000007E-2</v>
      </c>
      <c r="H6874" s="30">
        <f>VLOOKUP(E6874,MATERIAL!$C:$F,4,0)</f>
        <v>53300</v>
      </c>
      <c r="I6874" s="31">
        <f t="shared" si="716"/>
        <v>3731.0000000000005</v>
      </c>
    </row>
    <row r="6875" spans="2:13" ht="15" customHeight="1">
      <c r="C6875" s="28"/>
      <c r="D6875" s="28"/>
      <c r="E6875" s="28"/>
      <c r="F6875" s="34" t="s">
        <v>90</v>
      </c>
      <c r="G6875" s="35"/>
      <c r="H6875" s="33"/>
      <c r="I6875" s="32">
        <f>SUM(I6873:I6874)</f>
        <v>525131.00000000012</v>
      </c>
    </row>
    <row r="6876" spans="2:13" ht="15" customHeight="1">
      <c r="C6876" s="27" t="s">
        <v>81</v>
      </c>
      <c r="D6876" s="27" t="s">
        <v>91</v>
      </c>
      <c r="E6876" s="28"/>
      <c r="F6876" s="28"/>
      <c r="G6876" s="28"/>
      <c r="H6876" s="33"/>
      <c r="I6876" s="33"/>
    </row>
    <row r="6877" spans="2:13" ht="15" customHeight="1">
      <c r="C6877" s="28"/>
      <c r="D6877" s="28"/>
      <c r="E6877" s="28"/>
      <c r="F6877" s="34" t="s">
        <v>92</v>
      </c>
      <c r="G6877" s="35"/>
      <c r="H6877" s="33"/>
      <c r="I6877" s="33"/>
    </row>
    <row r="6878" spans="2:13" ht="15" customHeight="1">
      <c r="C6878" s="27" t="s">
        <v>82</v>
      </c>
      <c r="D6878" s="27" t="s">
        <v>93</v>
      </c>
      <c r="E6878" s="28"/>
      <c r="F6878" s="28"/>
      <c r="G6878" s="28"/>
      <c r="H6878" s="33"/>
      <c r="I6878" s="36">
        <f>I6871+I6875</f>
        <v>554750.30000000016</v>
      </c>
    </row>
    <row r="6879" spans="2:13" ht="15" customHeight="1">
      <c r="C6879" s="27" t="s">
        <v>83</v>
      </c>
      <c r="D6879" s="27" t="str">
        <f>+"Overhead &amp; Profit "&amp;$L$3*100&amp;"%"</f>
        <v>Overhead &amp; Profit 9,5%</v>
      </c>
      <c r="E6879" s="28"/>
      <c r="F6879" s="28"/>
      <c r="G6879" s="27">
        <f>$L$3</f>
        <v>9.5000000000000001E-2</v>
      </c>
      <c r="H6879" s="28"/>
      <c r="I6879" s="36">
        <f>G6879*I6878</f>
        <v>52701.278500000015</v>
      </c>
    </row>
    <row r="6880" spans="2:13" ht="15" customHeight="1">
      <c r="B6880" s="37" t="str">
        <f>+$M$14&amp;J6880</f>
        <v>PKK19</v>
      </c>
      <c r="C6880" s="27" t="s">
        <v>1</v>
      </c>
      <c r="D6880" s="27" t="s">
        <v>94</v>
      </c>
      <c r="E6880" s="28"/>
      <c r="F6880" s="28"/>
      <c r="G6880" s="28"/>
      <c r="H6880" s="33"/>
      <c r="I6880" s="36">
        <f>SUM(I6878:I6879)</f>
        <v>607451.57850000018</v>
      </c>
      <c r="J6880" s="21">
        <v>19</v>
      </c>
    </row>
    <row r="6881" spans="2:13" ht="15" customHeight="1">
      <c r="B6881" s="26"/>
    </row>
    <row r="6882" spans="2:13" ht="15" customHeight="1">
      <c r="B6882" s="26"/>
      <c r="C6882" s="21" t="str">
        <f>VLOOKUP(B6897,'REKAP ANALISA'!$C:$G,3,0)</f>
        <v>Pemasangan 1 m2 kaca cermin tebal 5 mm</v>
      </c>
    </row>
    <row r="6883" spans="2:13">
      <c r="C6883" s="27" t="s">
        <v>0</v>
      </c>
      <c r="D6883" s="27" t="s">
        <v>60</v>
      </c>
      <c r="E6883" s="27" t="s">
        <v>59</v>
      </c>
      <c r="F6883" s="27" t="s">
        <v>61</v>
      </c>
      <c r="G6883" s="27" t="s">
        <v>62</v>
      </c>
      <c r="H6883" s="27" t="s">
        <v>85</v>
      </c>
      <c r="I6883" s="27" t="s">
        <v>86</v>
      </c>
      <c r="M6883" s="21"/>
    </row>
    <row r="6884" spans="2:13">
      <c r="C6884" s="27" t="s">
        <v>14</v>
      </c>
      <c r="D6884" s="27" t="s">
        <v>87</v>
      </c>
      <c r="E6884" s="28"/>
      <c r="F6884" s="28"/>
      <c r="G6884" s="28"/>
      <c r="H6884" s="28"/>
      <c r="I6884" s="28"/>
      <c r="M6884" s="21"/>
    </row>
    <row r="6885" spans="2:13" ht="15" customHeight="1">
      <c r="C6885" s="28"/>
      <c r="D6885" s="27" t="s">
        <v>53</v>
      </c>
      <c r="E6885" s="27" t="s">
        <v>63</v>
      </c>
      <c r="F6885" s="29" t="s">
        <v>50</v>
      </c>
      <c r="G6885" s="27">
        <v>1.4999999999999999E-2</v>
      </c>
      <c r="H6885" s="30">
        <f>VLOOKUP(E6885,UPAH!$C:$F,4,0)</f>
        <v>93000</v>
      </c>
      <c r="I6885" s="31">
        <f t="shared" ref="I6885:I6888" si="717">+G6885*H6885</f>
        <v>1395</v>
      </c>
    </row>
    <row r="6886" spans="2:13" ht="15" customHeight="1">
      <c r="C6886" s="28"/>
      <c r="D6886" s="27" t="s">
        <v>52</v>
      </c>
      <c r="E6886" s="27" t="s">
        <v>64</v>
      </c>
      <c r="F6886" s="29" t="s">
        <v>50</v>
      </c>
      <c r="G6886" s="27">
        <v>0.15</v>
      </c>
      <c r="H6886" s="30">
        <f>VLOOKUP(E6886,UPAH!$C:$F,4,0)</f>
        <v>98000</v>
      </c>
      <c r="I6886" s="31">
        <f t="shared" si="717"/>
        <v>14700</v>
      </c>
    </row>
    <row r="6887" spans="2:13" ht="15" customHeight="1">
      <c r="C6887" s="28"/>
      <c r="D6887" s="27" t="s">
        <v>51</v>
      </c>
      <c r="E6887" s="27" t="s">
        <v>65</v>
      </c>
      <c r="F6887" s="29" t="s">
        <v>50</v>
      </c>
      <c r="G6887" s="27">
        <v>1.4999999999999999E-2</v>
      </c>
      <c r="H6887" s="30">
        <f>VLOOKUP(E6887,UPAH!$C:$F,4,0)</f>
        <v>106000</v>
      </c>
      <c r="I6887" s="31">
        <f t="shared" si="717"/>
        <v>1590</v>
      </c>
    </row>
    <row r="6888" spans="2:13" ht="15" customHeight="1">
      <c r="C6888" s="28"/>
      <c r="D6888" s="27" t="s">
        <v>49</v>
      </c>
      <c r="E6888" s="27" t="s">
        <v>66</v>
      </c>
      <c r="F6888" s="29" t="s">
        <v>50</v>
      </c>
      <c r="G6888" s="27">
        <v>8.0000000000000002E-3</v>
      </c>
      <c r="H6888" s="30">
        <f>VLOOKUP(E6888,UPAH!$C:$F,4,0)</f>
        <v>111000</v>
      </c>
      <c r="I6888" s="31">
        <f t="shared" si="717"/>
        <v>888</v>
      </c>
    </row>
    <row r="6889" spans="2:13" ht="15" customHeight="1">
      <c r="C6889" s="28"/>
      <c r="D6889" s="28"/>
      <c r="E6889" s="28"/>
      <c r="F6889" s="34" t="s">
        <v>88</v>
      </c>
      <c r="G6889" s="35"/>
      <c r="H6889" s="33"/>
      <c r="I6889" s="32">
        <f>SUM(I6885:I6888)</f>
        <v>18573</v>
      </c>
    </row>
    <row r="6890" spans="2:13" ht="15" customHeight="1">
      <c r="C6890" s="27" t="s">
        <v>80</v>
      </c>
      <c r="D6890" s="27" t="s">
        <v>89</v>
      </c>
      <c r="E6890" s="28"/>
      <c r="F6890" s="28"/>
      <c r="G6890" s="28"/>
      <c r="H6890" s="33"/>
      <c r="I6890" s="28"/>
    </row>
    <row r="6891" spans="2:13" ht="15" customHeight="1">
      <c r="C6891" s="28"/>
      <c r="D6891" s="27" t="s">
        <v>2671</v>
      </c>
      <c r="E6891" s="27" t="s">
        <v>2672</v>
      </c>
      <c r="F6891" s="30" t="str">
        <f>VLOOKUP(E6891,MATERIAL!$C:$F,3,0)</f>
        <v>m2</v>
      </c>
      <c r="G6891" s="27">
        <v>1.1000000000000001</v>
      </c>
      <c r="H6891" s="30">
        <f>VLOOKUP(E6891,MATERIAL!$C:$F,4,0)</f>
        <v>203100</v>
      </c>
      <c r="I6891" s="31">
        <f t="shared" ref="I6891" si="718">+G6891*H6891</f>
        <v>223410.00000000003</v>
      </c>
    </row>
    <row r="6892" spans="2:13" ht="15" customHeight="1">
      <c r="C6892" s="28"/>
      <c r="D6892" s="28"/>
      <c r="E6892" s="28"/>
      <c r="F6892" s="34" t="s">
        <v>90</v>
      </c>
      <c r="G6892" s="35"/>
      <c r="H6892" s="33"/>
      <c r="I6892" s="32">
        <f>SUM(I6891)</f>
        <v>223410.00000000003</v>
      </c>
    </row>
    <row r="6893" spans="2:13" ht="15" customHeight="1">
      <c r="C6893" s="27" t="s">
        <v>81</v>
      </c>
      <c r="D6893" s="27" t="s">
        <v>91</v>
      </c>
      <c r="E6893" s="28"/>
      <c r="F6893" s="28"/>
      <c r="G6893" s="28"/>
      <c r="H6893" s="33"/>
      <c r="I6893" s="33"/>
    </row>
    <row r="6894" spans="2:13" ht="15" customHeight="1">
      <c r="C6894" s="28"/>
      <c r="D6894" s="28"/>
      <c r="E6894" s="28"/>
      <c r="F6894" s="34" t="s">
        <v>92</v>
      </c>
      <c r="G6894" s="35"/>
      <c r="H6894" s="33"/>
      <c r="I6894" s="33"/>
    </row>
    <row r="6895" spans="2:13" ht="15" customHeight="1">
      <c r="C6895" s="27" t="s">
        <v>82</v>
      </c>
      <c r="D6895" s="27" t="s">
        <v>93</v>
      </c>
      <c r="E6895" s="28"/>
      <c r="F6895" s="28"/>
      <c r="G6895" s="28"/>
      <c r="H6895" s="33"/>
      <c r="I6895" s="36">
        <f>I6889+I6892</f>
        <v>241983.00000000003</v>
      </c>
    </row>
    <row r="6896" spans="2:13" ht="15" customHeight="1">
      <c r="C6896" s="27" t="s">
        <v>83</v>
      </c>
      <c r="D6896" s="27" t="str">
        <f>+"Overhead &amp; Profit "&amp;$L$3*100&amp;"%"</f>
        <v>Overhead &amp; Profit 9,5%</v>
      </c>
      <c r="E6896" s="28"/>
      <c r="F6896" s="28"/>
      <c r="G6896" s="27">
        <f>$L$3</f>
        <v>9.5000000000000001E-2</v>
      </c>
      <c r="H6896" s="28"/>
      <c r="I6896" s="36">
        <f>G6896*I6895</f>
        <v>22988.385000000002</v>
      </c>
    </row>
    <row r="6897" spans="2:13" ht="15" customHeight="1">
      <c r="B6897" s="37" t="str">
        <f>+$M$14&amp;J6897</f>
        <v>PKK20</v>
      </c>
      <c r="C6897" s="27" t="s">
        <v>1</v>
      </c>
      <c r="D6897" s="27" t="s">
        <v>94</v>
      </c>
      <c r="E6897" s="28"/>
      <c r="F6897" s="28"/>
      <c r="G6897" s="28"/>
      <c r="H6897" s="33"/>
      <c r="I6897" s="36">
        <f>SUM(I6895:I6896)</f>
        <v>264971.38500000001</v>
      </c>
      <c r="J6897" s="21">
        <v>20</v>
      </c>
    </row>
    <row r="6898" spans="2:13" ht="15" customHeight="1">
      <c r="B6898" s="26"/>
    </row>
    <row r="6899" spans="2:13" ht="15" customHeight="1">
      <c r="B6899" s="26"/>
      <c r="C6899" s="21" t="str">
        <f>VLOOKUP(B6914,'REKAP ANALISA'!$C:$G,3,0)</f>
        <v>Pemasangan 1 m2 kaca cermin tebal 8 mm</v>
      </c>
    </row>
    <row r="6900" spans="2:13" ht="15" customHeight="1">
      <c r="C6900" s="27" t="s">
        <v>0</v>
      </c>
      <c r="D6900" s="27" t="s">
        <v>60</v>
      </c>
      <c r="E6900" s="27" t="s">
        <v>59</v>
      </c>
      <c r="F6900" s="27" t="s">
        <v>61</v>
      </c>
      <c r="G6900" s="27" t="s">
        <v>62</v>
      </c>
      <c r="H6900" s="27" t="s">
        <v>85</v>
      </c>
      <c r="I6900" s="27" t="s">
        <v>86</v>
      </c>
    </row>
    <row r="6901" spans="2:13">
      <c r="C6901" s="27" t="s">
        <v>14</v>
      </c>
      <c r="D6901" s="27" t="s">
        <v>87</v>
      </c>
      <c r="E6901" s="28"/>
      <c r="F6901" s="28"/>
      <c r="G6901" s="28"/>
      <c r="H6901" s="28"/>
      <c r="I6901" s="28"/>
      <c r="M6901" s="21"/>
    </row>
    <row r="6902" spans="2:13">
      <c r="C6902" s="28"/>
      <c r="D6902" s="27" t="s">
        <v>53</v>
      </c>
      <c r="E6902" s="27" t="s">
        <v>63</v>
      </c>
      <c r="F6902" s="29" t="s">
        <v>50</v>
      </c>
      <c r="G6902" s="27">
        <v>1.7000000000000001E-2</v>
      </c>
      <c r="H6902" s="30">
        <f>VLOOKUP(E6902,UPAH!$C:$F,4,0)</f>
        <v>93000</v>
      </c>
      <c r="I6902" s="31">
        <f t="shared" ref="I6902:I6905" si="719">+G6902*H6902</f>
        <v>1581</v>
      </c>
      <c r="M6902" s="21"/>
    </row>
    <row r="6903" spans="2:13" ht="15" customHeight="1">
      <c r="C6903" s="28"/>
      <c r="D6903" s="27" t="s">
        <v>52</v>
      </c>
      <c r="E6903" s="27" t="s">
        <v>64</v>
      </c>
      <c r="F6903" s="29" t="s">
        <v>50</v>
      </c>
      <c r="G6903" s="27">
        <v>0.17</v>
      </c>
      <c r="H6903" s="30">
        <f>VLOOKUP(E6903,UPAH!$C:$F,4,0)</f>
        <v>98000</v>
      </c>
      <c r="I6903" s="31">
        <f t="shared" si="719"/>
        <v>16660</v>
      </c>
    </row>
    <row r="6904" spans="2:13" ht="15" customHeight="1">
      <c r="C6904" s="28"/>
      <c r="D6904" s="27" t="s">
        <v>51</v>
      </c>
      <c r="E6904" s="27" t="s">
        <v>65</v>
      </c>
      <c r="F6904" s="29" t="s">
        <v>50</v>
      </c>
      <c r="G6904" s="27">
        <v>1.7000000000000001E-2</v>
      </c>
      <c r="H6904" s="30">
        <f>VLOOKUP(E6904,UPAH!$C:$F,4,0)</f>
        <v>106000</v>
      </c>
      <c r="I6904" s="31">
        <f t="shared" si="719"/>
        <v>1802.0000000000002</v>
      </c>
    </row>
    <row r="6905" spans="2:13" ht="15" customHeight="1">
      <c r="C6905" s="28"/>
      <c r="D6905" s="27" t="s">
        <v>49</v>
      </c>
      <c r="E6905" s="27" t="s">
        <v>66</v>
      </c>
      <c r="F6905" s="29" t="s">
        <v>50</v>
      </c>
      <c r="G6905" s="27">
        <v>8.9999999999999993E-3</v>
      </c>
      <c r="H6905" s="30">
        <f>VLOOKUP(E6905,UPAH!$C:$F,4,0)</f>
        <v>111000</v>
      </c>
      <c r="I6905" s="31">
        <f t="shared" si="719"/>
        <v>998.99999999999989</v>
      </c>
    </row>
    <row r="6906" spans="2:13" ht="15" customHeight="1">
      <c r="C6906" s="28"/>
      <c r="D6906" s="28"/>
      <c r="E6906" s="28"/>
      <c r="F6906" s="34" t="s">
        <v>88</v>
      </c>
      <c r="G6906" s="35"/>
      <c r="H6906" s="33"/>
      <c r="I6906" s="32">
        <f>SUM(I6902:I6905)</f>
        <v>21042</v>
      </c>
    </row>
    <row r="6907" spans="2:13" ht="15" customHeight="1">
      <c r="C6907" s="27" t="s">
        <v>80</v>
      </c>
      <c r="D6907" s="27" t="s">
        <v>89</v>
      </c>
      <c r="E6907" s="28"/>
      <c r="F6907" s="28"/>
      <c r="G6907" s="28"/>
      <c r="H6907" s="33"/>
      <c r="I6907" s="28"/>
    </row>
    <row r="6908" spans="2:13" ht="15" customHeight="1">
      <c r="C6908" s="28"/>
      <c r="D6908" s="27" t="s">
        <v>2673</v>
      </c>
      <c r="E6908" s="27" t="s">
        <v>2674</v>
      </c>
      <c r="F6908" s="30" t="str">
        <f>VLOOKUP(E6908,MATERIAL!$C:$F,3,0)</f>
        <v>m2</v>
      </c>
      <c r="G6908" s="27">
        <v>1.1000000000000001</v>
      </c>
      <c r="H6908" s="30">
        <f>VLOOKUP(E6908,MATERIAL!$C:$F,4,0)</f>
        <v>378800</v>
      </c>
      <c r="I6908" s="31">
        <f t="shared" ref="I6908" si="720">+G6908*H6908</f>
        <v>416680.00000000006</v>
      </c>
    </row>
    <row r="6909" spans="2:13" ht="15" customHeight="1">
      <c r="C6909" s="28"/>
      <c r="D6909" s="28"/>
      <c r="E6909" s="28"/>
      <c r="F6909" s="34" t="s">
        <v>90</v>
      </c>
      <c r="G6909" s="35"/>
      <c r="H6909" s="33"/>
      <c r="I6909" s="32">
        <f>SUM(I6908)</f>
        <v>416680.00000000006</v>
      </c>
    </row>
    <row r="6910" spans="2:13" ht="15" customHeight="1">
      <c r="C6910" s="27" t="s">
        <v>81</v>
      </c>
      <c r="D6910" s="27" t="s">
        <v>91</v>
      </c>
      <c r="E6910" s="28"/>
      <c r="F6910" s="28"/>
      <c r="G6910" s="28"/>
      <c r="H6910" s="33"/>
      <c r="I6910" s="33"/>
    </row>
    <row r="6911" spans="2:13" ht="15" customHeight="1">
      <c r="C6911" s="28"/>
      <c r="D6911" s="28"/>
      <c r="E6911" s="28"/>
      <c r="F6911" s="34" t="s">
        <v>92</v>
      </c>
      <c r="G6911" s="35"/>
      <c r="H6911" s="33"/>
      <c r="I6911" s="33"/>
    </row>
    <row r="6912" spans="2:13" ht="15" customHeight="1">
      <c r="C6912" s="27" t="s">
        <v>82</v>
      </c>
      <c r="D6912" s="27" t="s">
        <v>93</v>
      </c>
      <c r="E6912" s="28"/>
      <c r="F6912" s="28"/>
      <c r="G6912" s="28"/>
      <c r="H6912" s="33"/>
      <c r="I6912" s="36">
        <f>I6906+I6909</f>
        <v>437722.00000000006</v>
      </c>
    </row>
    <row r="6913" spans="2:13" ht="15" customHeight="1">
      <c r="C6913" s="27" t="s">
        <v>83</v>
      </c>
      <c r="D6913" s="27" t="str">
        <f>+"Overhead &amp; Profit "&amp;$L$3*100&amp;"%"</f>
        <v>Overhead &amp; Profit 9,5%</v>
      </c>
      <c r="E6913" s="28"/>
      <c r="F6913" s="28"/>
      <c r="G6913" s="27">
        <f>$L$3</f>
        <v>9.5000000000000001E-2</v>
      </c>
      <c r="H6913" s="33"/>
      <c r="I6913" s="36">
        <f>G6913*I6912</f>
        <v>41583.590000000004</v>
      </c>
    </row>
    <row r="6914" spans="2:13" ht="15" customHeight="1">
      <c r="B6914" s="37" t="str">
        <f>+$M$14&amp;J6914</f>
        <v>PKK21</v>
      </c>
      <c r="C6914" s="27" t="s">
        <v>1</v>
      </c>
      <c r="D6914" s="27" t="s">
        <v>94</v>
      </c>
      <c r="E6914" s="28"/>
      <c r="F6914" s="28"/>
      <c r="G6914" s="28"/>
      <c r="H6914" s="33"/>
      <c r="I6914" s="36">
        <f>SUM(I6912:I6913)</f>
        <v>479305.59000000008</v>
      </c>
      <c r="J6914" s="21">
        <v>21</v>
      </c>
    </row>
    <row r="6915" spans="2:13" ht="15" customHeight="1">
      <c r="B6915" s="26"/>
    </row>
    <row r="6916" spans="2:13" ht="15" customHeight="1">
      <c r="B6916" s="26"/>
      <c r="C6916" s="21" t="str">
        <f>VLOOKUP(B6931,'REKAP ANALISA'!$C:$G,3,0)</f>
        <v>Pemasangan 1 m2 kaca wireglassed tebal 5 mm</v>
      </c>
    </row>
    <row r="6917" spans="2:13" ht="15" customHeight="1">
      <c r="C6917" s="27" t="s">
        <v>0</v>
      </c>
      <c r="D6917" s="27" t="s">
        <v>60</v>
      </c>
      <c r="E6917" s="27" t="s">
        <v>59</v>
      </c>
      <c r="F6917" s="27" t="s">
        <v>61</v>
      </c>
      <c r="G6917" s="27" t="s">
        <v>62</v>
      </c>
      <c r="H6917" s="27" t="s">
        <v>85</v>
      </c>
      <c r="I6917" s="27" t="s">
        <v>86</v>
      </c>
    </row>
    <row r="6918" spans="2:13">
      <c r="C6918" s="27" t="s">
        <v>14</v>
      </c>
      <c r="D6918" s="27" t="s">
        <v>87</v>
      </c>
      <c r="E6918" s="28"/>
      <c r="F6918" s="28"/>
      <c r="G6918" s="28"/>
      <c r="H6918" s="28"/>
      <c r="I6918" s="28"/>
      <c r="M6918" s="21"/>
    </row>
    <row r="6919" spans="2:13">
      <c r="C6919" s="28"/>
      <c r="D6919" s="27" t="s">
        <v>53</v>
      </c>
      <c r="E6919" s="27" t="s">
        <v>63</v>
      </c>
      <c r="F6919" s="29" t="s">
        <v>50</v>
      </c>
      <c r="G6919" s="27">
        <v>1.4999999999999999E-2</v>
      </c>
      <c r="H6919" s="30">
        <f>VLOOKUP(E6919,UPAH!$C:$F,4,0)</f>
        <v>93000</v>
      </c>
      <c r="I6919" s="31">
        <f t="shared" ref="I6919:I6922" si="721">+G6919*H6919</f>
        <v>1395</v>
      </c>
      <c r="M6919" s="21"/>
    </row>
    <row r="6920" spans="2:13" ht="15" customHeight="1">
      <c r="C6920" s="28"/>
      <c r="D6920" s="27" t="s">
        <v>52</v>
      </c>
      <c r="E6920" s="27" t="s">
        <v>64</v>
      </c>
      <c r="F6920" s="29" t="s">
        <v>50</v>
      </c>
      <c r="G6920" s="27">
        <v>0.15</v>
      </c>
      <c r="H6920" s="30">
        <f>VLOOKUP(E6920,UPAH!$C:$F,4,0)</f>
        <v>98000</v>
      </c>
      <c r="I6920" s="31">
        <f t="shared" si="721"/>
        <v>14700</v>
      </c>
    </row>
    <row r="6921" spans="2:13" ht="15" customHeight="1">
      <c r="C6921" s="28"/>
      <c r="D6921" s="27" t="s">
        <v>51</v>
      </c>
      <c r="E6921" s="27" t="s">
        <v>65</v>
      </c>
      <c r="F6921" s="29" t="s">
        <v>50</v>
      </c>
      <c r="G6921" s="27">
        <v>1.4999999999999999E-2</v>
      </c>
      <c r="H6921" s="30">
        <f>VLOOKUP(E6921,UPAH!$C:$F,4,0)</f>
        <v>106000</v>
      </c>
      <c r="I6921" s="31">
        <f t="shared" si="721"/>
        <v>1590</v>
      </c>
    </row>
    <row r="6922" spans="2:13" ht="15" customHeight="1">
      <c r="C6922" s="28"/>
      <c r="D6922" s="27" t="s">
        <v>49</v>
      </c>
      <c r="E6922" s="27" t="s">
        <v>66</v>
      </c>
      <c r="F6922" s="29" t="s">
        <v>50</v>
      </c>
      <c r="G6922" s="27">
        <v>8.0000000000000002E-3</v>
      </c>
      <c r="H6922" s="30">
        <f>VLOOKUP(E6922,UPAH!$C:$F,4,0)</f>
        <v>111000</v>
      </c>
      <c r="I6922" s="31">
        <f t="shared" si="721"/>
        <v>888</v>
      </c>
    </row>
    <row r="6923" spans="2:13" ht="15" customHeight="1">
      <c r="C6923" s="28"/>
      <c r="D6923" s="28"/>
      <c r="E6923" s="28"/>
      <c r="F6923" s="34" t="s">
        <v>88</v>
      </c>
      <c r="G6923" s="35"/>
      <c r="H6923" s="33"/>
      <c r="I6923" s="32">
        <f>SUM(I6919:I6922)</f>
        <v>18573</v>
      </c>
    </row>
    <row r="6924" spans="2:13" ht="15" customHeight="1">
      <c r="C6924" s="27" t="s">
        <v>80</v>
      </c>
      <c r="D6924" s="27" t="s">
        <v>89</v>
      </c>
      <c r="E6924" s="28"/>
      <c r="F6924" s="28"/>
      <c r="G6924" s="28"/>
      <c r="H6924" s="33"/>
      <c r="I6924" s="28"/>
    </row>
    <row r="6925" spans="2:13" ht="15" customHeight="1">
      <c r="C6925" s="28"/>
      <c r="D6925" s="27" t="s">
        <v>2675</v>
      </c>
      <c r="E6925" s="27" t="s">
        <v>2676</v>
      </c>
      <c r="F6925" s="30" t="str">
        <f>VLOOKUP(E6925,MATERIAL!$C:$F,3,0)</f>
        <v>m2</v>
      </c>
      <c r="G6925" s="27">
        <v>1.1000000000000001</v>
      </c>
      <c r="H6925" s="30">
        <f>VLOOKUP(E6925,MATERIAL!$C:$F,4,0)</f>
        <v>192400</v>
      </c>
      <c r="I6925" s="31">
        <f t="shared" ref="I6925" si="722">+G6925*H6925</f>
        <v>211640.00000000003</v>
      </c>
    </row>
    <row r="6926" spans="2:13" ht="15" customHeight="1">
      <c r="C6926" s="28"/>
      <c r="D6926" s="28"/>
      <c r="E6926" s="28"/>
      <c r="F6926" s="34" t="s">
        <v>90</v>
      </c>
      <c r="G6926" s="35"/>
      <c r="H6926" s="33"/>
      <c r="I6926" s="32">
        <f>SUM(I6925)</f>
        <v>211640.00000000003</v>
      </c>
    </row>
    <row r="6927" spans="2:13" ht="15" customHeight="1">
      <c r="C6927" s="27" t="s">
        <v>81</v>
      </c>
      <c r="D6927" s="27" t="s">
        <v>91</v>
      </c>
      <c r="E6927" s="28"/>
      <c r="F6927" s="28"/>
      <c r="G6927" s="28"/>
      <c r="H6927" s="33"/>
      <c r="I6927" s="33"/>
    </row>
    <row r="6928" spans="2:13" ht="15" customHeight="1">
      <c r="C6928" s="28"/>
      <c r="D6928" s="28"/>
      <c r="E6928" s="28"/>
      <c r="F6928" s="34" t="s">
        <v>92</v>
      </c>
      <c r="G6928" s="35"/>
      <c r="H6928" s="33"/>
      <c r="I6928" s="33"/>
    </row>
    <row r="6929" spans="2:13" ht="15" customHeight="1">
      <c r="C6929" s="27" t="s">
        <v>82</v>
      </c>
      <c r="D6929" s="27" t="s">
        <v>93</v>
      </c>
      <c r="E6929" s="28"/>
      <c r="F6929" s="28"/>
      <c r="G6929" s="28"/>
      <c r="H6929" s="33"/>
      <c r="I6929" s="36">
        <f>I6923+I6926</f>
        <v>230213.00000000003</v>
      </c>
    </row>
    <row r="6930" spans="2:13" ht="15" customHeight="1">
      <c r="C6930" s="27" t="s">
        <v>83</v>
      </c>
      <c r="D6930" s="27" t="str">
        <f>+"Overhead &amp; Profit "&amp;$L$3*100&amp;"%"</f>
        <v>Overhead &amp; Profit 9,5%</v>
      </c>
      <c r="E6930" s="28"/>
      <c r="F6930" s="28"/>
      <c r="G6930" s="27">
        <f>$L$3</f>
        <v>9.5000000000000001E-2</v>
      </c>
      <c r="H6930" s="28"/>
      <c r="I6930" s="36">
        <f>G6930*I6929</f>
        <v>21870.235000000004</v>
      </c>
    </row>
    <row r="6931" spans="2:13" ht="15" customHeight="1">
      <c r="B6931" s="37" t="str">
        <f>+$M$14&amp;J6931</f>
        <v>PKK22</v>
      </c>
      <c r="C6931" s="27" t="s">
        <v>1</v>
      </c>
      <c r="D6931" s="27" t="s">
        <v>94</v>
      </c>
      <c r="E6931" s="28"/>
      <c r="F6931" s="28"/>
      <c r="G6931" s="28"/>
      <c r="H6931" s="33"/>
      <c r="I6931" s="36">
        <f>SUM(I6929:I6930)</f>
        <v>252083.23500000004</v>
      </c>
      <c r="J6931" s="21">
        <v>22</v>
      </c>
    </row>
    <row r="6932" spans="2:13" ht="15" customHeight="1">
      <c r="B6932" s="26"/>
    </row>
    <row r="6933" spans="2:13" ht="15" customHeight="1">
      <c r="B6933" s="26"/>
      <c r="C6933" s="21" t="str">
        <f>VLOOKUP(B6949,'REKAP ANALISA'!$C:$G,3,0)</f>
        <v>Pemasangan 1 m2 kaca patri tebal 5 mm</v>
      </c>
    </row>
    <row r="6934" spans="2:13" ht="15" customHeight="1">
      <c r="C6934" s="27" t="s">
        <v>0</v>
      </c>
      <c r="D6934" s="27" t="s">
        <v>60</v>
      </c>
      <c r="E6934" s="27" t="s">
        <v>59</v>
      </c>
      <c r="F6934" s="27" t="s">
        <v>61</v>
      </c>
      <c r="G6934" s="27" t="s">
        <v>62</v>
      </c>
      <c r="H6934" s="27" t="s">
        <v>85</v>
      </c>
      <c r="I6934" s="27" t="s">
        <v>86</v>
      </c>
    </row>
    <row r="6935" spans="2:13">
      <c r="C6935" s="27" t="s">
        <v>14</v>
      </c>
      <c r="D6935" s="27" t="s">
        <v>87</v>
      </c>
      <c r="E6935" s="28"/>
      <c r="F6935" s="28"/>
      <c r="G6935" s="28"/>
      <c r="H6935" s="28"/>
      <c r="I6935" s="28"/>
      <c r="M6935" s="21"/>
    </row>
    <row r="6936" spans="2:13">
      <c r="C6936" s="28"/>
      <c r="D6936" s="27" t="s">
        <v>53</v>
      </c>
      <c r="E6936" s="27" t="s">
        <v>63</v>
      </c>
      <c r="F6936" s="29" t="s">
        <v>50</v>
      </c>
      <c r="G6936" s="27">
        <v>7.4999999999999997E-2</v>
      </c>
      <c r="H6936" s="30">
        <f>VLOOKUP(E6936,UPAH!$C:$F,4,0)</f>
        <v>93000</v>
      </c>
      <c r="I6936" s="31">
        <f t="shared" ref="I6936:I6939" si="723">+G6936*H6936</f>
        <v>6975</v>
      </c>
      <c r="M6936" s="21"/>
    </row>
    <row r="6937" spans="2:13" ht="15" customHeight="1">
      <c r="C6937" s="28"/>
      <c r="D6937" s="27" t="s">
        <v>52</v>
      </c>
      <c r="E6937" s="27" t="s">
        <v>64</v>
      </c>
      <c r="F6937" s="29" t="s">
        <v>50</v>
      </c>
      <c r="G6937" s="27">
        <v>0.15</v>
      </c>
      <c r="H6937" s="30">
        <f>VLOOKUP(E6937,UPAH!$C:$F,4,0)</f>
        <v>98000</v>
      </c>
      <c r="I6937" s="31">
        <f t="shared" si="723"/>
        <v>14700</v>
      </c>
    </row>
    <row r="6938" spans="2:13" ht="15" customHeight="1">
      <c r="C6938" s="28"/>
      <c r="D6938" s="27" t="s">
        <v>51</v>
      </c>
      <c r="E6938" s="27" t="s">
        <v>65</v>
      </c>
      <c r="F6938" s="29" t="s">
        <v>50</v>
      </c>
      <c r="G6938" s="27">
        <v>1.4999999999999999E-2</v>
      </c>
      <c r="H6938" s="30">
        <f>VLOOKUP(E6938,UPAH!$C:$F,4,0)</f>
        <v>106000</v>
      </c>
      <c r="I6938" s="31">
        <f t="shared" si="723"/>
        <v>1590</v>
      </c>
    </row>
    <row r="6939" spans="2:13" ht="15" customHeight="1">
      <c r="C6939" s="28"/>
      <c r="D6939" s="27" t="s">
        <v>49</v>
      </c>
      <c r="E6939" s="27" t="s">
        <v>66</v>
      </c>
      <c r="F6939" s="29" t="s">
        <v>50</v>
      </c>
      <c r="G6939" s="27">
        <v>4.0000000000000001E-3</v>
      </c>
      <c r="H6939" s="30">
        <f>VLOOKUP(E6939,UPAH!$C:$F,4,0)</f>
        <v>111000</v>
      </c>
      <c r="I6939" s="31">
        <f t="shared" si="723"/>
        <v>444</v>
      </c>
    </row>
    <row r="6940" spans="2:13" ht="15" customHeight="1">
      <c r="C6940" s="28"/>
      <c r="D6940" s="28"/>
      <c r="E6940" s="28"/>
      <c r="F6940" s="34" t="s">
        <v>88</v>
      </c>
      <c r="G6940" s="35"/>
      <c r="H6940" s="33"/>
      <c r="I6940" s="32">
        <f>SUM(I6936:I6939)</f>
        <v>23709</v>
      </c>
    </row>
    <row r="6941" spans="2:13" ht="15" customHeight="1">
      <c r="C6941" s="27" t="s">
        <v>80</v>
      </c>
      <c r="D6941" s="27" t="s">
        <v>89</v>
      </c>
      <c r="E6941" s="28"/>
      <c r="F6941" s="28"/>
      <c r="G6941" s="28"/>
      <c r="H6941" s="33"/>
      <c r="I6941" s="28"/>
    </row>
    <row r="6942" spans="2:13" ht="15" customHeight="1">
      <c r="C6942" s="28"/>
      <c r="D6942" s="27" t="s">
        <v>2677</v>
      </c>
      <c r="E6942" s="27" t="s">
        <v>2678</v>
      </c>
      <c r="F6942" s="30" t="str">
        <f>VLOOKUP(E6942,MATERIAL!$C:$F,3,0)</f>
        <v>m2</v>
      </c>
      <c r="G6942" s="27">
        <v>1.1000000000000001</v>
      </c>
      <c r="H6942" s="30">
        <f>VLOOKUP(E6942,MATERIAL!$C:$F,4,0)</f>
        <v>189800</v>
      </c>
      <c r="I6942" s="31">
        <f t="shared" ref="I6942:I6943" si="724">+G6942*H6942</f>
        <v>208780.00000000003</v>
      </c>
    </row>
    <row r="6943" spans="2:13" ht="15" customHeight="1">
      <c r="C6943" s="28"/>
      <c r="D6943" s="27" t="s">
        <v>2309</v>
      </c>
      <c r="E6943" s="27" t="s">
        <v>2310</v>
      </c>
      <c r="F6943" s="30" t="str">
        <f>VLOOKUP(E6943,MATERIAL!$C:$F,3,0)</f>
        <v>Tube</v>
      </c>
      <c r="G6943" s="27">
        <v>0.05</v>
      </c>
      <c r="H6943" s="30">
        <f>VLOOKUP(E6943,MATERIAL!$C:$F,4,0)</f>
        <v>53300</v>
      </c>
      <c r="I6943" s="31">
        <f t="shared" si="724"/>
        <v>2665</v>
      </c>
    </row>
    <row r="6944" spans="2:13" ht="15" customHeight="1">
      <c r="C6944" s="28"/>
      <c r="D6944" s="28"/>
      <c r="E6944" s="28"/>
      <c r="F6944" s="34" t="s">
        <v>90</v>
      </c>
      <c r="G6944" s="35"/>
      <c r="H6944" s="33"/>
      <c r="I6944" s="32">
        <f>SUM(I6942:I6943)</f>
        <v>211445.00000000003</v>
      </c>
    </row>
    <row r="6945" spans="2:13" ht="15" customHeight="1">
      <c r="C6945" s="27" t="s">
        <v>81</v>
      </c>
      <c r="D6945" s="27" t="s">
        <v>91</v>
      </c>
      <c r="E6945" s="28"/>
      <c r="F6945" s="28"/>
      <c r="G6945" s="28"/>
      <c r="H6945" s="33"/>
      <c r="I6945" s="33"/>
    </row>
    <row r="6946" spans="2:13" ht="15" customHeight="1">
      <c r="C6946" s="28"/>
      <c r="D6946" s="28"/>
      <c r="E6946" s="28"/>
      <c r="F6946" s="34" t="s">
        <v>92</v>
      </c>
      <c r="G6946" s="35"/>
      <c r="H6946" s="33"/>
      <c r="I6946" s="33"/>
    </row>
    <row r="6947" spans="2:13" ht="15" customHeight="1">
      <c r="C6947" s="27" t="s">
        <v>82</v>
      </c>
      <c r="D6947" s="27" t="s">
        <v>93</v>
      </c>
      <c r="E6947" s="28"/>
      <c r="F6947" s="28"/>
      <c r="G6947" s="28"/>
      <c r="H6947" s="33"/>
      <c r="I6947" s="36">
        <f>I6940+I6944</f>
        <v>235154.00000000003</v>
      </c>
    </row>
    <row r="6948" spans="2:13" ht="15" customHeight="1">
      <c r="C6948" s="27" t="s">
        <v>83</v>
      </c>
      <c r="D6948" s="27" t="str">
        <f>+"Overhead &amp; Profit "&amp;$L$3*100&amp;"%"</f>
        <v>Overhead &amp; Profit 9,5%</v>
      </c>
      <c r="E6948" s="28"/>
      <c r="F6948" s="28"/>
      <c r="G6948" s="27">
        <f>$L$3</f>
        <v>9.5000000000000001E-2</v>
      </c>
      <c r="H6948" s="28"/>
      <c r="I6948" s="36">
        <f>G6948*I6947</f>
        <v>22339.630000000005</v>
      </c>
    </row>
    <row r="6949" spans="2:13" ht="15" customHeight="1">
      <c r="B6949" s="37" t="str">
        <f>+$M$14&amp;J6949</f>
        <v>PKK23</v>
      </c>
      <c r="C6949" s="27" t="s">
        <v>1</v>
      </c>
      <c r="D6949" s="27" t="s">
        <v>94</v>
      </c>
      <c r="E6949" s="28"/>
      <c r="F6949" s="28"/>
      <c r="G6949" s="28"/>
      <c r="H6949" s="33"/>
      <c r="I6949" s="36">
        <f>SUM(I6947:I6948)</f>
        <v>257493.63000000003</v>
      </c>
      <c r="J6949" s="21">
        <v>23</v>
      </c>
    </row>
    <row r="6950" spans="2:13" ht="15" customHeight="1">
      <c r="B6950" s="26"/>
    </row>
    <row r="6951" spans="2:13" ht="15" customHeight="1">
      <c r="B6951" s="26"/>
      <c r="C6951" s="21" t="str">
        <f>'REKAP ANALISA'!D399</f>
        <v>HARGA SATUAN PEKERJAAN PENGECATAN</v>
      </c>
    </row>
    <row r="6952" spans="2:13">
      <c r="B6952" s="26"/>
      <c r="C6952" s="21" t="str">
        <f>VLOOKUP(B6965,'REKAP ANALISA'!$C:$G,3,0)</f>
        <v>Pengikisan/pengerokan 1 m2 permukaan cat lama</v>
      </c>
      <c r="M6952" s="21"/>
    </row>
    <row r="6953" spans="2:13">
      <c r="C6953" s="27" t="s">
        <v>0</v>
      </c>
      <c r="D6953" s="27" t="s">
        <v>60</v>
      </c>
      <c r="E6953" s="27" t="s">
        <v>59</v>
      </c>
      <c r="F6953" s="27" t="s">
        <v>61</v>
      </c>
      <c r="G6953" s="27" t="s">
        <v>62</v>
      </c>
      <c r="H6953" s="27" t="s">
        <v>85</v>
      </c>
      <c r="I6953" s="27" t="s">
        <v>86</v>
      </c>
      <c r="M6953" s="21"/>
    </row>
    <row r="6954" spans="2:13" ht="15" customHeight="1">
      <c r="C6954" s="27" t="s">
        <v>14</v>
      </c>
      <c r="D6954" s="27" t="s">
        <v>87</v>
      </c>
      <c r="E6954" s="28"/>
      <c r="F6954" s="28"/>
      <c r="G6954" s="28"/>
      <c r="H6954" s="33"/>
      <c r="I6954" s="28"/>
    </row>
    <row r="6955" spans="2:13" ht="15" customHeight="1">
      <c r="C6955" s="28"/>
      <c r="D6955" s="27" t="s">
        <v>53</v>
      </c>
      <c r="E6955" s="27" t="s">
        <v>63</v>
      </c>
      <c r="F6955" s="29" t="s">
        <v>50</v>
      </c>
      <c r="G6955" s="27">
        <v>0.15</v>
      </c>
      <c r="H6955" s="30">
        <f>VLOOKUP(E6955,UPAH!$C:$F,4,0)</f>
        <v>93000</v>
      </c>
      <c r="I6955" s="31">
        <f t="shared" ref="I6955:I6956" si="725">+G6955*H6955</f>
        <v>13950</v>
      </c>
    </row>
    <row r="6956" spans="2:13" ht="15" customHeight="1">
      <c r="C6956" s="28"/>
      <c r="D6956" s="27" t="s">
        <v>49</v>
      </c>
      <c r="E6956" s="27" t="s">
        <v>66</v>
      </c>
      <c r="F6956" s="29" t="s">
        <v>50</v>
      </c>
      <c r="G6956" s="27">
        <v>3.0000000000000001E-3</v>
      </c>
      <c r="H6956" s="30">
        <f>VLOOKUP(E6956,UPAH!$C:$F,4,0)</f>
        <v>111000</v>
      </c>
      <c r="I6956" s="31">
        <f t="shared" si="725"/>
        <v>333</v>
      </c>
    </row>
    <row r="6957" spans="2:13" ht="15" customHeight="1">
      <c r="C6957" s="28"/>
      <c r="D6957" s="28"/>
      <c r="E6957" s="28"/>
      <c r="F6957" s="34" t="s">
        <v>88</v>
      </c>
      <c r="G6957" s="35"/>
      <c r="H6957" s="33"/>
      <c r="I6957" s="32">
        <f>SUM(I6955:I6956)</f>
        <v>14283</v>
      </c>
    </row>
    <row r="6958" spans="2:13" ht="15" customHeight="1">
      <c r="C6958" s="27" t="s">
        <v>80</v>
      </c>
      <c r="D6958" s="27" t="s">
        <v>89</v>
      </c>
      <c r="E6958" s="28"/>
      <c r="F6958" s="28"/>
      <c r="G6958" s="28"/>
      <c r="H6958" s="33"/>
      <c r="I6958" s="28"/>
    </row>
    <row r="6959" spans="2:13" ht="15" customHeight="1">
      <c r="C6959" s="28"/>
      <c r="D6959" s="27" t="s">
        <v>2679</v>
      </c>
      <c r="E6959" s="27" t="s">
        <v>2680</v>
      </c>
      <c r="F6959" s="30" t="str">
        <f>VLOOKUP(E6959,MATERIAL!$C:$F,3,0)</f>
        <v>Kg</v>
      </c>
      <c r="G6959" s="27">
        <v>0.05</v>
      </c>
      <c r="H6959" s="30">
        <f>VLOOKUP(E6959,MATERIAL!$C:$F,4,0)</f>
        <v>27200</v>
      </c>
      <c r="I6959" s="31">
        <f t="shared" ref="I6959" si="726">+G6959*H6959</f>
        <v>1360</v>
      </c>
    </row>
    <row r="6960" spans="2:13" ht="15" customHeight="1">
      <c r="C6960" s="28"/>
      <c r="D6960" s="28"/>
      <c r="E6960" s="28"/>
      <c r="F6960" s="34" t="s">
        <v>90</v>
      </c>
      <c r="G6960" s="35"/>
      <c r="H6960" s="33"/>
      <c r="I6960" s="32">
        <f>SUM(I6959)</f>
        <v>1360</v>
      </c>
    </row>
    <row r="6961" spans="2:13" ht="15" customHeight="1">
      <c r="C6961" s="27" t="s">
        <v>81</v>
      </c>
      <c r="D6961" s="27" t="s">
        <v>91</v>
      </c>
      <c r="E6961" s="28"/>
      <c r="F6961" s="28"/>
      <c r="G6961" s="28"/>
      <c r="H6961" s="33"/>
      <c r="I6961" s="33"/>
    </row>
    <row r="6962" spans="2:13" ht="15" customHeight="1">
      <c r="C6962" s="28"/>
      <c r="D6962" s="28"/>
      <c r="E6962" s="28"/>
      <c r="F6962" s="34" t="s">
        <v>92</v>
      </c>
      <c r="G6962" s="35"/>
      <c r="H6962" s="33"/>
      <c r="I6962" s="33"/>
    </row>
    <row r="6963" spans="2:13" ht="15" customHeight="1">
      <c r="C6963" s="27" t="s">
        <v>82</v>
      </c>
      <c r="D6963" s="27" t="s">
        <v>93</v>
      </c>
      <c r="E6963" s="28"/>
      <c r="F6963" s="28"/>
      <c r="G6963" s="28"/>
      <c r="H6963" s="33"/>
      <c r="I6963" s="36">
        <f>I6957+I6960</f>
        <v>15643</v>
      </c>
    </row>
    <row r="6964" spans="2:13" ht="15" customHeight="1">
      <c r="C6964" s="27" t="s">
        <v>83</v>
      </c>
      <c r="D6964" s="27" t="str">
        <f>+"Overhead &amp; Profit "&amp;$L$3*100&amp;"%"</f>
        <v>Overhead &amp; Profit 9,5%</v>
      </c>
      <c r="E6964" s="28"/>
      <c r="F6964" s="28"/>
      <c r="G6964" s="27">
        <f>$L$3</f>
        <v>9.5000000000000001E-2</v>
      </c>
      <c r="H6964" s="28"/>
      <c r="I6964" s="36">
        <f>G6964*I6963</f>
        <v>1486.085</v>
      </c>
    </row>
    <row r="6965" spans="2:13" ht="15" customHeight="1">
      <c r="B6965" s="37" t="str">
        <f>+$M$15&amp;J6965</f>
        <v>PC1</v>
      </c>
      <c r="C6965" s="27" t="s">
        <v>1</v>
      </c>
      <c r="D6965" s="27" t="s">
        <v>94</v>
      </c>
      <c r="E6965" s="28"/>
      <c r="F6965" s="28"/>
      <c r="G6965" s="28"/>
      <c r="H6965" s="33"/>
      <c r="I6965" s="36">
        <f>SUM(I6963:I6964)</f>
        <v>17129.084999999999</v>
      </c>
      <c r="J6965" s="21">
        <v>1</v>
      </c>
    </row>
    <row r="6966" spans="2:13" ht="15" customHeight="1">
      <c r="B6966" s="26"/>
    </row>
    <row r="6967" spans="2:13" ht="15" customHeight="1">
      <c r="B6967" s="26"/>
      <c r="C6967" s="21" t="str">
        <f>VLOOKUP(B6980,'REKAP ANALISA'!$C:$G,3,0)</f>
        <v>Pencucian 1 m2 bidang permukaan tembok yang pernah dicat</v>
      </c>
    </row>
    <row r="6968" spans="2:13" ht="15" customHeight="1">
      <c r="C6968" s="27" t="s">
        <v>0</v>
      </c>
      <c r="D6968" s="27" t="s">
        <v>60</v>
      </c>
      <c r="E6968" s="27" t="s">
        <v>59</v>
      </c>
      <c r="F6968" s="27" t="s">
        <v>61</v>
      </c>
      <c r="G6968" s="27" t="s">
        <v>62</v>
      </c>
      <c r="H6968" s="27" t="s">
        <v>85</v>
      </c>
      <c r="I6968" s="27" t="s">
        <v>86</v>
      </c>
    </row>
    <row r="6969" spans="2:13" ht="15" customHeight="1">
      <c r="C6969" s="27" t="s">
        <v>14</v>
      </c>
      <c r="D6969" s="27" t="s">
        <v>87</v>
      </c>
      <c r="E6969" s="28"/>
      <c r="F6969" s="28"/>
      <c r="G6969" s="28"/>
      <c r="H6969" s="28"/>
      <c r="I6969" s="28"/>
    </row>
    <row r="6970" spans="2:13">
      <c r="C6970" s="28"/>
      <c r="D6970" s="27" t="s">
        <v>53</v>
      </c>
      <c r="E6970" s="27" t="s">
        <v>63</v>
      </c>
      <c r="F6970" s="29" t="s">
        <v>50</v>
      </c>
      <c r="G6970" s="27">
        <v>0.15</v>
      </c>
      <c r="H6970" s="30">
        <f>VLOOKUP(E6970,UPAH!$C:$F,4,0)</f>
        <v>93000</v>
      </c>
      <c r="I6970" s="31">
        <f t="shared" ref="I6970:I6971" si="727">+G6970*H6970</f>
        <v>13950</v>
      </c>
      <c r="M6970" s="21"/>
    </row>
    <row r="6971" spans="2:13">
      <c r="C6971" s="28"/>
      <c r="D6971" s="27" t="s">
        <v>49</v>
      </c>
      <c r="E6971" s="27" t="s">
        <v>66</v>
      </c>
      <c r="F6971" s="29" t="s">
        <v>50</v>
      </c>
      <c r="G6971" s="27">
        <v>3.0000000000000001E-3</v>
      </c>
      <c r="H6971" s="30">
        <f>VLOOKUP(E6971,UPAH!$C:$F,4,0)</f>
        <v>111000</v>
      </c>
      <c r="I6971" s="31">
        <f t="shared" si="727"/>
        <v>333</v>
      </c>
      <c r="M6971" s="21"/>
    </row>
    <row r="6972" spans="2:13">
      <c r="C6972" s="28"/>
      <c r="D6972" s="28"/>
      <c r="E6972" s="28"/>
      <c r="F6972" s="34" t="s">
        <v>88</v>
      </c>
      <c r="G6972" s="35"/>
      <c r="H6972" s="33"/>
      <c r="I6972" s="32">
        <f>SUM(I6970:I6971)</f>
        <v>14283</v>
      </c>
      <c r="M6972" s="21"/>
    </row>
    <row r="6973" spans="2:13" ht="15" customHeight="1">
      <c r="C6973" s="27" t="s">
        <v>80</v>
      </c>
      <c r="D6973" s="27" t="s">
        <v>89</v>
      </c>
      <c r="E6973" s="28"/>
      <c r="F6973" s="28"/>
      <c r="G6973" s="28"/>
      <c r="H6973" s="33"/>
      <c r="I6973" s="28"/>
    </row>
    <row r="6974" spans="2:13" ht="15" customHeight="1">
      <c r="C6974" s="28"/>
      <c r="D6974" s="27" t="s">
        <v>2681</v>
      </c>
      <c r="E6974" s="27" t="s">
        <v>2682</v>
      </c>
      <c r="F6974" s="30" t="str">
        <f>VLOOKUP(E6974,MATERIAL!$C:$F,3,0)</f>
        <v>Kg</v>
      </c>
      <c r="G6974" s="27">
        <v>0.05</v>
      </c>
      <c r="H6974" s="30">
        <f>VLOOKUP(E6974,MATERIAL!$C:$F,4,0)</f>
        <v>12900</v>
      </c>
      <c r="I6974" s="31">
        <f t="shared" ref="I6974" si="728">+G6974*H6974</f>
        <v>645</v>
      </c>
    </row>
    <row r="6975" spans="2:13" ht="15" customHeight="1">
      <c r="C6975" s="28"/>
      <c r="D6975" s="28"/>
      <c r="E6975" s="28"/>
      <c r="F6975" s="34" t="s">
        <v>90</v>
      </c>
      <c r="G6975" s="35"/>
      <c r="H6975" s="33"/>
      <c r="I6975" s="45">
        <f>SUM(I6974)</f>
        <v>645</v>
      </c>
    </row>
    <row r="6976" spans="2:13" ht="15" customHeight="1">
      <c r="C6976" s="27" t="s">
        <v>81</v>
      </c>
      <c r="D6976" s="27" t="s">
        <v>91</v>
      </c>
      <c r="E6976" s="28"/>
      <c r="F6976" s="28"/>
      <c r="G6976" s="28"/>
      <c r="H6976" s="33"/>
      <c r="I6976" s="33"/>
    </row>
    <row r="6977" spans="2:13" ht="15" customHeight="1">
      <c r="C6977" s="28"/>
      <c r="D6977" s="28"/>
      <c r="E6977" s="28"/>
      <c r="F6977" s="34" t="s">
        <v>92</v>
      </c>
      <c r="G6977" s="35"/>
      <c r="H6977" s="33"/>
      <c r="I6977" s="33"/>
    </row>
    <row r="6978" spans="2:13" ht="15" customHeight="1">
      <c r="C6978" s="27" t="s">
        <v>82</v>
      </c>
      <c r="D6978" s="27" t="s">
        <v>93</v>
      </c>
      <c r="E6978" s="28"/>
      <c r="F6978" s="28"/>
      <c r="G6978" s="28"/>
      <c r="H6978" s="33"/>
      <c r="I6978" s="36">
        <f>I6972+I6975</f>
        <v>14928</v>
      </c>
    </row>
    <row r="6979" spans="2:13" ht="15" customHeight="1">
      <c r="C6979" s="27" t="s">
        <v>83</v>
      </c>
      <c r="D6979" s="27" t="str">
        <f>+"Overhead &amp; Profit "&amp;$L$3*100&amp;"%"</f>
        <v>Overhead &amp; Profit 9,5%</v>
      </c>
      <c r="E6979" s="28"/>
      <c r="F6979" s="28"/>
      <c r="G6979" s="27">
        <f>$L$3</f>
        <v>9.5000000000000001E-2</v>
      </c>
      <c r="H6979" s="33"/>
      <c r="I6979" s="36">
        <f>G6979*I6978</f>
        <v>1418.16</v>
      </c>
    </row>
    <row r="6980" spans="2:13" ht="15" customHeight="1">
      <c r="B6980" s="37" t="str">
        <f>+$M$15&amp;J6980</f>
        <v>PC2</v>
      </c>
      <c r="C6980" s="27" t="s">
        <v>1</v>
      </c>
      <c r="D6980" s="27" t="s">
        <v>94</v>
      </c>
      <c r="E6980" s="28"/>
      <c r="F6980" s="28"/>
      <c r="G6980" s="28"/>
      <c r="H6980" s="33"/>
      <c r="I6980" s="36">
        <f>SUM(I6978:I6979)</f>
        <v>16346.16</v>
      </c>
      <c r="J6980" s="21">
        <v>2</v>
      </c>
    </row>
    <row r="6981" spans="2:13" ht="15" customHeight="1">
      <c r="B6981" s="26"/>
    </row>
    <row r="6982" spans="2:13" ht="15" customHeight="1">
      <c r="B6982" s="26"/>
      <c r="C6982" s="21" t="str">
        <f>VLOOKUP(B6995,'REKAP ANALISA'!$C:$G,3,0)</f>
        <v>Pengerokan 1 m2 karat pada permukaan baja cara manual</v>
      </c>
    </row>
    <row r="6983" spans="2:13" ht="15" customHeight="1">
      <c r="C6983" s="27" t="s">
        <v>0</v>
      </c>
      <c r="D6983" s="27" t="s">
        <v>60</v>
      </c>
      <c r="E6983" s="27" t="s">
        <v>59</v>
      </c>
      <c r="F6983" s="27" t="s">
        <v>61</v>
      </c>
      <c r="G6983" s="27" t="s">
        <v>62</v>
      </c>
      <c r="H6983" s="27" t="s">
        <v>85</v>
      </c>
      <c r="I6983" s="27" t="s">
        <v>86</v>
      </c>
    </row>
    <row r="6984" spans="2:13" ht="15" customHeight="1">
      <c r="C6984" s="27" t="s">
        <v>14</v>
      </c>
      <c r="D6984" s="27" t="s">
        <v>87</v>
      </c>
      <c r="E6984" s="28"/>
      <c r="F6984" s="28"/>
      <c r="G6984" s="28"/>
      <c r="H6984" s="33"/>
      <c r="I6984" s="28"/>
    </row>
    <row r="6985" spans="2:13" ht="15" customHeight="1">
      <c r="C6985" s="28"/>
      <c r="D6985" s="27" t="s">
        <v>53</v>
      </c>
      <c r="E6985" s="27" t="s">
        <v>63</v>
      </c>
      <c r="F6985" s="29" t="s">
        <v>50</v>
      </c>
      <c r="G6985" s="27">
        <v>0.15</v>
      </c>
      <c r="H6985" s="30">
        <f>VLOOKUP(E6985,UPAH!$C:$F,4,0)</f>
        <v>93000</v>
      </c>
      <c r="I6985" s="31">
        <f t="shared" ref="I6985:I6986" si="729">+G6985*H6985</f>
        <v>13950</v>
      </c>
    </row>
    <row r="6986" spans="2:13">
      <c r="C6986" s="28"/>
      <c r="D6986" s="27" t="s">
        <v>49</v>
      </c>
      <c r="E6986" s="27" t="s">
        <v>66</v>
      </c>
      <c r="F6986" s="29" t="s">
        <v>50</v>
      </c>
      <c r="G6986" s="27">
        <v>8.0000000000000002E-3</v>
      </c>
      <c r="H6986" s="30">
        <f>VLOOKUP(E6986,UPAH!$C:$F,4,0)</f>
        <v>111000</v>
      </c>
      <c r="I6986" s="31">
        <f t="shared" si="729"/>
        <v>888</v>
      </c>
      <c r="M6986" s="21"/>
    </row>
    <row r="6987" spans="2:13">
      <c r="C6987" s="28"/>
      <c r="D6987" s="28"/>
      <c r="E6987" s="28"/>
      <c r="F6987" s="34" t="s">
        <v>88</v>
      </c>
      <c r="G6987" s="35"/>
      <c r="H6987" s="33"/>
      <c r="I6987" s="32">
        <f>SUM(I6985:I6986)</f>
        <v>14838</v>
      </c>
      <c r="M6987" s="21"/>
    </row>
    <row r="6988" spans="2:13" ht="15" customHeight="1">
      <c r="C6988" s="27" t="s">
        <v>80</v>
      </c>
      <c r="D6988" s="27" t="s">
        <v>89</v>
      </c>
      <c r="E6988" s="28"/>
      <c r="F6988" s="28"/>
      <c r="G6988" s="28"/>
      <c r="H6988" s="33"/>
      <c r="I6988" s="28"/>
    </row>
    <row r="6989" spans="2:13" ht="15" customHeight="1">
      <c r="C6989" s="28"/>
      <c r="D6989" s="27" t="s">
        <v>2681</v>
      </c>
      <c r="E6989" s="27" t="s">
        <v>2682</v>
      </c>
      <c r="F6989" s="30" t="str">
        <f>VLOOKUP(E6989,MATERIAL!$C:$F,3,0)</f>
        <v>Kg</v>
      </c>
      <c r="G6989" s="27">
        <v>0.05</v>
      </c>
      <c r="H6989" s="30">
        <f>VLOOKUP(E6989,MATERIAL!$C:$F,4,0)</f>
        <v>12900</v>
      </c>
      <c r="I6989" s="31">
        <f t="shared" ref="I6989" si="730">+G6989*H6989</f>
        <v>645</v>
      </c>
    </row>
    <row r="6990" spans="2:13" ht="15" customHeight="1">
      <c r="C6990" s="28"/>
      <c r="D6990" s="28"/>
      <c r="E6990" s="28"/>
      <c r="F6990" s="34" t="s">
        <v>90</v>
      </c>
      <c r="G6990" s="35"/>
      <c r="H6990" s="33"/>
      <c r="I6990" s="45">
        <f>SUM(I6989)</f>
        <v>645</v>
      </c>
    </row>
    <row r="6991" spans="2:13" ht="15" customHeight="1">
      <c r="C6991" s="27" t="s">
        <v>81</v>
      </c>
      <c r="D6991" s="27" t="s">
        <v>91</v>
      </c>
      <c r="E6991" s="28"/>
      <c r="F6991" s="28"/>
      <c r="G6991" s="28"/>
      <c r="H6991" s="33"/>
      <c r="I6991" s="33"/>
    </row>
    <row r="6992" spans="2:13" ht="15" customHeight="1">
      <c r="C6992" s="28"/>
      <c r="D6992" s="28"/>
      <c r="E6992" s="28"/>
      <c r="F6992" s="34" t="s">
        <v>92</v>
      </c>
      <c r="G6992" s="35"/>
      <c r="H6992" s="33"/>
      <c r="I6992" s="33"/>
    </row>
    <row r="6993" spans="2:13" ht="15" customHeight="1">
      <c r="C6993" s="27" t="s">
        <v>82</v>
      </c>
      <c r="D6993" s="27" t="s">
        <v>93</v>
      </c>
      <c r="E6993" s="28"/>
      <c r="F6993" s="28"/>
      <c r="G6993" s="28"/>
      <c r="H6993" s="33"/>
      <c r="I6993" s="36">
        <f>I6987+I6990</f>
        <v>15483</v>
      </c>
    </row>
    <row r="6994" spans="2:13" ht="15" customHeight="1">
      <c r="C6994" s="27" t="s">
        <v>83</v>
      </c>
      <c r="D6994" s="27" t="str">
        <f>+"Overhead &amp; Profit "&amp;$L$3*100&amp;"%"</f>
        <v>Overhead &amp; Profit 9,5%</v>
      </c>
      <c r="E6994" s="28"/>
      <c r="F6994" s="28"/>
      <c r="G6994" s="27">
        <f>$L$3</f>
        <v>9.5000000000000001E-2</v>
      </c>
      <c r="H6994" s="33"/>
      <c r="I6994" s="36">
        <f>G6994*I6993</f>
        <v>1470.885</v>
      </c>
    </row>
    <row r="6995" spans="2:13" ht="15" customHeight="1">
      <c r="B6995" s="37" t="str">
        <f>+$M$15&amp;J6995</f>
        <v>PC3</v>
      </c>
      <c r="C6995" s="27" t="s">
        <v>1</v>
      </c>
      <c r="D6995" s="27" t="s">
        <v>94</v>
      </c>
      <c r="E6995" s="28"/>
      <c r="F6995" s="28"/>
      <c r="G6995" s="28"/>
      <c r="H6995" s="33"/>
      <c r="I6995" s="36">
        <f>SUM(I6993:I6994)</f>
        <v>16953.884999999998</v>
      </c>
      <c r="J6995" s="21">
        <v>3</v>
      </c>
    </row>
    <row r="6996" spans="2:13" ht="15" customHeight="1">
      <c r="B6996" s="26"/>
    </row>
    <row r="6997" spans="2:13" ht="15" customHeight="1">
      <c r="B6997" s="26"/>
      <c r="C6997" s="21" t="str">
        <f>VLOOKUP(B7018,'REKAP ANALISA'!$C:$G,3,0)</f>
        <v>Pengecatan 1 m2 bidang kayu baru (1 lapis plamuur, 1 lapis cat dasar, 2 lapis cat penutup)</v>
      </c>
    </row>
    <row r="6998" spans="2:13" ht="15" customHeight="1">
      <c r="C6998" s="27" t="s">
        <v>0</v>
      </c>
      <c r="D6998" s="27" t="s">
        <v>60</v>
      </c>
      <c r="E6998" s="27" t="s">
        <v>59</v>
      </c>
      <c r="F6998" s="27" t="s">
        <v>61</v>
      </c>
      <c r="G6998" s="27" t="s">
        <v>62</v>
      </c>
      <c r="H6998" s="27" t="s">
        <v>85</v>
      </c>
      <c r="I6998" s="27" t="s">
        <v>86</v>
      </c>
    </row>
    <row r="6999" spans="2:13" ht="15" customHeight="1">
      <c r="C6999" s="27" t="s">
        <v>14</v>
      </c>
      <c r="D6999" s="27" t="s">
        <v>87</v>
      </c>
      <c r="E6999" s="28"/>
      <c r="F6999" s="28"/>
      <c r="G6999" s="28"/>
      <c r="H6999" s="28"/>
      <c r="I6999" s="28"/>
    </row>
    <row r="7000" spans="2:13" ht="15" customHeight="1">
      <c r="C7000" s="28"/>
      <c r="D7000" s="27" t="s">
        <v>53</v>
      </c>
      <c r="E7000" s="27" t="s">
        <v>63</v>
      </c>
      <c r="F7000" s="29" t="s">
        <v>50</v>
      </c>
      <c r="G7000" s="27">
        <v>7.0000000000000007E-2</v>
      </c>
      <c r="H7000" s="30">
        <f>VLOOKUP(E7000,UPAH!$C:$F,4,0)</f>
        <v>93000</v>
      </c>
      <c r="I7000" s="31">
        <f t="shared" ref="I7000:I7003" si="731">+G7000*H7000</f>
        <v>6510.0000000000009</v>
      </c>
    </row>
    <row r="7001" spans="2:13">
      <c r="C7001" s="28"/>
      <c r="D7001" s="27" t="s">
        <v>2683</v>
      </c>
      <c r="E7001" s="27" t="s">
        <v>64</v>
      </c>
      <c r="F7001" s="29" t="s">
        <v>50</v>
      </c>
      <c r="G7001" s="27">
        <v>8.9999999999999993E-3</v>
      </c>
      <c r="H7001" s="30">
        <f>VLOOKUP(E7001,UPAH!$C:$F,4,0)</f>
        <v>98000</v>
      </c>
      <c r="I7001" s="31">
        <f t="shared" si="731"/>
        <v>881.99999999999989</v>
      </c>
      <c r="M7001" s="21"/>
    </row>
    <row r="7002" spans="2:13">
      <c r="C7002" s="28"/>
      <c r="D7002" s="27" t="s">
        <v>51</v>
      </c>
      <c r="E7002" s="27" t="s">
        <v>65</v>
      </c>
      <c r="F7002" s="29" t="s">
        <v>50</v>
      </c>
      <c r="G7002" s="27">
        <v>6.0000000000000001E-3</v>
      </c>
      <c r="H7002" s="30">
        <f>VLOOKUP(E7002,UPAH!$C:$F,4,0)</f>
        <v>106000</v>
      </c>
      <c r="I7002" s="31">
        <f t="shared" si="731"/>
        <v>636</v>
      </c>
      <c r="M7002" s="21"/>
    </row>
    <row r="7003" spans="2:13" ht="15" customHeight="1">
      <c r="C7003" s="28"/>
      <c r="D7003" s="27" t="s">
        <v>49</v>
      </c>
      <c r="E7003" s="27" t="s">
        <v>66</v>
      </c>
      <c r="F7003" s="29" t="s">
        <v>50</v>
      </c>
      <c r="G7003" s="27">
        <v>3.0000000000000001E-3</v>
      </c>
      <c r="H7003" s="30">
        <f>VLOOKUP(E7003,UPAH!$C:$F,4,0)</f>
        <v>111000</v>
      </c>
      <c r="I7003" s="31">
        <f t="shared" si="731"/>
        <v>333</v>
      </c>
    </row>
    <row r="7004" spans="2:13" ht="15" customHeight="1">
      <c r="C7004" s="28"/>
      <c r="D7004" s="28"/>
      <c r="E7004" s="28"/>
      <c r="F7004" s="34" t="s">
        <v>88</v>
      </c>
      <c r="G7004" s="35"/>
      <c r="H7004" s="33"/>
      <c r="I7004" s="32">
        <f>SUM(I7000:I7003)</f>
        <v>8361</v>
      </c>
    </row>
    <row r="7005" spans="2:13" ht="15" customHeight="1">
      <c r="C7005" s="27" t="s">
        <v>80</v>
      </c>
      <c r="D7005" s="27" t="s">
        <v>89</v>
      </c>
      <c r="E7005" s="28"/>
      <c r="F7005" s="28"/>
      <c r="G7005" s="28"/>
      <c r="H7005" s="33"/>
      <c r="I7005" s="28"/>
    </row>
    <row r="7006" spans="2:13" ht="15" customHeight="1">
      <c r="C7006" s="28"/>
      <c r="D7006" s="27" t="s">
        <v>2684</v>
      </c>
      <c r="E7006" s="27" t="s">
        <v>2163</v>
      </c>
      <c r="F7006" s="30" t="str">
        <f>VLOOKUP(E7006,MATERIAL!$C:$F,3,0)</f>
        <v>Kg</v>
      </c>
      <c r="G7006" s="27">
        <v>0.2</v>
      </c>
      <c r="H7006" s="30">
        <f>VLOOKUP(E7006,MATERIAL!$C:$F,4,0)</f>
        <v>64300</v>
      </c>
      <c r="I7006" s="31">
        <f t="shared" ref="I7006:I7012" si="732">+G7006*H7006</f>
        <v>12860</v>
      </c>
    </row>
    <row r="7007" spans="2:13" ht="15" customHeight="1">
      <c r="C7007" s="28"/>
      <c r="D7007" s="27" t="s">
        <v>2685</v>
      </c>
      <c r="E7007" s="27" t="s">
        <v>2686</v>
      </c>
      <c r="F7007" s="30" t="str">
        <f>VLOOKUP(E7007,MATERIAL!$C:$F,3,0)</f>
        <v>Kg</v>
      </c>
      <c r="G7007" s="27">
        <v>0.15</v>
      </c>
      <c r="H7007" s="30">
        <f>VLOOKUP(E7007,MATERIAL!$C:$F,4,0)</f>
        <v>43800</v>
      </c>
      <c r="I7007" s="31">
        <f t="shared" si="732"/>
        <v>6570</v>
      </c>
    </row>
    <row r="7008" spans="2:13" ht="15" customHeight="1">
      <c r="C7008" s="28"/>
      <c r="D7008" s="27" t="s">
        <v>2687</v>
      </c>
      <c r="E7008" s="27" t="s">
        <v>2688</v>
      </c>
      <c r="F7008" s="30" t="str">
        <f>VLOOKUP(E7008,MATERIAL!$C:$F,3,0)</f>
        <v>Kg</v>
      </c>
      <c r="G7008" s="27">
        <v>0.17</v>
      </c>
      <c r="H7008" s="30">
        <f>VLOOKUP(E7008,MATERIAL!$C:$F,4,0)</f>
        <v>81400</v>
      </c>
      <c r="I7008" s="31">
        <f t="shared" si="732"/>
        <v>13838.000000000002</v>
      </c>
    </row>
    <row r="7009" spans="2:13" ht="15" customHeight="1">
      <c r="C7009" s="28"/>
      <c r="D7009" s="27" t="s">
        <v>2689</v>
      </c>
      <c r="E7009" s="27" t="s">
        <v>2688</v>
      </c>
      <c r="F7009" s="30" t="str">
        <f>VLOOKUP(E7009,MATERIAL!$C:$F,3,0)</f>
        <v>Kg</v>
      </c>
      <c r="G7009" s="27">
        <v>0.26</v>
      </c>
      <c r="H7009" s="30">
        <f>VLOOKUP(E7009,MATERIAL!$C:$F,4,0)</f>
        <v>81400</v>
      </c>
      <c r="I7009" s="31">
        <f t="shared" si="732"/>
        <v>21164</v>
      </c>
    </row>
    <row r="7010" spans="2:13" ht="15" customHeight="1">
      <c r="C7010" s="28"/>
      <c r="D7010" s="27" t="s">
        <v>35</v>
      </c>
      <c r="E7010" s="27" t="s">
        <v>2690</v>
      </c>
      <c r="F7010" s="30" t="str">
        <f>VLOOKUP(E7010,MATERIAL!$C:$F,3,0)</f>
        <v>Buah</v>
      </c>
      <c r="G7010" s="27">
        <v>0.01</v>
      </c>
      <c r="H7010" s="30">
        <f>VLOOKUP(E7010,MATERIAL!$C:$F,4,0)</f>
        <v>16800</v>
      </c>
      <c r="I7010" s="31">
        <f t="shared" si="732"/>
        <v>168</v>
      </c>
    </row>
    <row r="7011" spans="2:13" ht="15" customHeight="1">
      <c r="C7011" s="28"/>
      <c r="D7011" s="27" t="s">
        <v>2691</v>
      </c>
      <c r="E7011" s="27" t="s">
        <v>2692</v>
      </c>
      <c r="F7011" s="30" t="str">
        <f>VLOOKUP(E7011,MATERIAL!$C:$F,3,0)</f>
        <v>Kg</v>
      </c>
      <c r="G7011" s="27">
        <v>0.03</v>
      </c>
      <c r="H7011" s="30">
        <f>VLOOKUP(E7011,MATERIAL!$C:$F,4,0)</f>
        <v>49700</v>
      </c>
      <c r="I7011" s="31">
        <f t="shared" si="732"/>
        <v>1491</v>
      </c>
    </row>
    <row r="7012" spans="2:13" ht="15" customHeight="1">
      <c r="C7012" s="28"/>
      <c r="D7012" s="27" t="s">
        <v>2693</v>
      </c>
      <c r="E7012" s="27" t="s">
        <v>2694</v>
      </c>
      <c r="F7012" s="30" t="str">
        <f>VLOOKUP(E7012,MATERIAL!$C:$F,3,0)</f>
        <v>m'</v>
      </c>
      <c r="G7012" s="27">
        <v>0.2</v>
      </c>
      <c r="H7012" s="30">
        <f>VLOOKUP(E7012,MATERIAL!$C:$F,4,0)</f>
        <v>13000</v>
      </c>
      <c r="I7012" s="31">
        <f t="shared" si="732"/>
        <v>2600</v>
      </c>
    </row>
    <row r="7013" spans="2:13" ht="15" customHeight="1">
      <c r="C7013" s="28"/>
      <c r="D7013" s="28"/>
      <c r="E7013" s="28"/>
      <c r="F7013" s="34" t="s">
        <v>90</v>
      </c>
      <c r="G7013" s="35"/>
      <c r="H7013" s="33"/>
      <c r="I7013" s="32">
        <f>SUM(I7006:I7012)</f>
        <v>58691</v>
      </c>
    </row>
    <row r="7014" spans="2:13" ht="15" customHeight="1">
      <c r="C7014" s="27" t="s">
        <v>81</v>
      </c>
      <c r="D7014" s="27" t="s">
        <v>91</v>
      </c>
      <c r="E7014" s="28"/>
      <c r="F7014" s="28"/>
      <c r="G7014" s="28"/>
      <c r="H7014" s="33"/>
      <c r="I7014" s="33"/>
    </row>
    <row r="7015" spans="2:13" ht="15" customHeight="1">
      <c r="C7015" s="28"/>
      <c r="D7015" s="28"/>
      <c r="E7015" s="28"/>
      <c r="F7015" s="34" t="s">
        <v>92</v>
      </c>
      <c r="G7015" s="35"/>
      <c r="H7015" s="33"/>
      <c r="I7015" s="33"/>
    </row>
    <row r="7016" spans="2:13">
      <c r="C7016" s="27" t="s">
        <v>82</v>
      </c>
      <c r="D7016" s="27" t="s">
        <v>93</v>
      </c>
      <c r="E7016" s="28"/>
      <c r="F7016" s="28"/>
      <c r="G7016" s="28"/>
      <c r="H7016" s="33"/>
      <c r="I7016" s="36">
        <f>I7004+I7013</f>
        <v>67052</v>
      </c>
      <c r="M7016" s="21"/>
    </row>
    <row r="7017" spans="2:13">
      <c r="C7017" s="27" t="s">
        <v>83</v>
      </c>
      <c r="D7017" s="27" t="str">
        <f>+"Overhead &amp; Profit "&amp;$L$3*100&amp;"%"</f>
        <v>Overhead &amp; Profit 9,5%</v>
      </c>
      <c r="E7017" s="28"/>
      <c r="F7017" s="28"/>
      <c r="G7017" s="27">
        <f>$L$3</f>
        <v>9.5000000000000001E-2</v>
      </c>
      <c r="H7017" s="28"/>
      <c r="I7017" s="36">
        <f>G7017*I7016</f>
        <v>6369.9400000000005</v>
      </c>
      <c r="M7017" s="21"/>
    </row>
    <row r="7018" spans="2:13" ht="15" customHeight="1">
      <c r="B7018" s="37" t="str">
        <f>+$M$15&amp;J7018</f>
        <v>PC4</v>
      </c>
      <c r="C7018" s="27" t="s">
        <v>1</v>
      </c>
      <c r="D7018" s="27" t="s">
        <v>94</v>
      </c>
      <c r="E7018" s="28"/>
      <c r="F7018" s="28"/>
      <c r="G7018" s="28"/>
      <c r="H7018" s="33"/>
      <c r="I7018" s="36">
        <f>SUM(I7016:I7017)</f>
        <v>73421.94</v>
      </c>
      <c r="J7018" s="21">
        <v>4</v>
      </c>
    </row>
    <row r="7019" spans="2:13" ht="15" customHeight="1">
      <c r="B7019" s="26"/>
    </row>
    <row r="7020" spans="2:13" ht="15" customHeight="1">
      <c r="B7020" s="26"/>
      <c r="C7020" s="21" t="str">
        <f>VLOOKUP(B7041,'REKAP ANALISA'!$C:$G,3,0)</f>
        <v>Pengecatan 1 m2 bidang kayu baru (1 lapis plamuur, 1 lapis cat dasar, 3 lapis cat Penutup)</v>
      </c>
    </row>
    <row r="7021" spans="2:13" ht="15" customHeight="1">
      <c r="C7021" s="27" t="s">
        <v>0</v>
      </c>
      <c r="D7021" s="27" t="s">
        <v>60</v>
      </c>
      <c r="E7021" s="27" t="s">
        <v>59</v>
      </c>
      <c r="F7021" s="27" t="s">
        <v>61</v>
      </c>
      <c r="G7021" s="27" t="s">
        <v>62</v>
      </c>
      <c r="H7021" s="27" t="s">
        <v>85</v>
      </c>
      <c r="I7021" s="27" t="s">
        <v>86</v>
      </c>
    </row>
    <row r="7022" spans="2:13" ht="15" customHeight="1">
      <c r="C7022" s="27" t="s">
        <v>14</v>
      </c>
      <c r="D7022" s="27" t="s">
        <v>87</v>
      </c>
      <c r="E7022" s="28"/>
      <c r="F7022" s="28"/>
      <c r="G7022" s="28"/>
      <c r="H7022" s="28"/>
      <c r="I7022" s="28"/>
    </row>
    <row r="7023" spans="2:13" ht="15" customHeight="1">
      <c r="C7023" s="28"/>
      <c r="D7023" s="27" t="s">
        <v>53</v>
      </c>
      <c r="E7023" s="27" t="s">
        <v>63</v>
      </c>
      <c r="F7023" s="29" t="s">
        <v>50</v>
      </c>
      <c r="G7023" s="27">
        <v>7.0000000000000007E-2</v>
      </c>
      <c r="H7023" s="30">
        <f>VLOOKUP(E7023,UPAH!$C:$F,4,0)</f>
        <v>93000</v>
      </c>
      <c r="I7023" s="31">
        <f t="shared" ref="I7023:I7026" si="733">+G7023*H7023</f>
        <v>6510.0000000000009</v>
      </c>
    </row>
    <row r="7024" spans="2:13" ht="15" customHeight="1">
      <c r="C7024" s="28"/>
      <c r="D7024" s="27" t="s">
        <v>2683</v>
      </c>
      <c r="E7024" s="27" t="s">
        <v>64</v>
      </c>
      <c r="F7024" s="29" t="s">
        <v>50</v>
      </c>
      <c r="G7024" s="27">
        <v>0.105</v>
      </c>
      <c r="H7024" s="30">
        <f>VLOOKUP(E7024,UPAH!$C:$F,4,0)</f>
        <v>98000</v>
      </c>
      <c r="I7024" s="31">
        <f t="shared" si="733"/>
        <v>10290</v>
      </c>
    </row>
    <row r="7025" spans="3:13" ht="15" customHeight="1">
      <c r="C7025" s="28"/>
      <c r="D7025" s="27" t="s">
        <v>51</v>
      </c>
      <c r="E7025" s="27" t="s">
        <v>65</v>
      </c>
      <c r="F7025" s="29" t="s">
        <v>50</v>
      </c>
      <c r="G7025" s="27">
        <v>4.0000000000000001E-3</v>
      </c>
      <c r="H7025" s="30">
        <f>VLOOKUP(E7025,UPAH!$C:$F,4,0)</f>
        <v>106000</v>
      </c>
      <c r="I7025" s="31">
        <f t="shared" si="733"/>
        <v>424</v>
      </c>
    </row>
    <row r="7026" spans="3:13" ht="15" customHeight="1">
      <c r="C7026" s="28"/>
      <c r="D7026" s="27" t="s">
        <v>49</v>
      </c>
      <c r="E7026" s="27" t="s">
        <v>66</v>
      </c>
      <c r="F7026" s="29" t="s">
        <v>50</v>
      </c>
      <c r="G7026" s="27">
        <v>3.0000000000000001E-3</v>
      </c>
      <c r="H7026" s="30">
        <f>VLOOKUP(E7026,UPAH!$C:$F,4,0)</f>
        <v>111000</v>
      </c>
      <c r="I7026" s="31">
        <f t="shared" si="733"/>
        <v>333</v>
      </c>
    </row>
    <row r="7027" spans="3:13" ht="15" customHeight="1">
      <c r="C7027" s="28"/>
      <c r="D7027" s="28"/>
      <c r="E7027" s="28"/>
      <c r="F7027" s="34" t="s">
        <v>88</v>
      </c>
      <c r="G7027" s="35"/>
      <c r="H7027" s="33"/>
      <c r="I7027" s="32">
        <f>SUM(I7023:I7026)</f>
        <v>17557</v>
      </c>
    </row>
    <row r="7028" spans="3:13" ht="15" customHeight="1">
      <c r="C7028" s="27" t="s">
        <v>80</v>
      </c>
      <c r="D7028" s="27" t="s">
        <v>89</v>
      </c>
      <c r="E7028" s="28"/>
      <c r="F7028" s="28"/>
      <c r="G7028" s="28"/>
      <c r="H7028" s="33"/>
      <c r="I7028" s="28"/>
    </row>
    <row r="7029" spans="3:13" ht="15" customHeight="1">
      <c r="C7029" s="28"/>
      <c r="D7029" s="27" t="s">
        <v>2684</v>
      </c>
      <c r="E7029" s="27" t="s">
        <v>2163</v>
      </c>
      <c r="F7029" s="30" t="str">
        <f>VLOOKUP(E7029,MATERIAL!$C:$F,3,0)</f>
        <v>Kg</v>
      </c>
      <c r="G7029" s="27">
        <v>0.2</v>
      </c>
      <c r="H7029" s="30">
        <f>VLOOKUP(E7029,MATERIAL!$C:$F,4,0)</f>
        <v>64300</v>
      </c>
      <c r="I7029" s="31">
        <f t="shared" ref="I7029:I7035" si="734">+G7029*H7029</f>
        <v>12860</v>
      </c>
    </row>
    <row r="7030" spans="3:13" ht="15" customHeight="1">
      <c r="C7030" s="28"/>
      <c r="D7030" s="27" t="s">
        <v>2685</v>
      </c>
      <c r="E7030" s="27" t="s">
        <v>2686</v>
      </c>
      <c r="F7030" s="30" t="str">
        <f>VLOOKUP(E7030,MATERIAL!$C:$F,3,0)</f>
        <v>Kg</v>
      </c>
      <c r="G7030" s="27">
        <v>0.15</v>
      </c>
      <c r="H7030" s="30">
        <f>VLOOKUP(E7030,MATERIAL!$C:$F,4,0)</f>
        <v>43800</v>
      </c>
      <c r="I7030" s="31">
        <f t="shared" si="734"/>
        <v>6570</v>
      </c>
    </row>
    <row r="7031" spans="3:13" ht="15" customHeight="1">
      <c r="C7031" s="28"/>
      <c r="D7031" s="27" t="s">
        <v>2687</v>
      </c>
      <c r="E7031" s="27" t="s">
        <v>2688</v>
      </c>
      <c r="F7031" s="30" t="str">
        <f>VLOOKUP(E7031,MATERIAL!$C:$F,3,0)</f>
        <v>Kg</v>
      </c>
      <c r="G7031" s="27">
        <v>0.17</v>
      </c>
      <c r="H7031" s="30">
        <f>VLOOKUP(E7031,MATERIAL!$C:$F,4,0)</f>
        <v>81400</v>
      </c>
      <c r="I7031" s="31">
        <f t="shared" si="734"/>
        <v>13838.000000000002</v>
      </c>
    </row>
    <row r="7032" spans="3:13" ht="15" customHeight="1">
      <c r="C7032" s="28"/>
      <c r="D7032" s="27" t="s">
        <v>2689</v>
      </c>
      <c r="E7032" s="27" t="s">
        <v>2688</v>
      </c>
      <c r="F7032" s="30" t="str">
        <f>VLOOKUP(E7032,MATERIAL!$C:$F,3,0)</f>
        <v>Kg</v>
      </c>
      <c r="G7032" s="27">
        <v>0.35</v>
      </c>
      <c r="H7032" s="30">
        <f>VLOOKUP(E7032,MATERIAL!$C:$F,4,0)</f>
        <v>81400</v>
      </c>
      <c r="I7032" s="31">
        <f t="shared" si="734"/>
        <v>28490</v>
      </c>
    </row>
    <row r="7033" spans="3:13" ht="15" customHeight="1">
      <c r="C7033" s="28"/>
      <c r="D7033" s="27" t="s">
        <v>35</v>
      </c>
      <c r="E7033" s="27" t="s">
        <v>2690</v>
      </c>
      <c r="F7033" s="30" t="str">
        <f>VLOOKUP(E7033,MATERIAL!$C:$F,3,0)</f>
        <v>Buah</v>
      </c>
      <c r="G7033" s="27">
        <v>0.01</v>
      </c>
      <c r="H7033" s="30">
        <f>VLOOKUP(E7033,MATERIAL!$C:$F,4,0)</f>
        <v>16800</v>
      </c>
      <c r="I7033" s="31">
        <f t="shared" si="734"/>
        <v>168</v>
      </c>
    </row>
    <row r="7034" spans="3:13" ht="15" customHeight="1">
      <c r="C7034" s="28"/>
      <c r="D7034" s="27" t="s">
        <v>2691</v>
      </c>
      <c r="E7034" s="27" t="s">
        <v>2692</v>
      </c>
      <c r="F7034" s="30" t="str">
        <f>VLOOKUP(E7034,MATERIAL!$C:$F,3,0)</f>
        <v>Kg</v>
      </c>
      <c r="G7034" s="27">
        <v>0.03</v>
      </c>
      <c r="H7034" s="30">
        <f>VLOOKUP(E7034,MATERIAL!$C:$F,4,0)</f>
        <v>49700</v>
      </c>
      <c r="I7034" s="31">
        <f t="shared" si="734"/>
        <v>1491</v>
      </c>
    </row>
    <row r="7035" spans="3:13" ht="15" customHeight="1">
      <c r="C7035" s="28"/>
      <c r="D7035" s="27" t="s">
        <v>2693</v>
      </c>
      <c r="E7035" s="27" t="s">
        <v>2694</v>
      </c>
      <c r="F7035" s="30" t="str">
        <f>VLOOKUP(E7035,MATERIAL!$C:$F,3,0)</f>
        <v>m'</v>
      </c>
      <c r="G7035" s="27">
        <v>0.2</v>
      </c>
      <c r="H7035" s="30">
        <f>VLOOKUP(E7035,MATERIAL!$C:$F,4,0)</f>
        <v>13000</v>
      </c>
      <c r="I7035" s="31">
        <f t="shared" si="734"/>
        <v>2600</v>
      </c>
    </row>
    <row r="7036" spans="3:13" ht="15" customHeight="1">
      <c r="C7036" s="28"/>
      <c r="D7036" s="28"/>
      <c r="E7036" s="28"/>
      <c r="F7036" s="34" t="s">
        <v>90</v>
      </c>
      <c r="G7036" s="35"/>
      <c r="H7036" s="33"/>
      <c r="I7036" s="32">
        <f>SUM(I7029:I7035)</f>
        <v>66017</v>
      </c>
    </row>
    <row r="7037" spans="3:13" ht="15" customHeight="1">
      <c r="C7037" s="27" t="s">
        <v>81</v>
      </c>
      <c r="D7037" s="27" t="s">
        <v>91</v>
      </c>
      <c r="E7037" s="28"/>
      <c r="F7037" s="28"/>
      <c r="G7037" s="28"/>
      <c r="H7037" s="33"/>
      <c r="I7037" s="33"/>
    </row>
    <row r="7038" spans="3:13" ht="15" customHeight="1">
      <c r="C7038" s="28"/>
      <c r="D7038" s="28"/>
      <c r="E7038" s="28"/>
      <c r="F7038" s="34" t="s">
        <v>92</v>
      </c>
      <c r="G7038" s="35"/>
      <c r="H7038" s="33"/>
      <c r="I7038" s="33"/>
    </row>
    <row r="7039" spans="3:13">
      <c r="C7039" s="27" t="s">
        <v>82</v>
      </c>
      <c r="D7039" s="27" t="s">
        <v>93</v>
      </c>
      <c r="E7039" s="28"/>
      <c r="F7039" s="28"/>
      <c r="G7039" s="28"/>
      <c r="H7039" s="33"/>
      <c r="I7039" s="36">
        <f>I7027+I7036</f>
        <v>83574</v>
      </c>
      <c r="M7039" s="21"/>
    </row>
    <row r="7040" spans="3:13">
      <c r="C7040" s="27" t="s">
        <v>83</v>
      </c>
      <c r="D7040" s="27" t="str">
        <f>+"Overhead &amp; Profit "&amp;$L$3*100&amp;"%"</f>
        <v>Overhead &amp; Profit 9,5%</v>
      </c>
      <c r="E7040" s="28"/>
      <c r="F7040" s="28"/>
      <c r="G7040" s="27">
        <f>$L$3</f>
        <v>9.5000000000000001E-2</v>
      </c>
      <c r="H7040" s="28"/>
      <c r="I7040" s="36">
        <f>G7040*I7039</f>
        <v>7939.53</v>
      </c>
      <c r="M7040" s="21"/>
    </row>
    <row r="7041" spans="2:10" ht="15" customHeight="1">
      <c r="B7041" s="37" t="str">
        <f>+$M$15&amp;J7041</f>
        <v>PC5</v>
      </c>
      <c r="C7041" s="27" t="s">
        <v>1</v>
      </c>
      <c r="D7041" s="27" t="s">
        <v>94</v>
      </c>
      <c r="E7041" s="28"/>
      <c r="F7041" s="28"/>
      <c r="G7041" s="28"/>
      <c r="H7041" s="33"/>
      <c r="I7041" s="36">
        <f>SUM(I7039:I7040)</f>
        <v>91513.53</v>
      </c>
      <c r="J7041" s="21">
        <v>5</v>
      </c>
    </row>
    <row r="7042" spans="2:10" ht="15" customHeight="1">
      <c r="B7042" s="26"/>
    </row>
    <row r="7043" spans="2:10" ht="15" customHeight="1">
      <c r="B7043" s="26"/>
      <c r="C7043" s="21" t="str">
        <f>VLOOKUP(B7058,'REKAP ANALISA'!$C:$G,3,0)</f>
        <v>Pelaburan 1 m2 bidang kayu dengan teak oil</v>
      </c>
    </row>
    <row r="7044" spans="2:10" ht="15" customHeight="1">
      <c r="C7044" s="27" t="s">
        <v>0</v>
      </c>
      <c r="D7044" s="27" t="s">
        <v>60</v>
      </c>
      <c r="E7044" s="27" t="s">
        <v>59</v>
      </c>
      <c r="F7044" s="27" t="s">
        <v>61</v>
      </c>
      <c r="G7044" s="27" t="s">
        <v>62</v>
      </c>
      <c r="H7044" s="27" t="s">
        <v>85</v>
      </c>
      <c r="I7044" s="27" t="s">
        <v>86</v>
      </c>
    </row>
    <row r="7045" spans="2:10" ht="15" customHeight="1">
      <c r="C7045" s="27" t="s">
        <v>14</v>
      </c>
      <c r="D7045" s="27" t="s">
        <v>87</v>
      </c>
      <c r="E7045" s="28"/>
      <c r="F7045" s="28"/>
      <c r="G7045" s="28"/>
      <c r="H7045" s="28"/>
      <c r="I7045" s="28"/>
    </row>
    <row r="7046" spans="2:10" ht="15" customHeight="1">
      <c r="C7046" s="28"/>
      <c r="D7046" s="27" t="s">
        <v>53</v>
      </c>
      <c r="E7046" s="27" t="s">
        <v>63</v>
      </c>
      <c r="F7046" s="29" t="s">
        <v>50</v>
      </c>
      <c r="G7046" s="27">
        <v>0.04</v>
      </c>
      <c r="H7046" s="30">
        <f>VLOOKUP(E7046,UPAH!$C:$F,4,0)</f>
        <v>93000</v>
      </c>
      <c r="I7046" s="31">
        <f t="shared" ref="I7046:I7049" si="735">+G7046*H7046</f>
        <v>3720</v>
      </c>
    </row>
    <row r="7047" spans="2:10" ht="15" customHeight="1">
      <c r="C7047" s="28"/>
      <c r="D7047" s="27" t="s">
        <v>2683</v>
      </c>
      <c r="E7047" s="27" t="s">
        <v>64</v>
      </c>
      <c r="F7047" s="29" t="s">
        <v>50</v>
      </c>
      <c r="G7047" s="27">
        <v>6.3E-2</v>
      </c>
      <c r="H7047" s="30">
        <f>VLOOKUP(E7047,UPAH!$C:$F,4,0)</f>
        <v>98000</v>
      </c>
      <c r="I7047" s="31">
        <f t="shared" si="735"/>
        <v>6174</v>
      </c>
    </row>
    <row r="7048" spans="2:10" ht="15" customHeight="1">
      <c r="C7048" s="28"/>
      <c r="D7048" s="27" t="s">
        <v>51</v>
      </c>
      <c r="E7048" s="27" t="s">
        <v>65</v>
      </c>
      <c r="F7048" s="29" t="s">
        <v>50</v>
      </c>
      <c r="G7048" s="27">
        <v>6.3E-2</v>
      </c>
      <c r="H7048" s="30">
        <f>VLOOKUP(E7048,UPAH!$C:$F,4,0)</f>
        <v>106000</v>
      </c>
      <c r="I7048" s="31">
        <f t="shared" si="735"/>
        <v>6678</v>
      </c>
    </row>
    <row r="7049" spans="2:10" ht="15" customHeight="1">
      <c r="C7049" s="28"/>
      <c r="D7049" s="27" t="s">
        <v>49</v>
      </c>
      <c r="E7049" s="27" t="s">
        <v>66</v>
      </c>
      <c r="F7049" s="29" t="s">
        <v>50</v>
      </c>
      <c r="G7049" s="27">
        <v>3.0000000000000001E-3</v>
      </c>
      <c r="H7049" s="30">
        <f>VLOOKUP(E7049,UPAH!$C:$F,4,0)</f>
        <v>111000</v>
      </c>
      <c r="I7049" s="31">
        <f t="shared" si="735"/>
        <v>333</v>
      </c>
    </row>
    <row r="7050" spans="2:10" ht="15" customHeight="1">
      <c r="C7050" s="28"/>
      <c r="D7050" s="28"/>
      <c r="E7050" s="28"/>
      <c r="F7050" s="34" t="s">
        <v>88</v>
      </c>
      <c r="G7050" s="35"/>
      <c r="H7050" s="33"/>
      <c r="I7050" s="32">
        <f>SUM(I7046:I7049)</f>
        <v>16905</v>
      </c>
    </row>
    <row r="7051" spans="2:10" ht="15" customHeight="1">
      <c r="C7051" s="27" t="s">
        <v>80</v>
      </c>
      <c r="D7051" s="27" t="s">
        <v>89</v>
      </c>
      <c r="E7051" s="28"/>
      <c r="F7051" s="28"/>
      <c r="G7051" s="28"/>
      <c r="H7051" s="33"/>
      <c r="I7051" s="28"/>
    </row>
    <row r="7052" spans="2:10" ht="15" customHeight="1">
      <c r="C7052" s="28"/>
      <c r="D7052" s="27" t="s">
        <v>2695</v>
      </c>
      <c r="E7052" s="27" t="s">
        <v>2696</v>
      </c>
      <c r="F7052" s="30" t="str">
        <f>VLOOKUP(E7052,MATERIAL!$C:$F,3,0)</f>
        <v>L</v>
      </c>
      <c r="G7052" s="27">
        <v>0.36</v>
      </c>
      <c r="H7052" s="30">
        <f>VLOOKUP(E7052,MATERIAL!$C:$F,4,0)</f>
        <v>9700</v>
      </c>
      <c r="I7052" s="31">
        <f t="shared" ref="I7052" si="736">+G7052*H7052</f>
        <v>3492</v>
      </c>
    </row>
    <row r="7053" spans="2:10" ht="15" customHeight="1">
      <c r="C7053" s="28"/>
      <c r="D7053" s="28"/>
      <c r="E7053" s="28"/>
      <c r="F7053" s="34" t="s">
        <v>90</v>
      </c>
      <c r="G7053" s="35"/>
      <c r="H7053" s="33"/>
      <c r="I7053" s="32">
        <f>SUM(I7052)</f>
        <v>3492</v>
      </c>
    </row>
    <row r="7054" spans="2:10" ht="15" customHeight="1">
      <c r="C7054" s="27" t="s">
        <v>81</v>
      </c>
      <c r="D7054" s="27" t="s">
        <v>91</v>
      </c>
      <c r="E7054" s="28"/>
      <c r="F7054" s="28"/>
      <c r="G7054" s="28"/>
      <c r="H7054" s="33"/>
      <c r="I7054" s="33"/>
    </row>
    <row r="7055" spans="2:10" ht="15" customHeight="1">
      <c r="C7055" s="28"/>
      <c r="D7055" s="28"/>
      <c r="E7055" s="28"/>
      <c r="F7055" s="34" t="s">
        <v>92</v>
      </c>
      <c r="G7055" s="35"/>
      <c r="H7055" s="33"/>
      <c r="I7055" s="33"/>
    </row>
    <row r="7056" spans="2:10" ht="15" customHeight="1">
      <c r="C7056" s="27" t="s">
        <v>82</v>
      </c>
      <c r="D7056" s="27" t="s">
        <v>93</v>
      </c>
      <c r="E7056" s="28"/>
      <c r="F7056" s="28"/>
      <c r="G7056" s="28"/>
      <c r="H7056" s="33"/>
      <c r="I7056" s="36">
        <f>I7050+I7053</f>
        <v>20397</v>
      </c>
    </row>
    <row r="7057" spans="2:13" ht="15" customHeight="1">
      <c r="C7057" s="27" t="s">
        <v>83</v>
      </c>
      <c r="D7057" s="27" t="str">
        <f>+"Overhead &amp; Profit "&amp;$L$3*100&amp;"%"</f>
        <v>Overhead &amp; Profit 9,5%</v>
      </c>
      <c r="E7057" s="28"/>
      <c r="F7057" s="28"/>
      <c r="G7057" s="27">
        <f>$L$3</f>
        <v>9.5000000000000001E-2</v>
      </c>
      <c r="H7057" s="28"/>
      <c r="I7057" s="36">
        <f>G7057*I7056</f>
        <v>1937.7149999999999</v>
      </c>
    </row>
    <row r="7058" spans="2:13" ht="15" customHeight="1">
      <c r="B7058" s="37" t="str">
        <f>+$M$15&amp;J7058</f>
        <v>PC6</v>
      </c>
      <c r="C7058" s="27" t="s">
        <v>1</v>
      </c>
      <c r="D7058" s="27" t="s">
        <v>94</v>
      </c>
      <c r="E7058" s="28"/>
      <c r="F7058" s="28"/>
      <c r="G7058" s="28"/>
      <c r="H7058" s="33"/>
      <c r="I7058" s="36">
        <f>SUM(I7056:I7057)</f>
        <v>22334.715</v>
      </c>
      <c r="J7058" s="21">
        <v>6</v>
      </c>
    </row>
    <row r="7059" spans="2:13" ht="15" customHeight="1">
      <c r="B7059" s="26"/>
    </row>
    <row r="7060" spans="2:13" ht="15" customHeight="1">
      <c r="B7060" s="26"/>
      <c r="C7060" s="21" t="str">
        <f>VLOOKUP(B7077,'REKAP ANALISA'!$C:$G,3,0)</f>
        <v>Pelaburan 1 m2 bidang kayu dengan politur</v>
      </c>
    </row>
    <row r="7061" spans="2:13" ht="15" customHeight="1">
      <c r="C7061" s="27" t="s">
        <v>0</v>
      </c>
      <c r="D7061" s="27" t="s">
        <v>60</v>
      </c>
      <c r="E7061" s="27" t="s">
        <v>59</v>
      </c>
      <c r="F7061" s="27" t="s">
        <v>61</v>
      </c>
      <c r="G7061" s="27" t="s">
        <v>62</v>
      </c>
      <c r="H7061" s="27" t="s">
        <v>85</v>
      </c>
      <c r="I7061" s="27" t="s">
        <v>86</v>
      </c>
    </row>
    <row r="7062" spans="2:13">
      <c r="C7062" s="27" t="s">
        <v>14</v>
      </c>
      <c r="D7062" s="27" t="s">
        <v>87</v>
      </c>
      <c r="E7062" s="28"/>
      <c r="F7062" s="28"/>
      <c r="G7062" s="28"/>
      <c r="H7062" s="28"/>
      <c r="I7062" s="28"/>
      <c r="M7062" s="21"/>
    </row>
    <row r="7063" spans="2:13">
      <c r="C7063" s="28"/>
      <c r="D7063" s="27" t="s">
        <v>53</v>
      </c>
      <c r="E7063" s="27" t="s">
        <v>63</v>
      </c>
      <c r="F7063" s="29" t="s">
        <v>50</v>
      </c>
      <c r="G7063" s="27">
        <v>0.04</v>
      </c>
      <c r="H7063" s="30">
        <f>VLOOKUP(E7063,UPAH!$C:$F,4,0)</f>
        <v>93000</v>
      </c>
      <c r="I7063" s="31">
        <f t="shared" ref="I7063:I7066" si="737">+G7063*H7063</f>
        <v>3720</v>
      </c>
      <c r="M7063" s="21"/>
    </row>
    <row r="7064" spans="2:13" ht="15" customHeight="1">
      <c r="C7064" s="28"/>
      <c r="D7064" s="27" t="s">
        <v>2683</v>
      </c>
      <c r="E7064" s="27" t="s">
        <v>64</v>
      </c>
      <c r="F7064" s="29" t="s">
        <v>50</v>
      </c>
      <c r="G7064" s="27">
        <v>0.06</v>
      </c>
      <c r="H7064" s="30">
        <f>VLOOKUP(E7064,UPAH!$C:$F,4,0)</f>
        <v>98000</v>
      </c>
      <c r="I7064" s="31">
        <f t="shared" si="737"/>
        <v>5880</v>
      </c>
    </row>
    <row r="7065" spans="2:13" ht="15" customHeight="1">
      <c r="C7065" s="28"/>
      <c r="D7065" s="27" t="s">
        <v>51</v>
      </c>
      <c r="E7065" s="27" t="s">
        <v>65</v>
      </c>
      <c r="F7065" s="29" t="s">
        <v>50</v>
      </c>
      <c r="G7065" s="27">
        <v>1.6E-2</v>
      </c>
      <c r="H7065" s="30">
        <f>VLOOKUP(E7065,UPAH!$C:$F,4,0)</f>
        <v>106000</v>
      </c>
      <c r="I7065" s="31">
        <f t="shared" si="737"/>
        <v>1696</v>
      </c>
    </row>
    <row r="7066" spans="2:13" ht="15" customHeight="1">
      <c r="C7066" s="28"/>
      <c r="D7066" s="27" t="s">
        <v>49</v>
      </c>
      <c r="E7066" s="27" t="s">
        <v>66</v>
      </c>
      <c r="F7066" s="29" t="s">
        <v>50</v>
      </c>
      <c r="G7066" s="27">
        <v>3.0000000000000001E-3</v>
      </c>
      <c r="H7066" s="30">
        <f>VLOOKUP(E7066,UPAH!$C:$F,4,0)</f>
        <v>111000</v>
      </c>
      <c r="I7066" s="31">
        <f t="shared" si="737"/>
        <v>333</v>
      </c>
    </row>
    <row r="7067" spans="2:13" ht="15" customHeight="1">
      <c r="C7067" s="28"/>
      <c r="D7067" s="28"/>
      <c r="E7067" s="28"/>
      <c r="F7067" s="34" t="s">
        <v>88</v>
      </c>
      <c r="G7067" s="35"/>
      <c r="H7067" s="33"/>
      <c r="I7067" s="32">
        <f>SUM(I7063:I7066)</f>
        <v>11629</v>
      </c>
    </row>
    <row r="7068" spans="2:13" ht="15" customHeight="1">
      <c r="C7068" s="27" t="s">
        <v>80</v>
      </c>
      <c r="D7068" s="27" t="s">
        <v>89</v>
      </c>
      <c r="E7068" s="28"/>
      <c r="F7068" s="28"/>
      <c r="G7068" s="28"/>
      <c r="H7068" s="33"/>
      <c r="I7068" s="28"/>
    </row>
    <row r="7069" spans="2:13" ht="15" customHeight="1">
      <c r="C7069" s="28"/>
      <c r="D7069" s="27" t="s">
        <v>37</v>
      </c>
      <c r="E7069" s="27" t="s">
        <v>2697</v>
      </c>
      <c r="F7069" s="30" t="str">
        <f>VLOOKUP(E7069,MATERIAL!$C:$F,3,0)</f>
        <v>L</v>
      </c>
      <c r="G7069" s="27">
        <v>0.15</v>
      </c>
      <c r="H7069" s="30">
        <f>VLOOKUP(E7069,MATERIAL!$C:$F,4,0)</f>
        <v>105800</v>
      </c>
      <c r="I7069" s="31">
        <f t="shared" ref="I7069:I7071" si="738">+G7069*H7069</f>
        <v>15870</v>
      </c>
    </row>
    <row r="7070" spans="2:13" ht="15" customHeight="1">
      <c r="C7070" s="28"/>
      <c r="D7070" s="27" t="s">
        <v>36</v>
      </c>
      <c r="E7070" s="27" t="s">
        <v>2698</v>
      </c>
      <c r="F7070" s="30" t="str">
        <f>VLOOKUP(E7070,MATERIAL!$C:$F,3,0)</f>
        <v>L</v>
      </c>
      <c r="G7070" s="27">
        <v>0.372</v>
      </c>
      <c r="H7070" s="30">
        <f>VLOOKUP(E7070,MATERIAL!$C:$F,4,0)</f>
        <v>121100</v>
      </c>
      <c r="I7070" s="31">
        <f t="shared" si="738"/>
        <v>45049.2</v>
      </c>
    </row>
    <row r="7071" spans="2:13" ht="15" customHeight="1">
      <c r="C7071" s="28"/>
      <c r="D7071" s="27" t="s">
        <v>2693</v>
      </c>
      <c r="E7071" s="27" t="s">
        <v>2694</v>
      </c>
      <c r="F7071" s="30" t="str">
        <f>VLOOKUP(E7071,MATERIAL!$C:$F,3,0)</f>
        <v>m'</v>
      </c>
      <c r="G7071" s="27">
        <v>2</v>
      </c>
      <c r="H7071" s="30">
        <f>VLOOKUP(E7071,MATERIAL!$C:$F,4,0)</f>
        <v>13000</v>
      </c>
      <c r="I7071" s="31">
        <f t="shared" si="738"/>
        <v>26000</v>
      </c>
    </row>
    <row r="7072" spans="2:13" ht="15" customHeight="1">
      <c r="C7072" s="28"/>
      <c r="D7072" s="28"/>
      <c r="E7072" s="28"/>
      <c r="F7072" s="34" t="s">
        <v>90</v>
      </c>
      <c r="G7072" s="35"/>
      <c r="H7072" s="33"/>
      <c r="I7072" s="32">
        <f>SUM(I7069:I7071)</f>
        <v>86919.2</v>
      </c>
    </row>
    <row r="7073" spans="2:13" ht="15" customHeight="1">
      <c r="C7073" s="27" t="s">
        <v>81</v>
      </c>
      <c r="D7073" s="27" t="s">
        <v>91</v>
      </c>
      <c r="E7073" s="28"/>
      <c r="F7073" s="28"/>
      <c r="G7073" s="28"/>
      <c r="H7073" s="33"/>
      <c r="I7073" s="33"/>
    </row>
    <row r="7074" spans="2:13" ht="15" customHeight="1">
      <c r="C7074" s="28"/>
      <c r="D7074" s="28"/>
      <c r="E7074" s="28"/>
      <c r="F7074" s="34" t="s">
        <v>92</v>
      </c>
      <c r="G7074" s="35"/>
      <c r="H7074" s="33"/>
      <c r="I7074" s="33"/>
    </row>
    <row r="7075" spans="2:13" ht="15" customHeight="1">
      <c r="C7075" s="27" t="s">
        <v>82</v>
      </c>
      <c r="D7075" s="27" t="s">
        <v>93</v>
      </c>
      <c r="E7075" s="28"/>
      <c r="F7075" s="28"/>
      <c r="G7075" s="28"/>
      <c r="H7075" s="33"/>
      <c r="I7075" s="36">
        <f>I7067+I7072</f>
        <v>98548.2</v>
      </c>
    </row>
    <row r="7076" spans="2:13" ht="15" customHeight="1">
      <c r="C7076" s="27" t="s">
        <v>83</v>
      </c>
      <c r="D7076" s="27" t="str">
        <f>+"Overhead &amp; Profit "&amp;$L$3*100&amp;"%"</f>
        <v>Overhead &amp; Profit 9,5%</v>
      </c>
      <c r="E7076" s="28"/>
      <c r="F7076" s="28"/>
      <c r="G7076" s="27">
        <f>$L$3</f>
        <v>9.5000000000000001E-2</v>
      </c>
      <c r="H7076" s="28"/>
      <c r="I7076" s="36">
        <f>G7076*I7075</f>
        <v>9362.0789999999997</v>
      </c>
    </row>
    <row r="7077" spans="2:13" ht="15" customHeight="1">
      <c r="B7077" s="37" t="str">
        <f>+$M$15&amp;J7077</f>
        <v>PC7</v>
      </c>
      <c r="C7077" s="27" t="s">
        <v>1</v>
      </c>
      <c r="D7077" s="27" t="s">
        <v>94</v>
      </c>
      <c r="E7077" s="28"/>
      <c r="F7077" s="28"/>
      <c r="G7077" s="28"/>
      <c r="H7077" s="33"/>
      <c r="I7077" s="36">
        <f>SUM(I7075:I7076)</f>
        <v>107910.27899999999</v>
      </c>
      <c r="J7077" s="21">
        <v>7</v>
      </c>
    </row>
    <row r="7078" spans="2:13" ht="15" customHeight="1">
      <c r="B7078" s="26"/>
    </row>
    <row r="7079" spans="2:13">
      <c r="B7079" s="26"/>
      <c r="C7079" s="21" t="str">
        <f>VLOOKUP(B7092,'REKAP ANALISA'!$C:$G,3,0)</f>
        <v>Pelaburan 1 m2 bidang kayu dengan cat residu dan ter</v>
      </c>
      <c r="M7079" s="21"/>
    </row>
    <row r="7080" spans="2:13">
      <c r="C7080" s="27" t="s">
        <v>0</v>
      </c>
      <c r="D7080" s="27" t="s">
        <v>60</v>
      </c>
      <c r="E7080" s="27" t="s">
        <v>59</v>
      </c>
      <c r="F7080" s="27" t="s">
        <v>61</v>
      </c>
      <c r="G7080" s="27" t="s">
        <v>62</v>
      </c>
      <c r="H7080" s="27" t="s">
        <v>85</v>
      </c>
      <c r="I7080" s="27" t="s">
        <v>86</v>
      </c>
      <c r="M7080" s="21"/>
    </row>
    <row r="7081" spans="2:13" ht="15" customHeight="1">
      <c r="C7081" s="27" t="s">
        <v>14</v>
      </c>
      <c r="D7081" s="27" t="s">
        <v>87</v>
      </c>
      <c r="E7081" s="28"/>
      <c r="F7081" s="28"/>
      <c r="G7081" s="28"/>
      <c r="H7081" s="28"/>
      <c r="I7081" s="28"/>
    </row>
    <row r="7082" spans="2:13" ht="15" customHeight="1">
      <c r="C7082" s="28"/>
      <c r="D7082" s="27" t="s">
        <v>53</v>
      </c>
      <c r="E7082" s="27" t="s">
        <v>63</v>
      </c>
      <c r="F7082" s="29" t="s">
        <v>50</v>
      </c>
      <c r="G7082" s="27">
        <v>0.1</v>
      </c>
      <c r="H7082" s="30">
        <f>VLOOKUP(E7082,UPAH!$C:$F,4,0)</f>
        <v>93000</v>
      </c>
      <c r="I7082" s="31">
        <f t="shared" ref="I7082:I7083" si="739">+G7082*H7082</f>
        <v>9300</v>
      </c>
    </row>
    <row r="7083" spans="2:13" ht="15" customHeight="1">
      <c r="C7083" s="28"/>
      <c r="D7083" s="27" t="s">
        <v>49</v>
      </c>
      <c r="E7083" s="27" t="s">
        <v>66</v>
      </c>
      <c r="F7083" s="29" t="s">
        <v>50</v>
      </c>
      <c r="G7083" s="27">
        <v>6.0000000000000001E-3</v>
      </c>
      <c r="H7083" s="30">
        <f>VLOOKUP(E7083,UPAH!$C:$F,4,0)</f>
        <v>111000</v>
      </c>
      <c r="I7083" s="31">
        <f t="shared" si="739"/>
        <v>666</v>
      </c>
    </row>
    <row r="7084" spans="2:13" ht="15" customHeight="1">
      <c r="C7084" s="28"/>
      <c r="D7084" s="28"/>
      <c r="E7084" s="28"/>
      <c r="F7084" s="34" t="s">
        <v>88</v>
      </c>
      <c r="G7084" s="35"/>
      <c r="H7084" s="33"/>
      <c r="I7084" s="32">
        <f>SUM(I7082:I7083)</f>
        <v>9966</v>
      </c>
    </row>
    <row r="7085" spans="2:13" ht="15" customHeight="1">
      <c r="C7085" s="27" t="s">
        <v>80</v>
      </c>
      <c r="D7085" s="27" t="s">
        <v>89</v>
      </c>
      <c r="E7085" s="28"/>
      <c r="F7085" s="28"/>
      <c r="G7085" s="28"/>
      <c r="H7085" s="33"/>
      <c r="I7085" s="28"/>
    </row>
    <row r="7086" spans="2:13" ht="15" customHeight="1">
      <c r="C7086" s="28"/>
      <c r="D7086" s="27" t="s">
        <v>2699</v>
      </c>
      <c r="E7086" s="27" t="s">
        <v>2161</v>
      </c>
      <c r="F7086" s="30" t="str">
        <f>VLOOKUP(E7086,MATERIAL!$C:$F,3,0)</f>
        <v>Liter</v>
      </c>
      <c r="G7086" s="27">
        <v>0.35</v>
      </c>
      <c r="H7086" s="30">
        <f>VLOOKUP(E7086,MATERIAL!$C:$F,4,0)</f>
        <v>14500</v>
      </c>
      <c r="I7086" s="31">
        <f t="shared" ref="I7086" si="740">+G7086*H7086</f>
        <v>5075</v>
      </c>
    </row>
    <row r="7087" spans="2:13" ht="15" customHeight="1">
      <c r="C7087" s="28"/>
      <c r="D7087" s="28"/>
      <c r="E7087" s="28"/>
      <c r="F7087" s="34" t="s">
        <v>90</v>
      </c>
      <c r="G7087" s="35"/>
      <c r="H7087" s="33"/>
      <c r="I7087" s="32">
        <f>SUM(I7086)</f>
        <v>5075</v>
      </c>
    </row>
    <row r="7088" spans="2:13" ht="15" customHeight="1">
      <c r="C7088" s="27" t="s">
        <v>81</v>
      </c>
      <c r="D7088" s="27" t="s">
        <v>91</v>
      </c>
      <c r="E7088" s="28"/>
      <c r="F7088" s="28"/>
      <c r="G7088" s="28"/>
      <c r="H7088" s="33"/>
      <c r="I7088" s="33"/>
    </row>
    <row r="7089" spans="2:13" ht="15" customHeight="1">
      <c r="C7089" s="28"/>
      <c r="D7089" s="28"/>
      <c r="E7089" s="28"/>
      <c r="F7089" s="34" t="s">
        <v>92</v>
      </c>
      <c r="G7089" s="35"/>
      <c r="H7089" s="33"/>
      <c r="I7089" s="33"/>
    </row>
    <row r="7090" spans="2:13" ht="15" customHeight="1">
      <c r="C7090" s="27" t="s">
        <v>82</v>
      </c>
      <c r="D7090" s="27" t="s">
        <v>93</v>
      </c>
      <c r="E7090" s="28"/>
      <c r="F7090" s="28"/>
      <c r="G7090" s="28"/>
      <c r="H7090" s="33"/>
      <c r="I7090" s="36">
        <f>I7084+I7087</f>
        <v>15041</v>
      </c>
    </row>
    <row r="7091" spans="2:13" ht="15" customHeight="1">
      <c r="C7091" s="27" t="s">
        <v>83</v>
      </c>
      <c r="D7091" s="27" t="str">
        <f>+"Overhead &amp; Profit "&amp;$L$3*100&amp;"%"</f>
        <v>Overhead &amp; Profit 9,5%</v>
      </c>
      <c r="E7091" s="28"/>
      <c r="F7091" s="28"/>
      <c r="G7091" s="27">
        <f>$L$3</f>
        <v>9.5000000000000001E-2</v>
      </c>
      <c r="H7091" s="28"/>
      <c r="I7091" s="36">
        <f>G7091*I7090</f>
        <v>1428.895</v>
      </c>
    </row>
    <row r="7092" spans="2:13" ht="15" customHeight="1">
      <c r="B7092" s="37" t="str">
        <f>+$M$15&amp;J7092</f>
        <v>PC8</v>
      </c>
      <c r="C7092" s="27" t="s">
        <v>1</v>
      </c>
      <c r="D7092" s="27" t="s">
        <v>94</v>
      </c>
      <c r="E7092" s="28"/>
      <c r="F7092" s="28"/>
      <c r="G7092" s="28"/>
      <c r="H7092" s="33"/>
      <c r="I7092" s="36">
        <f>SUM(I7090:I7091)</f>
        <v>16469.895</v>
      </c>
      <c r="J7092" s="21">
        <v>8</v>
      </c>
    </row>
    <row r="7093" spans="2:13" ht="15" customHeight="1">
      <c r="B7093" s="26"/>
    </row>
    <row r="7094" spans="2:13" ht="15" customHeight="1">
      <c r="B7094" s="26"/>
      <c r="C7094" s="21" t="str">
        <f>VLOOKUP(B7111,'REKAP ANALISA'!$C:$G,3,0)</f>
        <v>Pelaburan 1 m2 bidang kayu dengan vernis</v>
      </c>
    </row>
    <row r="7095" spans="2:13" ht="15" customHeight="1">
      <c r="C7095" s="27" t="s">
        <v>0</v>
      </c>
      <c r="D7095" s="27" t="s">
        <v>60</v>
      </c>
      <c r="E7095" s="27" t="s">
        <v>59</v>
      </c>
      <c r="F7095" s="27" t="s">
        <v>61</v>
      </c>
      <c r="G7095" s="27" t="s">
        <v>62</v>
      </c>
      <c r="H7095" s="27" t="s">
        <v>85</v>
      </c>
      <c r="I7095" s="27" t="s">
        <v>86</v>
      </c>
    </row>
    <row r="7096" spans="2:13" ht="15" customHeight="1">
      <c r="C7096" s="27" t="s">
        <v>14</v>
      </c>
      <c r="D7096" s="27" t="s">
        <v>87</v>
      </c>
      <c r="E7096" s="28"/>
      <c r="F7096" s="28"/>
      <c r="G7096" s="28"/>
      <c r="H7096" s="28"/>
      <c r="I7096" s="28"/>
    </row>
    <row r="7097" spans="2:13" ht="15" customHeight="1">
      <c r="C7097" s="28"/>
      <c r="D7097" s="27" t="s">
        <v>53</v>
      </c>
      <c r="E7097" s="27" t="s">
        <v>63</v>
      </c>
      <c r="F7097" s="29" t="s">
        <v>50</v>
      </c>
      <c r="G7097" s="27">
        <v>0.16</v>
      </c>
      <c r="H7097" s="30">
        <f>VLOOKUP(E7097,UPAH!$C:$F,4,0)</f>
        <v>93000</v>
      </c>
      <c r="I7097" s="31">
        <f t="shared" ref="I7097:I7100" si="741">+G7097*H7097</f>
        <v>14880</v>
      </c>
    </row>
    <row r="7098" spans="2:13">
      <c r="C7098" s="28"/>
      <c r="D7098" s="27" t="s">
        <v>2683</v>
      </c>
      <c r="E7098" s="27" t="s">
        <v>64</v>
      </c>
      <c r="F7098" s="29" t="s">
        <v>50</v>
      </c>
      <c r="G7098" s="27">
        <v>0.16</v>
      </c>
      <c r="H7098" s="30">
        <f>VLOOKUP(E7098,UPAH!$C:$F,4,0)</f>
        <v>98000</v>
      </c>
      <c r="I7098" s="31">
        <f t="shared" si="741"/>
        <v>15680</v>
      </c>
      <c r="M7098" s="21"/>
    </row>
    <row r="7099" spans="2:13">
      <c r="C7099" s="28"/>
      <c r="D7099" s="27" t="s">
        <v>51</v>
      </c>
      <c r="E7099" s="27" t="s">
        <v>65</v>
      </c>
      <c r="F7099" s="29" t="s">
        <v>50</v>
      </c>
      <c r="G7099" s="27">
        <v>1.6E-2</v>
      </c>
      <c r="H7099" s="30">
        <f>VLOOKUP(E7099,UPAH!$C:$F,4,0)</f>
        <v>106000</v>
      </c>
      <c r="I7099" s="31">
        <f t="shared" si="741"/>
        <v>1696</v>
      </c>
      <c r="M7099" s="21"/>
    </row>
    <row r="7100" spans="2:13" ht="15" customHeight="1">
      <c r="C7100" s="28"/>
      <c r="D7100" s="27" t="s">
        <v>49</v>
      </c>
      <c r="E7100" s="27" t="s">
        <v>66</v>
      </c>
      <c r="F7100" s="29" t="s">
        <v>50</v>
      </c>
      <c r="G7100" s="27">
        <v>3.0000000000000001E-3</v>
      </c>
      <c r="H7100" s="30">
        <f>VLOOKUP(E7100,UPAH!$C:$F,4,0)</f>
        <v>111000</v>
      </c>
      <c r="I7100" s="31">
        <f t="shared" si="741"/>
        <v>333</v>
      </c>
    </row>
    <row r="7101" spans="2:13" ht="15" customHeight="1">
      <c r="C7101" s="28"/>
      <c r="D7101" s="28"/>
      <c r="E7101" s="28"/>
      <c r="F7101" s="34" t="s">
        <v>88</v>
      </c>
      <c r="G7101" s="35"/>
      <c r="H7101" s="33"/>
      <c r="I7101" s="32">
        <f>SUM(I7097:I7100)</f>
        <v>32589</v>
      </c>
    </row>
    <row r="7102" spans="2:13" ht="15" customHeight="1">
      <c r="C7102" s="27" t="s">
        <v>80</v>
      </c>
      <c r="D7102" s="27" t="s">
        <v>89</v>
      </c>
      <c r="E7102" s="28"/>
      <c r="F7102" s="28"/>
      <c r="G7102" s="28"/>
      <c r="H7102" s="33"/>
      <c r="I7102" s="28"/>
    </row>
    <row r="7103" spans="2:13" ht="15" customHeight="1">
      <c r="C7103" s="28"/>
      <c r="D7103" s="27" t="s">
        <v>2700</v>
      </c>
      <c r="E7103" s="27" t="s">
        <v>2701</v>
      </c>
      <c r="F7103" s="30" t="str">
        <f>VLOOKUP(E7103,MATERIAL!$C:$F,3,0)</f>
        <v>L</v>
      </c>
      <c r="G7103" s="27">
        <v>0.15</v>
      </c>
      <c r="H7103" s="30">
        <f>VLOOKUP(E7103,MATERIAL!$C:$F,4,0)</f>
        <v>45700</v>
      </c>
      <c r="I7103" s="31">
        <f t="shared" ref="I7103:I7105" si="742">+G7103*H7103</f>
        <v>6855</v>
      </c>
    </row>
    <row r="7104" spans="2:13" ht="15" customHeight="1">
      <c r="C7104" s="28"/>
      <c r="D7104" s="27" t="s">
        <v>2702</v>
      </c>
      <c r="E7104" s="27" t="s">
        <v>2703</v>
      </c>
      <c r="F7104" s="30" t="str">
        <f>VLOOKUP(E7104,MATERIAL!$C:$F,3,0)</f>
        <v>Kg</v>
      </c>
      <c r="G7104" s="27">
        <v>0.05</v>
      </c>
      <c r="H7104" s="30">
        <f>VLOOKUP(E7104,MATERIAL!$C:$F,4,0)</f>
        <v>47100</v>
      </c>
      <c r="I7104" s="31">
        <f t="shared" si="742"/>
        <v>2355</v>
      </c>
    </row>
    <row r="7105" spans="2:13" ht="15" customHeight="1">
      <c r="C7105" s="28"/>
      <c r="D7105" s="27" t="s">
        <v>2693</v>
      </c>
      <c r="E7105" s="27" t="s">
        <v>2694</v>
      </c>
      <c r="F7105" s="30" t="str">
        <f>VLOOKUP(E7105,MATERIAL!$C:$F,3,0)</f>
        <v>m'</v>
      </c>
      <c r="G7105" s="27">
        <v>0.1</v>
      </c>
      <c r="H7105" s="30">
        <f>VLOOKUP(E7105,MATERIAL!$C:$F,4,0)</f>
        <v>13000</v>
      </c>
      <c r="I7105" s="31">
        <f t="shared" si="742"/>
        <v>1300</v>
      </c>
    </row>
    <row r="7106" spans="2:13" ht="15" customHeight="1">
      <c r="C7106" s="28"/>
      <c r="D7106" s="28"/>
      <c r="E7106" s="28"/>
      <c r="F7106" s="34" t="s">
        <v>90</v>
      </c>
      <c r="G7106" s="35"/>
      <c r="H7106" s="33"/>
      <c r="I7106" s="32">
        <f>SUM(I7103:I7105)</f>
        <v>10510</v>
      </c>
    </row>
    <row r="7107" spans="2:13" ht="15" customHeight="1">
      <c r="C7107" s="27" t="s">
        <v>81</v>
      </c>
      <c r="D7107" s="27" t="s">
        <v>91</v>
      </c>
      <c r="E7107" s="28"/>
      <c r="F7107" s="28"/>
      <c r="G7107" s="28"/>
      <c r="H7107" s="33"/>
      <c r="I7107" s="33"/>
    </row>
    <row r="7108" spans="2:13" ht="15" customHeight="1">
      <c r="C7108" s="28"/>
      <c r="D7108" s="28"/>
      <c r="E7108" s="28"/>
      <c r="F7108" s="34" t="s">
        <v>92</v>
      </c>
      <c r="G7108" s="35"/>
      <c r="H7108" s="33"/>
      <c r="I7108" s="33"/>
    </row>
    <row r="7109" spans="2:13" ht="15" customHeight="1">
      <c r="C7109" s="27" t="s">
        <v>82</v>
      </c>
      <c r="D7109" s="27" t="s">
        <v>93</v>
      </c>
      <c r="E7109" s="28"/>
      <c r="F7109" s="28"/>
      <c r="G7109" s="28"/>
      <c r="H7109" s="33"/>
      <c r="I7109" s="36">
        <f>I7101+I7106</f>
        <v>43099</v>
      </c>
    </row>
    <row r="7110" spans="2:13" ht="15" customHeight="1">
      <c r="C7110" s="27" t="s">
        <v>83</v>
      </c>
      <c r="D7110" s="27" t="str">
        <f>+"Overhead &amp; Profit "&amp;$L$3*100&amp;"%"</f>
        <v>Overhead &amp; Profit 9,5%</v>
      </c>
      <c r="E7110" s="28"/>
      <c r="F7110" s="28"/>
      <c r="G7110" s="27">
        <f>$L$3</f>
        <v>9.5000000000000001E-2</v>
      </c>
      <c r="H7110" s="28"/>
      <c r="I7110" s="36">
        <f>G7110*I7109</f>
        <v>4094.4050000000002</v>
      </c>
    </row>
    <row r="7111" spans="2:13" ht="15" customHeight="1">
      <c r="B7111" s="37" t="str">
        <f>+$M$15&amp;J7111</f>
        <v>PC9</v>
      </c>
      <c r="C7111" s="27" t="s">
        <v>1</v>
      </c>
      <c r="D7111" s="27" t="s">
        <v>94</v>
      </c>
      <c r="E7111" s="28"/>
      <c r="F7111" s="28"/>
      <c r="G7111" s="28"/>
      <c r="H7111" s="33"/>
      <c r="I7111" s="36">
        <f>SUM(I7109:I7110)</f>
        <v>47193.404999999999</v>
      </c>
      <c r="J7111" s="21">
        <v>9</v>
      </c>
    </row>
    <row r="7112" spans="2:13" ht="15" customHeight="1">
      <c r="B7112" s="26"/>
    </row>
    <row r="7113" spans="2:13">
      <c r="B7113" s="26"/>
      <c r="C7113" s="21" t="str">
        <f>VLOOKUP(B7130,'REKAP ANALISA'!$C:$G,3,0)</f>
        <v>Pengecatan 1 m2 tembok baru ( 1lapis plamuur, 1 lapis cat dasar, 2 lapis cat penutup)</v>
      </c>
      <c r="M7113" s="21"/>
    </row>
    <row r="7114" spans="2:13">
      <c r="C7114" s="27" t="s">
        <v>0</v>
      </c>
      <c r="D7114" s="27" t="s">
        <v>60</v>
      </c>
      <c r="E7114" s="27" t="s">
        <v>59</v>
      </c>
      <c r="F7114" s="27" t="s">
        <v>61</v>
      </c>
      <c r="G7114" s="27" t="s">
        <v>62</v>
      </c>
      <c r="H7114" s="27" t="s">
        <v>85</v>
      </c>
      <c r="I7114" s="27" t="s">
        <v>86</v>
      </c>
      <c r="M7114" s="21"/>
    </row>
    <row r="7115" spans="2:13" ht="15" customHeight="1">
      <c r="C7115" s="27" t="s">
        <v>14</v>
      </c>
      <c r="D7115" s="27" t="s">
        <v>87</v>
      </c>
      <c r="E7115" s="28"/>
      <c r="F7115" s="28"/>
      <c r="G7115" s="28"/>
      <c r="H7115" s="28"/>
      <c r="I7115" s="28"/>
    </row>
    <row r="7116" spans="2:13" ht="15" customHeight="1">
      <c r="C7116" s="28"/>
      <c r="D7116" s="27" t="s">
        <v>53</v>
      </c>
      <c r="E7116" s="27" t="s">
        <v>63</v>
      </c>
      <c r="F7116" s="29" t="s">
        <v>50</v>
      </c>
      <c r="G7116" s="27">
        <v>0.02</v>
      </c>
      <c r="H7116" s="30">
        <f>VLOOKUP(E7116,UPAH!$C:$F,4,0)</f>
        <v>93000</v>
      </c>
      <c r="I7116" s="31">
        <f t="shared" ref="I7116:I7119" si="743">+G7116*H7116</f>
        <v>1860</v>
      </c>
    </row>
    <row r="7117" spans="2:13" ht="15" customHeight="1">
      <c r="C7117" s="28"/>
      <c r="D7117" s="27" t="s">
        <v>2683</v>
      </c>
      <c r="E7117" s="27" t="s">
        <v>64</v>
      </c>
      <c r="F7117" s="29" t="s">
        <v>50</v>
      </c>
      <c r="G7117" s="27">
        <v>6.3E-2</v>
      </c>
      <c r="H7117" s="30">
        <f>VLOOKUP(E7117,UPAH!$C:$F,4,0)</f>
        <v>98000</v>
      </c>
      <c r="I7117" s="31">
        <f t="shared" si="743"/>
        <v>6174</v>
      </c>
    </row>
    <row r="7118" spans="2:13" ht="15" customHeight="1">
      <c r="C7118" s="28"/>
      <c r="D7118" s="27" t="s">
        <v>51</v>
      </c>
      <c r="E7118" s="27" t="s">
        <v>65</v>
      </c>
      <c r="F7118" s="29" t="s">
        <v>50</v>
      </c>
      <c r="G7118" s="27">
        <v>6.3E-3</v>
      </c>
      <c r="H7118" s="30">
        <f>VLOOKUP(E7118,UPAH!$C:$F,4,0)</f>
        <v>106000</v>
      </c>
      <c r="I7118" s="31">
        <f t="shared" si="743"/>
        <v>667.8</v>
      </c>
    </row>
    <row r="7119" spans="2:13" ht="15" customHeight="1">
      <c r="C7119" s="28"/>
      <c r="D7119" s="27" t="s">
        <v>49</v>
      </c>
      <c r="E7119" s="27" t="s">
        <v>66</v>
      </c>
      <c r="F7119" s="29" t="s">
        <v>50</v>
      </c>
      <c r="G7119" s="27">
        <v>3.0000000000000001E-3</v>
      </c>
      <c r="H7119" s="30">
        <f>VLOOKUP(E7119,UPAH!$C:$F,4,0)</f>
        <v>111000</v>
      </c>
      <c r="I7119" s="31">
        <f t="shared" si="743"/>
        <v>333</v>
      </c>
    </row>
    <row r="7120" spans="2:13" ht="15" customHeight="1">
      <c r="C7120" s="28"/>
      <c r="D7120" s="28"/>
      <c r="E7120" s="28"/>
      <c r="F7120" s="34" t="s">
        <v>88</v>
      </c>
      <c r="G7120" s="35"/>
      <c r="H7120" s="33"/>
      <c r="I7120" s="32">
        <f>SUM(I7116:I7119)</f>
        <v>9034.7999999999993</v>
      </c>
    </row>
    <row r="7121" spans="2:13" ht="15" customHeight="1">
      <c r="C7121" s="27" t="s">
        <v>80</v>
      </c>
      <c r="D7121" s="27" t="s">
        <v>89</v>
      </c>
      <c r="E7121" s="28"/>
      <c r="F7121" s="28"/>
      <c r="G7121" s="28"/>
      <c r="H7121" s="33"/>
      <c r="I7121" s="28"/>
    </row>
    <row r="7122" spans="2:13" ht="15" customHeight="1">
      <c r="C7122" s="28"/>
      <c r="D7122" s="27" t="s">
        <v>2685</v>
      </c>
      <c r="E7122" s="27" t="s">
        <v>2686</v>
      </c>
      <c r="F7122" s="30" t="str">
        <f>VLOOKUP(E7122,MATERIAL!$C:$F,3,0)</f>
        <v>Kg</v>
      </c>
      <c r="G7122" s="27">
        <v>0.1</v>
      </c>
      <c r="H7122" s="30">
        <f>VLOOKUP(E7122,MATERIAL!$C:$F,4,0)</f>
        <v>43800</v>
      </c>
      <c r="I7122" s="31">
        <f t="shared" ref="I7122:I7124" si="744">+G7122*H7122</f>
        <v>4380</v>
      </c>
    </row>
    <row r="7123" spans="2:13" ht="15" customHeight="1">
      <c r="C7123" s="28"/>
      <c r="D7123" s="27" t="s">
        <v>2704</v>
      </c>
      <c r="E7123" s="27" t="s">
        <v>2705</v>
      </c>
      <c r="F7123" s="30" t="str">
        <f>VLOOKUP(E7123,MATERIAL!$C:$F,3,0)</f>
        <v>Kg</v>
      </c>
      <c r="G7123" s="27">
        <v>0.1</v>
      </c>
      <c r="H7123" s="30">
        <f>VLOOKUP(E7123,MATERIAL!$C:$F,4,0)</f>
        <v>53800</v>
      </c>
      <c r="I7123" s="31">
        <f t="shared" si="744"/>
        <v>5380</v>
      </c>
    </row>
    <row r="7124" spans="2:13" ht="15" customHeight="1">
      <c r="C7124" s="28"/>
      <c r="D7124" s="27" t="s">
        <v>2706</v>
      </c>
      <c r="E7124" s="27" t="s">
        <v>2705</v>
      </c>
      <c r="F7124" s="30" t="str">
        <f>VLOOKUP(E7124,MATERIAL!$C:$F,3,0)</f>
        <v>Kg</v>
      </c>
      <c r="G7124" s="27">
        <v>0.26</v>
      </c>
      <c r="H7124" s="30">
        <f>VLOOKUP(E7124,MATERIAL!$C:$F,4,0)</f>
        <v>53800</v>
      </c>
      <c r="I7124" s="31">
        <f t="shared" si="744"/>
        <v>13988</v>
      </c>
    </row>
    <row r="7125" spans="2:13" ht="15" customHeight="1">
      <c r="C7125" s="28"/>
      <c r="D7125" s="28"/>
      <c r="E7125" s="28"/>
      <c r="F7125" s="34" t="s">
        <v>90</v>
      </c>
      <c r="G7125" s="35"/>
      <c r="H7125" s="33"/>
      <c r="I7125" s="32">
        <f>SUM(I7122:I7124)</f>
        <v>23748</v>
      </c>
    </row>
    <row r="7126" spans="2:13" ht="15" customHeight="1">
      <c r="C7126" s="27" t="s">
        <v>81</v>
      </c>
      <c r="D7126" s="27" t="s">
        <v>91</v>
      </c>
      <c r="E7126" s="28"/>
      <c r="F7126" s="28"/>
      <c r="G7126" s="28"/>
      <c r="H7126" s="33"/>
      <c r="I7126" s="33"/>
    </row>
    <row r="7127" spans="2:13" ht="15" customHeight="1">
      <c r="C7127" s="28"/>
      <c r="D7127" s="28"/>
      <c r="E7127" s="28"/>
      <c r="F7127" s="34" t="s">
        <v>92</v>
      </c>
      <c r="G7127" s="35"/>
      <c r="H7127" s="28"/>
      <c r="I7127" s="33"/>
    </row>
    <row r="7128" spans="2:13" ht="15" customHeight="1">
      <c r="C7128" s="27" t="s">
        <v>82</v>
      </c>
      <c r="D7128" s="27" t="s">
        <v>93</v>
      </c>
      <c r="E7128" s="28"/>
      <c r="F7128" s="28"/>
      <c r="G7128" s="28"/>
      <c r="H7128" s="33"/>
      <c r="I7128" s="36">
        <f>I7120+I7125</f>
        <v>32782.800000000003</v>
      </c>
    </row>
    <row r="7129" spans="2:13" ht="15" customHeight="1">
      <c r="C7129" s="27" t="s">
        <v>83</v>
      </c>
      <c r="D7129" s="27" t="str">
        <f>+"Overhead &amp; Profit "&amp;$L$3*100&amp;"%"</f>
        <v>Overhead &amp; Profit 9,5%</v>
      </c>
      <c r="E7129" s="28"/>
      <c r="F7129" s="28"/>
      <c r="G7129" s="27">
        <f>$L$3</f>
        <v>9.5000000000000001E-2</v>
      </c>
      <c r="H7129" s="28"/>
      <c r="I7129" s="36">
        <f>G7129*I7128</f>
        <v>3114.3660000000004</v>
      </c>
    </row>
    <row r="7130" spans="2:13" ht="15" customHeight="1">
      <c r="B7130" s="37" t="str">
        <f>+$M$15&amp;J7130</f>
        <v>PC10</v>
      </c>
      <c r="C7130" s="27" t="s">
        <v>1</v>
      </c>
      <c r="D7130" s="27" t="s">
        <v>94</v>
      </c>
      <c r="E7130" s="28"/>
      <c r="F7130" s="28"/>
      <c r="G7130" s="28"/>
      <c r="H7130" s="33"/>
      <c r="I7130" s="36">
        <f>SUM(I7128:I7129)</f>
        <v>35897.166000000005</v>
      </c>
      <c r="J7130" s="21">
        <v>10</v>
      </c>
    </row>
    <row r="7131" spans="2:13" ht="15" customHeight="1">
      <c r="B7131" s="26"/>
    </row>
    <row r="7132" spans="2:13">
      <c r="B7132" s="26"/>
      <c r="C7132" s="21" t="str">
        <f>VLOOKUP(B7148,'REKAP ANALISA'!$C:$G,3,0)</f>
        <v>Pengecatan 1 m2 tembok lama ( 1 lapis cat dasar, 2 lapis cat penutup)</v>
      </c>
      <c r="M7132" s="21"/>
    </row>
    <row r="7133" spans="2:13">
      <c r="C7133" s="27" t="s">
        <v>0</v>
      </c>
      <c r="D7133" s="27" t="s">
        <v>60</v>
      </c>
      <c r="E7133" s="27" t="s">
        <v>59</v>
      </c>
      <c r="F7133" s="27" t="s">
        <v>61</v>
      </c>
      <c r="G7133" s="27" t="s">
        <v>62</v>
      </c>
      <c r="H7133" s="27" t="s">
        <v>85</v>
      </c>
      <c r="I7133" s="27" t="s">
        <v>86</v>
      </c>
      <c r="M7133" s="21"/>
    </row>
    <row r="7134" spans="2:13" ht="15" customHeight="1">
      <c r="C7134" s="27" t="s">
        <v>14</v>
      </c>
      <c r="D7134" s="27" t="s">
        <v>87</v>
      </c>
      <c r="E7134" s="28"/>
      <c r="F7134" s="28"/>
      <c r="G7134" s="28"/>
      <c r="H7134" s="28"/>
      <c r="I7134" s="28"/>
    </row>
    <row r="7135" spans="2:13" ht="15" customHeight="1">
      <c r="C7135" s="28"/>
      <c r="D7135" s="27" t="s">
        <v>53</v>
      </c>
      <c r="E7135" s="27" t="s">
        <v>63</v>
      </c>
      <c r="F7135" s="29" t="s">
        <v>50</v>
      </c>
      <c r="G7135" s="27">
        <v>2.8000000000000001E-2</v>
      </c>
      <c r="H7135" s="30">
        <f>VLOOKUP(E7135,UPAH!$C:$F,4,0)</f>
        <v>93000</v>
      </c>
      <c r="I7135" s="31">
        <f t="shared" ref="I7135:I7138" si="745">+G7135*H7135</f>
        <v>2604</v>
      </c>
    </row>
    <row r="7136" spans="2:13" ht="15" customHeight="1">
      <c r="C7136" s="28"/>
      <c r="D7136" s="27" t="s">
        <v>2683</v>
      </c>
      <c r="E7136" s="27" t="s">
        <v>64</v>
      </c>
      <c r="F7136" s="29" t="s">
        <v>50</v>
      </c>
      <c r="G7136" s="27">
        <v>4.2000000000000003E-2</v>
      </c>
      <c r="H7136" s="30">
        <f>VLOOKUP(E7136,UPAH!$C:$F,4,0)</f>
        <v>98000</v>
      </c>
      <c r="I7136" s="31">
        <f t="shared" si="745"/>
        <v>4116</v>
      </c>
    </row>
    <row r="7137" spans="2:13" ht="15" customHeight="1">
      <c r="C7137" s="28"/>
      <c r="D7137" s="27" t="s">
        <v>51</v>
      </c>
      <c r="E7137" s="27" t="s">
        <v>65</v>
      </c>
      <c r="F7137" s="29" t="s">
        <v>50</v>
      </c>
      <c r="G7137" s="27">
        <v>4.1999999999999997E-3</v>
      </c>
      <c r="H7137" s="30">
        <f>VLOOKUP(E7137,UPAH!$C:$F,4,0)</f>
        <v>106000</v>
      </c>
      <c r="I7137" s="31">
        <f t="shared" si="745"/>
        <v>445.2</v>
      </c>
    </row>
    <row r="7138" spans="2:13" ht="15" customHeight="1">
      <c r="C7138" s="28"/>
      <c r="D7138" s="27" t="s">
        <v>49</v>
      </c>
      <c r="E7138" s="27" t="s">
        <v>66</v>
      </c>
      <c r="F7138" s="29" t="s">
        <v>50</v>
      </c>
      <c r="G7138" s="27">
        <v>3.0000000000000001E-3</v>
      </c>
      <c r="H7138" s="30">
        <f>VLOOKUP(E7138,UPAH!$C:$F,4,0)</f>
        <v>111000</v>
      </c>
      <c r="I7138" s="31">
        <f t="shared" si="745"/>
        <v>333</v>
      </c>
    </row>
    <row r="7139" spans="2:13" ht="15" customHeight="1">
      <c r="C7139" s="28"/>
      <c r="D7139" s="28"/>
      <c r="E7139" s="28"/>
      <c r="F7139" s="34" t="s">
        <v>88</v>
      </c>
      <c r="G7139" s="35"/>
      <c r="H7139" s="33"/>
      <c r="I7139" s="32">
        <f>SUM(I7135:I7138)</f>
        <v>7498.2</v>
      </c>
    </row>
    <row r="7140" spans="2:13" ht="15" customHeight="1">
      <c r="C7140" s="27" t="s">
        <v>80</v>
      </c>
      <c r="D7140" s="27" t="s">
        <v>89</v>
      </c>
      <c r="E7140" s="28"/>
      <c r="F7140" s="28"/>
      <c r="G7140" s="28"/>
      <c r="H7140" s="33"/>
      <c r="I7140" s="28"/>
    </row>
    <row r="7141" spans="2:13" ht="15" customHeight="1">
      <c r="C7141" s="28"/>
      <c r="D7141" s="27" t="s">
        <v>2704</v>
      </c>
      <c r="E7141" s="27" t="s">
        <v>2705</v>
      </c>
      <c r="F7141" s="30" t="str">
        <f>VLOOKUP(E7141,MATERIAL!$C:$F,3,0)</f>
        <v>Kg</v>
      </c>
      <c r="G7141" s="27">
        <v>0.12</v>
      </c>
      <c r="H7141" s="30">
        <f>VLOOKUP(E7141,MATERIAL!$C:$F,4,0)</f>
        <v>53800</v>
      </c>
      <c r="I7141" s="31">
        <f t="shared" ref="I7141:I7142" si="746">+G7141*H7141</f>
        <v>6456</v>
      </c>
    </row>
    <row r="7142" spans="2:13" ht="15" customHeight="1">
      <c r="C7142" s="28"/>
      <c r="D7142" s="27" t="s">
        <v>2706</v>
      </c>
      <c r="E7142" s="27" t="s">
        <v>2705</v>
      </c>
      <c r="F7142" s="30" t="str">
        <f>VLOOKUP(E7142,MATERIAL!$C:$F,3,0)</f>
        <v>Kg</v>
      </c>
      <c r="G7142" s="27">
        <v>0.18</v>
      </c>
      <c r="H7142" s="30">
        <f>VLOOKUP(E7142,MATERIAL!$C:$F,4,0)</f>
        <v>53800</v>
      </c>
      <c r="I7142" s="31">
        <f t="shared" si="746"/>
        <v>9684</v>
      </c>
    </row>
    <row r="7143" spans="2:13" ht="15" customHeight="1">
      <c r="C7143" s="28"/>
      <c r="D7143" s="28"/>
      <c r="E7143" s="28"/>
      <c r="F7143" s="34" t="s">
        <v>90</v>
      </c>
      <c r="G7143" s="35"/>
      <c r="H7143" s="33"/>
      <c r="I7143" s="32">
        <f>SUM(I7141:I7142)</f>
        <v>16140</v>
      </c>
    </row>
    <row r="7144" spans="2:13" ht="15" customHeight="1">
      <c r="C7144" s="27" t="s">
        <v>81</v>
      </c>
      <c r="D7144" s="27" t="s">
        <v>91</v>
      </c>
      <c r="E7144" s="28"/>
      <c r="F7144" s="28"/>
      <c r="G7144" s="28"/>
      <c r="H7144" s="33"/>
      <c r="I7144" s="33"/>
    </row>
    <row r="7145" spans="2:13" ht="15" customHeight="1">
      <c r="C7145" s="28"/>
      <c r="D7145" s="28"/>
      <c r="E7145" s="28"/>
      <c r="F7145" s="34" t="s">
        <v>92</v>
      </c>
      <c r="G7145" s="35"/>
      <c r="H7145" s="33"/>
      <c r="I7145" s="33"/>
    </row>
    <row r="7146" spans="2:13" ht="15" customHeight="1">
      <c r="C7146" s="27" t="s">
        <v>82</v>
      </c>
      <c r="D7146" s="27" t="s">
        <v>93</v>
      </c>
      <c r="E7146" s="28"/>
      <c r="F7146" s="28"/>
      <c r="G7146" s="28"/>
      <c r="H7146" s="33"/>
      <c r="I7146" s="36">
        <f>I7139+I7143</f>
        <v>23638.2</v>
      </c>
    </row>
    <row r="7147" spans="2:13" ht="15" customHeight="1">
      <c r="C7147" s="27" t="s">
        <v>83</v>
      </c>
      <c r="D7147" s="27" t="str">
        <f>+"Overhead &amp; Profit "&amp;$L$3*100&amp;"%"</f>
        <v>Overhead &amp; Profit 9,5%</v>
      </c>
      <c r="E7147" s="28"/>
      <c r="F7147" s="28"/>
      <c r="G7147" s="27">
        <f>$L$3</f>
        <v>9.5000000000000001E-2</v>
      </c>
      <c r="H7147" s="28"/>
      <c r="I7147" s="36">
        <f>G7147*I7146</f>
        <v>2245.6289999999999</v>
      </c>
    </row>
    <row r="7148" spans="2:13" ht="15" customHeight="1">
      <c r="B7148" s="37" t="str">
        <f>+$M$15&amp;J7148</f>
        <v>PC11</v>
      </c>
      <c r="C7148" s="27" t="s">
        <v>1</v>
      </c>
      <c r="D7148" s="27" t="s">
        <v>94</v>
      </c>
      <c r="E7148" s="28"/>
      <c r="F7148" s="28"/>
      <c r="G7148" s="28"/>
      <c r="H7148" s="33"/>
      <c r="I7148" s="36">
        <f>SUM(I7146:I7147)</f>
        <v>25883.829000000002</v>
      </c>
      <c r="J7148" s="21">
        <v>11</v>
      </c>
    </row>
    <row r="7149" spans="2:13" ht="15" customHeight="1">
      <c r="B7149" s="26"/>
    </row>
    <row r="7150" spans="2:13" ht="15" customHeight="1">
      <c r="B7150" s="26"/>
      <c r="C7150" s="21" t="str">
        <f>VLOOKUP(B7165,'REKAP ANALISA'!$C:$G,3,0)</f>
        <v>Pelaburan 1 m2 tembok dengan kalkarium</v>
      </c>
    </row>
    <row r="7151" spans="2:13">
      <c r="C7151" s="27" t="s">
        <v>0</v>
      </c>
      <c r="D7151" s="27" t="s">
        <v>60</v>
      </c>
      <c r="E7151" s="27" t="s">
        <v>59</v>
      </c>
      <c r="F7151" s="27" t="s">
        <v>61</v>
      </c>
      <c r="G7151" s="27" t="s">
        <v>62</v>
      </c>
      <c r="H7151" s="27" t="s">
        <v>85</v>
      </c>
      <c r="I7151" s="27" t="s">
        <v>86</v>
      </c>
      <c r="M7151" s="21"/>
    </row>
    <row r="7152" spans="2:13">
      <c r="C7152" s="27" t="s">
        <v>14</v>
      </c>
      <c r="D7152" s="27" t="s">
        <v>87</v>
      </c>
      <c r="E7152" s="28"/>
      <c r="F7152" s="28"/>
      <c r="G7152" s="28"/>
      <c r="H7152" s="33"/>
      <c r="I7152" s="28"/>
      <c r="M7152" s="21"/>
    </row>
    <row r="7153" spans="2:10" ht="15" customHeight="1">
      <c r="C7153" s="28"/>
      <c r="D7153" s="27" t="s">
        <v>53</v>
      </c>
      <c r="E7153" s="27" t="s">
        <v>63</v>
      </c>
      <c r="F7153" s="29" t="s">
        <v>50</v>
      </c>
      <c r="G7153" s="27">
        <v>2.8000000000000001E-2</v>
      </c>
      <c r="H7153" s="30">
        <f>VLOOKUP(E7153,UPAH!$C:$F,4,0)</f>
        <v>93000</v>
      </c>
      <c r="I7153" s="31">
        <f t="shared" ref="I7153:I7156" si="747">+G7153*H7153</f>
        <v>2604</v>
      </c>
    </row>
    <row r="7154" spans="2:10" ht="15" customHeight="1">
      <c r="C7154" s="28"/>
      <c r="D7154" s="27" t="s">
        <v>2683</v>
      </c>
      <c r="E7154" s="27" t="s">
        <v>64</v>
      </c>
      <c r="F7154" s="29" t="s">
        <v>50</v>
      </c>
      <c r="G7154" s="27">
        <v>4.2000000000000003E-2</v>
      </c>
      <c r="H7154" s="30">
        <f>VLOOKUP(E7154,UPAH!$C:$F,4,0)</f>
        <v>98000</v>
      </c>
      <c r="I7154" s="31">
        <f t="shared" si="747"/>
        <v>4116</v>
      </c>
    </row>
    <row r="7155" spans="2:10" ht="15" customHeight="1">
      <c r="C7155" s="28"/>
      <c r="D7155" s="27" t="s">
        <v>51</v>
      </c>
      <c r="E7155" s="27" t="s">
        <v>65</v>
      </c>
      <c r="F7155" s="29" t="s">
        <v>50</v>
      </c>
      <c r="G7155" s="27">
        <v>4.1999999999999997E-3</v>
      </c>
      <c r="H7155" s="30">
        <f>VLOOKUP(E7155,UPAH!$C:$F,4,0)</f>
        <v>106000</v>
      </c>
      <c r="I7155" s="31">
        <f t="shared" si="747"/>
        <v>445.2</v>
      </c>
    </row>
    <row r="7156" spans="2:10" ht="15" customHeight="1">
      <c r="C7156" s="28"/>
      <c r="D7156" s="27" t="s">
        <v>49</v>
      </c>
      <c r="E7156" s="27" t="s">
        <v>66</v>
      </c>
      <c r="F7156" s="29" t="s">
        <v>50</v>
      </c>
      <c r="G7156" s="27">
        <v>3.0000000000000001E-3</v>
      </c>
      <c r="H7156" s="30">
        <f>VLOOKUP(E7156,UPAH!$C:$F,4,0)</f>
        <v>111000</v>
      </c>
      <c r="I7156" s="31">
        <f t="shared" si="747"/>
        <v>333</v>
      </c>
    </row>
    <row r="7157" spans="2:10" ht="15" customHeight="1">
      <c r="C7157" s="28"/>
      <c r="D7157" s="28"/>
      <c r="E7157" s="28"/>
      <c r="F7157" s="34" t="s">
        <v>88</v>
      </c>
      <c r="G7157" s="35"/>
      <c r="H7157" s="33"/>
      <c r="I7157" s="32">
        <f>SUM(I7153:I7156)</f>
        <v>7498.2</v>
      </c>
    </row>
    <row r="7158" spans="2:10" ht="15" customHeight="1">
      <c r="C7158" s="27" t="s">
        <v>80</v>
      </c>
      <c r="D7158" s="27" t="s">
        <v>89</v>
      </c>
      <c r="E7158" s="28"/>
      <c r="F7158" s="28"/>
      <c r="G7158" s="28"/>
      <c r="H7158" s="33"/>
      <c r="I7158" s="28"/>
    </row>
    <row r="7159" spans="2:10" ht="15" customHeight="1">
      <c r="C7159" s="28"/>
      <c r="D7159" s="27" t="s">
        <v>2707</v>
      </c>
      <c r="E7159" s="27" t="s">
        <v>2708</v>
      </c>
      <c r="F7159" s="30" t="str">
        <f>VLOOKUP(E7159,MATERIAL!$C:$F,3,0)</f>
        <v>Kg</v>
      </c>
      <c r="G7159" s="27">
        <v>0.1</v>
      </c>
      <c r="H7159" s="30">
        <f>VLOOKUP(E7159,MATERIAL!$C:$F,4,0)</f>
        <v>153100</v>
      </c>
      <c r="I7159" s="31">
        <f t="shared" ref="I7159" si="748">+G7159*H7159</f>
        <v>15310</v>
      </c>
    </row>
    <row r="7160" spans="2:10" ht="15" customHeight="1">
      <c r="C7160" s="28"/>
      <c r="D7160" s="28"/>
      <c r="E7160" s="28"/>
      <c r="F7160" s="34" t="s">
        <v>90</v>
      </c>
      <c r="G7160" s="35"/>
      <c r="H7160" s="33"/>
      <c r="I7160" s="32">
        <f>SUM(I7159)</f>
        <v>15310</v>
      </c>
    </row>
    <row r="7161" spans="2:10" ht="15" customHeight="1">
      <c r="C7161" s="27" t="s">
        <v>81</v>
      </c>
      <c r="D7161" s="27" t="s">
        <v>91</v>
      </c>
      <c r="E7161" s="28"/>
      <c r="F7161" s="28"/>
      <c r="G7161" s="28"/>
      <c r="H7161" s="33"/>
      <c r="I7161" s="33"/>
    </row>
    <row r="7162" spans="2:10" ht="15" customHeight="1">
      <c r="C7162" s="28"/>
      <c r="D7162" s="28"/>
      <c r="E7162" s="28"/>
      <c r="F7162" s="34" t="s">
        <v>92</v>
      </c>
      <c r="G7162" s="35"/>
      <c r="H7162" s="33"/>
      <c r="I7162" s="33"/>
    </row>
    <row r="7163" spans="2:10" ht="15" customHeight="1">
      <c r="C7163" s="27" t="s">
        <v>82</v>
      </c>
      <c r="D7163" s="27" t="s">
        <v>93</v>
      </c>
      <c r="E7163" s="28"/>
      <c r="F7163" s="28"/>
      <c r="G7163" s="28"/>
      <c r="H7163" s="33"/>
      <c r="I7163" s="36">
        <f>I7157+I7160</f>
        <v>22808.2</v>
      </c>
    </row>
    <row r="7164" spans="2:10" ht="15" customHeight="1">
      <c r="C7164" s="27" t="s">
        <v>83</v>
      </c>
      <c r="D7164" s="27" t="str">
        <f>+"Overhead &amp; Profit "&amp;$L$3*100&amp;"%"</f>
        <v>Overhead &amp; Profit 9,5%</v>
      </c>
      <c r="E7164" s="28"/>
      <c r="F7164" s="28"/>
      <c r="G7164" s="27">
        <f>$L$3</f>
        <v>9.5000000000000001E-2</v>
      </c>
      <c r="H7164" s="33"/>
      <c r="I7164" s="36">
        <f>G7164*I7163</f>
        <v>2166.779</v>
      </c>
    </row>
    <row r="7165" spans="2:10" ht="15" customHeight="1">
      <c r="B7165" s="37" t="str">
        <f>+$M$15&amp;J7165</f>
        <v>PC12</v>
      </c>
      <c r="C7165" s="27" t="s">
        <v>1</v>
      </c>
      <c r="D7165" s="27" t="s">
        <v>94</v>
      </c>
      <c r="E7165" s="28"/>
      <c r="F7165" s="28"/>
      <c r="G7165" s="28"/>
      <c r="H7165" s="33"/>
      <c r="I7165" s="36">
        <f>SUM(I7163:I7164)</f>
        <v>24974.978999999999</v>
      </c>
      <c r="J7165" s="21">
        <v>12</v>
      </c>
    </row>
    <row r="7166" spans="2:10" ht="15" customHeight="1">
      <c r="B7166" s="26"/>
    </row>
    <row r="7167" spans="2:10" ht="15" customHeight="1">
      <c r="B7167" s="26"/>
      <c r="C7167" s="21" t="str">
        <f>VLOOKUP(B7184,'REKAP ANALISA'!$C:$G,3,0)</f>
        <v>Pelaburan 1 m2 tembok dengan kapur sirih</v>
      </c>
    </row>
    <row r="7168" spans="2:10" ht="15" customHeight="1">
      <c r="C7168" s="27" t="s">
        <v>0</v>
      </c>
      <c r="D7168" s="27" t="s">
        <v>60</v>
      </c>
      <c r="E7168" s="27" t="s">
        <v>59</v>
      </c>
      <c r="F7168" s="27" t="s">
        <v>61</v>
      </c>
      <c r="G7168" s="27" t="s">
        <v>62</v>
      </c>
      <c r="H7168" s="27" t="s">
        <v>85</v>
      </c>
      <c r="I7168" s="27" t="s">
        <v>86</v>
      </c>
    </row>
    <row r="7169" spans="2:13">
      <c r="C7169" s="27" t="s">
        <v>14</v>
      </c>
      <c r="D7169" s="27" t="s">
        <v>87</v>
      </c>
      <c r="E7169" s="28"/>
      <c r="F7169" s="28"/>
      <c r="G7169" s="28"/>
      <c r="H7169" s="28"/>
      <c r="I7169" s="28"/>
      <c r="M7169" s="21"/>
    </row>
    <row r="7170" spans="2:13">
      <c r="C7170" s="28"/>
      <c r="D7170" s="27" t="s">
        <v>53</v>
      </c>
      <c r="E7170" s="27" t="s">
        <v>63</v>
      </c>
      <c r="F7170" s="29" t="s">
        <v>50</v>
      </c>
      <c r="G7170" s="27">
        <v>0.15</v>
      </c>
      <c r="H7170" s="30">
        <f>VLOOKUP(E7170,UPAH!$C:$F,4,0)</f>
        <v>93000</v>
      </c>
      <c r="I7170" s="31">
        <f t="shared" ref="I7170:I7173" si="749">+G7170*H7170</f>
        <v>13950</v>
      </c>
      <c r="M7170" s="21"/>
    </row>
    <row r="7171" spans="2:13" ht="15" customHeight="1">
      <c r="C7171" s="28"/>
      <c r="D7171" s="27" t="s">
        <v>2683</v>
      </c>
      <c r="E7171" s="27" t="s">
        <v>64</v>
      </c>
      <c r="F7171" s="29" t="s">
        <v>50</v>
      </c>
      <c r="G7171" s="27">
        <v>1E-3</v>
      </c>
      <c r="H7171" s="30">
        <f>VLOOKUP(E7171,UPAH!$C:$F,4,0)</f>
        <v>98000</v>
      </c>
      <c r="I7171" s="31">
        <f t="shared" si="749"/>
        <v>98</v>
      </c>
    </row>
    <row r="7172" spans="2:13" ht="15" customHeight="1">
      <c r="C7172" s="28"/>
      <c r="D7172" s="27" t="s">
        <v>51</v>
      </c>
      <c r="E7172" s="27" t="s">
        <v>65</v>
      </c>
      <c r="F7172" s="29" t="s">
        <v>50</v>
      </c>
      <c r="G7172" s="27">
        <v>1E-4</v>
      </c>
      <c r="H7172" s="30">
        <f>VLOOKUP(E7172,UPAH!$C:$F,4,0)</f>
        <v>106000</v>
      </c>
      <c r="I7172" s="31">
        <f t="shared" si="749"/>
        <v>10.6</v>
      </c>
    </row>
    <row r="7173" spans="2:13" ht="15" customHeight="1">
      <c r="C7173" s="28"/>
      <c r="D7173" s="27" t="s">
        <v>49</v>
      </c>
      <c r="E7173" s="27" t="s">
        <v>66</v>
      </c>
      <c r="F7173" s="29" t="s">
        <v>50</v>
      </c>
      <c r="G7173" s="27">
        <v>2.5000000000000001E-3</v>
      </c>
      <c r="H7173" s="30">
        <f>VLOOKUP(E7173,UPAH!$C:$F,4,0)</f>
        <v>111000</v>
      </c>
      <c r="I7173" s="31">
        <f t="shared" si="749"/>
        <v>277.5</v>
      </c>
    </row>
    <row r="7174" spans="2:13" ht="15" customHeight="1">
      <c r="C7174" s="28"/>
      <c r="D7174" s="28"/>
      <c r="E7174" s="28"/>
      <c r="F7174" s="34" t="s">
        <v>88</v>
      </c>
      <c r="G7174" s="35"/>
      <c r="H7174" s="33"/>
      <c r="I7174" s="32">
        <f>SUM(I7170:I7173)</f>
        <v>14336.1</v>
      </c>
    </row>
    <row r="7175" spans="2:13" ht="15" customHeight="1">
      <c r="C7175" s="27" t="s">
        <v>80</v>
      </c>
      <c r="D7175" s="27" t="s">
        <v>89</v>
      </c>
      <c r="E7175" s="28"/>
      <c r="F7175" s="28"/>
      <c r="G7175" s="28"/>
      <c r="H7175" s="33"/>
      <c r="I7175" s="28"/>
    </row>
    <row r="7176" spans="2:13" ht="15" customHeight="1">
      <c r="C7176" s="28"/>
      <c r="D7176" s="27" t="s">
        <v>2709</v>
      </c>
      <c r="E7176" s="27" t="s">
        <v>2710</v>
      </c>
      <c r="F7176" s="30" t="str">
        <f>VLOOKUP(E7176,MATERIAL!$C:$F,3,0)</f>
        <v>Kg</v>
      </c>
      <c r="G7176" s="27">
        <v>0.15</v>
      </c>
      <c r="H7176" s="30">
        <f>VLOOKUP(E7176,MATERIAL!$C:$F,4,0)</f>
        <v>2600</v>
      </c>
      <c r="I7176" s="31">
        <f t="shared" ref="I7176:I7178" si="750">+G7176*H7176</f>
        <v>390</v>
      </c>
    </row>
    <row r="7177" spans="2:13" ht="15" customHeight="1">
      <c r="C7177" s="28"/>
      <c r="D7177" s="27" t="s">
        <v>2693</v>
      </c>
      <c r="E7177" s="27" t="s">
        <v>2694</v>
      </c>
      <c r="F7177" s="30" t="str">
        <f>VLOOKUP(E7177,MATERIAL!$C:$F,3,0)</f>
        <v>m'</v>
      </c>
      <c r="G7177" s="27">
        <v>0.1</v>
      </c>
      <c r="H7177" s="30">
        <f>VLOOKUP(E7177,MATERIAL!$C:$F,4,0)</f>
        <v>13000</v>
      </c>
      <c r="I7177" s="31">
        <f t="shared" si="750"/>
        <v>1300</v>
      </c>
    </row>
    <row r="7178" spans="2:13" ht="15" customHeight="1">
      <c r="C7178" s="28"/>
      <c r="D7178" s="27" t="s">
        <v>2711</v>
      </c>
      <c r="E7178" s="27" t="s">
        <v>2712</v>
      </c>
      <c r="F7178" s="30" t="str">
        <f>VLOOKUP(E7178,MATERIAL!$C:$F,3,0)</f>
        <v>Ikat</v>
      </c>
      <c r="G7178" s="27">
        <v>0.25</v>
      </c>
      <c r="H7178" s="30">
        <f>VLOOKUP(E7178,MATERIAL!$C:$F,4,0)</f>
        <v>4300</v>
      </c>
      <c r="I7178" s="31">
        <f t="shared" si="750"/>
        <v>1075</v>
      </c>
    </row>
    <row r="7179" spans="2:13" ht="15" customHeight="1">
      <c r="C7179" s="28"/>
      <c r="D7179" s="28"/>
      <c r="E7179" s="28"/>
      <c r="F7179" s="34" t="s">
        <v>90</v>
      </c>
      <c r="G7179" s="35"/>
      <c r="H7179" s="33"/>
      <c r="I7179" s="32">
        <f>SUM(I7176:I7178)</f>
        <v>2765</v>
      </c>
    </row>
    <row r="7180" spans="2:13" ht="15" customHeight="1">
      <c r="C7180" s="27" t="s">
        <v>81</v>
      </c>
      <c r="D7180" s="27" t="s">
        <v>91</v>
      </c>
      <c r="E7180" s="28"/>
      <c r="F7180" s="28"/>
      <c r="G7180" s="28"/>
      <c r="H7180" s="33"/>
      <c r="I7180" s="33"/>
    </row>
    <row r="7181" spans="2:13" ht="15" customHeight="1">
      <c r="C7181" s="28"/>
      <c r="D7181" s="28"/>
      <c r="E7181" s="28"/>
      <c r="F7181" s="34" t="s">
        <v>92</v>
      </c>
      <c r="G7181" s="35"/>
      <c r="H7181" s="33"/>
      <c r="I7181" s="33"/>
    </row>
    <row r="7182" spans="2:13" ht="15" customHeight="1">
      <c r="C7182" s="27" t="s">
        <v>82</v>
      </c>
      <c r="D7182" s="27" t="s">
        <v>93</v>
      </c>
      <c r="E7182" s="28"/>
      <c r="F7182" s="28"/>
      <c r="G7182" s="28"/>
      <c r="H7182" s="33"/>
      <c r="I7182" s="36">
        <f>I7174+I7179</f>
        <v>17101.099999999999</v>
      </c>
    </row>
    <row r="7183" spans="2:13" ht="15" customHeight="1">
      <c r="C7183" s="27" t="s">
        <v>83</v>
      </c>
      <c r="D7183" s="27" t="str">
        <f>+"Overhead &amp; Profit "&amp;$L$3*100&amp;"%"</f>
        <v>Overhead &amp; Profit 9,5%</v>
      </c>
      <c r="E7183" s="28"/>
      <c r="F7183" s="28"/>
      <c r="G7183" s="27">
        <f>$L$3</f>
        <v>9.5000000000000001E-2</v>
      </c>
      <c r="H7183" s="28"/>
      <c r="I7183" s="36">
        <f>G7183*I7182</f>
        <v>1624.6044999999999</v>
      </c>
    </row>
    <row r="7184" spans="2:13" ht="15" customHeight="1">
      <c r="B7184" s="37" t="str">
        <f>+$M$15&amp;J7184</f>
        <v>PC13</v>
      </c>
      <c r="C7184" s="27" t="s">
        <v>1</v>
      </c>
      <c r="D7184" s="27" t="s">
        <v>94</v>
      </c>
      <c r="E7184" s="28"/>
      <c r="F7184" s="28"/>
      <c r="G7184" s="28"/>
      <c r="H7184" s="33"/>
      <c r="I7184" s="36">
        <f>SUM(I7182:I7183)</f>
        <v>18725.7045</v>
      </c>
      <c r="J7184" s="21">
        <v>13</v>
      </c>
    </row>
    <row r="7185" spans="2:13" ht="15" customHeight="1">
      <c r="B7185" s="26"/>
    </row>
    <row r="7186" spans="2:13">
      <c r="B7186" s="26"/>
      <c r="C7186" s="21" t="str">
        <f>VLOOKUP(B7203,'REKAP ANALISA'!$C:$G,3,0)</f>
        <v>Pelaburan 1 m2 tembok lama dengan kapur sirih (pemeliharaan)</v>
      </c>
      <c r="M7186" s="21"/>
    </row>
    <row r="7187" spans="2:13">
      <c r="C7187" s="27" t="s">
        <v>0</v>
      </c>
      <c r="D7187" s="27" t="s">
        <v>60</v>
      </c>
      <c r="E7187" s="27" t="s">
        <v>59</v>
      </c>
      <c r="F7187" s="27" t="s">
        <v>61</v>
      </c>
      <c r="G7187" s="27" t="s">
        <v>62</v>
      </c>
      <c r="H7187" s="27" t="s">
        <v>85</v>
      </c>
      <c r="I7187" s="27" t="s">
        <v>86</v>
      </c>
      <c r="M7187" s="21"/>
    </row>
    <row r="7188" spans="2:13" ht="15" customHeight="1">
      <c r="C7188" s="27" t="s">
        <v>14</v>
      </c>
      <c r="D7188" s="27" t="s">
        <v>87</v>
      </c>
      <c r="E7188" s="28"/>
      <c r="F7188" s="28"/>
      <c r="G7188" s="28"/>
      <c r="H7188" s="28"/>
      <c r="I7188" s="28"/>
    </row>
    <row r="7189" spans="2:13" ht="15" customHeight="1">
      <c r="C7189" s="28"/>
      <c r="D7189" s="27" t="s">
        <v>53</v>
      </c>
      <c r="E7189" s="27" t="s">
        <v>63</v>
      </c>
      <c r="F7189" s="29" t="s">
        <v>50</v>
      </c>
      <c r="G7189" s="27">
        <v>0.04</v>
      </c>
      <c r="H7189" s="30">
        <f>VLOOKUP(E7189,UPAH!$C:$F,4,0)</f>
        <v>93000</v>
      </c>
      <c r="I7189" s="31">
        <f t="shared" ref="I7189:I7192" si="751">+G7189*H7189</f>
        <v>3720</v>
      </c>
    </row>
    <row r="7190" spans="2:13" ht="15" customHeight="1">
      <c r="C7190" s="28"/>
      <c r="D7190" s="27" t="s">
        <v>2683</v>
      </c>
      <c r="E7190" s="27" t="s">
        <v>64</v>
      </c>
      <c r="F7190" s="29" t="s">
        <v>50</v>
      </c>
      <c r="G7190" s="27">
        <v>5.0000000000000001E-3</v>
      </c>
      <c r="H7190" s="30">
        <f>VLOOKUP(E7190,UPAH!$C:$F,4,0)</f>
        <v>98000</v>
      </c>
      <c r="I7190" s="31">
        <f t="shared" si="751"/>
        <v>490</v>
      </c>
    </row>
    <row r="7191" spans="2:13" ht="15" customHeight="1">
      <c r="C7191" s="28"/>
      <c r="D7191" s="27" t="s">
        <v>51</v>
      </c>
      <c r="E7191" s="27" t="s">
        <v>65</v>
      </c>
      <c r="F7191" s="29" t="s">
        <v>50</v>
      </c>
      <c r="G7191" s="27">
        <v>5.0000000000000001E-4</v>
      </c>
      <c r="H7191" s="30">
        <f>VLOOKUP(E7191,UPAH!$C:$F,4,0)</f>
        <v>106000</v>
      </c>
      <c r="I7191" s="31">
        <f t="shared" si="751"/>
        <v>53</v>
      </c>
    </row>
    <row r="7192" spans="2:13" ht="15" customHeight="1">
      <c r="C7192" s="28"/>
      <c r="D7192" s="27" t="s">
        <v>49</v>
      </c>
      <c r="E7192" s="27" t="s">
        <v>66</v>
      </c>
      <c r="F7192" s="29" t="s">
        <v>50</v>
      </c>
      <c r="G7192" s="27">
        <v>2.5000000000000001E-3</v>
      </c>
      <c r="H7192" s="30">
        <f>VLOOKUP(E7192,UPAH!$C:$F,4,0)</f>
        <v>111000</v>
      </c>
      <c r="I7192" s="31">
        <f t="shared" si="751"/>
        <v>277.5</v>
      </c>
    </row>
    <row r="7193" spans="2:13" ht="15" customHeight="1">
      <c r="C7193" s="28"/>
      <c r="D7193" s="28"/>
      <c r="E7193" s="28"/>
      <c r="F7193" s="34" t="s">
        <v>88</v>
      </c>
      <c r="G7193" s="35"/>
      <c r="H7193" s="33"/>
      <c r="I7193" s="32">
        <f>SUM(I7189:I7192)</f>
        <v>4540.5</v>
      </c>
    </row>
    <row r="7194" spans="2:13" ht="15" customHeight="1">
      <c r="C7194" s="27" t="s">
        <v>80</v>
      </c>
      <c r="D7194" s="27" t="s">
        <v>89</v>
      </c>
      <c r="E7194" s="28"/>
      <c r="F7194" s="28"/>
      <c r="G7194" s="28"/>
      <c r="H7194" s="33"/>
      <c r="I7194" s="28"/>
    </row>
    <row r="7195" spans="2:13" ht="15" customHeight="1">
      <c r="C7195" s="28"/>
      <c r="D7195" s="27" t="s">
        <v>2709</v>
      </c>
      <c r="E7195" s="27" t="s">
        <v>2710</v>
      </c>
      <c r="F7195" s="30" t="str">
        <f>VLOOKUP(E7195,MATERIAL!$C:$F,3,0)</f>
        <v>Kg</v>
      </c>
      <c r="G7195" s="27">
        <v>0.3</v>
      </c>
      <c r="H7195" s="30">
        <f>VLOOKUP(E7195,MATERIAL!$C:$F,4,0)</f>
        <v>2600</v>
      </c>
      <c r="I7195" s="31">
        <f t="shared" ref="I7195:I7197" si="752">+G7195*H7195</f>
        <v>780</v>
      </c>
    </row>
    <row r="7196" spans="2:13" ht="15" customHeight="1">
      <c r="C7196" s="28"/>
      <c r="D7196" s="27" t="s">
        <v>2693</v>
      </c>
      <c r="E7196" s="27" t="s">
        <v>2694</v>
      </c>
      <c r="F7196" s="30" t="str">
        <f>VLOOKUP(E7196,MATERIAL!$C:$F,3,0)</f>
        <v>m'</v>
      </c>
      <c r="G7196" s="27">
        <v>0.2</v>
      </c>
      <c r="H7196" s="30">
        <f>VLOOKUP(E7196,MATERIAL!$C:$F,4,0)</f>
        <v>13000</v>
      </c>
      <c r="I7196" s="31">
        <f t="shared" si="752"/>
        <v>2600</v>
      </c>
    </row>
    <row r="7197" spans="2:13" ht="15" customHeight="1">
      <c r="C7197" s="28"/>
      <c r="D7197" s="27" t="s">
        <v>2711</v>
      </c>
      <c r="E7197" s="27" t="s">
        <v>2712</v>
      </c>
      <c r="F7197" s="30" t="str">
        <f>VLOOKUP(E7197,MATERIAL!$C:$F,3,0)</f>
        <v>Ikat</v>
      </c>
      <c r="G7197" s="27">
        <v>0.25</v>
      </c>
      <c r="H7197" s="30">
        <f>VLOOKUP(E7197,MATERIAL!$C:$F,4,0)</f>
        <v>4300</v>
      </c>
      <c r="I7197" s="31">
        <f t="shared" si="752"/>
        <v>1075</v>
      </c>
    </row>
    <row r="7198" spans="2:13" ht="15" customHeight="1">
      <c r="C7198" s="28"/>
      <c r="D7198" s="28"/>
      <c r="E7198" s="28"/>
      <c r="F7198" s="34" t="s">
        <v>90</v>
      </c>
      <c r="G7198" s="35"/>
      <c r="H7198" s="33"/>
      <c r="I7198" s="32">
        <f>SUM(I7195:I7197)</f>
        <v>4455</v>
      </c>
    </row>
    <row r="7199" spans="2:13" ht="15" customHeight="1">
      <c r="C7199" s="27" t="s">
        <v>81</v>
      </c>
      <c r="D7199" s="27" t="s">
        <v>91</v>
      </c>
      <c r="E7199" s="28"/>
      <c r="F7199" s="28"/>
      <c r="G7199" s="28"/>
      <c r="H7199" s="33"/>
      <c r="I7199" s="33"/>
    </row>
    <row r="7200" spans="2:13" ht="15" customHeight="1">
      <c r="C7200" s="28"/>
      <c r="D7200" s="28"/>
      <c r="E7200" s="28"/>
      <c r="F7200" s="34" t="s">
        <v>92</v>
      </c>
      <c r="G7200" s="35"/>
      <c r="H7200" s="33"/>
      <c r="I7200" s="33"/>
    </row>
    <row r="7201" spans="2:13" ht="15" customHeight="1">
      <c r="C7201" s="27" t="s">
        <v>82</v>
      </c>
      <c r="D7201" s="27" t="s">
        <v>93</v>
      </c>
      <c r="E7201" s="28"/>
      <c r="F7201" s="28"/>
      <c r="G7201" s="28"/>
      <c r="H7201" s="33"/>
      <c r="I7201" s="36">
        <f>I7193+I7198</f>
        <v>8995.5</v>
      </c>
    </row>
    <row r="7202" spans="2:13" ht="15" customHeight="1">
      <c r="C7202" s="27" t="s">
        <v>83</v>
      </c>
      <c r="D7202" s="27" t="str">
        <f>+"Overhead &amp; Profit "&amp;$L$3*100&amp;"%"</f>
        <v>Overhead &amp; Profit 9,5%</v>
      </c>
      <c r="E7202" s="28"/>
      <c r="F7202" s="28"/>
      <c r="G7202" s="27">
        <f>$L$3</f>
        <v>9.5000000000000001E-2</v>
      </c>
      <c r="H7202" s="28"/>
      <c r="I7202" s="36">
        <f>G7202*I7201</f>
        <v>854.57249999999999</v>
      </c>
    </row>
    <row r="7203" spans="2:13" ht="15" customHeight="1">
      <c r="B7203" s="37" t="str">
        <f>+$M$15&amp;J7203</f>
        <v>PC14</v>
      </c>
      <c r="C7203" s="27" t="s">
        <v>1</v>
      </c>
      <c r="D7203" s="27" t="s">
        <v>94</v>
      </c>
      <c r="E7203" s="28"/>
      <c r="F7203" s="28"/>
      <c r="G7203" s="28"/>
      <c r="H7203" s="33"/>
      <c r="I7203" s="36">
        <f>SUM(I7201:I7202)</f>
        <v>9850.0725000000002</v>
      </c>
      <c r="J7203" s="21">
        <v>14</v>
      </c>
    </row>
    <row r="7204" spans="2:13" ht="15" customHeight="1">
      <c r="B7204" s="26"/>
    </row>
    <row r="7205" spans="2:13">
      <c r="B7205" s="26"/>
      <c r="C7205" s="21" t="str">
        <f>VLOOKUP(B7221,'REKAP ANALISA'!$C:$G,3,0)</f>
        <v>Pemasangan 1 m2 wallpaper</v>
      </c>
      <c r="M7205" s="21"/>
    </row>
    <row r="7206" spans="2:13">
      <c r="C7206" s="27" t="s">
        <v>0</v>
      </c>
      <c r="D7206" s="27" t="s">
        <v>60</v>
      </c>
      <c r="E7206" s="27" t="s">
        <v>59</v>
      </c>
      <c r="F7206" s="27" t="s">
        <v>61</v>
      </c>
      <c r="G7206" s="27" t="s">
        <v>62</v>
      </c>
      <c r="H7206" s="27" t="s">
        <v>85</v>
      </c>
      <c r="I7206" s="27" t="s">
        <v>86</v>
      </c>
      <c r="M7206" s="21"/>
    </row>
    <row r="7207" spans="2:13" ht="15" customHeight="1">
      <c r="C7207" s="27" t="s">
        <v>14</v>
      </c>
      <c r="D7207" s="27" t="s">
        <v>87</v>
      </c>
      <c r="E7207" s="28"/>
      <c r="F7207" s="28"/>
      <c r="G7207" s="28"/>
      <c r="H7207" s="28"/>
      <c r="I7207" s="28"/>
    </row>
    <row r="7208" spans="2:13" ht="15" customHeight="1">
      <c r="C7208" s="28"/>
      <c r="D7208" s="27" t="s">
        <v>53</v>
      </c>
      <c r="E7208" s="27" t="s">
        <v>63</v>
      </c>
      <c r="F7208" s="29" t="s">
        <v>50</v>
      </c>
      <c r="G7208" s="27">
        <v>0.02</v>
      </c>
      <c r="H7208" s="30">
        <f>VLOOKUP(E7208,UPAH!$C:$F,4,0)</f>
        <v>93000</v>
      </c>
      <c r="I7208" s="31">
        <f t="shared" ref="I7208:I7211" si="753">+G7208*H7208</f>
        <v>1860</v>
      </c>
    </row>
    <row r="7209" spans="2:13" ht="15" customHeight="1">
      <c r="C7209" s="28"/>
      <c r="D7209" s="27" t="s">
        <v>2683</v>
      </c>
      <c r="E7209" s="27" t="s">
        <v>64</v>
      </c>
      <c r="F7209" s="29" t="s">
        <v>50</v>
      </c>
      <c r="G7209" s="27">
        <v>0.2</v>
      </c>
      <c r="H7209" s="30">
        <f>VLOOKUP(E7209,UPAH!$C:$F,4,0)</f>
        <v>98000</v>
      </c>
      <c r="I7209" s="31">
        <f t="shared" si="753"/>
        <v>19600</v>
      </c>
    </row>
    <row r="7210" spans="2:13" ht="15" customHeight="1">
      <c r="C7210" s="28"/>
      <c r="D7210" s="27" t="s">
        <v>51</v>
      </c>
      <c r="E7210" s="27" t="s">
        <v>65</v>
      </c>
      <c r="F7210" s="29" t="s">
        <v>50</v>
      </c>
      <c r="G7210" s="27">
        <v>0.02</v>
      </c>
      <c r="H7210" s="30">
        <f>VLOOKUP(E7210,UPAH!$C:$F,4,0)</f>
        <v>106000</v>
      </c>
      <c r="I7210" s="31">
        <f t="shared" si="753"/>
        <v>2120</v>
      </c>
    </row>
    <row r="7211" spans="2:13" ht="15" customHeight="1">
      <c r="C7211" s="28"/>
      <c r="D7211" s="27" t="s">
        <v>49</v>
      </c>
      <c r="E7211" s="27" t="s">
        <v>66</v>
      </c>
      <c r="F7211" s="29" t="s">
        <v>50</v>
      </c>
      <c r="G7211" s="27">
        <v>2.5000000000000001E-3</v>
      </c>
      <c r="H7211" s="30">
        <f>VLOOKUP(E7211,UPAH!$C:$F,4,0)</f>
        <v>111000</v>
      </c>
      <c r="I7211" s="31">
        <f t="shared" si="753"/>
        <v>277.5</v>
      </c>
    </row>
    <row r="7212" spans="2:13" ht="15" customHeight="1">
      <c r="C7212" s="28"/>
      <c r="D7212" s="28"/>
      <c r="E7212" s="28"/>
      <c r="F7212" s="34" t="s">
        <v>88</v>
      </c>
      <c r="G7212" s="35"/>
      <c r="H7212" s="33"/>
      <c r="I7212" s="32">
        <f>SUM(I7208:I7211)</f>
        <v>23857.5</v>
      </c>
    </row>
    <row r="7213" spans="2:13" ht="15" customHeight="1">
      <c r="C7213" s="27" t="s">
        <v>80</v>
      </c>
      <c r="D7213" s="27" t="s">
        <v>89</v>
      </c>
      <c r="E7213" s="28"/>
      <c r="F7213" s="28"/>
      <c r="G7213" s="28"/>
      <c r="H7213" s="33"/>
      <c r="I7213" s="28"/>
    </row>
    <row r="7214" spans="2:13" ht="15" customHeight="1">
      <c r="C7214" s="28"/>
      <c r="D7214" s="27" t="s">
        <v>2713</v>
      </c>
      <c r="E7214" s="27" t="s">
        <v>2508</v>
      </c>
      <c r="F7214" s="30" t="str">
        <f>VLOOKUP(E7214,MATERIAL!$C:$F,3,0)</f>
        <v>m</v>
      </c>
      <c r="G7214" s="27">
        <v>1.2</v>
      </c>
      <c r="H7214" s="30">
        <f>VLOOKUP(E7214,MATERIAL!$C:$F,4,0)</f>
        <v>108000</v>
      </c>
      <c r="I7214" s="31">
        <f t="shared" ref="I7214:I7215" si="754">+G7214*H7214</f>
        <v>129600</v>
      </c>
    </row>
    <row r="7215" spans="2:13" ht="15" customHeight="1">
      <c r="C7215" s="28"/>
      <c r="D7215" s="27" t="s">
        <v>2469</v>
      </c>
      <c r="E7215" s="27" t="s">
        <v>2470</v>
      </c>
      <c r="F7215" s="30" t="str">
        <f>VLOOKUP(E7215,MATERIAL!$C:$F,3,0)</f>
        <v>Kg</v>
      </c>
      <c r="G7215" s="27">
        <v>0.2</v>
      </c>
      <c r="H7215" s="30">
        <f>VLOOKUP(E7215,MATERIAL!$C:$F,4,0)</f>
        <v>82700</v>
      </c>
      <c r="I7215" s="31">
        <f t="shared" si="754"/>
        <v>16540</v>
      </c>
    </row>
    <row r="7216" spans="2:13" ht="15" customHeight="1">
      <c r="C7216" s="28"/>
      <c r="D7216" s="28"/>
      <c r="E7216" s="28"/>
      <c r="F7216" s="34" t="s">
        <v>90</v>
      </c>
      <c r="G7216" s="35"/>
      <c r="H7216" s="33"/>
      <c r="I7216" s="32">
        <f>SUM(I7214:I7215)</f>
        <v>146140</v>
      </c>
    </row>
    <row r="7217" spans="2:13" ht="15" customHeight="1">
      <c r="C7217" s="27" t="s">
        <v>81</v>
      </c>
      <c r="D7217" s="27" t="s">
        <v>91</v>
      </c>
      <c r="E7217" s="28"/>
      <c r="F7217" s="28"/>
      <c r="G7217" s="28"/>
      <c r="H7217" s="33"/>
      <c r="I7217" s="33"/>
    </row>
    <row r="7218" spans="2:13" ht="15" customHeight="1">
      <c r="C7218" s="28"/>
      <c r="D7218" s="28"/>
      <c r="E7218" s="28"/>
      <c r="F7218" s="34" t="s">
        <v>92</v>
      </c>
      <c r="G7218" s="35"/>
      <c r="H7218" s="33"/>
      <c r="I7218" s="33"/>
    </row>
    <row r="7219" spans="2:13" ht="15" customHeight="1">
      <c r="C7219" s="27" t="s">
        <v>82</v>
      </c>
      <c r="D7219" s="27" t="s">
        <v>93</v>
      </c>
      <c r="E7219" s="28"/>
      <c r="F7219" s="28"/>
      <c r="G7219" s="28"/>
      <c r="H7219" s="33"/>
      <c r="I7219" s="36">
        <f>I7212+I7216</f>
        <v>169997.5</v>
      </c>
    </row>
    <row r="7220" spans="2:13" ht="15" customHeight="1">
      <c r="C7220" s="27" t="s">
        <v>83</v>
      </c>
      <c r="D7220" s="27" t="str">
        <f>+"Overhead &amp; Profit "&amp;$L$3*100&amp;"%"</f>
        <v>Overhead &amp; Profit 9,5%</v>
      </c>
      <c r="E7220" s="28"/>
      <c r="F7220" s="28"/>
      <c r="G7220" s="27">
        <f>$L$3</f>
        <v>9.5000000000000001E-2</v>
      </c>
      <c r="H7220" s="28"/>
      <c r="I7220" s="36">
        <f>G7220*I7219</f>
        <v>16149.762500000001</v>
      </c>
    </row>
    <row r="7221" spans="2:13" ht="15" customHeight="1">
      <c r="B7221" s="37" t="str">
        <f>+$M$15&amp;J7221</f>
        <v>PC15</v>
      </c>
      <c r="C7221" s="27" t="s">
        <v>1</v>
      </c>
      <c r="D7221" s="27" t="s">
        <v>94</v>
      </c>
      <c r="E7221" s="28"/>
      <c r="F7221" s="28"/>
      <c r="G7221" s="28"/>
      <c r="H7221" s="33"/>
      <c r="I7221" s="36">
        <f>SUM(I7219:I7220)</f>
        <v>186147.26250000001</v>
      </c>
      <c r="J7221" s="21">
        <v>15</v>
      </c>
    </row>
    <row r="7222" spans="2:13" ht="15" customHeight="1">
      <c r="B7222" s="26"/>
    </row>
    <row r="7223" spans="2:13" ht="15" customHeight="1">
      <c r="B7223" s="26"/>
      <c r="C7223" s="21" t="str">
        <f>VLOOKUP(B7239,'REKAP ANALISA'!$C:$G,3,0)</f>
        <v>Pengecatan 1 m2 permukaan baja dengan menie besi</v>
      </c>
    </row>
    <row r="7224" spans="2:13">
      <c r="C7224" s="27" t="s">
        <v>0</v>
      </c>
      <c r="D7224" s="27" t="s">
        <v>60</v>
      </c>
      <c r="E7224" s="27" t="s">
        <v>59</v>
      </c>
      <c r="F7224" s="27" t="s">
        <v>61</v>
      </c>
      <c r="G7224" s="27" t="s">
        <v>62</v>
      </c>
      <c r="H7224" s="27" t="s">
        <v>85</v>
      </c>
      <c r="I7224" s="27" t="s">
        <v>86</v>
      </c>
      <c r="M7224" s="21"/>
    </row>
    <row r="7225" spans="2:13">
      <c r="C7225" s="27" t="s">
        <v>14</v>
      </c>
      <c r="D7225" s="27" t="s">
        <v>87</v>
      </c>
      <c r="E7225" s="28"/>
      <c r="F7225" s="28"/>
      <c r="G7225" s="28"/>
      <c r="H7225" s="33"/>
      <c r="I7225" s="28"/>
      <c r="M7225" s="21"/>
    </row>
    <row r="7226" spans="2:13" ht="15" customHeight="1">
      <c r="C7226" s="28"/>
      <c r="D7226" s="27" t="s">
        <v>53</v>
      </c>
      <c r="E7226" s="27" t="s">
        <v>63</v>
      </c>
      <c r="F7226" s="29" t="s">
        <v>50</v>
      </c>
      <c r="G7226" s="27">
        <v>0.02</v>
      </c>
      <c r="H7226" s="30">
        <f>VLOOKUP(E7226,UPAH!$C:$F,4,0)</f>
        <v>93000</v>
      </c>
      <c r="I7226" s="31">
        <f t="shared" ref="I7226:I7229" si="755">+G7226*H7226</f>
        <v>1860</v>
      </c>
    </row>
    <row r="7227" spans="2:13" ht="15" customHeight="1">
      <c r="C7227" s="28"/>
      <c r="D7227" s="27" t="s">
        <v>2683</v>
      </c>
      <c r="E7227" s="27" t="s">
        <v>64</v>
      </c>
      <c r="F7227" s="29" t="s">
        <v>50</v>
      </c>
      <c r="G7227" s="27">
        <v>0.2</v>
      </c>
      <c r="H7227" s="30">
        <f>VLOOKUP(E7227,UPAH!$C:$F,4,0)</f>
        <v>98000</v>
      </c>
      <c r="I7227" s="31">
        <f t="shared" si="755"/>
        <v>19600</v>
      </c>
    </row>
    <row r="7228" spans="2:13" ht="15" customHeight="1">
      <c r="C7228" s="28"/>
      <c r="D7228" s="27" t="s">
        <v>51</v>
      </c>
      <c r="E7228" s="27" t="s">
        <v>65</v>
      </c>
      <c r="F7228" s="29" t="s">
        <v>50</v>
      </c>
      <c r="G7228" s="27">
        <v>0.02</v>
      </c>
      <c r="H7228" s="30">
        <f>VLOOKUP(E7228,UPAH!$C:$F,4,0)</f>
        <v>106000</v>
      </c>
      <c r="I7228" s="31">
        <f t="shared" si="755"/>
        <v>2120</v>
      </c>
    </row>
    <row r="7229" spans="2:13" ht="15" customHeight="1">
      <c r="C7229" s="28"/>
      <c r="D7229" s="27" t="s">
        <v>49</v>
      </c>
      <c r="E7229" s="27" t="s">
        <v>66</v>
      </c>
      <c r="F7229" s="29" t="s">
        <v>50</v>
      </c>
      <c r="G7229" s="27">
        <v>2.5000000000000001E-3</v>
      </c>
      <c r="H7229" s="30">
        <f>VLOOKUP(E7229,UPAH!$C:$F,4,0)</f>
        <v>111000</v>
      </c>
      <c r="I7229" s="31">
        <f t="shared" si="755"/>
        <v>277.5</v>
      </c>
    </row>
    <row r="7230" spans="2:13" ht="15" customHeight="1">
      <c r="C7230" s="28"/>
      <c r="D7230" s="28"/>
      <c r="E7230" s="28"/>
      <c r="F7230" s="34" t="s">
        <v>88</v>
      </c>
      <c r="G7230" s="35"/>
      <c r="H7230" s="33"/>
      <c r="I7230" s="32">
        <f>SUM(I7226:I7229)</f>
        <v>23857.5</v>
      </c>
    </row>
    <row r="7231" spans="2:13" ht="15" customHeight="1">
      <c r="C7231" s="27" t="s">
        <v>80</v>
      </c>
      <c r="D7231" s="27" t="s">
        <v>89</v>
      </c>
      <c r="E7231" s="28"/>
      <c r="F7231" s="28"/>
      <c r="G7231" s="28"/>
      <c r="H7231" s="33"/>
      <c r="I7231" s="28"/>
    </row>
    <row r="7232" spans="2:13" ht="15" customHeight="1">
      <c r="C7232" s="28"/>
      <c r="D7232" s="27" t="s">
        <v>2714</v>
      </c>
      <c r="E7232" s="27" t="s">
        <v>2163</v>
      </c>
      <c r="F7232" s="30" t="str">
        <f>VLOOKUP(E7232,MATERIAL!$C:$F,3,0)</f>
        <v>Kg</v>
      </c>
      <c r="G7232" s="27">
        <v>0.1</v>
      </c>
      <c r="H7232" s="30">
        <f>VLOOKUP(E7232,MATERIAL!$C:$F,4,0)</f>
        <v>64300</v>
      </c>
      <c r="I7232" s="31">
        <f t="shared" ref="I7232:I7233" si="756">+G7232*H7232</f>
        <v>6430</v>
      </c>
    </row>
    <row r="7233" spans="2:13" ht="15" customHeight="1">
      <c r="C7233" s="28"/>
      <c r="D7233" s="27" t="s">
        <v>35</v>
      </c>
      <c r="E7233" s="27" t="s">
        <v>2690</v>
      </c>
      <c r="F7233" s="30" t="str">
        <f>VLOOKUP(E7233,MATERIAL!$C:$F,3,0)</f>
        <v>Buah</v>
      </c>
      <c r="G7233" s="27">
        <v>0.01</v>
      </c>
      <c r="H7233" s="30">
        <f>VLOOKUP(E7233,MATERIAL!$C:$F,4,0)</f>
        <v>16800</v>
      </c>
      <c r="I7233" s="31">
        <f t="shared" si="756"/>
        <v>168</v>
      </c>
    </row>
    <row r="7234" spans="2:13" ht="15" customHeight="1">
      <c r="C7234" s="28"/>
      <c r="D7234" s="28"/>
      <c r="E7234" s="28"/>
      <c r="F7234" s="34" t="s">
        <v>90</v>
      </c>
      <c r="G7234" s="35"/>
      <c r="H7234" s="33"/>
      <c r="I7234" s="32">
        <f>SUM(I7232:I7233)</f>
        <v>6598</v>
      </c>
    </row>
    <row r="7235" spans="2:13" ht="15" customHeight="1">
      <c r="C7235" s="27" t="s">
        <v>81</v>
      </c>
      <c r="D7235" s="27" t="s">
        <v>91</v>
      </c>
      <c r="E7235" s="28"/>
      <c r="F7235" s="28"/>
      <c r="G7235" s="28"/>
      <c r="H7235" s="33"/>
      <c r="I7235" s="33"/>
    </row>
    <row r="7236" spans="2:13" ht="15" customHeight="1">
      <c r="C7236" s="28"/>
      <c r="D7236" s="28"/>
      <c r="E7236" s="28"/>
      <c r="F7236" s="34" t="s">
        <v>92</v>
      </c>
      <c r="G7236" s="35"/>
      <c r="H7236" s="33"/>
      <c r="I7236" s="33"/>
    </row>
    <row r="7237" spans="2:13" ht="15" customHeight="1">
      <c r="C7237" s="27" t="s">
        <v>82</v>
      </c>
      <c r="D7237" s="27" t="s">
        <v>93</v>
      </c>
      <c r="E7237" s="28"/>
      <c r="F7237" s="28"/>
      <c r="G7237" s="28"/>
      <c r="H7237" s="33"/>
      <c r="I7237" s="36">
        <f>I7230+I7234</f>
        <v>30455.5</v>
      </c>
    </row>
    <row r="7238" spans="2:13" ht="15" customHeight="1">
      <c r="C7238" s="27" t="s">
        <v>83</v>
      </c>
      <c r="D7238" s="27" t="str">
        <f>+"Overhead &amp; Profit "&amp;$L$3*100&amp;"%"</f>
        <v>Overhead &amp; Profit 9,5%</v>
      </c>
      <c r="E7238" s="28"/>
      <c r="F7238" s="28"/>
      <c r="G7238" s="27">
        <f>$L$3</f>
        <v>9.5000000000000001E-2</v>
      </c>
      <c r="H7238" s="28"/>
      <c r="I7238" s="36">
        <f>G7238*I7237</f>
        <v>2893.2725</v>
      </c>
    </row>
    <row r="7239" spans="2:13" ht="15" customHeight="1">
      <c r="B7239" s="37" t="str">
        <f>+$M$15&amp;J7239</f>
        <v>PC16</v>
      </c>
      <c r="C7239" s="27" t="s">
        <v>1</v>
      </c>
      <c r="D7239" s="27" t="s">
        <v>94</v>
      </c>
      <c r="E7239" s="28"/>
      <c r="F7239" s="28"/>
      <c r="G7239" s="28"/>
      <c r="H7239" s="33"/>
      <c r="I7239" s="36">
        <f>SUM(I7237:I7238)</f>
        <v>33348.772499999999</v>
      </c>
      <c r="J7239" s="21">
        <v>16</v>
      </c>
    </row>
    <row r="7240" spans="2:13" ht="15" customHeight="1">
      <c r="B7240" s="26"/>
    </row>
    <row r="7241" spans="2:13" ht="15" customHeight="1">
      <c r="B7241" s="26"/>
      <c r="C7241" s="21" t="str">
        <f>VLOOKUP(B7259,'REKAP ANALISA'!$C:$G,3,0)</f>
        <v>Pengecatan 1 m2 permukaan baja dengan menie besi dengan perancah</v>
      </c>
    </row>
    <row r="7242" spans="2:13">
      <c r="C7242" s="27" t="s">
        <v>0</v>
      </c>
      <c r="D7242" s="27" t="s">
        <v>60</v>
      </c>
      <c r="E7242" s="27" t="s">
        <v>59</v>
      </c>
      <c r="F7242" s="27" t="s">
        <v>61</v>
      </c>
      <c r="G7242" s="27" t="s">
        <v>62</v>
      </c>
      <c r="H7242" s="27" t="s">
        <v>85</v>
      </c>
      <c r="I7242" s="27" t="s">
        <v>86</v>
      </c>
      <c r="M7242" s="21"/>
    </row>
    <row r="7243" spans="2:13">
      <c r="C7243" s="27" t="s">
        <v>14</v>
      </c>
      <c r="D7243" s="27" t="s">
        <v>87</v>
      </c>
      <c r="E7243" s="28"/>
      <c r="F7243" s="28"/>
      <c r="G7243" s="28"/>
      <c r="H7243" s="28"/>
      <c r="I7243" s="28"/>
      <c r="M7243" s="21"/>
    </row>
    <row r="7244" spans="2:13" ht="15" customHeight="1">
      <c r="C7244" s="28"/>
      <c r="D7244" s="27" t="s">
        <v>53</v>
      </c>
      <c r="E7244" s="27" t="s">
        <v>63</v>
      </c>
      <c r="F7244" s="29" t="s">
        <v>50</v>
      </c>
      <c r="G7244" s="27">
        <v>0.25</v>
      </c>
      <c r="H7244" s="30">
        <f>VLOOKUP(E7244,UPAH!$C:$F,4,0)</f>
        <v>93000</v>
      </c>
      <c r="I7244" s="31">
        <f t="shared" ref="I7244:I7247" si="757">+G7244*H7244</f>
        <v>23250</v>
      </c>
    </row>
    <row r="7245" spans="2:13" ht="15" customHeight="1">
      <c r="C7245" s="28"/>
      <c r="D7245" s="27" t="s">
        <v>2683</v>
      </c>
      <c r="E7245" s="27" t="s">
        <v>64</v>
      </c>
      <c r="F7245" s="29" t="s">
        <v>50</v>
      </c>
      <c r="G7245" s="27">
        <v>0.22500000000000001</v>
      </c>
      <c r="H7245" s="30">
        <f>VLOOKUP(E7245,UPAH!$C:$F,4,0)</f>
        <v>98000</v>
      </c>
      <c r="I7245" s="31">
        <f t="shared" si="757"/>
        <v>22050</v>
      </c>
    </row>
    <row r="7246" spans="2:13" ht="15" customHeight="1">
      <c r="C7246" s="28"/>
      <c r="D7246" s="27" t="s">
        <v>51</v>
      </c>
      <c r="E7246" s="27" t="s">
        <v>65</v>
      </c>
      <c r="F7246" s="29" t="s">
        <v>50</v>
      </c>
      <c r="G7246" s="27">
        <v>2.2499999999999999E-2</v>
      </c>
      <c r="H7246" s="30">
        <f>VLOOKUP(E7246,UPAH!$C:$F,4,0)</f>
        <v>106000</v>
      </c>
      <c r="I7246" s="31">
        <f t="shared" si="757"/>
        <v>2385</v>
      </c>
    </row>
    <row r="7247" spans="2:13" ht="15" customHeight="1">
      <c r="C7247" s="28"/>
      <c r="D7247" s="27" t="s">
        <v>49</v>
      </c>
      <c r="E7247" s="27" t="s">
        <v>66</v>
      </c>
      <c r="F7247" s="29" t="s">
        <v>50</v>
      </c>
      <c r="G7247" s="27">
        <v>7.4999999999999997E-3</v>
      </c>
      <c r="H7247" s="30">
        <f>VLOOKUP(E7247,UPAH!$C:$F,4,0)</f>
        <v>111000</v>
      </c>
      <c r="I7247" s="31">
        <f t="shared" si="757"/>
        <v>832.5</v>
      </c>
    </row>
    <row r="7248" spans="2:13" ht="15" customHeight="1">
      <c r="C7248" s="28"/>
      <c r="D7248" s="28"/>
      <c r="E7248" s="28"/>
      <c r="F7248" s="34" t="s">
        <v>88</v>
      </c>
      <c r="G7248" s="35"/>
      <c r="H7248" s="33"/>
      <c r="I7248" s="32">
        <f>SUM(I7244:I7247)</f>
        <v>48517.5</v>
      </c>
    </row>
    <row r="7249" spans="2:13" ht="15" customHeight="1">
      <c r="C7249" s="27" t="s">
        <v>80</v>
      </c>
      <c r="D7249" s="27" t="s">
        <v>89</v>
      </c>
      <c r="E7249" s="28"/>
      <c r="F7249" s="28"/>
      <c r="G7249" s="28"/>
      <c r="H7249" s="33"/>
      <c r="I7249" s="28"/>
    </row>
    <row r="7250" spans="2:13" ht="15" customHeight="1">
      <c r="C7250" s="28"/>
      <c r="D7250" s="27" t="s">
        <v>2714</v>
      </c>
      <c r="E7250" s="27" t="s">
        <v>2163</v>
      </c>
      <c r="F7250" s="30" t="str">
        <f>VLOOKUP(E7250,MATERIAL!$C:$F,3,0)</f>
        <v>Kg</v>
      </c>
      <c r="G7250" s="27">
        <v>0.1</v>
      </c>
      <c r="H7250" s="30">
        <f>VLOOKUP(E7250,MATERIAL!$C:$F,4,0)</f>
        <v>64300</v>
      </c>
      <c r="I7250" s="31">
        <f t="shared" ref="I7250:I7253" si="758">+G7250*H7250</f>
        <v>6430</v>
      </c>
    </row>
    <row r="7251" spans="2:13" ht="15" customHeight="1">
      <c r="C7251" s="28"/>
      <c r="D7251" s="27" t="s">
        <v>2691</v>
      </c>
      <c r="E7251" s="27" t="s">
        <v>2692</v>
      </c>
      <c r="F7251" s="30" t="str">
        <f>VLOOKUP(E7251,MATERIAL!$C:$F,3,0)</f>
        <v>Kg</v>
      </c>
      <c r="G7251" s="27">
        <v>0.01</v>
      </c>
      <c r="H7251" s="30">
        <f>VLOOKUP(E7251,MATERIAL!$C:$F,4,0)</f>
        <v>49700</v>
      </c>
      <c r="I7251" s="31">
        <f t="shared" si="758"/>
        <v>497</v>
      </c>
    </row>
    <row r="7252" spans="2:13" ht="15" customHeight="1">
      <c r="C7252" s="28"/>
      <c r="D7252" s="27" t="s">
        <v>35</v>
      </c>
      <c r="E7252" s="27" t="s">
        <v>2690</v>
      </c>
      <c r="F7252" s="30" t="str">
        <f>VLOOKUP(E7252,MATERIAL!$C:$F,3,0)</f>
        <v>Buah</v>
      </c>
      <c r="G7252" s="27">
        <v>0.01</v>
      </c>
      <c r="H7252" s="30">
        <f>VLOOKUP(E7252,MATERIAL!$C:$F,4,0)</f>
        <v>16800</v>
      </c>
      <c r="I7252" s="31">
        <f t="shared" si="758"/>
        <v>168</v>
      </c>
    </row>
    <row r="7253" spans="2:13" ht="15" customHeight="1">
      <c r="C7253" s="28"/>
      <c r="D7253" s="27" t="s">
        <v>2715</v>
      </c>
      <c r="E7253" s="27" t="s">
        <v>2716</v>
      </c>
      <c r="F7253" s="30" t="str">
        <f>VLOOKUP(E7253,MATERIAL!$C:$F,3,0)</f>
        <v>M3</v>
      </c>
      <c r="G7253" s="27">
        <v>2E-3</v>
      </c>
      <c r="H7253" s="30">
        <f>VLOOKUP(E7253,MATERIAL!$C:$F,4,0)</f>
        <v>4771800</v>
      </c>
      <c r="I7253" s="31">
        <f t="shared" si="758"/>
        <v>9543.6</v>
      </c>
    </row>
    <row r="7254" spans="2:13" ht="15" customHeight="1">
      <c r="C7254" s="28"/>
      <c r="D7254" s="28"/>
      <c r="E7254" s="28"/>
      <c r="F7254" s="34" t="s">
        <v>90</v>
      </c>
      <c r="G7254" s="35"/>
      <c r="H7254" s="33"/>
      <c r="I7254" s="32">
        <f>SUM(I7250:I7253)</f>
        <v>16638.599999999999</v>
      </c>
    </row>
    <row r="7255" spans="2:13" ht="15" customHeight="1">
      <c r="C7255" s="27" t="s">
        <v>81</v>
      </c>
      <c r="D7255" s="27" t="s">
        <v>91</v>
      </c>
      <c r="E7255" s="28"/>
      <c r="F7255" s="28"/>
      <c r="G7255" s="28"/>
      <c r="H7255" s="33"/>
      <c r="I7255" s="33"/>
    </row>
    <row r="7256" spans="2:13" ht="15" customHeight="1">
      <c r="C7256" s="28"/>
      <c r="D7256" s="28"/>
      <c r="E7256" s="28"/>
      <c r="F7256" s="34" t="s">
        <v>92</v>
      </c>
      <c r="G7256" s="35"/>
      <c r="H7256" s="33"/>
      <c r="I7256" s="33"/>
    </row>
    <row r="7257" spans="2:13" ht="15" customHeight="1">
      <c r="C7257" s="27" t="s">
        <v>82</v>
      </c>
      <c r="D7257" s="27" t="s">
        <v>93</v>
      </c>
      <c r="E7257" s="28"/>
      <c r="F7257" s="28"/>
      <c r="G7257" s="28"/>
      <c r="H7257" s="33"/>
      <c r="I7257" s="36">
        <f>I7248+I7254</f>
        <v>65156.1</v>
      </c>
    </row>
    <row r="7258" spans="2:13" ht="15" customHeight="1">
      <c r="C7258" s="27" t="s">
        <v>83</v>
      </c>
      <c r="D7258" s="27" t="str">
        <f>+"Overhead &amp; Profit "&amp;$L$3*100&amp;"%"</f>
        <v>Overhead &amp; Profit 9,5%</v>
      </c>
      <c r="E7258" s="28"/>
      <c r="F7258" s="28"/>
      <c r="G7258" s="27">
        <f>$L$3</f>
        <v>9.5000000000000001E-2</v>
      </c>
      <c r="H7258" s="28"/>
      <c r="I7258" s="36">
        <f>G7258*I7257</f>
        <v>6189.8294999999998</v>
      </c>
    </row>
    <row r="7259" spans="2:13" ht="15" customHeight="1">
      <c r="B7259" s="37" t="str">
        <f>+$M$15&amp;J7259</f>
        <v>PC17</v>
      </c>
      <c r="C7259" s="27" t="s">
        <v>1</v>
      </c>
      <c r="D7259" s="27" t="s">
        <v>94</v>
      </c>
      <c r="E7259" s="28"/>
      <c r="F7259" s="28"/>
      <c r="G7259" s="28"/>
      <c r="H7259" s="33"/>
      <c r="I7259" s="36">
        <f>SUM(I7257:I7258)</f>
        <v>71345.929499999998</v>
      </c>
      <c r="J7259" s="21">
        <v>17</v>
      </c>
    </row>
    <row r="7260" spans="2:13">
      <c r="B7260" s="26"/>
      <c r="M7260" s="21"/>
    </row>
    <row r="7261" spans="2:13">
      <c r="B7261" s="26"/>
      <c r="C7261" s="21" t="str">
        <f>VLOOKUP(B7280,'REKAP ANALISA'!$C:$G,3,0)</f>
        <v>Pengecatan 1 m2 permukaan baja galvanis secara manual 4 lapis</v>
      </c>
      <c r="M7261" s="21"/>
    </row>
    <row r="7262" spans="2:13" ht="15" customHeight="1">
      <c r="C7262" s="27" t="s">
        <v>0</v>
      </c>
      <c r="D7262" s="27" t="s">
        <v>60</v>
      </c>
      <c r="E7262" s="27" t="s">
        <v>59</v>
      </c>
      <c r="F7262" s="27" t="s">
        <v>61</v>
      </c>
      <c r="G7262" s="27" t="s">
        <v>62</v>
      </c>
      <c r="H7262" s="27" t="s">
        <v>85</v>
      </c>
      <c r="I7262" s="27" t="s">
        <v>86</v>
      </c>
    </row>
    <row r="7263" spans="2:13" ht="15" customHeight="1">
      <c r="C7263" s="27" t="s">
        <v>14</v>
      </c>
      <c r="D7263" s="27" t="s">
        <v>87</v>
      </c>
      <c r="E7263" s="28"/>
      <c r="F7263" s="28"/>
      <c r="G7263" s="28"/>
      <c r="H7263" s="28"/>
      <c r="I7263" s="28"/>
    </row>
    <row r="7264" spans="2:13" ht="15" customHeight="1">
      <c r="C7264" s="28"/>
      <c r="D7264" s="27" t="s">
        <v>53</v>
      </c>
      <c r="E7264" s="27" t="s">
        <v>63</v>
      </c>
      <c r="F7264" s="29" t="s">
        <v>50</v>
      </c>
      <c r="G7264" s="27">
        <v>0.25</v>
      </c>
      <c r="H7264" s="30">
        <f>VLOOKUP(E7264,UPAH!$C:$F,4,0)</f>
        <v>93000</v>
      </c>
      <c r="I7264" s="31">
        <f t="shared" ref="I7264:I7267" si="759">+G7264*H7264</f>
        <v>23250</v>
      </c>
    </row>
    <row r="7265" spans="2:13" ht="15" customHeight="1">
      <c r="C7265" s="28"/>
      <c r="D7265" s="27" t="s">
        <v>2683</v>
      </c>
      <c r="E7265" s="27" t="s">
        <v>64</v>
      </c>
      <c r="F7265" s="29" t="s">
        <v>50</v>
      </c>
      <c r="G7265" s="27">
        <v>0.25</v>
      </c>
      <c r="H7265" s="30">
        <f>VLOOKUP(E7265,UPAH!$C:$F,4,0)</f>
        <v>98000</v>
      </c>
      <c r="I7265" s="31">
        <f t="shared" si="759"/>
        <v>24500</v>
      </c>
    </row>
    <row r="7266" spans="2:13" ht="15" customHeight="1">
      <c r="C7266" s="28"/>
      <c r="D7266" s="27" t="s">
        <v>51</v>
      </c>
      <c r="E7266" s="27" t="s">
        <v>65</v>
      </c>
      <c r="F7266" s="29" t="s">
        <v>50</v>
      </c>
      <c r="G7266" s="27">
        <v>2.5000000000000001E-2</v>
      </c>
      <c r="H7266" s="30">
        <f>VLOOKUP(E7266,UPAH!$C:$F,4,0)</f>
        <v>106000</v>
      </c>
      <c r="I7266" s="31">
        <f t="shared" si="759"/>
        <v>2650</v>
      </c>
    </row>
    <row r="7267" spans="2:13" ht="15" customHeight="1">
      <c r="C7267" s="28"/>
      <c r="D7267" s="27" t="s">
        <v>49</v>
      </c>
      <c r="E7267" s="27" t="s">
        <v>66</v>
      </c>
      <c r="F7267" s="29" t="s">
        <v>50</v>
      </c>
      <c r="G7267" s="27">
        <v>1.2999999999999999E-3</v>
      </c>
      <c r="H7267" s="30">
        <f>VLOOKUP(E7267,UPAH!$C:$F,4,0)</f>
        <v>111000</v>
      </c>
      <c r="I7267" s="31">
        <f t="shared" si="759"/>
        <v>144.29999999999998</v>
      </c>
    </row>
    <row r="7268" spans="2:13" ht="15" customHeight="1">
      <c r="C7268" s="28"/>
      <c r="D7268" s="28"/>
      <c r="E7268" s="28"/>
      <c r="F7268" s="34" t="s">
        <v>88</v>
      </c>
      <c r="G7268" s="35"/>
      <c r="H7268" s="33"/>
      <c r="I7268" s="32">
        <f>SUM(I7264:I7267)</f>
        <v>50544.3</v>
      </c>
    </row>
    <row r="7269" spans="2:13" ht="15" customHeight="1">
      <c r="C7269" s="27" t="s">
        <v>80</v>
      </c>
      <c r="D7269" s="27" t="s">
        <v>89</v>
      </c>
      <c r="E7269" s="28"/>
      <c r="F7269" s="28"/>
      <c r="G7269" s="28"/>
      <c r="H7269" s="33"/>
      <c r="I7269" s="28"/>
    </row>
    <row r="7270" spans="2:13" ht="15" customHeight="1">
      <c r="C7270" s="28"/>
      <c r="D7270" s="27" t="s">
        <v>2717</v>
      </c>
      <c r="E7270" s="27" t="s">
        <v>2163</v>
      </c>
      <c r="F7270" s="30" t="str">
        <f>VLOOKUP(E7270,MATERIAL!$C:$F,3,0)</f>
        <v>Kg</v>
      </c>
      <c r="G7270" s="27">
        <v>0.1</v>
      </c>
      <c r="H7270" s="30">
        <f>VLOOKUP(E7270,MATERIAL!$C:$F,4,0)</f>
        <v>64300</v>
      </c>
      <c r="I7270" s="31">
        <f t="shared" ref="I7270:I7274" si="760">+G7270*H7270</f>
        <v>6430</v>
      </c>
    </row>
    <row r="7271" spans="2:13" ht="15" customHeight="1">
      <c r="C7271" s="28"/>
      <c r="D7271" s="27" t="s">
        <v>2718</v>
      </c>
      <c r="E7271" s="27" t="s">
        <v>2163</v>
      </c>
      <c r="F7271" s="30" t="str">
        <f>VLOOKUP(E7271,MATERIAL!$C:$F,3,0)</f>
        <v>Kg</v>
      </c>
      <c r="G7271" s="27">
        <v>0.1</v>
      </c>
      <c r="H7271" s="30">
        <f>VLOOKUP(E7271,MATERIAL!$C:$F,4,0)</f>
        <v>64300</v>
      </c>
      <c r="I7271" s="31">
        <f t="shared" si="760"/>
        <v>6430</v>
      </c>
    </row>
    <row r="7272" spans="2:13" ht="15" customHeight="1">
      <c r="C7272" s="28"/>
      <c r="D7272" s="27" t="s">
        <v>2719</v>
      </c>
      <c r="E7272" s="27" t="s">
        <v>2720</v>
      </c>
      <c r="F7272" s="30" t="str">
        <f>VLOOKUP(E7272,MATERIAL!$C:$F,3,0)</f>
        <v>Kg</v>
      </c>
      <c r="G7272" s="27">
        <v>0.08</v>
      </c>
      <c r="H7272" s="30">
        <f>VLOOKUP(E7272,MATERIAL!$C:$F,4,0)</f>
        <v>81000</v>
      </c>
      <c r="I7272" s="31">
        <f t="shared" si="760"/>
        <v>6480</v>
      </c>
    </row>
    <row r="7273" spans="2:13" ht="15" customHeight="1">
      <c r="C7273" s="28"/>
      <c r="D7273" s="27" t="s">
        <v>35</v>
      </c>
      <c r="E7273" s="27" t="s">
        <v>2690</v>
      </c>
      <c r="F7273" s="30" t="str">
        <f>VLOOKUP(E7273,MATERIAL!$C:$F,3,0)</f>
        <v>Buah</v>
      </c>
      <c r="G7273" s="27">
        <v>0.01</v>
      </c>
      <c r="H7273" s="30">
        <f>VLOOKUP(E7273,MATERIAL!$C:$F,4,0)</f>
        <v>16800</v>
      </c>
      <c r="I7273" s="31">
        <f t="shared" si="760"/>
        <v>168</v>
      </c>
    </row>
    <row r="7274" spans="2:13" ht="15" customHeight="1">
      <c r="C7274" s="28"/>
      <c r="D7274" s="27" t="s">
        <v>2691</v>
      </c>
      <c r="E7274" s="27" t="s">
        <v>2692</v>
      </c>
      <c r="F7274" s="30" t="str">
        <f>VLOOKUP(E7274,MATERIAL!$C:$F,3,0)</f>
        <v>Kg</v>
      </c>
      <c r="G7274" s="27">
        <v>0.01</v>
      </c>
      <c r="H7274" s="30">
        <f>VLOOKUP(E7274,MATERIAL!$C:$F,4,0)</f>
        <v>49700</v>
      </c>
      <c r="I7274" s="31">
        <f t="shared" si="760"/>
        <v>497</v>
      </c>
    </row>
    <row r="7275" spans="2:13" ht="15" customHeight="1">
      <c r="C7275" s="28"/>
      <c r="D7275" s="28"/>
      <c r="E7275" s="28"/>
      <c r="F7275" s="34" t="s">
        <v>90</v>
      </c>
      <c r="G7275" s="35"/>
      <c r="H7275" s="33"/>
      <c r="I7275" s="32">
        <f>SUM(I7270:I7274)</f>
        <v>20005</v>
      </c>
    </row>
    <row r="7276" spans="2:13" ht="15" customHeight="1">
      <c r="C7276" s="27" t="s">
        <v>81</v>
      </c>
      <c r="D7276" s="27" t="s">
        <v>91</v>
      </c>
      <c r="E7276" s="28"/>
      <c r="F7276" s="28"/>
      <c r="G7276" s="28"/>
      <c r="H7276" s="33"/>
      <c r="I7276" s="33"/>
    </row>
    <row r="7277" spans="2:13" ht="15" customHeight="1">
      <c r="C7277" s="28"/>
      <c r="D7277" s="28"/>
      <c r="E7277" s="28"/>
      <c r="F7277" s="34" t="s">
        <v>92</v>
      </c>
      <c r="G7277" s="35"/>
      <c r="H7277" s="33"/>
      <c r="I7277" s="33"/>
    </row>
    <row r="7278" spans="2:13" ht="15" customHeight="1">
      <c r="C7278" s="27" t="s">
        <v>82</v>
      </c>
      <c r="D7278" s="27" t="s">
        <v>93</v>
      </c>
      <c r="E7278" s="28"/>
      <c r="F7278" s="28"/>
      <c r="G7278" s="28"/>
      <c r="H7278" s="33"/>
      <c r="I7278" s="36">
        <f>I7268+I7275</f>
        <v>70549.3</v>
      </c>
    </row>
    <row r="7279" spans="2:13" ht="15" customHeight="1">
      <c r="C7279" s="27" t="s">
        <v>83</v>
      </c>
      <c r="D7279" s="27" t="str">
        <f>+"Overhead &amp; Profit "&amp;$L$3*100&amp;"%"</f>
        <v>Overhead &amp; Profit 9,5%</v>
      </c>
      <c r="E7279" s="28"/>
      <c r="F7279" s="28"/>
      <c r="G7279" s="27">
        <f>$L$3</f>
        <v>9.5000000000000001E-2</v>
      </c>
      <c r="H7279" s="28"/>
      <c r="I7279" s="36">
        <f>G7279*I7278</f>
        <v>6702.1835000000001</v>
      </c>
    </row>
    <row r="7280" spans="2:13">
      <c r="B7280" s="37" t="str">
        <f>+$M$15&amp;J7280</f>
        <v>PC18</v>
      </c>
      <c r="C7280" s="27" t="s">
        <v>1</v>
      </c>
      <c r="D7280" s="27" t="s">
        <v>94</v>
      </c>
      <c r="E7280" s="28"/>
      <c r="F7280" s="28"/>
      <c r="G7280" s="28"/>
      <c r="H7280" s="33"/>
      <c r="I7280" s="36">
        <f>SUM(I7278:I7279)</f>
        <v>77251.483500000002</v>
      </c>
      <c r="J7280" s="21">
        <v>18</v>
      </c>
      <c r="M7280" s="21"/>
    </row>
    <row r="7281" spans="2:13">
      <c r="B7281" s="26"/>
      <c r="M7281" s="21"/>
    </row>
    <row r="7282" spans="2:13" ht="15" customHeight="1">
      <c r="B7282" s="26"/>
      <c r="C7282" s="21" t="str">
        <f>VLOOKUP(B7299,'REKAP ANALISA'!$C:$G,3,0)</f>
        <v>Pengecatan 1 m2 permukaan baja galvanis secara manual sistem 1 lapis cat mutakhir</v>
      </c>
    </row>
    <row r="7283" spans="2:13" ht="15" customHeight="1">
      <c r="C7283" s="27" t="s">
        <v>0</v>
      </c>
      <c r="D7283" s="27" t="s">
        <v>60</v>
      </c>
      <c r="E7283" s="27" t="s">
        <v>59</v>
      </c>
      <c r="F7283" s="27" t="s">
        <v>61</v>
      </c>
      <c r="G7283" s="27" t="s">
        <v>62</v>
      </c>
      <c r="H7283" s="27" t="s">
        <v>85</v>
      </c>
      <c r="I7283" s="27" t="s">
        <v>86</v>
      </c>
    </row>
    <row r="7284" spans="2:13" ht="15" customHeight="1">
      <c r="C7284" s="27" t="s">
        <v>14</v>
      </c>
      <c r="D7284" s="27" t="s">
        <v>87</v>
      </c>
      <c r="E7284" s="28"/>
      <c r="F7284" s="28"/>
      <c r="G7284" s="28"/>
      <c r="H7284" s="33"/>
      <c r="I7284" s="28"/>
    </row>
    <row r="7285" spans="2:13" ht="15" customHeight="1">
      <c r="C7285" s="28"/>
      <c r="D7285" s="27" t="s">
        <v>53</v>
      </c>
      <c r="E7285" s="27" t="s">
        <v>63</v>
      </c>
      <c r="F7285" s="29" t="s">
        <v>50</v>
      </c>
      <c r="G7285" s="27">
        <v>0.06</v>
      </c>
      <c r="H7285" s="30">
        <f>VLOOKUP(E7285,UPAH!$C:$F,4,0)</f>
        <v>93000</v>
      </c>
      <c r="I7285" s="31">
        <f t="shared" ref="I7285:I7288" si="761">+G7285*H7285</f>
        <v>5580</v>
      </c>
    </row>
    <row r="7286" spans="2:13" ht="15" customHeight="1">
      <c r="C7286" s="28"/>
      <c r="D7286" s="27" t="s">
        <v>2683</v>
      </c>
      <c r="E7286" s="27" t="s">
        <v>64</v>
      </c>
      <c r="F7286" s="29" t="s">
        <v>50</v>
      </c>
      <c r="G7286" s="27">
        <v>0.06</v>
      </c>
      <c r="H7286" s="30">
        <f>VLOOKUP(E7286,UPAH!$C:$F,4,0)</f>
        <v>98000</v>
      </c>
      <c r="I7286" s="31">
        <f t="shared" si="761"/>
        <v>5880</v>
      </c>
    </row>
    <row r="7287" spans="2:13" ht="15" customHeight="1">
      <c r="C7287" s="28"/>
      <c r="D7287" s="27" t="s">
        <v>51</v>
      </c>
      <c r="E7287" s="27" t="s">
        <v>65</v>
      </c>
      <c r="F7287" s="29" t="s">
        <v>50</v>
      </c>
      <c r="G7287" s="27">
        <v>1.2E-2</v>
      </c>
      <c r="H7287" s="30">
        <f>VLOOKUP(E7287,UPAH!$C:$F,4,0)</f>
        <v>106000</v>
      </c>
      <c r="I7287" s="31">
        <f t="shared" si="761"/>
        <v>1272</v>
      </c>
    </row>
    <row r="7288" spans="2:13" ht="15" customHeight="1">
      <c r="C7288" s="28"/>
      <c r="D7288" s="27" t="s">
        <v>49</v>
      </c>
      <c r="E7288" s="27" t="s">
        <v>66</v>
      </c>
      <c r="F7288" s="29" t="s">
        <v>50</v>
      </c>
      <c r="G7288" s="27">
        <v>3.0000000000000001E-3</v>
      </c>
      <c r="H7288" s="30">
        <f>VLOOKUP(E7288,UPAH!$C:$F,4,0)</f>
        <v>111000</v>
      </c>
      <c r="I7288" s="31">
        <f t="shared" si="761"/>
        <v>333</v>
      </c>
    </row>
    <row r="7289" spans="2:13" ht="15" customHeight="1">
      <c r="C7289" s="28"/>
      <c r="D7289" s="28"/>
      <c r="E7289" s="28"/>
      <c r="F7289" s="34" t="s">
        <v>88</v>
      </c>
      <c r="G7289" s="35"/>
      <c r="H7289" s="33"/>
      <c r="I7289" s="32">
        <f>SUM(I7285:I7288)</f>
        <v>13065</v>
      </c>
    </row>
    <row r="7290" spans="2:13" ht="15" customHeight="1">
      <c r="C7290" s="27" t="s">
        <v>80</v>
      </c>
      <c r="D7290" s="27" t="s">
        <v>89</v>
      </c>
      <c r="E7290" s="28"/>
      <c r="F7290" s="28"/>
      <c r="G7290" s="28"/>
      <c r="H7290" s="33"/>
      <c r="I7290" s="28"/>
    </row>
    <row r="7291" spans="2:13" ht="15" customHeight="1">
      <c r="C7291" s="28"/>
      <c r="D7291" s="27" t="s">
        <v>2719</v>
      </c>
      <c r="E7291" s="27" t="s">
        <v>2720</v>
      </c>
      <c r="F7291" s="30" t="str">
        <f>VLOOKUP(E7291,MATERIAL!$C:$F,3,0)</f>
        <v>Kg</v>
      </c>
      <c r="G7291" s="27">
        <v>0.3</v>
      </c>
      <c r="H7291" s="30">
        <f>VLOOKUP(E7291,MATERIAL!$C:$F,4,0)</f>
        <v>81000</v>
      </c>
      <c r="I7291" s="31">
        <f t="shared" ref="I7291:I7293" si="762">+G7291*H7291</f>
        <v>24300</v>
      </c>
    </row>
    <row r="7292" spans="2:13" ht="15" customHeight="1">
      <c r="C7292" s="28"/>
      <c r="D7292" s="27" t="s">
        <v>35</v>
      </c>
      <c r="E7292" s="27" t="s">
        <v>2690</v>
      </c>
      <c r="F7292" s="30" t="str">
        <f>VLOOKUP(E7292,MATERIAL!$C:$F,3,0)</f>
        <v>Buah</v>
      </c>
      <c r="G7292" s="27">
        <v>0.01</v>
      </c>
      <c r="H7292" s="30">
        <f>VLOOKUP(E7292,MATERIAL!$C:$F,4,0)</f>
        <v>16800</v>
      </c>
      <c r="I7292" s="31">
        <f t="shared" si="762"/>
        <v>168</v>
      </c>
    </row>
    <row r="7293" spans="2:13" ht="15" customHeight="1">
      <c r="C7293" s="28"/>
      <c r="D7293" s="27" t="s">
        <v>2691</v>
      </c>
      <c r="E7293" s="27" t="s">
        <v>2692</v>
      </c>
      <c r="F7293" s="30" t="str">
        <f>VLOOKUP(E7293,MATERIAL!$C:$F,3,0)</f>
        <v>Kg</v>
      </c>
      <c r="G7293" s="27">
        <v>0.01</v>
      </c>
      <c r="H7293" s="30">
        <f>VLOOKUP(E7293,MATERIAL!$C:$F,4,0)</f>
        <v>49700</v>
      </c>
      <c r="I7293" s="31">
        <f t="shared" si="762"/>
        <v>497</v>
      </c>
    </row>
    <row r="7294" spans="2:13" ht="15" customHeight="1">
      <c r="C7294" s="28"/>
      <c r="D7294" s="28"/>
      <c r="E7294" s="28"/>
      <c r="F7294" s="34" t="s">
        <v>90</v>
      </c>
      <c r="G7294" s="35"/>
      <c r="H7294" s="33"/>
      <c r="I7294" s="32">
        <f>SUM(I7291:I7293)</f>
        <v>24965</v>
      </c>
    </row>
    <row r="7295" spans="2:13" ht="15" customHeight="1">
      <c r="C7295" s="27" t="s">
        <v>81</v>
      </c>
      <c r="D7295" s="27" t="s">
        <v>91</v>
      </c>
      <c r="E7295" s="28"/>
      <c r="F7295" s="28"/>
      <c r="G7295" s="28"/>
      <c r="H7295" s="33"/>
      <c r="I7295" s="33"/>
    </row>
    <row r="7296" spans="2:13" ht="15" customHeight="1">
      <c r="C7296" s="28"/>
      <c r="D7296" s="28"/>
      <c r="E7296" s="28"/>
      <c r="F7296" s="34" t="s">
        <v>92</v>
      </c>
      <c r="G7296" s="35"/>
      <c r="H7296" s="33"/>
      <c r="I7296" s="33"/>
    </row>
    <row r="7297" spans="2:13" ht="15" customHeight="1">
      <c r="C7297" s="27" t="s">
        <v>82</v>
      </c>
      <c r="D7297" s="27" t="s">
        <v>93</v>
      </c>
      <c r="E7297" s="28"/>
      <c r="F7297" s="28"/>
      <c r="G7297" s="28"/>
      <c r="H7297" s="33"/>
      <c r="I7297" s="36">
        <f>I7289+I7294</f>
        <v>38030</v>
      </c>
    </row>
    <row r="7298" spans="2:13" ht="15" customHeight="1">
      <c r="C7298" s="27" t="s">
        <v>83</v>
      </c>
      <c r="D7298" s="27" t="str">
        <f>+"Overhead &amp; Profit "&amp;$L$3*100&amp;"%"</f>
        <v>Overhead &amp; Profit 9,5%</v>
      </c>
      <c r="E7298" s="28"/>
      <c r="F7298" s="28"/>
      <c r="G7298" s="27">
        <f>$L$3</f>
        <v>9.5000000000000001E-2</v>
      </c>
      <c r="H7298" s="28"/>
      <c r="I7298" s="36">
        <f>G7298*I7297</f>
        <v>3612.85</v>
      </c>
    </row>
    <row r="7299" spans="2:13" ht="15" customHeight="1">
      <c r="B7299" s="37" t="str">
        <f>+$M$15&amp;J7299</f>
        <v>PC19</v>
      </c>
      <c r="C7299" s="27" t="s">
        <v>1</v>
      </c>
      <c r="D7299" s="27" t="s">
        <v>94</v>
      </c>
      <c r="E7299" s="28"/>
      <c r="F7299" s="28"/>
      <c r="G7299" s="28"/>
      <c r="H7299" s="33"/>
      <c r="I7299" s="36">
        <f>SUM(I7297:I7298)</f>
        <v>41642.85</v>
      </c>
      <c r="J7299" s="21">
        <v>19</v>
      </c>
    </row>
    <row r="7300" spans="2:13" ht="15" customHeight="1">
      <c r="B7300" s="26"/>
    </row>
    <row r="7301" spans="2:13">
      <c r="B7301" s="26"/>
      <c r="C7301" s="21" t="str">
        <f>VLOOKUP(B7320,'REKAP ANALISA'!$C:$G,3,0)</f>
        <v>Pengecatan 1 m2 permukaan baja galvanis secara manual sistem 3 lapis</v>
      </c>
      <c r="M7301" s="21"/>
    </row>
    <row r="7302" spans="2:13">
      <c r="C7302" s="27" t="s">
        <v>0</v>
      </c>
      <c r="D7302" s="27" t="s">
        <v>60</v>
      </c>
      <c r="E7302" s="27" t="s">
        <v>59</v>
      </c>
      <c r="F7302" s="27" t="s">
        <v>61</v>
      </c>
      <c r="G7302" s="27" t="s">
        <v>62</v>
      </c>
      <c r="H7302" s="27" t="s">
        <v>85</v>
      </c>
      <c r="I7302" s="27" t="s">
        <v>86</v>
      </c>
      <c r="M7302" s="21"/>
    </row>
    <row r="7303" spans="2:13" ht="15" customHeight="1">
      <c r="C7303" s="27" t="s">
        <v>14</v>
      </c>
      <c r="D7303" s="27" t="s">
        <v>87</v>
      </c>
      <c r="E7303" s="28"/>
      <c r="F7303" s="28"/>
      <c r="G7303" s="28"/>
      <c r="H7303" s="28"/>
      <c r="I7303" s="28"/>
    </row>
    <row r="7304" spans="2:13" ht="15" customHeight="1">
      <c r="C7304" s="28"/>
      <c r="D7304" s="27" t="s">
        <v>53</v>
      </c>
      <c r="E7304" s="27" t="s">
        <v>63</v>
      </c>
      <c r="F7304" s="29" t="s">
        <v>50</v>
      </c>
      <c r="G7304" s="27">
        <v>0.4</v>
      </c>
      <c r="H7304" s="30">
        <f>VLOOKUP(E7304,UPAH!$C:$F,4,0)</f>
        <v>93000</v>
      </c>
      <c r="I7304" s="31">
        <f t="shared" ref="I7304:I7307" si="763">+G7304*H7304</f>
        <v>37200</v>
      </c>
    </row>
    <row r="7305" spans="2:13" ht="15" customHeight="1">
      <c r="C7305" s="28"/>
      <c r="D7305" s="27" t="s">
        <v>2683</v>
      </c>
      <c r="E7305" s="27" t="s">
        <v>64</v>
      </c>
      <c r="F7305" s="29" t="s">
        <v>50</v>
      </c>
      <c r="G7305" s="27">
        <v>0.8</v>
      </c>
      <c r="H7305" s="30">
        <f>VLOOKUP(E7305,UPAH!$C:$F,4,0)</f>
        <v>98000</v>
      </c>
      <c r="I7305" s="31">
        <f t="shared" si="763"/>
        <v>78400</v>
      </c>
    </row>
    <row r="7306" spans="2:13" ht="15" customHeight="1">
      <c r="C7306" s="28"/>
      <c r="D7306" s="27" t="s">
        <v>51</v>
      </c>
      <c r="E7306" s="27" t="s">
        <v>65</v>
      </c>
      <c r="F7306" s="29" t="s">
        <v>50</v>
      </c>
      <c r="G7306" s="27">
        <v>0.08</v>
      </c>
      <c r="H7306" s="30">
        <f>VLOOKUP(E7306,UPAH!$C:$F,4,0)</f>
        <v>106000</v>
      </c>
      <c r="I7306" s="31">
        <f t="shared" si="763"/>
        <v>8480</v>
      </c>
    </row>
    <row r="7307" spans="2:13" ht="15" customHeight="1">
      <c r="C7307" s="28"/>
      <c r="D7307" s="27" t="s">
        <v>49</v>
      </c>
      <c r="E7307" s="27" t="s">
        <v>66</v>
      </c>
      <c r="F7307" s="29" t="s">
        <v>50</v>
      </c>
      <c r="G7307" s="27">
        <v>0.02</v>
      </c>
      <c r="H7307" s="30">
        <f>VLOOKUP(E7307,UPAH!$C:$F,4,0)</f>
        <v>111000</v>
      </c>
      <c r="I7307" s="31">
        <f t="shared" si="763"/>
        <v>2220</v>
      </c>
    </row>
    <row r="7308" spans="2:13" ht="15" customHeight="1">
      <c r="C7308" s="28"/>
      <c r="D7308" s="28"/>
      <c r="E7308" s="28"/>
      <c r="F7308" s="34" t="s">
        <v>88</v>
      </c>
      <c r="G7308" s="35"/>
      <c r="H7308" s="33"/>
      <c r="I7308" s="32">
        <f>SUM(I7304:I7307)</f>
        <v>126300</v>
      </c>
    </row>
    <row r="7309" spans="2:13" ht="15" customHeight="1">
      <c r="C7309" s="27" t="s">
        <v>80</v>
      </c>
      <c r="D7309" s="27" t="s">
        <v>89</v>
      </c>
      <c r="E7309" s="28"/>
      <c r="F7309" s="28"/>
      <c r="G7309" s="28"/>
      <c r="H7309" s="33"/>
      <c r="I7309" s="28"/>
    </row>
    <row r="7310" spans="2:13" ht="15" customHeight="1">
      <c r="C7310" s="28"/>
      <c r="D7310" s="27" t="s">
        <v>2721</v>
      </c>
      <c r="E7310" s="27" t="s">
        <v>2720</v>
      </c>
      <c r="F7310" s="30" t="str">
        <f>VLOOKUP(E7310,MATERIAL!$C:$F,3,0)</f>
        <v>Kg</v>
      </c>
      <c r="G7310" s="27">
        <v>0.11</v>
      </c>
      <c r="H7310" s="30">
        <f>VLOOKUP(E7310,MATERIAL!$C:$F,4,0)</f>
        <v>81000</v>
      </c>
      <c r="I7310" s="31">
        <f t="shared" ref="I7310:I7314" si="764">+G7310*H7310</f>
        <v>8910</v>
      </c>
    </row>
    <row r="7311" spans="2:13" ht="15" customHeight="1">
      <c r="C7311" s="28"/>
      <c r="D7311" s="27" t="s">
        <v>2722</v>
      </c>
      <c r="E7311" s="27" t="s">
        <v>2720</v>
      </c>
      <c r="F7311" s="30" t="str">
        <f>VLOOKUP(E7311,MATERIAL!$C:$F,3,0)</f>
        <v>Kg</v>
      </c>
      <c r="G7311" s="27">
        <v>0.17</v>
      </c>
      <c r="H7311" s="30">
        <f>VLOOKUP(E7311,MATERIAL!$C:$F,4,0)</f>
        <v>81000</v>
      </c>
      <c r="I7311" s="31">
        <f t="shared" si="764"/>
        <v>13770.000000000002</v>
      </c>
    </row>
    <row r="7312" spans="2:13" ht="15" customHeight="1">
      <c r="C7312" s="28"/>
      <c r="D7312" s="27" t="s">
        <v>2719</v>
      </c>
      <c r="E7312" s="27" t="s">
        <v>2720</v>
      </c>
      <c r="F7312" s="30" t="str">
        <f>VLOOKUP(E7312,MATERIAL!$C:$F,3,0)</f>
        <v>Kg</v>
      </c>
      <c r="G7312" s="27">
        <v>0.08</v>
      </c>
      <c r="H7312" s="30">
        <f>VLOOKUP(E7312,MATERIAL!$C:$F,4,0)</f>
        <v>81000</v>
      </c>
      <c r="I7312" s="31">
        <f t="shared" si="764"/>
        <v>6480</v>
      </c>
    </row>
    <row r="7313" spans="2:13" ht="15" customHeight="1">
      <c r="C7313" s="28"/>
      <c r="D7313" s="27" t="s">
        <v>35</v>
      </c>
      <c r="E7313" s="27" t="s">
        <v>2690</v>
      </c>
      <c r="F7313" s="30" t="str">
        <f>VLOOKUP(E7313,MATERIAL!$C:$F,3,0)</f>
        <v>Buah</v>
      </c>
      <c r="G7313" s="27">
        <v>0.01</v>
      </c>
      <c r="H7313" s="30">
        <f>VLOOKUP(E7313,MATERIAL!$C:$F,4,0)</f>
        <v>16800</v>
      </c>
      <c r="I7313" s="31">
        <f t="shared" si="764"/>
        <v>168</v>
      </c>
    </row>
    <row r="7314" spans="2:13" ht="15" customHeight="1">
      <c r="C7314" s="28"/>
      <c r="D7314" s="27" t="s">
        <v>2691</v>
      </c>
      <c r="E7314" s="27" t="s">
        <v>2692</v>
      </c>
      <c r="F7314" s="30" t="str">
        <f>VLOOKUP(E7314,MATERIAL!$C:$F,3,0)</f>
        <v>Kg</v>
      </c>
      <c r="G7314" s="27">
        <v>0.01</v>
      </c>
      <c r="H7314" s="30">
        <f>VLOOKUP(E7314,MATERIAL!$C:$F,4,0)</f>
        <v>49700</v>
      </c>
      <c r="I7314" s="31">
        <f t="shared" si="764"/>
        <v>497</v>
      </c>
    </row>
    <row r="7315" spans="2:13" ht="15" customHeight="1">
      <c r="C7315" s="28"/>
      <c r="D7315" s="28"/>
      <c r="E7315" s="28"/>
      <c r="F7315" s="34" t="s">
        <v>90</v>
      </c>
      <c r="G7315" s="35"/>
      <c r="H7315" s="33"/>
      <c r="I7315" s="32">
        <f>SUM(I7310:I7314)</f>
        <v>29825</v>
      </c>
    </row>
    <row r="7316" spans="2:13" ht="15" customHeight="1">
      <c r="C7316" s="27" t="s">
        <v>81</v>
      </c>
      <c r="D7316" s="27" t="s">
        <v>91</v>
      </c>
      <c r="E7316" s="28"/>
      <c r="F7316" s="28"/>
      <c r="G7316" s="28"/>
      <c r="H7316" s="33"/>
      <c r="I7316" s="33"/>
    </row>
    <row r="7317" spans="2:13" ht="15" customHeight="1">
      <c r="C7317" s="28"/>
      <c r="D7317" s="28"/>
      <c r="E7317" s="28"/>
      <c r="F7317" s="34" t="s">
        <v>92</v>
      </c>
      <c r="G7317" s="35"/>
      <c r="H7317" s="28"/>
      <c r="I7317" s="33"/>
    </row>
    <row r="7318" spans="2:13" ht="15" customHeight="1">
      <c r="C7318" s="27" t="s">
        <v>82</v>
      </c>
      <c r="D7318" s="27" t="s">
        <v>93</v>
      </c>
      <c r="E7318" s="28"/>
      <c r="F7318" s="28"/>
      <c r="G7318" s="28"/>
      <c r="H7318" s="33"/>
      <c r="I7318" s="36">
        <f>I7308+I7315</f>
        <v>156125</v>
      </c>
    </row>
    <row r="7319" spans="2:13" ht="15" customHeight="1">
      <c r="C7319" s="27" t="s">
        <v>83</v>
      </c>
      <c r="D7319" s="27" t="str">
        <f>+"Overhead &amp; Profit "&amp;$L$3*100&amp;"%"</f>
        <v>Overhead &amp; Profit 9,5%</v>
      </c>
      <c r="E7319" s="28"/>
      <c r="F7319" s="28"/>
      <c r="G7319" s="27">
        <f>$L$3</f>
        <v>9.5000000000000001E-2</v>
      </c>
      <c r="H7319" s="28"/>
      <c r="I7319" s="36">
        <f>G7319*I7318</f>
        <v>14831.875</v>
      </c>
    </row>
    <row r="7320" spans="2:13">
      <c r="B7320" s="37" t="str">
        <f>+$M$15&amp;J7320</f>
        <v>PC20</v>
      </c>
      <c r="C7320" s="27" t="s">
        <v>1</v>
      </c>
      <c r="D7320" s="27" t="s">
        <v>94</v>
      </c>
      <c r="E7320" s="28"/>
      <c r="F7320" s="28"/>
      <c r="G7320" s="28"/>
      <c r="H7320" s="33"/>
      <c r="I7320" s="36">
        <f>SUM(I7318:I7319)</f>
        <v>170956.875</v>
      </c>
      <c r="J7320" s="21">
        <v>20</v>
      </c>
      <c r="M7320" s="21"/>
    </row>
    <row r="7321" spans="2:13">
      <c r="B7321" s="26"/>
      <c r="M7321" s="21"/>
    </row>
    <row r="7322" spans="2:13" ht="15" customHeight="1">
      <c r="B7322" s="26"/>
      <c r="C7322" s="21" t="str">
        <f>VLOOKUP(B7338,'REKAP ANALISA'!$C:$G,3,0)</f>
        <v>Pengecatan 1 m2 permukaan baja galvanis secara semprot sistem 3 lapis cat mutakhir</v>
      </c>
    </row>
    <row r="7323" spans="2:13" ht="15" customHeight="1">
      <c r="C7323" s="27" t="s">
        <v>0</v>
      </c>
      <c r="D7323" s="27" t="s">
        <v>60</v>
      </c>
      <c r="E7323" s="27" t="s">
        <v>59</v>
      </c>
      <c r="F7323" s="27" t="s">
        <v>61</v>
      </c>
      <c r="G7323" s="27" t="s">
        <v>62</v>
      </c>
      <c r="H7323" s="27" t="s">
        <v>85</v>
      </c>
      <c r="I7323" s="27" t="s">
        <v>86</v>
      </c>
    </row>
    <row r="7324" spans="2:13" ht="15" customHeight="1">
      <c r="C7324" s="27" t="s">
        <v>14</v>
      </c>
      <c r="D7324" s="27" t="s">
        <v>87</v>
      </c>
      <c r="E7324" s="28"/>
      <c r="F7324" s="28"/>
      <c r="G7324" s="28"/>
      <c r="H7324" s="28"/>
      <c r="I7324" s="28"/>
    </row>
    <row r="7325" spans="2:13" ht="15" customHeight="1">
      <c r="C7325" s="28"/>
      <c r="D7325" s="27" t="s">
        <v>53</v>
      </c>
      <c r="E7325" s="27" t="s">
        <v>63</v>
      </c>
      <c r="F7325" s="29" t="s">
        <v>50</v>
      </c>
      <c r="G7325" s="27">
        <v>0.4</v>
      </c>
      <c r="H7325" s="30">
        <f>VLOOKUP(E7325,UPAH!$C:$F,4,0)</f>
        <v>93000</v>
      </c>
      <c r="I7325" s="31">
        <f t="shared" ref="I7325:I7328" si="765">+G7325*H7325</f>
        <v>37200</v>
      </c>
    </row>
    <row r="7326" spans="2:13" ht="15" customHeight="1">
      <c r="C7326" s="28"/>
      <c r="D7326" s="27" t="s">
        <v>2683</v>
      </c>
      <c r="E7326" s="27" t="s">
        <v>64</v>
      </c>
      <c r="F7326" s="29" t="s">
        <v>50</v>
      </c>
      <c r="G7326" s="27">
        <v>0.7</v>
      </c>
      <c r="H7326" s="30">
        <f>VLOOKUP(E7326,UPAH!$C:$F,4,0)</f>
        <v>98000</v>
      </c>
      <c r="I7326" s="31">
        <f t="shared" si="765"/>
        <v>68600</v>
      </c>
    </row>
    <row r="7327" spans="2:13" ht="15" customHeight="1">
      <c r="C7327" s="28"/>
      <c r="D7327" s="27" t="s">
        <v>51</v>
      </c>
      <c r="E7327" s="27" t="s">
        <v>65</v>
      </c>
      <c r="F7327" s="29" t="s">
        <v>50</v>
      </c>
      <c r="G7327" s="27">
        <v>7.0000000000000007E-2</v>
      </c>
      <c r="H7327" s="30">
        <f>VLOOKUP(E7327,UPAH!$C:$F,4,0)</f>
        <v>106000</v>
      </c>
      <c r="I7327" s="31">
        <f t="shared" si="765"/>
        <v>7420.0000000000009</v>
      </c>
    </row>
    <row r="7328" spans="2:13" ht="15" customHeight="1">
      <c r="C7328" s="28"/>
      <c r="D7328" s="27" t="s">
        <v>49</v>
      </c>
      <c r="E7328" s="27" t="s">
        <v>66</v>
      </c>
      <c r="F7328" s="29" t="s">
        <v>50</v>
      </c>
      <c r="G7328" s="27">
        <v>0.02</v>
      </c>
      <c r="H7328" s="30">
        <f>VLOOKUP(E7328,UPAH!$C:$F,4,0)</f>
        <v>111000</v>
      </c>
      <c r="I7328" s="31">
        <f t="shared" si="765"/>
        <v>2220</v>
      </c>
    </row>
    <row r="7329" spans="2:13" ht="15" customHeight="1">
      <c r="C7329" s="28"/>
      <c r="D7329" s="28"/>
      <c r="E7329" s="28"/>
      <c r="F7329" s="34" t="s">
        <v>88</v>
      </c>
      <c r="G7329" s="35"/>
      <c r="H7329" s="33"/>
      <c r="I7329" s="32">
        <f>SUM(I7325:I7328)</f>
        <v>115440</v>
      </c>
    </row>
    <row r="7330" spans="2:13" ht="15" customHeight="1">
      <c r="C7330" s="27" t="s">
        <v>80</v>
      </c>
      <c r="D7330" s="27" t="s">
        <v>89</v>
      </c>
      <c r="E7330" s="28"/>
      <c r="F7330" s="28"/>
      <c r="G7330" s="28"/>
      <c r="H7330" s="33"/>
      <c r="I7330" s="28"/>
    </row>
    <row r="7331" spans="2:13" ht="15" customHeight="1">
      <c r="C7331" s="28"/>
      <c r="D7331" s="27" t="s">
        <v>2719</v>
      </c>
      <c r="E7331" s="27" t="s">
        <v>2720</v>
      </c>
      <c r="F7331" s="30" t="str">
        <f>VLOOKUP(E7331,MATERIAL!$C:$F,3,0)</f>
        <v>Kg</v>
      </c>
      <c r="G7331" s="27">
        <v>0.3</v>
      </c>
      <c r="H7331" s="30">
        <f>VLOOKUP(E7331,MATERIAL!$C:$F,4,0)</f>
        <v>81000</v>
      </c>
      <c r="I7331" s="31">
        <f t="shared" ref="I7331:I7332" si="766">+G7331*H7331</f>
        <v>24300</v>
      </c>
    </row>
    <row r="7332" spans="2:13" ht="15" customHeight="1">
      <c r="C7332" s="28"/>
      <c r="D7332" s="27" t="s">
        <v>2691</v>
      </c>
      <c r="E7332" s="27" t="s">
        <v>2692</v>
      </c>
      <c r="F7332" s="30" t="str">
        <f>VLOOKUP(E7332,MATERIAL!$C:$F,3,0)</f>
        <v>Kg</v>
      </c>
      <c r="G7332" s="27">
        <v>0.01</v>
      </c>
      <c r="H7332" s="30">
        <f>VLOOKUP(E7332,MATERIAL!$C:$F,4,0)</f>
        <v>49700</v>
      </c>
      <c r="I7332" s="31">
        <f t="shared" si="766"/>
        <v>497</v>
      </c>
    </row>
    <row r="7333" spans="2:13" ht="15" customHeight="1">
      <c r="C7333" s="28"/>
      <c r="D7333" s="28"/>
      <c r="E7333" s="28"/>
      <c r="F7333" s="34" t="s">
        <v>90</v>
      </c>
      <c r="G7333" s="35"/>
      <c r="H7333" s="33"/>
      <c r="I7333" s="32">
        <f>SUM(I7331:I7332)</f>
        <v>24797</v>
      </c>
    </row>
    <row r="7334" spans="2:13" ht="15" customHeight="1">
      <c r="C7334" s="27" t="s">
        <v>81</v>
      </c>
      <c r="D7334" s="27" t="s">
        <v>91</v>
      </c>
      <c r="E7334" s="28"/>
      <c r="F7334" s="28"/>
      <c r="G7334" s="28"/>
      <c r="H7334" s="33"/>
      <c r="I7334" s="33"/>
    </row>
    <row r="7335" spans="2:13" ht="15" customHeight="1">
      <c r="C7335" s="28"/>
      <c r="D7335" s="28"/>
      <c r="E7335" s="28"/>
      <c r="F7335" s="34" t="s">
        <v>92</v>
      </c>
      <c r="G7335" s="35"/>
      <c r="H7335" s="33"/>
      <c r="I7335" s="33"/>
    </row>
    <row r="7336" spans="2:13" ht="15" customHeight="1">
      <c r="C7336" s="27" t="s">
        <v>82</v>
      </c>
      <c r="D7336" s="27" t="s">
        <v>93</v>
      </c>
      <c r="E7336" s="28"/>
      <c r="F7336" s="28"/>
      <c r="G7336" s="28"/>
      <c r="H7336" s="33"/>
      <c r="I7336" s="36">
        <f>I7329+I7333</f>
        <v>140237</v>
      </c>
    </row>
    <row r="7337" spans="2:13" ht="15" customHeight="1">
      <c r="C7337" s="27" t="s">
        <v>83</v>
      </c>
      <c r="D7337" s="27" t="str">
        <f>+"Overhead &amp; Profit "&amp;$L$3*100&amp;"%"</f>
        <v>Overhead &amp; Profit 9,5%</v>
      </c>
      <c r="E7337" s="28"/>
      <c r="F7337" s="28"/>
      <c r="G7337" s="27">
        <f>$L$3</f>
        <v>9.5000000000000001E-2</v>
      </c>
      <c r="H7337" s="28"/>
      <c r="I7337" s="36">
        <f>G7337*I7336</f>
        <v>13322.514999999999</v>
      </c>
    </row>
    <row r="7338" spans="2:13" ht="15" customHeight="1">
      <c r="B7338" s="37" t="str">
        <f>+$M$15&amp;J7338</f>
        <v>PC21</v>
      </c>
      <c r="C7338" s="27" t="s">
        <v>1</v>
      </c>
      <c r="D7338" s="27" t="s">
        <v>94</v>
      </c>
      <c r="E7338" s="28"/>
      <c r="F7338" s="28"/>
      <c r="G7338" s="28"/>
      <c r="H7338" s="33"/>
      <c r="I7338" s="36">
        <f>SUM(I7336:I7337)</f>
        <v>153559.51500000001</v>
      </c>
      <c r="J7338" s="21">
        <v>21</v>
      </c>
    </row>
    <row r="7339" spans="2:13" ht="15" customHeight="1">
      <c r="B7339" s="26"/>
    </row>
    <row r="7340" spans="2:13" ht="15" customHeight="1">
      <c r="B7340" s="26"/>
      <c r="C7340" s="21" t="str">
        <f>VLOOKUP(B7356,'REKAP ANALISA'!$C:$G,3,0)</f>
        <v>Plituran 10 m2 dengan plitur melamic</v>
      </c>
    </row>
    <row r="7341" spans="2:13">
      <c r="C7341" s="27" t="s">
        <v>0</v>
      </c>
      <c r="D7341" s="27" t="s">
        <v>60</v>
      </c>
      <c r="E7341" s="27" t="s">
        <v>59</v>
      </c>
      <c r="F7341" s="27" t="s">
        <v>61</v>
      </c>
      <c r="G7341" s="27" t="s">
        <v>62</v>
      </c>
      <c r="H7341" s="27" t="s">
        <v>85</v>
      </c>
      <c r="I7341" s="27" t="s">
        <v>86</v>
      </c>
      <c r="M7341" s="21"/>
    </row>
    <row r="7342" spans="2:13">
      <c r="C7342" s="27" t="s">
        <v>14</v>
      </c>
      <c r="D7342" s="27" t="s">
        <v>87</v>
      </c>
      <c r="E7342" s="28"/>
      <c r="F7342" s="28"/>
      <c r="G7342" s="28"/>
      <c r="H7342" s="28"/>
      <c r="I7342" s="28"/>
      <c r="M7342" s="21"/>
    </row>
    <row r="7343" spans="2:13" ht="15" customHeight="1">
      <c r="C7343" s="28"/>
      <c r="D7343" s="27" t="s">
        <v>53</v>
      </c>
      <c r="E7343" s="27" t="s">
        <v>63</v>
      </c>
      <c r="F7343" s="29" t="s">
        <v>50</v>
      </c>
      <c r="G7343" s="27">
        <v>0.4</v>
      </c>
      <c r="H7343" s="30">
        <f>VLOOKUP(E7343,UPAH!$C:$F,4,0)</f>
        <v>93000</v>
      </c>
      <c r="I7343" s="31">
        <f t="shared" ref="I7343:I7346" si="767">+G7343*H7343</f>
        <v>37200</v>
      </c>
    </row>
    <row r="7344" spans="2:13" ht="15" customHeight="1">
      <c r="C7344" s="28"/>
      <c r="D7344" s="27" t="s">
        <v>2683</v>
      </c>
      <c r="E7344" s="27" t="s">
        <v>64</v>
      </c>
      <c r="F7344" s="29" t="s">
        <v>50</v>
      </c>
      <c r="G7344" s="27">
        <v>0.7</v>
      </c>
      <c r="H7344" s="30">
        <f>VLOOKUP(E7344,UPAH!$C:$F,4,0)</f>
        <v>98000</v>
      </c>
      <c r="I7344" s="31">
        <f t="shared" si="767"/>
        <v>68600</v>
      </c>
    </row>
    <row r="7345" spans="2:13" ht="15" customHeight="1">
      <c r="C7345" s="28"/>
      <c r="D7345" s="27" t="s">
        <v>51</v>
      </c>
      <c r="E7345" s="27" t="s">
        <v>65</v>
      </c>
      <c r="F7345" s="29" t="s">
        <v>50</v>
      </c>
      <c r="G7345" s="27">
        <v>7.0000000000000007E-2</v>
      </c>
      <c r="H7345" s="30">
        <f>VLOOKUP(E7345,UPAH!$C:$F,4,0)</f>
        <v>106000</v>
      </c>
      <c r="I7345" s="31">
        <f t="shared" si="767"/>
        <v>7420.0000000000009</v>
      </c>
    </row>
    <row r="7346" spans="2:13" ht="15" customHeight="1">
      <c r="C7346" s="28"/>
      <c r="D7346" s="27" t="s">
        <v>49</v>
      </c>
      <c r="E7346" s="27" t="s">
        <v>66</v>
      </c>
      <c r="F7346" s="29" t="s">
        <v>50</v>
      </c>
      <c r="G7346" s="27">
        <v>0.02</v>
      </c>
      <c r="H7346" s="30">
        <f>VLOOKUP(E7346,UPAH!$C:$F,4,0)</f>
        <v>111000</v>
      </c>
      <c r="I7346" s="31">
        <f t="shared" si="767"/>
        <v>2220</v>
      </c>
    </row>
    <row r="7347" spans="2:13" ht="15" customHeight="1">
      <c r="C7347" s="28"/>
      <c r="D7347" s="28"/>
      <c r="E7347" s="28"/>
      <c r="F7347" s="34" t="s">
        <v>88</v>
      </c>
      <c r="G7347" s="35"/>
      <c r="H7347" s="33"/>
      <c r="I7347" s="32">
        <f>SUM(I7343:I7346)</f>
        <v>115440</v>
      </c>
    </row>
    <row r="7348" spans="2:13" ht="15" customHeight="1">
      <c r="C7348" s="27" t="s">
        <v>80</v>
      </c>
      <c r="D7348" s="27" t="s">
        <v>89</v>
      </c>
      <c r="E7348" s="28"/>
      <c r="F7348" s="28"/>
      <c r="G7348" s="28"/>
      <c r="H7348" s="33"/>
      <c r="I7348" s="28"/>
    </row>
    <row r="7349" spans="2:13" ht="15" customHeight="1">
      <c r="C7349" s="28"/>
      <c r="D7349" s="27" t="s">
        <v>2723</v>
      </c>
      <c r="E7349" s="27" t="s">
        <v>2688</v>
      </c>
      <c r="F7349" s="30" t="str">
        <f>VLOOKUP(E7349,MATERIAL!$C:$F,3,0)</f>
        <v>Kg</v>
      </c>
      <c r="G7349" s="27">
        <v>0.3</v>
      </c>
      <c r="H7349" s="30">
        <f>VLOOKUP(E7349,MATERIAL!$C:$F,4,0)</f>
        <v>81400</v>
      </c>
      <c r="I7349" s="31">
        <f t="shared" ref="I7349:I7350" si="768">+G7349*H7349</f>
        <v>24420</v>
      </c>
    </row>
    <row r="7350" spans="2:13" ht="15" customHeight="1">
      <c r="C7350" s="28"/>
      <c r="D7350" s="27" t="s">
        <v>2691</v>
      </c>
      <c r="E7350" s="27" t="s">
        <v>2692</v>
      </c>
      <c r="F7350" s="30" t="str">
        <f>VLOOKUP(E7350,MATERIAL!$C:$F,3,0)</f>
        <v>Kg</v>
      </c>
      <c r="G7350" s="27">
        <v>0.01</v>
      </c>
      <c r="H7350" s="30">
        <f>VLOOKUP(E7350,MATERIAL!$C:$F,4,0)</f>
        <v>49700</v>
      </c>
      <c r="I7350" s="31">
        <f t="shared" si="768"/>
        <v>497</v>
      </c>
    </row>
    <row r="7351" spans="2:13" ht="15" customHeight="1">
      <c r="C7351" s="28"/>
      <c r="D7351" s="28"/>
      <c r="E7351" s="28"/>
      <c r="F7351" s="34" t="s">
        <v>90</v>
      </c>
      <c r="G7351" s="35"/>
      <c r="H7351" s="33"/>
      <c r="I7351" s="32">
        <f>SUM(I7349:I7350)</f>
        <v>24917</v>
      </c>
    </row>
    <row r="7352" spans="2:13" ht="15" customHeight="1">
      <c r="C7352" s="27" t="s">
        <v>81</v>
      </c>
      <c r="D7352" s="27" t="s">
        <v>91</v>
      </c>
      <c r="E7352" s="28"/>
      <c r="F7352" s="28"/>
      <c r="G7352" s="28"/>
      <c r="H7352" s="33"/>
      <c r="I7352" s="33"/>
    </row>
    <row r="7353" spans="2:13" ht="15" customHeight="1">
      <c r="C7353" s="28"/>
      <c r="D7353" s="28"/>
      <c r="E7353" s="28"/>
      <c r="F7353" s="34" t="s">
        <v>92</v>
      </c>
      <c r="G7353" s="35"/>
      <c r="H7353" s="33"/>
      <c r="I7353" s="33"/>
    </row>
    <row r="7354" spans="2:13" ht="15" customHeight="1">
      <c r="C7354" s="27" t="s">
        <v>82</v>
      </c>
      <c r="D7354" s="27" t="s">
        <v>93</v>
      </c>
      <c r="E7354" s="28"/>
      <c r="F7354" s="28"/>
      <c r="G7354" s="28"/>
      <c r="H7354" s="33"/>
      <c r="I7354" s="36">
        <f>I7347+I7351</f>
        <v>140357</v>
      </c>
    </row>
    <row r="7355" spans="2:13" ht="15" customHeight="1">
      <c r="C7355" s="27" t="s">
        <v>83</v>
      </c>
      <c r="D7355" s="27" t="str">
        <f>+"Overhead &amp; Profit "&amp;$L$3*100&amp;"%"</f>
        <v>Overhead &amp; Profit 9,5%</v>
      </c>
      <c r="E7355" s="28"/>
      <c r="F7355" s="28"/>
      <c r="G7355" s="27">
        <f>$L$3</f>
        <v>9.5000000000000001E-2</v>
      </c>
      <c r="H7355" s="28"/>
      <c r="I7355" s="36">
        <f>G7355*I7354</f>
        <v>13333.915000000001</v>
      </c>
    </row>
    <row r="7356" spans="2:13" ht="15" customHeight="1">
      <c r="B7356" s="37" t="str">
        <f>+$M$15&amp;J7356</f>
        <v>PC22</v>
      </c>
      <c r="C7356" s="27" t="s">
        <v>1</v>
      </c>
      <c r="D7356" s="27" t="s">
        <v>94</v>
      </c>
      <c r="E7356" s="28"/>
      <c r="F7356" s="28"/>
      <c r="G7356" s="28"/>
      <c r="H7356" s="33"/>
      <c r="I7356" s="36">
        <f>SUM(I7354:I7355)</f>
        <v>153690.91500000001</v>
      </c>
      <c r="J7356" s="21">
        <v>22</v>
      </c>
    </row>
    <row r="7357" spans="2:13" ht="15" customHeight="1">
      <c r="B7357" s="26"/>
    </row>
    <row r="7358" spans="2:13" ht="15" customHeight="1">
      <c r="B7358" s="26"/>
      <c r="C7358" s="21" t="str">
        <f>'REKAP ANALISA'!D423</f>
        <v>HARGA SATUAN PEKERJAAN SANITASI DALAM GEDUNG</v>
      </c>
    </row>
    <row r="7359" spans="2:13">
      <c r="B7359" s="26"/>
      <c r="C7359" s="21" t="str">
        <f>VLOOKUP(B7375,'REKAP ANALISA'!$C:$G,3,0)</f>
        <v>(K3) Pemasangan 1 buah closet duduk/monoblock</v>
      </c>
      <c r="M7359" s="21"/>
    </row>
    <row r="7360" spans="2:13">
      <c r="C7360" s="27" t="s">
        <v>0</v>
      </c>
      <c r="D7360" s="27" t="s">
        <v>60</v>
      </c>
      <c r="E7360" s="27" t="s">
        <v>59</v>
      </c>
      <c r="F7360" s="27" t="s">
        <v>61</v>
      </c>
      <c r="G7360" s="27" t="s">
        <v>62</v>
      </c>
      <c r="H7360" s="27" t="s">
        <v>85</v>
      </c>
      <c r="I7360" s="27" t="s">
        <v>86</v>
      </c>
      <c r="M7360" s="21"/>
    </row>
    <row r="7361" spans="2:10" ht="15" customHeight="1">
      <c r="C7361" s="27" t="s">
        <v>14</v>
      </c>
      <c r="D7361" s="27" t="s">
        <v>87</v>
      </c>
      <c r="E7361" s="28"/>
      <c r="F7361" s="28"/>
      <c r="G7361" s="28"/>
      <c r="H7361" s="28"/>
      <c r="I7361" s="28"/>
    </row>
    <row r="7362" spans="2:10" ht="15" customHeight="1">
      <c r="C7362" s="28"/>
      <c r="D7362" s="27" t="s">
        <v>53</v>
      </c>
      <c r="E7362" s="27" t="s">
        <v>63</v>
      </c>
      <c r="F7362" s="29" t="s">
        <v>50</v>
      </c>
      <c r="G7362" s="27">
        <v>3.3</v>
      </c>
      <c r="H7362" s="30">
        <f>VLOOKUP(E7362,UPAH!$C:$F,4,0)</f>
        <v>93000</v>
      </c>
      <c r="I7362" s="31">
        <f t="shared" ref="I7362:I7365" si="769">+G7362*H7362</f>
        <v>306900</v>
      </c>
    </row>
    <row r="7363" spans="2:10" ht="15" customHeight="1">
      <c r="C7363" s="28"/>
      <c r="D7363" s="27" t="s">
        <v>2167</v>
      </c>
      <c r="E7363" s="27" t="s">
        <v>64</v>
      </c>
      <c r="F7363" s="29" t="s">
        <v>50</v>
      </c>
      <c r="G7363" s="27">
        <v>1.1000000000000001</v>
      </c>
      <c r="H7363" s="30">
        <f>VLOOKUP(E7363,UPAH!$C:$F,4,0)</f>
        <v>98000</v>
      </c>
      <c r="I7363" s="31">
        <f t="shared" si="769"/>
        <v>107800.00000000001</v>
      </c>
    </row>
    <row r="7364" spans="2:10" ht="15" customHeight="1">
      <c r="C7364" s="28"/>
      <c r="D7364" s="27" t="s">
        <v>51</v>
      </c>
      <c r="E7364" s="27" t="s">
        <v>65</v>
      </c>
      <c r="F7364" s="29" t="s">
        <v>50</v>
      </c>
      <c r="G7364" s="27">
        <v>0.01</v>
      </c>
      <c r="H7364" s="30">
        <f>VLOOKUP(E7364,UPAH!$C:$F,4,0)</f>
        <v>106000</v>
      </c>
      <c r="I7364" s="31">
        <f t="shared" si="769"/>
        <v>1060</v>
      </c>
    </row>
    <row r="7365" spans="2:10" ht="15" customHeight="1">
      <c r="C7365" s="28"/>
      <c r="D7365" s="27" t="s">
        <v>49</v>
      </c>
      <c r="E7365" s="27" t="s">
        <v>66</v>
      </c>
      <c r="F7365" s="29" t="s">
        <v>50</v>
      </c>
      <c r="G7365" s="27">
        <v>0.16</v>
      </c>
      <c r="H7365" s="30">
        <f>VLOOKUP(E7365,UPAH!$C:$F,4,0)</f>
        <v>111000</v>
      </c>
      <c r="I7365" s="31">
        <f t="shared" si="769"/>
        <v>17760</v>
      </c>
    </row>
    <row r="7366" spans="2:10" ht="15" customHeight="1">
      <c r="C7366" s="28"/>
      <c r="D7366" s="28"/>
      <c r="E7366" s="28"/>
      <c r="F7366" s="34" t="s">
        <v>88</v>
      </c>
      <c r="G7366" s="35"/>
      <c r="H7366" s="33"/>
      <c r="I7366" s="32">
        <f>SUM(I7362:I7365)</f>
        <v>433520</v>
      </c>
    </row>
    <row r="7367" spans="2:10" ht="15" customHeight="1">
      <c r="C7367" s="27" t="s">
        <v>80</v>
      </c>
      <c r="D7367" s="27" t="s">
        <v>89</v>
      </c>
      <c r="E7367" s="28"/>
      <c r="F7367" s="28"/>
      <c r="G7367" s="28"/>
      <c r="H7367" s="33"/>
      <c r="I7367" s="28"/>
    </row>
    <row r="7368" spans="2:10" ht="15" customHeight="1">
      <c r="C7368" s="28"/>
      <c r="D7368" s="27" t="s">
        <v>2724</v>
      </c>
      <c r="E7368" s="27" t="s">
        <v>2725</v>
      </c>
      <c r="F7368" s="30" t="str">
        <f>VLOOKUP(E7368,MATERIAL!$C:$F,3,0)</f>
        <v>Unit</v>
      </c>
      <c r="G7368" s="27">
        <v>1</v>
      </c>
      <c r="H7368" s="30">
        <f>VLOOKUP(E7368,MATERIAL!$C:$F,4,0)</f>
        <v>767300</v>
      </c>
      <c r="I7368" s="31">
        <f t="shared" ref="I7368:I7369" si="770">+G7368*H7368</f>
        <v>767300</v>
      </c>
    </row>
    <row r="7369" spans="2:10" ht="15" customHeight="1">
      <c r="C7369" s="28"/>
      <c r="D7369" s="27" t="s">
        <v>77</v>
      </c>
      <c r="E7369" s="28"/>
      <c r="F7369" s="29" t="s">
        <v>55</v>
      </c>
      <c r="G7369" s="27">
        <v>0.06</v>
      </c>
      <c r="H7369" s="32">
        <f>I7368</f>
        <v>767300</v>
      </c>
      <c r="I7369" s="31">
        <f t="shared" si="770"/>
        <v>46038</v>
      </c>
    </row>
    <row r="7370" spans="2:10" ht="15" customHeight="1">
      <c r="C7370" s="28"/>
      <c r="D7370" s="28"/>
      <c r="E7370" s="28"/>
      <c r="F7370" s="34" t="s">
        <v>90</v>
      </c>
      <c r="G7370" s="35"/>
      <c r="H7370" s="33"/>
      <c r="I7370" s="32">
        <f>SUM(I7368:I7369)</f>
        <v>813338</v>
      </c>
    </row>
    <row r="7371" spans="2:10" ht="15" customHeight="1">
      <c r="C7371" s="27" t="s">
        <v>81</v>
      </c>
      <c r="D7371" s="27" t="s">
        <v>91</v>
      </c>
      <c r="E7371" s="28"/>
      <c r="F7371" s="28"/>
      <c r="G7371" s="28"/>
      <c r="H7371" s="33"/>
      <c r="I7371" s="33"/>
    </row>
    <row r="7372" spans="2:10" ht="15" customHeight="1">
      <c r="C7372" s="28"/>
      <c r="D7372" s="28"/>
      <c r="E7372" s="28"/>
      <c r="F7372" s="34" t="s">
        <v>92</v>
      </c>
      <c r="G7372" s="35"/>
      <c r="H7372" s="33"/>
      <c r="I7372" s="33"/>
    </row>
    <row r="7373" spans="2:10" ht="15" customHeight="1">
      <c r="C7373" s="27" t="s">
        <v>82</v>
      </c>
      <c r="D7373" s="27" t="s">
        <v>93</v>
      </c>
      <c r="E7373" s="28"/>
      <c r="F7373" s="28"/>
      <c r="G7373" s="28"/>
      <c r="H7373" s="33"/>
      <c r="I7373" s="36">
        <f>I7366+I7370</f>
        <v>1246858</v>
      </c>
    </row>
    <row r="7374" spans="2:10" ht="15" customHeight="1">
      <c r="C7374" s="27" t="s">
        <v>83</v>
      </c>
      <c r="D7374" s="27" t="str">
        <f>+"Overhead &amp; Profit "&amp;$L$3*100&amp;"%"</f>
        <v>Overhead &amp; Profit 9,5%</v>
      </c>
      <c r="E7374" s="28"/>
      <c r="F7374" s="28"/>
      <c r="G7374" s="27">
        <f>$L$3</f>
        <v>9.5000000000000001E-2</v>
      </c>
      <c r="H7374" s="28"/>
      <c r="I7374" s="36">
        <f>G7374*I7373</f>
        <v>118451.51</v>
      </c>
    </row>
    <row r="7375" spans="2:10" ht="15" customHeight="1">
      <c r="B7375" s="37" t="str">
        <f>+$M$16&amp;J7375</f>
        <v>PSD1</v>
      </c>
      <c r="C7375" s="27" t="s">
        <v>1</v>
      </c>
      <c r="D7375" s="27" t="s">
        <v>94</v>
      </c>
      <c r="E7375" s="28"/>
      <c r="F7375" s="28"/>
      <c r="G7375" s="28"/>
      <c r="H7375" s="33"/>
      <c r="I7375" s="36">
        <f>SUM(I7373:I7374)</f>
        <v>1365309.51</v>
      </c>
      <c r="J7375" s="21">
        <v>1</v>
      </c>
    </row>
    <row r="7376" spans="2:10" ht="15" customHeight="1">
      <c r="B7376" s="26"/>
    </row>
    <row r="7377" spans="2:13">
      <c r="B7377" s="26"/>
      <c r="C7377" s="21" t="str">
        <f>VLOOKUP(B7394,'REKAP ANALISA'!$C:$G,3,0)</f>
        <v>Pemasangan 1 buah closet jongkok porslen</v>
      </c>
      <c r="M7377" s="21"/>
    </row>
    <row r="7378" spans="2:13">
      <c r="C7378" s="27" t="s">
        <v>0</v>
      </c>
      <c r="D7378" s="27" t="s">
        <v>60</v>
      </c>
      <c r="E7378" s="27" t="s">
        <v>59</v>
      </c>
      <c r="F7378" s="27" t="s">
        <v>61</v>
      </c>
      <c r="G7378" s="27" t="s">
        <v>62</v>
      </c>
      <c r="H7378" s="27" t="s">
        <v>85</v>
      </c>
      <c r="I7378" s="27" t="s">
        <v>86</v>
      </c>
      <c r="M7378" s="21"/>
    </row>
    <row r="7379" spans="2:13">
      <c r="C7379" s="27" t="s">
        <v>14</v>
      </c>
      <c r="D7379" s="27" t="s">
        <v>87</v>
      </c>
      <c r="E7379" s="28"/>
      <c r="F7379" s="28"/>
      <c r="G7379" s="28"/>
      <c r="H7379" s="28"/>
      <c r="I7379" s="28"/>
      <c r="M7379" s="21"/>
    </row>
    <row r="7380" spans="2:13" ht="15" customHeight="1">
      <c r="C7380" s="28"/>
      <c r="D7380" s="27" t="s">
        <v>53</v>
      </c>
      <c r="E7380" s="27" t="s">
        <v>63</v>
      </c>
      <c r="F7380" s="29" t="s">
        <v>50</v>
      </c>
      <c r="G7380" s="27">
        <v>1</v>
      </c>
      <c r="H7380" s="30">
        <f>VLOOKUP(E7380,UPAH!$C:$F,4,0)</f>
        <v>93000</v>
      </c>
      <c r="I7380" s="31">
        <f t="shared" ref="I7380:I7383" si="771">+G7380*H7380</f>
        <v>93000</v>
      </c>
    </row>
    <row r="7381" spans="2:13" ht="15" customHeight="1">
      <c r="C7381" s="28"/>
      <c r="D7381" s="27" t="s">
        <v>2167</v>
      </c>
      <c r="E7381" s="27" t="s">
        <v>64</v>
      </c>
      <c r="F7381" s="29" t="s">
        <v>50</v>
      </c>
      <c r="G7381" s="27">
        <v>1.5</v>
      </c>
      <c r="H7381" s="30">
        <f>VLOOKUP(E7381,UPAH!$C:$F,4,0)</f>
        <v>98000</v>
      </c>
      <c r="I7381" s="31">
        <f t="shared" si="771"/>
        <v>147000</v>
      </c>
    </row>
    <row r="7382" spans="2:13" ht="15" customHeight="1">
      <c r="C7382" s="28"/>
      <c r="D7382" s="27" t="s">
        <v>51</v>
      </c>
      <c r="E7382" s="27" t="s">
        <v>65</v>
      </c>
      <c r="F7382" s="29" t="s">
        <v>50</v>
      </c>
      <c r="G7382" s="27">
        <v>0.15</v>
      </c>
      <c r="H7382" s="30">
        <f>VLOOKUP(E7382,UPAH!$C:$F,4,0)</f>
        <v>106000</v>
      </c>
      <c r="I7382" s="31">
        <f t="shared" si="771"/>
        <v>15900</v>
      </c>
    </row>
    <row r="7383" spans="2:13" ht="15" customHeight="1">
      <c r="C7383" s="28"/>
      <c r="D7383" s="27" t="s">
        <v>49</v>
      </c>
      <c r="E7383" s="27" t="s">
        <v>66</v>
      </c>
      <c r="F7383" s="29" t="s">
        <v>50</v>
      </c>
      <c r="G7383" s="27">
        <v>0.16</v>
      </c>
      <c r="H7383" s="30">
        <f>VLOOKUP(E7383,UPAH!$C:$F,4,0)</f>
        <v>111000</v>
      </c>
      <c r="I7383" s="31">
        <f t="shared" si="771"/>
        <v>17760</v>
      </c>
    </row>
    <row r="7384" spans="2:13" ht="15" customHeight="1">
      <c r="C7384" s="28"/>
      <c r="D7384" s="28"/>
      <c r="E7384" s="28"/>
      <c r="F7384" s="34" t="s">
        <v>88</v>
      </c>
      <c r="G7384" s="35"/>
      <c r="H7384" s="33"/>
      <c r="I7384" s="32">
        <f>SUM(I7380:I7383)</f>
        <v>273660</v>
      </c>
    </row>
    <row r="7385" spans="2:13" ht="15" customHeight="1">
      <c r="C7385" s="27" t="s">
        <v>80</v>
      </c>
      <c r="D7385" s="27" t="s">
        <v>89</v>
      </c>
      <c r="E7385" s="28"/>
      <c r="F7385" s="28"/>
      <c r="G7385" s="28"/>
      <c r="H7385" s="33"/>
      <c r="I7385" s="28"/>
    </row>
    <row r="7386" spans="2:13" ht="15" customHeight="1">
      <c r="C7386" s="28"/>
      <c r="D7386" s="27" t="s">
        <v>2726</v>
      </c>
      <c r="E7386" s="27" t="s">
        <v>2727</v>
      </c>
      <c r="F7386" s="30" t="str">
        <f>VLOOKUP(E7386,MATERIAL!$C:$F,3,0)</f>
        <v>Unit</v>
      </c>
      <c r="G7386" s="27">
        <v>1</v>
      </c>
      <c r="H7386" s="30">
        <f>VLOOKUP(E7386,MATERIAL!$C:$F,4,0)</f>
        <v>384100</v>
      </c>
      <c r="I7386" s="31">
        <f t="shared" ref="I7386:I7388" si="772">+G7386*H7386</f>
        <v>384100</v>
      </c>
    </row>
    <row r="7387" spans="2:13" ht="15" customHeight="1">
      <c r="C7387" s="28"/>
      <c r="D7387" s="27" t="s">
        <v>103</v>
      </c>
      <c r="E7387" s="27" t="s">
        <v>104</v>
      </c>
      <c r="F7387" s="30" t="str">
        <f>VLOOKUP(E7387,MATERIAL!$C:$F,3,0)</f>
        <v>Kg</v>
      </c>
      <c r="G7387" s="27">
        <v>6</v>
      </c>
      <c r="H7387" s="30">
        <f>VLOOKUP(E7387,MATERIAL!$C:$F,4,0)</f>
        <v>1250</v>
      </c>
      <c r="I7387" s="31">
        <f t="shared" si="772"/>
        <v>7500</v>
      </c>
    </row>
    <row r="7388" spans="2:13" ht="15" customHeight="1">
      <c r="C7388" s="28"/>
      <c r="D7388" s="27" t="s">
        <v>44</v>
      </c>
      <c r="E7388" s="27" t="s">
        <v>2170</v>
      </c>
      <c r="F7388" s="30" t="str">
        <f>VLOOKUP(E7388,MATERIAL!$C:$F,3,0)</f>
        <v>m3</v>
      </c>
      <c r="G7388" s="27">
        <v>0.01</v>
      </c>
      <c r="H7388" s="30">
        <f>VLOOKUP(E7388,MATERIAL!$C:$F,4,0)</f>
        <v>131100</v>
      </c>
      <c r="I7388" s="31">
        <f t="shared" si="772"/>
        <v>1311</v>
      </c>
    </row>
    <row r="7389" spans="2:13" ht="15" customHeight="1">
      <c r="C7389" s="28"/>
      <c r="D7389" s="28"/>
      <c r="E7389" s="28"/>
      <c r="F7389" s="34" t="s">
        <v>90</v>
      </c>
      <c r="G7389" s="35"/>
      <c r="H7389" s="33"/>
      <c r="I7389" s="32">
        <f>SUM(I7386:I7388)</f>
        <v>392911</v>
      </c>
    </row>
    <row r="7390" spans="2:13" ht="15" customHeight="1">
      <c r="C7390" s="27" t="s">
        <v>81</v>
      </c>
      <c r="D7390" s="27" t="s">
        <v>91</v>
      </c>
      <c r="E7390" s="28"/>
      <c r="F7390" s="28"/>
      <c r="G7390" s="28"/>
      <c r="H7390" s="33"/>
      <c r="I7390" s="33"/>
    </row>
    <row r="7391" spans="2:13" ht="15" customHeight="1">
      <c r="C7391" s="28"/>
      <c r="D7391" s="28"/>
      <c r="E7391" s="28"/>
      <c r="F7391" s="34" t="s">
        <v>92</v>
      </c>
      <c r="G7391" s="35"/>
      <c r="H7391" s="33"/>
      <c r="I7391" s="33"/>
    </row>
    <row r="7392" spans="2:13" ht="15" customHeight="1">
      <c r="C7392" s="27" t="s">
        <v>82</v>
      </c>
      <c r="D7392" s="27" t="s">
        <v>93</v>
      </c>
      <c r="E7392" s="28"/>
      <c r="F7392" s="28"/>
      <c r="G7392" s="28"/>
      <c r="H7392" s="33"/>
      <c r="I7392" s="36">
        <f>I7384+I7389</f>
        <v>666571</v>
      </c>
    </row>
    <row r="7393" spans="2:13" ht="15" customHeight="1">
      <c r="C7393" s="27" t="s">
        <v>83</v>
      </c>
      <c r="D7393" s="27" t="str">
        <f>+"Overhead &amp; Profit "&amp;$L$3*100&amp;"%"</f>
        <v>Overhead &amp; Profit 9,5%</v>
      </c>
      <c r="E7393" s="28"/>
      <c r="F7393" s="28"/>
      <c r="G7393" s="27">
        <f>$L$3</f>
        <v>9.5000000000000001E-2</v>
      </c>
      <c r="H7393" s="28"/>
      <c r="I7393" s="36">
        <f>G7393*I7392</f>
        <v>63324.245000000003</v>
      </c>
    </row>
    <row r="7394" spans="2:13" ht="15" customHeight="1">
      <c r="B7394" s="37" t="str">
        <f>+$M$16&amp;J7394</f>
        <v>PSD2</v>
      </c>
      <c r="C7394" s="27" t="s">
        <v>1</v>
      </c>
      <c r="D7394" s="27" t="s">
        <v>94</v>
      </c>
      <c r="E7394" s="28"/>
      <c r="F7394" s="28"/>
      <c r="G7394" s="28"/>
      <c r="H7394" s="33"/>
      <c r="I7394" s="36">
        <f>SUM(I7392:I7393)</f>
        <v>729895.245</v>
      </c>
      <c r="J7394" s="21">
        <v>2</v>
      </c>
    </row>
    <row r="7395" spans="2:13" ht="15" customHeight="1">
      <c r="B7395" s="26"/>
    </row>
    <row r="7396" spans="2:13">
      <c r="B7396" s="26"/>
      <c r="C7396" s="21" t="str">
        <f>VLOOKUP(B7414,'REKAP ANALISA'!$C:$G,3,0)</f>
        <v>Pemasangan 1 buah closet jongkok teraso</v>
      </c>
      <c r="M7396" s="21"/>
    </row>
    <row r="7397" spans="2:13">
      <c r="C7397" s="27" t="s">
        <v>0</v>
      </c>
      <c r="D7397" s="27" t="s">
        <v>60</v>
      </c>
      <c r="E7397" s="27" t="s">
        <v>59</v>
      </c>
      <c r="F7397" s="27" t="s">
        <v>61</v>
      </c>
      <c r="G7397" s="27" t="s">
        <v>62</v>
      </c>
      <c r="H7397" s="27" t="s">
        <v>85</v>
      </c>
      <c r="I7397" s="27" t="s">
        <v>86</v>
      </c>
      <c r="M7397" s="21"/>
    </row>
    <row r="7398" spans="2:13" ht="15" customHeight="1">
      <c r="C7398" s="27" t="s">
        <v>14</v>
      </c>
      <c r="D7398" s="27" t="s">
        <v>87</v>
      </c>
      <c r="E7398" s="28"/>
      <c r="F7398" s="28"/>
      <c r="G7398" s="28"/>
      <c r="H7398" s="28"/>
      <c r="I7398" s="28"/>
    </row>
    <row r="7399" spans="2:13" ht="15" customHeight="1">
      <c r="C7399" s="28"/>
      <c r="D7399" s="27" t="s">
        <v>53</v>
      </c>
      <c r="E7399" s="27" t="s">
        <v>63</v>
      </c>
      <c r="F7399" s="29" t="s">
        <v>50</v>
      </c>
      <c r="G7399" s="27">
        <v>1</v>
      </c>
      <c r="H7399" s="30">
        <f>VLOOKUP(E7399,UPAH!$C:$F,4,0)</f>
        <v>93000</v>
      </c>
      <c r="I7399" s="31">
        <f t="shared" ref="I7399:I7402" si="773">+G7399*H7399</f>
        <v>93000</v>
      </c>
    </row>
    <row r="7400" spans="2:13" ht="15" customHeight="1">
      <c r="C7400" s="28"/>
      <c r="D7400" s="27" t="s">
        <v>2167</v>
      </c>
      <c r="E7400" s="27" t="s">
        <v>64</v>
      </c>
      <c r="F7400" s="29" t="s">
        <v>50</v>
      </c>
      <c r="G7400" s="27">
        <v>1.5</v>
      </c>
      <c r="H7400" s="30">
        <f>VLOOKUP(E7400,UPAH!$C:$F,4,0)</f>
        <v>98000</v>
      </c>
      <c r="I7400" s="31">
        <f t="shared" si="773"/>
        <v>147000</v>
      </c>
    </row>
    <row r="7401" spans="2:13" ht="15" customHeight="1">
      <c r="C7401" s="28"/>
      <c r="D7401" s="27" t="s">
        <v>51</v>
      </c>
      <c r="E7401" s="27" t="s">
        <v>65</v>
      </c>
      <c r="F7401" s="29" t="s">
        <v>50</v>
      </c>
      <c r="G7401" s="27">
        <v>0.15</v>
      </c>
      <c r="H7401" s="30">
        <f>VLOOKUP(E7401,UPAH!$C:$F,4,0)</f>
        <v>106000</v>
      </c>
      <c r="I7401" s="31">
        <f t="shared" si="773"/>
        <v>15900</v>
      </c>
    </row>
    <row r="7402" spans="2:13" ht="15" customHeight="1">
      <c r="C7402" s="28"/>
      <c r="D7402" s="27" t="s">
        <v>49</v>
      </c>
      <c r="E7402" s="27" t="s">
        <v>66</v>
      </c>
      <c r="F7402" s="29" t="s">
        <v>50</v>
      </c>
      <c r="G7402" s="27">
        <v>0.05</v>
      </c>
      <c r="H7402" s="30">
        <f>VLOOKUP(E7402,UPAH!$C:$F,4,0)</f>
        <v>111000</v>
      </c>
      <c r="I7402" s="31">
        <f t="shared" si="773"/>
        <v>5550</v>
      </c>
    </row>
    <row r="7403" spans="2:13" ht="15" customHeight="1">
      <c r="C7403" s="28"/>
      <c r="D7403" s="28"/>
      <c r="E7403" s="28"/>
      <c r="F7403" s="34" t="s">
        <v>88</v>
      </c>
      <c r="G7403" s="35"/>
      <c r="H7403" s="33"/>
      <c r="I7403" s="32">
        <f>SUM(I7399:I7402)</f>
        <v>261450</v>
      </c>
    </row>
    <row r="7404" spans="2:13" ht="15" customHeight="1">
      <c r="C7404" s="27" t="s">
        <v>80</v>
      </c>
      <c r="D7404" s="27" t="s">
        <v>89</v>
      </c>
      <c r="E7404" s="28"/>
      <c r="F7404" s="28"/>
      <c r="G7404" s="28"/>
      <c r="H7404" s="33"/>
      <c r="I7404" s="28"/>
    </row>
    <row r="7405" spans="2:13" ht="15" customHeight="1">
      <c r="C7405" s="28"/>
      <c r="D7405" s="27" t="s">
        <v>2726</v>
      </c>
      <c r="E7405" s="27" t="s">
        <v>2727</v>
      </c>
      <c r="F7405" s="30" t="str">
        <f>VLOOKUP(E7405,MATERIAL!$C:$F,3,0)</f>
        <v>Unit</v>
      </c>
      <c r="G7405" s="27">
        <v>1</v>
      </c>
      <c r="H7405" s="30">
        <f>VLOOKUP(E7405,MATERIAL!$C:$F,4,0)</f>
        <v>384100</v>
      </c>
      <c r="I7405" s="31">
        <f t="shared" ref="I7405:I7408" si="774">+G7405*H7405</f>
        <v>384100</v>
      </c>
    </row>
    <row r="7406" spans="2:13" ht="15" customHeight="1">
      <c r="C7406" s="28"/>
      <c r="D7406" s="27" t="s">
        <v>103</v>
      </c>
      <c r="E7406" s="27" t="s">
        <v>104</v>
      </c>
      <c r="F7406" s="30" t="str">
        <f>VLOOKUP(E7406,MATERIAL!$C:$F,3,0)</f>
        <v>Kg</v>
      </c>
      <c r="G7406" s="27">
        <v>6</v>
      </c>
      <c r="H7406" s="30">
        <f>VLOOKUP(E7406,MATERIAL!$C:$F,4,0)</f>
        <v>1250</v>
      </c>
      <c r="I7406" s="31">
        <f t="shared" si="774"/>
        <v>7500</v>
      </c>
    </row>
    <row r="7407" spans="2:13" ht="15" customHeight="1">
      <c r="C7407" s="28"/>
      <c r="D7407" s="27" t="s">
        <v>44</v>
      </c>
      <c r="E7407" s="27" t="s">
        <v>2170</v>
      </c>
      <c r="F7407" s="30" t="str">
        <f>VLOOKUP(E7407,MATERIAL!$C:$F,3,0)</f>
        <v>m3</v>
      </c>
      <c r="G7407" s="27">
        <v>0.01</v>
      </c>
      <c r="H7407" s="30">
        <f>VLOOKUP(E7407,MATERIAL!$C:$F,4,0)</f>
        <v>131100</v>
      </c>
      <c r="I7407" s="31">
        <f t="shared" si="774"/>
        <v>1311</v>
      </c>
    </row>
    <row r="7408" spans="2:13" ht="15" customHeight="1">
      <c r="C7408" s="28"/>
      <c r="D7408" s="27" t="s">
        <v>74</v>
      </c>
      <c r="E7408" s="27" t="s">
        <v>2171</v>
      </c>
      <c r="F7408" s="30" t="str">
        <f>VLOOKUP(E7408,MATERIAL!$C:$F,3,0)</f>
        <v>Buah</v>
      </c>
      <c r="G7408" s="27">
        <v>7</v>
      </c>
      <c r="H7408" s="30">
        <f>VLOOKUP(E7408,MATERIAL!$C:$F,4,0)</f>
        <v>700</v>
      </c>
      <c r="I7408" s="31">
        <f t="shared" si="774"/>
        <v>4900</v>
      </c>
    </row>
    <row r="7409" spans="2:13" ht="15" customHeight="1">
      <c r="C7409" s="28"/>
      <c r="D7409" s="28"/>
      <c r="E7409" s="28"/>
      <c r="F7409" s="34" t="s">
        <v>90</v>
      </c>
      <c r="G7409" s="35"/>
      <c r="H7409" s="33"/>
      <c r="I7409" s="32">
        <f>SUM(I7405:I7408)</f>
        <v>397811</v>
      </c>
    </row>
    <row r="7410" spans="2:13" ht="15" customHeight="1">
      <c r="C7410" s="27" t="s">
        <v>81</v>
      </c>
      <c r="D7410" s="27" t="s">
        <v>91</v>
      </c>
      <c r="E7410" s="28"/>
      <c r="F7410" s="28"/>
      <c r="G7410" s="28"/>
      <c r="H7410" s="33"/>
      <c r="I7410" s="33"/>
    </row>
    <row r="7411" spans="2:13" ht="15" customHeight="1">
      <c r="C7411" s="28"/>
      <c r="D7411" s="28"/>
      <c r="E7411" s="28"/>
      <c r="F7411" s="34" t="s">
        <v>92</v>
      </c>
      <c r="G7411" s="35"/>
      <c r="H7411" s="33"/>
      <c r="I7411" s="33"/>
    </row>
    <row r="7412" spans="2:13" ht="15" customHeight="1">
      <c r="C7412" s="27" t="s">
        <v>82</v>
      </c>
      <c r="D7412" s="27" t="s">
        <v>93</v>
      </c>
      <c r="E7412" s="28"/>
      <c r="F7412" s="28"/>
      <c r="G7412" s="28"/>
      <c r="H7412" s="33"/>
      <c r="I7412" s="36">
        <f>I7403+I7409</f>
        <v>659261</v>
      </c>
    </row>
    <row r="7413" spans="2:13" ht="15" customHeight="1">
      <c r="C7413" s="27" t="s">
        <v>83</v>
      </c>
      <c r="D7413" s="27" t="str">
        <f>+"Overhead &amp; Profit "&amp;$L$3*100&amp;"%"</f>
        <v>Overhead &amp; Profit 9,5%</v>
      </c>
      <c r="E7413" s="28"/>
      <c r="F7413" s="28"/>
      <c r="G7413" s="27">
        <f>$L$3</f>
        <v>9.5000000000000001E-2</v>
      </c>
      <c r="H7413" s="28"/>
      <c r="I7413" s="36">
        <f>G7413*I7412</f>
        <v>62629.794999999998</v>
      </c>
    </row>
    <row r="7414" spans="2:13" ht="15" customHeight="1">
      <c r="B7414" s="37" t="str">
        <f>+$M$16&amp;J7414</f>
        <v>PSD3</v>
      </c>
      <c r="C7414" s="27" t="s">
        <v>1</v>
      </c>
      <c r="D7414" s="27" t="s">
        <v>94</v>
      </c>
      <c r="E7414" s="28"/>
      <c r="F7414" s="28"/>
      <c r="G7414" s="28"/>
      <c r="H7414" s="33"/>
      <c r="I7414" s="36">
        <f>SUM(I7412:I7413)</f>
        <v>721890.79500000004</v>
      </c>
      <c r="J7414" s="21">
        <v>3</v>
      </c>
    </row>
    <row r="7415" spans="2:13">
      <c r="B7415" s="26"/>
      <c r="M7415" s="21"/>
    </row>
    <row r="7416" spans="2:13">
      <c r="B7416" s="26"/>
      <c r="C7416" s="21" t="str">
        <f>VLOOKUP(B7434,'REKAP ANALISA'!$C:$G,3,0)</f>
        <v>(K3) Pemasangan 1 buah urinoir</v>
      </c>
      <c r="M7416" s="21"/>
    </row>
    <row r="7417" spans="2:13" ht="15" customHeight="1">
      <c r="C7417" s="27" t="s">
        <v>0</v>
      </c>
      <c r="D7417" s="27" t="s">
        <v>60</v>
      </c>
      <c r="E7417" s="27" t="s">
        <v>59</v>
      </c>
      <c r="F7417" s="27" t="s">
        <v>61</v>
      </c>
      <c r="G7417" s="27" t="s">
        <v>62</v>
      </c>
      <c r="H7417" s="27" t="s">
        <v>85</v>
      </c>
      <c r="I7417" s="27" t="s">
        <v>86</v>
      </c>
    </row>
    <row r="7418" spans="2:13" ht="15" customHeight="1">
      <c r="C7418" s="27" t="s">
        <v>14</v>
      </c>
      <c r="D7418" s="27" t="s">
        <v>87</v>
      </c>
      <c r="E7418" s="28"/>
      <c r="F7418" s="28"/>
      <c r="G7418" s="28"/>
      <c r="H7418" s="28"/>
      <c r="I7418" s="28"/>
    </row>
    <row r="7419" spans="2:13" ht="15" customHeight="1">
      <c r="C7419" s="28"/>
      <c r="D7419" s="27" t="s">
        <v>53</v>
      </c>
      <c r="E7419" s="27" t="s">
        <v>63</v>
      </c>
      <c r="F7419" s="29" t="s">
        <v>50</v>
      </c>
      <c r="G7419" s="27">
        <v>1</v>
      </c>
      <c r="H7419" s="30">
        <f>VLOOKUP(E7419,UPAH!$C:$F,4,0)</f>
        <v>93000</v>
      </c>
      <c r="I7419" s="31">
        <f t="shared" ref="I7419:I7422" si="775">+G7419*H7419</f>
        <v>93000</v>
      </c>
    </row>
    <row r="7420" spans="2:13" ht="15" customHeight="1">
      <c r="C7420" s="28"/>
      <c r="D7420" s="27" t="s">
        <v>2167</v>
      </c>
      <c r="E7420" s="27" t="s">
        <v>64</v>
      </c>
      <c r="F7420" s="29" t="s">
        <v>50</v>
      </c>
      <c r="G7420" s="27">
        <v>1</v>
      </c>
      <c r="H7420" s="30">
        <f>VLOOKUP(E7420,UPAH!$C:$F,4,0)</f>
        <v>98000</v>
      </c>
      <c r="I7420" s="31">
        <f t="shared" si="775"/>
        <v>98000</v>
      </c>
    </row>
    <row r="7421" spans="2:13" ht="15" customHeight="1">
      <c r="C7421" s="28"/>
      <c r="D7421" s="27" t="s">
        <v>51</v>
      </c>
      <c r="E7421" s="27" t="s">
        <v>65</v>
      </c>
      <c r="F7421" s="29" t="s">
        <v>50</v>
      </c>
      <c r="G7421" s="27">
        <v>0.1</v>
      </c>
      <c r="H7421" s="30">
        <f>VLOOKUP(E7421,UPAH!$C:$F,4,0)</f>
        <v>106000</v>
      </c>
      <c r="I7421" s="31">
        <f t="shared" si="775"/>
        <v>10600</v>
      </c>
    </row>
    <row r="7422" spans="2:13" ht="15" customHeight="1">
      <c r="C7422" s="28"/>
      <c r="D7422" s="27" t="s">
        <v>49</v>
      </c>
      <c r="E7422" s="27" t="s">
        <v>66</v>
      </c>
      <c r="F7422" s="29" t="s">
        <v>50</v>
      </c>
      <c r="G7422" s="27">
        <v>0.05</v>
      </c>
      <c r="H7422" s="30">
        <f>VLOOKUP(E7422,UPAH!$C:$F,4,0)</f>
        <v>111000</v>
      </c>
      <c r="I7422" s="31">
        <f t="shared" si="775"/>
        <v>5550</v>
      </c>
    </row>
    <row r="7423" spans="2:13" ht="15" customHeight="1">
      <c r="C7423" s="28"/>
      <c r="D7423" s="28"/>
      <c r="E7423" s="28"/>
      <c r="F7423" s="34" t="s">
        <v>88</v>
      </c>
      <c r="G7423" s="35"/>
      <c r="H7423" s="33"/>
      <c r="I7423" s="32">
        <f>SUM(I7419:I7422)</f>
        <v>207150</v>
      </c>
    </row>
    <row r="7424" spans="2:13" ht="15" customHeight="1">
      <c r="C7424" s="27" t="s">
        <v>80</v>
      </c>
      <c r="D7424" s="27" t="s">
        <v>89</v>
      </c>
      <c r="E7424" s="28"/>
      <c r="F7424" s="28"/>
      <c r="G7424" s="28"/>
      <c r="H7424" s="33"/>
      <c r="I7424" s="28"/>
    </row>
    <row r="7425" spans="2:13" ht="15" customHeight="1">
      <c r="C7425" s="28"/>
      <c r="D7425" s="27" t="s">
        <v>2728</v>
      </c>
      <c r="E7425" s="27" t="s">
        <v>2729</v>
      </c>
      <c r="F7425" s="30" t="str">
        <f>VLOOKUP(E7425,MATERIAL!$C:$F,3,0)</f>
        <v>Unit</v>
      </c>
      <c r="G7425" s="27">
        <v>1</v>
      </c>
      <c r="H7425" s="30">
        <f>VLOOKUP(E7425,MATERIAL!$C:$F,4,0)</f>
        <v>130200</v>
      </c>
      <c r="I7425" s="31">
        <f t="shared" ref="I7425:I7426" si="776">+G7425*H7425</f>
        <v>130200</v>
      </c>
    </row>
    <row r="7426" spans="2:13" ht="15" customHeight="1">
      <c r="C7426" s="28"/>
      <c r="D7426" s="27" t="s">
        <v>103</v>
      </c>
      <c r="E7426" s="27" t="s">
        <v>104</v>
      </c>
      <c r="F7426" s="30" t="str">
        <f>VLOOKUP(E7426,MATERIAL!$C:$F,3,0)</f>
        <v>Kg</v>
      </c>
      <c r="G7426" s="27">
        <v>6</v>
      </c>
      <c r="H7426" s="30">
        <f>VLOOKUP(E7426,MATERIAL!$C:$F,4,0)</f>
        <v>1250</v>
      </c>
      <c r="I7426" s="31">
        <f t="shared" si="776"/>
        <v>7500</v>
      </c>
    </row>
    <row r="7427" spans="2:13" ht="15" customHeight="1">
      <c r="C7427" s="28"/>
      <c r="D7427" s="27" t="s">
        <v>44</v>
      </c>
      <c r="E7427" s="27" t="s">
        <v>2170</v>
      </c>
      <c r="F7427" s="30" t="str">
        <f>VLOOKUP(E7427,MATERIAL!$C:$F,3,0)</f>
        <v>m3</v>
      </c>
      <c r="G7427" s="27">
        <v>0.01</v>
      </c>
      <c r="H7427" s="30">
        <f>VLOOKUP(E7427,MATERIAL!$C:$F,4,0)</f>
        <v>131100</v>
      </c>
      <c r="I7427" s="31">
        <f>+G7427*H7427</f>
        <v>1311</v>
      </c>
    </row>
    <row r="7428" spans="2:13" ht="15" customHeight="1">
      <c r="C7428" s="28"/>
      <c r="D7428" s="27" t="s">
        <v>77</v>
      </c>
      <c r="E7428" s="28"/>
      <c r="F7428" s="29" t="s">
        <v>55</v>
      </c>
      <c r="G7428" s="27">
        <v>0.03</v>
      </c>
      <c r="H7428" s="32">
        <f>SUM(I7425:I7427)</f>
        <v>139011</v>
      </c>
      <c r="I7428" s="31">
        <f>+G7428*H7428</f>
        <v>4170.33</v>
      </c>
    </row>
    <row r="7429" spans="2:13" ht="15" customHeight="1">
      <c r="C7429" s="28"/>
      <c r="D7429" s="28"/>
      <c r="E7429" s="28"/>
      <c r="F7429" s="34" t="s">
        <v>90</v>
      </c>
      <c r="G7429" s="35"/>
      <c r="H7429" s="33"/>
      <c r="I7429" s="32">
        <f>SUM(I7425:I7428)</f>
        <v>143181.32999999999</v>
      </c>
    </row>
    <row r="7430" spans="2:13" ht="15" customHeight="1">
      <c r="C7430" s="27" t="s">
        <v>81</v>
      </c>
      <c r="D7430" s="27" t="s">
        <v>91</v>
      </c>
      <c r="E7430" s="28"/>
      <c r="F7430" s="28"/>
      <c r="G7430" s="28"/>
      <c r="H7430" s="33"/>
      <c r="I7430" s="33"/>
    </row>
    <row r="7431" spans="2:13" ht="15" customHeight="1">
      <c r="C7431" s="28"/>
      <c r="D7431" s="28"/>
      <c r="E7431" s="28"/>
      <c r="F7431" s="34" t="s">
        <v>92</v>
      </c>
      <c r="G7431" s="35"/>
      <c r="H7431" s="33"/>
      <c r="I7431" s="33"/>
    </row>
    <row r="7432" spans="2:13" ht="15" customHeight="1">
      <c r="C7432" s="27" t="s">
        <v>82</v>
      </c>
      <c r="D7432" s="27" t="s">
        <v>93</v>
      </c>
      <c r="E7432" s="28"/>
      <c r="F7432" s="28"/>
      <c r="G7432" s="28"/>
      <c r="H7432" s="33"/>
      <c r="I7432" s="36">
        <f>I7423+I7429</f>
        <v>350331.32999999996</v>
      </c>
    </row>
    <row r="7433" spans="2:13" ht="15" customHeight="1">
      <c r="C7433" s="27" t="s">
        <v>83</v>
      </c>
      <c r="D7433" s="27" t="str">
        <f>+"Overhead &amp; Profit "&amp;$L$3*100&amp;"%"</f>
        <v>Overhead &amp; Profit 9,5%</v>
      </c>
      <c r="E7433" s="28"/>
      <c r="F7433" s="28"/>
      <c r="G7433" s="27">
        <f>$L$3</f>
        <v>9.5000000000000001E-2</v>
      </c>
      <c r="H7433" s="28"/>
      <c r="I7433" s="36">
        <f>G7433*I7432</f>
        <v>33281.476349999997</v>
      </c>
    </row>
    <row r="7434" spans="2:13" ht="15" customHeight="1">
      <c r="B7434" s="37" t="str">
        <f>+$M$16&amp;J7434</f>
        <v>PSD4</v>
      </c>
      <c r="C7434" s="27" t="s">
        <v>1</v>
      </c>
      <c r="D7434" s="27" t="s">
        <v>94</v>
      </c>
      <c r="E7434" s="28"/>
      <c r="F7434" s="28"/>
      <c r="G7434" s="28"/>
      <c r="H7434" s="33"/>
      <c r="I7434" s="36">
        <f>SUM(I7432:I7433)</f>
        <v>383612.80634999997</v>
      </c>
      <c r="J7434" s="21">
        <v>4</v>
      </c>
    </row>
    <row r="7435" spans="2:13">
      <c r="B7435" s="26"/>
      <c r="M7435" s="21"/>
    </row>
    <row r="7436" spans="2:13">
      <c r="B7436" s="26"/>
      <c r="C7436" s="21" t="str">
        <f>VLOOKUP(B7454,'REKAP ANALISA'!$C:$G,3,0)</f>
        <v>(K3) Pemasangan 1 buah wastafel</v>
      </c>
      <c r="M7436" s="21"/>
    </row>
    <row r="7437" spans="2:13" ht="15" customHeight="1">
      <c r="C7437" s="27" t="s">
        <v>0</v>
      </c>
      <c r="D7437" s="27" t="s">
        <v>60</v>
      </c>
      <c r="E7437" s="27" t="s">
        <v>59</v>
      </c>
      <c r="F7437" s="27" t="s">
        <v>61</v>
      </c>
      <c r="G7437" s="27" t="s">
        <v>62</v>
      </c>
      <c r="H7437" s="27" t="s">
        <v>85</v>
      </c>
      <c r="I7437" s="27" t="s">
        <v>86</v>
      </c>
    </row>
    <row r="7438" spans="2:13" ht="15" customHeight="1">
      <c r="C7438" s="27" t="s">
        <v>14</v>
      </c>
      <c r="D7438" s="27" t="s">
        <v>87</v>
      </c>
      <c r="E7438" s="28"/>
      <c r="F7438" s="28"/>
      <c r="G7438" s="28"/>
      <c r="H7438" s="28"/>
      <c r="I7438" s="28"/>
    </row>
    <row r="7439" spans="2:13" ht="15" customHeight="1">
      <c r="C7439" s="28"/>
      <c r="D7439" s="27" t="s">
        <v>53</v>
      </c>
      <c r="E7439" s="27" t="s">
        <v>63</v>
      </c>
      <c r="F7439" s="29" t="s">
        <v>50</v>
      </c>
      <c r="G7439" s="27">
        <v>1.2</v>
      </c>
      <c r="H7439" s="30">
        <f>VLOOKUP(E7439,UPAH!$C:$F,4,0)</f>
        <v>93000</v>
      </c>
      <c r="I7439" s="31">
        <f t="shared" ref="I7439:I7442" si="777">+G7439*H7439</f>
        <v>111600</v>
      </c>
    </row>
    <row r="7440" spans="2:13" ht="15" customHeight="1">
      <c r="C7440" s="28"/>
      <c r="D7440" s="27" t="s">
        <v>2167</v>
      </c>
      <c r="E7440" s="27" t="s">
        <v>64</v>
      </c>
      <c r="F7440" s="29" t="s">
        <v>50</v>
      </c>
      <c r="G7440" s="27">
        <v>1.45</v>
      </c>
      <c r="H7440" s="30">
        <f>VLOOKUP(E7440,UPAH!$C:$F,4,0)</f>
        <v>98000</v>
      </c>
      <c r="I7440" s="31">
        <f t="shared" si="777"/>
        <v>142100</v>
      </c>
    </row>
    <row r="7441" spans="2:13" ht="15" customHeight="1">
      <c r="C7441" s="28"/>
      <c r="D7441" s="27" t="s">
        <v>51</v>
      </c>
      <c r="E7441" s="27" t="s">
        <v>65</v>
      </c>
      <c r="F7441" s="29" t="s">
        <v>50</v>
      </c>
      <c r="G7441" s="27">
        <v>0.15</v>
      </c>
      <c r="H7441" s="30">
        <f>VLOOKUP(E7441,UPAH!$C:$F,4,0)</f>
        <v>106000</v>
      </c>
      <c r="I7441" s="31">
        <f t="shared" si="777"/>
        <v>15900</v>
      </c>
    </row>
    <row r="7442" spans="2:13" ht="15" customHeight="1">
      <c r="C7442" s="28"/>
      <c r="D7442" s="27" t="s">
        <v>49</v>
      </c>
      <c r="E7442" s="27" t="s">
        <v>66</v>
      </c>
      <c r="F7442" s="29" t="s">
        <v>50</v>
      </c>
      <c r="G7442" s="27">
        <v>0.06</v>
      </c>
      <c r="H7442" s="30">
        <f>VLOOKUP(E7442,UPAH!$C:$F,4,0)</f>
        <v>111000</v>
      </c>
      <c r="I7442" s="31">
        <f t="shared" si="777"/>
        <v>6660</v>
      </c>
    </row>
    <row r="7443" spans="2:13" ht="15" customHeight="1">
      <c r="C7443" s="28"/>
      <c r="D7443" s="28"/>
      <c r="E7443" s="28"/>
      <c r="F7443" s="34" t="s">
        <v>88</v>
      </c>
      <c r="G7443" s="35"/>
      <c r="H7443" s="33"/>
      <c r="I7443" s="32">
        <f>SUM(I7439:I7442)</f>
        <v>276260</v>
      </c>
    </row>
    <row r="7444" spans="2:13" ht="15" customHeight="1">
      <c r="C7444" s="27" t="s">
        <v>80</v>
      </c>
      <c r="D7444" s="27" t="s">
        <v>89</v>
      </c>
      <c r="E7444" s="28"/>
      <c r="F7444" s="28"/>
      <c r="G7444" s="28"/>
      <c r="H7444" s="33"/>
      <c r="I7444" s="28"/>
    </row>
    <row r="7445" spans="2:13" ht="15" customHeight="1">
      <c r="C7445" s="28"/>
      <c r="D7445" s="27" t="s">
        <v>2730</v>
      </c>
      <c r="E7445" s="27" t="s">
        <v>2731</v>
      </c>
      <c r="F7445" s="30" t="str">
        <f>VLOOKUP(E7445,MATERIAL!$C:$F,3,0)</f>
        <v>Unit</v>
      </c>
      <c r="G7445" s="27">
        <v>1.2</v>
      </c>
      <c r="H7445" s="30">
        <f>VLOOKUP(E7445,MATERIAL!$C:$F,4,0)</f>
        <v>699700</v>
      </c>
      <c r="I7445" s="31">
        <f t="shared" ref="I7445:I7448" si="778">+G7445*H7445</f>
        <v>839640</v>
      </c>
    </row>
    <row r="7446" spans="2:13" ht="15" customHeight="1">
      <c r="C7446" s="28"/>
      <c r="D7446" s="27" t="s">
        <v>103</v>
      </c>
      <c r="E7446" s="27" t="s">
        <v>104</v>
      </c>
      <c r="F7446" s="30" t="str">
        <f>VLOOKUP(E7446,MATERIAL!$C:$F,3,0)</f>
        <v>Kg</v>
      </c>
      <c r="G7446" s="27">
        <v>6</v>
      </c>
      <c r="H7446" s="30">
        <f>VLOOKUP(E7446,MATERIAL!$C:$F,4,0)</f>
        <v>1250</v>
      </c>
      <c r="I7446" s="31">
        <f t="shared" si="778"/>
        <v>7500</v>
      </c>
    </row>
    <row r="7447" spans="2:13" ht="15" customHeight="1">
      <c r="C7447" s="28"/>
      <c r="D7447" s="27" t="s">
        <v>44</v>
      </c>
      <c r="E7447" s="27" t="s">
        <v>2170</v>
      </c>
      <c r="F7447" s="30" t="str">
        <f>VLOOKUP(E7447,MATERIAL!$C:$F,3,0)</f>
        <v>m3</v>
      </c>
      <c r="G7447" s="27">
        <v>0.01</v>
      </c>
      <c r="H7447" s="30">
        <f>VLOOKUP(E7447,MATERIAL!$C:$F,4,0)</f>
        <v>131100</v>
      </c>
      <c r="I7447" s="31">
        <f t="shared" si="778"/>
        <v>1311</v>
      </c>
    </row>
    <row r="7448" spans="2:13" ht="15" customHeight="1">
      <c r="C7448" s="28"/>
      <c r="D7448" s="27" t="s">
        <v>77</v>
      </c>
      <c r="E7448" s="28"/>
      <c r="F7448" s="29" t="s">
        <v>55</v>
      </c>
      <c r="G7448" s="27">
        <v>0.12</v>
      </c>
      <c r="H7448" s="32">
        <f>SUM(I7445:I7447)</f>
        <v>848451</v>
      </c>
      <c r="I7448" s="31">
        <f t="shared" si="778"/>
        <v>101814.12</v>
      </c>
    </row>
    <row r="7449" spans="2:13" ht="15" customHeight="1">
      <c r="C7449" s="28"/>
      <c r="D7449" s="28"/>
      <c r="E7449" s="28"/>
      <c r="F7449" s="34" t="s">
        <v>90</v>
      </c>
      <c r="G7449" s="35"/>
      <c r="H7449" s="33"/>
      <c r="I7449" s="32">
        <f>SUM(I7445:I7448)</f>
        <v>950265.12</v>
      </c>
    </row>
    <row r="7450" spans="2:13" ht="15" customHeight="1">
      <c r="C7450" s="27" t="s">
        <v>81</v>
      </c>
      <c r="D7450" s="27" t="s">
        <v>91</v>
      </c>
      <c r="E7450" s="28"/>
      <c r="F7450" s="28"/>
      <c r="G7450" s="28"/>
      <c r="H7450" s="33"/>
      <c r="I7450" s="33"/>
    </row>
    <row r="7451" spans="2:13" ht="15" customHeight="1">
      <c r="C7451" s="28"/>
      <c r="D7451" s="28"/>
      <c r="E7451" s="28"/>
      <c r="F7451" s="34" t="s">
        <v>92</v>
      </c>
      <c r="G7451" s="35"/>
      <c r="H7451" s="33"/>
      <c r="I7451" s="33"/>
    </row>
    <row r="7452" spans="2:13" ht="15" customHeight="1">
      <c r="C7452" s="27" t="s">
        <v>82</v>
      </c>
      <c r="D7452" s="27" t="s">
        <v>93</v>
      </c>
      <c r="E7452" s="28"/>
      <c r="F7452" s="28"/>
      <c r="G7452" s="28"/>
      <c r="H7452" s="33"/>
      <c r="I7452" s="36">
        <f>I7443+I7449</f>
        <v>1226525.1200000001</v>
      </c>
    </row>
    <row r="7453" spans="2:13" ht="15" customHeight="1">
      <c r="C7453" s="27" t="s">
        <v>83</v>
      </c>
      <c r="D7453" s="27" t="str">
        <f>+"Overhead &amp; Profit "&amp;$L$3*100&amp;"%"</f>
        <v>Overhead &amp; Profit 9,5%</v>
      </c>
      <c r="E7453" s="28"/>
      <c r="F7453" s="28"/>
      <c r="G7453" s="27">
        <f>$L$3</f>
        <v>9.5000000000000001E-2</v>
      </c>
      <c r="H7453" s="28"/>
      <c r="I7453" s="36">
        <f>G7453*I7452</f>
        <v>116519.88640000002</v>
      </c>
    </row>
    <row r="7454" spans="2:13" ht="15" customHeight="1">
      <c r="B7454" s="37" t="str">
        <f>+$M$16&amp;J7454</f>
        <v>PSD5</v>
      </c>
      <c r="C7454" s="27" t="s">
        <v>1</v>
      </c>
      <c r="D7454" s="27" t="s">
        <v>94</v>
      </c>
      <c r="E7454" s="28"/>
      <c r="F7454" s="28"/>
      <c r="G7454" s="28"/>
      <c r="H7454" s="33"/>
      <c r="I7454" s="36">
        <f>SUM(I7452:I7453)</f>
        <v>1343045.0064000001</v>
      </c>
      <c r="J7454" s="21">
        <v>5</v>
      </c>
    </row>
    <row r="7455" spans="2:13">
      <c r="B7455" s="26"/>
      <c r="M7455" s="21"/>
    </row>
    <row r="7456" spans="2:13">
      <c r="B7456" s="26"/>
      <c r="C7456" s="21" t="str">
        <f>VLOOKUP(B7472,'REKAP ANALISA'!$C:$G,3,0)</f>
        <v>(K3) Pemasangan 1 buah bathcuip porselen</v>
      </c>
      <c r="M7456" s="21"/>
    </row>
    <row r="7457" spans="2:10" ht="15" customHeight="1">
      <c r="C7457" s="27" t="s">
        <v>0</v>
      </c>
      <c r="D7457" s="27" t="s">
        <v>60</v>
      </c>
      <c r="E7457" s="27" t="s">
        <v>59</v>
      </c>
      <c r="F7457" s="27" t="s">
        <v>61</v>
      </c>
      <c r="G7457" s="27" t="s">
        <v>62</v>
      </c>
      <c r="H7457" s="27" t="s">
        <v>85</v>
      </c>
      <c r="I7457" s="27" t="s">
        <v>86</v>
      </c>
    </row>
    <row r="7458" spans="2:10" ht="15" customHeight="1">
      <c r="C7458" s="27" t="s">
        <v>14</v>
      </c>
      <c r="D7458" s="27" t="s">
        <v>87</v>
      </c>
      <c r="E7458" s="28"/>
      <c r="F7458" s="28"/>
      <c r="G7458" s="28"/>
      <c r="H7458" s="33"/>
      <c r="I7458" s="28"/>
    </row>
    <row r="7459" spans="2:10" ht="15" customHeight="1">
      <c r="C7459" s="28"/>
      <c r="D7459" s="27" t="s">
        <v>53</v>
      </c>
      <c r="E7459" s="27" t="s">
        <v>63</v>
      </c>
      <c r="F7459" s="29" t="s">
        <v>50</v>
      </c>
      <c r="G7459" s="27">
        <v>7.4999999999999997E-2</v>
      </c>
      <c r="H7459" s="30">
        <f>VLOOKUP(E7459,UPAH!$C:$F,4,0)</f>
        <v>93000</v>
      </c>
      <c r="I7459" s="31">
        <f t="shared" ref="I7459:I7462" si="779">+G7459*H7459</f>
        <v>6975</v>
      </c>
    </row>
    <row r="7460" spans="2:10" ht="15" customHeight="1">
      <c r="C7460" s="28"/>
      <c r="D7460" s="27" t="s">
        <v>2167</v>
      </c>
      <c r="E7460" s="27" t="s">
        <v>64</v>
      </c>
      <c r="F7460" s="29" t="s">
        <v>50</v>
      </c>
      <c r="G7460" s="27">
        <v>0.75</v>
      </c>
      <c r="H7460" s="30">
        <f>VLOOKUP(E7460,UPAH!$C:$F,4,0)</f>
        <v>98000</v>
      </c>
      <c r="I7460" s="31">
        <f t="shared" si="779"/>
        <v>73500</v>
      </c>
    </row>
    <row r="7461" spans="2:10" ht="15" customHeight="1">
      <c r="C7461" s="28"/>
      <c r="D7461" s="27" t="s">
        <v>51</v>
      </c>
      <c r="E7461" s="27" t="s">
        <v>65</v>
      </c>
      <c r="F7461" s="29" t="s">
        <v>50</v>
      </c>
      <c r="G7461" s="27">
        <v>7.4999999999999997E-2</v>
      </c>
      <c r="H7461" s="30">
        <f>VLOOKUP(E7461,UPAH!$C:$F,4,0)</f>
        <v>106000</v>
      </c>
      <c r="I7461" s="31">
        <f t="shared" si="779"/>
        <v>7950</v>
      </c>
    </row>
    <row r="7462" spans="2:10" ht="15" customHeight="1">
      <c r="C7462" s="28"/>
      <c r="D7462" s="27" t="s">
        <v>49</v>
      </c>
      <c r="E7462" s="27" t="s">
        <v>66</v>
      </c>
      <c r="F7462" s="29" t="s">
        <v>50</v>
      </c>
      <c r="G7462" s="27">
        <v>3.0000000000000001E-3</v>
      </c>
      <c r="H7462" s="30">
        <f>VLOOKUP(E7462,UPAH!$C:$F,4,0)</f>
        <v>111000</v>
      </c>
      <c r="I7462" s="31">
        <f t="shared" si="779"/>
        <v>333</v>
      </c>
    </row>
    <row r="7463" spans="2:10" ht="15" customHeight="1">
      <c r="C7463" s="28"/>
      <c r="D7463" s="28"/>
      <c r="E7463" s="28"/>
      <c r="F7463" s="34" t="s">
        <v>88</v>
      </c>
      <c r="G7463" s="35"/>
      <c r="H7463" s="33"/>
      <c r="I7463" s="32">
        <f>SUM(I7459:I7462)</f>
        <v>88758</v>
      </c>
    </row>
    <row r="7464" spans="2:10" ht="15" customHeight="1">
      <c r="C7464" s="27" t="s">
        <v>80</v>
      </c>
      <c r="D7464" s="27" t="s">
        <v>89</v>
      </c>
      <c r="E7464" s="28"/>
      <c r="F7464" s="28"/>
      <c r="G7464" s="28"/>
      <c r="H7464" s="33"/>
      <c r="I7464" s="28"/>
    </row>
    <row r="7465" spans="2:10" ht="15" customHeight="1">
      <c r="C7465" s="28"/>
      <c r="D7465" s="27" t="s">
        <v>2732</v>
      </c>
      <c r="E7465" s="27" t="s">
        <v>2733</v>
      </c>
      <c r="F7465" s="30" t="str">
        <f>VLOOKUP(E7465,MATERIAL!$C:$F,3,0)</f>
        <v>Unit</v>
      </c>
      <c r="G7465" s="27">
        <v>1</v>
      </c>
      <c r="H7465" s="30">
        <f>VLOOKUP(E7465,MATERIAL!$C:$F,4,0)</f>
        <v>698500</v>
      </c>
      <c r="I7465" s="31">
        <f t="shared" ref="I7465:I7466" si="780">+G7465*H7465</f>
        <v>698500</v>
      </c>
    </row>
    <row r="7466" spans="2:10" ht="15" customHeight="1">
      <c r="C7466" s="28"/>
      <c r="D7466" s="27" t="s">
        <v>77</v>
      </c>
      <c r="E7466" s="28"/>
      <c r="F7466" s="29" t="s">
        <v>55</v>
      </c>
      <c r="G7466" s="27">
        <v>0.2</v>
      </c>
      <c r="H7466" s="32">
        <f>I7465</f>
        <v>698500</v>
      </c>
      <c r="I7466" s="31">
        <f t="shared" si="780"/>
        <v>139700</v>
      </c>
    </row>
    <row r="7467" spans="2:10" ht="15" customHeight="1">
      <c r="C7467" s="28"/>
      <c r="D7467" s="28"/>
      <c r="E7467" s="28"/>
      <c r="F7467" s="34" t="s">
        <v>90</v>
      </c>
      <c r="G7467" s="35"/>
      <c r="H7467" s="33"/>
      <c r="I7467" s="32">
        <f>SUM(I7465:I7466)</f>
        <v>838200</v>
      </c>
    </row>
    <row r="7468" spans="2:10" ht="15" customHeight="1">
      <c r="C7468" s="27" t="s">
        <v>81</v>
      </c>
      <c r="D7468" s="27" t="s">
        <v>91</v>
      </c>
      <c r="E7468" s="28"/>
      <c r="F7468" s="28"/>
      <c r="G7468" s="28"/>
      <c r="H7468" s="33"/>
      <c r="I7468" s="33"/>
    </row>
    <row r="7469" spans="2:10" ht="15" customHeight="1">
      <c r="C7469" s="28"/>
      <c r="D7469" s="28"/>
      <c r="E7469" s="28"/>
      <c r="F7469" s="34" t="s">
        <v>92</v>
      </c>
      <c r="G7469" s="35"/>
      <c r="H7469" s="33"/>
      <c r="I7469" s="33"/>
    </row>
    <row r="7470" spans="2:10" ht="15" customHeight="1">
      <c r="C7470" s="27" t="s">
        <v>82</v>
      </c>
      <c r="D7470" s="27" t="s">
        <v>93</v>
      </c>
      <c r="E7470" s="28"/>
      <c r="F7470" s="28"/>
      <c r="G7470" s="28"/>
      <c r="H7470" s="33"/>
      <c r="I7470" s="36">
        <f>I7463+I7467</f>
        <v>926958</v>
      </c>
    </row>
    <row r="7471" spans="2:10" ht="15" customHeight="1">
      <c r="C7471" s="27" t="s">
        <v>83</v>
      </c>
      <c r="D7471" s="27" t="str">
        <f>+"Overhead &amp; Profit "&amp;$L$3*100&amp;"%"</f>
        <v>Overhead &amp; Profit 9,5%</v>
      </c>
      <c r="E7471" s="28"/>
      <c r="F7471" s="28"/>
      <c r="G7471" s="27">
        <f>$L$3</f>
        <v>9.5000000000000001E-2</v>
      </c>
      <c r="H7471" s="33"/>
      <c r="I7471" s="36">
        <f>G7471*I7470</f>
        <v>88061.01</v>
      </c>
    </row>
    <row r="7472" spans="2:10" ht="15" customHeight="1">
      <c r="B7472" s="37" t="str">
        <f>+$M$16&amp;J7472</f>
        <v>PSD6</v>
      </c>
      <c r="C7472" s="27" t="s">
        <v>1</v>
      </c>
      <c r="D7472" s="27" t="s">
        <v>94</v>
      </c>
      <c r="E7472" s="28"/>
      <c r="F7472" s="28"/>
      <c r="G7472" s="28"/>
      <c r="H7472" s="33"/>
      <c r="I7472" s="36">
        <f>SUM(I7470:I7471)</f>
        <v>1015019.01</v>
      </c>
      <c r="J7472" s="21">
        <v>6</v>
      </c>
    </row>
    <row r="7473" spans="2:13" ht="15" customHeight="1">
      <c r="B7473" s="26"/>
    </row>
    <row r="7474" spans="2:13" ht="15" customHeight="1">
      <c r="B7474" s="26"/>
      <c r="C7474" s="21" t="str">
        <f>VLOOKUP(B7490,'REKAP ANALISA'!$C:$G,3,0)</f>
        <v>(K3) Pemasangan 1 buah bak fibreglass vol 1 m3</v>
      </c>
    </row>
    <row r="7475" spans="2:13">
      <c r="C7475" s="27" t="s">
        <v>0</v>
      </c>
      <c r="D7475" s="27" t="s">
        <v>60</v>
      </c>
      <c r="E7475" s="27" t="s">
        <v>59</v>
      </c>
      <c r="F7475" s="27" t="s">
        <v>61</v>
      </c>
      <c r="G7475" s="27" t="s">
        <v>62</v>
      </c>
      <c r="H7475" s="27" t="s">
        <v>85</v>
      </c>
      <c r="I7475" s="27" t="s">
        <v>86</v>
      </c>
      <c r="M7475" s="21"/>
    </row>
    <row r="7476" spans="2:13">
      <c r="C7476" s="27" t="s">
        <v>14</v>
      </c>
      <c r="D7476" s="27" t="s">
        <v>87</v>
      </c>
      <c r="E7476" s="28"/>
      <c r="F7476" s="28"/>
      <c r="G7476" s="28"/>
      <c r="H7476" s="28"/>
      <c r="I7476" s="28"/>
      <c r="M7476" s="21"/>
    </row>
    <row r="7477" spans="2:13" ht="15" customHeight="1">
      <c r="C7477" s="28"/>
      <c r="D7477" s="27" t="s">
        <v>53</v>
      </c>
      <c r="E7477" s="27" t="s">
        <v>63</v>
      </c>
      <c r="F7477" s="29" t="s">
        <v>50</v>
      </c>
      <c r="G7477" s="27">
        <v>3</v>
      </c>
      <c r="H7477" s="30">
        <f>VLOOKUP(E7477,UPAH!$C:$F,4,0)</f>
        <v>93000</v>
      </c>
      <c r="I7477" s="31">
        <f t="shared" ref="I7477:I7480" si="781">+G7477*H7477</f>
        <v>279000</v>
      </c>
    </row>
    <row r="7478" spans="2:13" ht="15" customHeight="1">
      <c r="C7478" s="28"/>
      <c r="D7478" s="27" t="s">
        <v>2167</v>
      </c>
      <c r="E7478" s="27" t="s">
        <v>64</v>
      </c>
      <c r="F7478" s="29" t="s">
        <v>50</v>
      </c>
      <c r="G7478" s="27">
        <v>4.5</v>
      </c>
      <c r="H7478" s="30">
        <f>VLOOKUP(E7478,UPAH!$C:$F,4,0)</f>
        <v>98000</v>
      </c>
      <c r="I7478" s="31">
        <f t="shared" si="781"/>
        <v>441000</v>
      </c>
    </row>
    <row r="7479" spans="2:13" ht="15" customHeight="1">
      <c r="C7479" s="28"/>
      <c r="D7479" s="27" t="s">
        <v>51</v>
      </c>
      <c r="E7479" s="27" t="s">
        <v>65</v>
      </c>
      <c r="F7479" s="29" t="s">
        <v>50</v>
      </c>
      <c r="G7479" s="27">
        <v>0.05</v>
      </c>
      <c r="H7479" s="30">
        <f>VLOOKUP(E7479,UPAH!$C:$F,4,0)</f>
        <v>106000</v>
      </c>
      <c r="I7479" s="31">
        <f t="shared" si="781"/>
        <v>5300</v>
      </c>
    </row>
    <row r="7480" spans="2:13" ht="15" customHeight="1">
      <c r="C7480" s="28"/>
      <c r="D7480" s="27" t="s">
        <v>49</v>
      </c>
      <c r="E7480" s="27" t="s">
        <v>66</v>
      </c>
      <c r="F7480" s="29" t="s">
        <v>50</v>
      </c>
      <c r="G7480" s="27">
        <v>0.9</v>
      </c>
      <c r="H7480" s="30">
        <f>VLOOKUP(E7480,UPAH!$C:$F,4,0)</f>
        <v>111000</v>
      </c>
      <c r="I7480" s="31">
        <f t="shared" si="781"/>
        <v>99900</v>
      </c>
    </row>
    <row r="7481" spans="2:13" ht="15" customHeight="1">
      <c r="C7481" s="28"/>
      <c r="D7481" s="28"/>
      <c r="E7481" s="28"/>
      <c r="F7481" s="34" t="s">
        <v>88</v>
      </c>
      <c r="G7481" s="35"/>
      <c r="H7481" s="33"/>
      <c r="I7481" s="32">
        <f>SUM(I7477:I7480)</f>
        <v>825200</v>
      </c>
    </row>
    <row r="7482" spans="2:13" ht="15" customHeight="1">
      <c r="C7482" s="27" t="s">
        <v>80</v>
      </c>
      <c r="D7482" s="27" t="s">
        <v>89</v>
      </c>
      <c r="E7482" s="28"/>
      <c r="F7482" s="28"/>
      <c r="G7482" s="28"/>
      <c r="H7482" s="33"/>
      <c r="I7482" s="28"/>
    </row>
    <row r="7483" spans="2:13" ht="15" customHeight="1">
      <c r="C7483" s="28"/>
      <c r="D7483" s="27" t="s">
        <v>2734</v>
      </c>
      <c r="E7483" s="27" t="s">
        <v>2735</v>
      </c>
      <c r="F7483" s="30" t="str">
        <f>VLOOKUP(E7483,MATERIAL!$C:$F,3,0)</f>
        <v>Unit</v>
      </c>
      <c r="G7483" s="27">
        <v>1</v>
      </c>
      <c r="H7483" s="30">
        <f>VLOOKUP(E7483,MATERIAL!$C:$F,4,0)</f>
        <v>379600</v>
      </c>
      <c r="I7483" s="31">
        <f t="shared" ref="I7483:I7484" si="782">+G7483*H7483</f>
        <v>379600</v>
      </c>
    </row>
    <row r="7484" spans="2:13" ht="15" customHeight="1">
      <c r="C7484" s="28"/>
      <c r="D7484" s="27" t="s">
        <v>77</v>
      </c>
      <c r="E7484" s="28"/>
      <c r="F7484" s="29" t="s">
        <v>55</v>
      </c>
      <c r="G7484" s="27">
        <v>0.12</v>
      </c>
      <c r="H7484" s="32">
        <f>I7483</f>
        <v>379600</v>
      </c>
      <c r="I7484" s="31">
        <f t="shared" si="782"/>
        <v>45552</v>
      </c>
    </row>
    <row r="7485" spans="2:13" ht="15" customHeight="1">
      <c r="C7485" s="28"/>
      <c r="D7485" s="28"/>
      <c r="E7485" s="28"/>
      <c r="F7485" s="34" t="s">
        <v>90</v>
      </c>
      <c r="G7485" s="35"/>
      <c r="H7485" s="33"/>
      <c r="I7485" s="32">
        <f>SUM(I7483:I7484)</f>
        <v>425152</v>
      </c>
    </row>
    <row r="7486" spans="2:13" ht="15" customHeight="1">
      <c r="C7486" s="27" t="s">
        <v>81</v>
      </c>
      <c r="D7486" s="27" t="s">
        <v>91</v>
      </c>
      <c r="E7486" s="28"/>
      <c r="F7486" s="28"/>
      <c r="G7486" s="28"/>
      <c r="H7486" s="33"/>
      <c r="I7486" s="33"/>
    </row>
    <row r="7487" spans="2:13" ht="15" customHeight="1">
      <c r="C7487" s="28"/>
      <c r="D7487" s="28"/>
      <c r="E7487" s="28"/>
      <c r="F7487" s="34" t="s">
        <v>92</v>
      </c>
      <c r="G7487" s="35"/>
      <c r="H7487" s="33"/>
      <c r="I7487" s="33"/>
    </row>
    <row r="7488" spans="2:13" ht="15" customHeight="1">
      <c r="C7488" s="27" t="s">
        <v>82</v>
      </c>
      <c r="D7488" s="27" t="s">
        <v>93</v>
      </c>
      <c r="E7488" s="28"/>
      <c r="F7488" s="28"/>
      <c r="G7488" s="28"/>
      <c r="H7488" s="33"/>
      <c r="I7488" s="36">
        <f>I7481+I7485</f>
        <v>1250352</v>
      </c>
    </row>
    <row r="7489" spans="2:13" ht="15" customHeight="1">
      <c r="C7489" s="27" t="s">
        <v>83</v>
      </c>
      <c r="D7489" s="27" t="str">
        <f>+"Overhead &amp; Profit "&amp;$L$3*100&amp;"%"</f>
        <v>Overhead &amp; Profit 9,5%</v>
      </c>
      <c r="E7489" s="28"/>
      <c r="F7489" s="28"/>
      <c r="G7489" s="27">
        <f>$L$3</f>
        <v>9.5000000000000001E-2</v>
      </c>
      <c r="H7489" s="28"/>
      <c r="I7489" s="36">
        <f>G7489*I7488</f>
        <v>118783.44</v>
      </c>
    </row>
    <row r="7490" spans="2:13" ht="15" customHeight="1">
      <c r="B7490" s="37" t="str">
        <f>+$M$16&amp;J7490</f>
        <v>PSD7</v>
      </c>
      <c r="C7490" s="27" t="s">
        <v>1</v>
      </c>
      <c r="D7490" s="27" t="s">
        <v>94</v>
      </c>
      <c r="E7490" s="28"/>
      <c r="F7490" s="28"/>
      <c r="G7490" s="28"/>
      <c r="H7490" s="33"/>
      <c r="I7490" s="36">
        <f>SUM(I7488:I7489)</f>
        <v>1369135.44</v>
      </c>
      <c r="J7490" s="21">
        <v>7</v>
      </c>
    </row>
    <row r="7491" spans="2:13" ht="15" customHeight="1">
      <c r="B7491" s="26"/>
    </row>
    <row r="7492" spans="2:13" ht="15" customHeight="1">
      <c r="B7492" s="26"/>
      <c r="C7492" s="21" t="str">
        <f>VLOOKUP(B7511,'REKAP ANALISA'!$C:$G,3,0)</f>
        <v>(K3) Pemasangan 1 buah bak mandi batu bata vol 0,30 m3</v>
      </c>
    </row>
    <row r="7493" spans="2:13">
      <c r="C7493" s="27" t="s">
        <v>0</v>
      </c>
      <c r="D7493" s="27" t="s">
        <v>60</v>
      </c>
      <c r="E7493" s="27" t="s">
        <v>59</v>
      </c>
      <c r="F7493" s="27" t="s">
        <v>61</v>
      </c>
      <c r="G7493" s="27" t="s">
        <v>62</v>
      </c>
      <c r="H7493" s="27" t="s">
        <v>85</v>
      </c>
      <c r="I7493" s="27" t="s">
        <v>86</v>
      </c>
      <c r="M7493" s="21"/>
    </row>
    <row r="7494" spans="2:13">
      <c r="C7494" s="27" t="s">
        <v>14</v>
      </c>
      <c r="D7494" s="27" t="s">
        <v>87</v>
      </c>
      <c r="E7494" s="28"/>
      <c r="F7494" s="28"/>
      <c r="G7494" s="28"/>
      <c r="H7494" s="28"/>
      <c r="I7494" s="28"/>
      <c r="M7494" s="21"/>
    </row>
    <row r="7495" spans="2:13" ht="15" customHeight="1">
      <c r="C7495" s="28"/>
      <c r="D7495" s="27" t="s">
        <v>53</v>
      </c>
      <c r="E7495" s="27" t="s">
        <v>63</v>
      </c>
      <c r="F7495" s="29" t="s">
        <v>50</v>
      </c>
      <c r="G7495" s="27">
        <v>6</v>
      </c>
      <c r="H7495" s="30">
        <f>VLOOKUP(E7495,UPAH!$C:$F,4,0)</f>
        <v>93000</v>
      </c>
      <c r="I7495" s="31">
        <f t="shared" ref="I7495:I7498" si="783">+G7495*H7495</f>
        <v>558000</v>
      </c>
    </row>
    <row r="7496" spans="2:13" ht="15" customHeight="1">
      <c r="C7496" s="28"/>
      <c r="D7496" s="27" t="s">
        <v>2167</v>
      </c>
      <c r="E7496" s="27" t="s">
        <v>64</v>
      </c>
      <c r="F7496" s="29" t="s">
        <v>50</v>
      </c>
      <c r="G7496" s="27">
        <v>3</v>
      </c>
      <c r="H7496" s="30">
        <f>VLOOKUP(E7496,UPAH!$C:$F,4,0)</f>
        <v>98000</v>
      </c>
      <c r="I7496" s="31">
        <f t="shared" si="783"/>
        <v>294000</v>
      </c>
    </row>
    <row r="7497" spans="2:13" ht="15" customHeight="1">
      <c r="C7497" s="28"/>
      <c r="D7497" s="27" t="s">
        <v>51</v>
      </c>
      <c r="E7497" s="27" t="s">
        <v>65</v>
      </c>
      <c r="F7497" s="29" t="s">
        <v>50</v>
      </c>
      <c r="G7497" s="27">
        <v>0.3</v>
      </c>
      <c r="H7497" s="30">
        <f>VLOOKUP(E7497,UPAH!$C:$F,4,0)</f>
        <v>106000</v>
      </c>
      <c r="I7497" s="31">
        <f t="shared" si="783"/>
        <v>31800</v>
      </c>
    </row>
    <row r="7498" spans="2:13" ht="15" customHeight="1">
      <c r="C7498" s="28"/>
      <c r="D7498" s="27" t="s">
        <v>49</v>
      </c>
      <c r="E7498" s="27" t="s">
        <v>66</v>
      </c>
      <c r="F7498" s="29" t="s">
        <v>50</v>
      </c>
      <c r="G7498" s="27">
        <v>0.03</v>
      </c>
      <c r="H7498" s="30">
        <f>VLOOKUP(E7498,UPAH!$C:$F,4,0)</f>
        <v>111000</v>
      </c>
      <c r="I7498" s="31">
        <f t="shared" si="783"/>
        <v>3330</v>
      </c>
    </row>
    <row r="7499" spans="2:13" ht="15" customHeight="1">
      <c r="C7499" s="28"/>
      <c r="D7499" s="28"/>
      <c r="E7499" s="28"/>
      <c r="F7499" s="34" t="s">
        <v>88</v>
      </c>
      <c r="G7499" s="35"/>
      <c r="H7499" s="33"/>
      <c r="I7499" s="32">
        <f>SUM(I7495:I7498)</f>
        <v>887130</v>
      </c>
    </row>
    <row r="7500" spans="2:13" ht="15" customHeight="1">
      <c r="C7500" s="27" t="s">
        <v>80</v>
      </c>
      <c r="D7500" s="27" t="s">
        <v>89</v>
      </c>
      <c r="E7500" s="28"/>
      <c r="F7500" s="28"/>
      <c r="G7500" s="28"/>
      <c r="H7500" s="33"/>
      <c r="I7500" s="28"/>
    </row>
    <row r="7501" spans="2:13" ht="15" customHeight="1">
      <c r="C7501" s="28"/>
      <c r="D7501" s="27" t="s">
        <v>74</v>
      </c>
      <c r="E7501" s="27" t="s">
        <v>2171</v>
      </c>
      <c r="F7501" s="30" t="str">
        <f>VLOOKUP(E7501,MATERIAL!$C:$F,3,0)</f>
        <v>Buah</v>
      </c>
      <c r="G7501" s="27">
        <v>150</v>
      </c>
      <c r="H7501" s="30">
        <f>VLOOKUP(E7501,MATERIAL!$C:$F,4,0)</f>
        <v>700</v>
      </c>
      <c r="I7501" s="31">
        <f t="shared" ref="I7501:I7505" si="784">+G7501*H7501</f>
        <v>105000</v>
      </c>
    </row>
    <row r="7502" spans="2:13" ht="15" customHeight="1">
      <c r="C7502" s="28"/>
      <c r="D7502" s="27" t="s">
        <v>103</v>
      </c>
      <c r="E7502" s="27" t="s">
        <v>104</v>
      </c>
      <c r="F7502" s="30" t="str">
        <f>VLOOKUP(E7502,MATERIAL!$C:$F,3,0)</f>
        <v>Kg</v>
      </c>
      <c r="G7502" s="27">
        <v>120</v>
      </c>
      <c r="H7502" s="30">
        <f>VLOOKUP(E7502,MATERIAL!$C:$F,4,0)</f>
        <v>1250</v>
      </c>
      <c r="I7502" s="31">
        <f t="shared" si="784"/>
        <v>150000</v>
      </c>
    </row>
    <row r="7503" spans="2:13" ht="15" customHeight="1">
      <c r="C7503" s="28"/>
      <c r="D7503" s="27" t="s">
        <v>44</v>
      </c>
      <c r="E7503" s="27" t="s">
        <v>2170</v>
      </c>
      <c r="F7503" s="30" t="str">
        <f>VLOOKUP(E7503,MATERIAL!$C:$F,3,0)</f>
        <v>m3</v>
      </c>
      <c r="G7503" s="27">
        <v>0.3</v>
      </c>
      <c r="H7503" s="30">
        <f>VLOOKUP(E7503,MATERIAL!$C:$F,4,0)</f>
        <v>131100</v>
      </c>
      <c r="I7503" s="31">
        <f t="shared" si="784"/>
        <v>39330</v>
      </c>
    </row>
    <row r="7504" spans="2:13" ht="15" customHeight="1">
      <c r="C7504" s="28"/>
      <c r="D7504" s="27" t="s">
        <v>2736</v>
      </c>
      <c r="E7504" s="27" t="s">
        <v>2737</v>
      </c>
      <c r="F7504" s="30" t="str">
        <f>VLOOKUP(E7504,MATERIAL!$C:$F,3,0)</f>
        <v>bh</v>
      </c>
      <c r="G7504" s="27">
        <v>360</v>
      </c>
      <c r="H7504" s="30">
        <f>VLOOKUP(E7504,MATERIAL!$C:$F,4,0)</f>
        <v>1100</v>
      </c>
      <c r="I7504" s="31">
        <f t="shared" si="784"/>
        <v>396000</v>
      </c>
    </row>
    <row r="7505" spans="2:13" ht="15" customHeight="1">
      <c r="C7505" s="28"/>
      <c r="D7505" s="27" t="s">
        <v>2434</v>
      </c>
      <c r="E7505" s="27" t="s">
        <v>2343</v>
      </c>
      <c r="F7505" s="30" t="str">
        <f>VLOOKUP(E7505,MATERIAL!$C:$F,3,0)</f>
        <v>Kg</v>
      </c>
      <c r="G7505" s="27">
        <v>6</v>
      </c>
      <c r="H7505" s="30">
        <f>VLOOKUP(E7505,MATERIAL!$C:$F,4,0)</f>
        <v>13300</v>
      </c>
      <c r="I7505" s="31">
        <f t="shared" si="784"/>
        <v>79800</v>
      </c>
    </row>
    <row r="7506" spans="2:13" ht="15" customHeight="1">
      <c r="C7506" s="28"/>
      <c r="D7506" s="28"/>
      <c r="E7506" s="28"/>
      <c r="F7506" s="34" t="s">
        <v>90</v>
      </c>
      <c r="G7506" s="35"/>
      <c r="H7506" s="33"/>
      <c r="I7506" s="32">
        <f>SUM(I7501:I7505)</f>
        <v>770130</v>
      </c>
    </row>
    <row r="7507" spans="2:13" ht="15" customHeight="1">
      <c r="C7507" s="27" t="s">
        <v>81</v>
      </c>
      <c r="D7507" s="27" t="s">
        <v>91</v>
      </c>
      <c r="E7507" s="28"/>
      <c r="F7507" s="28"/>
      <c r="G7507" s="28"/>
      <c r="H7507" s="33"/>
      <c r="I7507" s="33"/>
    </row>
    <row r="7508" spans="2:13" ht="15" customHeight="1">
      <c r="C7508" s="28"/>
      <c r="D7508" s="28"/>
      <c r="E7508" s="28"/>
      <c r="F7508" s="34" t="s">
        <v>92</v>
      </c>
      <c r="G7508" s="35"/>
      <c r="H7508" s="33"/>
      <c r="I7508" s="33"/>
    </row>
    <row r="7509" spans="2:13" ht="15" customHeight="1">
      <c r="C7509" s="27" t="s">
        <v>82</v>
      </c>
      <c r="D7509" s="27" t="s">
        <v>93</v>
      </c>
      <c r="E7509" s="28"/>
      <c r="F7509" s="28"/>
      <c r="G7509" s="28"/>
      <c r="H7509" s="33"/>
      <c r="I7509" s="36">
        <f>I7499+I7506</f>
        <v>1657260</v>
      </c>
    </row>
    <row r="7510" spans="2:13" ht="15" customHeight="1">
      <c r="C7510" s="27" t="s">
        <v>83</v>
      </c>
      <c r="D7510" s="27" t="str">
        <f>+"Overhead &amp; Profit "&amp;$L$3*100&amp;"%"</f>
        <v>Overhead &amp; Profit 9,5%</v>
      </c>
      <c r="E7510" s="28"/>
      <c r="F7510" s="28"/>
      <c r="G7510" s="27">
        <f>$L$3</f>
        <v>9.5000000000000001E-2</v>
      </c>
      <c r="H7510" s="28"/>
      <c r="I7510" s="36">
        <f>G7510*I7509</f>
        <v>157439.70000000001</v>
      </c>
    </row>
    <row r="7511" spans="2:13">
      <c r="B7511" s="37" t="str">
        <f>+$M$16&amp;J7511</f>
        <v>PSD8</v>
      </c>
      <c r="C7511" s="27" t="s">
        <v>1</v>
      </c>
      <c r="D7511" s="27" t="s">
        <v>94</v>
      </c>
      <c r="E7511" s="28"/>
      <c r="F7511" s="28"/>
      <c r="G7511" s="28"/>
      <c r="H7511" s="33"/>
      <c r="I7511" s="36">
        <f>SUM(I7509:I7510)</f>
        <v>1814699.7</v>
      </c>
      <c r="J7511" s="21">
        <v>8</v>
      </c>
      <c r="M7511" s="21"/>
    </row>
    <row r="7512" spans="2:13">
      <c r="B7512" s="26"/>
      <c r="M7512" s="21"/>
    </row>
    <row r="7513" spans="2:13" ht="15" customHeight="1">
      <c r="B7513" s="26"/>
      <c r="C7513" s="21" t="str">
        <f>VLOOKUP(B7529,'REKAP ANALISA'!$C:$G,3,0)</f>
        <v>Pemasangan 1 buah bak mandi teraso vol 0,30 m3</v>
      </c>
    </row>
    <row r="7514" spans="2:13" ht="15" customHeight="1">
      <c r="C7514" s="27" t="s">
        <v>0</v>
      </c>
      <c r="D7514" s="27" t="s">
        <v>60</v>
      </c>
      <c r="E7514" s="27" t="s">
        <v>59</v>
      </c>
      <c r="F7514" s="27" t="s">
        <v>61</v>
      </c>
      <c r="G7514" s="27" t="s">
        <v>62</v>
      </c>
      <c r="H7514" s="27" t="s">
        <v>85</v>
      </c>
      <c r="I7514" s="27" t="s">
        <v>86</v>
      </c>
    </row>
    <row r="7515" spans="2:13" ht="15" customHeight="1">
      <c r="C7515" s="27" t="s">
        <v>14</v>
      </c>
      <c r="D7515" s="27" t="s">
        <v>87</v>
      </c>
      <c r="E7515" s="28"/>
      <c r="F7515" s="28"/>
      <c r="G7515" s="28"/>
      <c r="H7515" s="28"/>
      <c r="I7515" s="28"/>
    </row>
    <row r="7516" spans="2:13" ht="15" customHeight="1">
      <c r="C7516" s="28"/>
      <c r="D7516" s="27" t="s">
        <v>53</v>
      </c>
      <c r="E7516" s="27" t="s">
        <v>63</v>
      </c>
      <c r="F7516" s="29" t="s">
        <v>50</v>
      </c>
      <c r="G7516" s="27">
        <v>3</v>
      </c>
      <c r="H7516" s="30">
        <f>VLOOKUP(E7516,UPAH!$C:$F,4,0)</f>
        <v>93000</v>
      </c>
      <c r="I7516" s="31">
        <f t="shared" ref="I7516:I7519" si="785">+G7516*H7516</f>
        <v>279000</v>
      </c>
    </row>
    <row r="7517" spans="2:13" ht="15" customHeight="1">
      <c r="C7517" s="28"/>
      <c r="D7517" s="27" t="s">
        <v>2167</v>
      </c>
      <c r="E7517" s="27" t="s">
        <v>64</v>
      </c>
      <c r="F7517" s="29" t="s">
        <v>50</v>
      </c>
      <c r="G7517" s="27">
        <v>4.5</v>
      </c>
      <c r="H7517" s="30">
        <f>VLOOKUP(E7517,UPAH!$C:$F,4,0)</f>
        <v>98000</v>
      </c>
      <c r="I7517" s="31">
        <f t="shared" si="785"/>
        <v>441000</v>
      </c>
    </row>
    <row r="7518" spans="2:13" ht="15" customHeight="1">
      <c r="C7518" s="28"/>
      <c r="D7518" s="27" t="s">
        <v>51</v>
      </c>
      <c r="E7518" s="27" t="s">
        <v>65</v>
      </c>
      <c r="F7518" s="29" t="s">
        <v>50</v>
      </c>
      <c r="G7518" s="27">
        <v>0.05</v>
      </c>
      <c r="H7518" s="30">
        <f>VLOOKUP(E7518,UPAH!$C:$F,4,0)</f>
        <v>106000</v>
      </c>
      <c r="I7518" s="31">
        <f t="shared" si="785"/>
        <v>5300</v>
      </c>
    </row>
    <row r="7519" spans="2:13" ht="15" customHeight="1">
      <c r="C7519" s="28"/>
      <c r="D7519" s="27" t="s">
        <v>49</v>
      </c>
      <c r="E7519" s="27" t="s">
        <v>66</v>
      </c>
      <c r="F7519" s="29" t="s">
        <v>50</v>
      </c>
      <c r="G7519" s="27">
        <v>0.9</v>
      </c>
      <c r="H7519" s="30">
        <f>VLOOKUP(E7519,UPAH!$C:$F,4,0)</f>
        <v>111000</v>
      </c>
      <c r="I7519" s="31">
        <f t="shared" si="785"/>
        <v>99900</v>
      </c>
    </row>
    <row r="7520" spans="2:13" ht="15" customHeight="1">
      <c r="C7520" s="28"/>
      <c r="D7520" s="28"/>
      <c r="E7520" s="28"/>
      <c r="F7520" s="34" t="s">
        <v>88</v>
      </c>
      <c r="G7520" s="35"/>
      <c r="H7520" s="33"/>
      <c r="I7520" s="32">
        <f>SUM(I7516:I7519)</f>
        <v>825200</v>
      </c>
    </row>
    <row r="7521" spans="2:13" ht="15" customHeight="1">
      <c r="C7521" s="27" t="s">
        <v>80</v>
      </c>
      <c r="D7521" s="27" t="s">
        <v>89</v>
      </c>
      <c r="E7521" s="28"/>
      <c r="F7521" s="28"/>
      <c r="G7521" s="28"/>
      <c r="H7521" s="33"/>
      <c r="I7521" s="28"/>
    </row>
    <row r="7522" spans="2:13" ht="15" customHeight="1">
      <c r="C7522" s="28"/>
      <c r="D7522" s="27" t="s">
        <v>2734</v>
      </c>
      <c r="E7522" s="27" t="s">
        <v>2735</v>
      </c>
      <c r="F7522" s="30" t="str">
        <f>VLOOKUP(E7522,MATERIAL!$C:$F,3,0)</f>
        <v>Unit</v>
      </c>
      <c r="G7522" s="27">
        <v>1</v>
      </c>
      <c r="H7522" s="30">
        <f>VLOOKUP(E7522,MATERIAL!$C:$F,4,0)</f>
        <v>379600</v>
      </c>
      <c r="I7522" s="31">
        <f t="shared" ref="I7522:I7523" si="786">+G7522*H7522</f>
        <v>379600</v>
      </c>
    </row>
    <row r="7523" spans="2:13" ht="15" customHeight="1">
      <c r="C7523" s="28"/>
      <c r="D7523" s="27" t="s">
        <v>77</v>
      </c>
      <c r="E7523" s="28"/>
      <c r="F7523" s="29" t="s">
        <v>55</v>
      </c>
      <c r="G7523" s="27">
        <v>0.12</v>
      </c>
      <c r="H7523" s="32">
        <f>I7522</f>
        <v>379600</v>
      </c>
      <c r="I7523" s="31">
        <f t="shared" si="786"/>
        <v>45552</v>
      </c>
    </row>
    <row r="7524" spans="2:13" ht="15" customHeight="1">
      <c r="C7524" s="28"/>
      <c r="D7524" s="28"/>
      <c r="E7524" s="28"/>
      <c r="F7524" s="34" t="s">
        <v>90</v>
      </c>
      <c r="G7524" s="35"/>
      <c r="H7524" s="33"/>
      <c r="I7524" s="32">
        <f>SUM(I7522:I7523)</f>
        <v>425152</v>
      </c>
    </row>
    <row r="7525" spans="2:13" ht="15" customHeight="1">
      <c r="C7525" s="27" t="s">
        <v>81</v>
      </c>
      <c r="D7525" s="27" t="s">
        <v>91</v>
      </c>
      <c r="E7525" s="28"/>
      <c r="F7525" s="28"/>
      <c r="G7525" s="28"/>
      <c r="H7525" s="33"/>
      <c r="I7525" s="33"/>
    </row>
    <row r="7526" spans="2:13" ht="15" customHeight="1">
      <c r="C7526" s="28"/>
      <c r="D7526" s="28"/>
      <c r="E7526" s="28"/>
      <c r="F7526" s="34" t="s">
        <v>92</v>
      </c>
      <c r="G7526" s="35"/>
      <c r="H7526" s="33"/>
      <c r="I7526" s="33"/>
    </row>
    <row r="7527" spans="2:13" ht="15" customHeight="1">
      <c r="C7527" s="27" t="s">
        <v>82</v>
      </c>
      <c r="D7527" s="27" t="s">
        <v>93</v>
      </c>
      <c r="E7527" s="28"/>
      <c r="F7527" s="28"/>
      <c r="G7527" s="28"/>
      <c r="H7527" s="33"/>
      <c r="I7527" s="36">
        <f>I7520+I7524</f>
        <v>1250352</v>
      </c>
    </row>
    <row r="7528" spans="2:13" ht="15" customHeight="1">
      <c r="C7528" s="27" t="s">
        <v>83</v>
      </c>
      <c r="D7528" s="27" t="str">
        <f>+"Overhead &amp; Profit "&amp;$L$3*100&amp;"%"</f>
        <v>Overhead &amp; Profit 9,5%</v>
      </c>
      <c r="E7528" s="28"/>
      <c r="F7528" s="28"/>
      <c r="G7528" s="27">
        <f>$L$3</f>
        <v>9.5000000000000001E-2</v>
      </c>
      <c r="H7528" s="28"/>
      <c r="I7528" s="36">
        <f>G7528*I7527</f>
        <v>118783.44</v>
      </c>
    </row>
    <row r="7529" spans="2:13" ht="15" customHeight="1">
      <c r="B7529" s="37" t="str">
        <f>+$M$16&amp;J7529</f>
        <v>PSD9</v>
      </c>
      <c r="C7529" s="27" t="s">
        <v>1</v>
      </c>
      <c r="D7529" s="27" t="s">
        <v>94</v>
      </c>
      <c r="E7529" s="28"/>
      <c r="F7529" s="28"/>
      <c r="G7529" s="28"/>
      <c r="H7529" s="33"/>
      <c r="I7529" s="36">
        <f>SUM(I7527:I7528)</f>
        <v>1369135.44</v>
      </c>
      <c r="J7529" s="21">
        <v>9</v>
      </c>
    </row>
    <row r="7530" spans="2:13" ht="15" customHeight="1">
      <c r="B7530" s="26"/>
    </row>
    <row r="7531" spans="2:13" ht="15" customHeight="1">
      <c r="B7531" s="26"/>
      <c r="C7531" s="21" t="str">
        <f>VLOOKUP(B7547,'REKAP ANALISA'!$C:$G,3,0)</f>
        <v>Pemasangan 1 buah bak air fibreglass vol 1 m3</v>
      </c>
    </row>
    <row r="7532" spans="2:13">
      <c r="C7532" s="27" t="s">
        <v>0</v>
      </c>
      <c r="D7532" s="27" t="s">
        <v>60</v>
      </c>
      <c r="E7532" s="27" t="s">
        <v>59</v>
      </c>
      <c r="F7532" s="27" t="s">
        <v>61</v>
      </c>
      <c r="G7532" s="27" t="s">
        <v>62</v>
      </c>
      <c r="H7532" s="27" t="s">
        <v>85</v>
      </c>
      <c r="I7532" s="27" t="s">
        <v>86</v>
      </c>
      <c r="M7532" s="21"/>
    </row>
    <row r="7533" spans="2:13">
      <c r="C7533" s="27" t="s">
        <v>14</v>
      </c>
      <c r="D7533" s="27" t="s">
        <v>87</v>
      </c>
      <c r="E7533" s="28"/>
      <c r="F7533" s="28"/>
      <c r="G7533" s="28"/>
      <c r="H7533" s="28"/>
      <c r="I7533" s="28"/>
      <c r="M7533" s="21"/>
    </row>
    <row r="7534" spans="2:13" ht="15" customHeight="1">
      <c r="C7534" s="28"/>
      <c r="D7534" s="27" t="s">
        <v>53</v>
      </c>
      <c r="E7534" s="27" t="s">
        <v>63</v>
      </c>
      <c r="F7534" s="29" t="s">
        <v>50</v>
      </c>
      <c r="G7534" s="27">
        <v>0.3</v>
      </c>
      <c r="H7534" s="30">
        <f>VLOOKUP(E7534,UPAH!$C:$F,4,0)</f>
        <v>93000</v>
      </c>
      <c r="I7534" s="31">
        <f t="shared" ref="I7534:I7537" si="787">+G7534*H7534</f>
        <v>27900</v>
      </c>
    </row>
    <row r="7535" spans="2:13" ht="15" customHeight="1">
      <c r="C7535" s="28"/>
      <c r="D7535" s="27" t="s">
        <v>2167</v>
      </c>
      <c r="E7535" s="27" t="s">
        <v>64</v>
      </c>
      <c r="F7535" s="29" t="s">
        <v>50</v>
      </c>
      <c r="G7535" s="27">
        <v>0.45</v>
      </c>
      <c r="H7535" s="30">
        <f>VLOOKUP(E7535,UPAH!$C:$F,4,0)</f>
        <v>98000</v>
      </c>
      <c r="I7535" s="31">
        <f t="shared" si="787"/>
        <v>44100</v>
      </c>
    </row>
    <row r="7536" spans="2:13" ht="15" customHeight="1">
      <c r="C7536" s="28"/>
      <c r="D7536" s="27" t="s">
        <v>51</v>
      </c>
      <c r="E7536" s="27" t="s">
        <v>65</v>
      </c>
      <c r="F7536" s="29" t="s">
        <v>50</v>
      </c>
      <c r="G7536" s="27">
        <v>4.4999999999999998E-2</v>
      </c>
      <c r="H7536" s="30">
        <f>VLOOKUP(E7536,UPAH!$C:$F,4,0)</f>
        <v>106000</v>
      </c>
      <c r="I7536" s="31">
        <f t="shared" si="787"/>
        <v>4770</v>
      </c>
    </row>
    <row r="7537" spans="2:13" ht="15" customHeight="1">
      <c r="C7537" s="28"/>
      <c r="D7537" s="27" t="s">
        <v>49</v>
      </c>
      <c r="E7537" s="27" t="s">
        <v>66</v>
      </c>
      <c r="F7537" s="29" t="s">
        <v>50</v>
      </c>
      <c r="G7537" s="27">
        <v>1.4999999999999999E-2</v>
      </c>
      <c r="H7537" s="30">
        <f>VLOOKUP(E7537,UPAH!$C:$F,4,0)</f>
        <v>111000</v>
      </c>
      <c r="I7537" s="31">
        <f t="shared" si="787"/>
        <v>1665</v>
      </c>
    </row>
    <row r="7538" spans="2:13" ht="15" customHeight="1">
      <c r="C7538" s="28"/>
      <c r="D7538" s="28"/>
      <c r="E7538" s="28"/>
      <c r="F7538" s="34" t="s">
        <v>88</v>
      </c>
      <c r="G7538" s="35"/>
      <c r="H7538" s="33"/>
      <c r="I7538" s="32">
        <f>SUM(I7534:I7537)</f>
        <v>78435</v>
      </c>
    </row>
    <row r="7539" spans="2:13" ht="15" customHeight="1">
      <c r="C7539" s="27" t="s">
        <v>80</v>
      </c>
      <c r="D7539" s="27" t="s">
        <v>89</v>
      </c>
      <c r="E7539" s="28"/>
      <c r="F7539" s="28"/>
      <c r="G7539" s="28"/>
      <c r="H7539" s="33"/>
      <c r="I7539" s="28"/>
    </row>
    <row r="7540" spans="2:13" ht="15" customHeight="1">
      <c r="C7540" s="28"/>
      <c r="D7540" s="27" t="s">
        <v>2734</v>
      </c>
      <c r="E7540" s="27" t="s">
        <v>2735</v>
      </c>
      <c r="F7540" s="30" t="str">
        <f>VLOOKUP(E7540,MATERIAL!$C:$F,3,0)</f>
        <v>Unit</v>
      </c>
      <c r="G7540" s="27">
        <v>1</v>
      </c>
      <c r="H7540" s="30">
        <f>VLOOKUP(E7540,MATERIAL!$C:$F,4,0)</f>
        <v>379600</v>
      </c>
      <c r="I7540" s="31">
        <f t="shared" ref="I7540:I7541" si="788">+G7540*H7540</f>
        <v>379600</v>
      </c>
    </row>
    <row r="7541" spans="2:13" ht="15" customHeight="1">
      <c r="C7541" s="28"/>
      <c r="D7541" s="27" t="s">
        <v>77</v>
      </c>
      <c r="E7541" s="28"/>
      <c r="F7541" s="29" t="s">
        <v>55</v>
      </c>
      <c r="G7541" s="27">
        <v>0.12</v>
      </c>
      <c r="H7541" s="32">
        <f>I7540</f>
        <v>379600</v>
      </c>
      <c r="I7541" s="31">
        <f t="shared" si="788"/>
        <v>45552</v>
      </c>
    </row>
    <row r="7542" spans="2:13" ht="15" customHeight="1">
      <c r="C7542" s="28"/>
      <c r="D7542" s="28"/>
      <c r="E7542" s="28"/>
      <c r="F7542" s="34" t="s">
        <v>90</v>
      </c>
      <c r="G7542" s="35"/>
      <c r="H7542" s="33"/>
      <c r="I7542" s="32">
        <f>SUM(I7540:I7541)</f>
        <v>425152</v>
      </c>
    </row>
    <row r="7543" spans="2:13" ht="15" customHeight="1">
      <c r="C7543" s="27" t="s">
        <v>81</v>
      </c>
      <c r="D7543" s="27" t="s">
        <v>91</v>
      </c>
      <c r="E7543" s="28"/>
      <c r="F7543" s="28"/>
      <c r="G7543" s="28"/>
      <c r="H7543" s="33"/>
      <c r="I7543" s="33"/>
    </row>
    <row r="7544" spans="2:13" ht="15" customHeight="1">
      <c r="C7544" s="28"/>
      <c r="D7544" s="28"/>
      <c r="E7544" s="28"/>
      <c r="F7544" s="34" t="s">
        <v>92</v>
      </c>
      <c r="G7544" s="35"/>
      <c r="H7544" s="33"/>
      <c r="I7544" s="33"/>
    </row>
    <row r="7545" spans="2:13" ht="15" customHeight="1">
      <c r="C7545" s="27" t="s">
        <v>82</v>
      </c>
      <c r="D7545" s="27" t="s">
        <v>93</v>
      </c>
      <c r="E7545" s="28"/>
      <c r="F7545" s="28"/>
      <c r="G7545" s="28"/>
      <c r="H7545" s="33"/>
      <c r="I7545" s="36">
        <f>I7538+I7542</f>
        <v>503587</v>
      </c>
    </row>
    <row r="7546" spans="2:13" ht="15" customHeight="1">
      <c r="C7546" s="27" t="s">
        <v>83</v>
      </c>
      <c r="D7546" s="27" t="str">
        <f>+"Overhead &amp; Profit "&amp;$L$3*100&amp;"%"</f>
        <v>Overhead &amp; Profit 9,5%</v>
      </c>
      <c r="E7546" s="28"/>
      <c r="F7546" s="28"/>
      <c r="G7546" s="27">
        <f>$L$3</f>
        <v>9.5000000000000001E-2</v>
      </c>
      <c r="H7546" s="28"/>
      <c r="I7546" s="36">
        <f>G7546*I7545</f>
        <v>47840.764999999999</v>
      </c>
    </row>
    <row r="7547" spans="2:13" ht="15" customHeight="1">
      <c r="B7547" s="37" t="str">
        <f>+$M$16&amp;J7547</f>
        <v>PSD10</v>
      </c>
      <c r="C7547" s="27" t="s">
        <v>1</v>
      </c>
      <c r="D7547" s="27" t="s">
        <v>94</v>
      </c>
      <c r="E7547" s="28"/>
      <c r="F7547" s="28"/>
      <c r="G7547" s="28"/>
      <c r="H7547" s="33"/>
      <c r="I7547" s="36">
        <f>SUM(I7545:I7546)</f>
        <v>551427.76500000001</v>
      </c>
      <c r="J7547" s="21">
        <v>10</v>
      </c>
    </row>
    <row r="7548" spans="2:13" ht="15" customHeight="1">
      <c r="B7548" s="26"/>
    </row>
    <row r="7549" spans="2:13" ht="15" customHeight="1">
      <c r="B7549" s="26"/>
      <c r="C7549" s="21" t="str">
        <f>VLOOKUP(B7568,'REKAP ANALISA'!$C:$G,3,0)</f>
        <v>Pemasangan 1 buah bak beton volume 1 m3</v>
      </c>
    </row>
    <row r="7550" spans="2:13">
      <c r="C7550" s="27" t="s">
        <v>0</v>
      </c>
      <c r="D7550" s="27" t="s">
        <v>60</v>
      </c>
      <c r="E7550" s="27" t="s">
        <v>59</v>
      </c>
      <c r="F7550" s="27" t="s">
        <v>61</v>
      </c>
      <c r="G7550" s="27" t="s">
        <v>62</v>
      </c>
      <c r="H7550" s="27" t="s">
        <v>85</v>
      </c>
      <c r="I7550" s="27" t="s">
        <v>86</v>
      </c>
      <c r="M7550" s="21"/>
    </row>
    <row r="7551" spans="2:13">
      <c r="C7551" s="27" t="s">
        <v>14</v>
      </c>
      <c r="D7551" s="27" t="s">
        <v>87</v>
      </c>
      <c r="E7551" s="28"/>
      <c r="F7551" s="28"/>
      <c r="G7551" s="28"/>
      <c r="H7551" s="28"/>
      <c r="I7551" s="28"/>
      <c r="M7551" s="21"/>
    </row>
    <row r="7552" spans="2:13" ht="15" customHeight="1">
      <c r="C7552" s="28"/>
      <c r="D7552" s="27" t="s">
        <v>53</v>
      </c>
      <c r="E7552" s="27" t="s">
        <v>63</v>
      </c>
      <c r="F7552" s="29" t="s">
        <v>50</v>
      </c>
      <c r="G7552" s="27">
        <v>3.5</v>
      </c>
      <c r="H7552" s="30">
        <f>VLOOKUP(E7552,UPAH!$C:$F,4,0)</f>
        <v>93000</v>
      </c>
      <c r="I7552" s="31">
        <f t="shared" ref="I7552:I7555" si="789">+G7552*H7552</f>
        <v>325500</v>
      </c>
    </row>
    <row r="7553" spans="2:13" ht="15" customHeight="1">
      <c r="C7553" s="28"/>
      <c r="D7553" s="27" t="s">
        <v>2167</v>
      </c>
      <c r="E7553" s="27" t="s">
        <v>64</v>
      </c>
      <c r="F7553" s="29" t="s">
        <v>50</v>
      </c>
      <c r="G7553" s="27">
        <v>4.5</v>
      </c>
      <c r="H7553" s="30">
        <f>VLOOKUP(E7553,UPAH!$C:$F,4,0)</f>
        <v>98000</v>
      </c>
      <c r="I7553" s="31">
        <f t="shared" si="789"/>
        <v>441000</v>
      </c>
    </row>
    <row r="7554" spans="2:13" ht="15" customHeight="1">
      <c r="C7554" s="28"/>
      <c r="D7554" s="27" t="s">
        <v>51</v>
      </c>
      <c r="E7554" s="27" t="s">
        <v>65</v>
      </c>
      <c r="F7554" s="29" t="s">
        <v>50</v>
      </c>
      <c r="G7554" s="27">
        <v>0.05</v>
      </c>
      <c r="H7554" s="30">
        <f>VLOOKUP(E7554,UPAH!$C:$F,4,0)</f>
        <v>106000</v>
      </c>
      <c r="I7554" s="31">
        <f t="shared" si="789"/>
        <v>5300</v>
      </c>
    </row>
    <row r="7555" spans="2:13" ht="15" customHeight="1">
      <c r="C7555" s="28"/>
      <c r="D7555" s="27" t="s">
        <v>49</v>
      </c>
      <c r="E7555" s="27" t="s">
        <v>66</v>
      </c>
      <c r="F7555" s="29" t="s">
        <v>50</v>
      </c>
      <c r="G7555" s="27">
        <v>1.7999999999999999E-2</v>
      </c>
      <c r="H7555" s="30">
        <f>VLOOKUP(E7555,UPAH!$C:$F,4,0)</f>
        <v>111000</v>
      </c>
      <c r="I7555" s="31">
        <f t="shared" si="789"/>
        <v>1997.9999999999998</v>
      </c>
    </row>
    <row r="7556" spans="2:13" ht="15" customHeight="1">
      <c r="C7556" s="28"/>
      <c r="D7556" s="28"/>
      <c r="E7556" s="28"/>
      <c r="F7556" s="34" t="s">
        <v>88</v>
      </c>
      <c r="G7556" s="35"/>
      <c r="H7556" s="33"/>
      <c r="I7556" s="32">
        <f>SUM(I7552:I7555)</f>
        <v>773798</v>
      </c>
    </row>
    <row r="7557" spans="2:13" ht="15" customHeight="1">
      <c r="C7557" s="27" t="s">
        <v>80</v>
      </c>
      <c r="D7557" s="27" t="s">
        <v>89</v>
      </c>
      <c r="E7557" s="28"/>
      <c r="F7557" s="28"/>
      <c r="G7557" s="28"/>
      <c r="H7557" s="33"/>
      <c r="I7557" s="28"/>
    </row>
    <row r="7558" spans="2:13" ht="15" customHeight="1">
      <c r="C7558" s="28"/>
      <c r="D7558" s="27" t="s">
        <v>2738</v>
      </c>
      <c r="E7558" s="27" t="s">
        <v>2739</v>
      </c>
      <c r="F7558" s="30" t="str">
        <f>VLOOKUP(E7558,MATERIAL!$C:$F,3,0)</f>
        <v>M3</v>
      </c>
      <c r="G7558" s="27">
        <v>0.9</v>
      </c>
      <c r="H7558" s="30">
        <f>VLOOKUP(E7558,MATERIAL!$C:$F,4,0)</f>
        <v>116600</v>
      </c>
      <c r="I7558" s="31">
        <f t="shared" ref="I7558:I7561" si="790">+G7558*H7558</f>
        <v>104940</v>
      </c>
    </row>
    <row r="7559" spans="2:13" ht="15" customHeight="1">
      <c r="C7559" s="28"/>
      <c r="D7559" s="27" t="s">
        <v>2740</v>
      </c>
      <c r="E7559" s="27" t="s">
        <v>2741</v>
      </c>
      <c r="F7559" s="30" t="str">
        <f>VLOOKUP(E7559,MATERIAL!$C:$F,3,0)</f>
        <v>Kg</v>
      </c>
      <c r="G7559" s="27">
        <v>180</v>
      </c>
      <c r="H7559" s="30">
        <f>VLOOKUP(E7559,MATERIAL!$C:$F,4,0)</f>
        <v>16600</v>
      </c>
      <c r="I7559" s="31">
        <f t="shared" si="790"/>
        <v>2988000</v>
      </c>
    </row>
    <row r="7560" spans="2:13" ht="15" customHeight="1">
      <c r="C7560" s="28"/>
      <c r="D7560" s="27" t="s">
        <v>2742</v>
      </c>
      <c r="E7560" s="27" t="s">
        <v>2743</v>
      </c>
      <c r="F7560" s="30" t="str">
        <f>VLOOKUP(E7560,MATERIAL!$C:$F,3,0)</f>
        <v>M2</v>
      </c>
      <c r="G7560" s="27">
        <v>8</v>
      </c>
      <c r="H7560" s="30">
        <f>VLOOKUP(E7560,MATERIAL!$C:$F,4,0)</f>
        <v>1921400</v>
      </c>
      <c r="I7560" s="31">
        <f t="shared" si="790"/>
        <v>15371200</v>
      </c>
    </row>
    <row r="7561" spans="2:13" ht="15" customHeight="1">
      <c r="C7561" s="28"/>
      <c r="D7561" s="27" t="s">
        <v>2744</v>
      </c>
      <c r="E7561" s="27" t="s">
        <v>2745</v>
      </c>
      <c r="F7561" s="30" t="str">
        <f>VLOOKUP(E7561,MATERIAL!$C:$F,3,0)</f>
        <v>Bh</v>
      </c>
      <c r="G7561" s="27">
        <v>500</v>
      </c>
      <c r="H7561" s="30">
        <f>VLOOKUP(E7561,MATERIAL!$C:$F,4,0)</f>
        <v>7300</v>
      </c>
      <c r="I7561" s="31">
        <f t="shared" si="790"/>
        <v>3650000</v>
      </c>
    </row>
    <row r="7562" spans="2:13" ht="15" customHeight="1">
      <c r="C7562" s="28"/>
      <c r="D7562" s="27" t="s">
        <v>77</v>
      </c>
      <c r="E7562" s="28"/>
      <c r="F7562" s="29" t="s">
        <v>55</v>
      </c>
      <c r="G7562" s="27">
        <v>0.1</v>
      </c>
      <c r="H7562" s="32">
        <f>SUM(I7558:I7561)</f>
        <v>22114140</v>
      </c>
      <c r="I7562" s="31">
        <f>+G7562*H7562</f>
        <v>2211414</v>
      </c>
    </row>
    <row r="7563" spans="2:13" ht="15" customHeight="1">
      <c r="C7563" s="28"/>
      <c r="D7563" s="28"/>
      <c r="E7563" s="28"/>
      <c r="F7563" s="34" t="s">
        <v>90</v>
      </c>
      <c r="G7563" s="35"/>
      <c r="H7563" s="33"/>
      <c r="I7563" s="32">
        <f>SUM(I7558:I7562)</f>
        <v>24325554</v>
      </c>
    </row>
    <row r="7564" spans="2:13" ht="15" customHeight="1">
      <c r="C7564" s="27" t="s">
        <v>81</v>
      </c>
      <c r="D7564" s="27" t="s">
        <v>91</v>
      </c>
      <c r="E7564" s="28"/>
      <c r="F7564" s="28"/>
      <c r="G7564" s="28"/>
      <c r="H7564" s="33"/>
      <c r="I7564" s="33"/>
    </row>
    <row r="7565" spans="2:13" ht="15" customHeight="1">
      <c r="C7565" s="28"/>
      <c r="D7565" s="28"/>
      <c r="E7565" s="28"/>
      <c r="F7565" s="34" t="s">
        <v>92</v>
      </c>
      <c r="G7565" s="35"/>
      <c r="H7565" s="33"/>
      <c r="I7565" s="33"/>
    </row>
    <row r="7566" spans="2:13" ht="15" customHeight="1">
      <c r="C7566" s="27" t="s">
        <v>82</v>
      </c>
      <c r="D7566" s="27" t="s">
        <v>93</v>
      </c>
      <c r="E7566" s="28"/>
      <c r="F7566" s="28"/>
      <c r="G7566" s="28"/>
      <c r="H7566" s="33"/>
      <c r="I7566" s="36">
        <f>I7556+I7563</f>
        <v>25099352</v>
      </c>
    </row>
    <row r="7567" spans="2:13" ht="15" customHeight="1">
      <c r="C7567" s="27" t="s">
        <v>83</v>
      </c>
      <c r="D7567" s="27" t="str">
        <f>+"Overhead &amp; Profit "&amp;$L$3*100&amp;"%"</f>
        <v>Overhead &amp; Profit 9,5%</v>
      </c>
      <c r="E7567" s="28"/>
      <c r="F7567" s="28"/>
      <c r="G7567" s="27">
        <f>$L$3</f>
        <v>9.5000000000000001E-2</v>
      </c>
      <c r="H7567" s="28"/>
      <c r="I7567" s="36">
        <f>G7567*I7566</f>
        <v>2384438.44</v>
      </c>
    </row>
    <row r="7568" spans="2:13">
      <c r="B7568" s="37" t="str">
        <f>+$M$16&amp;J7568</f>
        <v>PSD11</v>
      </c>
      <c r="C7568" s="27" t="s">
        <v>1</v>
      </c>
      <c r="D7568" s="27" t="s">
        <v>94</v>
      </c>
      <c r="E7568" s="28"/>
      <c r="F7568" s="28"/>
      <c r="G7568" s="28"/>
      <c r="H7568" s="33"/>
      <c r="I7568" s="36">
        <f>SUM(I7566:I7567)</f>
        <v>27483790.440000001</v>
      </c>
      <c r="J7568" s="21">
        <v>11</v>
      </c>
      <c r="M7568" s="21"/>
    </row>
    <row r="7569" spans="2:13">
      <c r="B7569" s="26"/>
      <c r="M7569" s="21"/>
    </row>
    <row r="7570" spans="2:13" ht="15" customHeight="1">
      <c r="B7570" s="26"/>
      <c r="C7570" s="21" t="str">
        <f>VLOOKUP(B7586,'REKAP ANALISA'!$C:$G,3,0)</f>
        <v>Pemasangan 1 buah bak cuci piring stainlessteel</v>
      </c>
    </row>
    <row r="7571" spans="2:13" ht="15" customHeight="1">
      <c r="C7571" s="27" t="s">
        <v>0</v>
      </c>
      <c r="D7571" s="27" t="s">
        <v>60</v>
      </c>
      <c r="E7571" s="27" t="s">
        <v>59</v>
      </c>
      <c r="F7571" s="27" t="s">
        <v>61</v>
      </c>
      <c r="G7571" s="27" t="s">
        <v>62</v>
      </c>
      <c r="H7571" s="27" t="s">
        <v>85</v>
      </c>
      <c r="I7571" s="27" t="s">
        <v>86</v>
      </c>
    </row>
    <row r="7572" spans="2:13" ht="15" customHeight="1">
      <c r="C7572" s="27" t="s">
        <v>14</v>
      </c>
      <c r="D7572" s="27" t="s">
        <v>87</v>
      </c>
      <c r="E7572" s="28"/>
      <c r="F7572" s="28"/>
      <c r="G7572" s="28"/>
      <c r="H7572" s="28"/>
      <c r="I7572" s="28"/>
    </row>
    <row r="7573" spans="2:13" ht="15" customHeight="1">
      <c r="C7573" s="28"/>
      <c r="D7573" s="27" t="s">
        <v>53</v>
      </c>
      <c r="E7573" s="27" t="s">
        <v>63</v>
      </c>
      <c r="F7573" s="29" t="s">
        <v>50</v>
      </c>
      <c r="G7573" s="27">
        <v>0.03</v>
      </c>
      <c r="H7573" s="30">
        <f>VLOOKUP(E7573,UPAH!$C:$F,4,0)</f>
        <v>93000</v>
      </c>
      <c r="I7573" s="31">
        <f t="shared" ref="I7573:I7576" si="791">+G7573*H7573</f>
        <v>2790</v>
      </c>
    </row>
    <row r="7574" spans="2:13" ht="15" customHeight="1">
      <c r="C7574" s="28"/>
      <c r="D7574" s="27" t="s">
        <v>2167</v>
      </c>
      <c r="E7574" s="27" t="s">
        <v>64</v>
      </c>
      <c r="F7574" s="29" t="s">
        <v>50</v>
      </c>
      <c r="G7574" s="27">
        <v>0.3</v>
      </c>
      <c r="H7574" s="30">
        <f>VLOOKUP(E7574,UPAH!$C:$F,4,0)</f>
        <v>98000</v>
      </c>
      <c r="I7574" s="31">
        <f t="shared" si="791"/>
        <v>29400</v>
      </c>
    </row>
    <row r="7575" spans="2:13" ht="15" customHeight="1">
      <c r="C7575" s="28"/>
      <c r="D7575" s="27" t="s">
        <v>51</v>
      </c>
      <c r="E7575" s="27" t="s">
        <v>65</v>
      </c>
      <c r="F7575" s="29" t="s">
        <v>50</v>
      </c>
      <c r="G7575" s="27">
        <v>0.03</v>
      </c>
      <c r="H7575" s="30">
        <f>VLOOKUP(E7575,UPAH!$C:$F,4,0)</f>
        <v>106000</v>
      </c>
      <c r="I7575" s="31">
        <f t="shared" si="791"/>
        <v>3180</v>
      </c>
    </row>
    <row r="7576" spans="2:13" ht="15" customHeight="1">
      <c r="C7576" s="28"/>
      <c r="D7576" s="27" t="s">
        <v>49</v>
      </c>
      <c r="E7576" s="27" t="s">
        <v>66</v>
      </c>
      <c r="F7576" s="29" t="s">
        <v>50</v>
      </c>
      <c r="G7576" s="27">
        <v>1.4999999999999999E-2</v>
      </c>
      <c r="H7576" s="30">
        <f>VLOOKUP(E7576,UPAH!$C:$F,4,0)</f>
        <v>111000</v>
      </c>
      <c r="I7576" s="31">
        <f t="shared" si="791"/>
        <v>1665</v>
      </c>
    </row>
    <row r="7577" spans="2:13" ht="15" customHeight="1">
      <c r="C7577" s="28"/>
      <c r="D7577" s="28"/>
      <c r="E7577" s="28"/>
      <c r="F7577" s="34" t="s">
        <v>88</v>
      </c>
      <c r="G7577" s="35"/>
      <c r="H7577" s="33"/>
      <c r="I7577" s="32">
        <f>SUM(I7573:I7576)</f>
        <v>37035</v>
      </c>
    </row>
    <row r="7578" spans="2:13" ht="15" customHeight="1">
      <c r="C7578" s="27" t="s">
        <v>80</v>
      </c>
      <c r="D7578" s="27" t="s">
        <v>89</v>
      </c>
      <c r="E7578" s="28"/>
      <c r="F7578" s="28"/>
      <c r="G7578" s="28"/>
      <c r="H7578" s="33"/>
      <c r="I7578" s="28"/>
    </row>
    <row r="7579" spans="2:13" ht="15" customHeight="1">
      <c r="C7579" s="28"/>
      <c r="D7579" s="27" t="s">
        <v>2746</v>
      </c>
      <c r="E7579" s="27" t="s">
        <v>2747</v>
      </c>
      <c r="F7579" s="30" t="str">
        <f>VLOOKUP(E7579,MATERIAL!$C:$F,3,0)</f>
        <v>Unit</v>
      </c>
      <c r="G7579" s="27">
        <v>1</v>
      </c>
      <c r="H7579" s="30">
        <f>VLOOKUP(E7579,MATERIAL!$C:$F,4,0)</f>
        <v>211400</v>
      </c>
      <c r="I7579" s="31">
        <f t="shared" ref="I7579:I7580" si="792">+G7579*H7579</f>
        <v>211400</v>
      </c>
    </row>
    <row r="7580" spans="2:13" ht="15" customHeight="1">
      <c r="C7580" s="28"/>
      <c r="D7580" s="27" t="s">
        <v>2748</v>
      </c>
      <c r="E7580" s="27" t="s">
        <v>2749</v>
      </c>
      <c r="F7580" s="30" t="str">
        <f>VLOOKUP(E7580,MATERIAL!$C:$F,3,0)</f>
        <v>Bh</v>
      </c>
      <c r="G7580" s="27">
        <v>1</v>
      </c>
      <c r="H7580" s="30">
        <f>VLOOKUP(E7580,MATERIAL!$C:$F,4,0)</f>
        <v>61500</v>
      </c>
      <c r="I7580" s="31">
        <f t="shared" si="792"/>
        <v>61500</v>
      </c>
    </row>
    <row r="7581" spans="2:13" ht="15" customHeight="1">
      <c r="C7581" s="28"/>
      <c r="D7581" s="28"/>
      <c r="E7581" s="28"/>
      <c r="F7581" s="34" t="s">
        <v>90</v>
      </c>
      <c r="G7581" s="35"/>
      <c r="H7581" s="33"/>
      <c r="I7581" s="32">
        <f>SUM(I7579:I7580)</f>
        <v>272900</v>
      </c>
    </row>
    <row r="7582" spans="2:13" ht="15" customHeight="1">
      <c r="C7582" s="27" t="s">
        <v>81</v>
      </c>
      <c r="D7582" s="27" t="s">
        <v>91</v>
      </c>
      <c r="E7582" s="28"/>
      <c r="F7582" s="28"/>
      <c r="G7582" s="28"/>
      <c r="H7582" s="33"/>
      <c r="I7582" s="33"/>
    </row>
    <row r="7583" spans="2:13" ht="15" customHeight="1">
      <c r="C7583" s="28"/>
      <c r="D7583" s="28"/>
      <c r="E7583" s="28"/>
      <c r="F7583" s="34" t="s">
        <v>92</v>
      </c>
      <c r="G7583" s="35"/>
      <c r="H7583" s="33"/>
      <c r="I7583" s="33"/>
    </row>
    <row r="7584" spans="2:13" ht="15" customHeight="1">
      <c r="C7584" s="27" t="s">
        <v>82</v>
      </c>
      <c r="D7584" s="27" t="s">
        <v>93</v>
      </c>
      <c r="E7584" s="28"/>
      <c r="F7584" s="28"/>
      <c r="G7584" s="28"/>
      <c r="H7584" s="33"/>
      <c r="I7584" s="36">
        <f>I7577+I7581</f>
        <v>309935</v>
      </c>
    </row>
    <row r="7585" spans="2:13" ht="15" customHeight="1">
      <c r="C7585" s="27" t="s">
        <v>83</v>
      </c>
      <c r="D7585" s="27" t="str">
        <f>+"Overhead &amp; Profit "&amp;$L$3*100&amp;"%"</f>
        <v>Overhead &amp; Profit 9,5%</v>
      </c>
      <c r="E7585" s="28"/>
      <c r="F7585" s="28"/>
      <c r="G7585" s="27">
        <f>$L$3</f>
        <v>9.5000000000000001E-2</v>
      </c>
      <c r="H7585" s="28"/>
      <c r="I7585" s="36">
        <f>G7585*I7584</f>
        <v>29443.825000000001</v>
      </c>
    </row>
    <row r="7586" spans="2:13" ht="15" customHeight="1">
      <c r="B7586" s="37" t="str">
        <f>+$M$16&amp;J7586</f>
        <v>PSD12</v>
      </c>
      <c r="C7586" s="27" t="s">
        <v>1</v>
      </c>
      <c r="D7586" s="27" t="s">
        <v>94</v>
      </c>
      <c r="E7586" s="28"/>
      <c r="F7586" s="28"/>
      <c r="G7586" s="28"/>
      <c r="H7586" s="33"/>
      <c r="I7586" s="36">
        <f>SUM(I7584:I7585)</f>
        <v>339378.82500000001</v>
      </c>
      <c r="J7586" s="21">
        <v>12</v>
      </c>
    </row>
    <row r="7587" spans="2:13" ht="15" customHeight="1">
      <c r="B7587" s="26"/>
    </row>
    <row r="7588" spans="2:13" ht="15" customHeight="1">
      <c r="B7588" s="26"/>
      <c r="C7588" s="21" t="str">
        <f>VLOOKUP(B7606,'REKAP ANALISA'!$C:$G,3,0)</f>
        <v>Pemasangan 1 buah bak cuci piring teraso</v>
      </c>
    </row>
    <row r="7589" spans="2:13">
      <c r="C7589" s="27" t="s">
        <v>0</v>
      </c>
      <c r="D7589" s="27" t="s">
        <v>60</v>
      </c>
      <c r="E7589" s="27" t="s">
        <v>59</v>
      </c>
      <c r="F7589" s="27" t="s">
        <v>61</v>
      </c>
      <c r="G7589" s="27" t="s">
        <v>62</v>
      </c>
      <c r="H7589" s="27" t="s">
        <v>85</v>
      </c>
      <c r="I7589" s="27" t="s">
        <v>86</v>
      </c>
      <c r="M7589" s="21"/>
    </row>
    <row r="7590" spans="2:13">
      <c r="C7590" s="27" t="s">
        <v>14</v>
      </c>
      <c r="D7590" s="27" t="s">
        <v>87</v>
      </c>
      <c r="E7590" s="28"/>
      <c r="F7590" s="28"/>
      <c r="G7590" s="28"/>
      <c r="H7590" s="28"/>
      <c r="I7590" s="28"/>
      <c r="M7590" s="21"/>
    </row>
    <row r="7591" spans="2:13" ht="15" customHeight="1">
      <c r="C7591" s="28"/>
      <c r="D7591" s="27" t="s">
        <v>53</v>
      </c>
      <c r="E7591" s="27" t="s">
        <v>63</v>
      </c>
      <c r="F7591" s="29" t="s">
        <v>50</v>
      </c>
      <c r="G7591" s="27">
        <v>0.05</v>
      </c>
      <c r="H7591" s="30">
        <f>VLOOKUP(E7591,UPAH!$C:$F,4,0)</f>
        <v>93000</v>
      </c>
      <c r="I7591" s="31">
        <f t="shared" ref="I7591:I7594" si="793">+G7591*H7591</f>
        <v>4650</v>
      </c>
    </row>
    <row r="7592" spans="2:13" ht="15" customHeight="1">
      <c r="C7592" s="28"/>
      <c r="D7592" s="27" t="s">
        <v>2167</v>
      </c>
      <c r="E7592" s="27" t="s">
        <v>64</v>
      </c>
      <c r="F7592" s="29" t="s">
        <v>50</v>
      </c>
      <c r="G7592" s="27">
        <v>0.5</v>
      </c>
      <c r="H7592" s="30">
        <f>VLOOKUP(E7592,UPAH!$C:$F,4,0)</f>
        <v>98000</v>
      </c>
      <c r="I7592" s="31">
        <f t="shared" si="793"/>
        <v>49000</v>
      </c>
    </row>
    <row r="7593" spans="2:13" ht="15" customHeight="1">
      <c r="C7593" s="28"/>
      <c r="D7593" s="27" t="s">
        <v>51</v>
      </c>
      <c r="E7593" s="27" t="s">
        <v>65</v>
      </c>
      <c r="F7593" s="29" t="s">
        <v>50</v>
      </c>
      <c r="G7593" s="27">
        <v>0.05</v>
      </c>
      <c r="H7593" s="30">
        <f>VLOOKUP(E7593,UPAH!$C:$F,4,0)</f>
        <v>106000</v>
      </c>
      <c r="I7593" s="31">
        <f t="shared" si="793"/>
        <v>5300</v>
      </c>
    </row>
    <row r="7594" spans="2:13" ht="15" customHeight="1">
      <c r="C7594" s="28"/>
      <c r="D7594" s="27" t="s">
        <v>49</v>
      </c>
      <c r="E7594" s="27" t="s">
        <v>66</v>
      </c>
      <c r="F7594" s="29" t="s">
        <v>50</v>
      </c>
      <c r="G7594" s="27">
        <v>2.5000000000000001E-2</v>
      </c>
      <c r="H7594" s="30">
        <f>VLOOKUP(E7594,UPAH!$C:$F,4,0)</f>
        <v>111000</v>
      </c>
      <c r="I7594" s="31">
        <f t="shared" si="793"/>
        <v>2775</v>
      </c>
    </row>
    <row r="7595" spans="2:13" ht="15" customHeight="1">
      <c r="C7595" s="28"/>
      <c r="D7595" s="28"/>
      <c r="E7595" s="28"/>
      <c r="F7595" s="34" t="s">
        <v>88</v>
      </c>
      <c r="G7595" s="35"/>
      <c r="H7595" s="33"/>
      <c r="I7595" s="32">
        <f>SUM(I7591:I7594)</f>
        <v>61725</v>
      </c>
    </row>
    <row r="7596" spans="2:13" ht="15" customHeight="1">
      <c r="C7596" s="27" t="s">
        <v>80</v>
      </c>
      <c r="D7596" s="27" t="s">
        <v>89</v>
      </c>
      <c r="E7596" s="28"/>
      <c r="F7596" s="28"/>
      <c r="G7596" s="28"/>
      <c r="H7596" s="33"/>
      <c r="I7596" s="28"/>
    </row>
    <row r="7597" spans="2:13" ht="15" customHeight="1">
      <c r="C7597" s="28"/>
      <c r="D7597" s="27" t="s">
        <v>2746</v>
      </c>
      <c r="E7597" s="27" t="s">
        <v>2747</v>
      </c>
      <c r="F7597" s="30" t="str">
        <f>VLOOKUP(E7597,MATERIAL!$C:$F,3,0)</f>
        <v>Unit</v>
      </c>
      <c r="G7597" s="27">
        <v>1</v>
      </c>
      <c r="H7597" s="30">
        <f>VLOOKUP(E7597,MATERIAL!$C:$F,4,0)</f>
        <v>211400</v>
      </c>
      <c r="I7597" s="31">
        <f t="shared" ref="I7597:I7600" si="794">+G7597*H7597</f>
        <v>211400</v>
      </c>
    </row>
    <row r="7598" spans="2:13" ht="15" customHeight="1">
      <c r="C7598" s="28"/>
      <c r="D7598" s="27" t="s">
        <v>2748</v>
      </c>
      <c r="E7598" s="27" t="s">
        <v>2749</v>
      </c>
      <c r="F7598" s="30" t="str">
        <f>VLOOKUP(E7598,MATERIAL!$C:$F,3,0)</f>
        <v>Bh</v>
      </c>
      <c r="G7598" s="27">
        <v>1</v>
      </c>
      <c r="H7598" s="30">
        <f>VLOOKUP(E7598,MATERIAL!$C:$F,4,0)</f>
        <v>61500</v>
      </c>
      <c r="I7598" s="31">
        <f t="shared" si="794"/>
        <v>61500</v>
      </c>
    </row>
    <row r="7599" spans="2:13" ht="15" customHeight="1">
      <c r="C7599" s="28"/>
      <c r="D7599" s="27" t="s">
        <v>103</v>
      </c>
      <c r="E7599" s="27" t="s">
        <v>104</v>
      </c>
      <c r="F7599" s="30" t="str">
        <f>VLOOKUP(E7599,MATERIAL!$C:$F,3,0)</f>
        <v>Kg</v>
      </c>
      <c r="G7599" s="27">
        <v>20</v>
      </c>
      <c r="H7599" s="30">
        <f>VLOOKUP(E7599,MATERIAL!$C:$F,4,0)</f>
        <v>1250</v>
      </c>
      <c r="I7599" s="31">
        <f t="shared" si="794"/>
        <v>25000</v>
      </c>
    </row>
    <row r="7600" spans="2:13" ht="15" customHeight="1">
      <c r="C7600" s="28"/>
      <c r="D7600" s="27" t="s">
        <v>44</v>
      </c>
      <c r="E7600" s="27" t="s">
        <v>2170</v>
      </c>
      <c r="F7600" s="30" t="str">
        <f>VLOOKUP(E7600,MATERIAL!$C:$F,3,0)</f>
        <v>m3</v>
      </c>
      <c r="G7600" s="27">
        <v>0.05</v>
      </c>
      <c r="H7600" s="30">
        <f>VLOOKUP(E7600,MATERIAL!$C:$F,4,0)</f>
        <v>131100</v>
      </c>
      <c r="I7600" s="31">
        <f t="shared" si="794"/>
        <v>6555</v>
      </c>
    </row>
    <row r="7601" spans="2:13" ht="15" customHeight="1">
      <c r="C7601" s="28"/>
      <c r="D7601" s="28"/>
      <c r="E7601" s="28"/>
      <c r="F7601" s="34" t="s">
        <v>90</v>
      </c>
      <c r="G7601" s="35"/>
      <c r="H7601" s="33"/>
      <c r="I7601" s="32">
        <f>SUM(I7597:I7600)</f>
        <v>304455</v>
      </c>
    </row>
    <row r="7602" spans="2:13" ht="15" customHeight="1">
      <c r="C7602" s="27" t="s">
        <v>81</v>
      </c>
      <c r="D7602" s="27" t="s">
        <v>91</v>
      </c>
      <c r="E7602" s="28"/>
      <c r="F7602" s="28"/>
      <c r="G7602" s="28"/>
      <c r="H7602" s="33"/>
      <c r="I7602" s="33"/>
    </row>
    <row r="7603" spans="2:13" ht="15" customHeight="1">
      <c r="C7603" s="28"/>
      <c r="D7603" s="28"/>
      <c r="E7603" s="28"/>
      <c r="F7603" s="34" t="s">
        <v>92</v>
      </c>
      <c r="G7603" s="35"/>
      <c r="H7603" s="33"/>
      <c r="I7603" s="33"/>
    </row>
    <row r="7604" spans="2:13" ht="15" customHeight="1">
      <c r="C7604" s="27" t="s">
        <v>82</v>
      </c>
      <c r="D7604" s="27" t="s">
        <v>93</v>
      </c>
      <c r="E7604" s="28"/>
      <c r="F7604" s="28"/>
      <c r="G7604" s="28"/>
      <c r="H7604" s="33"/>
      <c r="I7604" s="36">
        <f>I7595+I7601</f>
        <v>366180</v>
      </c>
    </row>
    <row r="7605" spans="2:13" ht="15" customHeight="1">
      <c r="C7605" s="27" t="s">
        <v>83</v>
      </c>
      <c r="D7605" s="27" t="str">
        <f>+"Overhead &amp; Profit "&amp;$L$3*100&amp;"%"</f>
        <v>Overhead &amp; Profit 9,5%</v>
      </c>
      <c r="E7605" s="28"/>
      <c r="F7605" s="28"/>
      <c r="G7605" s="27">
        <f>$L$3</f>
        <v>9.5000000000000001E-2</v>
      </c>
      <c r="H7605" s="28"/>
      <c r="I7605" s="36">
        <f>G7605*I7604</f>
        <v>34787.1</v>
      </c>
    </row>
    <row r="7606" spans="2:13" ht="15" customHeight="1">
      <c r="B7606" s="37" t="str">
        <f>+$M$16&amp;J7606</f>
        <v>PSD13</v>
      </c>
      <c r="C7606" s="27" t="s">
        <v>1</v>
      </c>
      <c r="D7606" s="27" t="s">
        <v>94</v>
      </c>
      <c r="E7606" s="28"/>
      <c r="F7606" s="28"/>
      <c r="G7606" s="28"/>
      <c r="H7606" s="33"/>
      <c r="I7606" s="36">
        <f>SUM(I7604:I7605)</f>
        <v>400967.1</v>
      </c>
      <c r="J7606" s="21">
        <v>13</v>
      </c>
    </row>
    <row r="7607" spans="2:13">
      <c r="B7607" s="26"/>
      <c r="M7607" s="21"/>
    </row>
    <row r="7608" spans="2:13">
      <c r="B7608" s="26"/>
      <c r="C7608" s="21" t="str">
        <f>VLOOKUP(B7623,'REKAP ANALISA'!$C:$G,3,0)</f>
        <v>Pemasangan 1 buah floor drain</v>
      </c>
      <c r="M7608" s="21"/>
    </row>
    <row r="7609" spans="2:13" ht="15" customHeight="1">
      <c r="C7609" s="27" t="s">
        <v>0</v>
      </c>
      <c r="D7609" s="27" t="s">
        <v>60</v>
      </c>
      <c r="E7609" s="27" t="s">
        <v>59</v>
      </c>
      <c r="F7609" s="27" t="s">
        <v>61</v>
      </c>
      <c r="G7609" s="27" t="s">
        <v>62</v>
      </c>
      <c r="H7609" s="27" t="s">
        <v>85</v>
      </c>
      <c r="I7609" s="27" t="s">
        <v>86</v>
      </c>
    </row>
    <row r="7610" spans="2:13" ht="15" customHeight="1">
      <c r="C7610" s="27" t="s">
        <v>14</v>
      </c>
      <c r="D7610" s="27" t="s">
        <v>87</v>
      </c>
      <c r="E7610" s="28"/>
      <c r="F7610" s="28"/>
      <c r="G7610" s="28"/>
      <c r="H7610" s="28"/>
      <c r="I7610" s="28"/>
    </row>
    <row r="7611" spans="2:13" ht="15" customHeight="1">
      <c r="C7611" s="28"/>
      <c r="D7611" s="27" t="s">
        <v>53</v>
      </c>
      <c r="E7611" s="27" t="s">
        <v>63</v>
      </c>
      <c r="F7611" s="29" t="s">
        <v>50</v>
      </c>
      <c r="G7611" s="27">
        <v>0.01</v>
      </c>
      <c r="H7611" s="30">
        <f>VLOOKUP(E7611,UPAH!$C:$F,4,0)</f>
        <v>93000</v>
      </c>
      <c r="I7611" s="31">
        <f t="shared" ref="I7611:I7614" si="795">+G7611*H7611</f>
        <v>930</v>
      </c>
    </row>
    <row r="7612" spans="2:13" ht="15" customHeight="1">
      <c r="C7612" s="28"/>
      <c r="D7612" s="27" t="s">
        <v>2167</v>
      </c>
      <c r="E7612" s="27" t="s">
        <v>64</v>
      </c>
      <c r="F7612" s="29" t="s">
        <v>50</v>
      </c>
      <c r="G7612" s="27">
        <v>0.1</v>
      </c>
      <c r="H7612" s="30">
        <f>VLOOKUP(E7612,UPAH!$C:$F,4,0)</f>
        <v>98000</v>
      </c>
      <c r="I7612" s="31">
        <f t="shared" si="795"/>
        <v>9800</v>
      </c>
    </row>
    <row r="7613" spans="2:13" ht="15" customHeight="1">
      <c r="C7613" s="28"/>
      <c r="D7613" s="27" t="s">
        <v>51</v>
      </c>
      <c r="E7613" s="27" t="s">
        <v>65</v>
      </c>
      <c r="F7613" s="29" t="s">
        <v>50</v>
      </c>
      <c r="G7613" s="27">
        <v>0.01</v>
      </c>
      <c r="H7613" s="30">
        <f>VLOOKUP(E7613,UPAH!$C:$F,4,0)</f>
        <v>106000</v>
      </c>
      <c r="I7613" s="31">
        <f t="shared" si="795"/>
        <v>1060</v>
      </c>
    </row>
    <row r="7614" spans="2:13" ht="15" customHeight="1">
      <c r="C7614" s="28"/>
      <c r="D7614" s="27" t="s">
        <v>49</v>
      </c>
      <c r="E7614" s="27" t="s">
        <v>66</v>
      </c>
      <c r="F7614" s="29" t="s">
        <v>50</v>
      </c>
      <c r="G7614" s="27">
        <v>5.0000000000000001E-3</v>
      </c>
      <c r="H7614" s="30">
        <f>VLOOKUP(E7614,UPAH!$C:$F,4,0)</f>
        <v>111000</v>
      </c>
      <c r="I7614" s="31">
        <f t="shared" si="795"/>
        <v>555</v>
      </c>
    </row>
    <row r="7615" spans="2:13" ht="15" customHeight="1">
      <c r="C7615" s="28"/>
      <c r="D7615" s="28"/>
      <c r="E7615" s="28"/>
      <c r="F7615" s="34" t="s">
        <v>88</v>
      </c>
      <c r="G7615" s="35"/>
      <c r="H7615" s="33"/>
      <c r="I7615" s="32">
        <f>SUM(I7611:I7614)</f>
        <v>12345</v>
      </c>
    </row>
    <row r="7616" spans="2:13" ht="15" customHeight="1">
      <c r="C7616" s="27" t="s">
        <v>80</v>
      </c>
      <c r="D7616" s="27" t="s">
        <v>89</v>
      </c>
      <c r="E7616" s="28"/>
      <c r="F7616" s="28"/>
      <c r="G7616" s="28"/>
      <c r="H7616" s="33"/>
      <c r="I7616" s="28"/>
    </row>
    <row r="7617" spans="2:13" ht="15" customHeight="1">
      <c r="C7617" s="28"/>
      <c r="D7617" s="27" t="s">
        <v>30</v>
      </c>
      <c r="E7617" s="27" t="s">
        <v>2750</v>
      </c>
      <c r="F7617" s="30" t="str">
        <f>VLOOKUP(E7617,MATERIAL!$C:$F,3,0)</f>
        <v>Unit</v>
      </c>
      <c r="G7617" s="27">
        <v>1</v>
      </c>
      <c r="H7617" s="30">
        <f>VLOOKUP(E7617,MATERIAL!$C:$F,4,0)</f>
        <v>69600</v>
      </c>
      <c r="I7617" s="31">
        <f t="shared" ref="I7617" si="796">+G7617*H7617</f>
        <v>69600</v>
      </c>
    </row>
    <row r="7618" spans="2:13" ht="15" customHeight="1">
      <c r="C7618" s="28"/>
      <c r="D7618" s="28"/>
      <c r="E7618" s="28"/>
      <c r="F7618" s="34" t="s">
        <v>90</v>
      </c>
      <c r="G7618" s="35"/>
      <c r="H7618" s="33"/>
      <c r="I7618" s="32">
        <f>SUM(I7617)</f>
        <v>69600</v>
      </c>
    </row>
    <row r="7619" spans="2:13" ht="15" customHeight="1">
      <c r="C7619" s="27" t="s">
        <v>81</v>
      </c>
      <c r="D7619" s="27" t="s">
        <v>91</v>
      </c>
      <c r="E7619" s="28"/>
      <c r="F7619" s="28"/>
      <c r="G7619" s="28"/>
      <c r="H7619" s="33"/>
      <c r="I7619" s="33"/>
    </row>
    <row r="7620" spans="2:13" ht="15" customHeight="1">
      <c r="C7620" s="28"/>
      <c r="D7620" s="28"/>
      <c r="E7620" s="28"/>
      <c r="F7620" s="34" t="s">
        <v>92</v>
      </c>
      <c r="G7620" s="35"/>
      <c r="H7620" s="33"/>
      <c r="I7620" s="33"/>
    </row>
    <row r="7621" spans="2:13" ht="15" customHeight="1">
      <c r="C7621" s="27" t="s">
        <v>82</v>
      </c>
      <c r="D7621" s="27" t="s">
        <v>93</v>
      </c>
      <c r="E7621" s="28"/>
      <c r="F7621" s="28"/>
      <c r="G7621" s="28"/>
      <c r="H7621" s="33"/>
      <c r="I7621" s="36">
        <f>I7615+I7618</f>
        <v>81945</v>
      </c>
    </row>
    <row r="7622" spans="2:13" ht="15" customHeight="1">
      <c r="C7622" s="27" t="s">
        <v>83</v>
      </c>
      <c r="D7622" s="27" t="str">
        <f>+"Overhead &amp; Profit "&amp;$L$3*100&amp;"%"</f>
        <v>Overhead &amp; Profit 9,5%</v>
      </c>
      <c r="E7622" s="28"/>
      <c r="F7622" s="28"/>
      <c r="G7622" s="27">
        <f>$L$3</f>
        <v>9.5000000000000001E-2</v>
      </c>
      <c r="H7622" s="28"/>
      <c r="I7622" s="36">
        <f>G7622*I7621</f>
        <v>7784.7749999999996</v>
      </c>
    </row>
    <row r="7623" spans="2:13" ht="15" customHeight="1">
      <c r="B7623" s="37" t="str">
        <f>+$M$16&amp;J7623</f>
        <v>PSD14</v>
      </c>
      <c r="C7623" s="27" t="s">
        <v>1</v>
      </c>
      <c r="D7623" s="27" t="s">
        <v>94</v>
      </c>
      <c r="E7623" s="28"/>
      <c r="F7623" s="28"/>
      <c r="G7623" s="28"/>
      <c r="H7623" s="33"/>
      <c r="I7623" s="36">
        <f>SUM(I7621:I7622)</f>
        <v>89729.774999999994</v>
      </c>
      <c r="J7623" s="21">
        <v>14</v>
      </c>
    </row>
    <row r="7624" spans="2:13" ht="15" customHeight="1">
      <c r="B7624" s="26"/>
    </row>
    <row r="7625" spans="2:13" ht="15" customHeight="1">
      <c r="B7625" s="26"/>
      <c r="C7625" s="21" t="str">
        <f>VLOOKUP(B7645,'REKAP ANALISA'!$C:$G,3,0)</f>
        <v>Pemasangan 1 buah bak kontrol pasangan bata 30x30 tinggi 35 cm</v>
      </c>
    </row>
    <row r="7626" spans="2:13" ht="15" customHeight="1">
      <c r="C7626" s="27" t="s">
        <v>0</v>
      </c>
      <c r="D7626" s="27" t="s">
        <v>60</v>
      </c>
      <c r="E7626" s="27" t="s">
        <v>59</v>
      </c>
      <c r="F7626" s="27" t="s">
        <v>61</v>
      </c>
      <c r="G7626" s="27" t="s">
        <v>62</v>
      </c>
      <c r="H7626" s="27" t="s">
        <v>85</v>
      </c>
      <c r="I7626" s="27" t="s">
        <v>86</v>
      </c>
    </row>
    <row r="7627" spans="2:13">
      <c r="C7627" s="27" t="s">
        <v>14</v>
      </c>
      <c r="D7627" s="27" t="s">
        <v>87</v>
      </c>
      <c r="E7627" s="28"/>
      <c r="F7627" s="28"/>
      <c r="G7627" s="28"/>
      <c r="H7627" s="28"/>
      <c r="I7627" s="28"/>
      <c r="M7627" s="21"/>
    </row>
    <row r="7628" spans="2:13">
      <c r="C7628" s="28"/>
      <c r="D7628" s="27" t="s">
        <v>53</v>
      </c>
      <c r="E7628" s="27" t="s">
        <v>63</v>
      </c>
      <c r="F7628" s="29" t="s">
        <v>50</v>
      </c>
      <c r="G7628" s="27">
        <v>2.16</v>
      </c>
      <c r="H7628" s="30">
        <f>VLOOKUP(E7628,UPAH!$C:$F,4,0)</f>
        <v>93000</v>
      </c>
      <c r="I7628" s="31">
        <f t="shared" ref="I7628:I7631" si="797">+G7628*H7628</f>
        <v>200880</v>
      </c>
      <c r="M7628" s="21"/>
    </row>
    <row r="7629" spans="2:13" ht="15" customHeight="1">
      <c r="C7629" s="28"/>
      <c r="D7629" s="27" t="s">
        <v>2167</v>
      </c>
      <c r="E7629" s="27" t="s">
        <v>64</v>
      </c>
      <c r="F7629" s="29" t="s">
        <v>50</v>
      </c>
      <c r="G7629" s="27">
        <v>0.72</v>
      </c>
      <c r="H7629" s="30">
        <f>VLOOKUP(E7629,UPAH!$C:$F,4,0)</f>
        <v>98000</v>
      </c>
      <c r="I7629" s="31">
        <f t="shared" si="797"/>
        <v>70560</v>
      </c>
    </row>
    <row r="7630" spans="2:13" ht="15" customHeight="1">
      <c r="C7630" s="28"/>
      <c r="D7630" s="27" t="s">
        <v>51</v>
      </c>
      <c r="E7630" s="27" t="s">
        <v>65</v>
      </c>
      <c r="F7630" s="29" t="s">
        <v>50</v>
      </c>
      <c r="G7630" s="27">
        <v>7.1999999999999995E-2</v>
      </c>
      <c r="H7630" s="30">
        <f>VLOOKUP(E7630,UPAH!$C:$F,4,0)</f>
        <v>106000</v>
      </c>
      <c r="I7630" s="31">
        <f t="shared" si="797"/>
        <v>7631.9999999999991</v>
      </c>
    </row>
    <row r="7631" spans="2:13" ht="15" customHeight="1">
      <c r="C7631" s="28"/>
      <c r="D7631" s="27" t="s">
        <v>49</v>
      </c>
      <c r="E7631" s="27" t="s">
        <v>66</v>
      </c>
      <c r="F7631" s="29" t="s">
        <v>50</v>
      </c>
      <c r="G7631" s="27">
        <v>1.0999999999999999E-2</v>
      </c>
      <c r="H7631" s="30">
        <f>VLOOKUP(E7631,UPAH!$C:$F,4,0)</f>
        <v>111000</v>
      </c>
      <c r="I7631" s="31">
        <f t="shared" si="797"/>
        <v>1221</v>
      </c>
    </row>
    <row r="7632" spans="2:13" ht="15" customHeight="1">
      <c r="C7632" s="28"/>
      <c r="D7632" s="28"/>
      <c r="E7632" s="28"/>
      <c r="F7632" s="34" t="s">
        <v>88</v>
      </c>
      <c r="G7632" s="35"/>
      <c r="H7632" s="33"/>
      <c r="I7632" s="32">
        <f>SUM(I7628:I7631)</f>
        <v>280293</v>
      </c>
    </row>
    <row r="7633" spans="2:13" ht="15" customHeight="1">
      <c r="C7633" s="27" t="s">
        <v>80</v>
      </c>
      <c r="D7633" s="27" t="s">
        <v>89</v>
      </c>
      <c r="E7633" s="28"/>
      <c r="F7633" s="28"/>
      <c r="G7633" s="28"/>
      <c r="H7633" s="33"/>
      <c r="I7633" s="28"/>
    </row>
    <row r="7634" spans="2:13" ht="15" customHeight="1">
      <c r="C7634" s="28"/>
      <c r="D7634" s="27" t="s">
        <v>74</v>
      </c>
      <c r="E7634" s="27" t="s">
        <v>2171</v>
      </c>
      <c r="F7634" s="30" t="str">
        <f>VLOOKUP(E7634,MATERIAL!$C:$F,3,0)</f>
        <v>Buah</v>
      </c>
      <c r="G7634" s="27">
        <v>40</v>
      </c>
      <c r="H7634" s="30">
        <f>VLOOKUP(E7634,MATERIAL!$C:$F,4,0)</f>
        <v>700</v>
      </c>
      <c r="I7634" s="31">
        <f t="shared" ref="I7634:I7639" si="798">+G7634*H7634</f>
        <v>28000</v>
      </c>
    </row>
    <row r="7635" spans="2:13" ht="15" customHeight="1">
      <c r="C7635" s="28"/>
      <c r="D7635" s="27" t="s">
        <v>103</v>
      </c>
      <c r="E7635" s="27" t="s">
        <v>104</v>
      </c>
      <c r="F7635" s="30" t="str">
        <f>VLOOKUP(E7635,MATERIAL!$C:$F,3,0)</f>
        <v>Kg</v>
      </c>
      <c r="G7635" s="27">
        <v>44</v>
      </c>
      <c r="H7635" s="30">
        <f>VLOOKUP(E7635,MATERIAL!$C:$F,4,0)</f>
        <v>1250</v>
      </c>
      <c r="I7635" s="31">
        <f t="shared" si="798"/>
        <v>55000</v>
      </c>
    </row>
    <row r="7636" spans="2:13" ht="15" customHeight="1">
      <c r="C7636" s="28"/>
      <c r="D7636" s="27" t="s">
        <v>44</v>
      </c>
      <c r="E7636" s="27" t="s">
        <v>2170</v>
      </c>
      <c r="F7636" s="30" t="str">
        <f>VLOOKUP(E7636,MATERIAL!$C:$F,3,0)</f>
        <v>m3</v>
      </c>
      <c r="G7636" s="27">
        <v>7.0000000000000007E-2</v>
      </c>
      <c r="H7636" s="30">
        <f>VLOOKUP(E7636,MATERIAL!$C:$F,4,0)</f>
        <v>131100</v>
      </c>
      <c r="I7636" s="31">
        <f t="shared" si="798"/>
        <v>9177</v>
      </c>
    </row>
    <row r="7637" spans="2:13" ht="15" customHeight="1">
      <c r="C7637" s="28"/>
      <c r="D7637" s="27" t="s">
        <v>105</v>
      </c>
      <c r="E7637" s="27" t="s">
        <v>106</v>
      </c>
      <c r="F7637" s="30" t="str">
        <f>VLOOKUP(E7637,MATERIAL!$C:$F,3,0)</f>
        <v>m3</v>
      </c>
      <c r="G7637" s="27">
        <v>0.06</v>
      </c>
      <c r="H7637" s="30">
        <f>VLOOKUP(E7637,MATERIAL!$C:$F,4,0)</f>
        <v>103800</v>
      </c>
      <c r="I7637" s="31">
        <f t="shared" si="798"/>
        <v>6228</v>
      </c>
    </row>
    <row r="7638" spans="2:13" ht="15" customHeight="1">
      <c r="C7638" s="28"/>
      <c r="D7638" s="27" t="s">
        <v>2206</v>
      </c>
      <c r="E7638" s="27" t="s">
        <v>2207</v>
      </c>
      <c r="F7638" s="30" t="str">
        <f>VLOOKUP(E7638,MATERIAL!$C:$F,3,0)</f>
        <v>m3</v>
      </c>
      <c r="G7638" s="27">
        <v>7.0000000000000007E-2</v>
      </c>
      <c r="H7638" s="30">
        <f>VLOOKUP(E7638,MATERIAL!$C:$F,4,0)</f>
        <v>222500</v>
      </c>
      <c r="I7638" s="31">
        <f t="shared" si="798"/>
        <v>15575.000000000002</v>
      </c>
    </row>
    <row r="7639" spans="2:13" ht="15" customHeight="1">
      <c r="C7639" s="28"/>
      <c r="D7639" s="27" t="s">
        <v>2740</v>
      </c>
      <c r="E7639" s="27" t="s">
        <v>2741</v>
      </c>
      <c r="F7639" s="30" t="str">
        <f>VLOOKUP(E7639,MATERIAL!$C:$F,3,0)</f>
        <v>Kg</v>
      </c>
      <c r="G7639" s="27">
        <v>1.6</v>
      </c>
      <c r="H7639" s="30">
        <f>VLOOKUP(E7639,MATERIAL!$C:$F,4,0)</f>
        <v>16600</v>
      </c>
      <c r="I7639" s="31">
        <f t="shared" si="798"/>
        <v>26560</v>
      </c>
    </row>
    <row r="7640" spans="2:13" ht="15" customHeight="1">
      <c r="C7640" s="28"/>
      <c r="D7640" s="28"/>
      <c r="E7640" s="28"/>
      <c r="F7640" s="34" t="s">
        <v>90</v>
      </c>
      <c r="G7640" s="35"/>
      <c r="H7640" s="33"/>
      <c r="I7640" s="32">
        <f>SUM(I7634:I7639)</f>
        <v>140540</v>
      </c>
    </row>
    <row r="7641" spans="2:13" ht="15" customHeight="1">
      <c r="C7641" s="27" t="s">
        <v>81</v>
      </c>
      <c r="D7641" s="27" t="s">
        <v>91</v>
      </c>
      <c r="E7641" s="28"/>
      <c r="F7641" s="28"/>
      <c r="G7641" s="28"/>
      <c r="H7641" s="33"/>
      <c r="I7641" s="33"/>
    </row>
    <row r="7642" spans="2:13" ht="15" customHeight="1">
      <c r="C7642" s="28"/>
      <c r="D7642" s="28"/>
      <c r="E7642" s="28"/>
      <c r="F7642" s="34" t="s">
        <v>92</v>
      </c>
      <c r="G7642" s="35"/>
      <c r="H7642" s="33"/>
      <c r="I7642" s="33"/>
    </row>
    <row r="7643" spans="2:13" ht="15" customHeight="1">
      <c r="C7643" s="27" t="s">
        <v>82</v>
      </c>
      <c r="D7643" s="27" t="s">
        <v>93</v>
      </c>
      <c r="E7643" s="28"/>
      <c r="F7643" s="28"/>
      <c r="G7643" s="28"/>
      <c r="H7643" s="33"/>
      <c r="I7643" s="36">
        <f>I7632+I7640</f>
        <v>420833</v>
      </c>
    </row>
    <row r="7644" spans="2:13">
      <c r="C7644" s="27" t="s">
        <v>83</v>
      </c>
      <c r="D7644" s="27" t="str">
        <f>+"Overhead &amp; Profit "&amp;$L$3*100&amp;"%"</f>
        <v>Overhead &amp; Profit 9,5%</v>
      </c>
      <c r="E7644" s="28"/>
      <c r="F7644" s="28"/>
      <c r="G7644" s="27">
        <f>$L$3</f>
        <v>9.5000000000000001E-2</v>
      </c>
      <c r="H7644" s="28"/>
      <c r="I7644" s="36">
        <f>G7644*I7643</f>
        <v>39979.135000000002</v>
      </c>
      <c r="M7644" s="21"/>
    </row>
    <row r="7645" spans="2:13">
      <c r="B7645" s="37" t="str">
        <f>+$M$16&amp;J7645</f>
        <v>PSD15</v>
      </c>
      <c r="C7645" s="27" t="s">
        <v>1</v>
      </c>
      <c r="D7645" s="27" t="s">
        <v>94</v>
      </c>
      <c r="E7645" s="28"/>
      <c r="F7645" s="28"/>
      <c r="G7645" s="28"/>
      <c r="H7645" s="33"/>
      <c r="I7645" s="36">
        <f>SUM(I7643:I7644)</f>
        <v>460812.13500000001</v>
      </c>
      <c r="J7645" s="21">
        <v>15</v>
      </c>
      <c r="M7645" s="21"/>
    </row>
    <row r="7646" spans="2:13" ht="15" customHeight="1">
      <c r="B7646" s="26"/>
    </row>
    <row r="7647" spans="2:13" ht="15" customHeight="1">
      <c r="B7647" s="26"/>
      <c r="C7647" s="21" t="str">
        <f>VLOOKUP(B7667,'REKAP ANALISA'!$C:$G,3,0)</f>
        <v>Pemasangan 1 buah bak kontrol pasangan bata 45cm x45cm tinggi 50 cm</v>
      </c>
    </row>
    <row r="7648" spans="2:13" ht="15" customHeight="1">
      <c r="C7648" s="27" t="s">
        <v>0</v>
      </c>
      <c r="D7648" s="27" t="s">
        <v>60</v>
      </c>
      <c r="E7648" s="27" t="s">
        <v>59</v>
      </c>
      <c r="F7648" s="27" t="s">
        <v>61</v>
      </c>
      <c r="G7648" s="27" t="s">
        <v>62</v>
      </c>
      <c r="H7648" s="27" t="s">
        <v>85</v>
      </c>
      <c r="I7648" s="27" t="s">
        <v>86</v>
      </c>
    </row>
    <row r="7649" spans="3:9" ht="15" customHeight="1">
      <c r="C7649" s="27" t="s">
        <v>14</v>
      </c>
      <c r="D7649" s="27" t="s">
        <v>87</v>
      </c>
      <c r="E7649" s="28"/>
      <c r="F7649" s="28"/>
      <c r="G7649" s="28"/>
      <c r="H7649" s="28"/>
      <c r="I7649" s="28"/>
    </row>
    <row r="7650" spans="3:9" ht="15" customHeight="1">
      <c r="C7650" s="28"/>
      <c r="D7650" s="27" t="s">
        <v>53</v>
      </c>
      <c r="E7650" s="27" t="s">
        <v>63</v>
      </c>
      <c r="F7650" s="29" t="s">
        <v>50</v>
      </c>
      <c r="G7650" s="27">
        <v>3.2</v>
      </c>
      <c r="H7650" s="30">
        <f>VLOOKUP(E7650,UPAH!$C:$F,4,0)</f>
        <v>93000</v>
      </c>
      <c r="I7650" s="31">
        <f t="shared" ref="I7650:I7653" si="799">+G7650*H7650</f>
        <v>297600</v>
      </c>
    </row>
    <row r="7651" spans="3:9" ht="15" customHeight="1">
      <c r="C7651" s="28"/>
      <c r="D7651" s="27" t="s">
        <v>2167</v>
      </c>
      <c r="E7651" s="27" t="s">
        <v>64</v>
      </c>
      <c r="F7651" s="29" t="s">
        <v>50</v>
      </c>
      <c r="G7651" s="27">
        <v>1.1499999999999999</v>
      </c>
      <c r="H7651" s="30">
        <f>VLOOKUP(E7651,UPAH!$C:$F,4,0)</f>
        <v>98000</v>
      </c>
      <c r="I7651" s="31">
        <f t="shared" si="799"/>
        <v>112699.99999999999</v>
      </c>
    </row>
    <row r="7652" spans="3:9" ht="15" customHeight="1">
      <c r="C7652" s="28"/>
      <c r="D7652" s="27" t="s">
        <v>51</v>
      </c>
      <c r="E7652" s="27" t="s">
        <v>65</v>
      </c>
      <c r="F7652" s="29" t="s">
        <v>50</v>
      </c>
      <c r="G7652" s="27">
        <v>1.0999999999999999E-2</v>
      </c>
      <c r="H7652" s="30">
        <f>VLOOKUP(E7652,UPAH!$C:$F,4,0)</f>
        <v>106000</v>
      </c>
      <c r="I7652" s="31">
        <f t="shared" si="799"/>
        <v>1166</v>
      </c>
    </row>
    <row r="7653" spans="3:9" ht="15" customHeight="1">
      <c r="C7653" s="28"/>
      <c r="D7653" s="27" t="s">
        <v>49</v>
      </c>
      <c r="E7653" s="27" t="s">
        <v>66</v>
      </c>
      <c r="F7653" s="29" t="s">
        <v>50</v>
      </c>
      <c r="G7653" s="27">
        <v>1.6E-2</v>
      </c>
      <c r="H7653" s="30">
        <f>VLOOKUP(E7653,UPAH!$C:$F,4,0)</f>
        <v>111000</v>
      </c>
      <c r="I7653" s="31">
        <f t="shared" si="799"/>
        <v>1776</v>
      </c>
    </row>
    <row r="7654" spans="3:9" ht="15" customHeight="1">
      <c r="C7654" s="28"/>
      <c r="D7654" s="28"/>
      <c r="E7654" s="28"/>
      <c r="F7654" s="34" t="s">
        <v>88</v>
      </c>
      <c r="G7654" s="35"/>
      <c r="H7654" s="33"/>
      <c r="I7654" s="32">
        <f>SUM(I7650:I7653)</f>
        <v>413242</v>
      </c>
    </row>
    <row r="7655" spans="3:9" ht="15" customHeight="1">
      <c r="C7655" s="27" t="s">
        <v>80</v>
      </c>
      <c r="D7655" s="27" t="s">
        <v>89</v>
      </c>
      <c r="E7655" s="28"/>
      <c r="F7655" s="28"/>
      <c r="G7655" s="28"/>
      <c r="H7655" s="33"/>
      <c r="I7655" s="28"/>
    </row>
    <row r="7656" spans="3:9" ht="15" customHeight="1">
      <c r="C7656" s="28"/>
      <c r="D7656" s="27" t="s">
        <v>74</v>
      </c>
      <c r="E7656" s="27" t="s">
        <v>2171</v>
      </c>
      <c r="F7656" s="30" t="str">
        <f>VLOOKUP(E7656,MATERIAL!$C:$F,3,0)</f>
        <v>Buah</v>
      </c>
      <c r="G7656" s="27">
        <v>70</v>
      </c>
      <c r="H7656" s="30">
        <f>VLOOKUP(E7656,MATERIAL!$C:$F,4,0)</f>
        <v>700</v>
      </c>
      <c r="I7656" s="31">
        <f t="shared" ref="I7656:I7661" si="800">+G7656*H7656</f>
        <v>49000</v>
      </c>
    </row>
    <row r="7657" spans="3:9" ht="15" customHeight="1">
      <c r="C7657" s="28"/>
      <c r="D7657" s="27" t="s">
        <v>103</v>
      </c>
      <c r="E7657" s="27" t="s">
        <v>104</v>
      </c>
      <c r="F7657" s="30" t="str">
        <f>VLOOKUP(E7657,MATERIAL!$C:$F,3,0)</f>
        <v>Kg</v>
      </c>
      <c r="G7657" s="27">
        <v>77</v>
      </c>
      <c r="H7657" s="30">
        <f>VLOOKUP(E7657,MATERIAL!$C:$F,4,0)</f>
        <v>1250</v>
      </c>
      <c r="I7657" s="31">
        <f t="shared" si="800"/>
        <v>96250</v>
      </c>
    </row>
    <row r="7658" spans="3:9" ht="15" customHeight="1">
      <c r="C7658" s="28"/>
      <c r="D7658" s="27" t="s">
        <v>44</v>
      </c>
      <c r="E7658" s="27" t="s">
        <v>2170</v>
      </c>
      <c r="F7658" s="30" t="str">
        <f>VLOOKUP(E7658,MATERIAL!$C:$F,3,0)</f>
        <v>m3</v>
      </c>
      <c r="G7658" s="27">
        <v>0.13</v>
      </c>
      <c r="H7658" s="30">
        <f>VLOOKUP(E7658,MATERIAL!$C:$F,4,0)</f>
        <v>131100</v>
      </c>
      <c r="I7658" s="31">
        <f t="shared" si="800"/>
        <v>17043</v>
      </c>
    </row>
    <row r="7659" spans="3:9" ht="15" customHeight="1">
      <c r="C7659" s="28"/>
      <c r="D7659" s="27" t="s">
        <v>105</v>
      </c>
      <c r="E7659" s="27" t="s">
        <v>106</v>
      </c>
      <c r="F7659" s="30" t="str">
        <f>VLOOKUP(E7659,MATERIAL!$C:$F,3,0)</f>
        <v>m3</v>
      </c>
      <c r="G7659" s="27">
        <v>0.09</v>
      </c>
      <c r="H7659" s="30">
        <f>VLOOKUP(E7659,MATERIAL!$C:$F,4,0)</f>
        <v>103800</v>
      </c>
      <c r="I7659" s="31">
        <f t="shared" si="800"/>
        <v>9342</v>
      </c>
    </row>
    <row r="7660" spans="3:9" ht="15" customHeight="1">
      <c r="C7660" s="28"/>
      <c r="D7660" s="27" t="s">
        <v>2206</v>
      </c>
      <c r="E7660" s="27" t="s">
        <v>2207</v>
      </c>
      <c r="F7660" s="30" t="str">
        <f>VLOOKUP(E7660,MATERIAL!$C:$F,3,0)</f>
        <v>m3</v>
      </c>
      <c r="G7660" s="27">
        <v>0.02</v>
      </c>
      <c r="H7660" s="30">
        <f>VLOOKUP(E7660,MATERIAL!$C:$F,4,0)</f>
        <v>222500</v>
      </c>
      <c r="I7660" s="31">
        <f t="shared" si="800"/>
        <v>4450</v>
      </c>
    </row>
    <row r="7661" spans="3:9" ht="15" customHeight="1">
      <c r="C7661" s="28"/>
      <c r="D7661" s="27" t="s">
        <v>2740</v>
      </c>
      <c r="E7661" s="27" t="s">
        <v>2741</v>
      </c>
      <c r="F7661" s="30" t="str">
        <f>VLOOKUP(E7661,MATERIAL!$C:$F,3,0)</f>
        <v>Kg</v>
      </c>
      <c r="G7661" s="27">
        <v>2.6</v>
      </c>
      <c r="H7661" s="30">
        <f>VLOOKUP(E7661,MATERIAL!$C:$F,4,0)</f>
        <v>16600</v>
      </c>
      <c r="I7661" s="31">
        <f t="shared" si="800"/>
        <v>43160</v>
      </c>
    </row>
    <row r="7662" spans="3:9" ht="15" customHeight="1">
      <c r="C7662" s="28"/>
      <c r="D7662" s="28"/>
      <c r="E7662" s="28"/>
      <c r="F7662" s="34" t="s">
        <v>90</v>
      </c>
      <c r="G7662" s="35"/>
      <c r="H7662" s="33"/>
      <c r="I7662" s="32">
        <f>SUM(I7656:I7661)</f>
        <v>219245</v>
      </c>
    </row>
    <row r="7663" spans="3:9" ht="15" customHeight="1">
      <c r="C7663" s="27" t="s">
        <v>81</v>
      </c>
      <c r="D7663" s="27" t="s">
        <v>91</v>
      </c>
      <c r="E7663" s="28"/>
      <c r="F7663" s="28"/>
      <c r="G7663" s="28"/>
      <c r="H7663" s="33"/>
      <c r="I7663" s="33"/>
    </row>
    <row r="7664" spans="3:9" ht="15" customHeight="1">
      <c r="C7664" s="28"/>
      <c r="D7664" s="28"/>
      <c r="E7664" s="28"/>
      <c r="F7664" s="34" t="s">
        <v>92</v>
      </c>
      <c r="G7664" s="35"/>
      <c r="H7664" s="33"/>
      <c r="I7664" s="33"/>
    </row>
    <row r="7665" spans="2:13" ht="15" customHeight="1">
      <c r="C7665" s="27" t="s">
        <v>82</v>
      </c>
      <c r="D7665" s="27" t="s">
        <v>93</v>
      </c>
      <c r="E7665" s="28"/>
      <c r="F7665" s="28"/>
      <c r="G7665" s="28"/>
      <c r="H7665" s="33"/>
      <c r="I7665" s="36">
        <f>I7654+I7662</f>
        <v>632487</v>
      </c>
    </row>
    <row r="7666" spans="2:13">
      <c r="C7666" s="27" t="s">
        <v>83</v>
      </c>
      <c r="D7666" s="27" t="str">
        <f>+"Overhead &amp; Profit "&amp;$L$3*100&amp;"%"</f>
        <v>Overhead &amp; Profit 9,5%</v>
      </c>
      <c r="E7666" s="28"/>
      <c r="F7666" s="28"/>
      <c r="G7666" s="27">
        <f>$L$3</f>
        <v>9.5000000000000001E-2</v>
      </c>
      <c r="H7666" s="28"/>
      <c r="I7666" s="36">
        <f>G7666*I7665</f>
        <v>60086.264999999999</v>
      </c>
      <c r="M7666" s="21"/>
    </row>
    <row r="7667" spans="2:13">
      <c r="B7667" s="37" t="str">
        <f>+$M$16&amp;J7667</f>
        <v>PSD16</v>
      </c>
      <c r="C7667" s="27" t="s">
        <v>1</v>
      </c>
      <c r="D7667" s="27" t="s">
        <v>94</v>
      </c>
      <c r="E7667" s="28"/>
      <c r="F7667" s="28"/>
      <c r="G7667" s="28"/>
      <c r="H7667" s="33"/>
      <c r="I7667" s="36">
        <f>SUM(I7665:I7666)</f>
        <v>692573.26500000001</v>
      </c>
      <c r="J7667" s="21">
        <v>16</v>
      </c>
      <c r="M7667" s="21"/>
    </row>
    <row r="7668" spans="2:13" ht="15" customHeight="1">
      <c r="B7668" s="26"/>
    </row>
    <row r="7669" spans="2:13" ht="15" customHeight="1">
      <c r="B7669" s="26"/>
      <c r="C7669" s="21" t="str">
        <f>VLOOKUP(B7689,'REKAP ANALISA'!$C:$G,3,0)</f>
        <v>Pemasangan 1 buah bak kontrol pasangan bata 60cm x60cm tinggi 65 cm</v>
      </c>
    </row>
    <row r="7670" spans="2:13" ht="15" customHeight="1">
      <c r="C7670" s="27" t="s">
        <v>0</v>
      </c>
      <c r="D7670" s="27" t="s">
        <v>60</v>
      </c>
      <c r="E7670" s="27" t="s">
        <v>59</v>
      </c>
      <c r="F7670" s="27" t="s">
        <v>61</v>
      </c>
      <c r="G7670" s="27" t="s">
        <v>62</v>
      </c>
      <c r="H7670" s="27" t="s">
        <v>85</v>
      </c>
      <c r="I7670" s="27" t="s">
        <v>86</v>
      </c>
    </row>
    <row r="7671" spans="2:13" ht="15" customHeight="1">
      <c r="C7671" s="27" t="s">
        <v>14</v>
      </c>
      <c r="D7671" s="27" t="s">
        <v>87</v>
      </c>
      <c r="E7671" s="28"/>
      <c r="F7671" s="28"/>
      <c r="G7671" s="28"/>
      <c r="H7671" s="28"/>
      <c r="I7671" s="28"/>
    </row>
    <row r="7672" spans="2:13" ht="15" customHeight="1">
      <c r="C7672" s="28"/>
      <c r="D7672" s="27" t="s">
        <v>53</v>
      </c>
      <c r="E7672" s="27" t="s">
        <v>63</v>
      </c>
      <c r="F7672" s="29" t="s">
        <v>50</v>
      </c>
      <c r="G7672" s="27">
        <v>3.2</v>
      </c>
      <c r="H7672" s="30">
        <f>VLOOKUP(E7672,UPAH!$C:$F,4,0)</f>
        <v>93000</v>
      </c>
      <c r="I7672" s="31">
        <f t="shared" ref="I7672:I7675" si="801">+G7672*H7672</f>
        <v>297600</v>
      </c>
    </row>
    <row r="7673" spans="2:13" ht="15" customHeight="1">
      <c r="C7673" s="28"/>
      <c r="D7673" s="27" t="s">
        <v>2167</v>
      </c>
      <c r="E7673" s="27" t="s">
        <v>64</v>
      </c>
      <c r="F7673" s="29" t="s">
        <v>50</v>
      </c>
      <c r="G7673" s="27">
        <v>1.1499999999999999</v>
      </c>
      <c r="H7673" s="30">
        <f>VLOOKUP(E7673,UPAH!$C:$F,4,0)</f>
        <v>98000</v>
      </c>
      <c r="I7673" s="31">
        <f t="shared" si="801"/>
        <v>112699.99999999999</v>
      </c>
    </row>
    <row r="7674" spans="2:13" ht="15" customHeight="1">
      <c r="C7674" s="28"/>
      <c r="D7674" s="27" t="s">
        <v>51</v>
      </c>
      <c r="E7674" s="27" t="s">
        <v>65</v>
      </c>
      <c r="F7674" s="29" t="s">
        <v>50</v>
      </c>
      <c r="G7674" s="27">
        <v>1.0999999999999999E-2</v>
      </c>
      <c r="H7674" s="30">
        <f>VLOOKUP(E7674,UPAH!$C:$F,4,0)</f>
        <v>106000</v>
      </c>
      <c r="I7674" s="31">
        <f t="shared" si="801"/>
        <v>1166</v>
      </c>
    </row>
    <row r="7675" spans="2:13" ht="15" customHeight="1">
      <c r="C7675" s="28"/>
      <c r="D7675" s="27" t="s">
        <v>49</v>
      </c>
      <c r="E7675" s="27" t="s">
        <v>66</v>
      </c>
      <c r="F7675" s="29" t="s">
        <v>50</v>
      </c>
      <c r="G7675" s="27">
        <v>1.6E-2</v>
      </c>
      <c r="H7675" s="30">
        <f>VLOOKUP(E7675,UPAH!$C:$F,4,0)</f>
        <v>111000</v>
      </c>
      <c r="I7675" s="31">
        <f t="shared" si="801"/>
        <v>1776</v>
      </c>
    </row>
    <row r="7676" spans="2:13" ht="15" customHeight="1">
      <c r="C7676" s="28"/>
      <c r="D7676" s="28"/>
      <c r="E7676" s="28"/>
      <c r="F7676" s="34" t="s">
        <v>88</v>
      </c>
      <c r="G7676" s="35"/>
      <c r="H7676" s="33"/>
      <c r="I7676" s="32">
        <f>SUM(I7672:I7675)</f>
        <v>413242</v>
      </c>
    </row>
    <row r="7677" spans="2:13" ht="15" customHeight="1">
      <c r="C7677" s="27" t="s">
        <v>80</v>
      </c>
      <c r="D7677" s="27" t="s">
        <v>89</v>
      </c>
      <c r="E7677" s="28"/>
      <c r="F7677" s="28"/>
      <c r="G7677" s="28"/>
      <c r="H7677" s="33"/>
      <c r="I7677" s="28"/>
    </row>
    <row r="7678" spans="2:13" ht="15" customHeight="1">
      <c r="C7678" s="28"/>
      <c r="D7678" s="27" t="s">
        <v>74</v>
      </c>
      <c r="E7678" s="27" t="s">
        <v>2171</v>
      </c>
      <c r="F7678" s="30" t="str">
        <f>VLOOKUP(E7678,MATERIAL!$C:$F,3,0)</f>
        <v>Buah</v>
      </c>
      <c r="G7678" s="27">
        <v>123</v>
      </c>
      <c r="H7678" s="30">
        <f>VLOOKUP(E7678,MATERIAL!$C:$F,4,0)</f>
        <v>700</v>
      </c>
      <c r="I7678" s="31">
        <f t="shared" ref="I7678:I7683" si="802">+G7678*H7678</f>
        <v>86100</v>
      </c>
    </row>
    <row r="7679" spans="2:13" ht="15" customHeight="1">
      <c r="C7679" s="28"/>
      <c r="D7679" s="27" t="s">
        <v>103</v>
      </c>
      <c r="E7679" s="27" t="s">
        <v>104</v>
      </c>
      <c r="F7679" s="30" t="str">
        <f>VLOOKUP(E7679,MATERIAL!$C:$F,3,0)</f>
        <v>Kg</v>
      </c>
      <c r="G7679" s="27">
        <v>114</v>
      </c>
      <c r="H7679" s="30">
        <f>VLOOKUP(E7679,MATERIAL!$C:$F,4,0)</f>
        <v>1250</v>
      </c>
      <c r="I7679" s="31">
        <f t="shared" si="802"/>
        <v>142500</v>
      </c>
    </row>
    <row r="7680" spans="2:13" ht="15" customHeight="1">
      <c r="C7680" s="28"/>
      <c r="D7680" s="27" t="s">
        <v>44</v>
      </c>
      <c r="E7680" s="27" t="s">
        <v>2170</v>
      </c>
      <c r="F7680" s="30" t="str">
        <f>VLOOKUP(E7680,MATERIAL!$C:$F,3,0)</f>
        <v>m3</v>
      </c>
      <c r="G7680" s="27">
        <v>0.184</v>
      </c>
      <c r="H7680" s="30">
        <f>VLOOKUP(E7680,MATERIAL!$C:$F,4,0)</f>
        <v>131100</v>
      </c>
      <c r="I7680" s="31">
        <f t="shared" si="802"/>
        <v>24122.399999999998</v>
      </c>
    </row>
    <row r="7681" spans="2:13" ht="15" customHeight="1">
      <c r="C7681" s="28"/>
      <c r="D7681" s="27" t="s">
        <v>105</v>
      </c>
      <c r="E7681" s="27" t="s">
        <v>106</v>
      </c>
      <c r="F7681" s="30" t="str">
        <f>VLOOKUP(E7681,MATERIAL!$C:$F,3,0)</f>
        <v>m3</v>
      </c>
      <c r="G7681" s="27">
        <v>0.12</v>
      </c>
      <c r="H7681" s="30">
        <f>VLOOKUP(E7681,MATERIAL!$C:$F,4,0)</f>
        <v>103800</v>
      </c>
      <c r="I7681" s="31">
        <f t="shared" si="802"/>
        <v>12456</v>
      </c>
    </row>
    <row r="7682" spans="2:13" ht="15" customHeight="1">
      <c r="C7682" s="28"/>
      <c r="D7682" s="27" t="s">
        <v>2206</v>
      </c>
      <c r="E7682" s="27" t="s">
        <v>2207</v>
      </c>
      <c r="F7682" s="30" t="str">
        <f>VLOOKUP(E7682,MATERIAL!$C:$F,3,0)</f>
        <v>m3</v>
      </c>
      <c r="G7682" s="27">
        <v>3.3000000000000002E-2</v>
      </c>
      <c r="H7682" s="30">
        <f>VLOOKUP(E7682,MATERIAL!$C:$F,4,0)</f>
        <v>222500</v>
      </c>
      <c r="I7682" s="31">
        <f t="shared" si="802"/>
        <v>7342.5</v>
      </c>
    </row>
    <row r="7683" spans="2:13" ht="15" customHeight="1">
      <c r="C7683" s="28"/>
      <c r="D7683" s="27" t="s">
        <v>2740</v>
      </c>
      <c r="E7683" s="27" t="s">
        <v>2741</v>
      </c>
      <c r="F7683" s="30" t="str">
        <f>VLOOKUP(E7683,MATERIAL!$C:$F,3,0)</f>
        <v>Kg</v>
      </c>
      <c r="G7683" s="27">
        <v>4.8499999999999996</v>
      </c>
      <c r="H7683" s="30">
        <f>VLOOKUP(E7683,MATERIAL!$C:$F,4,0)</f>
        <v>16600</v>
      </c>
      <c r="I7683" s="31">
        <f t="shared" si="802"/>
        <v>80510</v>
      </c>
    </row>
    <row r="7684" spans="2:13" ht="15" customHeight="1">
      <c r="C7684" s="28"/>
      <c r="D7684" s="28"/>
      <c r="E7684" s="28"/>
      <c r="F7684" s="34" t="s">
        <v>90</v>
      </c>
      <c r="G7684" s="35"/>
      <c r="H7684" s="33"/>
      <c r="I7684" s="32">
        <f>SUM(I7678:I7683)</f>
        <v>353030.9</v>
      </c>
    </row>
    <row r="7685" spans="2:13" ht="15" customHeight="1">
      <c r="C7685" s="27" t="s">
        <v>81</v>
      </c>
      <c r="D7685" s="27" t="s">
        <v>91</v>
      </c>
      <c r="E7685" s="28"/>
      <c r="F7685" s="28"/>
      <c r="G7685" s="28"/>
      <c r="H7685" s="33"/>
      <c r="I7685" s="33"/>
    </row>
    <row r="7686" spans="2:13" ht="15" customHeight="1">
      <c r="C7686" s="28"/>
      <c r="D7686" s="28"/>
      <c r="E7686" s="28"/>
      <c r="F7686" s="34" t="s">
        <v>92</v>
      </c>
      <c r="G7686" s="35"/>
      <c r="H7686" s="33"/>
      <c r="I7686" s="33"/>
    </row>
    <row r="7687" spans="2:13" ht="15" customHeight="1">
      <c r="C7687" s="27" t="s">
        <v>82</v>
      </c>
      <c r="D7687" s="27" t="s">
        <v>93</v>
      </c>
      <c r="E7687" s="28"/>
      <c r="F7687" s="28"/>
      <c r="G7687" s="28"/>
      <c r="H7687" s="33"/>
      <c r="I7687" s="36">
        <f>I7676+I7684</f>
        <v>766272.9</v>
      </c>
    </row>
    <row r="7688" spans="2:13">
      <c r="C7688" s="27" t="s">
        <v>83</v>
      </c>
      <c r="D7688" s="27" t="str">
        <f>+"Overhead &amp; Profit "&amp;$L$3*100&amp;"%"</f>
        <v>Overhead &amp; Profit 9,5%</v>
      </c>
      <c r="E7688" s="28"/>
      <c r="F7688" s="28"/>
      <c r="G7688" s="27">
        <f>$L$3</f>
        <v>9.5000000000000001E-2</v>
      </c>
      <c r="H7688" s="28"/>
      <c r="I7688" s="36">
        <f>G7688*I7687</f>
        <v>72795.925499999998</v>
      </c>
      <c r="M7688" s="21"/>
    </row>
    <row r="7689" spans="2:13">
      <c r="B7689" s="37" t="str">
        <f>+$M$16&amp;J7689</f>
        <v>PSD17</v>
      </c>
      <c r="C7689" s="27" t="s">
        <v>1</v>
      </c>
      <c r="D7689" s="27" t="s">
        <v>94</v>
      </c>
      <c r="E7689" s="28"/>
      <c r="F7689" s="28"/>
      <c r="G7689" s="28"/>
      <c r="H7689" s="33"/>
      <c r="I7689" s="36">
        <f>SUM(I7687:I7688)</f>
        <v>839068.82550000004</v>
      </c>
      <c r="J7689" s="21">
        <v>17</v>
      </c>
      <c r="M7689" s="21"/>
    </row>
    <row r="7690" spans="2:13" ht="15" customHeight="1">
      <c r="B7690" s="26"/>
    </row>
    <row r="7691" spans="2:13" ht="15" customHeight="1">
      <c r="B7691" s="26"/>
      <c r="C7691" s="21" t="str">
        <f>VLOOKUP(B7707,'REKAP ANALISA'!$C:$G,3,0)</f>
        <v>Pemasangan 1 m’ pipa galvanis diameter ½”</v>
      </c>
    </row>
    <row r="7692" spans="2:13" ht="15" customHeight="1">
      <c r="C7692" s="27" t="s">
        <v>0</v>
      </c>
      <c r="D7692" s="27" t="s">
        <v>60</v>
      </c>
      <c r="E7692" s="27" t="s">
        <v>59</v>
      </c>
      <c r="F7692" s="27" t="s">
        <v>61</v>
      </c>
      <c r="G7692" s="27" t="s">
        <v>62</v>
      </c>
      <c r="H7692" s="27" t="s">
        <v>85</v>
      </c>
      <c r="I7692" s="27" t="s">
        <v>86</v>
      </c>
    </row>
    <row r="7693" spans="2:13" ht="15" customHeight="1">
      <c r="C7693" s="27" t="s">
        <v>14</v>
      </c>
      <c r="D7693" s="27" t="s">
        <v>87</v>
      </c>
      <c r="E7693" s="28"/>
      <c r="F7693" s="28"/>
      <c r="G7693" s="28"/>
      <c r="H7693" s="28"/>
      <c r="I7693" s="28"/>
    </row>
    <row r="7694" spans="2:13" ht="15" customHeight="1">
      <c r="C7694" s="28"/>
      <c r="D7694" s="27" t="s">
        <v>53</v>
      </c>
      <c r="E7694" s="27" t="s">
        <v>63</v>
      </c>
      <c r="F7694" s="29" t="s">
        <v>50</v>
      </c>
      <c r="G7694" s="27">
        <v>5.3999999999999999E-2</v>
      </c>
      <c r="H7694" s="30">
        <f>VLOOKUP(E7694,UPAH!$C:$F,4,0)</f>
        <v>93000</v>
      </c>
      <c r="I7694" s="31">
        <f t="shared" ref="I7694:I7697" si="803">+G7694*H7694</f>
        <v>5022</v>
      </c>
    </row>
    <row r="7695" spans="2:13" ht="15" customHeight="1">
      <c r="C7695" s="28"/>
      <c r="D7695" s="27" t="s">
        <v>2167</v>
      </c>
      <c r="E7695" s="27" t="s">
        <v>64</v>
      </c>
      <c r="F7695" s="29" t="s">
        <v>50</v>
      </c>
      <c r="G7695" s="27">
        <v>0.09</v>
      </c>
      <c r="H7695" s="30">
        <f>VLOOKUP(E7695,UPAH!$C:$F,4,0)</f>
        <v>98000</v>
      </c>
      <c r="I7695" s="31">
        <f t="shared" si="803"/>
        <v>8820</v>
      </c>
    </row>
    <row r="7696" spans="2:13" ht="15" customHeight="1">
      <c r="C7696" s="28"/>
      <c r="D7696" s="27" t="s">
        <v>51</v>
      </c>
      <c r="E7696" s="27" t="s">
        <v>65</v>
      </c>
      <c r="F7696" s="29" t="s">
        <v>50</v>
      </c>
      <c r="G7696" s="27">
        <v>8.9999999999999993E-3</v>
      </c>
      <c r="H7696" s="30">
        <f>VLOOKUP(E7696,UPAH!$C:$F,4,0)</f>
        <v>106000</v>
      </c>
      <c r="I7696" s="31">
        <f t="shared" si="803"/>
        <v>953.99999999999989</v>
      </c>
    </row>
    <row r="7697" spans="2:13" ht="15" customHeight="1">
      <c r="C7697" s="28"/>
      <c r="D7697" s="27" t="s">
        <v>49</v>
      </c>
      <c r="E7697" s="27" t="s">
        <v>66</v>
      </c>
      <c r="F7697" s="29" t="s">
        <v>50</v>
      </c>
      <c r="G7697" s="27">
        <v>2.7E-2</v>
      </c>
      <c r="H7697" s="30">
        <f>VLOOKUP(E7697,UPAH!$C:$F,4,0)</f>
        <v>111000</v>
      </c>
      <c r="I7697" s="31">
        <f t="shared" si="803"/>
        <v>2997</v>
      </c>
    </row>
    <row r="7698" spans="2:13" ht="15" customHeight="1">
      <c r="C7698" s="28"/>
      <c r="D7698" s="28"/>
      <c r="E7698" s="28"/>
      <c r="F7698" s="34" t="s">
        <v>88</v>
      </c>
      <c r="G7698" s="35"/>
      <c r="H7698" s="33"/>
      <c r="I7698" s="32">
        <f>SUM(I7694:I7697)</f>
        <v>17793</v>
      </c>
    </row>
    <row r="7699" spans="2:13" ht="15" customHeight="1">
      <c r="C7699" s="27" t="s">
        <v>80</v>
      </c>
      <c r="D7699" s="27" t="s">
        <v>89</v>
      </c>
      <c r="E7699" s="28"/>
      <c r="F7699" s="28"/>
      <c r="G7699" s="28"/>
      <c r="H7699" s="33"/>
      <c r="I7699" s="28"/>
    </row>
    <row r="7700" spans="2:13" ht="15" customHeight="1">
      <c r="C7700" s="28"/>
      <c r="D7700" s="27" t="s">
        <v>2751</v>
      </c>
      <c r="E7700" s="27" t="s">
        <v>2752</v>
      </c>
      <c r="F7700" s="30" t="str">
        <f>VLOOKUP(E7700,MATERIAL!$C:$F,3,0)</f>
        <v>M</v>
      </c>
      <c r="G7700" s="27">
        <v>1.2</v>
      </c>
      <c r="H7700" s="30">
        <f>VLOOKUP(E7700,MATERIAL!$C:$F,4,0)</f>
        <v>17100</v>
      </c>
      <c r="I7700" s="31">
        <f t="shared" ref="I7700:I7701" si="804">+G7700*H7700</f>
        <v>20520</v>
      </c>
    </row>
    <row r="7701" spans="2:13" ht="15" customHeight="1">
      <c r="C7701" s="28"/>
      <c r="D7701" s="27" t="s">
        <v>77</v>
      </c>
      <c r="E7701" s="28"/>
      <c r="F7701" s="29" t="s">
        <v>55</v>
      </c>
      <c r="G7701" s="27">
        <v>0.35</v>
      </c>
      <c r="H7701" s="32">
        <f>I7700</f>
        <v>20520</v>
      </c>
      <c r="I7701" s="31">
        <f t="shared" si="804"/>
        <v>7181.9999999999991</v>
      </c>
    </row>
    <row r="7702" spans="2:13" ht="15" customHeight="1">
      <c r="C7702" s="28"/>
      <c r="D7702" s="28"/>
      <c r="E7702" s="28"/>
      <c r="F7702" s="34" t="s">
        <v>90</v>
      </c>
      <c r="G7702" s="35"/>
      <c r="H7702" s="33"/>
      <c r="I7702" s="32">
        <f>SUM(I7700:I7701)</f>
        <v>27702</v>
      </c>
    </row>
    <row r="7703" spans="2:13" ht="15" customHeight="1">
      <c r="C7703" s="27" t="s">
        <v>81</v>
      </c>
      <c r="D7703" s="27" t="s">
        <v>91</v>
      </c>
      <c r="E7703" s="28"/>
      <c r="F7703" s="28"/>
      <c r="G7703" s="28"/>
      <c r="H7703" s="33"/>
      <c r="I7703" s="33"/>
    </row>
    <row r="7704" spans="2:13" ht="15" customHeight="1">
      <c r="C7704" s="28"/>
      <c r="D7704" s="28"/>
      <c r="E7704" s="28"/>
      <c r="F7704" s="34" t="s">
        <v>92</v>
      </c>
      <c r="G7704" s="35"/>
      <c r="H7704" s="33"/>
      <c r="I7704" s="33"/>
    </row>
    <row r="7705" spans="2:13" ht="15" customHeight="1">
      <c r="C7705" s="27" t="s">
        <v>82</v>
      </c>
      <c r="D7705" s="27" t="s">
        <v>93</v>
      </c>
      <c r="E7705" s="28"/>
      <c r="F7705" s="28"/>
      <c r="G7705" s="28"/>
      <c r="H7705" s="33"/>
      <c r="I7705" s="36">
        <f>I7698+I7702</f>
        <v>45495</v>
      </c>
    </row>
    <row r="7706" spans="2:13" ht="15" customHeight="1">
      <c r="C7706" s="27" t="s">
        <v>83</v>
      </c>
      <c r="D7706" s="27" t="str">
        <f>+"Overhead &amp; Profit "&amp;$L$3*100&amp;"%"</f>
        <v>Overhead &amp; Profit 9,5%</v>
      </c>
      <c r="E7706" s="28"/>
      <c r="F7706" s="28"/>
      <c r="G7706" s="27">
        <f>$L$3</f>
        <v>9.5000000000000001E-2</v>
      </c>
      <c r="H7706" s="28"/>
      <c r="I7706" s="36">
        <f>G7706*I7705</f>
        <v>4322.0249999999996</v>
      </c>
    </row>
    <row r="7707" spans="2:13" ht="15" customHeight="1">
      <c r="B7707" s="37" t="str">
        <f>+$M$16&amp;J7707</f>
        <v>PSD18</v>
      </c>
      <c r="C7707" s="27" t="s">
        <v>1</v>
      </c>
      <c r="D7707" s="27" t="s">
        <v>94</v>
      </c>
      <c r="E7707" s="28"/>
      <c r="F7707" s="28"/>
      <c r="G7707" s="28"/>
      <c r="H7707" s="33"/>
      <c r="I7707" s="36">
        <f>SUM(I7705:I7706)</f>
        <v>49817.025000000001</v>
      </c>
      <c r="J7707" s="21">
        <v>18</v>
      </c>
    </row>
    <row r="7708" spans="2:13" ht="15" customHeight="1">
      <c r="B7708" s="26"/>
    </row>
    <row r="7709" spans="2:13" ht="15" customHeight="1">
      <c r="B7709" s="26"/>
      <c r="C7709" s="21" t="str">
        <f>VLOOKUP(B7725,'REKAP ANALISA'!$C:$G,3,0)</f>
        <v>Pemasangan 1 buah kran diameter ½” atau 3/4”</v>
      </c>
    </row>
    <row r="7710" spans="2:13">
      <c r="C7710" s="27" t="s">
        <v>0</v>
      </c>
      <c r="D7710" s="27" t="s">
        <v>60</v>
      </c>
      <c r="E7710" s="27" t="s">
        <v>59</v>
      </c>
      <c r="F7710" s="27" t="s">
        <v>61</v>
      </c>
      <c r="G7710" s="27" t="s">
        <v>62</v>
      </c>
      <c r="H7710" s="27" t="s">
        <v>85</v>
      </c>
      <c r="I7710" s="27" t="s">
        <v>86</v>
      </c>
      <c r="M7710" s="21"/>
    </row>
    <row r="7711" spans="2:13">
      <c r="C7711" s="27" t="s">
        <v>14</v>
      </c>
      <c r="D7711" s="27" t="s">
        <v>87</v>
      </c>
      <c r="E7711" s="28"/>
      <c r="F7711" s="28"/>
      <c r="G7711" s="28"/>
      <c r="H7711" s="28"/>
      <c r="I7711" s="28"/>
      <c r="M7711" s="21"/>
    </row>
    <row r="7712" spans="2:13" ht="15" customHeight="1">
      <c r="C7712" s="28"/>
      <c r="D7712" s="27" t="s">
        <v>53</v>
      </c>
      <c r="E7712" s="27" t="s">
        <v>63</v>
      </c>
      <c r="F7712" s="29" t="s">
        <v>50</v>
      </c>
      <c r="G7712" s="27">
        <v>0.01</v>
      </c>
      <c r="H7712" s="30">
        <f>VLOOKUP(E7712,UPAH!$C:$F,4,0)</f>
        <v>93000</v>
      </c>
      <c r="I7712" s="31">
        <f t="shared" ref="I7712:I7715" si="805">+G7712*H7712</f>
        <v>930</v>
      </c>
    </row>
    <row r="7713" spans="2:13" ht="15" customHeight="1">
      <c r="C7713" s="28"/>
      <c r="D7713" s="27" t="s">
        <v>2167</v>
      </c>
      <c r="E7713" s="27" t="s">
        <v>64</v>
      </c>
      <c r="F7713" s="29" t="s">
        <v>50</v>
      </c>
      <c r="G7713" s="27">
        <v>0.4</v>
      </c>
      <c r="H7713" s="30">
        <f>VLOOKUP(E7713,UPAH!$C:$F,4,0)</f>
        <v>98000</v>
      </c>
      <c r="I7713" s="31">
        <f t="shared" si="805"/>
        <v>39200</v>
      </c>
    </row>
    <row r="7714" spans="2:13" ht="15" customHeight="1">
      <c r="C7714" s="28"/>
      <c r="D7714" s="27" t="s">
        <v>51</v>
      </c>
      <c r="E7714" s="27" t="s">
        <v>65</v>
      </c>
      <c r="F7714" s="29" t="s">
        <v>50</v>
      </c>
      <c r="G7714" s="27">
        <v>0.04</v>
      </c>
      <c r="H7714" s="30">
        <f>VLOOKUP(E7714,UPAH!$C:$F,4,0)</f>
        <v>106000</v>
      </c>
      <c r="I7714" s="31">
        <f t="shared" si="805"/>
        <v>4240</v>
      </c>
    </row>
    <row r="7715" spans="2:13" ht="15" customHeight="1">
      <c r="C7715" s="28"/>
      <c r="D7715" s="27" t="s">
        <v>49</v>
      </c>
      <c r="E7715" s="27" t="s">
        <v>66</v>
      </c>
      <c r="F7715" s="29" t="s">
        <v>50</v>
      </c>
      <c r="G7715" s="27">
        <v>5.0000000000000001E-3</v>
      </c>
      <c r="H7715" s="30">
        <f>VLOOKUP(E7715,UPAH!$C:$F,4,0)</f>
        <v>111000</v>
      </c>
      <c r="I7715" s="31">
        <f t="shared" si="805"/>
        <v>555</v>
      </c>
    </row>
    <row r="7716" spans="2:13" ht="15" customHeight="1">
      <c r="C7716" s="28"/>
      <c r="D7716" s="28"/>
      <c r="E7716" s="28"/>
      <c r="F7716" s="34" t="s">
        <v>88</v>
      </c>
      <c r="G7716" s="35"/>
      <c r="H7716" s="33"/>
      <c r="I7716" s="32">
        <f>SUM(I7712:I7715)</f>
        <v>44925</v>
      </c>
    </row>
    <row r="7717" spans="2:13" ht="15" customHeight="1">
      <c r="C7717" s="27" t="s">
        <v>80</v>
      </c>
      <c r="D7717" s="27" t="s">
        <v>89</v>
      </c>
      <c r="E7717" s="28"/>
      <c r="F7717" s="28"/>
      <c r="G7717" s="28"/>
      <c r="H7717" s="33"/>
      <c r="I7717" s="28"/>
    </row>
    <row r="7718" spans="2:13" ht="15" customHeight="1">
      <c r="C7718" s="28"/>
      <c r="D7718" s="27" t="s">
        <v>31</v>
      </c>
      <c r="E7718" s="27" t="s">
        <v>2753</v>
      </c>
      <c r="F7718" s="30" t="str">
        <f>VLOOKUP(E7718,MATERIAL!$C:$F,3,0)</f>
        <v>M</v>
      </c>
      <c r="G7718" s="27">
        <v>1</v>
      </c>
      <c r="H7718" s="30">
        <f>VLOOKUP(E7718,MATERIAL!$C:$F,4,0)</f>
        <v>37400</v>
      </c>
      <c r="I7718" s="31">
        <f t="shared" ref="I7718:I7719" si="806">+G7718*H7718</f>
        <v>37400</v>
      </c>
    </row>
    <row r="7719" spans="2:13" ht="15" customHeight="1">
      <c r="C7719" s="28"/>
      <c r="D7719" s="27" t="s">
        <v>2754</v>
      </c>
      <c r="E7719" s="27" t="s">
        <v>2755</v>
      </c>
      <c r="F7719" s="30" t="str">
        <f>VLOOKUP(E7719,MATERIAL!$C:$F,3,0)</f>
        <v>Buah</v>
      </c>
      <c r="G7719" s="27">
        <v>2.5000000000000001E-2</v>
      </c>
      <c r="H7719" s="30">
        <f>VLOOKUP(E7719,MATERIAL!$C:$F,4,0)</f>
        <v>6300</v>
      </c>
      <c r="I7719" s="31">
        <f t="shared" si="806"/>
        <v>157.5</v>
      </c>
    </row>
    <row r="7720" spans="2:13" ht="15" customHeight="1">
      <c r="C7720" s="28"/>
      <c r="D7720" s="28"/>
      <c r="E7720" s="28"/>
      <c r="F7720" s="34" t="s">
        <v>90</v>
      </c>
      <c r="G7720" s="35"/>
      <c r="H7720" s="33"/>
      <c r="I7720" s="32">
        <f>SUM(I7718:I7719)</f>
        <v>37557.5</v>
      </c>
    </row>
    <row r="7721" spans="2:13" ht="15" customHeight="1">
      <c r="C7721" s="27" t="s">
        <v>81</v>
      </c>
      <c r="D7721" s="27" t="s">
        <v>91</v>
      </c>
      <c r="E7721" s="28"/>
      <c r="F7721" s="28"/>
      <c r="G7721" s="28"/>
      <c r="H7721" s="33"/>
      <c r="I7721" s="33"/>
    </row>
    <row r="7722" spans="2:13" ht="15" customHeight="1">
      <c r="C7722" s="28"/>
      <c r="D7722" s="28"/>
      <c r="E7722" s="28"/>
      <c r="F7722" s="34" t="s">
        <v>92</v>
      </c>
      <c r="G7722" s="35"/>
      <c r="H7722" s="33"/>
      <c r="I7722" s="33"/>
    </row>
    <row r="7723" spans="2:13" ht="15" customHeight="1">
      <c r="C7723" s="27" t="s">
        <v>82</v>
      </c>
      <c r="D7723" s="27" t="s">
        <v>93</v>
      </c>
      <c r="E7723" s="28"/>
      <c r="F7723" s="28"/>
      <c r="G7723" s="28"/>
      <c r="H7723" s="33"/>
      <c r="I7723" s="36">
        <f>I7716+I7720</f>
        <v>82482.5</v>
      </c>
    </row>
    <row r="7724" spans="2:13" ht="15" customHeight="1">
      <c r="C7724" s="27" t="s">
        <v>83</v>
      </c>
      <c r="D7724" s="27" t="str">
        <f>+"Overhead &amp; Profit "&amp;$L$3*100&amp;"%"</f>
        <v>Overhead &amp; Profit 9,5%</v>
      </c>
      <c r="E7724" s="28"/>
      <c r="F7724" s="28"/>
      <c r="G7724" s="27">
        <f>$L$3</f>
        <v>9.5000000000000001E-2</v>
      </c>
      <c r="H7724" s="28"/>
      <c r="I7724" s="36">
        <f>G7724*I7723</f>
        <v>7835.8375000000005</v>
      </c>
    </row>
    <row r="7725" spans="2:13" ht="15" customHeight="1">
      <c r="B7725" s="37" t="str">
        <f>+$M$16&amp;J7725</f>
        <v>PSD19</v>
      </c>
      <c r="C7725" s="27" t="s">
        <v>1</v>
      </c>
      <c r="D7725" s="27" t="s">
        <v>94</v>
      </c>
      <c r="E7725" s="28"/>
      <c r="F7725" s="28"/>
      <c r="G7725" s="28"/>
      <c r="H7725" s="33"/>
      <c r="I7725" s="36">
        <f>SUM(I7723:I7724)</f>
        <v>90318.337499999994</v>
      </c>
      <c r="J7725" s="21">
        <v>19</v>
      </c>
    </row>
    <row r="7726" spans="2:13" ht="15" customHeight="1">
      <c r="B7726" s="26"/>
    </row>
    <row r="7727" spans="2:13" ht="15" customHeight="1">
      <c r="B7727" s="26"/>
      <c r="C7727" s="21" t="str">
        <f>VLOOKUP(B7743,'REKAP ANALISA'!$C:$G,3,0)</f>
        <v>Pemasangan 1 m’ pipa galvanis diameter 3/4”</v>
      </c>
    </row>
    <row r="7728" spans="2:13">
      <c r="C7728" s="27" t="s">
        <v>0</v>
      </c>
      <c r="D7728" s="27" t="s">
        <v>60</v>
      </c>
      <c r="E7728" s="27" t="s">
        <v>59</v>
      </c>
      <c r="F7728" s="27" t="s">
        <v>61</v>
      </c>
      <c r="G7728" s="27" t="s">
        <v>62</v>
      </c>
      <c r="H7728" s="27" t="s">
        <v>85</v>
      </c>
      <c r="I7728" s="27" t="s">
        <v>86</v>
      </c>
      <c r="M7728" s="21"/>
    </row>
    <row r="7729" spans="2:13">
      <c r="C7729" s="27" t="s">
        <v>14</v>
      </c>
      <c r="D7729" s="27" t="s">
        <v>87</v>
      </c>
      <c r="E7729" s="28"/>
      <c r="F7729" s="28"/>
      <c r="G7729" s="28"/>
      <c r="H7729" s="28"/>
      <c r="I7729" s="28"/>
      <c r="M7729" s="21"/>
    </row>
    <row r="7730" spans="2:13" ht="15" customHeight="1">
      <c r="C7730" s="28"/>
      <c r="D7730" s="27" t="s">
        <v>53</v>
      </c>
      <c r="E7730" s="27" t="s">
        <v>63</v>
      </c>
      <c r="F7730" s="29" t="s">
        <v>50</v>
      </c>
      <c r="G7730" s="27">
        <v>5.3999999999999999E-2</v>
      </c>
      <c r="H7730" s="30">
        <f>VLOOKUP(E7730,UPAH!$C:$F,4,0)</f>
        <v>93000</v>
      </c>
      <c r="I7730" s="31">
        <f t="shared" ref="I7730:I7733" si="807">+G7730*H7730</f>
        <v>5022</v>
      </c>
    </row>
    <row r="7731" spans="2:13" ht="15" customHeight="1">
      <c r="C7731" s="28"/>
      <c r="D7731" s="27" t="s">
        <v>2167</v>
      </c>
      <c r="E7731" s="27" t="s">
        <v>64</v>
      </c>
      <c r="F7731" s="29" t="s">
        <v>50</v>
      </c>
      <c r="G7731" s="27">
        <v>0.09</v>
      </c>
      <c r="H7731" s="30">
        <f>VLOOKUP(E7731,UPAH!$C:$F,4,0)</f>
        <v>98000</v>
      </c>
      <c r="I7731" s="31">
        <f t="shared" si="807"/>
        <v>8820</v>
      </c>
    </row>
    <row r="7732" spans="2:13" ht="15" customHeight="1">
      <c r="C7732" s="28"/>
      <c r="D7732" s="27" t="s">
        <v>51</v>
      </c>
      <c r="E7732" s="27" t="s">
        <v>65</v>
      </c>
      <c r="F7732" s="29" t="s">
        <v>50</v>
      </c>
      <c r="G7732" s="27">
        <v>8.9999999999999993E-3</v>
      </c>
      <c r="H7732" s="30">
        <f>VLOOKUP(E7732,UPAH!$C:$F,4,0)</f>
        <v>106000</v>
      </c>
      <c r="I7732" s="31">
        <f t="shared" si="807"/>
        <v>953.99999999999989</v>
      </c>
    </row>
    <row r="7733" spans="2:13" ht="15" customHeight="1">
      <c r="C7733" s="28"/>
      <c r="D7733" s="27" t="s">
        <v>49</v>
      </c>
      <c r="E7733" s="27" t="s">
        <v>66</v>
      </c>
      <c r="F7733" s="29" t="s">
        <v>50</v>
      </c>
      <c r="G7733" s="27">
        <v>2.7E-2</v>
      </c>
      <c r="H7733" s="30">
        <f>VLOOKUP(E7733,UPAH!$C:$F,4,0)</f>
        <v>111000</v>
      </c>
      <c r="I7733" s="31">
        <f t="shared" si="807"/>
        <v>2997</v>
      </c>
    </row>
    <row r="7734" spans="2:13" ht="15" customHeight="1">
      <c r="C7734" s="28"/>
      <c r="D7734" s="28"/>
      <c r="E7734" s="28"/>
      <c r="F7734" s="34" t="s">
        <v>88</v>
      </c>
      <c r="G7734" s="35"/>
      <c r="H7734" s="33"/>
      <c r="I7734" s="32">
        <f>SUM(I7730:I7733)</f>
        <v>17793</v>
      </c>
    </row>
    <row r="7735" spans="2:13" ht="15" customHeight="1">
      <c r="C7735" s="27" t="s">
        <v>80</v>
      </c>
      <c r="D7735" s="27" t="s">
        <v>89</v>
      </c>
      <c r="E7735" s="28"/>
      <c r="F7735" s="28"/>
      <c r="G7735" s="28"/>
      <c r="H7735" s="33"/>
      <c r="I7735" s="28"/>
    </row>
    <row r="7736" spans="2:13" ht="15" customHeight="1">
      <c r="C7736" s="28"/>
      <c r="D7736" s="27" t="s">
        <v>2756</v>
      </c>
      <c r="E7736" s="27" t="s">
        <v>2757</v>
      </c>
      <c r="F7736" s="30" t="str">
        <f>VLOOKUP(E7736,MATERIAL!$C:$F,3,0)</f>
        <v>M</v>
      </c>
      <c r="G7736" s="27">
        <v>1.2</v>
      </c>
      <c r="H7736" s="30">
        <f>VLOOKUP(E7736,MATERIAL!$C:$F,4,0)</f>
        <v>21700</v>
      </c>
      <c r="I7736" s="31">
        <f t="shared" ref="I7736:I7737" si="808">+G7736*H7736</f>
        <v>26040</v>
      </c>
    </row>
    <row r="7737" spans="2:13" ht="15" customHeight="1">
      <c r="C7737" s="28"/>
      <c r="D7737" s="27" t="s">
        <v>77</v>
      </c>
      <c r="E7737" s="28"/>
      <c r="F7737" s="29" t="s">
        <v>55</v>
      </c>
      <c r="G7737" s="27">
        <v>0.35</v>
      </c>
      <c r="H7737" s="32">
        <f>I7736</f>
        <v>26040</v>
      </c>
      <c r="I7737" s="31">
        <f t="shared" si="808"/>
        <v>9114</v>
      </c>
    </row>
    <row r="7738" spans="2:13" ht="15" customHeight="1">
      <c r="C7738" s="28"/>
      <c r="D7738" s="28"/>
      <c r="E7738" s="28"/>
      <c r="F7738" s="34" t="s">
        <v>90</v>
      </c>
      <c r="G7738" s="35"/>
      <c r="H7738" s="33"/>
      <c r="I7738" s="32">
        <f>SUM(I7736:I7737)</f>
        <v>35154</v>
      </c>
    </row>
    <row r="7739" spans="2:13" ht="15" customHeight="1">
      <c r="C7739" s="27" t="s">
        <v>81</v>
      </c>
      <c r="D7739" s="27" t="s">
        <v>91</v>
      </c>
      <c r="E7739" s="28"/>
      <c r="F7739" s="28"/>
      <c r="G7739" s="28"/>
      <c r="H7739" s="33"/>
      <c r="I7739" s="33"/>
    </row>
    <row r="7740" spans="2:13" ht="15" customHeight="1">
      <c r="C7740" s="28"/>
      <c r="D7740" s="28"/>
      <c r="E7740" s="28"/>
      <c r="F7740" s="34" t="s">
        <v>92</v>
      </c>
      <c r="G7740" s="35"/>
      <c r="H7740" s="33"/>
      <c r="I7740" s="33"/>
    </row>
    <row r="7741" spans="2:13" ht="15" customHeight="1">
      <c r="C7741" s="27" t="s">
        <v>82</v>
      </c>
      <c r="D7741" s="27" t="s">
        <v>93</v>
      </c>
      <c r="E7741" s="28"/>
      <c r="F7741" s="28"/>
      <c r="G7741" s="28"/>
      <c r="H7741" s="33"/>
      <c r="I7741" s="36">
        <f>I7734+I7738</f>
        <v>52947</v>
      </c>
    </row>
    <row r="7742" spans="2:13" ht="15" customHeight="1">
      <c r="C7742" s="27" t="s">
        <v>83</v>
      </c>
      <c r="D7742" s="27" t="str">
        <f>+"Overhead &amp; Profit "&amp;$L$3*100&amp;"%"</f>
        <v>Overhead &amp; Profit 9,5%</v>
      </c>
      <c r="E7742" s="28"/>
      <c r="F7742" s="28"/>
      <c r="G7742" s="27">
        <f>$L$3</f>
        <v>9.5000000000000001E-2</v>
      </c>
      <c r="H7742" s="28"/>
      <c r="I7742" s="36">
        <f>G7742*I7741</f>
        <v>5029.9650000000001</v>
      </c>
    </row>
    <row r="7743" spans="2:13" ht="15" customHeight="1">
      <c r="B7743" s="37" t="str">
        <f>+$M$16&amp;J7743</f>
        <v>PSD20</v>
      </c>
      <c r="C7743" s="27" t="s">
        <v>1</v>
      </c>
      <c r="D7743" s="27" t="s">
        <v>94</v>
      </c>
      <c r="E7743" s="28"/>
      <c r="F7743" s="28"/>
      <c r="G7743" s="28"/>
      <c r="H7743" s="33"/>
      <c r="I7743" s="36">
        <f>SUM(I7741:I7742)</f>
        <v>57976.964999999997</v>
      </c>
      <c r="J7743" s="21">
        <v>20</v>
      </c>
    </row>
    <row r="7744" spans="2:13" ht="15" customHeight="1">
      <c r="B7744" s="26"/>
    </row>
    <row r="7745" spans="2:13" ht="15" customHeight="1">
      <c r="B7745" s="26"/>
      <c r="C7745" s="21" t="str">
        <f>VLOOKUP(B7761,'REKAP ANALISA'!$C:$G,3,0)</f>
        <v>Pemasangan 1 m’ pipa galvanis diameter 1”</v>
      </c>
    </row>
    <row r="7746" spans="2:13">
      <c r="C7746" s="27" t="s">
        <v>0</v>
      </c>
      <c r="D7746" s="27" t="s">
        <v>60</v>
      </c>
      <c r="E7746" s="27" t="s">
        <v>59</v>
      </c>
      <c r="F7746" s="27" t="s">
        <v>61</v>
      </c>
      <c r="G7746" s="27" t="s">
        <v>62</v>
      </c>
      <c r="H7746" s="27" t="s">
        <v>85</v>
      </c>
      <c r="I7746" s="27" t="s">
        <v>86</v>
      </c>
      <c r="M7746" s="21"/>
    </row>
    <row r="7747" spans="2:13">
      <c r="C7747" s="27" t="s">
        <v>14</v>
      </c>
      <c r="D7747" s="27" t="s">
        <v>87</v>
      </c>
      <c r="E7747" s="28"/>
      <c r="F7747" s="28"/>
      <c r="G7747" s="28"/>
      <c r="H7747" s="28"/>
      <c r="I7747" s="28"/>
      <c r="M7747" s="21"/>
    </row>
    <row r="7748" spans="2:13" ht="15" customHeight="1">
      <c r="C7748" s="28"/>
      <c r="D7748" s="27" t="s">
        <v>53</v>
      </c>
      <c r="E7748" s="27" t="s">
        <v>63</v>
      </c>
      <c r="F7748" s="29" t="s">
        <v>50</v>
      </c>
      <c r="G7748" s="27">
        <v>5.3999999999999999E-2</v>
      </c>
      <c r="H7748" s="30">
        <f>VLOOKUP(E7748,UPAH!$C:$F,4,0)</f>
        <v>93000</v>
      </c>
      <c r="I7748" s="31">
        <f t="shared" ref="I7748:I7751" si="809">+G7748*H7748</f>
        <v>5022</v>
      </c>
    </row>
    <row r="7749" spans="2:13" ht="15" customHeight="1">
      <c r="C7749" s="28"/>
      <c r="D7749" s="27" t="s">
        <v>2167</v>
      </c>
      <c r="E7749" s="27" t="s">
        <v>64</v>
      </c>
      <c r="F7749" s="29" t="s">
        <v>50</v>
      </c>
      <c r="G7749" s="27">
        <v>0.09</v>
      </c>
      <c r="H7749" s="30">
        <f>VLOOKUP(E7749,UPAH!$C:$F,4,0)</f>
        <v>98000</v>
      </c>
      <c r="I7749" s="31">
        <f t="shared" si="809"/>
        <v>8820</v>
      </c>
    </row>
    <row r="7750" spans="2:13" ht="15" customHeight="1">
      <c r="C7750" s="28"/>
      <c r="D7750" s="27" t="s">
        <v>51</v>
      </c>
      <c r="E7750" s="27" t="s">
        <v>65</v>
      </c>
      <c r="F7750" s="29" t="s">
        <v>50</v>
      </c>
      <c r="G7750" s="27">
        <v>8.9999999999999993E-3</v>
      </c>
      <c r="H7750" s="30">
        <f>VLOOKUP(E7750,UPAH!$C:$F,4,0)</f>
        <v>106000</v>
      </c>
      <c r="I7750" s="31">
        <f t="shared" si="809"/>
        <v>953.99999999999989</v>
      </c>
    </row>
    <row r="7751" spans="2:13" ht="15" customHeight="1">
      <c r="C7751" s="28"/>
      <c r="D7751" s="27" t="s">
        <v>49</v>
      </c>
      <c r="E7751" s="27" t="s">
        <v>66</v>
      </c>
      <c r="F7751" s="29" t="s">
        <v>50</v>
      </c>
      <c r="G7751" s="27">
        <v>2.7E-2</v>
      </c>
      <c r="H7751" s="30">
        <f>VLOOKUP(E7751,UPAH!$C:$F,4,0)</f>
        <v>111000</v>
      </c>
      <c r="I7751" s="31">
        <f t="shared" si="809"/>
        <v>2997</v>
      </c>
    </row>
    <row r="7752" spans="2:13" ht="15" customHeight="1">
      <c r="C7752" s="28"/>
      <c r="D7752" s="28"/>
      <c r="E7752" s="28"/>
      <c r="F7752" s="34" t="s">
        <v>88</v>
      </c>
      <c r="G7752" s="35"/>
      <c r="H7752" s="33"/>
      <c r="I7752" s="32">
        <f>SUM(I7748:I7751)</f>
        <v>17793</v>
      </c>
    </row>
    <row r="7753" spans="2:13" ht="15" customHeight="1">
      <c r="C7753" s="27" t="s">
        <v>80</v>
      </c>
      <c r="D7753" s="27" t="s">
        <v>89</v>
      </c>
      <c r="E7753" s="28"/>
      <c r="F7753" s="28"/>
      <c r="G7753" s="28"/>
      <c r="H7753" s="33"/>
      <c r="I7753" s="28"/>
    </row>
    <row r="7754" spans="2:13" ht="15" customHeight="1">
      <c r="C7754" s="28"/>
      <c r="D7754" s="27" t="s">
        <v>2758</v>
      </c>
      <c r="E7754" s="27" t="s">
        <v>2759</v>
      </c>
      <c r="F7754" s="30" t="str">
        <f>VLOOKUP(E7754,MATERIAL!$C:$F,3,0)</f>
        <v>M</v>
      </c>
      <c r="G7754" s="27">
        <v>1.2</v>
      </c>
      <c r="H7754" s="30">
        <f>VLOOKUP(E7754,MATERIAL!$C:$F,4,0)</f>
        <v>33300</v>
      </c>
      <c r="I7754" s="31">
        <f t="shared" ref="I7754:I7755" si="810">+G7754*H7754</f>
        <v>39960</v>
      </c>
    </row>
    <row r="7755" spans="2:13" ht="15" customHeight="1">
      <c r="C7755" s="28"/>
      <c r="D7755" s="27" t="s">
        <v>77</v>
      </c>
      <c r="E7755" s="28"/>
      <c r="F7755" s="29" t="s">
        <v>55</v>
      </c>
      <c r="G7755" s="27">
        <v>0.35</v>
      </c>
      <c r="H7755" s="32">
        <f>I7754</f>
        <v>39960</v>
      </c>
      <c r="I7755" s="31">
        <f t="shared" si="810"/>
        <v>13986</v>
      </c>
    </row>
    <row r="7756" spans="2:13" ht="15" customHeight="1">
      <c r="C7756" s="28"/>
      <c r="D7756" s="28"/>
      <c r="E7756" s="28"/>
      <c r="F7756" s="34" t="s">
        <v>90</v>
      </c>
      <c r="G7756" s="35"/>
      <c r="H7756" s="33"/>
      <c r="I7756" s="32">
        <f>SUM(I7754:I7755)</f>
        <v>53946</v>
      </c>
    </row>
    <row r="7757" spans="2:13" ht="15" customHeight="1">
      <c r="C7757" s="27" t="s">
        <v>81</v>
      </c>
      <c r="D7757" s="27" t="s">
        <v>91</v>
      </c>
      <c r="E7757" s="28"/>
      <c r="F7757" s="28"/>
      <c r="G7757" s="28"/>
      <c r="H7757" s="33"/>
      <c r="I7757" s="33"/>
    </row>
    <row r="7758" spans="2:13" ht="15" customHeight="1">
      <c r="C7758" s="28"/>
      <c r="D7758" s="28"/>
      <c r="E7758" s="28"/>
      <c r="F7758" s="34" t="s">
        <v>92</v>
      </c>
      <c r="G7758" s="35"/>
      <c r="H7758" s="33"/>
      <c r="I7758" s="33"/>
    </row>
    <row r="7759" spans="2:13" ht="15" customHeight="1">
      <c r="C7759" s="27" t="s">
        <v>82</v>
      </c>
      <c r="D7759" s="27" t="s">
        <v>93</v>
      </c>
      <c r="E7759" s="28"/>
      <c r="F7759" s="28"/>
      <c r="G7759" s="28"/>
      <c r="H7759" s="33"/>
      <c r="I7759" s="36">
        <f>I7752+I7756</f>
        <v>71739</v>
      </c>
    </row>
    <row r="7760" spans="2:13" ht="15" customHeight="1">
      <c r="C7760" s="27" t="s">
        <v>83</v>
      </c>
      <c r="D7760" s="27" t="str">
        <f>+"Overhead &amp; Profit "&amp;$L$3*100&amp;"%"</f>
        <v>Overhead &amp; Profit 9,5%</v>
      </c>
      <c r="E7760" s="28"/>
      <c r="F7760" s="28"/>
      <c r="G7760" s="27">
        <f>$L$3</f>
        <v>9.5000000000000001E-2</v>
      </c>
      <c r="H7760" s="28"/>
      <c r="I7760" s="36">
        <f>G7760*I7759</f>
        <v>6815.2049999999999</v>
      </c>
    </row>
    <row r="7761" spans="2:13" ht="15" customHeight="1">
      <c r="B7761" s="37" t="str">
        <f>+$M$16&amp;J7761</f>
        <v>PSD21</v>
      </c>
      <c r="C7761" s="27" t="s">
        <v>1</v>
      </c>
      <c r="D7761" s="27" t="s">
        <v>94</v>
      </c>
      <c r="E7761" s="28"/>
      <c r="F7761" s="28"/>
      <c r="G7761" s="28"/>
      <c r="H7761" s="33"/>
      <c r="I7761" s="36">
        <f>SUM(I7759:I7760)</f>
        <v>78554.205000000002</v>
      </c>
      <c r="J7761" s="21">
        <v>21</v>
      </c>
    </row>
    <row r="7762" spans="2:13" ht="15" customHeight="1">
      <c r="B7762" s="26"/>
    </row>
    <row r="7763" spans="2:13" ht="15" customHeight="1">
      <c r="B7763" s="26"/>
      <c r="C7763" s="21" t="str">
        <f>VLOOKUP(B7779,'REKAP ANALISA'!$C:$G,3,0)</f>
        <v>Pemasangan 1 m’ pipa galvanis diameter 1 ½”</v>
      </c>
    </row>
    <row r="7764" spans="2:13">
      <c r="C7764" s="27" t="s">
        <v>0</v>
      </c>
      <c r="D7764" s="27" t="s">
        <v>60</v>
      </c>
      <c r="E7764" s="27" t="s">
        <v>59</v>
      </c>
      <c r="F7764" s="27" t="s">
        <v>61</v>
      </c>
      <c r="G7764" s="27" t="s">
        <v>62</v>
      </c>
      <c r="H7764" s="27" t="s">
        <v>85</v>
      </c>
      <c r="I7764" s="27" t="s">
        <v>86</v>
      </c>
      <c r="M7764" s="21"/>
    </row>
    <row r="7765" spans="2:13">
      <c r="C7765" s="27" t="s">
        <v>14</v>
      </c>
      <c r="D7765" s="27" t="s">
        <v>87</v>
      </c>
      <c r="E7765" s="28"/>
      <c r="F7765" s="28"/>
      <c r="G7765" s="28"/>
      <c r="H7765" s="28"/>
      <c r="I7765" s="28"/>
      <c r="M7765" s="21"/>
    </row>
    <row r="7766" spans="2:13" ht="15" customHeight="1">
      <c r="C7766" s="28"/>
      <c r="D7766" s="27" t="s">
        <v>53</v>
      </c>
      <c r="E7766" s="27" t="s">
        <v>63</v>
      </c>
      <c r="F7766" s="29" t="s">
        <v>50</v>
      </c>
      <c r="G7766" s="27">
        <v>0.108</v>
      </c>
      <c r="H7766" s="30">
        <f>VLOOKUP(E7766,UPAH!$C:$F,4,0)</f>
        <v>93000</v>
      </c>
      <c r="I7766" s="31">
        <f t="shared" ref="I7766:I7769" si="811">+G7766*H7766</f>
        <v>10044</v>
      </c>
    </row>
    <row r="7767" spans="2:13" ht="15" customHeight="1">
      <c r="C7767" s="28"/>
      <c r="D7767" s="27" t="s">
        <v>2167</v>
      </c>
      <c r="E7767" s="27" t="s">
        <v>64</v>
      </c>
      <c r="F7767" s="29" t="s">
        <v>50</v>
      </c>
      <c r="G7767" s="27">
        <v>0.18</v>
      </c>
      <c r="H7767" s="30">
        <f>VLOOKUP(E7767,UPAH!$C:$F,4,0)</f>
        <v>98000</v>
      </c>
      <c r="I7767" s="31">
        <f t="shared" si="811"/>
        <v>17640</v>
      </c>
    </row>
    <row r="7768" spans="2:13" ht="15" customHeight="1">
      <c r="C7768" s="28"/>
      <c r="D7768" s="27" t="s">
        <v>51</v>
      </c>
      <c r="E7768" s="27" t="s">
        <v>65</v>
      </c>
      <c r="F7768" s="29" t="s">
        <v>50</v>
      </c>
      <c r="G7768" s="27">
        <v>1.7999999999999999E-2</v>
      </c>
      <c r="H7768" s="30">
        <f>VLOOKUP(E7768,UPAH!$C:$F,4,0)</f>
        <v>106000</v>
      </c>
      <c r="I7768" s="31">
        <f t="shared" si="811"/>
        <v>1907.9999999999998</v>
      </c>
    </row>
    <row r="7769" spans="2:13" ht="15" customHeight="1">
      <c r="C7769" s="28"/>
      <c r="D7769" s="27" t="s">
        <v>49</v>
      </c>
      <c r="E7769" s="27" t="s">
        <v>66</v>
      </c>
      <c r="F7769" s="29" t="s">
        <v>50</v>
      </c>
      <c r="G7769" s="27">
        <v>5.0000000000000001E-3</v>
      </c>
      <c r="H7769" s="30">
        <f>VLOOKUP(E7769,UPAH!$C:$F,4,0)</f>
        <v>111000</v>
      </c>
      <c r="I7769" s="31">
        <f t="shared" si="811"/>
        <v>555</v>
      </c>
    </row>
    <row r="7770" spans="2:13" ht="15" customHeight="1">
      <c r="C7770" s="28"/>
      <c r="D7770" s="28"/>
      <c r="E7770" s="28"/>
      <c r="F7770" s="34" t="s">
        <v>88</v>
      </c>
      <c r="G7770" s="35"/>
      <c r="H7770" s="33"/>
      <c r="I7770" s="32">
        <f>SUM(I7766:I7769)</f>
        <v>30147</v>
      </c>
    </row>
    <row r="7771" spans="2:13" ht="15" customHeight="1">
      <c r="C7771" s="27" t="s">
        <v>80</v>
      </c>
      <c r="D7771" s="27" t="s">
        <v>89</v>
      </c>
      <c r="E7771" s="28"/>
      <c r="F7771" s="28"/>
      <c r="G7771" s="28"/>
      <c r="H7771" s="33"/>
      <c r="I7771" s="28"/>
    </row>
    <row r="7772" spans="2:13" ht="15" customHeight="1">
      <c r="C7772" s="28"/>
      <c r="D7772" s="27" t="s">
        <v>2760</v>
      </c>
      <c r="E7772" s="27" t="s">
        <v>2761</v>
      </c>
      <c r="F7772" s="30" t="str">
        <f>VLOOKUP(E7772,MATERIAL!$C:$F,3,0)</f>
        <v>M</v>
      </c>
      <c r="G7772" s="27">
        <v>1.2</v>
      </c>
      <c r="H7772" s="30">
        <f>VLOOKUP(E7772,MATERIAL!$C:$F,4,0)</f>
        <v>49800</v>
      </c>
      <c r="I7772" s="31">
        <f t="shared" ref="I7772:I7773" si="812">+G7772*H7772</f>
        <v>59760</v>
      </c>
    </row>
    <row r="7773" spans="2:13" ht="15" customHeight="1">
      <c r="C7773" s="28"/>
      <c r="D7773" s="27" t="s">
        <v>77</v>
      </c>
      <c r="E7773" s="28"/>
      <c r="F7773" s="29" t="s">
        <v>55</v>
      </c>
      <c r="G7773" s="27">
        <v>0.35</v>
      </c>
      <c r="H7773" s="32">
        <f>I7772</f>
        <v>59760</v>
      </c>
      <c r="I7773" s="31">
        <f t="shared" si="812"/>
        <v>20916</v>
      </c>
    </row>
    <row r="7774" spans="2:13" ht="15" customHeight="1">
      <c r="C7774" s="28"/>
      <c r="D7774" s="28"/>
      <c r="E7774" s="28"/>
      <c r="F7774" s="34" t="s">
        <v>90</v>
      </c>
      <c r="G7774" s="35"/>
      <c r="H7774" s="33"/>
      <c r="I7774" s="32">
        <f>SUM(I7772:I7773)</f>
        <v>80676</v>
      </c>
    </row>
    <row r="7775" spans="2:13" ht="15" customHeight="1">
      <c r="C7775" s="27" t="s">
        <v>81</v>
      </c>
      <c r="D7775" s="27" t="s">
        <v>91</v>
      </c>
      <c r="E7775" s="28"/>
      <c r="F7775" s="28"/>
      <c r="G7775" s="28"/>
      <c r="H7775" s="33"/>
      <c r="I7775" s="33"/>
    </row>
    <row r="7776" spans="2:13" ht="15" customHeight="1">
      <c r="C7776" s="28"/>
      <c r="D7776" s="28"/>
      <c r="E7776" s="28"/>
      <c r="F7776" s="34" t="s">
        <v>92</v>
      </c>
      <c r="G7776" s="35"/>
      <c r="H7776" s="33"/>
      <c r="I7776" s="33"/>
    </row>
    <row r="7777" spans="2:13" ht="15" customHeight="1">
      <c r="C7777" s="27" t="s">
        <v>82</v>
      </c>
      <c r="D7777" s="27" t="s">
        <v>93</v>
      </c>
      <c r="E7777" s="28"/>
      <c r="F7777" s="28"/>
      <c r="G7777" s="28"/>
      <c r="H7777" s="33"/>
      <c r="I7777" s="36">
        <f>I7770+I7774</f>
        <v>110823</v>
      </c>
    </row>
    <row r="7778" spans="2:13" ht="15" customHeight="1">
      <c r="C7778" s="27" t="s">
        <v>83</v>
      </c>
      <c r="D7778" s="27" t="str">
        <f>+"Overhead &amp; Profit "&amp;$L$3*100&amp;"%"</f>
        <v>Overhead &amp; Profit 9,5%</v>
      </c>
      <c r="E7778" s="28"/>
      <c r="F7778" s="28"/>
      <c r="G7778" s="27">
        <f>$L$3</f>
        <v>9.5000000000000001E-2</v>
      </c>
      <c r="H7778" s="28"/>
      <c r="I7778" s="36">
        <f>G7778*I7777</f>
        <v>10528.184999999999</v>
      </c>
    </row>
    <row r="7779" spans="2:13" ht="15" customHeight="1">
      <c r="B7779" s="37" t="str">
        <f>+$M$16&amp;J7779</f>
        <v>PSD22</v>
      </c>
      <c r="C7779" s="27" t="s">
        <v>1</v>
      </c>
      <c r="D7779" s="27" t="s">
        <v>94</v>
      </c>
      <c r="E7779" s="28"/>
      <c r="F7779" s="28"/>
      <c r="G7779" s="28"/>
      <c r="H7779" s="33"/>
      <c r="I7779" s="36">
        <f>SUM(I7777:I7778)</f>
        <v>121351.185</v>
      </c>
      <c r="J7779" s="21">
        <v>22</v>
      </c>
    </row>
    <row r="7780" spans="2:13" ht="15" customHeight="1">
      <c r="B7780" s="26"/>
    </row>
    <row r="7781" spans="2:13" ht="15" customHeight="1">
      <c r="B7781" s="26"/>
      <c r="C7781" s="21" t="str">
        <f>VLOOKUP(B7797,'REKAP ANALISA'!$C:$G,3,0)</f>
        <v>Pemasangan 1 m’ pipa galvanis diameter 3”</v>
      </c>
    </row>
    <row r="7782" spans="2:13">
      <c r="C7782" s="27" t="s">
        <v>0</v>
      </c>
      <c r="D7782" s="27" t="s">
        <v>60</v>
      </c>
      <c r="E7782" s="27" t="s">
        <v>59</v>
      </c>
      <c r="F7782" s="27" t="s">
        <v>61</v>
      </c>
      <c r="G7782" s="27" t="s">
        <v>62</v>
      </c>
      <c r="H7782" s="27" t="s">
        <v>85</v>
      </c>
      <c r="I7782" s="27" t="s">
        <v>86</v>
      </c>
      <c r="M7782" s="21"/>
    </row>
    <row r="7783" spans="2:13">
      <c r="C7783" s="27" t="s">
        <v>14</v>
      </c>
      <c r="D7783" s="27" t="s">
        <v>87</v>
      </c>
      <c r="E7783" s="28"/>
      <c r="F7783" s="28"/>
      <c r="G7783" s="28"/>
      <c r="H7783" s="28"/>
      <c r="I7783" s="28"/>
      <c r="M7783" s="21"/>
    </row>
    <row r="7784" spans="2:13" ht="15" customHeight="1">
      <c r="C7784" s="28"/>
      <c r="D7784" s="27" t="s">
        <v>53</v>
      </c>
      <c r="E7784" s="27" t="s">
        <v>63</v>
      </c>
      <c r="F7784" s="29" t="s">
        <v>50</v>
      </c>
      <c r="G7784" s="27">
        <v>0.13500000000000001</v>
      </c>
      <c r="H7784" s="30">
        <f>VLOOKUP(E7784,UPAH!$C:$F,4,0)</f>
        <v>93000</v>
      </c>
      <c r="I7784" s="31">
        <f t="shared" ref="I7784:I7787" si="813">+G7784*H7784</f>
        <v>12555</v>
      </c>
    </row>
    <row r="7785" spans="2:13" ht="15" customHeight="1">
      <c r="C7785" s="28"/>
      <c r="D7785" s="27" t="s">
        <v>2167</v>
      </c>
      <c r="E7785" s="27" t="s">
        <v>64</v>
      </c>
      <c r="F7785" s="29" t="s">
        <v>50</v>
      </c>
      <c r="G7785" s="27">
        <v>0.22500000000000001</v>
      </c>
      <c r="H7785" s="30">
        <f>VLOOKUP(E7785,UPAH!$C:$F,4,0)</f>
        <v>98000</v>
      </c>
      <c r="I7785" s="31">
        <f t="shared" si="813"/>
        <v>22050</v>
      </c>
    </row>
    <row r="7786" spans="2:13" ht="15" customHeight="1">
      <c r="C7786" s="28"/>
      <c r="D7786" s="27" t="s">
        <v>51</v>
      </c>
      <c r="E7786" s="27" t="s">
        <v>65</v>
      </c>
      <c r="F7786" s="29" t="s">
        <v>50</v>
      </c>
      <c r="G7786" s="27">
        <v>2.3E-2</v>
      </c>
      <c r="H7786" s="30">
        <f>VLOOKUP(E7786,UPAH!$C:$F,4,0)</f>
        <v>106000</v>
      </c>
      <c r="I7786" s="31">
        <f t="shared" si="813"/>
        <v>2438</v>
      </c>
    </row>
    <row r="7787" spans="2:13" ht="15" customHeight="1">
      <c r="C7787" s="28"/>
      <c r="D7787" s="27" t="s">
        <v>49</v>
      </c>
      <c r="E7787" s="27" t="s">
        <v>66</v>
      </c>
      <c r="F7787" s="29" t="s">
        <v>50</v>
      </c>
      <c r="G7787" s="27">
        <v>7.0000000000000001E-3</v>
      </c>
      <c r="H7787" s="30">
        <f>VLOOKUP(E7787,UPAH!$C:$F,4,0)</f>
        <v>111000</v>
      </c>
      <c r="I7787" s="31">
        <f t="shared" si="813"/>
        <v>777</v>
      </c>
    </row>
    <row r="7788" spans="2:13" ht="15" customHeight="1">
      <c r="C7788" s="28"/>
      <c r="D7788" s="28"/>
      <c r="E7788" s="28"/>
      <c r="F7788" s="34" t="s">
        <v>88</v>
      </c>
      <c r="G7788" s="35"/>
      <c r="H7788" s="33"/>
      <c r="I7788" s="32">
        <f>SUM(I7784:I7787)</f>
        <v>37820</v>
      </c>
    </row>
    <row r="7789" spans="2:13" ht="15" customHeight="1">
      <c r="C7789" s="27" t="s">
        <v>80</v>
      </c>
      <c r="D7789" s="27" t="s">
        <v>89</v>
      </c>
      <c r="E7789" s="28"/>
      <c r="F7789" s="28"/>
      <c r="G7789" s="28"/>
      <c r="H7789" s="33"/>
      <c r="I7789" s="28"/>
    </row>
    <row r="7790" spans="2:13" ht="15" customHeight="1">
      <c r="C7790" s="28"/>
      <c r="D7790" s="27" t="s">
        <v>2762</v>
      </c>
      <c r="E7790" s="27" t="s">
        <v>2763</v>
      </c>
      <c r="F7790" s="30" t="str">
        <f>VLOOKUP(E7790,MATERIAL!$C:$F,3,0)</f>
        <v>M</v>
      </c>
      <c r="G7790" s="27">
        <v>1.2</v>
      </c>
      <c r="H7790" s="30">
        <f>VLOOKUP(E7790,MATERIAL!$C:$F,4,0)</f>
        <v>110700</v>
      </c>
      <c r="I7790" s="31">
        <f t="shared" ref="I7790:I7791" si="814">+G7790*H7790</f>
        <v>132840</v>
      </c>
    </row>
    <row r="7791" spans="2:13" ht="15" customHeight="1">
      <c r="C7791" s="28"/>
      <c r="D7791" s="27" t="s">
        <v>77</v>
      </c>
      <c r="E7791" s="28"/>
      <c r="F7791" s="29" t="s">
        <v>55</v>
      </c>
      <c r="G7791" s="27">
        <v>0.35</v>
      </c>
      <c r="H7791" s="32">
        <f>I7790</f>
        <v>132840</v>
      </c>
      <c r="I7791" s="31">
        <f t="shared" si="814"/>
        <v>46494</v>
      </c>
    </row>
    <row r="7792" spans="2:13" ht="15" customHeight="1">
      <c r="C7792" s="28"/>
      <c r="D7792" s="28"/>
      <c r="E7792" s="28"/>
      <c r="F7792" s="34" t="s">
        <v>90</v>
      </c>
      <c r="G7792" s="35"/>
      <c r="H7792" s="33"/>
      <c r="I7792" s="32">
        <f>SUM(I7790:I7791)</f>
        <v>179334</v>
      </c>
    </row>
    <row r="7793" spans="2:13" ht="15" customHeight="1">
      <c r="C7793" s="27" t="s">
        <v>81</v>
      </c>
      <c r="D7793" s="27" t="s">
        <v>91</v>
      </c>
      <c r="E7793" s="28"/>
      <c r="F7793" s="28"/>
      <c r="G7793" s="28"/>
      <c r="H7793" s="33"/>
      <c r="I7793" s="33"/>
    </row>
    <row r="7794" spans="2:13" ht="15" customHeight="1">
      <c r="C7794" s="28"/>
      <c r="D7794" s="28"/>
      <c r="E7794" s="28"/>
      <c r="F7794" s="34" t="s">
        <v>92</v>
      </c>
      <c r="G7794" s="35"/>
      <c r="H7794" s="33"/>
      <c r="I7794" s="33"/>
    </row>
    <row r="7795" spans="2:13" ht="15" customHeight="1">
      <c r="C7795" s="27" t="s">
        <v>82</v>
      </c>
      <c r="D7795" s="27" t="s">
        <v>93</v>
      </c>
      <c r="E7795" s="28"/>
      <c r="F7795" s="28"/>
      <c r="G7795" s="28"/>
      <c r="H7795" s="33"/>
      <c r="I7795" s="36">
        <f>I7788+I7792</f>
        <v>217154</v>
      </c>
    </row>
    <row r="7796" spans="2:13" ht="15" customHeight="1">
      <c r="C7796" s="27" t="s">
        <v>83</v>
      </c>
      <c r="D7796" s="27" t="str">
        <f>+"Overhead &amp; Profit "&amp;$L$3*100&amp;"%"</f>
        <v>Overhead &amp; Profit 9,5%</v>
      </c>
      <c r="E7796" s="28"/>
      <c r="F7796" s="28"/>
      <c r="G7796" s="27">
        <f>$L$3</f>
        <v>9.5000000000000001E-2</v>
      </c>
      <c r="H7796" s="28"/>
      <c r="I7796" s="36">
        <f>G7796*I7795</f>
        <v>20629.63</v>
      </c>
    </row>
    <row r="7797" spans="2:13" ht="15" customHeight="1">
      <c r="B7797" s="37" t="str">
        <f>+$M$16&amp;J7797</f>
        <v>PSD23</v>
      </c>
      <c r="C7797" s="27" t="s">
        <v>1</v>
      </c>
      <c r="D7797" s="27" t="s">
        <v>94</v>
      </c>
      <c r="E7797" s="28"/>
      <c r="F7797" s="28"/>
      <c r="G7797" s="28"/>
      <c r="H7797" s="33"/>
      <c r="I7797" s="36">
        <f>SUM(I7795:I7796)</f>
        <v>237783.63</v>
      </c>
      <c r="J7797" s="21">
        <v>23</v>
      </c>
    </row>
    <row r="7798" spans="2:13" ht="15" customHeight="1">
      <c r="B7798" s="26"/>
    </row>
    <row r="7799" spans="2:13" ht="15" customHeight="1">
      <c r="B7799" s="26"/>
      <c r="C7799" s="21" t="str">
        <f>VLOOKUP(B7815,'REKAP ANALISA'!$C:$G,3,0)</f>
        <v>Pemasangan 1 m’ pipa galvanis diameter 4”</v>
      </c>
    </row>
    <row r="7800" spans="2:13">
      <c r="C7800" s="27" t="s">
        <v>0</v>
      </c>
      <c r="D7800" s="27" t="s">
        <v>60</v>
      </c>
      <c r="E7800" s="27" t="s">
        <v>59</v>
      </c>
      <c r="F7800" s="27" t="s">
        <v>61</v>
      </c>
      <c r="G7800" s="27" t="s">
        <v>62</v>
      </c>
      <c r="H7800" s="27" t="s">
        <v>85</v>
      </c>
      <c r="I7800" s="27" t="s">
        <v>86</v>
      </c>
      <c r="M7800" s="21"/>
    </row>
    <row r="7801" spans="2:13">
      <c r="C7801" s="27" t="s">
        <v>14</v>
      </c>
      <c r="D7801" s="27" t="s">
        <v>87</v>
      </c>
      <c r="E7801" s="28"/>
      <c r="F7801" s="28"/>
      <c r="G7801" s="28"/>
      <c r="H7801" s="33"/>
      <c r="I7801" s="28"/>
      <c r="M7801" s="21"/>
    </row>
    <row r="7802" spans="2:13" ht="15" customHeight="1">
      <c r="C7802" s="28"/>
      <c r="D7802" s="27" t="s">
        <v>53</v>
      </c>
      <c r="E7802" s="27" t="s">
        <v>63</v>
      </c>
      <c r="F7802" s="29" t="s">
        <v>50</v>
      </c>
      <c r="G7802" s="27">
        <v>0.13500000000000001</v>
      </c>
      <c r="H7802" s="30">
        <f>VLOOKUP(E7802,UPAH!$C:$F,4,0)</f>
        <v>93000</v>
      </c>
      <c r="I7802" s="31">
        <f t="shared" ref="I7802:I7805" si="815">+G7802*H7802</f>
        <v>12555</v>
      </c>
    </row>
    <row r="7803" spans="2:13" ht="15" customHeight="1">
      <c r="C7803" s="28"/>
      <c r="D7803" s="27" t="s">
        <v>2167</v>
      </c>
      <c r="E7803" s="27" t="s">
        <v>64</v>
      </c>
      <c r="F7803" s="29" t="s">
        <v>50</v>
      </c>
      <c r="G7803" s="27">
        <v>0.22500000000000001</v>
      </c>
      <c r="H7803" s="30">
        <f>VLOOKUP(E7803,UPAH!$C:$F,4,0)</f>
        <v>98000</v>
      </c>
      <c r="I7803" s="31">
        <f t="shared" si="815"/>
        <v>22050</v>
      </c>
    </row>
    <row r="7804" spans="2:13" ht="15" customHeight="1">
      <c r="C7804" s="28"/>
      <c r="D7804" s="27" t="s">
        <v>51</v>
      </c>
      <c r="E7804" s="27" t="s">
        <v>65</v>
      </c>
      <c r="F7804" s="29" t="s">
        <v>50</v>
      </c>
      <c r="G7804" s="27">
        <v>2.3E-2</v>
      </c>
      <c r="H7804" s="30">
        <f>VLOOKUP(E7804,UPAH!$C:$F,4,0)</f>
        <v>106000</v>
      </c>
      <c r="I7804" s="31">
        <f t="shared" si="815"/>
        <v>2438</v>
      </c>
    </row>
    <row r="7805" spans="2:13" ht="15" customHeight="1">
      <c r="C7805" s="28"/>
      <c r="D7805" s="27" t="s">
        <v>49</v>
      </c>
      <c r="E7805" s="27" t="s">
        <v>66</v>
      </c>
      <c r="F7805" s="29" t="s">
        <v>50</v>
      </c>
      <c r="G7805" s="27">
        <v>7.0000000000000001E-3</v>
      </c>
      <c r="H7805" s="30">
        <f>VLOOKUP(E7805,UPAH!$C:$F,4,0)</f>
        <v>111000</v>
      </c>
      <c r="I7805" s="31">
        <f t="shared" si="815"/>
        <v>777</v>
      </c>
    </row>
    <row r="7806" spans="2:13" ht="15" customHeight="1">
      <c r="C7806" s="28"/>
      <c r="D7806" s="28"/>
      <c r="E7806" s="28"/>
      <c r="F7806" s="34" t="s">
        <v>88</v>
      </c>
      <c r="G7806" s="35"/>
      <c r="H7806" s="33"/>
      <c r="I7806" s="32">
        <f>SUM(I7802:I7805)</f>
        <v>37820</v>
      </c>
    </row>
    <row r="7807" spans="2:13" ht="15" customHeight="1">
      <c r="C7807" s="27" t="s">
        <v>80</v>
      </c>
      <c r="D7807" s="27" t="s">
        <v>89</v>
      </c>
      <c r="E7807" s="28"/>
      <c r="F7807" s="28"/>
      <c r="G7807" s="28"/>
      <c r="H7807" s="33"/>
      <c r="I7807" s="28"/>
    </row>
    <row r="7808" spans="2:13" ht="15" customHeight="1">
      <c r="C7808" s="28"/>
      <c r="D7808" s="27" t="s">
        <v>2764</v>
      </c>
      <c r="E7808" s="27" t="s">
        <v>2765</v>
      </c>
      <c r="F7808" s="30" t="str">
        <f>VLOOKUP(E7808,MATERIAL!$C:$F,3,0)</f>
        <v>M</v>
      </c>
      <c r="G7808" s="27">
        <v>1.2</v>
      </c>
      <c r="H7808" s="30">
        <f>VLOOKUP(E7808,MATERIAL!$C:$F,4,0)</f>
        <v>160300</v>
      </c>
      <c r="I7808" s="31">
        <f t="shared" ref="I7808:I7809" si="816">+G7808*H7808</f>
        <v>192360</v>
      </c>
    </row>
    <row r="7809" spans="2:13" ht="15" customHeight="1">
      <c r="C7809" s="28"/>
      <c r="D7809" s="27" t="s">
        <v>77</v>
      </c>
      <c r="E7809" s="28"/>
      <c r="F7809" s="29" t="s">
        <v>55</v>
      </c>
      <c r="G7809" s="27">
        <v>0.35</v>
      </c>
      <c r="H7809" s="32">
        <f>I7808</f>
        <v>192360</v>
      </c>
      <c r="I7809" s="31">
        <f t="shared" si="816"/>
        <v>67326</v>
      </c>
    </row>
    <row r="7810" spans="2:13" ht="15" customHeight="1">
      <c r="C7810" s="28"/>
      <c r="D7810" s="28"/>
      <c r="E7810" s="28"/>
      <c r="F7810" s="34" t="s">
        <v>90</v>
      </c>
      <c r="G7810" s="35"/>
      <c r="H7810" s="33"/>
      <c r="I7810" s="32">
        <f>SUM(I7808:I7809)</f>
        <v>259686</v>
      </c>
    </row>
    <row r="7811" spans="2:13" ht="15" customHeight="1">
      <c r="C7811" s="27" t="s">
        <v>81</v>
      </c>
      <c r="D7811" s="27" t="s">
        <v>91</v>
      </c>
      <c r="E7811" s="28"/>
      <c r="F7811" s="28"/>
      <c r="G7811" s="28"/>
      <c r="H7811" s="33"/>
      <c r="I7811" s="33"/>
    </row>
    <row r="7812" spans="2:13" ht="15" customHeight="1">
      <c r="C7812" s="28"/>
      <c r="D7812" s="28"/>
      <c r="E7812" s="28"/>
      <c r="F7812" s="34" t="s">
        <v>92</v>
      </c>
      <c r="G7812" s="35"/>
      <c r="H7812" s="33"/>
      <c r="I7812" s="33"/>
    </row>
    <row r="7813" spans="2:13" ht="15" customHeight="1">
      <c r="C7813" s="27" t="s">
        <v>82</v>
      </c>
      <c r="D7813" s="27" t="s">
        <v>93</v>
      </c>
      <c r="E7813" s="28"/>
      <c r="F7813" s="28"/>
      <c r="G7813" s="28"/>
      <c r="H7813" s="33"/>
      <c r="I7813" s="36">
        <f>I7806+I7810</f>
        <v>297506</v>
      </c>
    </row>
    <row r="7814" spans="2:13" ht="15" customHeight="1">
      <c r="C7814" s="27" t="s">
        <v>83</v>
      </c>
      <c r="D7814" s="27" t="str">
        <f>+"Overhead &amp; Profit "&amp;$L$3*100&amp;"%"</f>
        <v>Overhead &amp; Profit 9,5%</v>
      </c>
      <c r="E7814" s="28"/>
      <c r="F7814" s="28"/>
      <c r="G7814" s="27">
        <f>$L$3</f>
        <v>9.5000000000000001E-2</v>
      </c>
      <c r="H7814" s="28"/>
      <c r="I7814" s="36">
        <f>G7814*I7813</f>
        <v>28263.07</v>
      </c>
    </row>
    <row r="7815" spans="2:13" ht="15" customHeight="1">
      <c r="B7815" s="37" t="str">
        <f>+$M$16&amp;J7815</f>
        <v>PSD24</v>
      </c>
      <c r="C7815" s="27" t="s">
        <v>1</v>
      </c>
      <c r="D7815" s="27" t="s">
        <v>94</v>
      </c>
      <c r="E7815" s="28"/>
      <c r="F7815" s="28"/>
      <c r="G7815" s="28"/>
      <c r="H7815" s="33"/>
      <c r="I7815" s="36">
        <f>SUM(I7813:I7814)</f>
        <v>325769.07</v>
      </c>
      <c r="J7815" s="21">
        <v>24</v>
      </c>
    </row>
    <row r="7816" spans="2:13" ht="15" customHeight="1">
      <c r="B7816" s="26"/>
    </row>
    <row r="7817" spans="2:13" ht="15" customHeight="1">
      <c r="B7817" s="26"/>
      <c r="C7817" s="21" t="str">
        <f>VLOOKUP(B7833,'REKAP ANALISA'!$C:$G,3,0)</f>
        <v>Pemasangan 1 m’ pipa PVC tipe AW diameter 1/2”</v>
      </c>
    </row>
    <row r="7818" spans="2:13">
      <c r="C7818" s="27" t="s">
        <v>0</v>
      </c>
      <c r="D7818" s="27" t="s">
        <v>60</v>
      </c>
      <c r="E7818" s="27" t="s">
        <v>59</v>
      </c>
      <c r="F7818" s="27" t="s">
        <v>61</v>
      </c>
      <c r="G7818" s="27" t="s">
        <v>62</v>
      </c>
      <c r="H7818" s="27" t="s">
        <v>85</v>
      </c>
      <c r="I7818" s="27" t="s">
        <v>86</v>
      </c>
      <c r="M7818" s="21"/>
    </row>
    <row r="7819" spans="2:13">
      <c r="C7819" s="27" t="s">
        <v>14</v>
      </c>
      <c r="D7819" s="27" t="s">
        <v>87</v>
      </c>
      <c r="E7819" s="28"/>
      <c r="F7819" s="28"/>
      <c r="G7819" s="28"/>
      <c r="H7819" s="28"/>
      <c r="I7819" s="28"/>
      <c r="M7819" s="21"/>
    </row>
    <row r="7820" spans="2:13" ht="15" customHeight="1">
      <c r="C7820" s="28"/>
      <c r="D7820" s="27" t="s">
        <v>53</v>
      </c>
      <c r="E7820" s="27" t="s">
        <v>63</v>
      </c>
      <c r="F7820" s="29" t="s">
        <v>50</v>
      </c>
      <c r="G7820" s="27">
        <v>3.5999999999999997E-2</v>
      </c>
      <c r="H7820" s="30">
        <f>VLOOKUP(E7820,UPAH!$C:$F,4,0)</f>
        <v>93000</v>
      </c>
      <c r="I7820" s="31">
        <f t="shared" ref="I7820:I7823" si="817">+G7820*H7820</f>
        <v>3347.9999999999995</v>
      </c>
    </row>
    <row r="7821" spans="2:13" ht="15" customHeight="1">
      <c r="C7821" s="28"/>
      <c r="D7821" s="27" t="s">
        <v>2167</v>
      </c>
      <c r="E7821" s="27" t="s">
        <v>64</v>
      </c>
      <c r="F7821" s="29" t="s">
        <v>50</v>
      </c>
      <c r="G7821" s="27">
        <v>0.06</v>
      </c>
      <c r="H7821" s="30">
        <f>VLOOKUP(E7821,UPAH!$C:$F,4,0)</f>
        <v>98000</v>
      </c>
      <c r="I7821" s="31">
        <f t="shared" si="817"/>
        <v>5880</v>
      </c>
    </row>
    <row r="7822" spans="2:13" ht="15" customHeight="1">
      <c r="C7822" s="28"/>
      <c r="D7822" s="27" t="s">
        <v>51</v>
      </c>
      <c r="E7822" s="27" t="s">
        <v>65</v>
      </c>
      <c r="F7822" s="29" t="s">
        <v>50</v>
      </c>
      <c r="G7822" s="27">
        <v>6.0000000000000001E-3</v>
      </c>
      <c r="H7822" s="30">
        <f>VLOOKUP(E7822,UPAH!$C:$F,4,0)</f>
        <v>106000</v>
      </c>
      <c r="I7822" s="31">
        <f t="shared" si="817"/>
        <v>636</v>
      </c>
    </row>
    <row r="7823" spans="2:13" ht="15" customHeight="1">
      <c r="C7823" s="28"/>
      <c r="D7823" s="27" t="s">
        <v>49</v>
      </c>
      <c r="E7823" s="27" t="s">
        <v>66</v>
      </c>
      <c r="F7823" s="29" t="s">
        <v>50</v>
      </c>
      <c r="G7823" s="27">
        <v>2E-3</v>
      </c>
      <c r="H7823" s="30">
        <f>VLOOKUP(E7823,UPAH!$C:$F,4,0)</f>
        <v>111000</v>
      </c>
      <c r="I7823" s="31">
        <f t="shared" si="817"/>
        <v>222</v>
      </c>
    </row>
    <row r="7824" spans="2:13" ht="15" customHeight="1">
      <c r="C7824" s="28"/>
      <c r="D7824" s="28"/>
      <c r="E7824" s="28"/>
      <c r="F7824" s="34" t="s">
        <v>88</v>
      </c>
      <c r="G7824" s="35"/>
      <c r="H7824" s="33"/>
      <c r="I7824" s="32">
        <f>SUM(I7820:I7823)</f>
        <v>10086</v>
      </c>
    </row>
    <row r="7825" spans="2:13" ht="15" customHeight="1">
      <c r="C7825" s="27" t="s">
        <v>80</v>
      </c>
      <c r="D7825" s="27" t="s">
        <v>89</v>
      </c>
      <c r="E7825" s="28"/>
      <c r="F7825" s="28"/>
      <c r="G7825" s="28"/>
      <c r="H7825" s="33"/>
      <c r="I7825" s="28"/>
    </row>
    <row r="7826" spans="2:13" ht="15" customHeight="1">
      <c r="C7826" s="28"/>
      <c r="D7826" s="27" t="s">
        <v>2766</v>
      </c>
      <c r="E7826" s="27" t="s">
        <v>2767</v>
      </c>
      <c r="F7826" s="30" t="str">
        <f>VLOOKUP(E7826,MATERIAL!$C:$F,3,0)</f>
        <v>M</v>
      </c>
      <c r="G7826" s="27">
        <v>1.2</v>
      </c>
      <c r="H7826" s="30">
        <f>VLOOKUP(E7826,MATERIAL!$C:$F,4,0)</f>
        <v>6600</v>
      </c>
      <c r="I7826" s="31">
        <f t="shared" ref="I7826:I7827" si="818">+G7826*H7826</f>
        <v>7920</v>
      </c>
    </row>
    <row r="7827" spans="2:13" ht="15" customHeight="1">
      <c r="C7827" s="28"/>
      <c r="D7827" s="27" t="s">
        <v>77</v>
      </c>
      <c r="E7827" s="28"/>
      <c r="F7827" s="29" t="s">
        <v>55</v>
      </c>
      <c r="G7827" s="27">
        <v>0.35</v>
      </c>
      <c r="H7827" s="32">
        <f>I7826</f>
        <v>7920</v>
      </c>
      <c r="I7827" s="31">
        <f t="shared" si="818"/>
        <v>2772</v>
      </c>
    </row>
    <row r="7828" spans="2:13" ht="15" customHeight="1">
      <c r="C7828" s="28"/>
      <c r="D7828" s="28"/>
      <c r="E7828" s="28"/>
      <c r="F7828" s="34" t="s">
        <v>90</v>
      </c>
      <c r="G7828" s="35"/>
      <c r="H7828" s="33"/>
      <c r="I7828" s="32">
        <f>SUM(I7826:I7827)</f>
        <v>10692</v>
      </c>
    </row>
    <row r="7829" spans="2:13" ht="15" customHeight="1">
      <c r="C7829" s="27" t="s">
        <v>81</v>
      </c>
      <c r="D7829" s="27" t="s">
        <v>91</v>
      </c>
      <c r="E7829" s="28"/>
      <c r="F7829" s="28"/>
      <c r="G7829" s="28"/>
      <c r="H7829" s="33"/>
      <c r="I7829" s="33"/>
    </row>
    <row r="7830" spans="2:13" ht="15" customHeight="1">
      <c r="C7830" s="28"/>
      <c r="D7830" s="28"/>
      <c r="E7830" s="28"/>
      <c r="F7830" s="34" t="s">
        <v>92</v>
      </c>
      <c r="G7830" s="35"/>
      <c r="H7830" s="33"/>
      <c r="I7830" s="33"/>
    </row>
    <row r="7831" spans="2:13" ht="15" customHeight="1">
      <c r="C7831" s="27" t="s">
        <v>82</v>
      </c>
      <c r="D7831" s="27" t="s">
        <v>93</v>
      </c>
      <c r="E7831" s="28"/>
      <c r="F7831" s="28"/>
      <c r="G7831" s="28"/>
      <c r="H7831" s="33"/>
      <c r="I7831" s="36">
        <f>I7824+I7828</f>
        <v>20778</v>
      </c>
    </row>
    <row r="7832" spans="2:13" ht="15" customHeight="1">
      <c r="C7832" s="27" t="s">
        <v>83</v>
      </c>
      <c r="D7832" s="27" t="str">
        <f>+"Overhead &amp; Profit "&amp;$L$3*100&amp;"%"</f>
        <v>Overhead &amp; Profit 9,5%</v>
      </c>
      <c r="E7832" s="28"/>
      <c r="F7832" s="28"/>
      <c r="G7832" s="27">
        <f>$L$3</f>
        <v>9.5000000000000001E-2</v>
      </c>
      <c r="H7832" s="28"/>
      <c r="I7832" s="36">
        <f>G7832*I7831</f>
        <v>1973.91</v>
      </c>
    </row>
    <row r="7833" spans="2:13" ht="15" customHeight="1">
      <c r="B7833" s="37" t="str">
        <f>+$M$16&amp;J7833</f>
        <v>PSD25</v>
      </c>
      <c r="C7833" s="27" t="s">
        <v>1</v>
      </c>
      <c r="D7833" s="27" t="s">
        <v>94</v>
      </c>
      <c r="E7833" s="28"/>
      <c r="F7833" s="28"/>
      <c r="G7833" s="28"/>
      <c r="H7833" s="33"/>
      <c r="I7833" s="36">
        <f>SUM(I7831:I7832)</f>
        <v>22751.91</v>
      </c>
      <c r="J7833" s="21">
        <v>25</v>
      </c>
    </row>
    <row r="7834" spans="2:13" ht="15" customHeight="1">
      <c r="B7834" s="26"/>
    </row>
    <row r="7835" spans="2:13" ht="15" customHeight="1">
      <c r="B7835" s="26"/>
      <c r="C7835" s="21" t="str">
        <f>VLOOKUP(B7851,'REKAP ANALISA'!$C:$G,3,0)</f>
        <v>Pemasangan 1 m’ pipa PVC tipe AW diameter 3/4”</v>
      </c>
    </row>
    <row r="7836" spans="2:13">
      <c r="C7836" s="27" t="s">
        <v>0</v>
      </c>
      <c r="D7836" s="27" t="s">
        <v>60</v>
      </c>
      <c r="E7836" s="27" t="s">
        <v>59</v>
      </c>
      <c r="F7836" s="27" t="s">
        <v>61</v>
      </c>
      <c r="G7836" s="27" t="s">
        <v>62</v>
      </c>
      <c r="H7836" s="27" t="s">
        <v>85</v>
      </c>
      <c r="I7836" s="27" t="s">
        <v>86</v>
      </c>
      <c r="M7836" s="21"/>
    </row>
    <row r="7837" spans="2:13">
      <c r="C7837" s="27" t="s">
        <v>14</v>
      </c>
      <c r="D7837" s="27" t="s">
        <v>87</v>
      </c>
      <c r="E7837" s="28"/>
      <c r="F7837" s="28"/>
      <c r="G7837" s="28"/>
      <c r="H7837" s="28"/>
      <c r="I7837" s="28"/>
      <c r="M7837" s="21"/>
    </row>
    <row r="7838" spans="2:13" ht="15" customHeight="1">
      <c r="C7838" s="28"/>
      <c r="D7838" s="27" t="s">
        <v>53</v>
      </c>
      <c r="E7838" s="27" t="s">
        <v>63</v>
      </c>
      <c r="F7838" s="29" t="s">
        <v>50</v>
      </c>
      <c r="G7838" s="27">
        <v>3.5999999999999997E-2</v>
      </c>
      <c r="H7838" s="30">
        <f>VLOOKUP(E7838,UPAH!$C:$F,4,0)</f>
        <v>93000</v>
      </c>
      <c r="I7838" s="31">
        <f t="shared" ref="I7838:I7841" si="819">+G7838*H7838</f>
        <v>3347.9999999999995</v>
      </c>
    </row>
    <row r="7839" spans="2:13" ht="15" customHeight="1">
      <c r="C7839" s="28"/>
      <c r="D7839" s="27" t="s">
        <v>2167</v>
      </c>
      <c r="E7839" s="27" t="s">
        <v>64</v>
      </c>
      <c r="F7839" s="29" t="s">
        <v>50</v>
      </c>
      <c r="G7839" s="27">
        <v>0.06</v>
      </c>
      <c r="H7839" s="30">
        <f>VLOOKUP(E7839,UPAH!$C:$F,4,0)</f>
        <v>98000</v>
      </c>
      <c r="I7839" s="31">
        <f t="shared" si="819"/>
        <v>5880</v>
      </c>
    </row>
    <row r="7840" spans="2:13" ht="15" customHeight="1">
      <c r="C7840" s="28"/>
      <c r="D7840" s="27" t="s">
        <v>51</v>
      </c>
      <c r="E7840" s="27" t="s">
        <v>65</v>
      </c>
      <c r="F7840" s="29" t="s">
        <v>50</v>
      </c>
      <c r="G7840" s="27">
        <v>6.0000000000000001E-3</v>
      </c>
      <c r="H7840" s="30">
        <f>VLOOKUP(E7840,UPAH!$C:$F,4,0)</f>
        <v>106000</v>
      </c>
      <c r="I7840" s="31">
        <f t="shared" si="819"/>
        <v>636</v>
      </c>
    </row>
    <row r="7841" spans="2:13" ht="15" customHeight="1">
      <c r="C7841" s="28"/>
      <c r="D7841" s="27" t="s">
        <v>49</v>
      </c>
      <c r="E7841" s="27" t="s">
        <v>66</v>
      </c>
      <c r="F7841" s="29" t="s">
        <v>50</v>
      </c>
      <c r="G7841" s="27">
        <v>2E-3</v>
      </c>
      <c r="H7841" s="30">
        <f>VLOOKUP(E7841,UPAH!$C:$F,4,0)</f>
        <v>111000</v>
      </c>
      <c r="I7841" s="31">
        <f t="shared" si="819"/>
        <v>222</v>
      </c>
    </row>
    <row r="7842" spans="2:13" ht="15" customHeight="1">
      <c r="C7842" s="28"/>
      <c r="D7842" s="28"/>
      <c r="E7842" s="28"/>
      <c r="F7842" s="34" t="s">
        <v>88</v>
      </c>
      <c r="G7842" s="35"/>
      <c r="H7842" s="33"/>
      <c r="I7842" s="32">
        <f>SUM(I7838:I7841)</f>
        <v>10086</v>
      </c>
    </row>
    <row r="7843" spans="2:13" ht="15" customHeight="1">
      <c r="C7843" s="27" t="s">
        <v>80</v>
      </c>
      <c r="D7843" s="27" t="s">
        <v>89</v>
      </c>
      <c r="E7843" s="28"/>
      <c r="F7843" s="28"/>
      <c r="G7843" s="28"/>
      <c r="H7843" s="33"/>
      <c r="I7843" s="28"/>
    </row>
    <row r="7844" spans="2:13" ht="15" customHeight="1">
      <c r="C7844" s="28"/>
      <c r="D7844" s="27" t="s">
        <v>2768</v>
      </c>
      <c r="E7844" s="27" t="s">
        <v>2767</v>
      </c>
      <c r="F7844" s="30" t="str">
        <f>VLOOKUP(E7844,MATERIAL!$C:$F,3,0)</f>
        <v>M</v>
      </c>
      <c r="G7844" s="27">
        <v>1.2</v>
      </c>
      <c r="H7844" s="30">
        <f>VLOOKUP(E7844,MATERIAL!$C:$F,4,0)</f>
        <v>6600</v>
      </c>
      <c r="I7844" s="31">
        <f t="shared" ref="I7844:I7845" si="820">+G7844*H7844</f>
        <v>7920</v>
      </c>
    </row>
    <row r="7845" spans="2:13" ht="15" customHeight="1">
      <c r="C7845" s="28"/>
      <c r="D7845" s="27" t="s">
        <v>77</v>
      </c>
      <c r="E7845" s="28"/>
      <c r="F7845" s="29" t="s">
        <v>55</v>
      </c>
      <c r="G7845" s="27">
        <v>0.35</v>
      </c>
      <c r="H7845" s="32">
        <f>I7844</f>
        <v>7920</v>
      </c>
      <c r="I7845" s="31">
        <f t="shared" si="820"/>
        <v>2772</v>
      </c>
    </row>
    <row r="7846" spans="2:13" ht="15" customHeight="1">
      <c r="C7846" s="28"/>
      <c r="D7846" s="28"/>
      <c r="E7846" s="28"/>
      <c r="F7846" s="34" t="s">
        <v>90</v>
      </c>
      <c r="G7846" s="35"/>
      <c r="H7846" s="33"/>
      <c r="I7846" s="32">
        <f>SUM(I7844:I7845)</f>
        <v>10692</v>
      </c>
    </row>
    <row r="7847" spans="2:13" ht="15" customHeight="1">
      <c r="C7847" s="27" t="s">
        <v>81</v>
      </c>
      <c r="D7847" s="27" t="s">
        <v>91</v>
      </c>
      <c r="E7847" s="28"/>
      <c r="F7847" s="28"/>
      <c r="G7847" s="28"/>
      <c r="H7847" s="33"/>
      <c r="I7847" s="33"/>
    </row>
    <row r="7848" spans="2:13" ht="15" customHeight="1">
      <c r="C7848" s="28"/>
      <c r="D7848" s="28"/>
      <c r="E7848" s="28"/>
      <c r="F7848" s="34" t="s">
        <v>92</v>
      </c>
      <c r="G7848" s="35"/>
      <c r="H7848" s="33"/>
      <c r="I7848" s="33"/>
    </row>
    <row r="7849" spans="2:13" ht="15" customHeight="1">
      <c r="C7849" s="27" t="s">
        <v>82</v>
      </c>
      <c r="D7849" s="27" t="s">
        <v>93</v>
      </c>
      <c r="E7849" s="28"/>
      <c r="F7849" s="28"/>
      <c r="G7849" s="28"/>
      <c r="H7849" s="33"/>
      <c r="I7849" s="36">
        <f>I7842+I7846</f>
        <v>20778</v>
      </c>
    </row>
    <row r="7850" spans="2:13" ht="15" customHeight="1">
      <c r="C7850" s="27" t="s">
        <v>83</v>
      </c>
      <c r="D7850" s="27" t="str">
        <f>+"Overhead &amp; Profit "&amp;$L$3*100&amp;"%"</f>
        <v>Overhead &amp; Profit 9,5%</v>
      </c>
      <c r="E7850" s="28"/>
      <c r="F7850" s="28"/>
      <c r="G7850" s="27">
        <f>$L$3</f>
        <v>9.5000000000000001E-2</v>
      </c>
      <c r="H7850" s="28"/>
      <c r="I7850" s="36">
        <f>G7850*I7849</f>
        <v>1973.91</v>
      </c>
    </row>
    <row r="7851" spans="2:13" ht="15" customHeight="1">
      <c r="B7851" s="37" t="str">
        <f>+$M$16&amp;J7851</f>
        <v>PSD26</v>
      </c>
      <c r="C7851" s="27" t="s">
        <v>1</v>
      </c>
      <c r="D7851" s="27" t="s">
        <v>94</v>
      </c>
      <c r="E7851" s="28"/>
      <c r="F7851" s="28"/>
      <c r="G7851" s="28"/>
      <c r="H7851" s="33"/>
      <c r="I7851" s="36">
        <f>SUM(I7849:I7850)</f>
        <v>22751.91</v>
      </c>
      <c r="J7851" s="21">
        <v>26</v>
      </c>
    </row>
    <row r="7852" spans="2:13" ht="15" customHeight="1">
      <c r="B7852" s="26"/>
    </row>
    <row r="7853" spans="2:13" ht="15" customHeight="1">
      <c r="B7853" s="26"/>
      <c r="C7853" s="21" t="str">
        <f>VLOOKUP(B7869,'REKAP ANALISA'!$C:$G,3,0)</f>
        <v>Pemasangan 1 m’ pipa PVC tipe AW diameter 1”</v>
      </c>
    </row>
    <row r="7854" spans="2:13">
      <c r="C7854" s="27" t="s">
        <v>0</v>
      </c>
      <c r="D7854" s="27" t="s">
        <v>60</v>
      </c>
      <c r="E7854" s="27" t="s">
        <v>59</v>
      </c>
      <c r="F7854" s="27" t="s">
        <v>61</v>
      </c>
      <c r="G7854" s="27" t="s">
        <v>62</v>
      </c>
      <c r="H7854" s="27" t="s">
        <v>85</v>
      </c>
      <c r="I7854" s="27" t="s">
        <v>86</v>
      </c>
      <c r="M7854" s="21"/>
    </row>
    <row r="7855" spans="2:13">
      <c r="C7855" s="27" t="s">
        <v>14</v>
      </c>
      <c r="D7855" s="27" t="s">
        <v>87</v>
      </c>
      <c r="E7855" s="28"/>
      <c r="F7855" s="28"/>
      <c r="G7855" s="28"/>
      <c r="H7855" s="28"/>
      <c r="I7855" s="28"/>
      <c r="M7855" s="21"/>
    </row>
    <row r="7856" spans="2:13" ht="15" customHeight="1">
      <c r="C7856" s="28"/>
      <c r="D7856" s="27" t="s">
        <v>53</v>
      </c>
      <c r="E7856" s="27" t="s">
        <v>63</v>
      </c>
      <c r="F7856" s="29" t="s">
        <v>50</v>
      </c>
      <c r="G7856" s="27">
        <v>3.5999999999999997E-2</v>
      </c>
      <c r="H7856" s="30">
        <f>VLOOKUP(E7856,UPAH!$C:$F,4,0)</f>
        <v>93000</v>
      </c>
      <c r="I7856" s="31">
        <f t="shared" ref="I7856:I7859" si="821">+G7856*H7856</f>
        <v>3347.9999999999995</v>
      </c>
    </row>
    <row r="7857" spans="2:13" ht="15" customHeight="1">
      <c r="C7857" s="28"/>
      <c r="D7857" s="27" t="s">
        <v>2167</v>
      </c>
      <c r="E7857" s="27" t="s">
        <v>64</v>
      </c>
      <c r="F7857" s="29" t="s">
        <v>50</v>
      </c>
      <c r="G7857" s="27">
        <v>0.06</v>
      </c>
      <c r="H7857" s="30">
        <f>VLOOKUP(E7857,UPAH!$C:$F,4,0)</f>
        <v>98000</v>
      </c>
      <c r="I7857" s="31">
        <f t="shared" si="821"/>
        <v>5880</v>
      </c>
    </row>
    <row r="7858" spans="2:13" ht="15" customHeight="1">
      <c r="C7858" s="28"/>
      <c r="D7858" s="27" t="s">
        <v>51</v>
      </c>
      <c r="E7858" s="27" t="s">
        <v>65</v>
      </c>
      <c r="F7858" s="29" t="s">
        <v>50</v>
      </c>
      <c r="G7858" s="27">
        <v>6.0000000000000001E-3</v>
      </c>
      <c r="H7858" s="30">
        <f>VLOOKUP(E7858,UPAH!$C:$F,4,0)</f>
        <v>106000</v>
      </c>
      <c r="I7858" s="31">
        <f t="shared" si="821"/>
        <v>636</v>
      </c>
    </row>
    <row r="7859" spans="2:13" ht="15" customHeight="1">
      <c r="C7859" s="28"/>
      <c r="D7859" s="27" t="s">
        <v>49</v>
      </c>
      <c r="E7859" s="27" t="s">
        <v>66</v>
      </c>
      <c r="F7859" s="29" t="s">
        <v>50</v>
      </c>
      <c r="G7859" s="27">
        <v>2E-3</v>
      </c>
      <c r="H7859" s="30">
        <f>VLOOKUP(E7859,UPAH!$C:$F,4,0)</f>
        <v>111000</v>
      </c>
      <c r="I7859" s="31">
        <f t="shared" si="821"/>
        <v>222</v>
      </c>
    </row>
    <row r="7860" spans="2:13" ht="15" customHeight="1">
      <c r="C7860" s="28"/>
      <c r="D7860" s="28"/>
      <c r="E7860" s="28"/>
      <c r="F7860" s="34" t="s">
        <v>88</v>
      </c>
      <c r="G7860" s="35"/>
      <c r="H7860" s="33"/>
      <c r="I7860" s="32">
        <f>SUM(I7856:I7859)</f>
        <v>10086</v>
      </c>
    </row>
    <row r="7861" spans="2:13" ht="15" customHeight="1">
      <c r="C7861" s="27" t="s">
        <v>80</v>
      </c>
      <c r="D7861" s="27" t="s">
        <v>89</v>
      </c>
      <c r="E7861" s="28"/>
      <c r="F7861" s="28"/>
      <c r="G7861" s="28"/>
      <c r="H7861" s="33"/>
      <c r="I7861" s="28"/>
    </row>
    <row r="7862" spans="2:13" ht="15" customHeight="1">
      <c r="C7862" s="28"/>
      <c r="D7862" s="27" t="s">
        <v>2769</v>
      </c>
      <c r="E7862" s="27" t="s">
        <v>2770</v>
      </c>
      <c r="F7862" s="30" t="str">
        <f>VLOOKUP(E7862,MATERIAL!$C:$F,3,0)</f>
        <v>M</v>
      </c>
      <c r="G7862" s="27">
        <v>1.2</v>
      </c>
      <c r="H7862" s="30">
        <f>VLOOKUP(E7862,MATERIAL!$C:$F,4,0)</f>
        <v>8400</v>
      </c>
      <c r="I7862" s="31">
        <f t="shared" ref="I7862:I7863" si="822">+G7862*H7862</f>
        <v>10080</v>
      </c>
    </row>
    <row r="7863" spans="2:13" ht="15" customHeight="1">
      <c r="C7863" s="28"/>
      <c r="D7863" s="27" t="s">
        <v>77</v>
      </c>
      <c r="E7863" s="28"/>
      <c r="F7863" s="29" t="s">
        <v>55</v>
      </c>
      <c r="G7863" s="27">
        <v>0.35</v>
      </c>
      <c r="H7863" s="32">
        <f>I7862</f>
        <v>10080</v>
      </c>
      <c r="I7863" s="31">
        <f t="shared" si="822"/>
        <v>3528</v>
      </c>
    </row>
    <row r="7864" spans="2:13" ht="15" customHeight="1">
      <c r="C7864" s="28"/>
      <c r="D7864" s="28"/>
      <c r="E7864" s="28"/>
      <c r="F7864" s="34" t="s">
        <v>90</v>
      </c>
      <c r="G7864" s="35"/>
      <c r="H7864" s="33"/>
      <c r="I7864" s="32">
        <f>SUM(I7862:I7863)</f>
        <v>13608</v>
      </c>
    </row>
    <row r="7865" spans="2:13" ht="15" customHeight="1">
      <c r="C7865" s="27" t="s">
        <v>81</v>
      </c>
      <c r="D7865" s="27" t="s">
        <v>91</v>
      </c>
      <c r="E7865" s="28"/>
      <c r="F7865" s="28"/>
      <c r="G7865" s="28"/>
      <c r="H7865" s="33"/>
      <c r="I7865" s="33"/>
    </row>
    <row r="7866" spans="2:13" ht="15" customHeight="1">
      <c r="C7866" s="28"/>
      <c r="D7866" s="28"/>
      <c r="E7866" s="28"/>
      <c r="F7866" s="34" t="s">
        <v>92</v>
      </c>
      <c r="G7866" s="35"/>
      <c r="H7866" s="33"/>
      <c r="I7866" s="33"/>
    </row>
    <row r="7867" spans="2:13" ht="15" customHeight="1">
      <c r="C7867" s="27" t="s">
        <v>82</v>
      </c>
      <c r="D7867" s="27" t="s">
        <v>93</v>
      </c>
      <c r="E7867" s="28"/>
      <c r="F7867" s="28"/>
      <c r="G7867" s="28"/>
      <c r="H7867" s="33"/>
      <c r="I7867" s="36">
        <f>I7860+I7864</f>
        <v>23694</v>
      </c>
    </row>
    <row r="7868" spans="2:13" ht="15" customHeight="1">
      <c r="C7868" s="27" t="s">
        <v>83</v>
      </c>
      <c r="D7868" s="27" t="str">
        <f>+"Overhead &amp; Profit "&amp;$L$3*100&amp;"%"</f>
        <v>Overhead &amp; Profit 9,5%</v>
      </c>
      <c r="E7868" s="28"/>
      <c r="F7868" s="28"/>
      <c r="G7868" s="27">
        <f>$L$3</f>
        <v>9.5000000000000001E-2</v>
      </c>
      <c r="H7868" s="28"/>
      <c r="I7868" s="36">
        <f>G7868*I7867</f>
        <v>2250.9299999999998</v>
      </c>
    </row>
    <row r="7869" spans="2:13" ht="15" customHeight="1">
      <c r="B7869" s="37" t="str">
        <f>+$M$16&amp;J7869</f>
        <v>PSD27</v>
      </c>
      <c r="C7869" s="27" t="s">
        <v>1</v>
      </c>
      <c r="D7869" s="27" t="s">
        <v>94</v>
      </c>
      <c r="E7869" s="28"/>
      <c r="F7869" s="28"/>
      <c r="G7869" s="28"/>
      <c r="H7869" s="33"/>
      <c r="I7869" s="36">
        <f>SUM(I7867:I7868)</f>
        <v>25944.93</v>
      </c>
      <c r="J7869" s="21">
        <v>27</v>
      </c>
    </row>
    <row r="7870" spans="2:13" ht="15" customHeight="1">
      <c r="B7870" s="26"/>
    </row>
    <row r="7871" spans="2:13" ht="15" customHeight="1">
      <c r="B7871" s="26"/>
      <c r="C7871" s="21" t="str">
        <f>VLOOKUP(B7887,'REKAP ANALISA'!$C:$G,3,0)</f>
        <v>Pemasangan 1 m’ pipa PVC tipe AW diameter 11/2”</v>
      </c>
    </row>
    <row r="7872" spans="2:13">
      <c r="C7872" s="27" t="s">
        <v>0</v>
      </c>
      <c r="D7872" s="27" t="s">
        <v>60</v>
      </c>
      <c r="E7872" s="27" t="s">
        <v>59</v>
      </c>
      <c r="F7872" s="27" t="s">
        <v>61</v>
      </c>
      <c r="G7872" s="27" t="s">
        <v>62</v>
      </c>
      <c r="H7872" s="27" t="s">
        <v>85</v>
      </c>
      <c r="I7872" s="27" t="s">
        <v>86</v>
      </c>
      <c r="M7872" s="21"/>
    </row>
    <row r="7873" spans="2:13">
      <c r="C7873" s="27" t="s">
        <v>14</v>
      </c>
      <c r="D7873" s="27" t="s">
        <v>87</v>
      </c>
      <c r="E7873" s="28"/>
      <c r="F7873" s="28"/>
      <c r="G7873" s="28"/>
      <c r="H7873" s="28"/>
      <c r="I7873" s="28"/>
      <c r="M7873" s="21"/>
    </row>
    <row r="7874" spans="2:13" ht="15" customHeight="1">
      <c r="C7874" s="28"/>
      <c r="D7874" s="27" t="s">
        <v>53</v>
      </c>
      <c r="E7874" s="27" t="s">
        <v>63</v>
      </c>
      <c r="F7874" s="29" t="s">
        <v>50</v>
      </c>
      <c r="G7874" s="27">
        <v>5.3999999999999999E-2</v>
      </c>
      <c r="H7874" s="30">
        <f>VLOOKUP(E7874,UPAH!$C:$F,4,0)</f>
        <v>93000</v>
      </c>
      <c r="I7874" s="31">
        <f t="shared" ref="I7874:I7877" si="823">+G7874*H7874</f>
        <v>5022</v>
      </c>
    </row>
    <row r="7875" spans="2:13" ht="15" customHeight="1">
      <c r="C7875" s="28"/>
      <c r="D7875" s="27" t="s">
        <v>2167</v>
      </c>
      <c r="E7875" s="27" t="s">
        <v>64</v>
      </c>
      <c r="F7875" s="29" t="s">
        <v>50</v>
      </c>
      <c r="G7875" s="27">
        <v>0.09</v>
      </c>
      <c r="H7875" s="30">
        <f>VLOOKUP(E7875,UPAH!$C:$F,4,0)</f>
        <v>98000</v>
      </c>
      <c r="I7875" s="31">
        <f t="shared" si="823"/>
        <v>8820</v>
      </c>
    </row>
    <row r="7876" spans="2:13" ht="15" customHeight="1">
      <c r="C7876" s="28"/>
      <c r="D7876" s="27" t="s">
        <v>51</v>
      </c>
      <c r="E7876" s="27" t="s">
        <v>65</v>
      </c>
      <c r="F7876" s="29" t="s">
        <v>50</v>
      </c>
      <c r="G7876" s="27">
        <v>8.9999999999999993E-3</v>
      </c>
      <c r="H7876" s="30">
        <f>VLOOKUP(E7876,UPAH!$C:$F,4,0)</f>
        <v>106000</v>
      </c>
      <c r="I7876" s="31">
        <f t="shared" si="823"/>
        <v>953.99999999999989</v>
      </c>
    </row>
    <row r="7877" spans="2:13" ht="15" customHeight="1">
      <c r="C7877" s="28"/>
      <c r="D7877" s="27" t="s">
        <v>49</v>
      </c>
      <c r="E7877" s="27" t="s">
        <v>66</v>
      </c>
      <c r="F7877" s="29" t="s">
        <v>50</v>
      </c>
      <c r="G7877" s="27">
        <v>3.0000000000000001E-3</v>
      </c>
      <c r="H7877" s="30">
        <f>VLOOKUP(E7877,UPAH!$C:$F,4,0)</f>
        <v>111000</v>
      </c>
      <c r="I7877" s="31">
        <f t="shared" si="823"/>
        <v>333</v>
      </c>
    </row>
    <row r="7878" spans="2:13" ht="15" customHeight="1">
      <c r="C7878" s="28"/>
      <c r="D7878" s="28"/>
      <c r="E7878" s="28"/>
      <c r="F7878" s="34" t="s">
        <v>88</v>
      </c>
      <c r="G7878" s="35"/>
      <c r="H7878" s="33"/>
      <c r="I7878" s="32">
        <f>SUM(I7874:I7877)</f>
        <v>15129</v>
      </c>
    </row>
    <row r="7879" spans="2:13" ht="15" customHeight="1">
      <c r="C7879" s="27" t="s">
        <v>80</v>
      </c>
      <c r="D7879" s="27" t="s">
        <v>89</v>
      </c>
      <c r="E7879" s="28"/>
      <c r="F7879" s="28"/>
      <c r="G7879" s="28"/>
      <c r="H7879" s="33"/>
      <c r="I7879" s="28"/>
    </row>
    <row r="7880" spans="2:13" ht="15" customHeight="1">
      <c r="C7880" s="28"/>
      <c r="D7880" s="27" t="s">
        <v>2771</v>
      </c>
      <c r="E7880" s="27" t="s">
        <v>2772</v>
      </c>
      <c r="F7880" s="30" t="str">
        <f>VLOOKUP(E7880,MATERIAL!$C:$F,3,0)</f>
        <v>M</v>
      </c>
      <c r="G7880" s="27">
        <v>1.2</v>
      </c>
      <c r="H7880" s="30">
        <f>VLOOKUP(E7880,MATERIAL!$C:$F,4,0)</f>
        <v>15000</v>
      </c>
      <c r="I7880" s="31">
        <f t="shared" ref="I7880:I7881" si="824">+G7880*H7880</f>
        <v>18000</v>
      </c>
    </row>
    <row r="7881" spans="2:13" ht="15" customHeight="1">
      <c r="C7881" s="28"/>
      <c r="D7881" s="27" t="s">
        <v>77</v>
      </c>
      <c r="E7881" s="28"/>
      <c r="F7881" s="29" t="s">
        <v>55</v>
      </c>
      <c r="G7881" s="27">
        <v>0.35</v>
      </c>
      <c r="H7881" s="32">
        <f>I7880</f>
        <v>18000</v>
      </c>
      <c r="I7881" s="31">
        <f t="shared" si="824"/>
        <v>6300</v>
      </c>
    </row>
    <row r="7882" spans="2:13" ht="15" customHeight="1">
      <c r="C7882" s="28"/>
      <c r="D7882" s="28"/>
      <c r="E7882" s="28"/>
      <c r="F7882" s="34" t="s">
        <v>90</v>
      </c>
      <c r="G7882" s="35"/>
      <c r="H7882" s="33"/>
      <c r="I7882" s="32">
        <f>SUM(I7880:I7881)</f>
        <v>24300</v>
      </c>
    </row>
    <row r="7883" spans="2:13" ht="15" customHeight="1">
      <c r="C7883" s="27" t="s">
        <v>81</v>
      </c>
      <c r="D7883" s="27" t="s">
        <v>91</v>
      </c>
      <c r="E7883" s="28"/>
      <c r="F7883" s="28"/>
      <c r="G7883" s="28"/>
      <c r="H7883" s="33"/>
      <c r="I7883" s="33"/>
    </row>
    <row r="7884" spans="2:13" ht="15" customHeight="1">
      <c r="C7884" s="28"/>
      <c r="D7884" s="28"/>
      <c r="E7884" s="28"/>
      <c r="F7884" s="34" t="s">
        <v>92</v>
      </c>
      <c r="G7884" s="35"/>
      <c r="H7884" s="33"/>
      <c r="I7884" s="33"/>
    </row>
    <row r="7885" spans="2:13" ht="15" customHeight="1">
      <c r="C7885" s="27" t="s">
        <v>82</v>
      </c>
      <c r="D7885" s="27" t="s">
        <v>93</v>
      </c>
      <c r="E7885" s="28"/>
      <c r="F7885" s="28"/>
      <c r="G7885" s="28"/>
      <c r="H7885" s="33"/>
      <c r="I7885" s="36">
        <f>I7878+I7882</f>
        <v>39429</v>
      </c>
    </row>
    <row r="7886" spans="2:13" ht="15" customHeight="1">
      <c r="C7886" s="27" t="s">
        <v>83</v>
      </c>
      <c r="D7886" s="27" t="str">
        <f>+"Overhead &amp; Profit "&amp;$L$3*100&amp;"%"</f>
        <v>Overhead &amp; Profit 9,5%</v>
      </c>
      <c r="E7886" s="28"/>
      <c r="F7886" s="28"/>
      <c r="G7886" s="27">
        <f>$L$3</f>
        <v>9.5000000000000001E-2</v>
      </c>
      <c r="H7886" s="28"/>
      <c r="I7886" s="36">
        <f>G7886*I7885</f>
        <v>3745.7550000000001</v>
      </c>
    </row>
    <row r="7887" spans="2:13" ht="15" customHeight="1">
      <c r="B7887" s="37" t="str">
        <f>+$M$16&amp;J7887</f>
        <v>PSD28</v>
      </c>
      <c r="C7887" s="27" t="s">
        <v>1</v>
      </c>
      <c r="D7887" s="27" t="s">
        <v>94</v>
      </c>
      <c r="E7887" s="28"/>
      <c r="F7887" s="28"/>
      <c r="G7887" s="28"/>
      <c r="H7887" s="33"/>
      <c r="I7887" s="36">
        <f>SUM(I7885:I7886)</f>
        <v>43174.754999999997</v>
      </c>
      <c r="J7887" s="21">
        <v>28</v>
      </c>
    </row>
    <row r="7888" spans="2:13" ht="15" customHeight="1">
      <c r="B7888" s="26"/>
    </row>
    <row r="7889" spans="2:13" ht="15" customHeight="1">
      <c r="B7889" s="26"/>
      <c r="C7889" s="21" t="str">
        <f>VLOOKUP(B7905,'REKAP ANALISA'!$C:$G,3,0)</f>
        <v>Pemasangan 1 m’ pipa PVC tipe AW diameter 2”</v>
      </c>
    </row>
    <row r="7890" spans="2:13">
      <c r="C7890" s="27" t="s">
        <v>0</v>
      </c>
      <c r="D7890" s="27" t="s">
        <v>60</v>
      </c>
      <c r="E7890" s="27" t="s">
        <v>59</v>
      </c>
      <c r="F7890" s="27" t="s">
        <v>61</v>
      </c>
      <c r="G7890" s="27" t="s">
        <v>62</v>
      </c>
      <c r="H7890" s="27" t="s">
        <v>85</v>
      </c>
      <c r="I7890" s="27" t="s">
        <v>86</v>
      </c>
      <c r="M7890" s="21"/>
    </row>
    <row r="7891" spans="2:13">
      <c r="C7891" s="27" t="s">
        <v>14</v>
      </c>
      <c r="D7891" s="27" t="s">
        <v>87</v>
      </c>
      <c r="E7891" s="28"/>
      <c r="F7891" s="28"/>
      <c r="G7891" s="28"/>
      <c r="H7891" s="33"/>
      <c r="I7891" s="28"/>
      <c r="M7891" s="21"/>
    </row>
    <row r="7892" spans="2:13" ht="15" customHeight="1">
      <c r="C7892" s="28"/>
      <c r="D7892" s="27" t="s">
        <v>53</v>
      </c>
      <c r="E7892" s="27" t="s">
        <v>63</v>
      </c>
      <c r="F7892" s="29" t="s">
        <v>50</v>
      </c>
      <c r="G7892" s="27">
        <v>5.3999999999999999E-2</v>
      </c>
      <c r="H7892" s="30">
        <f>VLOOKUP(E7892,UPAH!$C:$F,4,0)</f>
        <v>93000</v>
      </c>
      <c r="I7892" s="31">
        <f t="shared" ref="I7892:I7895" si="825">+G7892*H7892</f>
        <v>5022</v>
      </c>
    </row>
    <row r="7893" spans="2:13" ht="15" customHeight="1">
      <c r="C7893" s="28"/>
      <c r="D7893" s="27" t="s">
        <v>2167</v>
      </c>
      <c r="E7893" s="27" t="s">
        <v>64</v>
      </c>
      <c r="F7893" s="29" t="s">
        <v>50</v>
      </c>
      <c r="G7893" s="27">
        <v>0.09</v>
      </c>
      <c r="H7893" s="30">
        <f>VLOOKUP(E7893,UPAH!$C:$F,4,0)</f>
        <v>98000</v>
      </c>
      <c r="I7893" s="31">
        <f t="shared" si="825"/>
        <v>8820</v>
      </c>
    </row>
    <row r="7894" spans="2:13" ht="15" customHeight="1">
      <c r="C7894" s="28"/>
      <c r="D7894" s="27" t="s">
        <v>51</v>
      </c>
      <c r="E7894" s="27" t="s">
        <v>65</v>
      </c>
      <c r="F7894" s="29" t="s">
        <v>50</v>
      </c>
      <c r="G7894" s="27">
        <v>8.9999999999999993E-3</v>
      </c>
      <c r="H7894" s="30">
        <f>VLOOKUP(E7894,UPAH!$C:$F,4,0)</f>
        <v>106000</v>
      </c>
      <c r="I7894" s="31">
        <f t="shared" si="825"/>
        <v>953.99999999999989</v>
      </c>
    </row>
    <row r="7895" spans="2:13" ht="15" customHeight="1">
      <c r="C7895" s="28"/>
      <c r="D7895" s="27" t="s">
        <v>49</v>
      </c>
      <c r="E7895" s="27" t="s">
        <v>66</v>
      </c>
      <c r="F7895" s="29" t="s">
        <v>50</v>
      </c>
      <c r="G7895" s="27">
        <v>3.0000000000000001E-3</v>
      </c>
      <c r="H7895" s="30">
        <f>VLOOKUP(E7895,UPAH!$C:$F,4,0)</f>
        <v>111000</v>
      </c>
      <c r="I7895" s="31">
        <f t="shared" si="825"/>
        <v>333</v>
      </c>
    </row>
    <row r="7896" spans="2:13" ht="15" customHeight="1">
      <c r="C7896" s="28"/>
      <c r="D7896" s="28"/>
      <c r="E7896" s="28"/>
      <c r="F7896" s="34" t="s">
        <v>88</v>
      </c>
      <c r="G7896" s="35"/>
      <c r="H7896" s="33"/>
      <c r="I7896" s="32">
        <f>SUM(I7892:I7895)</f>
        <v>15129</v>
      </c>
    </row>
    <row r="7897" spans="2:13" ht="15" customHeight="1">
      <c r="C7897" s="27" t="s">
        <v>80</v>
      </c>
      <c r="D7897" s="27" t="s">
        <v>89</v>
      </c>
      <c r="E7897" s="28"/>
      <c r="F7897" s="28"/>
      <c r="G7897" s="28"/>
      <c r="H7897" s="33"/>
      <c r="I7897" s="28"/>
    </row>
    <row r="7898" spans="2:13" ht="15" customHeight="1">
      <c r="C7898" s="28"/>
      <c r="D7898" s="27" t="s">
        <v>2773</v>
      </c>
      <c r="E7898" s="27" t="s">
        <v>2774</v>
      </c>
      <c r="F7898" s="30" t="str">
        <f>VLOOKUP(E7898,MATERIAL!$C:$F,3,0)</f>
        <v>M</v>
      </c>
      <c r="G7898" s="27">
        <v>1.2</v>
      </c>
      <c r="H7898" s="30">
        <f>VLOOKUP(E7898,MATERIAL!$C:$F,4,0)</f>
        <v>17800</v>
      </c>
      <c r="I7898" s="31">
        <f t="shared" ref="I7898:I7899" si="826">+G7898*H7898</f>
        <v>21360</v>
      </c>
    </row>
    <row r="7899" spans="2:13" ht="15" customHeight="1">
      <c r="C7899" s="28"/>
      <c r="D7899" s="27" t="s">
        <v>77</v>
      </c>
      <c r="E7899" s="28"/>
      <c r="F7899" s="29" t="s">
        <v>55</v>
      </c>
      <c r="G7899" s="27">
        <v>0.35</v>
      </c>
      <c r="H7899" s="32">
        <f>I7898</f>
        <v>21360</v>
      </c>
      <c r="I7899" s="31">
        <f t="shared" si="826"/>
        <v>7475.9999999999991</v>
      </c>
    </row>
    <row r="7900" spans="2:13" ht="15" customHeight="1">
      <c r="C7900" s="28"/>
      <c r="D7900" s="28"/>
      <c r="E7900" s="28"/>
      <c r="F7900" s="34" t="s">
        <v>90</v>
      </c>
      <c r="G7900" s="35"/>
      <c r="H7900" s="33"/>
      <c r="I7900" s="32">
        <f>SUM(I7898:I7899)</f>
        <v>28836</v>
      </c>
    </row>
    <row r="7901" spans="2:13" ht="15" customHeight="1">
      <c r="C7901" s="27" t="s">
        <v>81</v>
      </c>
      <c r="D7901" s="27" t="s">
        <v>91</v>
      </c>
      <c r="E7901" s="28"/>
      <c r="F7901" s="28"/>
      <c r="G7901" s="28"/>
      <c r="H7901" s="33"/>
      <c r="I7901" s="33"/>
    </row>
    <row r="7902" spans="2:13" ht="15" customHeight="1">
      <c r="C7902" s="28"/>
      <c r="D7902" s="28"/>
      <c r="E7902" s="28"/>
      <c r="F7902" s="34" t="s">
        <v>92</v>
      </c>
      <c r="G7902" s="35"/>
      <c r="H7902" s="33"/>
      <c r="I7902" s="33"/>
    </row>
    <row r="7903" spans="2:13" ht="15" customHeight="1">
      <c r="C7903" s="27" t="s">
        <v>82</v>
      </c>
      <c r="D7903" s="27" t="s">
        <v>93</v>
      </c>
      <c r="E7903" s="28"/>
      <c r="F7903" s="28"/>
      <c r="G7903" s="28"/>
      <c r="H7903" s="33"/>
      <c r="I7903" s="36">
        <f>I7896+I7900</f>
        <v>43965</v>
      </c>
    </row>
    <row r="7904" spans="2:13" ht="15" customHeight="1">
      <c r="C7904" s="27" t="s">
        <v>83</v>
      </c>
      <c r="D7904" s="27" t="str">
        <f>+"Overhead &amp; Profit "&amp;$L$3*100&amp;"%"</f>
        <v>Overhead &amp; Profit 9,5%</v>
      </c>
      <c r="E7904" s="28"/>
      <c r="F7904" s="28"/>
      <c r="G7904" s="27">
        <f>$L$3</f>
        <v>9.5000000000000001E-2</v>
      </c>
      <c r="H7904" s="28"/>
      <c r="I7904" s="36">
        <f>G7904*I7903</f>
        <v>4176.6750000000002</v>
      </c>
    </row>
    <row r="7905" spans="2:13" ht="15" customHeight="1">
      <c r="B7905" s="37" t="str">
        <f>+$M$16&amp;J7905</f>
        <v>PSD29</v>
      </c>
      <c r="C7905" s="27" t="s">
        <v>1</v>
      </c>
      <c r="D7905" s="27" t="s">
        <v>94</v>
      </c>
      <c r="E7905" s="28"/>
      <c r="F7905" s="28"/>
      <c r="G7905" s="28"/>
      <c r="H7905" s="33"/>
      <c r="I7905" s="36">
        <f>SUM(I7903:I7904)</f>
        <v>48141.675000000003</v>
      </c>
      <c r="J7905" s="21">
        <v>29</v>
      </c>
    </row>
    <row r="7906" spans="2:13" ht="15" customHeight="1">
      <c r="B7906" s="26"/>
    </row>
    <row r="7907" spans="2:13" ht="15" customHeight="1">
      <c r="B7907" s="26"/>
      <c r="C7907" s="21" t="str">
        <f>VLOOKUP(B7923,'REKAP ANALISA'!$C:$G,3,0)</f>
        <v>Pemasangan 1 m’ pipa PVC tipe AW diameter 21/2”</v>
      </c>
    </row>
    <row r="7908" spans="2:13">
      <c r="C7908" s="27" t="s">
        <v>0</v>
      </c>
      <c r="D7908" s="27" t="s">
        <v>60</v>
      </c>
      <c r="E7908" s="27" t="s">
        <v>59</v>
      </c>
      <c r="F7908" s="27" t="s">
        <v>61</v>
      </c>
      <c r="G7908" s="27" t="s">
        <v>62</v>
      </c>
      <c r="H7908" s="27" t="s">
        <v>85</v>
      </c>
      <c r="I7908" s="27" t="s">
        <v>86</v>
      </c>
      <c r="M7908" s="21"/>
    </row>
    <row r="7909" spans="2:13">
      <c r="C7909" s="27" t="s">
        <v>14</v>
      </c>
      <c r="D7909" s="27" t="s">
        <v>87</v>
      </c>
      <c r="E7909" s="28"/>
      <c r="F7909" s="28"/>
      <c r="G7909" s="28"/>
      <c r="H7909" s="28"/>
      <c r="I7909" s="28"/>
      <c r="M7909" s="21"/>
    </row>
    <row r="7910" spans="2:13" ht="15" customHeight="1">
      <c r="C7910" s="28"/>
      <c r="D7910" s="27" t="s">
        <v>53</v>
      </c>
      <c r="E7910" s="27" t="s">
        <v>63</v>
      </c>
      <c r="F7910" s="29" t="s">
        <v>50</v>
      </c>
      <c r="G7910" s="27">
        <v>8.1000000000000003E-2</v>
      </c>
      <c r="H7910" s="30">
        <f>VLOOKUP(E7910,UPAH!$C:$F,4,0)</f>
        <v>93000</v>
      </c>
      <c r="I7910" s="31">
        <f t="shared" ref="I7910:I7913" si="827">+G7910*H7910</f>
        <v>7533</v>
      </c>
    </row>
    <row r="7911" spans="2:13" ht="15" customHeight="1">
      <c r="C7911" s="28"/>
      <c r="D7911" s="27" t="s">
        <v>2167</v>
      </c>
      <c r="E7911" s="27" t="s">
        <v>64</v>
      </c>
      <c r="F7911" s="29" t="s">
        <v>50</v>
      </c>
      <c r="G7911" s="27">
        <v>0.13500000000000001</v>
      </c>
      <c r="H7911" s="30">
        <f>VLOOKUP(E7911,UPAH!$C:$F,4,0)</f>
        <v>98000</v>
      </c>
      <c r="I7911" s="31">
        <f t="shared" si="827"/>
        <v>13230</v>
      </c>
    </row>
    <row r="7912" spans="2:13" ht="15" customHeight="1">
      <c r="C7912" s="28"/>
      <c r="D7912" s="27" t="s">
        <v>51</v>
      </c>
      <c r="E7912" s="27" t="s">
        <v>65</v>
      </c>
      <c r="F7912" s="29" t="s">
        <v>50</v>
      </c>
      <c r="G7912" s="27">
        <v>1.35E-2</v>
      </c>
      <c r="H7912" s="30">
        <f>VLOOKUP(E7912,UPAH!$C:$F,4,0)</f>
        <v>106000</v>
      </c>
      <c r="I7912" s="31">
        <f t="shared" si="827"/>
        <v>1431</v>
      </c>
    </row>
    <row r="7913" spans="2:13" ht="15" customHeight="1">
      <c r="C7913" s="28"/>
      <c r="D7913" s="27" t="s">
        <v>49</v>
      </c>
      <c r="E7913" s="27" t="s">
        <v>66</v>
      </c>
      <c r="F7913" s="29" t="s">
        <v>50</v>
      </c>
      <c r="G7913" s="27">
        <v>4.0000000000000001E-3</v>
      </c>
      <c r="H7913" s="30">
        <f>VLOOKUP(E7913,UPAH!$C:$F,4,0)</f>
        <v>111000</v>
      </c>
      <c r="I7913" s="31">
        <f t="shared" si="827"/>
        <v>444</v>
      </c>
    </row>
    <row r="7914" spans="2:13" ht="15" customHeight="1">
      <c r="C7914" s="28"/>
      <c r="D7914" s="28"/>
      <c r="E7914" s="28"/>
      <c r="F7914" s="34" t="s">
        <v>88</v>
      </c>
      <c r="G7914" s="35"/>
      <c r="H7914" s="33"/>
      <c r="I7914" s="32">
        <f>SUM(I7910:I7913)</f>
        <v>22638</v>
      </c>
    </row>
    <row r="7915" spans="2:13" ht="15" customHeight="1">
      <c r="C7915" s="27" t="s">
        <v>80</v>
      </c>
      <c r="D7915" s="27" t="s">
        <v>89</v>
      </c>
      <c r="E7915" s="28"/>
      <c r="F7915" s="28"/>
      <c r="G7915" s="28"/>
      <c r="H7915" s="33"/>
      <c r="I7915" s="28"/>
    </row>
    <row r="7916" spans="2:13" ht="15" customHeight="1">
      <c r="C7916" s="28"/>
      <c r="D7916" s="27" t="s">
        <v>2775</v>
      </c>
      <c r="E7916" s="27" t="s">
        <v>2776</v>
      </c>
      <c r="F7916" s="30" t="str">
        <f>VLOOKUP(E7916,MATERIAL!$C:$F,3,0)</f>
        <v>M</v>
      </c>
      <c r="G7916" s="27">
        <v>1.2</v>
      </c>
      <c r="H7916" s="30">
        <f>VLOOKUP(E7916,MATERIAL!$C:$F,4,0)</f>
        <v>25700</v>
      </c>
      <c r="I7916" s="31">
        <f t="shared" ref="I7916:I7917" si="828">+G7916*H7916</f>
        <v>30840</v>
      </c>
    </row>
    <row r="7917" spans="2:13" ht="15" customHeight="1">
      <c r="C7917" s="28"/>
      <c r="D7917" s="27" t="s">
        <v>77</v>
      </c>
      <c r="E7917" s="28"/>
      <c r="F7917" s="29" t="s">
        <v>55</v>
      </c>
      <c r="G7917" s="27">
        <v>0.35</v>
      </c>
      <c r="H7917" s="32">
        <f>I7916</f>
        <v>30840</v>
      </c>
      <c r="I7917" s="31">
        <f t="shared" si="828"/>
        <v>10794</v>
      </c>
    </row>
    <row r="7918" spans="2:13" ht="15" customHeight="1">
      <c r="C7918" s="28"/>
      <c r="D7918" s="28"/>
      <c r="E7918" s="28"/>
      <c r="F7918" s="34" t="s">
        <v>90</v>
      </c>
      <c r="G7918" s="35"/>
      <c r="H7918" s="33"/>
      <c r="I7918" s="32">
        <f>SUM(I7916:I7917)</f>
        <v>41634</v>
      </c>
    </row>
    <row r="7919" spans="2:13" ht="15" customHeight="1">
      <c r="C7919" s="27" t="s">
        <v>81</v>
      </c>
      <c r="D7919" s="27" t="s">
        <v>91</v>
      </c>
      <c r="E7919" s="28"/>
      <c r="F7919" s="28"/>
      <c r="G7919" s="28"/>
      <c r="H7919" s="33"/>
      <c r="I7919" s="33"/>
    </row>
    <row r="7920" spans="2:13" ht="15" customHeight="1">
      <c r="C7920" s="28"/>
      <c r="D7920" s="28"/>
      <c r="E7920" s="28"/>
      <c r="F7920" s="34" t="s">
        <v>92</v>
      </c>
      <c r="G7920" s="35"/>
      <c r="H7920" s="33"/>
      <c r="I7920" s="33"/>
    </row>
    <row r="7921" spans="2:13" ht="15" customHeight="1">
      <c r="C7921" s="27" t="s">
        <v>82</v>
      </c>
      <c r="D7921" s="27" t="s">
        <v>93</v>
      </c>
      <c r="E7921" s="28"/>
      <c r="F7921" s="28"/>
      <c r="G7921" s="28"/>
      <c r="H7921" s="33"/>
      <c r="I7921" s="36">
        <f>I7914+I7918</f>
        <v>64272</v>
      </c>
    </row>
    <row r="7922" spans="2:13" ht="15" customHeight="1">
      <c r="C7922" s="27" t="s">
        <v>83</v>
      </c>
      <c r="D7922" s="27" t="str">
        <f>+"Overhead &amp; Profit "&amp;$L$3*100&amp;"%"</f>
        <v>Overhead &amp; Profit 9,5%</v>
      </c>
      <c r="E7922" s="28"/>
      <c r="F7922" s="28"/>
      <c r="G7922" s="27">
        <f>$L$3</f>
        <v>9.5000000000000001E-2</v>
      </c>
      <c r="H7922" s="28"/>
      <c r="I7922" s="36">
        <f>G7922*I7921</f>
        <v>6105.84</v>
      </c>
    </row>
    <row r="7923" spans="2:13" ht="15" customHeight="1">
      <c r="B7923" s="37" t="str">
        <f>+$M$16&amp;J7923</f>
        <v>PSD30</v>
      </c>
      <c r="C7923" s="27" t="s">
        <v>1</v>
      </c>
      <c r="D7923" s="27" t="s">
        <v>94</v>
      </c>
      <c r="E7923" s="28"/>
      <c r="F7923" s="28"/>
      <c r="G7923" s="28"/>
      <c r="H7923" s="33"/>
      <c r="I7923" s="36">
        <f>SUM(I7921:I7922)</f>
        <v>70377.84</v>
      </c>
      <c r="J7923" s="21">
        <v>30</v>
      </c>
    </row>
    <row r="7924" spans="2:13" ht="15" customHeight="1">
      <c r="B7924" s="26"/>
    </row>
    <row r="7925" spans="2:13" ht="15" customHeight="1">
      <c r="B7925" s="26"/>
      <c r="C7925" s="21" t="str">
        <f>VLOOKUP(B7941,'REKAP ANALISA'!$C:$G,3,0)</f>
        <v>Pemasangan 1 m’ pipa PVC tipe AW diameter 3”</v>
      </c>
    </row>
    <row r="7926" spans="2:13">
      <c r="C7926" s="27" t="s">
        <v>0</v>
      </c>
      <c r="D7926" s="27" t="s">
        <v>60</v>
      </c>
      <c r="E7926" s="27" t="s">
        <v>59</v>
      </c>
      <c r="F7926" s="27" t="s">
        <v>61</v>
      </c>
      <c r="G7926" s="27" t="s">
        <v>62</v>
      </c>
      <c r="H7926" s="27" t="s">
        <v>85</v>
      </c>
      <c r="I7926" s="27" t="s">
        <v>86</v>
      </c>
      <c r="M7926" s="21"/>
    </row>
    <row r="7927" spans="2:13">
      <c r="C7927" s="27" t="s">
        <v>14</v>
      </c>
      <c r="D7927" s="27" t="s">
        <v>87</v>
      </c>
      <c r="E7927" s="28"/>
      <c r="F7927" s="28"/>
      <c r="G7927" s="28"/>
      <c r="H7927" s="28"/>
      <c r="I7927" s="28"/>
      <c r="M7927" s="21"/>
    </row>
    <row r="7928" spans="2:13" ht="15" customHeight="1">
      <c r="C7928" s="28"/>
      <c r="D7928" s="27" t="s">
        <v>53</v>
      </c>
      <c r="E7928" s="27" t="s">
        <v>63</v>
      </c>
      <c r="F7928" s="29" t="s">
        <v>50</v>
      </c>
      <c r="G7928" s="27">
        <v>8.1000000000000003E-2</v>
      </c>
      <c r="H7928" s="30">
        <f>VLOOKUP(E7928,UPAH!$C:$F,4,0)</f>
        <v>93000</v>
      </c>
      <c r="I7928" s="31">
        <f t="shared" ref="I7928:I7931" si="829">+G7928*H7928</f>
        <v>7533</v>
      </c>
    </row>
    <row r="7929" spans="2:13" ht="15" customHeight="1">
      <c r="C7929" s="28"/>
      <c r="D7929" s="27" t="s">
        <v>2167</v>
      </c>
      <c r="E7929" s="27" t="s">
        <v>64</v>
      </c>
      <c r="F7929" s="29" t="s">
        <v>50</v>
      </c>
      <c r="G7929" s="27">
        <v>0.13500000000000001</v>
      </c>
      <c r="H7929" s="30">
        <f>VLOOKUP(E7929,UPAH!$C:$F,4,0)</f>
        <v>98000</v>
      </c>
      <c r="I7929" s="31">
        <f t="shared" si="829"/>
        <v>13230</v>
      </c>
    </row>
    <row r="7930" spans="2:13" ht="15" customHeight="1">
      <c r="C7930" s="28"/>
      <c r="D7930" s="27" t="s">
        <v>51</v>
      </c>
      <c r="E7930" s="27" t="s">
        <v>65</v>
      </c>
      <c r="F7930" s="29" t="s">
        <v>50</v>
      </c>
      <c r="G7930" s="27">
        <v>1.35E-2</v>
      </c>
      <c r="H7930" s="30">
        <f>VLOOKUP(E7930,UPAH!$C:$F,4,0)</f>
        <v>106000</v>
      </c>
      <c r="I7930" s="31">
        <f t="shared" si="829"/>
        <v>1431</v>
      </c>
    </row>
    <row r="7931" spans="2:13" ht="15" customHeight="1">
      <c r="C7931" s="28"/>
      <c r="D7931" s="27" t="s">
        <v>49</v>
      </c>
      <c r="E7931" s="27" t="s">
        <v>66</v>
      </c>
      <c r="F7931" s="29" t="s">
        <v>50</v>
      </c>
      <c r="G7931" s="27">
        <v>4.0000000000000001E-3</v>
      </c>
      <c r="H7931" s="30">
        <f>VLOOKUP(E7931,UPAH!$C:$F,4,0)</f>
        <v>111000</v>
      </c>
      <c r="I7931" s="31">
        <f t="shared" si="829"/>
        <v>444</v>
      </c>
    </row>
    <row r="7932" spans="2:13" ht="15" customHeight="1">
      <c r="C7932" s="28"/>
      <c r="D7932" s="28"/>
      <c r="E7932" s="28"/>
      <c r="F7932" s="34" t="s">
        <v>88</v>
      </c>
      <c r="G7932" s="35"/>
      <c r="H7932" s="33"/>
      <c r="I7932" s="32">
        <f>SUM(I7928:I7931)</f>
        <v>22638</v>
      </c>
    </row>
    <row r="7933" spans="2:13" ht="15" customHeight="1">
      <c r="C7933" s="27" t="s">
        <v>80</v>
      </c>
      <c r="D7933" s="27" t="s">
        <v>89</v>
      </c>
      <c r="E7933" s="28"/>
      <c r="F7933" s="28"/>
      <c r="G7933" s="28"/>
      <c r="H7933" s="33"/>
      <c r="I7933" s="28"/>
    </row>
    <row r="7934" spans="2:13" ht="15" customHeight="1">
      <c r="C7934" s="28"/>
      <c r="D7934" s="27" t="s">
        <v>2777</v>
      </c>
      <c r="E7934" s="27" t="s">
        <v>2778</v>
      </c>
      <c r="F7934" s="30" t="str">
        <f>VLOOKUP(E7934,MATERIAL!$C:$F,3,0)</f>
        <v>M</v>
      </c>
      <c r="G7934" s="27">
        <v>1.2</v>
      </c>
      <c r="H7934" s="30">
        <f>VLOOKUP(E7934,MATERIAL!$C:$F,4,0)</f>
        <v>34000</v>
      </c>
      <c r="I7934" s="31">
        <f t="shared" ref="I7934:I7935" si="830">+G7934*H7934</f>
        <v>40800</v>
      </c>
    </row>
    <row r="7935" spans="2:13" ht="15" customHeight="1">
      <c r="C7935" s="28"/>
      <c r="D7935" s="27" t="s">
        <v>77</v>
      </c>
      <c r="E7935" s="28"/>
      <c r="F7935" s="29" t="s">
        <v>55</v>
      </c>
      <c r="G7935" s="27">
        <v>0.35</v>
      </c>
      <c r="H7935" s="32">
        <f>I7934</f>
        <v>40800</v>
      </c>
      <c r="I7935" s="31">
        <f t="shared" si="830"/>
        <v>14280</v>
      </c>
    </row>
    <row r="7936" spans="2:13" ht="15" customHeight="1">
      <c r="C7936" s="28"/>
      <c r="D7936" s="28"/>
      <c r="E7936" s="28"/>
      <c r="F7936" s="34" t="s">
        <v>90</v>
      </c>
      <c r="G7936" s="35"/>
      <c r="H7936" s="33"/>
      <c r="I7936" s="32">
        <f>SUM(I7934:I7935)</f>
        <v>55080</v>
      </c>
    </row>
    <row r="7937" spans="2:13" ht="15" customHeight="1">
      <c r="C7937" s="27" t="s">
        <v>81</v>
      </c>
      <c r="D7937" s="27" t="s">
        <v>91</v>
      </c>
      <c r="E7937" s="28"/>
      <c r="F7937" s="28"/>
      <c r="G7937" s="28"/>
      <c r="H7937" s="33"/>
      <c r="I7937" s="33"/>
    </row>
    <row r="7938" spans="2:13" ht="15" customHeight="1">
      <c r="C7938" s="28"/>
      <c r="D7938" s="28"/>
      <c r="E7938" s="28"/>
      <c r="F7938" s="34" t="s">
        <v>92</v>
      </c>
      <c r="G7938" s="35"/>
      <c r="H7938" s="33"/>
      <c r="I7938" s="33"/>
    </row>
    <row r="7939" spans="2:13" ht="15" customHeight="1">
      <c r="C7939" s="27" t="s">
        <v>82</v>
      </c>
      <c r="D7939" s="27" t="s">
        <v>93</v>
      </c>
      <c r="E7939" s="28"/>
      <c r="F7939" s="28"/>
      <c r="G7939" s="28"/>
      <c r="H7939" s="33"/>
      <c r="I7939" s="36">
        <f>I7932+I7936</f>
        <v>77718</v>
      </c>
    </row>
    <row r="7940" spans="2:13" ht="15" customHeight="1">
      <c r="C7940" s="27" t="s">
        <v>83</v>
      </c>
      <c r="D7940" s="27" t="str">
        <f>+"Overhead &amp; Profit "&amp;$L$3*100&amp;"%"</f>
        <v>Overhead &amp; Profit 9,5%</v>
      </c>
      <c r="E7940" s="28"/>
      <c r="F7940" s="28"/>
      <c r="G7940" s="27">
        <f>$L$3</f>
        <v>9.5000000000000001E-2</v>
      </c>
      <c r="H7940" s="28"/>
      <c r="I7940" s="36">
        <f>G7940*I7939</f>
        <v>7383.21</v>
      </c>
    </row>
    <row r="7941" spans="2:13" ht="15" customHeight="1">
      <c r="B7941" s="37" t="str">
        <f>+$M$16&amp;J7941</f>
        <v>PSD31</v>
      </c>
      <c r="C7941" s="27" t="s">
        <v>1</v>
      </c>
      <c r="D7941" s="27" t="s">
        <v>94</v>
      </c>
      <c r="E7941" s="28"/>
      <c r="F7941" s="28"/>
      <c r="G7941" s="28"/>
      <c r="H7941" s="33"/>
      <c r="I7941" s="36">
        <f>SUM(I7939:I7940)</f>
        <v>85101.21</v>
      </c>
      <c r="J7941" s="21">
        <v>31</v>
      </c>
    </row>
    <row r="7942" spans="2:13" ht="15" customHeight="1">
      <c r="B7942" s="26"/>
    </row>
    <row r="7943" spans="2:13" ht="15" customHeight="1">
      <c r="B7943" s="26"/>
      <c r="C7943" s="21" t="str">
        <f>VLOOKUP(B7959,'REKAP ANALISA'!$C:$G,3,0)</f>
        <v>Pemasangan 1 m’ pipa PVC tipe AW diameter 4”</v>
      </c>
    </row>
    <row r="7944" spans="2:13">
      <c r="C7944" s="27" t="s">
        <v>0</v>
      </c>
      <c r="D7944" s="27" t="s">
        <v>60</v>
      </c>
      <c r="E7944" s="27" t="s">
        <v>59</v>
      </c>
      <c r="F7944" s="27" t="s">
        <v>61</v>
      </c>
      <c r="G7944" s="27" t="s">
        <v>62</v>
      </c>
      <c r="H7944" s="27" t="s">
        <v>85</v>
      </c>
      <c r="I7944" s="27" t="s">
        <v>86</v>
      </c>
      <c r="M7944" s="21"/>
    </row>
    <row r="7945" spans="2:13">
      <c r="C7945" s="27" t="s">
        <v>14</v>
      </c>
      <c r="D7945" s="27" t="s">
        <v>87</v>
      </c>
      <c r="E7945" s="28"/>
      <c r="F7945" s="28"/>
      <c r="G7945" s="28"/>
      <c r="H7945" s="28"/>
      <c r="I7945" s="28"/>
      <c r="M7945" s="21"/>
    </row>
    <row r="7946" spans="2:13" ht="15" customHeight="1">
      <c r="C7946" s="28"/>
      <c r="D7946" s="27" t="s">
        <v>53</v>
      </c>
      <c r="E7946" s="27" t="s">
        <v>63</v>
      </c>
      <c r="F7946" s="29" t="s">
        <v>50</v>
      </c>
      <c r="G7946" s="27">
        <v>8.1000000000000003E-2</v>
      </c>
      <c r="H7946" s="30">
        <f>VLOOKUP(E7946,UPAH!$C:$F,4,0)</f>
        <v>93000</v>
      </c>
      <c r="I7946" s="31">
        <f t="shared" ref="I7946:I7949" si="831">+G7946*H7946</f>
        <v>7533</v>
      </c>
    </row>
    <row r="7947" spans="2:13" ht="15" customHeight="1">
      <c r="C7947" s="28"/>
      <c r="D7947" s="27" t="s">
        <v>2167</v>
      </c>
      <c r="E7947" s="27" t="s">
        <v>64</v>
      </c>
      <c r="F7947" s="29" t="s">
        <v>50</v>
      </c>
      <c r="G7947" s="27">
        <v>0.13500000000000001</v>
      </c>
      <c r="H7947" s="30">
        <f>VLOOKUP(E7947,UPAH!$C:$F,4,0)</f>
        <v>98000</v>
      </c>
      <c r="I7947" s="31">
        <f t="shared" si="831"/>
        <v>13230</v>
      </c>
    </row>
    <row r="7948" spans="2:13" ht="15" customHeight="1">
      <c r="C7948" s="28"/>
      <c r="D7948" s="27" t="s">
        <v>51</v>
      </c>
      <c r="E7948" s="27" t="s">
        <v>65</v>
      </c>
      <c r="F7948" s="29" t="s">
        <v>50</v>
      </c>
      <c r="G7948" s="27">
        <v>1.35E-2</v>
      </c>
      <c r="H7948" s="30">
        <f>VLOOKUP(E7948,UPAH!$C:$F,4,0)</f>
        <v>106000</v>
      </c>
      <c r="I7948" s="31">
        <f t="shared" si="831"/>
        <v>1431</v>
      </c>
    </row>
    <row r="7949" spans="2:13" ht="15" customHeight="1">
      <c r="C7949" s="28"/>
      <c r="D7949" s="27" t="s">
        <v>49</v>
      </c>
      <c r="E7949" s="27" t="s">
        <v>66</v>
      </c>
      <c r="F7949" s="29" t="s">
        <v>50</v>
      </c>
      <c r="G7949" s="27">
        <v>4.0000000000000001E-3</v>
      </c>
      <c r="H7949" s="30">
        <f>VLOOKUP(E7949,UPAH!$C:$F,4,0)</f>
        <v>111000</v>
      </c>
      <c r="I7949" s="31">
        <f t="shared" si="831"/>
        <v>444</v>
      </c>
    </row>
    <row r="7950" spans="2:13" ht="15" customHeight="1">
      <c r="C7950" s="28"/>
      <c r="D7950" s="28"/>
      <c r="E7950" s="28"/>
      <c r="F7950" s="34" t="s">
        <v>88</v>
      </c>
      <c r="G7950" s="35"/>
      <c r="H7950" s="33"/>
      <c r="I7950" s="32">
        <f>SUM(I7946:I7949)</f>
        <v>22638</v>
      </c>
    </row>
    <row r="7951" spans="2:13" ht="15" customHeight="1">
      <c r="C7951" s="27" t="s">
        <v>80</v>
      </c>
      <c r="D7951" s="27" t="s">
        <v>89</v>
      </c>
      <c r="E7951" s="28"/>
      <c r="F7951" s="28"/>
      <c r="G7951" s="28"/>
      <c r="H7951" s="33"/>
      <c r="I7951" s="28"/>
    </row>
    <row r="7952" spans="2:13" ht="15" customHeight="1">
      <c r="C7952" s="28"/>
      <c r="D7952" s="27" t="s">
        <v>2779</v>
      </c>
      <c r="E7952" s="27" t="s">
        <v>2780</v>
      </c>
      <c r="F7952" s="30" t="str">
        <f>VLOOKUP(E7952,MATERIAL!$C:$F,3,0)</f>
        <v>M</v>
      </c>
      <c r="G7952" s="27">
        <v>1.2</v>
      </c>
      <c r="H7952" s="30">
        <f>VLOOKUP(E7952,MATERIAL!$C:$F,4,0)</f>
        <v>56800</v>
      </c>
      <c r="I7952" s="31">
        <f t="shared" ref="I7952:I7953" si="832">+G7952*H7952</f>
        <v>68160</v>
      </c>
    </row>
    <row r="7953" spans="2:13" ht="15" customHeight="1">
      <c r="C7953" s="28"/>
      <c r="D7953" s="27" t="s">
        <v>77</v>
      </c>
      <c r="E7953" s="28"/>
      <c r="F7953" s="29" t="s">
        <v>55</v>
      </c>
      <c r="G7953" s="27">
        <v>0.35</v>
      </c>
      <c r="H7953" s="32">
        <f>I7952</f>
        <v>68160</v>
      </c>
      <c r="I7953" s="31">
        <f t="shared" si="832"/>
        <v>23856</v>
      </c>
    </row>
    <row r="7954" spans="2:13" ht="15" customHeight="1">
      <c r="C7954" s="28"/>
      <c r="D7954" s="28"/>
      <c r="E7954" s="28"/>
      <c r="F7954" s="34" t="s">
        <v>90</v>
      </c>
      <c r="G7954" s="35"/>
      <c r="H7954" s="33"/>
      <c r="I7954" s="32">
        <f>SUM(I7952:I7953)</f>
        <v>92016</v>
      </c>
    </row>
    <row r="7955" spans="2:13" ht="15" customHeight="1">
      <c r="C7955" s="27" t="s">
        <v>81</v>
      </c>
      <c r="D7955" s="27" t="s">
        <v>91</v>
      </c>
      <c r="E7955" s="28"/>
      <c r="F7955" s="28"/>
      <c r="G7955" s="28"/>
      <c r="H7955" s="33"/>
      <c r="I7955" s="33"/>
    </row>
    <row r="7956" spans="2:13" ht="15" customHeight="1">
      <c r="C7956" s="28"/>
      <c r="D7956" s="28"/>
      <c r="E7956" s="28"/>
      <c r="F7956" s="34" t="s">
        <v>92</v>
      </c>
      <c r="G7956" s="35"/>
      <c r="H7956" s="33"/>
      <c r="I7956" s="33"/>
    </row>
    <row r="7957" spans="2:13" ht="15" customHeight="1">
      <c r="C7957" s="27" t="s">
        <v>82</v>
      </c>
      <c r="D7957" s="27" t="s">
        <v>93</v>
      </c>
      <c r="E7957" s="28"/>
      <c r="F7957" s="28"/>
      <c r="G7957" s="28"/>
      <c r="H7957" s="33"/>
      <c r="I7957" s="36">
        <f>I7950+I7954</f>
        <v>114654</v>
      </c>
    </row>
    <row r="7958" spans="2:13" ht="15" customHeight="1">
      <c r="C7958" s="27" t="s">
        <v>83</v>
      </c>
      <c r="D7958" s="27" t="str">
        <f>+"Overhead &amp; Profit "&amp;$L$3*100&amp;"%"</f>
        <v>Overhead &amp; Profit 9,5%</v>
      </c>
      <c r="E7958" s="28"/>
      <c r="F7958" s="28"/>
      <c r="G7958" s="27">
        <f>$L$3</f>
        <v>9.5000000000000001E-2</v>
      </c>
      <c r="H7958" s="28"/>
      <c r="I7958" s="36">
        <f>G7958*I7957</f>
        <v>10892.130000000001</v>
      </c>
    </row>
    <row r="7959" spans="2:13" ht="15" customHeight="1">
      <c r="B7959" s="37" t="str">
        <f>+$M$16&amp;J7959</f>
        <v>PSD32</v>
      </c>
      <c r="C7959" s="27" t="s">
        <v>1</v>
      </c>
      <c r="D7959" s="27" t="s">
        <v>94</v>
      </c>
      <c r="E7959" s="28"/>
      <c r="F7959" s="28"/>
      <c r="G7959" s="28"/>
      <c r="H7959" s="33"/>
      <c r="I7959" s="36">
        <f>SUM(I7957:I7958)</f>
        <v>125546.13</v>
      </c>
      <c r="J7959" s="21">
        <v>32</v>
      </c>
    </row>
    <row r="7960" spans="2:13" ht="15" customHeight="1">
      <c r="B7960" s="26"/>
    </row>
    <row r="7961" spans="2:13" ht="15" customHeight="1">
      <c r="B7961" s="26"/>
      <c r="C7961" s="21" t="str">
        <f>VLOOKUP(B7979,'REKAP ANALISA'!$C:$G,3,0)</f>
        <v>Pemasangan 1 m’ pipa air limbah jenis pipa tanah</v>
      </c>
    </row>
    <row r="7962" spans="2:13">
      <c r="C7962" s="27" t="s">
        <v>0</v>
      </c>
      <c r="D7962" s="27" t="s">
        <v>60</v>
      </c>
      <c r="E7962" s="27" t="s">
        <v>59</v>
      </c>
      <c r="F7962" s="27" t="s">
        <v>61</v>
      </c>
      <c r="G7962" s="27" t="s">
        <v>62</v>
      </c>
      <c r="H7962" s="27" t="s">
        <v>85</v>
      </c>
      <c r="I7962" s="27" t="s">
        <v>86</v>
      </c>
      <c r="M7962" s="21"/>
    </row>
    <row r="7963" spans="2:13">
      <c r="C7963" s="27" t="s">
        <v>14</v>
      </c>
      <c r="D7963" s="27" t="s">
        <v>87</v>
      </c>
      <c r="E7963" s="28"/>
      <c r="F7963" s="28"/>
      <c r="G7963" s="28"/>
      <c r="H7963" s="28"/>
      <c r="I7963" s="28"/>
      <c r="M7963" s="21"/>
    </row>
    <row r="7964" spans="2:13" ht="15" customHeight="1">
      <c r="C7964" s="28"/>
      <c r="D7964" s="27" t="s">
        <v>53</v>
      </c>
      <c r="E7964" s="27" t="s">
        <v>63</v>
      </c>
      <c r="F7964" s="29" t="s">
        <v>50</v>
      </c>
      <c r="G7964" s="27">
        <v>0.08</v>
      </c>
      <c r="H7964" s="30">
        <f>VLOOKUP(E7964,UPAH!$C:$F,4,0)</f>
        <v>93000</v>
      </c>
      <c r="I7964" s="31">
        <f t="shared" ref="I7964:I7967" si="833">+G7964*H7964</f>
        <v>7440</v>
      </c>
    </row>
    <row r="7965" spans="2:13" ht="15" customHeight="1">
      <c r="C7965" s="28"/>
      <c r="D7965" s="27" t="s">
        <v>2167</v>
      </c>
      <c r="E7965" s="27" t="s">
        <v>64</v>
      </c>
      <c r="F7965" s="29" t="s">
        <v>50</v>
      </c>
      <c r="G7965" s="27">
        <v>0.04</v>
      </c>
      <c r="H7965" s="30">
        <f>VLOOKUP(E7965,UPAH!$C:$F,4,0)</f>
        <v>98000</v>
      </c>
      <c r="I7965" s="31">
        <f t="shared" si="833"/>
        <v>3920</v>
      </c>
    </row>
    <row r="7966" spans="2:13" ht="15" customHeight="1">
      <c r="C7966" s="28"/>
      <c r="D7966" s="27" t="s">
        <v>51</v>
      </c>
      <c r="E7966" s="27" t="s">
        <v>65</v>
      </c>
      <c r="F7966" s="29" t="s">
        <v>50</v>
      </c>
      <c r="G7966" s="27">
        <v>4.0000000000000001E-3</v>
      </c>
      <c r="H7966" s="30">
        <f>VLOOKUP(E7966,UPAH!$C:$F,4,0)</f>
        <v>106000</v>
      </c>
      <c r="I7966" s="31">
        <f t="shared" si="833"/>
        <v>424</v>
      </c>
    </row>
    <row r="7967" spans="2:13" ht="15" customHeight="1">
      <c r="C7967" s="28"/>
      <c r="D7967" s="27" t="s">
        <v>49</v>
      </c>
      <c r="E7967" s="27" t="s">
        <v>66</v>
      </c>
      <c r="F7967" s="29" t="s">
        <v>50</v>
      </c>
      <c r="G7967" s="27">
        <v>4.0000000000000001E-3</v>
      </c>
      <c r="H7967" s="30">
        <f>VLOOKUP(E7967,UPAH!$C:$F,4,0)</f>
        <v>111000</v>
      </c>
      <c r="I7967" s="31">
        <f t="shared" si="833"/>
        <v>444</v>
      </c>
    </row>
    <row r="7968" spans="2:13" ht="15" customHeight="1">
      <c r="C7968" s="28"/>
      <c r="D7968" s="28"/>
      <c r="E7968" s="28"/>
      <c r="F7968" s="34" t="s">
        <v>88</v>
      </c>
      <c r="G7968" s="35"/>
      <c r="H7968" s="33"/>
      <c r="I7968" s="32">
        <f>SUM(I7964:I7967)</f>
        <v>12228</v>
      </c>
    </row>
    <row r="7969" spans="2:13" ht="15" customHeight="1">
      <c r="C7969" s="27" t="s">
        <v>80</v>
      </c>
      <c r="D7969" s="27" t="s">
        <v>89</v>
      </c>
      <c r="E7969" s="28"/>
      <c r="F7969" s="28"/>
      <c r="G7969" s="28"/>
      <c r="H7969" s="33"/>
      <c r="I7969" s="28"/>
    </row>
    <row r="7970" spans="2:13" ht="15" customHeight="1">
      <c r="C7970" s="28"/>
      <c r="D7970" s="27" t="s">
        <v>2781</v>
      </c>
      <c r="E7970" s="27" t="s">
        <v>2782</v>
      </c>
      <c r="F7970" s="30" t="str">
        <f>VLOOKUP(E7970,MATERIAL!$C:$F,3,0)</f>
        <v>Bh</v>
      </c>
      <c r="G7970" s="27">
        <v>1.6</v>
      </c>
      <c r="H7970" s="30">
        <f>VLOOKUP(E7970,MATERIAL!$C:$F,4,0)</f>
        <v>85600</v>
      </c>
      <c r="I7970" s="31">
        <f t="shared" ref="I7970:I7973" si="834">+G7970*H7970</f>
        <v>136960</v>
      </c>
    </row>
    <row r="7971" spans="2:13" ht="15" customHeight="1">
      <c r="C7971" s="28"/>
      <c r="D7971" s="27" t="s">
        <v>103</v>
      </c>
      <c r="E7971" s="27" t="s">
        <v>104</v>
      </c>
      <c r="F7971" s="30" t="str">
        <f>VLOOKUP(E7971,MATERIAL!$C:$F,3,0)</f>
        <v>Kg</v>
      </c>
      <c r="G7971" s="27">
        <v>35</v>
      </c>
      <c r="H7971" s="30">
        <f>VLOOKUP(E7971,MATERIAL!$C:$F,4,0)</f>
        <v>1250</v>
      </c>
      <c r="I7971" s="31">
        <f t="shared" si="834"/>
        <v>43750</v>
      </c>
    </row>
    <row r="7972" spans="2:13" ht="15" customHeight="1">
      <c r="C7972" s="28"/>
      <c r="D7972" s="27" t="s">
        <v>44</v>
      </c>
      <c r="E7972" s="27" t="s">
        <v>2170</v>
      </c>
      <c r="F7972" s="30" t="str">
        <f>VLOOKUP(E7972,MATERIAL!$C:$F,3,0)</f>
        <v>m3</v>
      </c>
      <c r="G7972" s="27">
        <v>1.4E-2</v>
      </c>
      <c r="H7972" s="30">
        <f>VLOOKUP(E7972,MATERIAL!$C:$F,4,0)</f>
        <v>131100</v>
      </c>
      <c r="I7972" s="31">
        <f t="shared" si="834"/>
        <v>1835.4</v>
      </c>
    </row>
    <row r="7973" spans="2:13" ht="15" customHeight="1">
      <c r="C7973" s="28"/>
      <c r="D7973" s="27" t="s">
        <v>43</v>
      </c>
      <c r="E7973" s="27" t="s">
        <v>2198</v>
      </c>
      <c r="F7973" s="30" t="str">
        <f>VLOOKUP(E7973,MATERIAL!$C:$F,3,0)</f>
        <v>m3</v>
      </c>
      <c r="G7973" s="27">
        <v>1.4E-2</v>
      </c>
      <c r="H7973" s="30">
        <f>VLOOKUP(E7973,MATERIAL!$C:$F,4,0)</f>
        <v>100300</v>
      </c>
      <c r="I7973" s="31">
        <f t="shared" si="834"/>
        <v>1404.2</v>
      </c>
    </row>
    <row r="7974" spans="2:13" ht="15" customHeight="1">
      <c r="C7974" s="28"/>
      <c r="D7974" s="28"/>
      <c r="E7974" s="28"/>
      <c r="F7974" s="34" t="s">
        <v>90</v>
      </c>
      <c r="G7974" s="35"/>
      <c r="H7974" s="33"/>
      <c r="I7974" s="32">
        <f>SUM(I7970:I7973)</f>
        <v>183949.6</v>
      </c>
    </row>
    <row r="7975" spans="2:13" ht="15" customHeight="1">
      <c r="C7975" s="27" t="s">
        <v>81</v>
      </c>
      <c r="D7975" s="27" t="s">
        <v>91</v>
      </c>
      <c r="E7975" s="28"/>
      <c r="F7975" s="28"/>
      <c r="G7975" s="28"/>
      <c r="H7975" s="33"/>
      <c r="I7975" s="33"/>
    </row>
    <row r="7976" spans="2:13" ht="15" customHeight="1">
      <c r="C7976" s="28"/>
      <c r="D7976" s="28"/>
      <c r="E7976" s="28"/>
      <c r="F7976" s="34" t="s">
        <v>92</v>
      </c>
      <c r="G7976" s="35"/>
      <c r="H7976" s="33"/>
      <c r="I7976" s="33"/>
    </row>
    <row r="7977" spans="2:13" ht="15" customHeight="1">
      <c r="C7977" s="27" t="s">
        <v>82</v>
      </c>
      <c r="D7977" s="27" t="s">
        <v>93</v>
      </c>
      <c r="E7977" s="28"/>
      <c r="F7977" s="28"/>
      <c r="G7977" s="28"/>
      <c r="H7977" s="33"/>
      <c r="I7977" s="36">
        <f>I7968+I7974</f>
        <v>196177.6</v>
      </c>
    </row>
    <row r="7978" spans="2:13" ht="15" customHeight="1">
      <c r="C7978" s="27" t="s">
        <v>83</v>
      </c>
      <c r="D7978" s="27" t="str">
        <f>+"Overhead &amp; Profit "&amp;$L$3*100&amp;"%"</f>
        <v>Overhead &amp; Profit 9,5%</v>
      </c>
      <c r="E7978" s="28"/>
      <c r="F7978" s="28"/>
      <c r="G7978" s="27">
        <f>$L$3</f>
        <v>9.5000000000000001E-2</v>
      </c>
      <c r="H7978" s="28"/>
      <c r="I7978" s="36">
        <f>G7978*I7977</f>
        <v>18636.871999999999</v>
      </c>
    </row>
    <row r="7979" spans="2:13" ht="15" customHeight="1">
      <c r="B7979" s="37" t="str">
        <f>+$M$16&amp;J7979</f>
        <v>PSD33</v>
      </c>
      <c r="C7979" s="27" t="s">
        <v>1</v>
      </c>
      <c r="D7979" s="27" t="s">
        <v>94</v>
      </c>
      <c r="E7979" s="28"/>
      <c r="F7979" s="28"/>
      <c r="G7979" s="28"/>
      <c r="H7979" s="33"/>
      <c r="I7979" s="36">
        <f>SUM(I7977:I7978)</f>
        <v>214814.47200000001</v>
      </c>
      <c r="J7979" s="21">
        <v>33</v>
      </c>
    </row>
    <row r="7980" spans="2:13">
      <c r="B7980" s="26"/>
      <c r="M7980" s="21"/>
    </row>
    <row r="7981" spans="2:13">
      <c r="B7981" s="26"/>
      <c r="C7981" s="21" t="str">
        <f>VLOOKUP(B7999,'REKAP ANALISA'!$C:$G,3,0)</f>
        <v>Pemasangan 1 m’ pipa air limbah jenis pipa tanah diameter 15 cm</v>
      </c>
      <c r="M7981" s="21"/>
    </row>
    <row r="7982" spans="2:13" ht="15" customHeight="1">
      <c r="C7982" s="27" t="s">
        <v>0</v>
      </c>
      <c r="D7982" s="27" t="s">
        <v>60</v>
      </c>
      <c r="E7982" s="27" t="s">
        <v>59</v>
      </c>
      <c r="F7982" s="27" t="s">
        <v>61</v>
      </c>
      <c r="G7982" s="27" t="s">
        <v>62</v>
      </c>
      <c r="H7982" s="27" t="s">
        <v>85</v>
      </c>
      <c r="I7982" s="27" t="s">
        <v>86</v>
      </c>
    </row>
    <row r="7983" spans="2:13" ht="15" customHeight="1">
      <c r="C7983" s="27" t="s">
        <v>14</v>
      </c>
      <c r="D7983" s="27" t="s">
        <v>87</v>
      </c>
      <c r="E7983" s="28"/>
      <c r="F7983" s="28"/>
      <c r="G7983" s="28"/>
      <c r="H7983" s="28"/>
      <c r="I7983" s="28"/>
    </row>
    <row r="7984" spans="2:13" ht="15" customHeight="1">
      <c r="C7984" s="28"/>
      <c r="D7984" s="27" t="s">
        <v>53</v>
      </c>
      <c r="E7984" s="27" t="s">
        <v>63</v>
      </c>
      <c r="F7984" s="29" t="s">
        <v>50</v>
      </c>
      <c r="G7984" s="27">
        <v>0.06</v>
      </c>
      <c r="H7984" s="30">
        <f>VLOOKUP(E7984,UPAH!$C:$F,4,0)</f>
        <v>93000</v>
      </c>
      <c r="I7984" s="31">
        <f t="shared" ref="I7984:I7987" si="835">+G7984*H7984</f>
        <v>5580</v>
      </c>
    </row>
    <row r="7985" spans="2:13" ht="15" customHeight="1">
      <c r="C7985" s="28"/>
      <c r="D7985" s="27" t="s">
        <v>2167</v>
      </c>
      <c r="E7985" s="27" t="s">
        <v>64</v>
      </c>
      <c r="F7985" s="29" t="s">
        <v>50</v>
      </c>
      <c r="G7985" s="27">
        <v>0.03</v>
      </c>
      <c r="H7985" s="30">
        <f>VLOOKUP(E7985,UPAH!$C:$F,4,0)</f>
        <v>98000</v>
      </c>
      <c r="I7985" s="31">
        <f t="shared" si="835"/>
        <v>2940</v>
      </c>
    </row>
    <row r="7986" spans="2:13" ht="15" customHeight="1">
      <c r="C7986" s="28"/>
      <c r="D7986" s="27" t="s">
        <v>51</v>
      </c>
      <c r="E7986" s="27" t="s">
        <v>65</v>
      </c>
      <c r="F7986" s="29" t="s">
        <v>50</v>
      </c>
      <c r="G7986" s="27">
        <v>3.0000000000000001E-3</v>
      </c>
      <c r="H7986" s="30">
        <f>VLOOKUP(E7986,UPAH!$C:$F,4,0)</f>
        <v>106000</v>
      </c>
      <c r="I7986" s="31">
        <f t="shared" si="835"/>
        <v>318</v>
      </c>
    </row>
    <row r="7987" spans="2:13" ht="15" customHeight="1">
      <c r="C7987" s="28"/>
      <c r="D7987" s="27" t="s">
        <v>49</v>
      </c>
      <c r="E7987" s="27" t="s">
        <v>66</v>
      </c>
      <c r="F7987" s="29" t="s">
        <v>50</v>
      </c>
      <c r="G7987" s="27">
        <v>3.0000000000000001E-3</v>
      </c>
      <c r="H7987" s="30">
        <f>VLOOKUP(E7987,UPAH!$C:$F,4,0)</f>
        <v>111000</v>
      </c>
      <c r="I7987" s="31">
        <f t="shared" si="835"/>
        <v>333</v>
      </c>
    </row>
    <row r="7988" spans="2:13" ht="15" customHeight="1">
      <c r="C7988" s="28"/>
      <c r="D7988" s="28"/>
      <c r="E7988" s="28"/>
      <c r="F7988" s="34" t="s">
        <v>88</v>
      </c>
      <c r="G7988" s="35"/>
      <c r="H7988" s="33"/>
      <c r="I7988" s="32">
        <f>SUM(I7984:I7987)</f>
        <v>9171</v>
      </c>
    </row>
    <row r="7989" spans="2:13" ht="15" customHeight="1">
      <c r="C7989" s="27" t="s">
        <v>80</v>
      </c>
      <c r="D7989" s="27" t="s">
        <v>89</v>
      </c>
      <c r="E7989" s="28"/>
      <c r="F7989" s="28"/>
      <c r="G7989" s="28"/>
      <c r="H7989" s="33"/>
      <c r="I7989" s="28"/>
    </row>
    <row r="7990" spans="2:13" ht="15" customHeight="1">
      <c r="C7990" s="28"/>
      <c r="D7990" s="27" t="s">
        <v>2781</v>
      </c>
      <c r="E7990" s="27" t="s">
        <v>2782</v>
      </c>
      <c r="F7990" s="30" t="str">
        <f>VLOOKUP(E7990,MATERIAL!$C:$F,3,0)</f>
        <v>Bh</v>
      </c>
      <c r="G7990" s="27">
        <v>1.6</v>
      </c>
      <c r="H7990" s="30">
        <f>VLOOKUP(E7990,MATERIAL!$C:$F,4,0)</f>
        <v>85600</v>
      </c>
      <c r="I7990" s="31">
        <f t="shared" ref="I7990:I7993" si="836">+G7990*H7990</f>
        <v>136960</v>
      </c>
    </row>
    <row r="7991" spans="2:13" ht="15" customHeight="1">
      <c r="C7991" s="28"/>
      <c r="D7991" s="27" t="s">
        <v>103</v>
      </c>
      <c r="E7991" s="27" t="s">
        <v>104</v>
      </c>
      <c r="F7991" s="30" t="str">
        <f>VLOOKUP(E7991,MATERIAL!$C:$F,3,0)</f>
        <v>Kg</v>
      </c>
      <c r="G7991" s="27">
        <v>0.68</v>
      </c>
      <c r="H7991" s="30">
        <f>VLOOKUP(E7991,MATERIAL!$C:$F,4,0)</f>
        <v>1250</v>
      </c>
      <c r="I7991" s="31">
        <f t="shared" si="836"/>
        <v>850.00000000000011</v>
      </c>
    </row>
    <row r="7992" spans="2:13" ht="15" customHeight="1">
      <c r="C7992" s="28"/>
      <c r="D7992" s="27" t="s">
        <v>44</v>
      </c>
      <c r="E7992" s="27" t="s">
        <v>2170</v>
      </c>
      <c r="F7992" s="30" t="str">
        <f>VLOOKUP(E7992,MATERIAL!$C:$F,3,0)</f>
        <v>m3</v>
      </c>
      <c r="G7992" s="27">
        <v>1.2999999999999999E-2</v>
      </c>
      <c r="H7992" s="30">
        <f>VLOOKUP(E7992,MATERIAL!$C:$F,4,0)</f>
        <v>131100</v>
      </c>
      <c r="I7992" s="31">
        <f t="shared" si="836"/>
        <v>1704.3</v>
      </c>
    </row>
    <row r="7993" spans="2:13" ht="15" customHeight="1">
      <c r="C7993" s="28"/>
      <c r="D7993" s="27" t="s">
        <v>43</v>
      </c>
      <c r="E7993" s="27" t="s">
        <v>2198</v>
      </c>
      <c r="F7993" s="30" t="str">
        <f>VLOOKUP(E7993,MATERIAL!$C:$F,3,0)</f>
        <v>m3</v>
      </c>
      <c r="G7993" s="27">
        <v>1.0999999999999999E-2</v>
      </c>
      <c r="H7993" s="30">
        <f>VLOOKUP(E7993,MATERIAL!$C:$F,4,0)</f>
        <v>100300</v>
      </c>
      <c r="I7993" s="31">
        <f t="shared" si="836"/>
        <v>1103.3</v>
      </c>
    </row>
    <row r="7994" spans="2:13" ht="15" customHeight="1">
      <c r="C7994" s="28"/>
      <c r="D7994" s="28"/>
      <c r="E7994" s="28"/>
      <c r="F7994" s="34" t="s">
        <v>90</v>
      </c>
      <c r="G7994" s="35"/>
      <c r="H7994" s="33"/>
      <c r="I7994" s="32">
        <f>SUM(I7990:I7993)</f>
        <v>140617.59999999998</v>
      </c>
    </row>
    <row r="7995" spans="2:13" ht="15" customHeight="1">
      <c r="C7995" s="27" t="s">
        <v>81</v>
      </c>
      <c r="D7995" s="27" t="s">
        <v>91</v>
      </c>
      <c r="E7995" s="28"/>
      <c r="F7995" s="28"/>
      <c r="G7995" s="28"/>
      <c r="H7995" s="33"/>
      <c r="I7995" s="33"/>
    </row>
    <row r="7996" spans="2:13" ht="15" customHeight="1">
      <c r="C7996" s="28"/>
      <c r="D7996" s="28"/>
      <c r="E7996" s="28"/>
      <c r="F7996" s="34" t="s">
        <v>92</v>
      </c>
      <c r="G7996" s="35"/>
      <c r="H7996" s="33"/>
      <c r="I7996" s="33"/>
    </row>
    <row r="7997" spans="2:13" ht="15" customHeight="1">
      <c r="C7997" s="27" t="s">
        <v>82</v>
      </c>
      <c r="D7997" s="27" t="s">
        <v>93</v>
      </c>
      <c r="E7997" s="28"/>
      <c r="F7997" s="28"/>
      <c r="G7997" s="28"/>
      <c r="H7997" s="33"/>
      <c r="I7997" s="36">
        <f>I7988+I7994</f>
        <v>149788.59999999998</v>
      </c>
    </row>
    <row r="7998" spans="2:13" ht="15" customHeight="1">
      <c r="C7998" s="27" t="s">
        <v>83</v>
      </c>
      <c r="D7998" s="27" t="str">
        <f>+"Overhead &amp; Profit "&amp;$L$3*100&amp;"%"</f>
        <v>Overhead &amp; Profit 9,5%</v>
      </c>
      <c r="E7998" s="28"/>
      <c r="F7998" s="28"/>
      <c r="G7998" s="27">
        <f>$L$3</f>
        <v>9.5000000000000001E-2</v>
      </c>
      <c r="H7998" s="28"/>
      <c r="I7998" s="36">
        <f>G7998*I7997</f>
        <v>14229.916999999998</v>
      </c>
    </row>
    <row r="7999" spans="2:13" ht="15" customHeight="1">
      <c r="B7999" s="37" t="str">
        <f>+$M$16&amp;J7999</f>
        <v>PSD34</v>
      </c>
      <c r="C7999" s="27" t="s">
        <v>1</v>
      </c>
      <c r="D7999" s="27" t="s">
        <v>94</v>
      </c>
      <c r="E7999" s="28"/>
      <c r="F7999" s="28"/>
      <c r="G7999" s="28"/>
      <c r="H7999" s="33"/>
      <c r="I7999" s="36">
        <f>SUM(I7997:I7998)</f>
        <v>164018.51699999996</v>
      </c>
      <c r="J7999" s="21">
        <v>34</v>
      </c>
    </row>
    <row r="8000" spans="2:13">
      <c r="B8000" s="26"/>
      <c r="M8000" s="21"/>
    </row>
    <row r="8001" spans="2:13">
      <c r="B8001" s="26"/>
      <c r="C8001" s="21" t="str">
        <f>VLOOKUP(B8020,'REKAP ANALISA'!$C:$G,3,0)</f>
        <v>Pemasangan 1 m’ pipa beton diameter 15 - 20 cm</v>
      </c>
      <c r="M8001" s="21"/>
    </row>
    <row r="8002" spans="2:13" ht="15" customHeight="1">
      <c r="C8002" s="27" t="s">
        <v>0</v>
      </c>
      <c r="D8002" s="27" t="s">
        <v>60</v>
      </c>
      <c r="E8002" s="27" t="s">
        <v>59</v>
      </c>
      <c r="F8002" s="27" t="s">
        <v>61</v>
      </c>
      <c r="G8002" s="27" t="s">
        <v>62</v>
      </c>
      <c r="H8002" s="27" t="s">
        <v>85</v>
      </c>
      <c r="I8002" s="27" t="s">
        <v>86</v>
      </c>
    </row>
    <row r="8003" spans="2:13" ht="15" customHeight="1">
      <c r="C8003" s="27" t="s">
        <v>14</v>
      </c>
      <c r="D8003" s="27" t="s">
        <v>87</v>
      </c>
      <c r="E8003" s="28"/>
      <c r="F8003" s="28"/>
      <c r="G8003" s="28"/>
      <c r="H8003" s="33"/>
      <c r="I8003" s="28"/>
    </row>
    <row r="8004" spans="2:13" ht="15" customHeight="1">
      <c r="C8004" s="28"/>
      <c r="D8004" s="27" t="s">
        <v>53</v>
      </c>
      <c r="E8004" s="27" t="s">
        <v>63</v>
      </c>
      <c r="F8004" s="29" t="s">
        <v>50</v>
      </c>
      <c r="G8004" s="27">
        <v>0.14000000000000001</v>
      </c>
      <c r="H8004" s="30">
        <f>VLOOKUP(E8004,UPAH!$C:$F,4,0)</f>
        <v>93000</v>
      </c>
      <c r="I8004" s="31">
        <f t="shared" ref="I8004:I8007" si="837">+G8004*H8004</f>
        <v>13020.000000000002</v>
      </c>
    </row>
    <row r="8005" spans="2:13" ht="15" customHeight="1">
      <c r="C8005" s="28"/>
      <c r="D8005" s="27" t="s">
        <v>2167</v>
      </c>
      <c r="E8005" s="27" t="s">
        <v>64</v>
      </c>
      <c r="F8005" s="29" t="s">
        <v>50</v>
      </c>
      <c r="G8005" s="27">
        <v>7.0000000000000007E-2</v>
      </c>
      <c r="H8005" s="30">
        <f>VLOOKUP(E8005,UPAH!$C:$F,4,0)</f>
        <v>98000</v>
      </c>
      <c r="I8005" s="31">
        <f t="shared" si="837"/>
        <v>6860.0000000000009</v>
      </c>
    </row>
    <row r="8006" spans="2:13" ht="15" customHeight="1">
      <c r="C8006" s="28"/>
      <c r="D8006" s="27" t="s">
        <v>51</v>
      </c>
      <c r="E8006" s="27" t="s">
        <v>65</v>
      </c>
      <c r="F8006" s="29" t="s">
        <v>50</v>
      </c>
      <c r="G8006" s="27">
        <v>7.0000000000000001E-3</v>
      </c>
      <c r="H8006" s="30">
        <f>VLOOKUP(E8006,UPAH!$C:$F,4,0)</f>
        <v>106000</v>
      </c>
      <c r="I8006" s="31">
        <f t="shared" si="837"/>
        <v>742</v>
      </c>
    </row>
    <row r="8007" spans="2:13" ht="15" customHeight="1">
      <c r="C8007" s="28"/>
      <c r="D8007" s="27" t="s">
        <v>49</v>
      </c>
      <c r="E8007" s="27" t="s">
        <v>66</v>
      </c>
      <c r="F8007" s="29" t="s">
        <v>50</v>
      </c>
      <c r="G8007" s="27">
        <v>7.0000000000000001E-3</v>
      </c>
      <c r="H8007" s="30">
        <f>VLOOKUP(E8007,UPAH!$C:$F,4,0)</f>
        <v>111000</v>
      </c>
      <c r="I8007" s="31">
        <f t="shared" si="837"/>
        <v>777</v>
      </c>
    </row>
    <row r="8008" spans="2:13" ht="15" customHeight="1">
      <c r="C8008" s="28"/>
      <c r="D8008" s="28"/>
      <c r="E8008" s="28"/>
      <c r="F8008" s="34" t="s">
        <v>88</v>
      </c>
      <c r="G8008" s="35"/>
      <c r="H8008" s="33"/>
      <c r="I8008" s="32">
        <f>SUM(I8004:I8007)</f>
        <v>21399.000000000004</v>
      </c>
    </row>
    <row r="8009" spans="2:13" ht="15" customHeight="1">
      <c r="C8009" s="27" t="s">
        <v>80</v>
      </c>
      <c r="D8009" s="27" t="s">
        <v>89</v>
      </c>
      <c r="E8009" s="28"/>
      <c r="F8009" s="28"/>
      <c r="G8009" s="28"/>
      <c r="H8009" s="33"/>
      <c r="I8009" s="28"/>
    </row>
    <row r="8010" spans="2:13" ht="15" customHeight="1">
      <c r="C8010" s="28"/>
      <c r="D8010" s="27" t="s">
        <v>2783</v>
      </c>
      <c r="E8010" s="27" t="s">
        <v>2784</v>
      </c>
      <c r="F8010" s="30" t="str">
        <f>VLOOKUP(E8010,MATERIAL!$C:$F,3,0)</f>
        <v>Bh</v>
      </c>
      <c r="G8010" s="27">
        <v>1.1000000000000001</v>
      </c>
      <c r="H8010" s="30">
        <f>VLOOKUP(E8010,MATERIAL!$C:$F,4,0)</f>
        <v>107400</v>
      </c>
      <c r="I8010" s="31">
        <f t="shared" ref="I8010:I8014" si="838">+G8010*H8010</f>
        <v>118140.00000000001</v>
      </c>
    </row>
    <row r="8011" spans="2:13" ht="15" customHeight="1">
      <c r="C8011" s="28"/>
      <c r="D8011" s="27" t="s">
        <v>74</v>
      </c>
      <c r="E8011" s="27" t="s">
        <v>2171</v>
      </c>
      <c r="F8011" s="30" t="str">
        <f>VLOOKUP(E8011,MATERIAL!$C:$F,3,0)</f>
        <v>Buah</v>
      </c>
      <c r="G8011" s="27">
        <v>2.7E-2</v>
      </c>
      <c r="H8011" s="30">
        <f>VLOOKUP(E8011,MATERIAL!$C:$F,4,0)</f>
        <v>700</v>
      </c>
      <c r="I8011" s="31">
        <f t="shared" si="838"/>
        <v>18.899999999999999</v>
      </c>
    </row>
    <row r="8012" spans="2:13" ht="15" customHeight="1">
      <c r="C8012" s="28"/>
      <c r="D8012" s="27" t="s">
        <v>103</v>
      </c>
      <c r="E8012" s="27" t="s">
        <v>104</v>
      </c>
      <c r="F8012" s="30" t="str">
        <f>VLOOKUP(E8012,MATERIAL!$C:$F,3,0)</f>
        <v>Kg</v>
      </c>
      <c r="G8012" s="27">
        <v>3.92</v>
      </c>
      <c r="H8012" s="30">
        <f>VLOOKUP(E8012,MATERIAL!$C:$F,4,0)</f>
        <v>1250</v>
      </c>
      <c r="I8012" s="31">
        <f t="shared" si="838"/>
        <v>4900</v>
      </c>
    </row>
    <row r="8013" spans="2:13" ht="15" customHeight="1">
      <c r="C8013" s="28"/>
      <c r="D8013" s="27" t="s">
        <v>44</v>
      </c>
      <c r="E8013" s="27" t="s">
        <v>2170</v>
      </c>
      <c r="F8013" s="30" t="str">
        <f>VLOOKUP(E8013,MATERIAL!$C:$F,3,0)</f>
        <v>m3</v>
      </c>
      <c r="G8013" s="27">
        <v>5.6000000000000001E-2</v>
      </c>
      <c r="H8013" s="30">
        <f>VLOOKUP(E8013,MATERIAL!$C:$F,4,0)</f>
        <v>131100</v>
      </c>
      <c r="I8013" s="31">
        <f t="shared" si="838"/>
        <v>7341.6</v>
      </c>
    </row>
    <row r="8014" spans="2:13" ht="15" customHeight="1">
      <c r="C8014" s="28"/>
      <c r="D8014" s="27" t="s">
        <v>43</v>
      </c>
      <c r="E8014" s="27" t="s">
        <v>2198</v>
      </c>
      <c r="F8014" s="30" t="str">
        <f>VLOOKUP(E8014,MATERIAL!$C:$F,3,0)</f>
        <v>m3</v>
      </c>
      <c r="G8014" s="27">
        <v>2.4E-2</v>
      </c>
      <c r="H8014" s="30">
        <f>VLOOKUP(E8014,MATERIAL!$C:$F,4,0)</f>
        <v>100300</v>
      </c>
      <c r="I8014" s="31">
        <f t="shared" si="838"/>
        <v>2407.2000000000003</v>
      </c>
    </row>
    <row r="8015" spans="2:13" ht="15" customHeight="1">
      <c r="C8015" s="28"/>
      <c r="D8015" s="28"/>
      <c r="E8015" s="28"/>
      <c r="F8015" s="34" t="s">
        <v>90</v>
      </c>
      <c r="G8015" s="35"/>
      <c r="H8015" s="33"/>
      <c r="I8015" s="32">
        <f>SUM(I8010:I8014)</f>
        <v>132807.70000000001</v>
      </c>
    </row>
    <row r="8016" spans="2:13" ht="15" customHeight="1">
      <c r="C8016" s="27" t="s">
        <v>81</v>
      </c>
      <c r="D8016" s="27" t="s">
        <v>91</v>
      </c>
      <c r="E8016" s="28"/>
      <c r="F8016" s="28"/>
      <c r="G8016" s="28"/>
      <c r="H8016" s="33"/>
      <c r="I8016" s="33"/>
    </row>
    <row r="8017" spans="2:13" ht="15" customHeight="1">
      <c r="C8017" s="28"/>
      <c r="D8017" s="28"/>
      <c r="E8017" s="28"/>
      <c r="F8017" s="34" t="s">
        <v>92</v>
      </c>
      <c r="G8017" s="35"/>
      <c r="H8017" s="33"/>
      <c r="I8017" s="33"/>
    </row>
    <row r="8018" spans="2:13" ht="15" customHeight="1">
      <c r="C8018" s="27" t="s">
        <v>82</v>
      </c>
      <c r="D8018" s="27" t="s">
        <v>93</v>
      </c>
      <c r="E8018" s="28"/>
      <c r="F8018" s="28"/>
      <c r="G8018" s="28"/>
      <c r="H8018" s="33"/>
      <c r="I8018" s="36">
        <f>I8008+I8015</f>
        <v>154206.70000000001</v>
      </c>
    </row>
    <row r="8019" spans="2:13" ht="15" customHeight="1">
      <c r="C8019" s="27" t="s">
        <v>83</v>
      </c>
      <c r="D8019" s="27" t="str">
        <f>+"Overhead &amp; Profit "&amp;$L$3*100&amp;"%"</f>
        <v>Overhead &amp; Profit 9,5%</v>
      </c>
      <c r="E8019" s="28"/>
      <c r="F8019" s="28"/>
      <c r="G8019" s="27">
        <f>$L$3</f>
        <v>9.5000000000000001E-2</v>
      </c>
      <c r="H8019" s="28"/>
      <c r="I8019" s="36">
        <f>G8019*I8018</f>
        <v>14649.636500000001</v>
      </c>
    </row>
    <row r="8020" spans="2:13">
      <c r="B8020" s="37" t="str">
        <f>+$M$16&amp;J8020</f>
        <v>PSD35</v>
      </c>
      <c r="C8020" s="27" t="s">
        <v>1</v>
      </c>
      <c r="D8020" s="27" t="s">
        <v>94</v>
      </c>
      <c r="E8020" s="28"/>
      <c r="F8020" s="28"/>
      <c r="G8020" s="28"/>
      <c r="H8020" s="33"/>
      <c r="I8020" s="36">
        <f>SUM(I8018:I8019)</f>
        <v>168856.3365</v>
      </c>
      <c r="J8020" s="21">
        <v>35</v>
      </c>
      <c r="M8020" s="21"/>
    </row>
    <row r="8021" spans="2:13">
      <c r="B8021" s="26"/>
      <c r="M8021" s="21"/>
    </row>
    <row r="8022" spans="2:13" ht="15" customHeight="1">
      <c r="B8022" s="26"/>
      <c r="C8022" s="21" t="str">
        <f>VLOOKUP(B8041,'REKAP ANALISA'!$C:$G,3,0)</f>
        <v>Pemasangan 1 m’ pipa beton diameter 30 - 100 cm</v>
      </c>
    </row>
    <row r="8023" spans="2:13" ht="15" customHeight="1">
      <c r="C8023" s="27" t="s">
        <v>0</v>
      </c>
      <c r="D8023" s="27" t="s">
        <v>60</v>
      </c>
      <c r="E8023" s="27" t="s">
        <v>59</v>
      </c>
      <c r="F8023" s="27" t="s">
        <v>61</v>
      </c>
      <c r="G8023" s="27" t="s">
        <v>62</v>
      </c>
      <c r="H8023" s="27" t="s">
        <v>85</v>
      </c>
      <c r="I8023" s="27" t="s">
        <v>86</v>
      </c>
    </row>
    <row r="8024" spans="2:13" ht="15" customHeight="1">
      <c r="C8024" s="27" t="s">
        <v>14</v>
      </c>
      <c r="D8024" s="27" t="s">
        <v>87</v>
      </c>
      <c r="E8024" s="28"/>
      <c r="F8024" s="28"/>
      <c r="G8024" s="28"/>
      <c r="H8024" s="28"/>
      <c r="I8024" s="28"/>
    </row>
    <row r="8025" spans="2:13" ht="15" customHeight="1">
      <c r="C8025" s="28"/>
      <c r="D8025" s="27" t="s">
        <v>53</v>
      </c>
      <c r="E8025" s="27" t="s">
        <v>63</v>
      </c>
      <c r="F8025" s="29" t="s">
        <v>50</v>
      </c>
      <c r="G8025" s="27">
        <v>0.38</v>
      </c>
      <c r="H8025" s="30">
        <f>VLOOKUP(E8025,UPAH!$C:$F,4,0)</f>
        <v>93000</v>
      </c>
      <c r="I8025" s="31">
        <f t="shared" ref="I8025:I8028" si="839">+G8025*H8025</f>
        <v>35340</v>
      </c>
    </row>
    <row r="8026" spans="2:13" ht="15" customHeight="1">
      <c r="C8026" s="28"/>
      <c r="D8026" s="27" t="s">
        <v>2167</v>
      </c>
      <c r="E8026" s="27" t="s">
        <v>64</v>
      </c>
      <c r="F8026" s="29" t="s">
        <v>50</v>
      </c>
      <c r="G8026" s="27">
        <v>0.19</v>
      </c>
      <c r="H8026" s="30">
        <f>VLOOKUP(E8026,UPAH!$C:$F,4,0)</f>
        <v>98000</v>
      </c>
      <c r="I8026" s="31">
        <f t="shared" si="839"/>
        <v>18620</v>
      </c>
    </row>
    <row r="8027" spans="2:13" ht="15" customHeight="1">
      <c r="C8027" s="28"/>
      <c r="D8027" s="27" t="s">
        <v>51</v>
      </c>
      <c r="E8027" s="27" t="s">
        <v>65</v>
      </c>
      <c r="F8027" s="29" t="s">
        <v>50</v>
      </c>
      <c r="G8027" s="27">
        <v>1.9E-2</v>
      </c>
      <c r="H8027" s="30">
        <f>VLOOKUP(E8027,UPAH!$C:$F,4,0)</f>
        <v>106000</v>
      </c>
      <c r="I8027" s="31">
        <f t="shared" si="839"/>
        <v>2014</v>
      </c>
    </row>
    <row r="8028" spans="2:13" ht="15" customHeight="1">
      <c r="C8028" s="28"/>
      <c r="D8028" s="27" t="s">
        <v>49</v>
      </c>
      <c r="E8028" s="27" t="s">
        <v>66</v>
      </c>
      <c r="F8028" s="29" t="s">
        <v>50</v>
      </c>
      <c r="G8028" s="27">
        <v>1.9E-2</v>
      </c>
      <c r="H8028" s="30">
        <f>VLOOKUP(E8028,UPAH!$C:$F,4,0)</f>
        <v>111000</v>
      </c>
      <c r="I8028" s="31">
        <f t="shared" si="839"/>
        <v>2109</v>
      </c>
    </row>
    <row r="8029" spans="2:13" ht="15" customHeight="1">
      <c r="C8029" s="28"/>
      <c r="D8029" s="28"/>
      <c r="E8029" s="28"/>
      <c r="F8029" s="34" t="s">
        <v>88</v>
      </c>
      <c r="G8029" s="35"/>
      <c r="H8029" s="33"/>
      <c r="I8029" s="32">
        <f>SUM(I8025:I8028)</f>
        <v>58083</v>
      </c>
    </row>
    <row r="8030" spans="2:13" ht="15" customHeight="1">
      <c r="C8030" s="27" t="s">
        <v>80</v>
      </c>
      <c r="D8030" s="27" t="s">
        <v>89</v>
      </c>
      <c r="E8030" s="28"/>
      <c r="F8030" s="28"/>
      <c r="G8030" s="28"/>
      <c r="H8030" s="33"/>
      <c r="I8030" s="28"/>
    </row>
    <row r="8031" spans="2:13" ht="15" customHeight="1">
      <c r="C8031" s="28"/>
      <c r="D8031" s="27" t="str">
        <f>VLOOKUP(E8031,MATERIAL!$C:$D,2,0)</f>
        <v>Pipa Beton</v>
      </c>
      <c r="E8031" s="27" t="s">
        <v>2784</v>
      </c>
      <c r="F8031" s="30" t="str">
        <f>VLOOKUP(E8031,MATERIAL!$C:$F,3,0)</f>
        <v>Bh</v>
      </c>
      <c r="G8031" s="27">
        <v>1.1000000000000001</v>
      </c>
      <c r="H8031" s="30">
        <f>VLOOKUP(E8031,MATERIAL!$C:$F,4,0)</f>
        <v>107400</v>
      </c>
      <c r="I8031" s="31">
        <f t="shared" ref="I8031:I8035" si="840">+G8031*H8031</f>
        <v>118140.00000000001</v>
      </c>
    </row>
    <row r="8032" spans="2:13" ht="15" customHeight="1">
      <c r="C8032" s="28"/>
      <c r="D8032" s="27" t="s">
        <v>74</v>
      </c>
      <c r="E8032" s="27" t="s">
        <v>2171</v>
      </c>
      <c r="F8032" s="30" t="str">
        <f>VLOOKUP(E8032,MATERIAL!$C:$F,3,0)</f>
        <v>Buah</v>
      </c>
      <c r="G8032" s="27">
        <v>0.55000000000000004</v>
      </c>
      <c r="H8032" s="30">
        <f>VLOOKUP(E8032,MATERIAL!$C:$F,4,0)</f>
        <v>700</v>
      </c>
      <c r="I8032" s="31">
        <f t="shared" si="840"/>
        <v>385.00000000000006</v>
      </c>
    </row>
    <row r="8033" spans="2:13" ht="15" customHeight="1">
      <c r="C8033" s="28"/>
      <c r="D8033" s="27" t="s">
        <v>103</v>
      </c>
      <c r="E8033" s="27" t="s">
        <v>104</v>
      </c>
      <c r="F8033" s="30" t="str">
        <f>VLOOKUP(E8033,MATERIAL!$C:$F,3,0)</f>
        <v>Kg</v>
      </c>
      <c r="G8033" s="27">
        <v>10.3</v>
      </c>
      <c r="H8033" s="30">
        <f>VLOOKUP(E8033,MATERIAL!$C:$F,4,0)</f>
        <v>1250</v>
      </c>
      <c r="I8033" s="31">
        <f t="shared" si="840"/>
        <v>12875</v>
      </c>
    </row>
    <row r="8034" spans="2:13" ht="15" customHeight="1">
      <c r="C8034" s="28"/>
      <c r="D8034" s="27" t="s">
        <v>44</v>
      </c>
      <c r="E8034" s="27" t="s">
        <v>2170</v>
      </c>
      <c r="F8034" s="30" t="str">
        <f>VLOOKUP(E8034,MATERIAL!$C:$F,3,0)</f>
        <v>m3</v>
      </c>
      <c r="G8034" s="27">
        <v>6.0999999999999999E-2</v>
      </c>
      <c r="H8034" s="30">
        <f>VLOOKUP(E8034,MATERIAL!$C:$F,4,0)</f>
        <v>131100</v>
      </c>
      <c r="I8034" s="31">
        <f t="shared" si="840"/>
        <v>7997.0999999999995</v>
      </c>
    </row>
    <row r="8035" spans="2:13" ht="15" customHeight="1">
      <c r="C8035" s="28"/>
      <c r="D8035" s="27" t="s">
        <v>43</v>
      </c>
      <c r="E8035" s="27" t="s">
        <v>2198</v>
      </c>
      <c r="F8035" s="30" t="str">
        <f>VLOOKUP(E8035,MATERIAL!$C:$F,3,0)</f>
        <v>m3</v>
      </c>
      <c r="G8035" s="27">
        <v>6.9000000000000006E-2</v>
      </c>
      <c r="H8035" s="30">
        <f>VLOOKUP(E8035,MATERIAL!$C:$F,4,0)</f>
        <v>100300</v>
      </c>
      <c r="I8035" s="31">
        <f t="shared" si="840"/>
        <v>6920.7000000000007</v>
      </c>
    </row>
    <row r="8036" spans="2:13" ht="15" customHeight="1">
      <c r="C8036" s="28"/>
      <c r="D8036" s="28"/>
      <c r="E8036" s="28"/>
      <c r="F8036" s="34" t="s">
        <v>90</v>
      </c>
      <c r="G8036" s="35"/>
      <c r="H8036" s="33"/>
      <c r="I8036" s="32">
        <f>SUM(I8031:I8035)</f>
        <v>146317.80000000002</v>
      </c>
    </row>
    <row r="8037" spans="2:13" ht="15" customHeight="1">
      <c r="C8037" s="27" t="s">
        <v>81</v>
      </c>
      <c r="D8037" s="27" t="s">
        <v>91</v>
      </c>
      <c r="E8037" s="28"/>
      <c r="F8037" s="28"/>
      <c r="G8037" s="28"/>
      <c r="H8037" s="33"/>
      <c r="I8037" s="33"/>
    </row>
    <row r="8038" spans="2:13" ht="15" customHeight="1">
      <c r="C8038" s="28"/>
      <c r="D8038" s="28"/>
      <c r="E8038" s="28"/>
      <c r="F8038" s="34" t="s">
        <v>92</v>
      </c>
      <c r="G8038" s="35"/>
      <c r="H8038" s="33"/>
      <c r="I8038" s="33"/>
    </row>
    <row r="8039" spans="2:13" ht="15" customHeight="1">
      <c r="C8039" s="27" t="s">
        <v>82</v>
      </c>
      <c r="D8039" s="27" t="s">
        <v>93</v>
      </c>
      <c r="E8039" s="28"/>
      <c r="F8039" s="28"/>
      <c r="G8039" s="28"/>
      <c r="H8039" s="33"/>
      <c r="I8039" s="36">
        <f>I8029+I8036</f>
        <v>204400.80000000002</v>
      </c>
    </row>
    <row r="8040" spans="2:13" ht="15" customHeight="1">
      <c r="C8040" s="27" t="s">
        <v>83</v>
      </c>
      <c r="D8040" s="27" t="str">
        <f>+"Overhead &amp; Profit "&amp;$L$3*100&amp;"%"</f>
        <v>Overhead &amp; Profit 9,5%</v>
      </c>
      <c r="E8040" s="28"/>
      <c r="F8040" s="28"/>
      <c r="G8040" s="27">
        <f>$L$3</f>
        <v>9.5000000000000001E-2</v>
      </c>
      <c r="H8040" s="28"/>
      <c r="I8040" s="36">
        <f>G8040*I8039</f>
        <v>19418.076000000001</v>
      </c>
    </row>
    <row r="8041" spans="2:13">
      <c r="B8041" s="37" t="str">
        <f>+$M$16&amp;J8041</f>
        <v>PSD36</v>
      </c>
      <c r="C8041" s="27" t="s">
        <v>1</v>
      </c>
      <c r="D8041" s="27" t="s">
        <v>94</v>
      </c>
      <c r="E8041" s="28"/>
      <c r="F8041" s="28"/>
      <c r="G8041" s="28"/>
      <c r="H8041" s="33"/>
      <c r="I8041" s="36">
        <f>SUM(I8039:I8040)</f>
        <v>223818.87600000002</v>
      </c>
      <c r="J8041" s="21">
        <v>36</v>
      </c>
      <c r="M8041" s="21"/>
    </row>
    <row r="8042" spans="2:13">
      <c r="B8042" s="26"/>
      <c r="M8042" s="21"/>
    </row>
    <row r="8043" spans="2:13" ht="15" customHeight="1">
      <c r="B8043" s="26"/>
      <c r="C8043" s="21" t="str">
        <f>VLOOKUP(B8062,'REKAP ANALISA'!$C:$G,3,0)</f>
        <v>Pemasangan 1 m’ buis beton beton diameter 20 cm</v>
      </c>
    </row>
    <row r="8044" spans="2:13" ht="15" customHeight="1">
      <c r="C8044" s="27" t="s">
        <v>0</v>
      </c>
      <c r="D8044" s="27" t="s">
        <v>60</v>
      </c>
      <c r="E8044" s="27" t="s">
        <v>59</v>
      </c>
      <c r="F8044" s="27" t="s">
        <v>61</v>
      </c>
      <c r="G8044" s="27" t="s">
        <v>62</v>
      </c>
      <c r="H8044" s="27" t="s">
        <v>85</v>
      </c>
      <c r="I8044" s="27" t="s">
        <v>86</v>
      </c>
    </row>
    <row r="8045" spans="2:13" ht="15" customHeight="1">
      <c r="C8045" s="27" t="s">
        <v>14</v>
      </c>
      <c r="D8045" s="27" t="s">
        <v>87</v>
      </c>
      <c r="E8045" s="28"/>
      <c r="F8045" s="28"/>
      <c r="G8045" s="28"/>
      <c r="H8045" s="33"/>
      <c r="I8045" s="28"/>
    </row>
    <row r="8046" spans="2:13" ht="15" customHeight="1">
      <c r="C8046" s="28"/>
      <c r="D8046" s="27" t="s">
        <v>53</v>
      </c>
      <c r="E8046" s="27" t="s">
        <v>63</v>
      </c>
      <c r="F8046" s="29" t="s">
        <v>50</v>
      </c>
      <c r="G8046" s="27">
        <v>0.14000000000000001</v>
      </c>
      <c r="H8046" s="30">
        <f>VLOOKUP(E8046,UPAH!$C:$F,4,0)</f>
        <v>93000</v>
      </c>
      <c r="I8046" s="31">
        <f t="shared" ref="I8046:I8049" si="841">+G8046*H8046</f>
        <v>13020.000000000002</v>
      </c>
    </row>
    <row r="8047" spans="2:13" ht="15" customHeight="1">
      <c r="C8047" s="28"/>
      <c r="D8047" s="27" t="s">
        <v>2167</v>
      </c>
      <c r="E8047" s="27" t="s">
        <v>64</v>
      </c>
      <c r="F8047" s="29" t="s">
        <v>50</v>
      </c>
      <c r="G8047" s="27">
        <v>7.0000000000000007E-2</v>
      </c>
      <c r="H8047" s="30">
        <f>VLOOKUP(E8047,UPAH!$C:$F,4,0)</f>
        <v>98000</v>
      </c>
      <c r="I8047" s="31">
        <f t="shared" si="841"/>
        <v>6860.0000000000009</v>
      </c>
    </row>
    <row r="8048" spans="2:13" ht="15" customHeight="1">
      <c r="C8048" s="28"/>
      <c r="D8048" s="27" t="s">
        <v>51</v>
      </c>
      <c r="E8048" s="27" t="s">
        <v>65</v>
      </c>
      <c r="F8048" s="29" t="s">
        <v>50</v>
      </c>
      <c r="G8048" s="27">
        <v>7.0000000000000001E-3</v>
      </c>
      <c r="H8048" s="30">
        <f>VLOOKUP(E8048,UPAH!$C:$F,4,0)</f>
        <v>106000</v>
      </c>
      <c r="I8048" s="31">
        <f t="shared" si="841"/>
        <v>742</v>
      </c>
    </row>
    <row r="8049" spans="2:13" ht="15" customHeight="1">
      <c r="C8049" s="28"/>
      <c r="D8049" s="27" t="s">
        <v>49</v>
      </c>
      <c r="E8049" s="27" t="s">
        <v>66</v>
      </c>
      <c r="F8049" s="29" t="s">
        <v>50</v>
      </c>
      <c r="G8049" s="27">
        <v>7.0000000000000001E-3</v>
      </c>
      <c r="H8049" s="30">
        <f>VLOOKUP(E8049,UPAH!$C:$F,4,0)</f>
        <v>111000</v>
      </c>
      <c r="I8049" s="31">
        <f t="shared" si="841"/>
        <v>777</v>
      </c>
    </row>
    <row r="8050" spans="2:13" ht="15" customHeight="1">
      <c r="C8050" s="28"/>
      <c r="D8050" s="28"/>
      <c r="E8050" s="28"/>
      <c r="F8050" s="34" t="s">
        <v>88</v>
      </c>
      <c r="G8050" s="35"/>
      <c r="H8050" s="33"/>
      <c r="I8050" s="32">
        <f>SUM(I8046:I8049)</f>
        <v>21399.000000000004</v>
      </c>
    </row>
    <row r="8051" spans="2:13" ht="15" customHeight="1">
      <c r="C8051" s="27" t="s">
        <v>80</v>
      </c>
      <c r="D8051" s="27" t="s">
        <v>89</v>
      </c>
      <c r="E8051" s="28"/>
      <c r="F8051" s="28"/>
      <c r="G8051" s="28"/>
      <c r="H8051" s="33"/>
      <c r="I8051" s="28"/>
    </row>
    <row r="8052" spans="2:13" ht="15" customHeight="1">
      <c r="C8052" s="28"/>
      <c r="D8052" s="27" t="str">
        <f>VLOOKUP(E8052,MATERIAL!$C:$D,2,0)</f>
        <v>Buis Beton Grevel Ø 20 Cm Tanpa Tulang, Panjang 1 M</v>
      </c>
      <c r="E8052" s="27" t="s">
        <v>2785</v>
      </c>
      <c r="F8052" s="30" t="str">
        <f>VLOOKUP(E8052,MATERIAL!$C:$F,3,0)</f>
        <v>Buah</v>
      </c>
      <c r="G8052" s="27">
        <v>1.1000000000000001</v>
      </c>
      <c r="H8052" s="30">
        <f>VLOOKUP(E8052,MATERIAL!$C:$F,4,0)</f>
        <v>55700</v>
      </c>
      <c r="I8052" s="31">
        <f t="shared" ref="I8052:I8056" si="842">+G8052*H8052</f>
        <v>61270.000000000007</v>
      </c>
    </row>
    <row r="8053" spans="2:13" ht="15" customHeight="1">
      <c r="C8053" s="28"/>
      <c r="D8053" s="27" t="s">
        <v>74</v>
      </c>
      <c r="E8053" s="27" t="s">
        <v>2171</v>
      </c>
      <c r="F8053" s="30" t="str">
        <f>VLOOKUP(E8053,MATERIAL!$C:$F,3,0)</f>
        <v>Buah</v>
      </c>
      <c r="G8053" s="27">
        <v>2.7E-2</v>
      </c>
      <c r="H8053" s="30">
        <f>VLOOKUP(E8053,MATERIAL!$C:$F,4,0)</f>
        <v>700</v>
      </c>
      <c r="I8053" s="31">
        <f t="shared" si="842"/>
        <v>18.899999999999999</v>
      </c>
    </row>
    <row r="8054" spans="2:13" ht="15" customHeight="1">
      <c r="C8054" s="28"/>
      <c r="D8054" s="27" t="s">
        <v>103</v>
      </c>
      <c r="E8054" s="27" t="s">
        <v>104</v>
      </c>
      <c r="F8054" s="30" t="str">
        <f>VLOOKUP(E8054,MATERIAL!$C:$F,3,0)</f>
        <v>Kg</v>
      </c>
      <c r="G8054" s="27">
        <v>3.92</v>
      </c>
      <c r="H8054" s="30">
        <f>VLOOKUP(E8054,MATERIAL!$C:$F,4,0)</f>
        <v>1250</v>
      </c>
      <c r="I8054" s="31">
        <f t="shared" si="842"/>
        <v>4900</v>
      </c>
    </row>
    <row r="8055" spans="2:13" ht="15" customHeight="1">
      <c r="C8055" s="28"/>
      <c r="D8055" s="27" t="s">
        <v>44</v>
      </c>
      <c r="E8055" s="27" t="s">
        <v>2170</v>
      </c>
      <c r="F8055" s="30" t="str">
        <f>VLOOKUP(E8055,MATERIAL!$C:$F,3,0)</f>
        <v>m3</v>
      </c>
      <c r="G8055" s="27">
        <v>5.6000000000000001E-2</v>
      </c>
      <c r="H8055" s="30">
        <f>VLOOKUP(E8055,MATERIAL!$C:$F,4,0)</f>
        <v>131100</v>
      </c>
      <c r="I8055" s="31">
        <f t="shared" si="842"/>
        <v>7341.6</v>
      </c>
    </row>
    <row r="8056" spans="2:13" ht="15" customHeight="1">
      <c r="C8056" s="28"/>
      <c r="D8056" s="27" t="s">
        <v>43</v>
      </c>
      <c r="E8056" s="27" t="s">
        <v>2198</v>
      </c>
      <c r="F8056" s="30" t="str">
        <f>VLOOKUP(E8056,MATERIAL!$C:$F,3,0)</f>
        <v>m3</v>
      </c>
      <c r="G8056" s="27">
        <v>2.4E-2</v>
      </c>
      <c r="H8056" s="30">
        <f>VLOOKUP(E8056,MATERIAL!$C:$F,4,0)</f>
        <v>100300</v>
      </c>
      <c r="I8056" s="31">
        <f t="shared" si="842"/>
        <v>2407.2000000000003</v>
      </c>
    </row>
    <row r="8057" spans="2:13" ht="15" customHeight="1">
      <c r="C8057" s="28"/>
      <c r="D8057" s="28"/>
      <c r="E8057" s="28"/>
      <c r="F8057" s="34" t="s">
        <v>90</v>
      </c>
      <c r="G8057" s="35"/>
      <c r="H8057" s="33"/>
      <c r="I8057" s="32">
        <f>SUM(I8052:I8056)</f>
        <v>75937.700000000012</v>
      </c>
    </row>
    <row r="8058" spans="2:13" ht="15" customHeight="1">
      <c r="C8058" s="27" t="s">
        <v>81</v>
      </c>
      <c r="D8058" s="27" t="s">
        <v>91</v>
      </c>
      <c r="E8058" s="28"/>
      <c r="F8058" s="28"/>
      <c r="G8058" s="28"/>
      <c r="H8058" s="33"/>
      <c r="I8058" s="33"/>
    </row>
    <row r="8059" spans="2:13" ht="15" customHeight="1">
      <c r="C8059" s="28"/>
      <c r="D8059" s="28"/>
      <c r="E8059" s="28"/>
      <c r="F8059" s="34" t="s">
        <v>92</v>
      </c>
      <c r="G8059" s="35"/>
      <c r="H8059" s="33"/>
      <c r="I8059" s="33"/>
    </row>
    <row r="8060" spans="2:13" ht="15" customHeight="1">
      <c r="C8060" s="27" t="s">
        <v>82</v>
      </c>
      <c r="D8060" s="27" t="s">
        <v>93</v>
      </c>
      <c r="E8060" s="28"/>
      <c r="F8060" s="28"/>
      <c r="G8060" s="28"/>
      <c r="H8060" s="33"/>
      <c r="I8060" s="36">
        <f>I8050+I8057</f>
        <v>97336.700000000012</v>
      </c>
    </row>
    <row r="8061" spans="2:13" ht="15" customHeight="1">
      <c r="C8061" s="27" t="s">
        <v>83</v>
      </c>
      <c r="D8061" s="27" t="str">
        <f>+"Overhead &amp; Profit "&amp;$L$3*100&amp;"%"</f>
        <v>Overhead &amp; Profit 9,5%</v>
      </c>
      <c r="E8061" s="28"/>
      <c r="F8061" s="28"/>
      <c r="G8061" s="27">
        <f>$L$3</f>
        <v>9.5000000000000001E-2</v>
      </c>
      <c r="H8061" s="28"/>
      <c r="I8061" s="36">
        <f>G8061*I8060</f>
        <v>9246.9865000000009</v>
      </c>
    </row>
    <row r="8062" spans="2:13">
      <c r="B8062" s="37" t="str">
        <f>+$M$16&amp;J8062</f>
        <v>PSD37</v>
      </c>
      <c r="C8062" s="27" t="s">
        <v>1</v>
      </c>
      <c r="D8062" s="27" t="s">
        <v>94</v>
      </c>
      <c r="E8062" s="28"/>
      <c r="F8062" s="28"/>
      <c r="G8062" s="28"/>
      <c r="H8062" s="33"/>
      <c r="I8062" s="36">
        <f>SUM(I8060:I8061)</f>
        <v>106583.68650000001</v>
      </c>
      <c r="J8062" s="21">
        <v>37</v>
      </c>
      <c r="M8062" s="21"/>
    </row>
    <row r="8063" spans="2:13">
      <c r="B8063" s="26"/>
      <c r="M8063" s="21"/>
    </row>
    <row r="8064" spans="2:13" ht="15" customHeight="1">
      <c r="B8064" s="26"/>
      <c r="C8064" s="21" t="str">
        <f>VLOOKUP(B8083,'REKAP ANALISA'!$C:$G,3,0)</f>
        <v>Pemasangan 1 m’ buis beton beton diameter 30 cm</v>
      </c>
    </row>
    <row r="8065" spans="3:9" ht="15" customHeight="1">
      <c r="C8065" s="27" t="s">
        <v>0</v>
      </c>
      <c r="D8065" s="27" t="s">
        <v>60</v>
      </c>
      <c r="E8065" s="27" t="s">
        <v>59</v>
      </c>
      <c r="F8065" s="27" t="s">
        <v>61</v>
      </c>
      <c r="G8065" s="27" t="s">
        <v>62</v>
      </c>
      <c r="H8065" s="27" t="s">
        <v>85</v>
      </c>
      <c r="I8065" s="27" t="s">
        <v>86</v>
      </c>
    </row>
    <row r="8066" spans="3:9" ht="15" customHeight="1">
      <c r="C8066" s="27" t="s">
        <v>14</v>
      </c>
      <c r="D8066" s="27" t="s">
        <v>87</v>
      </c>
      <c r="E8066" s="28"/>
      <c r="F8066" s="28"/>
      <c r="G8066" s="28"/>
      <c r="H8066" s="33"/>
      <c r="I8066" s="28"/>
    </row>
    <row r="8067" spans="3:9" ht="15" customHeight="1">
      <c r="C8067" s="28"/>
      <c r="D8067" s="27" t="s">
        <v>53</v>
      </c>
      <c r="E8067" s="27" t="s">
        <v>63</v>
      </c>
      <c r="F8067" s="29" t="s">
        <v>50</v>
      </c>
      <c r="G8067" s="27">
        <v>0.14000000000000001</v>
      </c>
      <c r="H8067" s="30">
        <f>VLOOKUP(E8067,UPAH!$C:$F,4,0)</f>
        <v>93000</v>
      </c>
      <c r="I8067" s="31">
        <f t="shared" ref="I8067:I8070" si="843">+G8067*H8067</f>
        <v>13020.000000000002</v>
      </c>
    </row>
    <row r="8068" spans="3:9" ht="15" customHeight="1">
      <c r="C8068" s="28"/>
      <c r="D8068" s="27" t="s">
        <v>2167</v>
      </c>
      <c r="E8068" s="27" t="s">
        <v>64</v>
      </c>
      <c r="F8068" s="29" t="s">
        <v>50</v>
      </c>
      <c r="G8068" s="27">
        <v>7.0000000000000007E-2</v>
      </c>
      <c r="H8068" s="30">
        <f>VLOOKUP(E8068,UPAH!$C:$F,4,0)</f>
        <v>98000</v>
      </c>
      <c r="I8068" s="31">
        <f t="shared" si="843"/>
        <v>6860.0000000000009</v>
      </c>
    </row>
    <row r="8069" spans="3:9" ht="15" customHeight="1">
      <c r="C8069" s="28"/>
      <c r="D8069" s="27" t="s">
        <v>51</v>
      </c>
      <c r="E8069" s="27" t="s">
        <v>65</v>
      </c>
      <c r="F8069" s="29" t="s">
        <v>50</v>
      </c>
      <c r="G8069" s="27">
        <v>7.0000000000000001E-3</v>
      </c>
      <c r="H8069" s="30">
        <f>VLOOKUP(E8069,UPAH!$C:$F,4,0)</f>
        <v>106000</v>
      </c>
      <c r="I8069" s="31">
        <f t="shared" si="843"/>
        <v>742</v>
      </c>
    </row>
    <row r="8070" spans="3:9" ht="15" customHeight="1">
      <c r="C8070" s="28"/>
      <c r="D8070" s="27" t="s">
        <v>49</v>
      </c>
      <c r="E8070" s="27" t="s">
        <v>66</v>
      </c>
      <c r="F8070" s="29" t="s">
        <v>50</v>
      </c>
      <c r="G8070" s="27">
        <v>7.0000000000000001E-3</v>
      </c>
      <c r="H8070" s="30">
        <f>VLOOKUP(E8070,UPAH!$C:$F,4,0)</f>
        <v>111000</v>
      </c>
      <c r="I8070" s="31">
        <f t="shared" si="843"/>
        <v>777</v>
      </c>
    </row>
    <row r="8071" spans="3:9" ht="15" customHeight="1">
      <c r="C8071" s="28"/>
      <c r="D8071" s="28"/>
      <c r="E8071" s="28"/>
      <c r="F8071" s="34" t="s">
        <v>88</v>
      </c>
      <c r="G8071" s="35"/>
      <c r="H8071" s="33"/>
      <c r="I8071" s="32">
        <f>SUM(I8067:I8070)</f>
        <v>21399.000000000004</v>
      </c>
    </row>
    <row r="8072" spans="3:9" ht="15" customHeight="1">
      <c r="C8072" s="27" t="s">
        <v>80</v>
      </c>
      <c r="D8072" s="27" t="s">
        <v>89</v>
      </c>
      <c r="E8072" s="28"/>
      <c r="F8072" s="28"/>
      <c r="G8072" s="28"/>
      <c r="H8072" s="33"/>
      <c r="I8072" s="28"/>
    </row>
    <row r="8073" spans="3:9" ht="15" customHeight="1">
      <c r="C8073" s="28"/>
      <c r="D8073" s="27" t="str">
        <f>VLOOKUP(E8073,MATERIAL!$C:$D,2,0)</f>
        <v>Buis Beton Grevel Ø 30 Cm Tanpa Tulang, Panjang 1 M</v>
      </c>
      <c r="E8073" s="27" t="s">
        <v>2786</v>
      </c>
      <c r="F8073" s="30" t="str">
        <f>VLOOKUP(E8073,MATERIAL!$C:$F,3,0)</f>
        <v>Buah</v>
      </c>
      <c r="G8073" s="27">
        <v>1.1000000000000001</v>
      </c>
      <c r="H8073" s="30">
        <f>VLOOKUP(E8073,MATERIAL!$C:$F,4,0)</f>
        <v>88700</v>
      </c>
      <c r="I8073" s="31">
        <f t="shared" ref="I8073:I8077" si="844">+G8073*H8073</f>
        <v>97570.000000000015</v>
      </c>
    </row>
    <row r="8074" spans="3:9" ht="15" customHeight="1">
      <c r="C8074" s="28"/>
      <c r="D8074" s="27" t="s">
        <v>74</v>
      </c>
      <c r="E8074" s="27" t="s">
        <v>2171</v>
      </c>
      <c r="F8074" s="30" t="str">
        <f>VLOOKUP(E8074,MATERIAL!$C:$F,3,0)</f>
        <v>Buah</v>
      </c>
      <c r="G8074" s="27">
        <v>2.7E-2</v>
      </c>
      <c r="H8074" s="30">
        <f>VLOOKUP(E8074,MATERIAL!$C:$F,4,0)</f>
        <v>700</v>
      </c>
      <c r="I8074" s="31">
        <f t="shared" si="844"/>
        <v>18.899999999999999</v>
      </c>
    </row>
    <row r="8075" spans="3:9" ht="15" customHeight="1">
      <c r="C8075" s="28"/>
      <c r="D8075" s="27" t="s">
        <v>103</v>
      </c>
      <c r="E8075" s="27" t="s">
        <v>104</v>
      </c>
      <c r="F8075" s="30" t="str">
        <f>VLOOKUP(E8075,MATERIAL!$C:$F,3,0)</f>
        <v>Kg</v>
      </c>
      <c r="G8075" s="27">
        <v>3.92</v>
      </c>
      <c r="H8075" s="30">
        <f>VLOOKUP(E8075,MATERIAL!$C:$F,4,0)</f>
        <v>1250</v>
      </c>
      <c r="I8075" s="31">
        <f t="shared" si="844"/>
        <v>4900</v>
      </c>
    </row>
    <row r="8076" spans="3:9" ht="15" customHeight="1">
      <c r="C8076" s="28"/>
      <c r="D8076" s="27" t="s">
        <v>44</v>
      </c>
      <c r="E8076" s="27" t="s">
        <v>2170</v>
      </c>
      <c r="F8076" s="30" t="str">
        <f>VLOOKUP(E8076,MATERIAL!$C:$F,3,0)</f>
        <v>m3</v>
      </c>
      <c r="G8076" s="27">
        <v>5.6000000000000001E-2</v>
      </c>
      <c r="H8076" s="30">
        <f>VLOOKUP(E8076,MATERIAL!$C:$F,4,0)</f>
        <v>131100</v>
      </c>
      <c r="I8076" s="31">
        <f t="shared" si="844"/>
        <v>7341.6</v>
      </c>
    </row>
    <row r="8077" spans="3:9" ht="15" customHeight="1">
      <c r="C8077" s="28"/>
      <c r="D8077" s="27" t="s">
        <v>43</v>
      </c>
      <c r="E8077" s="27" t="s">
        <v>2198</v>
      </c>
      <c r="F8077" s="30" t="str">
        <f>VLOOKUP(E8077,MATERIAL!$C:$F,3,0)</f>
        <v>m3</v>
      </c>
      <c r="G8077" s="27">
        <v>2.4E-2</v>
      </c>
      <c r="H8077" s="30">
        <f>VLOOKUP(E8077,MATERIAL!$C:$F,4,0)</f>
        <v>100300</v>
      </c>
      <c r="I8077" s="31">
        <f t="shared" si="844"/>
        <v>2407.2000000000003</v>
      </c>
    </row>
    <row r="8078" spans="3:9" ht="15" customHeight="1">
      <c r="C8078" s="28"/>
      <c r="D8078" s="28"/>
      <c r="E8078" s="28"/>
      <c r="F8078" s="34" t="s">
        <v>90</v>
      </c>
      <c r="G8078" s="35"/>
      <c r="H8078" s="33"/>
      <c r="I8078" s="32">
        <f>SUM(I8073:I8077)</f>
        <v>112237.70000000001</v>
      </c>
    </row>
    <row r="8079" spans="3:9" ht="15" customHeight="1">
      <c r="C8079" s="27" t="s">
        <v>81</v>
      </c>
      <c r="D8079" s="27" t="s">
        <v>91</v>
      </c>
      <c r="E8079" s="28"/>
      <c r="F8079" s="28"/>
      <c r="G8079" s="28"/>
      <c r="H8079" s="33"/>
      <c r="I8079" s="33"/>
    </row>
    <row r="8080" spans="3:9" ht="15" customHeight="1">
      <c r="C8080" s="28"/>
      <c r="D8080" s="28"/>
      <c r="E8080" s="28"/>
      <c r="F8080" s="34" t="s">
        <v>92</v>
      </c>
      <c r="G8080" s="35"/>
      <c r="H8080" s="33"/>
      <c r="I8080" s="33"/>
    </row>
    <row r="8081" spans="2:13" ht="15" customHeight="1">
      <c r="C8081" s="27" t="s">
        <v>82</v>
      </c>
      <c r="D8081" s="27" t="s">
        <v>93</v>
      </c>
      <c r="E8081" s="28"/>
      <c r="F8081" s="28"/>
      <c r="G8081" s="28"/>
      <c r="H8081" s="33"/>
      <c r="I8081" s="36">
        <f>I8071+I8078</f>
        <v>133636.70000000001</v>
      </c>
    </row>
    <row r="8082" spans="2:13" ht="15" customHeight="1">
      <c r="C8082" s="27" t="s">
        <v>83</v>
      </c>
      <c r="D8082" s="27" t="str">
        <f>+"Overhead &amp; Profit "&amp;$L$3*100&amp;"%"</f>
        <v>Overhead &amp; Profit 9,5%</v>
      </c>
      <c r="E8082" s="28"/>
      <c r="F8082" s="28"/>
      <c r="G8082" s="27">
        <f>$L$3</f>
        <v>9.5000000000000001E-2</v>
      </c>
      <c r="H8082" s="28"/>
      <c r="I8082" s="36">
        <f>G8082*I8081</f>
        <v>12695.486500000001</v>
      </c>
    </row>
    <row r="8083" spans="2:13">
      <c r="B8083" s="37" t="str">
        <f>+$M$16&amp;J8083</f>
        <v>PSD38</v>
      </c>
      <c r="C8083" s="27" t="s">
        <v>1</v>
      </c>
      <c r="D8083" s="27" t="s">
        <v>94</v>
      </c>
      <c r="E8083" s="28"/>
      <c r="F8083" s="28"/>
      <c r="G8083" s="28"/>
      <c r="H8083" s="33"/>
      <c r="I8083" s="36">
        <f>SUM(I8081:I8082)</f>
        <v>146332.18650000001</v>
      </c>
      <c r="J8083" s="21">
        <v>38</v>
      </c>
      <c r="M8083" s="21"/>
    </row>
    <row r="8084" spans="2:13">
      <c r="B8084" s="26"/>
      <c r="M8084" s="21"/>
    </row>
    <row r="8085" spans="2:13">
      <c r="B8085" s="26"/>
      <c r="C8085" s="21" t="str">
        <f>VLOOKUP(B8100,'REKAP ANALISA'!$C:$G,3,0)</f>
        <v>Pemasangan 1 buah roof drain</v>
      </c>
      <c r="M8085" s="21"/>
    </row>
    <row r="8086" spans="2:13" ht="15" customHeight="1">
      <c r="C8086" s="27" t="s">
        <v>0</v>
      </c>
      <c r="D8086" s="27" t="s">
        <v>60</v>
      </c>
      <c r="E8086" s="27" t="s">
        <v>59</v>
      </c>
      <c r="F8086" s="27" t="s">
        <v>61</v>
      </c>
      <c r="G8086" s="27" t="s">
        <v>62</v>
      </c>
      <c r="H8086" s="27" t="s">
        <v>85</v>
      </c>
      <c r="I8086" s="27" t="s">
        <v>86</v>
      </c>
    </row>
    <row r="8087" spans="2:13" ht="15" customHeight="1">
      <c r="C8087" s="27" t="s">
        <v>14</v>
      </c>
      <c r="D8087" s="27" t="s">
        <v>87</v>
      </c>
      <c r="E8087" s="28"/>
      <c r="F8087" s="28"/>
      <c r="G8087" s="28"/>
      <c r="H8087" s="28"/>
      <c r="I8087" s="28"/>
    </row>
    <row r="8088" spans="2:13" ht="15" customHeight="1">
      <c r="C8088" s="28"/>
      <c r="D8088" s="27" t="s">
        <v>53</v>
      </c>
      <c r="E8088" s="27" t="s">
        <v>63</v>
      </c>
      <c r="F8088" s="29" t="s">
        <v>50</v>
      </c>
      <c r="G8088" s="27">
        <v>1.4999999999999999E-2</v>
      </c>
      <c r="H8088" s="30">
        <f>VLOOKUP(E8088,UPAH!$C:$F,4,0)</f>
        <v>93000</v>
      </c>
      <c r="I8088" s="31">
        <f t="shared" ref="I8088:I8091" si="845">+G8088*H8088</f>
        <v>1395</v>
      </c>
    </row>
    <row r="8089" spans="2:13" ht="15" customHeight="1">
      <c r="C8089" s="28"/>
      <c r="D8089" s="27" t="s">
        <v>2167</v>
      </c>
      <c r="E8089" s="27" t="s">
        <v>64</v>
      </c>
      <c r="F8089" s="29" t="s">
        <v>50</v>
      </c>
      <c r="G8089" s="27">
        <v>0.1</v>
      </c>
      <c r="H8089" s="30">
        <f>VLOOKUP(E8089,UPAH!$C:$F,4,0)</f>
        <v>98000</v>
      </c>
      <c r="I8089" s="31">
        <f t="shared" si="845"/>
        <v>9800</v>
      </c>
    </row>
    <row r="8090" spans="2:13" ht="15" customHeight="1">
      <c r="C8090" s="28"/>
      <c r="D8090" s="27" t="s">
        <v>51</v>
      </c>
      <c r="E8090" s="27" t="s">
        <v>65</v>
      </c>
      <c r="F8090" s="29" t="s">
        <v>50</v>
      </c>
      <c r="G8090" s="27">
        <v>0.01</v>
      </c>
      <c r="H8090" s="30">
        <f>VLOOKUP(E8090,UPAH!$C:$F,4,0)</f>
        <v>106000</v>
      </c>
      <c r="I8090" s="31">
        <f t="shared" si="845"/>
        <v>1060</v>
      </c>
    </row>
    <row r="8091" spans="2:13" ht="15" customHeight="1">
      <c r="C8091" s="28"/>
      <c r="D8091" s="27" t="s">
        <v>49</v>
      </c>
      <c r="E8091" s="27" t="s">
        <v>66</v>
      </c>
      <c r="F8091" s="29" t="s">
        <v>50</v>
      </c>
      <c r="G8091" s="27">
        <v>5.0000000000000001E-3</v>
      </c>
      <c r="H8091" s="30">
        <f>VLOOKUP(E8091,UPAH!$C:$F,4,0)</f>
        <v>111000</v>
      </c>
      <c r="I8091" s="31">
        <f t="shared" si="845"/>
        <v>555</v>
      </c>
    </row>
    <row r="8092" spans="2:13" ht="15" customHeight="1">
      <c r="C8092" s="28"/>
      <c r="D8092" s="28"/>
      <c r="E8092" s="28"/>
      <c r="F8092" s="34" t="s">
        <v>88</v>
      </c>
      <c r="G8092" s="35"/>
      <c r="H8092" s="33"/>
      <c r="I8092" s="32">
        <f>SUM(I8088:I8091)</f>
        <v>12810</v>
      </c>
    </row>
    <row r="8093" spans="2:13" ht="15" customHeight="1">
      <c r="C8093" s="27" t="s">
        <v>80</v>
      </c>
      <c r="D8093" s="27" t="s">
        <v>89</v>
      </c>
      <c r="E8093" s="28"/>
      <c r="F8093" s="28"/>
      <c r="G8093" s="28"/>
      <c r="H8093" s="33"/>
      <c r="I8093" s="28"/>
    </row>
    <row r="8094" spans="2:13" ht="15" customHeight="1">
      <c r="C8094" s="28"/>
      <c r="D8094" s="27" t="s">
        <v>73</v>
      </c>
      <c r="E8094" s="27" t="s">
        <v>2750</v>
      </c>
      <c r="F8094" s="30" t="str">
        <f>VLOOKUP(E8094,MATERIAL!$C:$F,3,0)</f>
        <v>Unit</v>
      </c>
      <c r="G8094" s="27">
        <v>1</v>
      </c>
      <c r="H8094" s="30">
        <f>VLOOKUP(E8094,MATERIAL!$C:$F,4,0)</f>
        <v>69600</v>
      </c>
      <c r="I8094" s="31">
        <f t="shared" ref="I8094" si="846">+G8094*H8094</f>
        <v>69600</v>
      </c>
    </row>
    <row r="8095" spans="2:13" ht="15" customHeight="1">
      <c r="C8095" s="28"/>
      <c r="D8095" s="28"/>
      <c r="E8095" s="28"/>
      <c r="F8095" s="34" t="s">
        <v>90</v>
      </c>
      <c r="G8095" s="35"/>
      <c r="H8095" s="33"/>
      <c r="I8095" s="32">
        <f>SUM(I8094)</f>
        <v>69600</v>
      </c>
    </row>
    <row r="8096" spans="2:13" ht="15" customHeight="1">
      <c r="C8096" s="27" t="s">
        <v>81</v>
      </c>
      <c r="D8096" s="27" t="s">
        <v>91</v>
      </c>
      <c r="E8096" s="28"/>
      <c r="F8096" s="28"/>
      <c r="G8096" s="28"/>
      <c r="H8096" s="33"/>
      <c r="I8096" s="33"/>
    </row>
    <row r="8097" spans="2:10" ht="15" customHeight="1">
      <c r="C8097" s="28"/>
      <c r="D8097" s="28"/>
      <c r="E8097" s="28"/>
      <c r="F8097" s="34" t="s">
        <v>92</v>
      </c>
      <c r="G8097" s="35"/>
      <c r="H8097" s="33"/>
      <c r="I8097" s="33"/>
    </row>
    <row r="8098" spans="2:10" ht="15" customHeight="1">
      <c r="C8098" s="27" t="s">
        <v>82</v>
      </c>
      <c r="D8098" s="27" t="s">
        <v>93</v>
      </c>
      <c r="E8098" s="28"/>
      <c r="F8098" s="28"/>
      <c r="G8098" s="28"/>
      <c r="H8098" s="33"/>
      <c r="I8098" s="36">
        <f>I8092+I8095</f>
        <v>82410</v>
      </c>
    </row>
    <row r="8099" spans="2:10" ht="15" customHeight="1">
      <c r="C8099" s="27" t="s">
        <v>83</v>
      </c>
      <c r="D8099" s="27" t="str">
        <f>+"Overhead &amp; Profit "&amp;$L$3*100&amp;"%"</f>
        <v>Overhead &amp; Profit 9,5%</v>
      </c>
      <c r="E8099" s="28"/>
      <c r="F8099" s="28"/>
      <c r="G8099" s="27">
        <f>$L$3</f>
        <v>9.5000000000000001E-2</v>
      </c>
      <c r="H8099" s="28"/>
      <c r="I8099" s="36">
        <f>G8099*I8098</f>
        <v>7828.95</v>
      </c>
    </row>
    <row r="8100" spans="2:10" ht="15" customHeight="1">
      <c r="B8100" s="37" t="str">
        <f>+$M$16&amp;J8100</f>
        <v>PSD39</v>
      </c>
      <c r="C8100" s="27" t="s">
        <v>1</v>
      </c>
      <c r="D8100" s="27" t="s">
        <v>94</v>
      </c>
      <c r="E8100" s="28"/>
      <c r="F8100" s="28"/>
      <c r="G8100" s="28"/>
      <c r="H8100" s="33"/>
      <c r="I8100" s="36">
        <f>SUM(I8098:I8099)</f>
        <v>90238.95</v>
      </c>
      <c r="J8100" s="21">
        <v>39</v>
      </c>
    </row>
    <row r="8101" spans="2:10" ht="15" customHeight="1">
      <c r="B8101" s="26"/>
    </row>
    <row r="8102" spans="2:10" ht="15" customHeight="1">
      <c r="B8102" s="26"/>
    </row>
    <row r="8103" spans="2:10" ht="15" customHeight="1">
      <c r="B8103" s="26"/>
      <c r="C8103" s="21" t="str">
        <f>'REKAP ANALISA'!D464</f>
        <v>HARGA SATUAN PEKERJAAN PEMASANGAN  PIPA</v>
      </c>
    </row>
    <row r="8104" spans="2:10" ht="15" customHeight="1">
      <c r="B8104" s="26"/>
      <c r="C8104" s="21" t="str">
        <f>VLOOKUP(B8119,'REKAP ANALISA'!$C:$G,3,0)</f>
        <v>(K3) Pemasangan 1 m pipa PVC Ø 63 mm</v>
      </c>
    </row>
    <row r="8105" spans="2:10" ht="15" customHeight="1">
      <c r="C8105" s="27" t="s">
        <v>0</v>
      </c>
      <c r="D8105" s="27" t="s">
        <v>60</v>
      </c>
      <c r="E8105" s="27" t="s">
        <v>59</v>
      </c>
      <c r="F8105" s="27" t="s">
        <v>61</v>
      </c>
      <c r="G8105" s="27" t="s">
        <v>62</v>
      </c>
      <c r="H8105" s="27" t="s">
        <v>85</v>
      </c>
      <c r="I8105" s="27" t="s">
        <v>86</v>
      </c>
    </row>
    <row r="8106" spans="2:10" ht="15" customHeight="1">
      <c r="C8106" s="27" t="s">
        <v>14</v>
      </c>
      <c r="D8106" s="27" t="s">
        <v>87</v>
      </c>
      <c r="E8106" s="28"/>
      <c r="F8106" s="28"/>
      <c r="G8106" s="28"/>
      <c r="H8106" s="28"/>
      <c r="I8106" s="28"/>
    </row>
    <row r="8107" spans="2:10" ht="15" customHeight="1">
      <c r="C8107" s="28"/>
      <c r="D8107" s="27" t="s">
        <v>53</v>
      </c>
      <c r="E8107" s="27" t="s">
        <v>63</v>
      </c>
      <c r="F8107" s="29" t="s">
        <v>50</v>
      </c>
      <c r="G8107" s="27">
        <v>8.1000000000000003E-2</v>
      </c>
      <c r="H8107" s="30">
        <f>VLOOKUP(E8107,UPAH!$C:$F,4,0)</f>
        <v>93000</v>
      </c>
      <c r="I8107" s="31">
        <f t="shared" ref="I8107:I8109" si="847">+G8107*H8107</f>
        <v>7533</v>
      </c>
    </row>
    <row r="8108" spans="2:10" ht="15" customHeight="1">
      <c r="C8108" s="28"/>
      <c r="D8108" s="27" t="s">
        <v>2787</v>
      </c>
      <c r="E8108" s="27" t="s">
        <v>64</v>
      </c>
      <c r="F8108" s="29" t="s">
        <v>50</v>
      </c>
      <c r="G8108" s="27">
        <v>4.1000000000000002E-2</v>
      </c>
      <c r="H8108" s="30">
        <f>VLOOKUP(E8108,UPAH!$C:$F,4,0)</f>
        <v>98000</v>
      </c>
      <c r="I8108" s="31">
        <f t="shared" si="847"/>
        <v>4018</v>
      </c>
    </row>
    <row r="8109" spans="2:10" ht="15" customHeight="1">
      <c r="C8109" s="28"/>
      <c r="D8109" s="27" t="s">
        <v>49</v>
      </c>
      <c r="E8109" s="27" t="s">
        <v>66</v>
      </c>
      <c r="F8109" s="29" t="s">
        <v>50</v>
      </c>
      <c r="G8109" s="27">
        <v>8.0000000000000002E-3</v>
      </c>
      <c r="H8109" s="30">
        <f>VLOOKUP(E8109,UPAH!$C:$F,4,0)</f>
        <v>111000</v>
      </c>
      <c r="I8109" s="31">
        <f t="shared" si="847"/>
        <v>888</v>
      </c>
    </row>
    <row r="8110" spans="2:10" ht="15" customHeight="1">
      <c r="C8110" s="28"/>
      <c r="D8110" s="28"/>
      <c r="E8110" s="28"/>
      <c r="F8110" s="34" t="s">
        <v>88</v>
      </c>
      <c r="G8110" s="35"/>
      <c r="H8110" s="33"/>
      <c r="I8110" s="32">
        <f>SUM(I8107:I8109)</f>
        <v>12439</v>
      </c>
    </row>
    <row r="8111" spans="2:10" ht="15" customHeight="1">
      <c r="C8111" s="27" t="s">
        <v>80</v>
      </c>
      <c r="D8111" s="27" t="s">
        <v>89</v>
      </c>
      <c r="E8111" s="28"/>
      <c r="F8111" s="28"/>
      <c r="G8111" s="28"/>
      <c r="H8111" s="33"/>
      <c r="I8111" s="28"/>
    </row>
    <row r="8112" spans="2:10" ht="15" customHeight="1">
      <c r="C8112" s="28"/>
      <c r="D8112" s="27" t="s">
        <v>2788</v>
      </c>
      <c r="E8112" s="27" t="s">
        <v>2789</v>
      </c>
      <c r="F8112" s="30" t="str">
        <f>VLOOKUP(E8112,MATERIAL!$C:$F,3,0)</f>
        <v>m</v>
      </c>
      <c r="G8112" s="27">
        <v>1</v>
      </c>
      <c r="H8112" s="30">
        <f>VLOOKUP(E8112,MATERIAL!$C:$F,4,0)</f>
        <v>6300</v>
      </c>
      <c r="I8112" s="31">
        <f t="shared" ref="I8112" si="848">+G8112*H8112</f>
        <v>6300</v>
      </c>
    </row>
    <row r="8113" spans="2:13" ht="15" customHeight="1">
      <c r="C8113" s="28"/>
      <c r="D8113" s="28"/>
      <c r="E8113" s="28"/>
      <c r="F8113" s="34" t="s">
        <v>90</v>
      </c>
      <c r="G8113" s="35"/>
      <c r="H8113" s="33"/>
      <c r="I8113" s="32">
        <f>SUM(I8112)</f>
        <v>6300</v>
      </c>
    </row>
    <row r="8114" spans="2:13" ht="15" customHeight="1">
      <c r="C8114" s="27" t="s">
        <v>81</v>
      </c>
      <c r="D8114" s="27" t="s">
        <v>91</v>
      </c>
      <c r="E8114" s="28"/>
      <c r="F8114" s="28"/>
      <c r="G8114" s="28"/>
      <c r="H8114" s="33"/>
      <c r="I8114" s="28"/>
    </row>
    <row r="8115" spans="2:13" ht="15" customHeight="1">
      <c r="C8115" s="28"/>
      <c r="D8115" s="27" t="s">
        <v>2790</v>
      </c>
      <c r="E8115" s="27" t="s">
        <v>2791</v>
      </c>
      <c r="F8115" s="27" t="s">
        <v>2792</v>
      </c>
      <c r="G8115" s="27">
        <v>6.0000000000000001E-3</v>
      </c>
      <c r="H8115" s="30">
        <f>VLOOKUP(E8115,[404]PERALATAN!$C:$F,4,0)</f>
        <v>128600</v>
      </c>
      <c r="I8115" s="31">
        <f t="shared" ref="I8115" si="849">+G8115*H8115</f>
        <v>771.6</v>
      </c>
    </row>
    <row r="8116" spans="2:13" ht="15" customHeight="1">
      <c r="C8116" s="28"/>
      <c r="D8116" s="28"/>
      <c r="E8116" s="28"/>
      <c r="F8116" s="34" t="s">
        <v>92</v>
      </c>
      <c r="G8116" s="35"/>
      <c r="H8116" s="33"/>
      <c r="I8116" s="45">
        <f>SUM(I8115)</f>
        <v>771.6</v>
      </c>
    </row>
    <row r="8117" spans="2:13" ht="15" customHeight="1">
      <c r="C8117" s="27" t="s">
        <v>82</v>
      </c>
      <c r="D8117" s="27" t="s">
        <v>93</v>
      </c>
      <c r="E8117" s="28"/>
      <c r="F8117" s="28"/>
      <c r="G8117" s="28"/>
      <c r="H8117" s="33"/>
      <c r="I8117" s="36">
        <f>I8110+I8113+I8116</f>
        <v>19510.599999999999</v>
      </c>
    </row>
    <row r="8118" spans="2:13" ht="15" customHeight="1">
      <c r="C8118" s="27" t="s">
        <v>83</v>
      </c>
      <c r="D8118" s="27" t="str">
        <f>+"Overhead &amp; Profit "&amp;$L$3*100&amp;"%"</f>
        <v>Overhead &amp; Profit 9,5%</v>
      </c>
      <c r="E8118" s="28"/>
      <c r="F8118" s="28"/>
      <c r="G8118" s="27">
        <f>$L$3</f>
        <v>9.5000000000000001E-2</v>
      </c>
      <c r="H8118" s="28"/>
      <c r="I8118" s="36">
        <f>G8118*I8117</f>
        <v>1853.5069999999998</v>
      </c>
    </row>
    <row r="8119" spans="2:13" ht="15" customHeight="1">
      <c r="B8119" s="37" t="str">
        <f>+$M$17&amp;J8119</f>
        <v>PPP1</v>
      </c>
      <c r="C8119" s="27" t="s">
        <v>1</v>
      </c>
      <c r="D8119" s="27" t="s">
        <v>94</v>
      </c>
      <c r="E8119" s="28"/>
      <c r="F8119" s="28"/>
      <c r="G8119" s="28"/>
      <c r="H8119" s="33"/>
      <c r="I8119" s="36">
        <f>SUM(I8117:I8118)</f>
        <v>21364.107</v>
      </c>
      <c r="J8119" s="21">
        <v>1</v>
      </c>
    </row>
    <row r="8120" spans="2:13" ht="15" customHeight="1">
      <c r="B8120" s="26"/>
    </row>
    <row r="8121" spans="2:13">
      <c r="B8121" s="26"/>
      <c r="C8121" s="21" t="str">
        <f>VLOOKUP(B8136,'REKAP ANALISA'!$C:$G,3,0)</f>
        <v>(K3) Pemasangan 1 m pipa PVC Ø 90 mm</v>
      </c>
      <c r="M8121" s="21"/>
    </row>
    <row r="8122" spans="2:13">
      <c r="C8122" s="27" t="s">
        <v>0</v>
      </c>
      <c r="D8122" s="27" t="s">
        <v>60</v>
      </c>
      <c r="E8122" s="27" t="s">
        <v>59</v>
      </c>
      <c r="F8122" s="27" t="s">
        <v>61</v>
      </c>
      <c r="G8122" s="27" t="s">
        <v>62</v>
      </c>
      <c r="H8122" s="27" t="s">
        <v>85</v>
      </c>
      <c r="I8122" s="27" t="s">
        <v>86</v>
      </c>
      <c r="M8122" s="21"/>
    </row>
    <row r="8123" spans="2:13">
      <c r="C8123" s="27" t="s">
        <v>14</v>
      </c>
      <c r="D8123" s="27" t="s">
        <v>87</v>
      </c>
      <c r="E8123" s="28"/>
      <c r="F8123" s="28"/>
      <c r="G8123" s="28"/>
      <c r="H8123" s="28"/>
      <c r="I8123" s="28"/>
      <c r="M8123" s="21"/>
    </row>
    <row r="8124" spans="2:13">
      <c r="C8124" s="28"/>
      <c r="D8124" s="27" t="s">
        <v>53</v>
      </c>
      <c r="E8124" s="27" t="s">
        <v>63</v>
      </c>
      <c r="F8124" s="29" t="s">
        <v>50</v>
      </c>
      <c r="G8124" s="27">
        <v>9.4E-2</v>
      </c>
      <c r="H8124" s="30">
        <f>VLOOKUP(E8124,UPAH!$C:$F,4,0)</f>
        <v>93000</v>
      </c>
      <c r="I8124" s="31">
        <f t="shared" ref="I8124:I8126" si="850">+G8124*H8124</f>
        <v>8742</v>
      </c>
      <c r="M8124" s="21"/>
    </row>
    <row r="8125" spans="2:13" ht="15" customHeight="1">
      <c r="C8125" s="28"/>
      <c r="D8125" s="27" t="s">
        <v>2787</v>
      </c>
      <c r="E8125" s="27" t="s">
        <v>64</v>
      </c>
      <c r="F8125" s="29" t="s">
        <v>50</v>
      </c>
      <c r="G8125" s="27">
        <v>4.7E-2</v>
      </c>
      <c r="H8125" s="30">
        <f>VLOOKUP(E8125,UPAH!$C:$F,4,0)</f>
        <v>98000</v>
      </c>
      <c r="I8125" s="31">
        <f t="shared" si="850"/>
        <v>4606</v>
      </c>
    </row>
    <row r="8126" spans="2:13" ht="15" customHeight="1">
      <c r="C8126" s="28"/>
      <c r="D8126" s="27" t="s">
        <v>49</v>
      </c>
      <c r="E8126" s="27" t="s">
        <v>66</v>
      </c>
      <c r="F8126" s="29" t="s">
        <v>50</v>
      </c>
      <c r="G8126" s="27">
        <v>8.9999999999999993E-3</v>
      </c>
      <c r="H8126" s="30">
        <f>VLOOKUP(E8126,UPAH!$C:$F,4,0)</f>
        <v>111000</v>
      </c>
      <c r="I8126" s="31">
        <f t="shared" si="850"/>
        <v>998.99999999999989</v>
      </c>
    </row>
    <row r="8127" spans="2:13" ht="15" customHeight="1">
      <c r="C8127" s="28"/>
      <c r="D8127" s="28"/>
      <c r="E8127" s="28"/>
      <c r="F8127" s="34" t="s">
        <v>88</v>
      </c>
      <c r="G8127" s="35"/>
      <c r="H8127" s="33"/>
      <c r="I8127" s="32">
        <f>SUM(I8124:I8126)</f>
        <v>14347</v>
      </c>
    </row>
    <row r="8128" spans="2:13" ht="15" customHeight="1">
      <c r="C8128" s="27" t="s">
        <v>80</v>
      </c>
      <c r="D8128" s="27" t="s">
        <v>89</v>
      </c>
      <c r="E8128" s="28"/>
      <c r="F8128" s="28"/>
      <c r="G8128" s="28"/>
      <c r="H8128" s="33"/>
      <c r="I8128" s="28"/>
    </row>
    <row r="8129" spans="2:13" ht="15" customHeight="1">
      <c r="C8129" s="28"/>
      <c r="D8129" s="27" t="s">
        <v>2793</v>
      </c>
      <c r="E8129" s="27" t="s">
        <v>2794</v>
      </c>
      <c r="F8129" s="30" t="str">
        <f>VLOOKUP(E8129,MATERIAL!$C:$F,3,0)</f>
        <v>m</v>
      </c>
      <c r="G8129" s="27">
        <v>1</v>
      </c>
      <c r="H8129" s="30">
        <f>VLOOKUP(E8129,MATERIAL!$C:$F,4,0)</f>
        <v>6600</v>
      </c>
      <c r="I8129" s="31">
        <f t="shared" ref="I8129" si="851">+G8129*H8129</f>
        <v>6600</v>
      </c>
    </row>
    <row r="8130" spans="2:13" ht="15" customHeight="1">
      <c r="C8130" s="28"/>
      <c r="D8130" s="28"/>
      <c r="E8130" s="28"/>
      <c r="F8130" s="34" t="s">
        <v>90</v>
      </c>
      <c r="G8130" s="35"/>
      <c r="H8130" s="33"/>
      <c r="I8130" s="32">
        <f>SUM(I8129)</f>
        <v>6600</v>
      </c>
    </row>
    <row r="8131" spans="2:13" ht="15" customHeight="1">
      <c r="C8131" s="27" t="s">
        <v>81</v>
      </c>
      <c r="D8131" s="27" t="s">
        <v>91</v>
      </c>
      <c r="E8131" s="28"/>
      <c r="F8131" s="28"/>
      <c r="G8131" s="28"/>
      <c r="H8131" s="33"/>
      <c r="I8131" s="28"/>
    </row>
    <row r="8132" spans="2:13" ht="15" customHeight="1">
      <c r="C8132" s="28"/>
      <c r="D8132" s="27" t="s">
        <v>2790</v>
      </c>
      <c r="E8132" s="27" t="s">
        <v>2791</v>
      </c>
      <c r="F8132" s="27" t="s">
        <v>2792</v>
      </c>
      <c r="G8132" s="27">
        <v>8.0000000000000002E-3</v>
      </c>
      <c r="H8132" s="30">
        <f>VLOOKUP(E8132,[404]PERALATAN!$C:$F,4,0)</f>
        <v>128600</v>
      </c>
      <c r="I8132" s="31">
        <f t="shared" ref="I8132" si="852">+G8132*H8132</f>
        <v>1028.8</v>
      </c>
    </row>
    <row r="8133" spans="2:13" ht="15" customHeight="1">
      <c r="C8133" s="28"/>
      <c r="D8133" s="28"/>
      <c r="E8133" s="28"/>
      <c r="F8133" s="34" t="s">
        <v>92</v>
      </c>
      <c r="G8133" s="35"/>
      <c r="H8133" s="33"/>
      <c r="I8133" s="32">
        <f>SUM(I8132)</f>
        <v>1028.8</v>
      </c>
    </row>
    <row r="8134" spans="2:13" ht="15" customHeight="1">
      <c r="C8134" s="27" t="s">
        <v>82</v>
      </c>
      <c r="D8134" s="27" t="s">
        <v>93</v>
      </c>
      <c r="E8134" s="28"/>
      <c r="F8134" s="28"/>
      <c r="G8134" s="28"/>
      <c r="H8134" s="33"/>
      <c r="I8134" s="36">
        <f>I8127+I8130+I8133</f>
        <v>21975.8</v>
      </c>
    </row>
    <row r="8135" spans="2:13" ht="15" customHeight="1">
      <c r="C8135" s="27" t="s">
        <v>83</v>
      </c>
      <c r="D8135" s="27" t="str">
        <f>+"Overhead &amp; Profit "&amp;$L$3*100&amp;"%"</f>
        <v>Overhead &amp; Profit 9,5%</v>
      </c>
      <c r="E8135" s="28"/>
      <c r="F8135" s="28"/>
      <c r="G8135" s="27">
        <f>$L$3</f>
        <v>9.5000000000000001E-2</v>
      </c>
      <c r="H8135" s="28"/>
      <c r="I8135" s="36">
        <f>G8135*I8134</f>
        <v>2087.701</v>
      </c>
    </row>
    <row r="8136" spans="2:13" ht="15" customHeight="1">
      <c r="B8136" s="37" t="str">
        <f>+$M$17&amp;J8136</f>
        <v>PPP2</v>
      </c>
      <c r="C8136" s="27" t="s">
        <v>1</v>
      </c>
      <c r="D8136" s="27" t="s">
        <v>94</v>
      </c>
      <c r="E8136" s="28"/>
      <c r="F8136" s="28"/>
      <c r="G8136" s="28"/>
      <c r="H8136" s="33"/>
      <c r="I8136" s="36">
        <f>SUM(I8134:I8135)</f>
        <v>24063.501</v>
      </c>
      <c r="J8136" s="21">
        <v>2</v>
      </c>
    </row>
    <row r="8137" spans="2:13" ht="15" customHeight="1">
      <c r="B8137" s="26"/>
    </row>
    <row r="8138" spans="2:13" ht="15" customHeight="1">
      <c r="B8138" s="26"/>
      <c r="C8138" s="21" t="str">
        <f>VLOOKUP(B8153,'REKAP ANALISA'!$C:$G,3,0)</f>
        <v>(K3) Pemasangan 1 m pipa PVC Ø 110 mm</v>
      </c>
    </row>
    <row r="8139" spans="2:13" ht="15" customHeight="1">
      <c r="C8139" s="27" t="s">
        <v>0</v>
      </c>
      <c r="D8139" s="27" t="s">
        <v>60</v>
      </c>
      <c r="E8139" s="27" t="s">
        <v>59</v>
      </c>
      <c r="F8139" s="27" t="s">
        <v>61</v>
      </c>
      <c r="G8139" s="27" t="s">
        <v>62</v>
      </c>
      <c r="H8139" s="27" t="s">
        <v>85</v>
      </c>
      <c r="I8139" s="27" t="s">
        <v>86</v>
      </c>
    </row>
    <row r="8140" spans="2:13">
      <c r="C8140" s="27" t="s">
        <v>14</v>
      </c>
      <c r="D8140" s="27" t="s">
        <v>87</v>
      </c>
      <c r="E8140" s="28"/>
      <c r="F8140" s="28"/>
      <c r="G8140" s="28"/>
      <c r="H8140" s="33"/>
      <c r="I8140" s="28"/>
      <c r="M8140" s="21"/>
    </row>
    <row r="8141" spans="2:13">
      <c r="C8141" s="28"/>
      <c r="D8141" s="27" t="s">
        <v>53</v>
      </c>
      <c r="E8141" s="27" t="s">
        <v>63</v>
      </c>
      <c r="F8141" s="29" t="s">
        <v>50</v>
      </c>
      <c r="G8141" s="27">
        <v>0.105</v>
      </c>
      <c r="H8141" s="30">
        <f>VLOOKUP(E8141,UPAH!$C:$F,4,0)</f>
        <v>93000</v>
      </c>
      <c r="I8141" s="31">
        <f t="shared" ref="I8141:I8143" si="853">+G8141*H8141</f>
        <v>9765</v>
      </c>
      <c r="M8141" s="21"/>
    </row>
    <row r="8142" spans="2:13" ht="15" customHeight="1">
      <c r="C8142" s="28"/>
      <c r="D8142" s="27" t="s">
        <v>2787</v>
      </c>
      <c r="E8142" s="27" t="s">
        <v>64</v>
      </c>
      <c r="F8142" s="29" t="s">
        <v>50</v>
      </c>
      <c r="G8142" s="27">
        <v>5.2999999999999999E-2</v>
      </c>
      <c r="H8142" s="30">
        <f>VLOOKUP(E8142,UPAH!$C:$F,4,0)</f>
        <v>98000</v>
      </c>
      <c r="I8142" s="31">
        <f t="shared" si="853"/>
        <v>5194</v>
      </c>
    </row>
    <row r="8143" spans="2:13" ht="15" customHeight="1">
      <c r="C8143" s="28"/>
      <c r="D8143" s="27" t="s">
        <v>49</v>
      </c>
      <c r="E8143" s="27" t="s">
        <v>66</v>
      </c>
      <c r="F8143" s="29" t="s">
        <v>50</v>
      </c>
      <c r="G8143" s="27">
        <v>1.0999999999999999E-2</v>
      </c>
      <c r="H8143" s="30">
        <f>VLOOKUP(E8143,UPAH!$C:$F,4,0)</f>
        <v>111000</v>
      </c>
      <c r="I8143" s="31">
        <f t="shared" si="853"/>
        <v>1221</v>
      </c>
    </row>
    <row r="8144" spans="2:13" ht="15" customHeight="1">
      <c r="C8144" s="28"/>
      <c r="D8144" s="28"/>
      <c r="E8144" s="28"/>
      <c r="F8144" s="34" t="s">
        <v>88</v>
      </c>
      <c r="G8144" s="35"/>
      <c r="H8144" s="33"/>
      <c r="I8144" s="32">
        <f>SUM(I8141:I8143)</f>
        <v>16180</v>
      </c>
    </row>
    <row r="8145" spans="2:13" ht="15" customHeight="1">
      <c r="C8145" s="27" t="s">
        <v>80</v>
      </c>
      <c r="D8145" s="27" t="s">
        <v>89</v>
      </c>
      <c r="E8145" s="28"/>
      <c r="F8145" s="28"/>
      <c r="G8145" s="28"/>
      <c r="H8145" s="33"/>
      <c r="I8145" s="28"/>
    </row>
    <row r="8146" spans="2:13" ht="15" customHeight="1">
      <c r="C8146" s="28"/>
      <c r="D8146" s="27" t="s">
        <v>2795</v>
      </c>
      <c r="E8146" s="27" t="s">
        <v>2796</v>
      </c>
      <c r="F8146" s="30" t="str">
        <f>VLOOKUP(E8146,MATERIAL!$C:$F,3,0)</f>
        <v>m</v>
      </c>
      <c r="G8146" s="27">
        <v>1</v>
      </c>
      <c r="H8146" s="30">
        <f>VLOOKUP(E8146,MATERIAL!$C:$F,4,0)</f>
        <v>6800</v>
      </c>
      <c r="I8146" s="31">
        <f t="shared" ref="I8146" si="854">+G8146*H8146</f>
        <v>6800</v>
      </c>
    </row>
    <row r="8147" spans="2:13" ht="15" customHeight="1">
      <c r="C8147" s="28"/>
      <c r="D8147" s="28"/>
      <c r="E8147" s="28"/>
      <c r="F8147" s="34" t="s">
        <v>90</v>
      </c>
      <c r="G8147" s="35"/>
      <c r="H8147" s="33"/>
      <c r="I8147" s="32">
        <f>SUM(I8146)</f>
        <v>6800</v>
      </c>
    </row>
    <row r="8148" spans="2:13" ht="15" customHeight="1">
      <c r="C8148" s="27" t="s">
        <v>81</v>
      </c>
      <c r="D8148" s="27" t="s">
        <v>91</v>
      </c>
      <c r="E8148" s="28"/>
      <c r="F8148" s="28"/>
      <c r="G8148" s="28"/>
      <c r="H8148" s="33"/>
      <c r="I8148" s="28"/>
    </row>
    <row r="8149" spans="2:13" ht="15" customHeight="1">
      <c r="C8149" s="28"/>
      <c r="D8149" s="27" t="s">
        <v>2790</v>
      </c>
      <c r="E8149" s="27" t="s">
        <v>2791</v>
      </c>
      <c r="F8149" s="27" t="s">
        <v>2792</v>
      </c>
      <c r="G8149" s="27">
        <v>0.01</v>
      </c>
      <c r="H8149" s="30">
        <f>VLOOKUP(E8149,[404]PERALATAN!$C:$F,4,0)</f>
        <v>128600</v>
      </c>
      <c r="I8149" s="31">
        <f t="shared" ref="I8149" si="855">+G8149*H8149</f>
        <v>1286</v>
      </c>
    </row>
    <row r="8150" spans="2:13" ht="15" customHeight="1">
      <c r="C8150" s="28"/>
      <c r="D8150" s="28"/>
      <c r="E8150" s="28"/>
      <c r="F8150" s="34" t="s">
        <v>92</v>
      </c>
      <c r="G8150" s="35"/>
      <c r="H8150" s="33"/>
      <c r="I8150" s="32">
        <f>SUM(I8149)</f>
        <v>1286</v>
      </c>
    </row>
    <row r="8151" spans="2:13" ht="15" customHeight="1">
      <c r="C8151" s="27" t="s">
        <v>82</v>
      </c>
      <c r="D8151" s="27" t="s">
        <v>93</v>
      </c>
      <c r="E8151" s="28"/>
      <c r="F8151" s="28"/>
      <c r="G8151" s="28"/>
      <c r="H8151" s="33"/>
      <c r="I8151" s="36">
        <f>I8144+I8147+I8150</f>
        <v>24266</v>
      </c>
    </row>
    <row r="8152" spans="2:13" ht="15" customHeight="1">
      <c r="C8152" s="27" t="s">
        <v>83</v>
      </c>
      <c r="D8152" s="27" t="str">
        <f>+"Overhead &amp; Profit "&amp;$L$3*100&amp;"%"</f>
        <v>Overhead &amp; Profit 9,5%</v>
      </c>
      <c r="E8152" s="28"/>
      <c r="F8152" s="28"/>
      <c r="G8152" s="27">
        <f>$L$3</f>
        <v>9.5000000000000001E-2</v>
      </c>
      <c r="H8152" s="28"/>
      <c r="I8152" s="36">
        <f>G8152*I8151</f>
        <v>2305.27</v>
      </c>
    </row>
    <row r="8153" spans="2:13" ht="15" customHeight="1">
      <c r="B8153" s="37" t="str">
        <f>+$M$17&amp;J8153</f>
        <v>PPP3</v>
      </c>
      <c r="C8153" s="27" t="s">
        <v>1</v>
      </c>
      <c r="D8153" s="27" t="s">
        <v>94</v>
      </c>
      <c r="E8153" s="28"/>
      <c r="F8153" s="28"/>
      <c r="G8153" s="28"/>
      <c r="H8153" s="33"/>
      <c r="I8153" s="36">
        <f>SUM(I8151:I8152)</f>
        <v>26571.27</v>
      </c>
      <c r="J8153" s="21">
        <v>3</v>
      </c>
    </row>
    <row r="8154" spans="2:13" ht="15" customHeight="1">
      <c r="B8154" s="26"/>
    </row>
    <row r="8155" spans="2:13" ht="15" customHeight="1">
      <c r="B8155" s="26"/>
      <c r="C8155" s="21" t="str">
        <f>VLOOKUP(B8170,'REKAP ANALISA'!$C:$G,3,0)</f>
        <v>(K3) Pemasangan 1 m pipa PVC Ø 150 mm</v>
      </c>
    </row>
    <row r="8156" spans="2:13" ht="15" customHeight="1">
      <c r="C8156" s="27" t="s">
        <v>0</v>
      </c>
      <c r="D8156" s="27" t="s">
        <v>60</v>
      </c>
      <c r="E8156" s="27" t="s">
        <v>59</v>
      </c>
      <c r="F8156" s="27" t="s">
        <v>61</v>
      </c>
      <c r="G8156" s="27" t="s">
        <v>62</v>
      </c>
      <c r="H8156" s="27" t="s">
        <v>85</v>
      </c>
      <c r="I8156" s="27" t="s">
        <v>86</v>
      </c>
    </row>
    <row r="8157" spans="2:13">
      <c r="C8157" s="27" t="s">
        <v>14</v>
      </c>
      <c r="D8157" s="27" t="s">
        <v>87</v>
      </c>
      <c r="E8157" s="28"/>
      <c r="F8157" s="28"/>
      <c r="G8157" s="28"/>
      <c r="H8157" s="28"/>
      <c r="I8157" s="28"/>
      <c r="M8157" s="21"/>
    </row>
    <row r="8158" spans="2:13">
      <c r="C8158" s="28"/>
      <c r="D8158" s="27" t="s">
        <v>53</v>
      </c>
      <c r="E8158" s="27" t="s">
        <v>63</v>
      </c>
      <c r="F8158" s="29" t="s">
        <v>50</v>
      </c>
      <c r="G8158" s="27">
        <v>0.11799999999999999</v>
      </c>
      <c r="H8158" s="30">
        <f>VLOOKUP(E8158,UPAH!$C:$F,4,0)</f>
        <v>93000</v>
      </c>
      <c r="I8158" s="31">
        <f t="shared" ref="I8158:I8160" si="856">+G8158*H8158</f>
        <v>10974</v>
      </c>
      <c r="M8158" s="21"/>
    </row>
    <row r="8159" spans="2:13" ht="15" customHeight="1">
      <c r="C8159" s="28"/>
      <c r="D8159" s="27" t="s">
        <v>2787</v>
      </c>
      <c r="E8159" s="27" t="s">
        <v>64</v>
      </c>
      <c r="F8159" s="29" t="s">
        <v>50</v>
      </c>
      <c r="G8159" s="27">
        <v>5.8999999999999997E-2</v>
      </c>
      <c r="H8159" s="30">
        <f>VLOOKUP(E8159,UPAH!$C:$F,4,0)</f>
        <v>98000</v>
      </c>
      <c r="I8159" s="31">
        <f t="shared" si="856"/>
        <v>5782</v>
      </c>
    </row>
    <row r="8160" spans="2:13" ht="15" customHeight="1">
      <c r="C8160" s="28"/>
      <c r="D8160" s="27" t="s">
        <v>49</v>
      </c>
      <c r="E8160" s="27" t="s">
        <v>66</v>
      </c>
      <c r="F8160" s="29" t="s">
        <v>50</v>
      </c>
      <c r="G8160" s="27">
        <v>1.2E-2</v>
      </c>
      <c r="H8160" s="30">
        <f>VLOOKUP(E8160,UPAH!$C:$F,4,0)</f>
        <v>111000</v>
      </c>
      <c r="I8160" s="31">
        <f t="shared" si="856"/>
        <v>1332</v>
      </c>
    </row>
    <row r="8161" spans="2:13" ht="15" customHeight="1">
      <c r="C8161" s="28"/>
      <c r="D8161" s="28"/>
      <c r="E8161" s="28"/>
      <c r="F8161" s="34" t="s">
        <v>88</v>
      </c>
      <c r="G8161" s="35"/>
      <c r="H8161" s="33"/>
      <c r="I8161" s="32">
        <f>SUM(I8158:I8160)</f>
        <v>18088</v>
      </c>
    </row>
    <row r="8162" spans="2:13" ht="15" customHeight="1">
      <c r="C8162" s="27" t="s">
        <v>80</v>
      </c>
      <c r="D8162" s="27" t="s">
        <v>89</v>
      </c>
      <c r="E8162" s="28"/>
      <c r="F8162" s="28"/>
      <c r="G8162" s="28"/>
      <c r="H8162" s="33"/>
      <c r="I8162" s="28"/>
    </row>
    <row r="8163" spans="2:13" ht="15" customHeight="1">
      <c r="C8163" s="28"/>
      <c r="D8163" s="27" t="s">
        <v>2797</v>
      </c>
      <c r="E8163" s="27" t="s">
        <v>2798</v>
      </c>
      <c r="F8163" s="30" t="str">
        <f>VLOOKUP(E8163,MATERIAL!$C:$F,3,0)</f>
        <v>m</v>
      </c>
      <c r="G8163" s="27">
        <v>1</v>
      </c>
      <c r="H8163" s="30">
        <f>VLOOKUP(E8163,MATERIAL!$C:$F,4,0)</f>
        <v>8100</v>
      </c>
      <c r="I8163" s="31">
        <f t="shared" ref="I8163" si="857">+G8163*H8163</f>
        <v>8100</v>
      </c>
    </row>
    <row r="8164" spans="2:13" ht="15" customHeight="1">
      <c r="C8164" s="28"/>
      <c r="D8164" s="28"/>
      <c r="E8164" s="28"/>
      <c r="F8164" s="34" t="s">
        <v>90</v>
      </c>
      <c r="G8164" s="35"/>
      <c r="H8164" s="33"/>
      <c r="I8164" s="32">
        <f>SUM(I8163)</f>
        <v>8100</v>
      </c>
    </row>
    <row r="8165" spans="2:13" ht="15" customHeight="1">
      <c r="C8165" s="27" t="s">
        <v>81</v>
      </c>
      <c r="D8165" s="27" t="s">
        <v>91</v>
      </c>
      <c r="E8165" s="28"/>
      <c r="F8165" s="28"/>
      <c r="G8165" s="28"/>
      <c r="H8165" s="33"/>
      <c r="I8165" s="28"/>
    </row>
    <row r="8166" spans="2:13" ht="15" customHeight="1">
      <c r="C8166" s="28"/>
      <c r="D8166" s="27" t="s">
        <v>2790</v>
      </c>
      <c r="E8166" s="27" t="s">
        <v>2791</v>
      </c>
      <c r="F8166" s="27" t="s">
        <v>2792</v>
      </c>
      <c r="G8166" s="27">
        <v>1.2E-2</v>
      </c>
      <c r="H8166" s="30">
        <f>VLOOKUP(E8166,[404]PERALATAN!$C:$F,4,0)</f>
        <v>128600</v>
      </c>
      <c r="I8166" s="31">
        <f t="shared" ref="I8166" si="858">+G8166*H8166</f>
        <v>1543.2</v>
      </c>
    </row>
    <row r="8167" spans="2:13" ht="15" customHeight="1">
      <c r="C8167" s="28"/>
      <c r="D8167" s="28"/>
      <c r="E8167" s="28"/>
      <c r="F8167" s="34" t="s">
        <v>92</v>
      </c>
      <c r="G8167" s="35"/>
      <c r="H8167" s="33"/>
      <c r="I8167" s="32">
        <f>SUM(I8166)</f>
        <v>1543.2</v>
      </c>
    </row>
    <row r="8168" spans="2:13" ht="15" customHeight="1">
      <c r="C8168" s="27" t="s">
        <v>82</v>
      </c>
      <c r="D8168" s="27" t="s">
        <v>93</v>
      </c>
      <c r="E8168" s="28"/>
      <c r="F8168" s="28"/>
      <c r="G8168" s="28"/>
      <c r="H8168" s="33"/>
      <c r="I8168" s="36">
        <f>I8161+I8164+I8167</f>
        <v>27731.200000000001</v>
      </c>
    </row>
    <row r="8169" spans="2:13" ht="15" customHeight="1">
      <c r="C8169" s="27" t="s">
        <v>83</v>
      </c>
      <c r="D8169" s="27" t="str">
        <f>+"Overhead &amp; Profit "&amp;$L$3*100&amp;"%"</f>
        <v>Overhead &amp; Profit 9,5%</v>
      </c>
      <c r="E8169" s="28"/>
      <c r="F8169" s="28"/>
      <c r="G8169" s="27">
        <f>$L$3</f>
        <v>9.5000000000000001E-2</v>
      </c>
      <c r="H8169" s="33"/>
      <c r="I8169" s="36">
        <f>G8169*I8168</f>
        <v>2634.4639999999999</v>
      </c>
    </row>
    <row r="8170" spans="2:13" ht="15" customHeight="1">
      <c r="B8170" s="37" t="str">
        <f>+$M$17&amp;J8170</f>
        <v>PPP4</v>
      </c>
      <c r="C8170" s="27" t="s">
        <v>1</v>
      </c>
      <c r="D8170" s="27" t="s">
        <v>94</v>
      </c>
      <c r="E8170" s="28"/>
      <c r="F8170" s="28"/>
      <c r="G8170" s="28"/>
      <c r="H8170" s="33"/>
      <c r="I8170" s="36">
        <f>SUM(I8168:I8169)</f>
        <v>30365.664000000001</v>
      </c>
      <c r="J8170" s="21">
        <v>4</v>
      </c>
    </row>
    <row r="8171" spans="2:13" ht="15" customHeight="1">
      <c r="B8171" s="26"/>
    </row>
    <row r="8172" spans="2:13" ht="15" customHeight="1">
      <c r="B8172" s="26"/>
      <c r="C8172" s="21" t="str">
        <f>VLOOKUP(B8187,'REKAP ANALISA'!$C:$G,3,0)</f>
        <v>(K3) Pemasngan 1 m pipa PVC Ø 200 mm</v>
      </c>
    </row>
    <row r="8173" spans="2:13" ht="15" customHeight="1">
      <c r="C8173" s="27" t="s">
        <v>0</v>
      </c>
      <c r="D8173" s="27" t="s">
        <v>60</v>
      </c>
      <c r="E8173" s="27" t="s">
        <v>59</v>
      </c>
      <c r="F8173" s="27" t="s">
        <v>61</v>
      </c>
      <c r="G8173" s="27" t="s">
        <v>62</v>
      </c>
      <c r="H8173" s="27" t="s">
        <v>85</v>
      </c>
      <c r="I8173" s="27" t="s">
        <v>86</v>
      </c>
    </row>
    <row r="8174" spans="2:13">
      <c r="C8174" s="27" t="s">
        <v>14</v>
      </c>
      <c r="D8174" s="27" t="s">
        <v>87</v>
      </c>
      <c r="E8174" s="28"/>
      <c r="F8174" s="28"/>
      <c r="G8174" s="28"/>
      <c r="H8174" s="28"/>
      <c r="I8174" s="28"/>
      <c r="M8174" s="21"/>
    </row>
    <row r="8175" spans="2:13">
      <c r="C8175" s="28"/>
      <c r="D8175" s="27" t="s">
        <v>53</v>
      </c>
      <c r="E8175" s="27" t="s">
        <v>63</v>
      </c>
      <c r="F8175" s="29" t="s">
        <v>50</v>
      </c>
      <c r="G8175" s="27">
        <v>0.189</v>
      </c>
      <c r="H8175" s="30">
        <f>VLOOKUP(E8175,UPAH!$C:$F,4,0)</f>
        <v>93000</v>
      </c>
      <c r="I8175" s="31">
        <f t="shared" ref="I8175:I8177" si="859">+G8175*H8175</f>
        <v>17577</v>
      </c>
      <c r="M8175" s="21"/>
    </row>
    <row r="8176" spans="2:13" ht="15" customHeight="1">
      <c r="C8176" s="28"/>
      <c r="D8176" s="27" t="s">
        <v>2787</v>
      </c>
      <c r="E8176" s="27" t="s">
        <v>64</v>
      </c>
      <c r="F8176" s="29" t="s">
        <v>50</v>
      </c>
      <c r="G8176" s="27">
        <v>9.5000000000000001E-2</v>
      </c>
      <c r="H8176" s="30">
        <f>VLOOKUP(E8176,UPAH!$C:$F,4,0)</f>
        <v>98000</v>
      </c>
      <c r="I8176" s="31">
        <f t="shared" si="859"/>
        <v>9310</v>
      </c>
    </row>
    <row r="8177" spans="2:13" ht="15" customHeight="1">
      <c r="C8177" s="28"/>
      <c r="D8177" s="27" t="s">
        <v>49</v>
      </c>
      <c r="E8177" s="27" t="s">
        <v>66</v>
      </c>
      <c r="F8177" s="29" t="s">
        <v>50</v>
      </c>
      <c r="G8177" s="27">
        <v>1.9E-2</v>
      </c>
      <c r="H8177" s="30">
        <f>VLOOKUP(E8177,UPAH!$C:$F,4,0)</f>
        <v>111000</v>
      </c>
      <c r="I8177" s="31">
        <f t="shared" si="859"/>
        <v>2109</v>
      </c>
    </row>
    <row r="8178" spans="2:13" ht="15" customHeight="1">
      <c r="C8178" s="28"/>
      <c r="D8178" s="28"/>
      <c r="E8178" s="28"/>
      <c r="F8178" s="34" t="s">
        <v>88</v>
      </c>
      <c r="G8178" s="35"/>
      <c r="H8178" s="33"/>
      <c r="I8178" s="32">
        <f>SUM(I8175:I8177)</f>
        <v>28996</v>
      </c>
    </row>
    <row r="8179" spans="2:13" ht="15" customHeight="1">
      <c r="C8179" s="27" t="s">
        <v>80</v>
      </c>
      <c r="D8179" s="27" t="s">
        <v>89</v>
      </c>
      <c r="E8179" s="28"/>
      <c r="F8179" s="28"/>
      <c r="G8179" s="28"/>
      <c r="H8179" s="33"/>
      <c r="I8179" s="28"/>
    </row>
    <row r="8180" spans="2:13" ht="15" customHeight="1">
      <c r="C8180" s="28"/>
      <c r="D8180" s="27" t="s">
        <v>2799</v>
      </c>
      <c r="E8180" s="27" t="s">
        <v>2800</v>
      </c>
      <c r="F8180" s="30" t="str">
        <f>VLOOKUP(E8180,MATERIAL!$C:$F,3,0)</f>
        <v>m</v>
      </c>
      <c r="G8180" s="27">
        <v>1</v>
      </c>
      <c r="H8180" s="30">
        <f>VLOOKUP(E8180,MATERIAL!$C:$F,4,0)</f>
        <v>10700</v>
      </c>
      <c r="I8180" s="31">
        <f t="shared" ref="I8180" si="860">+G8180*H8180</f>
        <v>10700</v>
      </c>
    </row>
    <row r="8181" spans="2:13" ht="15" customHeight="1">
      <c r="C8181" s="28"/>
      <c r="D8181" s="28"/>
      <c r="E8181" s="28"/>
      <c r="F8181" s="34" t="s">
        <v>90</v>
      </c>
      <c r="G8181" s="35"/>
      <c r="H8181" s="33"/>
      <c r="I8181" s="32">
        <f>SUM(I8180)</f>
        <v>10700</v>
      </c>
    </row>
    <row r="8182" spans="2:13" ht="15" customHeight="1">
      <c r="C8182" s="27" t="s">
        <v>81</v>
      </c>
      <c r="D8182" s="27" t="s">
        <v>91</v>
      </c>
      <c r="E8182" s="28"/>
      <c r="F8182" s="28"/>
      <c r="G8182" s="28"/>
      <c r="H8182" s="33"/>
      <c r="I8182" s="28"/>
    </row>
    <row r="8183" spans="2:13" ht="15" customHeight="1">
      <c r="C8183" s="28"/>
      <c r="D8183" s="27" t="s">
        <v>2790</v>
      </c>
      <c r="E8183" s="27" t="s">
        <v>2791</v>
      </c>
      <c r="F8183" s="27" t="s">
        <v>2792</v>
      </c>
      <c r="G8183" s="27">
        <v>2.4E-2</v>
      </c>
      <c r="H8183" s="30">
        <f>VLOOKUP(E8183,[404]PERALATAN!$C:$F,4,0)</f>
        <v>128600</v>
      </c>
      <c r="I8183" s="31">
        <f t="shared" ref="I8183" si="861">+G8183*H8183</f>
        <v>3086.4</v>
      </c>
    </row>
    <row r="8184" spans="2:13" ht="15" customHeight="1">
      <c r="C8184" s="28"/>
      <c r="D8184" s="28"/>
      <c r="E8184" s="28"/>
      <c r="F8184" s="34" t="s">
        <v>92</v>
      </c>
      <c r="G8184" s="35"/>
      <c r="H8184" s="33"/>
      <c r="I8184" s="32">
        <f>SUM(I8183)</f>
        <v>3086.4</v>
      </c>
    </row>
    <row r="8185" spans="2:13" ht="15" customHeight="1">
      <c r="C8185" s="27" t="s">
        <v>82</v>
      </c>
      <c r="D8185" s="27" t="s">
        <v>93</v>
      </c>
      <c r="E8185" s="28"/>
      <c r="F8185" s="28"/>
      <c r="G8185" s="28"/>
      <c r="H8185" s="33"/>
      <c r="I8185" s="36">
        <f>I8178+I8181+I8184</f>
        <v>42782.400000000001</v>
      </c>
    </row>
    <row r="8186" spans="2:13" ht="15" customHeight="1">
      <c r="C8186" s="27" t="s">
        <v>83</v>
      </c>
      <c r="D8186" s="27" t="str">
        <f>+"Overhead &amp; Profit "&amp;$L$3*100&amp;"%"</f>
        <v>Overhead &amp; Profit 9,5%</v>
      </c>
      <c r="E8186" s="28"/>
      <c r="F8186" s="28"/>
      <c r="G8186" s="27">
        <f>$L$3</f>
        <v>9.5000000000000001E-2</v>
      </c>
      <c r="H8186" s="28"/>
      <c r="I8186" s="36">
        <f>G8186*I8185</f>
        <v>4064.328</v>
      </c>
    </row>
    <row r="8187" spans="2:13" ht="15" customHeight="1">
      <c r="B8187" s="37" t="str">
        <f>+$M$17&amp;J8187</f>
        <v>PPP5</v>
      </c>
      <c r="C8187" s="27" t="s">
        <v>1</v>
      </c>
      <c r="D8187" s="27" t="s">
        <v>94</v>
      </c>
      <c r="E8187" s="28"/>
      <c r="F8187" s="28"/>
      <c r="G8187" s="28"/>
      <c r="H8187" s="33"/>
      <c r="I8187" s="36">
        <f>SUM(I8185:I8186)</f>
        <v>46846.728000000003</v>
      </c>
      <c r="J8187" s="21">
        <v>5</v>
      </c>
    </row>
    <row r="8188" spans="2:13" ht="15" customHeight="1">
      <c r="B8188" s="26"/>
    </row>
    <row r="8189" spans="2:13" ht="15" customHeight="1">
      <c r="B8189" s="26"/>
      <c r="C8189" s="21" t="str">
        <f>VLOOKUP(B8204,'REKAP ANALISA'!$C:$G,3,0)</f>
        <v>(K3) Pemasangan 1 m pipa PVC Ø 250 mm</v>
      </c>
    </row>
    <row r="8190" spans="2:13" ht="15" customHeight="1">
      <c r="C8190" s="27" t="s">
        <v>0</v>
      </c>
      <c r="D8190" s="27" t="s">
        <v>60</v>
      </c>
      <c r="E8190" s="27" t="s">
        <v>59</v>
      </c>
      <c r="F8190" s="27" t="s">
        <v>61</v>
      </c>
      <c r="G8190" s="27" t="s">
        <v>62</v>
      </c>
      <c r="H8190" s="27" t="s">
        <v>85</v>
      </c>
      <c r="I8190" s="27" t="s">
        <v>86</v>
      </c>
    </row>
    <row r="8191" spans="2:13">
      <c r="C8191" s="27" t="s">
        <v>14</v>
      </c>
      <c r="D8191" s="27" t="s">
        <v>87</v>
      </c>
      <c r="E8191" s="28"/>
      <c r="F8191" s="28"/>
      <c r="G8191" s="28"/>
      <c r="H8191" s="33"/>
      <c r="I8191" s="28"/>
      <c r="M8191" s="21"/>
    </row>
    <row r="8192" spans="2:13">
      <c r="C8192" s="28"/>
      <c r="D8192" s="27" t="s">
        <v>53</v>
      </c>
      <c r="E8192" s="27" t="s">
        <v>63</v>
      </c>
      <c r="F8192" s="29" t="s">
        <v>50</v>
      </c>
      <c r="G8192" s="27">
        <v>0.25600000000000001</v>
      </c>
      <c r="H8192" s="30">
        <f>VLOOKUP(E8192,UPAH!$C:$F,4,0)</f>
        <v>93000</v>
      </c>
      <c r="I8192" s="31">
        <f t="shared" ref="I8192:I8194" si="862">+G8192*H8192</f>
        <v>23808</v>
      </c>
      <c r="M8192" s="21"/>
    </row>
    <row r="8193" spans="2:13" ht="15" customHeight="1">
      <c r="C8193" s="28"/>
      <c r="D8193" s="27" t="s">
        <v>2787</v>
      </c>
      <c r="E8193" s="27" t="s">
        <v>64</v>
      </c>
      <c r="F8193" s="29" t="s">
        <v>50</v>
      </c>
      <c r="G8193" s="27">
        <v>0.128</v>
      </c>
      <c r="H8193" s="30">
        <f>VLOOKUP(E8193,UPAH!$C:$F,4,0)</f>
        <v>98000</v>
      </c>
      <c r="I8193" s="31">
        <f t="shared" si="862"/>
        <v>12544</v>
      </c>
    </row>
    <row r="8194" spans="2:13" ht="15" customHeight="1">
      <c r="C8194" s="28"/>
      <c r="D8194" s="27" t="s">
        <v>49</v>
      </c>
      <c r="E8194" s="27" t="s">
        <v>66</v>
      </c>
      <c r="F8194" s="29" t="s">
        <v>50</v>
      </c>
      <c r="G8194" s="27">
        <v>2.5999999999999999E-2</v>
      </c>
      <c r="H8194" s="30">
        <f>VLOOKUP(E8194,UPAH!$C:$F,4,0)</f>
        <v>111000</v>
      </c>
      <c r="I8194" s="31">
        <f t="shared" si="862"/>
        <v>2886</v>
      </c>
    </row>
    <row r="8195" spans="2:13" ht="15" customHeight="1">
      <c r="C8195" s="28"/>
      <c r="D8195" s="28"/>
      <c r="E8195" s="28"/>
      <c r="F8195" s="34" t="s">
        <v>88</v>
      </c>
      <c r="G8195" s="35"/>
      <c r="H8195" s="33"/>
      <c r="I8195" s="32">
        <f>SUM(I8192:I8194)</f>
        <v>39238</v>
      </c>
    </row>
    <row r="8196" spans="2:13" ht="15" customHeight="1">
      <c r="C8196" s="27" t="s">
        <v>80</v>
      </c>
      <c r="D8196" s="27" t="s">
        <v>89</v>
      </c>
      <c r="E8196" s="28"/>
      <c r="F8196" s="28"/>
      <c r="G8196" s="28"/>
      <c r="H8196" s="33"/>
      <c r="I8196" s="28"/>
    </row>
    <row r="8197" spans="2:13" ht="15" customHeight="1">
      <c r="C8197" s="28"/>
      <c r="D8197" s="27" t="s">
        <v>2801</v>
      </c>
      <c r="E8197" s="27" t="s">
        <v>2802</v>
      </c>
      <c r="F8197" s="30" t="str">
        <f>VLOOKUP(E8197,MATERIAL!$C:$F,3,0)</f>
        <v>m</v>
      </c>
      <c r="G8197" s="27">
        <v>1</v>
      </c>
      <c r="H8197" s="30">
        <f>VLOOKUP(E8197,MATERIAL!$C:$F,4,0)</f>
        <v>14800</v>
      </c>
      <c r="I8197" s="31">
        <f t="shared" ref="I8197" si="863">+G8197*H8197</f>
        <v>14800</v>
      </c>
    </row>
    <row r="8198" spans="2:13" ht="15" customHeight="1">
      <c r="C8198" s="28"/>
      <c r="D8198" s="28"/>
      <c r="E8198" s="28"/>
      <c r="F8198" s="34" t="s">
        <v>90</v>
      </c>
      <c r="G8198" s="35"/>
      <c r="H8198" s="33"/>
      <c r="I8198" s="32">
        <f>SUM(I8197)</f>
        <v>14800</v>
      </c>
    </row>
    <row r="8199" spans="2:13" ht="15" customHeight="1">
      <c r="C8199" s="27" t="s">
        <v>81</v>
      </c>
      <c r="D8199" s="27" t="s">
        <v>91</v>
      </c>
      <c r="E8199" s="28"/>
      <c r="F8199" s="28"/>
      <c r="G8199" s="28"/>
      <c r="H8199" s="33"/>
      <c r="I8199" s="28"/>
    </row>
    <row r="8200" spans="2:13" ht="15" customHeight="1">
      <c r="C8200" s="28"/>
      <c r="D8200" s="27" t="s">
        <v>2790</v>
      </c>
      <c r="E8200" s="27" t="s">
        <v>2791</v>
      </c>
      <c r="F8200" s="27" t="s">
        <v>2792</v>
      </c>
      <c r="G8200" s="27">
        <v>3.4000000000000002E-2</v>
      </c>
      <c r="H8200" s="30">
        <f>VLOOKUP(E8200,[404]PERALATAN!$C:$F,4,0)</f>
        <v>128600</v>
      </c>
      <c r="I8200" s="31">
        <f t="shared" ref="I8200" si="864">+G8200*H8200</f>
        <v>4372.4000000000005</v>
      </c>
    </row>
    <row r="8201" spans="2:13" ht="15" customHeight="1">
      <c r="C8201" s="28"/>
      <c r="D8201" s="28"/>
      <c r="E8201" s="28"/>
      <c r="F8201" s="34" t="s">
        <v>92</v>
      </c>
      <c r="G8201" s="35"/>
      <c r="H8201" s="33"/>
      <c r="I8201" s="32">
        <f>SUM(I8200)</f>
        <v>4372.4000000000005</v>
      </c>
    </row>
    <row r="8202" spans="2:13" ht="15" customHeight="1">
      <c r="C8202" s="27" t="s">
        <v>82</v>
      </c>
      <c r="D8202" s="27" t="s">
        <v>93</v>
      </c>
      <c r="E8202" s="28"/>
      <c r="F8202" s="28"/>
      <c r="G8202" s="28"/>
      <c r="H8202" s="33"/>
      <c r="I8202" s="36">
        <f>I8195+I8198+I8201</f>
        <v>58410.400000000001</v>
      </c>
    </row>
    <row r="8203" spans="2:13" ht="15" customHeight="1">
      <c r="C8203" s="27" t="s">
        <v>83</v>
      </c>
      <c r="D8203" s="27" t="str">
        <f>+"Overhead &amp; Profit "&amp;$L$3*100&amp;"%"</f>
        <v>Overhead &amp; Profit 9,5%</v>
      </c>
      <c r="E8203" s="28"/>
      <c r="F8203" s="28"/>
      <c r="G8203" s="27">
        <f>$L$3</f>
        <v>9.5000000000000001E-2</v>
      </c>
      <c r="H8203" s="33"/>
      <c r="I8203" s="36">
        <f>G8203*I8202</f>
        <v>5548.9880000000003</v>
      </c>
    </row>
    <row r="8204" spans="2:13" ht="15" customHeight="1">
      <c r="B8204" s="37" t="str">
        <f>+$M$17&amp;J8204</f>
        <v>PPP6</v>
      </c>
      <c r="C8204" s="27" t="s">
        <v>1</v>
      </c>
      <c r="D8204" s="27" t="s">
        <v>94</v>
      </c>
      <c r="E8204" s="28"/>
      <c r="F8204" s="28"/>
      <c r="G8204" s="28"/>
      <c r="H8204" s="33"/>
      <c r="I8204" s="36">
        <f>SUM(I8202:I8203)</f>
        <v>63959.387999999999</v>
      </c>
      <c r="J8204" s="21">
        <v>6</v>
      </c>
    </row>
    <row r="8205" spans="2:13" ht="15" customHeight="1">
      <c r="B8205" s="26"/>
    </row>
    <row r="8206" spans="2:13" ht="15" customHeight="1">
      <c r="B8206" s="26"/>
      <c r="C8206" s="21" t="str">
        <f>VLOOKUP(B8221,'REKAP ANALISA'!$C:$G,3,0)</f>
        <v>(K3) Pemasangan 1 m pipa PVC Ø 300 mm</v>
      </c>
    </row>
    <row r="8207" spans="2:13" ht="15" customHeight="1">
      <c r="C8207" s="27" t="s">
        <v>0</v>
      </c>
      <c r="D8207" s="27" t="s">
        <v>60</v>
      </c>
      <c r="E8207" s="27" t="s">
        <v>59</v>
      </c>
      <c r="F8207" s="27" t="s">
        <v>61</v>
      </c>
      <c r="G8207" s="27" t="s">
        <v>62</v>
      </c>
      <c r="H8207" s="27" t="s">
        <v>85</v>
      </c>
      <c r="I8207" s="27" t="s">
        <v>86</v>
      </c>
    </row>
    <row r="8208" spans="2:13">
      <c r="C8208" s="27" t="s">
        <v>14</v>
      </c>
      <c r="D8208" s="27" t="s">
        <v>87</v>
      </c>
      <c r="E8208" s="28"/>
      <c r="F8208" s="28"/>
      <c r="G8208" s="28"/>
      <c r="H8208" s="28"/>
      <c r="I8208" s="28"/>
      <c r="M8208" s="21"/>
    </row>
    <row r="8209" spans="2:13">
      <c r="C8209" s="28"/>
      <c r="D8209" s="27" t="s">
        <v>53</v>
      </c>
      <c r="E8209" s="27" t="s">
        <v>63</v>
      </c>
      <c r="F8209" s="29" t="s">
        <v>50</v>
      </c>
      <c r="G8209" s="27">
        <v>0.29399999999999998</v>
      </c>
      <c r="H8209" s="30">
        <f>VLOOKUP(E8209,UPAH!$C:$F,4,0)</f>
        <v>93000</v>
      </c>
      <c r="I8209" s="31">
        <f t="shared" ref="I8209:I8211" si="865">+G8209*H8209</f>
        <v>27342</v>
      </c>
      <c r="M8209" s="21"/>
    </row>
    <row r="8210" spans="2:13" ht="15" customHeight="1">
      <c r="C8210" s="28"/>
      <c r="D8210" s="27" t="s">
        <v>2787</v>
      </c>
      <c r="E8210" s="27" t="s">
        <v>64</v>
      </c>
      <c r="F8210" s="29" t="s">
        <v>50</v>
      </c>
      <c r="G8210" s="27">
        <v>0.14699999999999999</v>
      </c>
      <c r="H8210" s="30">
        <f>VLOOKUP(E8210,UPAH!$C:$F,4,0)</f>
        <v>98000</v>
      </c>
      <c r="I8210" s="31">
        <f t="shared" si="865"/>
        <v>14406</v>
      </c>
    </row>
    <row r="8211" spans="2:13" ht="15" customHeight="1">
      <c r="C8211" s="28"/>
      <c r="D8211" s="27" t="s">
        <v>49</v>
      </c>
      <c r="E8211" s="27" t="s">
        <v>66</v>
      </c>
      <c r="F8211" s="29" t="s">
        <v>50</v>
      </c>
      <c r="G8211" s="27">
        <v>2.9000000000000001E-2</v>
      </c>
      <c r="H8211" s="30">
        <f>VLOOKUP(E8211,UPAH!$C:$F,4,0)</f>
        <v>111000</v>
      </c>
      <c r="I8211" s="31">
        <f t="shared" si="865"/>
        <v>3219</v>
      </c>
    </row>
    <row r="8212" spans="2:13" ht="15" customHeight="1">
      <c r="C8212" s="28"/>
      <c r="D8212" s="28"/>
      <c r="E8212" s="28"/>
      <c r="F8212" s="34" t="s">
        <v>88</v>
      </c>
      <c r="G8212" s="35"/>
      <c r="H8212" s="33"/>
      <c r="I8212" s="32">
        <f>SUM(I8209:I8211)</f>
        <v>44967</v>
      </c>
    </row>
    <row r="8213" spans="2:13" ht="15" customHeight="1">
      <c r="C8213" s="27" t="s">
        <v>80</v>
      </c>
      <c r="D8213" s="27" t="s">
        <v>89</v>
      </c>
      <c r="E8213" s="28"/>
      <c r="F8213" s="28"/>
      <c r="G8213" s="28"/>
      <c r="H8213" s="33"/>
      <c r="I8213" s="28"/>
    </row>
    <row r="8214" spans="2:13" ht="15" customHeight="1">
      <c r="C8214" s="28"/>
      <c r="D8214" s="27" t="s">
        <v>2803</v>
      </c>
      <c r="E8214" s="27" t="s">
        <v>2804</v>
      </c>
      <c r="F8214" s="30" t="str">
        <f>VLOOKUP(E8214,MATERIAL!$C:$F,3,0)</f>
        <v>m</v>
      </c>
      <c r="G8214" s="27">
        <v>1</v>
      </c>
      <c r="H8214" s="30">
        <f>VLOOKUP(E8214,MATERIAL!$C:$F,4,0)</f>
        <v>19900</v>
      </c>
      <c r="I8214" s="31">
        <f t="shared" ref="I8214" si="866">+G8214*H8214</f>
        <v>19900</v>
      </c>
    </row>
    <row r="8215" spans="2:13" ht="15" customHeight="1">
      <c r="C8215" s="28"/>
      <c r="D8215" s="28"/>
      <c r="E8215" s="28"/>
      <c r="F8215" s="34" t="s">
        <v>90</v>
      </c>
      <c r="G8215" s="35"/>
      <c r="H8215" s="33"/>
      <c r="I8215" s="32">
        <f>SUM(I8214)</f>
        <v>19900</v>
      </c>
    </row>
    <row r="8216" spans="2:13" ht="15" customHeight="1">
      <c r="C8216" s="27" t="s">
        <v>81</v>
      </c>
      <c r="D8216" s="27" t="s">
        <v>91</v>
      </c>
      <c r="E8216" s="28"/>
      <c r="F8216" s="28"/>
      <c r="G8216" s="28"/>
      <c r="H8216" s="33"/>
      <c r="I8216" s="28"/>
    </row>
    <row r="8217" spans="2:13" ht="15" customHeight="1">
      <c r="C8217" s="28"/>
      <c r="D8217" s="27" t="s">
        <v>2790</v>
      </c>
      <c r="E8217" s="27" t="s">
        <v>2791</v>
      </c>
      <c r="F8217" s="27" t="s">
        <v>2792</v>
      </c>
      <c r="G8217" s="27">
        <v>0.04</v>
      </c>
      <c r="H8217" s="30">
        <f>VLOOKUP(E8217,[404]PERALATAN!$C:$F,4,0)</f>
        <v>128600</v>
      </c>
      <c r="I8217" s="31">
        <f t="shared" ref="I8217" si="867">+G8217*H8217</f>
        <v>5144</v>
      </c>
    </row>
    <row r="8218" spans="2:13" ht="15" customHeight="1">
      <c r="C8218" s="28"/>
      <c r="D8218" s="28"/>
      <c r="E8218" s="28"/>
      <c r="F8218" s="34" t="s">
        <v>92</v>
      </c>
      <c r="G8218" s="35"/>
      <c r="H8218" s="33"/>
      <c r="I8218" s="32">
        <f>SUM(I8217)</f>
        <v>5144</v>
      </c>
    </row>
    <row r="8219" spans="2:13" ht="15" customHeight="1">
      <c r="C8219" s="27" t="s">
        <v>82</v>
      </c>
      <c r="D8219" s="27" t="s">
        <v>93</v>
      </c>
      <c r="E8219" s="28"/>
      <c r="F8219" s="28"/>
      <c r="G8219" s="28"/>
      <c r="H8219" s="33"/>
      <c r="I8219" s="36">
        <f>I8212+I8215+I8218</f>
        <v>70011</v>
      </c>
    </row>
    <row r="8220" spans="2:13" ht="15" customHeight="1">
      <c r="C8220" s="27" t="s">
        <v>83</v>
      </c>
      <c r="D8220" s="27" t="str">
        <f>+"Overhead &amp; Profit "&amp;$L$3*100&amp;"%"</f>
        <v>Overhead &amp; Profit 9,5%</v>
      </c>
      <c r="E8220" s="28"/>
      <c r="F8220" s="28"/>
      <c r="G8220" s="27">
        <f>$L$3</f>
        <v>9.5000000000000001E-2</v>
      </c>
      <c r="H8220" s="28"/>
      <c r="I8220" s="36">
        <f>G8220*I8219</f>
        <v>6651.0450000000001</v>
      </c>
    </row>
    <row r="8221" spans="2:13" ht="15" customHeight="1">
      <c r="B8221" s="37" t="str">
        <f>+$M$17&amp;J8221</f>
        <v>PPP7</v>
      </c>
      <c r="C8221" s="27" t="s">
        <v>1</v>
      </c>
      <c r="D8221" s="27" t="s">
        <v>94</v>
      </c>
      <c r="E8221" s="28"/>
      <c r="F8221" s="28"/>
      <c r="G8221" s="28"/>
      <c r="H8221" s="33"/>
      <c r="I8221" s="36">
        <f>SUM(I8219:I8220)</f>
        <v>76662.044999999998</v>
      </c>
      <c r="J8221" s="21">
        <v>7</v>
      </c>
    </row>
    <row r="8222" spans="2:13" ht="15" customHeight="1">
      <c r="B8222" s="26"/>
    </row>
    <row r="8223" spans="2:13" ht="15" customHeight="1">
      <c r="B8223" s="26"/>
      <c r="C8223" s="21" t="str">
        <f>VLOOKUP(B8238,'REKAP ANALISA'!$C:$G,3,0)</f>
        <v>(K3) Pemasangan 1 m pipa PVC Ø 400 mm</v>
      </c>
    </row>
    <row r="8224" spans="2:13" ht="15" customHeight="1">
      <c r="C8224" s="27" t="s">
        <v>0</v>
      </c>
      <c r="D8224" s="27" t="s">
        <v>60</v>
      </c>
      <c r="E8224" s="27" t="s">
        <v>59</v>
      </c>
      <c r="F8224" s="27" t="s">
        <v>61</v>
      </c>
      <c r="G8224" s="27" t="s">
        <v>62</v>
      </c>
      <c r="H8224" s="27" t="s">
        <v>85</v>
      </c>
      <c r="I8224" s="27" t="s">
        <v>86</v>
      </c>
    </row>
    <row r="8225" spans="2:13">
      <c r="C8225" s="27" t="s">
        <v>14</v>
      </c>
      <c r="D8225" s="27" t="s">
        <v>87</v>
      </c>
      <c r="E8225" s="28"/>
      <c r="F8225" s="28"/>
      <c r="G8225" s="28"/>
      <c r="H8225" s="28"/>
      <c r="I8225" s="28"/>
      <c r="M8225" s="21"/>
    </row>
    <row r="8226" spans="2:13">
      <c r="C8226" s="28"/>
      <c r="D8226" s="27" t="s">
        <v>53</v>
      </c>
      <c r="E8226" s="27" t="s">
        <v>63</v>
      </c>
      <c r="F8226" s="29" t="s">
        <v>50</v>
      </c>
      <c r="G8226" s="27">
        <v>0.54400000000000004</v>
      </c>
      <c r="H8226" s="30">
        <f>VLOOKUP(E8226,UPAH!$C:$F,4,0)</f>
        <v>93000</v>
      </c>
      <c r="I8226" s="31">
        <f t="shared" ref="I8226:I8228" si="868">+G8226*H8226</f>
        <v>50592</v>
      </c>
      <c r="M8226" s="21"/>
    </row>
    <row r="8227" spans="2:13" ht="15" customHeight="1">
      <c r="C8227" s="28"/>
      <c r="D8227" s="27" t="s">
        <v>2787</v>
      </c>
      <c r="E8227" s="27" t="s">
        <v>64</v>
      </c>
      <c r="F8227" s="29" t="s">
        <v>50</v>
      </c>
      <c r="G8227" s="27">
        <v>0.27200000000000002</v>
      </c>
      <c r="H8227" s="30">
        <f>VLOOKUP(E8227,UPAH!$C:$F,4,0)</f>
        <v>98000</v>
      </c>
      <c r="I8227" s="31">
        <f t="shared" si="868"/>
        <v>26656.000000000004</v>
      </c>
    </row>
    <row r="8228" spans="2:13" ht="15" customHeight="1">
      <c r="C8228" s="28"/>
      <c r="D8228" s="27" t="s">
        <v>49</v>
      </c>
      <c r="E8228" s="27" t="s">
        <v>66</v>
      </c>
      <c r="F8228" s="29" t="s">
        <v>50</v>
      </c>
      <c r="G8228" s="27">
        <v>5.3999999999999999E-2</v>
      </c>
      <c r="H8228" s="30">
        <f>VLOOKUP(E8228,UPAH!$C:$F,4,0)</f>
        <v>111000</v>
      </c>
      <c r="I8228" s="31">
        <f t="shared" si="868"/>
        <v>5994</v>
      </c>
    </row>
    <row r="8229" spans="2:13" ht="15" customHeight="1">
      <c r="C8229" s="28"/>
      <c r="D8229" s="28"/>
      <c r="E8229" s="28"/>
      <c r="F8229" s="34" t="s">
        <v>88</v>
      </c>
      <c r="G8229" s="35"/>
      <c r="H8229" s="33"/>
      <c r="I8229" s="32">
        <f>SUM(I8226:I8228)</f>
        <v>83242</v>
      </c>
    </row>
    <row r="8230" spans="2:13" ht="15" customHeight="1">
      <c r="C8230" s="27" t="s">
        <v>80</v>
      </c>
      <c r="D8230" s="27" t="s">
        <v>89</v>
      </c>
      <c r="E8230" s="28"/>
      <c r="F8230" s="28"/>
      <c r="G8230" s="28"/>
      <c r="H8230" s="33"/>
      <c r="I8230" s="28"/>
    </row>
    <row r="8231" spans="2:13" ht="15" customHeight="1">
      <c r="C8231" s="28"/>
      <c r="D8231" s="27" t="s">
        <v>2805</v>
      </c>
      <c r="E8231" s="27" t="s">
        <v>2806</v>
      </c>
      <c r="F8231" s="30" t="str">
        <f>VLOOKUP(E8231,MATERIAL!$C:$F,3,0)</f>
        <v>m</v>
      </c>
      <c r="G8231" s="27">
        <v>1</v>
      </c>
      <c r="H8231" s="30">
        <f>VLOOKUP(E8231,MATERIAL!$C:$F,4,0)</f>
        <v>26800</v>
      </c>
      <c r="I8231" s="31">
        <f t="shared" ref="I8231" si="869">+G8231*H8231</f>
        <v>26800</v>
      </c>
    </row>
    <row r="8232" spans="2:13" ht="15" customHeight="1">
      <c r="C8232" s="28"/>
      <c r="D8232" s="28"/>
      <c r="E8232" s="28"/>
      <c r="F8232" s="34" t="s">
        <v>90</v>
      </c>
      <c r="G8232" s="35"/>
      <c r="H8232" s="33"/>
      <c r="I8232" s="32">
        <f>SUM(I8231)</f>
        <v>26800</v>
      </c>
    </row>
    <row r="8233" spans="2:13" ht="15" customHeight="1">
      <c r="C8233" s="27" t="s">
        <v>81</v>
      </c>
      <c r="D8233" s="27" t="s">
        <v>91</v>
      </c>
      <c r="E8233" s="28"/>
      <c r="F8233" s="28"/>
      <c r="G8233" s="28"/>
      <c r="H8233" s="33"/>
      <c r="I8233" s="28"/>
    </row>
    <row r="8234" spans="2:13" ht="15" customHeight="1">
      <c r="C8234" s="28"/>
      <c r="D8234" s="27" t="s">
        <v>2790</v>
      </c>
      <c r="E8234" s="27" t="s">
        <v>2791</v>
      </c>
      <c r="F8234" s="27" t="s">
        <v>2792</v>
      </c>
      <c r="G8234" s="27">
        <v>0.08</v>
      </c>
      <c r="H8234" s="30">
        <f>VLOOKUP(E8234,[404]PERALATAN!$C:$F,4,0)</f>
        <v>128600</v>
      </c>
      <c r="I8234" s="31">
        <f t="shared" ref="I8234" si="870">+G8234*H8234</f>
        <v>10288</v>
      </c>
    </row>
    <row r="8235" spans="2:13" ht="15" customHeight="1">
      <c r="C8235" s="28"/>
      <c r="D8235" s="28"/>
      <c r="E8235" s="28"/>
      <c r="F8235" s="34" t="s">
        <v>92</v>
      </c>
      <c r="G8235" s="35"/>
      <c r="H8235" s="33"/>
      <c r="I8235" s="32">
        <f>SUM(I8234)</f>
        <v>10288</v>
      </c>
    </row>
    <row r="8236" spans="2:13" ht="15" customHeight="1">
      <c r="C8236" s="27" t="s">
        <v>82</v>
      </c>
      <c r="D8236" s="27" t="s">
        <v>93</v>
      </c>
      <c r="E8236" s="28"/>
      <c r="F8236" s="28"/>
      <c r="G8236" s="28"/>
      <c r="H8236" s="33"/>
      <c r="I8236" s="36">
        <f>I8229+I8232+I8235</f>
        <v>120330</v>
      </c>
    </row>
    <row r="8237" spans="2:13" ht="15" customHeight="1">
      <c r="C8237" s="27" t="s">
        <v>83</v>
      </c>
      <c r="D8237" s="27" t="str">
        <f>+"Overhead &amp; Profit "&amp;$L$3*100&amp;"%"</f>
        <v>Overhead &amp; Profit 9,5%</v>
      </c>
      <c r="E8237" s="28"/>
      <c r="F8237" s="28"/>
      <c r="G8237" s="27">
        <f>$L$3</f>
        <v>9.5000000000000001E-2</v>
      </c>
      <c r="H8237" s="28"/>
      <c r="I8237" s="36">
        <f>G8237*I8236</f>
        <v>11431.35</v>
      </c>
    </row>
    <row r="8238" spans="2:13" ht="15" customHeight="1">
      <c r="B8238" s="37" t="str">
        <f>+$M$17&amp;J8238</f>
        <v>PPP8</v>
      </c>
      <c r="C8238" s="27" t="s">
        <v>1</v>
      </c>
      <c r="D8238" s="27" t="s">
        <v>94</v>
      </c>
      <c r="E8238" s="28"/>
      <c r="F8238" s="28"/>
      <c r="G8238" s="28"/>
      <c r="H8238" s="33"/>
      <c r="I8238" s="36">
        <f>SUM(I8236:I8237)</f>
        <v>131761.35</v>
      </c>
      <c r="J8238" s="21">
        <v>8</v>
      </c>
    </row>
    <row r="8239" spans="2:13" ht="15" customHeight="1">
      <c r="B8239" s="26"/>
    </row>
    <row r="8240" spans="2:13" ht="15" customHeight="1">
      <c r="B8240" s="26"/>
      <c r="C8240" s="21" t="str">
        <f>VLOOKUP(B8255,'REKAP ANALISA'!$C:$G,3,0)</f>
        <v>(K3) Pemasangan 1 m pipa PVC Ø 450 mm</v>
      </c>
    </row>
    <row r="8241" spans="2:13" ht="15" customHeight="1">
      <c r="C8241" s="27" t="s">
        <v>0</v>
      </c>
      <c r="D8241" s="27" t="s">
        <v>60</v>
      </c>
      <c r="E8241" s="27" t="s">
        <v>59</v>
      </c>
      <c r="F8241" s="27" t="s">
        <v>61</v>
      </c>
      <c r="G8241" s="27" t="s">
        <v>62</v>
      </c>
      <c r="H8241" s="27" t="s">
        <v>85</v>
      </c>
      <c r="I8241" s="27" t="s">
        <v>86</v>
      </c>
    </row>
    <row r="8242" spans="2:13">
      <c r="C8242" s="27" t="s">
        <v>14</v>
      </c>
      <c r="D8242" s="27" t="s">
        <v>87</v>
      </c>
      <c r="E8242" s="28"/>
      <c r="F8242" s="28"/>
      <c r="G8242" s="28"/>
      <c r="H8242" s="28"/>
      <c r="I8242" s="28"/>
      <c r="M8242" s="21"/>
    </row>
    <row r="8243" spans="2:13">
      <c r="C8243" s="28"/>
      <c r="D8243" s="27" t="s">
        <v>53</v>
      </c>
      <c r="E8243" s="27" t="s">
        <v>63</v>
      </c>
      <c r="F8243" s="29" t="s">
        <v>50</v>
      </c>
      <c r="G8243" s="27">
        <v>0.66900000000000004</v>
      </c>
      <c r="H8243" s="30">
        <f>VLOOKUP(E8243,UPAH!$C:$F,4,0)</f>
        <v>93000</v>
      </c>
      <c r="I8243" s="31">
        <f t="shared" ref="I8243:I8245" si="871">+G8243*H8243</f>
        <v>62217</v>
      </c>
      <c r="M8243" s="21"/>
    </row>
    <row r="8244" spans="2:13" ht="15" customHeight="1">
      <c r="C8244" s="28"/>
      <c r="D8244" s="27" t="s">
        <v>2787</v>
      </c>
      <c r="E8244" s="27" t="s">
        <v>64</v>
      </c>
      <c r="F8244" s="29" t="s">
        <v>50</v>
      </c>
      <c r="G8244" s="27">
        <v>0.33500000000000002</v>
      </c>
      <c r="H8244" s="30">
        <f>VLOOKUP(E8244,UPAH!$C:$F,4,0)</f>
        <v>98000</v>
      </c>
      <c r="I8244" s="31">
        <f t="shared" si="871"/>
        <v>32830</v>
      </c>
    </row>
    <row r="8245" spans="2:13" ht="15" customHeight="1">
      <c r="C8245" s="28"/>
      <c r="D8245" s="27" t="s">
        <v>49</v>
      </c>
      <c r="E8245" s="27" t="s">
        <v>66</v>
      </c>
      <c r="F8245" s="29" t="s">
        <v>50</v>
      </c>
      <c r="G8245" s="27">
        <v>6.7000000000000004E-2</v>
      </c>
      <c r="H8245" s="30">
        <f>VLOOKUP(E8245,UPAH!$C:$F,4,0)</f>
        <v>111000</v>
      </c>
      <c r="I8245" s="31">
        <f t="shared" si="871"/>
        <v>7437</v>
      </c>
    </row>
    <row r="8246" spans="2:13" ht="15" customHeight="1">
      <c r="C8246" s="28"/>
      <c r="D8246" s="28"/>
      <c r="E8246" s="28"/>
      <c r="F8246" s="34" t="s">
        <v>88</v>
      </c>
      <c r="G8246" s="35"/>
      <c r="H8246" s="33"/>
      <c r="I8246" s="32">
        <f>SUM(I8243:I8245)</f>
        <v>102484</v>
      </c>
    </row>
    <row r="8247" spans="2:13" ht="15" customHeight="1">
      <c r="C8247" s="27" t="s">
        <v>80</v>
      </c>
      <c r="D8247" s="27" t="s">
        <v>89</v>
      </c>
      <c r="E8247" s="28"/>
      <c r="F8247" s="28"/>
      <c r="G8247" s="28"/>
      <c r="H8247" s="33"/>
      <c r="I8247" s="28"/>
    </row>
    <row r="8248" spans="2:13" ht="15" customHeight="1">
      <c r="C8248" s="28"/>
      <c r="D8248" s="27" t="s">
        <v>2807</v>
      </c>
      <c r="E8248" s="27" t="s">
        <v>2808</v>
      </c>
      <c r="F8248" s="30" t="str">
        <f>VLOOKUP(E8248,MATERIAL!$C:$F,3,0)</f>
        <v>m</v>
      </c>
      <c r="G8248" s="27">
        <v>1</v>
      </c>
      <c r="H8248" s="30">
        <f>VLOOKUP(E8248,MATERIAL!$C:$F,4,0)</f>
        <v>32100</v>
      </c>
      <c r="I8248" s="31">
        <f t="shared" ref="I8248" si="872">+G8248*H8248</f>
        <v>32100</v>
      </c>
    </row>
    <row r="8249" spans="2:13" ht="15" customHeight="1">
      <c r="C8249" s="28"/>
      <c r="D8249" s="28"/>
      <c r="E8249" s="28"/>
      <c r="F8249" s="34" t="s">
        <v>90</v>
      </c>
      <c r="G8249" s="35"/>
      <c r="H8249" s="33"/>
      <c r="I8249" s="32">
        <f>SUM(I8248)</f>
        <v>32100</v>
      </c>
    </row>
    <row r="8250" spans="2:13" ht="15" customHeight="1">
      <c r="C8250" s="27" t="s">
        <v>81</v>
      </c>
      <c r="D8250" s="27" t="s">
        <v>91</v>
      </c>
      <c r="E8250" s="28"/>
      <c r="F8250" s="28"/>
      <c r="G8250" s="28"/>
      <c r="H8250" s="33"/>
      <c r="I8250" s="28"/>
    </row>
    <row r="8251" spans="2:13" ht="15" customHeight="1">
      <c r="C8251" s="28"/>
      <c r="D8251" s="27" t="s">
        <v>2790</v>
      </c>
      <c r="E8251" s="27" t="s">
        <v>2791</v>
      </c>
      <c r="F8251" s="27" t="s">
        <v>2792</v>
      </c>
      <c r="G8251" s="27">
        <v>0.1</v>
      </c>
      <c r="H8251" s="30">
        <f>VLOOKUP(E8251,[404]PERALATAN!$C:$F,4,0)</f>
        <v>128600</v>
      </c>
      <c r="I8251" s="31">
        <f t="shared" ref="I8251" si="873">+G8251*H8251</f>
        <v>12860</v>
      </c>
    </row>
    <row r="8252" spans="2:13" ht="15" customHeight="1">
      <c r="C8252" s="28"/>
      <c r="D8252" s="28"/>
      <c r="E8252" s="28"/>
      <c r="F8252" s="34" t="s">
        <v>92</v>
      </c>
      <c r="G8252" s="35"/>
      <c r="H8252" s="33"/>
      <c r="I8252" s="32">
        <f>SUM(I8251)</f>
        <v>12860</v>
      </c>
    </row>
    <row r="8253" spans="2:13" ht="15" customHeight="1">
      <c r="C8253" s="27" t="s">
        <v>82</v>
      </c>
      <c r="D8253" s="27" t="s">
        <v>93</v>
      </c>
      <c r="E8253" s="28"/>
      <c r="F8253" s="28"/>
      <c r="G8253" s="28"/>
      <c r="H8253" s="33"/>
      <c r="I8253" s="36">
        <f>I8246+I8249+I8252</f>
        <v>147444</v>
      </c>
    </row>
    <row r="8254" spans="2:13" ht="15" customHeight="1">
      <c r="C8254" s="27" t="s">
        <v>83</v>
      </c>
      <c r="D8254" s="27" t="str">
        <f>+"Overhead &amp; Profit "&amp;$L$3*100&amp;"%"</f>
        <v>Overhead &amp; Profit 9,5%</v>
      </c>
      <c r="E8254" s="28"/>
      <c r="F8254" s="28"/>
      <c r="G8254" s="27">
        <f>$L$3</f>
        <v>9.5000000000000001E-2</v>
      </c>
      <c r="H8254" s="33"/>
      <c r="I8254" s="36">
        <f>G8254*I8253</f>
        <v>14007.18</v>
      </c>
    </row>
    <row r="8255" spans="2:13" ht="15" customHeight="1">
      <c r="B8255" s="37" t="str">
        <f>+$M$17&amp;J8255</f>
        <v>PPP9</v>
      </c>
      <c r="C8255" s="27" t="s">
        <v>1</v>
      </c>
      <c r="D8255" s="27" t="s">
        <v>94</v>
      </c>
      <c r="E8255" s="28"/>
      <c r="F8255" s="28"/>
      <c r="G8255" s="28"/>
      <c r="H8255" s="33"/>
      <c r="I8255" s="36">
        <f>SUM(I8253:I8254)</f>
        <v>161451.18</v>
      </c>
      <c r="J8255" s="21">
        <v>9</v>
      </c>
    </row>
    <row r="8256" spans="2:13" ht="15" customHeight="1">
      <c r="B8256" s="26"/>
    </row>
    <row r="8257" spans="2:13" ht="15" customHeight="1">
      <c r="B8257" s="26"/>
      <c r="C8257" s="21" t="str">
        <f>VLOOKUP(B8272,'REKAP ANALISA'!$C:$G,3,0)</f>
        <v>(K3) Pemasangan 1 m pipa PVC Ø 500 mm</v>
      </c>
    </row>
    <row r="8258" spans="2:13" ht="15" customHeight="1">
      <c r="C8258" s="27" t="s">
        <v>0</v>
      </c>
      <c r="D8258" s="27" t="s">
        <v>60</v>
      </c>
      <c r="E8258" s="27" t="s">
        <v>59</v>
      </c>
      <c r="F8258" s="27" t="s">
        <v>61</v>
      </c>
      <c r="G8258" s="27" t="s">
        <v>62</v>
      </c>
      <c r="H8258" s="27" t="s">
        <v>85</v>
      </c>
      <c r="I8258" s="27" t="s">
        <v>86</v>
      </c>
    </row>
    <row r="8259" spans="2:13">
      <c r="C8259" s="27" t="s">
        <v>14</v>
      </c>
      <c r="D8259" s="27" t="s">
        <v>87</v>
      </c>
      <c r="E8259" s="28"/>
      <c r="F8259" s="28"/>
      <c r="G8259" s="28"/>
      <c r="H8259" s="33"/>
      <c r="I8259" s="28"/>
      <c r="M8259" s="21"/>
    </row>
    <row r="8260" spans="2:13">
      <c r="C8260" s="28"/>
      <c r="D8260" s="27" t="s">
        <v>53</v>
      </c>
      <c r="E8260" s="27" t="s">
        <v>63</v>
      </c>
      <c r="F8260" s="29" t="s">
        <v>50</v>
      </c>
      <c r="G8260" s="27">
        <v>0.80900000000000005</v>
      </c>
      <c r="H8260" s="30">
        <f>VLOOKUP(E8260,UPAH!$C:$F,4,0)</f>
        <v>93000</v>
      </c>
      <c r="I8260" s="31">
        <f t="shared" ref="I8260:I8262" si="874">+G8260*H8260</f>
        <v>75237</v>
      </c>
      <c r="M8260" s="21"/>
    </row>
    <row r="8261" spans="2:13" ht="15" customHeight="1">
      <c r="C8261" s="28"/>
      <c r="D8261" s="27" t="s">
        <v>2787</v>
      </c>
      <c r="E8261" s="27" t="s">
        <v>64</v>
      </c>
      <c r="F8261" s="29" t="s">
        <v>50</v>
      </c>
      <c r="G8261" s="27">
        <v>0.40500000000000003</v>
      </c>
      <c r="H8261" s="30">
        <f>VLOOKUP(E8261,UPAH!$C:$F,4,0)</f>
        <v>98000</v>
      </c>
      <c r="I8261" s="31">
        <f t="shared" si="874"/>
        <v>39690</v>
      </c>
    </row>
    <row r="8262" spans="2:13" ht="15" customHeight="1">
      <c r="C8262" s="28"/>
      <c r="D8262" s="27" t="s">
        <v>49</v>
      </c>
      <c r="E8262" s="27" t="s">
        <v>66</v>
      </c>
      <c r="F8262" s="29" t="s">
        <v>50</v>
      </c>
      <c r="G8262" s="27">
        <v>8.1000000000000003E-2</v>
      </c>
      <c r="H8262" s="30">
        <f>VLOOKUP(E8262,UPAH!$C:$F,4,0)</f>
        <v>111000</v>
      </c>
      <c r="I8262" s="31">
        <f t="shared" si="874"/>
        <v>8991</v>
      </c>
    </row>
    <row r="8263" spans="2:13" ht="15" customHeight="1">
      <c r="C8263" s="28"/>
      <c r="D8263" s="28"/>
      <c r="E8263" s="28"/>
      <c r="F8263" s="34" t="s">
        <v>88</v>
      </c>
      <c r="G8263" s="35"/>
      <c r="H8263" s="33"/>
      <c r="I8263" s="32">
        <f>SUM(I8260:I8262)</f>
        <v>123918</v>
      </c>
    </row>
    <row r="8264" spans="2:13" ht="15" customHeight="1">
      <c r="C8264" s="27" t="s">
        <v>80</v>
      </c>
      <c r="D8264" s="27" t="s">
        <v>89</v>
      </c>
      <c r="E8264" s="28"/>
      <c r="F8264" s="28"/>
      <c r="G8264" s="28"/>
      <c r="H8264" s="33"/>
      <c r="I8264" s="28"/>
    </row>
    <row r="8265" spans="2:13" ht="15" customHeight="1">
      <c r="C8265" s="28"/>
      <c r="D8265" s="27" t="s">
        <v>2809</v>
      </c>
      <c r="E8265" s="27" t="s">
        <v>2810</v>
      </c>
      <c r="F8265" s="30" t="str">
        <f>VLOOKUP(E8265,MATERIAL!$C:$F,3,0)</f>
        <v>m</v>
      </c>
      <c r="G8265" s="27">
        <v>1</v>
      </c>
      <c r="H8265" s="30">
        <f>VLOOKUP(E8265,MATERIAL!$C:$F,4,0)</f>
        <v>43000</v>
      </c>
      <c r="I8265" s="31">
        <f t="shared" ref="I8265" si="875">+G8265*H8265</f>
        <v>43000</v>
      </c>
    </row>
    <row r="8266" spans="2:13" ht="15" customHeight="1">
      <c r="C8266" s="28"/>
      <c r="D8266" s="28"/>
      <c r="E8266" s="28"/>
      <c r="F8266" s="34" t="s">
        <v>90</v>
      </c>
      <c r="G8266" s="35"/>
      <c r="H8266" s="33"/>
      <c r="I8266" s="32">
        <f>SUM(I8265)</f>
        <v>43000</v>
      </c>
    </row>
    <row r="8267" spans="2:13" ht="15" customHeight="1">
      <c r="C8267" s="27" t="s">
        <v>81</v>
      </c>
      <c r="D8267" s="27" t="s">
        <v>91</v>
      </c>
      <c r="E8267" s="28"/>
      <c r="F8267" s="28"/>
      <c r="G8267" s="28"/>
      <c r="H8267" s="33"/>
      <c r="I8267" s="28"/>
    </row>
    <row r="8268" spans="2:13" ht="15" customHeight="1">
      <c r="C8268" s="28"/>
      <c r="D8268" s="27" t="s">
        <v>2790</v>
      </c>
      <c r="E8268" s="27" t="s">
        <v>2791</v>
      </c>
      <c r="F8268" s="27" t="s">
        <v>2792</v>
      </c>
      <c r="G8268" s="27">
        <v>0.122</v>
      </c>
      <c r="H8268" s="30">
        <f>VLOOKUP(E8268,[404]PERALATAN!$C:$F,4,0)</f>
        <v>128600</v>
      </c>
      <c r="I8268" s="31">
        <f t="shared" ref="I8268" si="876">+G8268*H8268</f>
        <v>15689.199999999999</v>
      </c>
    </row>
    <row r="8269" spans="2:13" ht="15" customHeight="1">
      <c r="C8269" s="28"/>
      <c r="D8269" s="28"/>
      <c r="E8269" s="28"/>
      <c r="F8269" s="34" t="s">
        <v>92</v>
      </c>
      <c r="G8269" s="35"/>
      <c r="H8269" s="33"/>
      <c r="I8269" s="32">
        <f>SUM(I8268)</f>
        <v>15689.199999999999</v>
      </c>
    </row>
    <row r="8270" spans="2:13" ht="15" customHeight="1">
      <c r="C8270" s="27" t="s">
        <v>82</v>
      </c>
      <c r="D8270" s="27" t="s">
        <v>93</v>
      </c>
      <c r="E8270" s="28"/>
      <c r="F8270" s="28"/>
      <c r="G8270" s="28"/>
      <c r="H8270" s="33"/>
      <c r="I8270" s="36">
        <f>I8263+I8266+I8269</f>
        <v>182607.2</v>
      </c>
    </row>
    <row r="8271" spans="2:13" ht="15" customHeight="1">
      <c r="C8271" s="27" t="s">
        <v>83</v>
      </c>
      <c r="D8271" s="27" t="str">
        <f>+"Overhead &amp; Profit "&amp;$L$3*100&amp;"%"</f>
        <v>Overhead &amp; Profit 9,5%</v>
      </c>
      <c r="E8271" s="28"/>
      <c r="F8271" s="28"/>
      <c r="G8271" s="27">
        <f>$L$3</f>
        <v>9.5000000000000001E-2</v>
      </c>
      <c r="H8271" s="28"/>
      <c r="I8271" s="36">
        <f>G8271*I8270</f>
        <v>17347.684000000001</v>
      </c>
    </row>
    <row r="8272" spans="2:13" ht="15" customHeight="1">
      <c r="B8272" s="37" t="str">
        <f>+$M$17&amp;J8272</f>
        <v>PPP10</v>
      </c>
      <c r="C8272" s="27" t="s">
        <v>1</v>
      </c>
      <c r="D8272" s="27" t="s">
        <v>94</v>
      </c>
      <c r="E8272" s="28"/>
      <c r="F8272" s="28"/>
      <c r="G8272" s="28"/>
      <c r="H8272" s="33"/>
      <c r="I8272" s="36">
        <f>SUM(I8270:I8271)</f>
        <v>199954.88400000002</v>
      </c>
      <c r="J8272" s="21">
        <v>10</v>
      </c>
    </row>
    <row r="8273" spans="2:13" ht="15" customHeight="1">
      <c r="B8273" s="26"/>
    </row>
    <row r="8274" spans="2:13" ht="15" customHeight="1">
      <c r="B8274" s="26"/>
      <c r="C8274" s="21" t="str">
        <f>VLOOKUP(B8289,'REKAP ANALISA'!$C:$G,3,0)</f>
        <v>(K3) Pemasangan 1 m pipa PVC Ø 600 mm</v>
      </c>
    </row>
    <row r="8275" spans="2:13" ht="15" customHeight="1">
      <c r="C8275" s="27" t="s">
        <v>0</v>
      </c>
      <c r="D8275" s="27" t="s">
        <v>60</v>
      </c>
      <c r="E8275" s="27" t="s">
        <v>59</v>
      </c>
      <c r="F8275" s="27" t="s">
        <v>61</v>
      </c>
      <c r="G8275" s="27" t="s">
        <v>62</v>
      </c>
      <c r="H8275" s="27" t="s">
        <v>85</v>
      </c>
      <c r="I8275" s="27" t="s">
        <v>86</v>
      </c>
    </row>
    <row r="8276" spans="2:13">
      <c r="C8276" s="27" t="s">
        <v>14</v>
      </c>
      <c r="D8276" s="27" t="s">
        <v>87</v>
      </c>
      <c r="E8276" s="28"/>
      <c r="F8276" s="28"/>
      <c r="G8276" s="28"/>
      <c r="H8276" s="28"/>
      <c r="I8276" s="28"/>
      <c r="M8276" s="21"/>
    </row>
    <row r="8277" spans="2:13">
      <c r="C8277" s="28"/>
      <c r="D8277" s="27" t="s">
        <v>53</v>
      </c>
      <c r="E8277" s="27" t="s">
        <v>63</v>
      </c>
      <c r="F8277" s="29" t="s">
        <v>50</v>
      </c>
      <c r="G8277" s="27">
        <v>0.95699999999999996</v>
      </c>
      <c r="H8277" s="30">
        <f>VLOOKUP(E8277,UPAH!$C:$F,4,0)</f>
        <v>93000</v>
      </c>
      <c r="I8277" s="31">
        <f t="shared" ref="I8277:I8279" si="877">+G8277*H8277</f>
        <v>89001</v>
      </c>
      <c r="M8277" s="21"/>
    </row>
    <row r="8278" spans="2:13" ht="15" customHeight="1">
      <c r="C8278" s="28"/>
      <c r="D8278" s="27" t="s">
        <v>2787</v>
      </c>
      <c r="E8278" s="27" t="s">
        <v>64</v>
      </c>
      <c r="F8278" s="29" t="s">
        <v>50</v>
      </c>
      <c r="G8278" s="27">
        <v>0.47899999999999998</v>
      </c>
      <c r="H8278" s="30">
        <f>VLOOKUP(E8278,UPAH!$C:$F,4,0)</f>
        <v>98000</v>
      </c>
      <c r="I8278" s="31">
        <f t="shared" si="877"/>
        <v>46942</v>
      </c>
    </row>
    <row r="8279" spans="2:13" ht="15" customHeight="1">
      <c r="C8279" s="28"/>
      <c r="D8279" s="27" t="s">
        <v>49</v>
      </c>
      <c r="E8279" s="27" t="s">
        <v>66</v>
      </c>
      <c r="F8279" s="29" t="s">
        <v>50</v>
      </c>
      <c r="G8279" s="27">
        <v>9.6000000000000002E-2</v>
      </c>
      <c r="H8279" s="30">
        <f>VLOOKUP(E8279,UPAH!$C:$F,4,0)</f>
        <v>111000</v>
      </c>
      <c r="I8279" s="31">
        <f t="shared" si="877"/>
        <v>10656</v>
      </c>
    </row>
    <row r="8280" spans="2:13" ht="15" customHeight="1">
      <c r="C8280" s="28"/>
      <c r="D8280" s="28"/>
      <c r="E8280" s="28"/>
      <c r="F8280" s="34" t="s">
        <v>88</v>
      </c>
      <c r="G8280" s="35"/>
      <c r="H8280" s="33"/>
      <c r="I8280" s="32">
        <f>SUM(I8277:I8279)</f>
        <v>146599</v>
      </c>
    </row>
    <row r="8281" spans="2:13" ht="15" customHeight="1">
      <c r="C8281" s="27" t="s">
        <v>80</v>
      </c>
      <c r="D8281" s="27" t="s">
        <v>89</v>
      </c>
      <c r="E8281" s="28"/>
      <c r="F8281" s="28"/>
      <c r="G8281" s="28"/>
      <c r="H8281" s="33"/>
      <c r="I8281" s="28"/>
    </row>
    <row r="8282" spans="2:13" ht="15" customHeight="1">
      <c r="C8282" s="28"/>
      <c r="D8282" s="27" t="s">
        <v>2811</v>
      </c>
      <c r="E8282" s="27" t="s">
        <v>2812</v>
      </c>
      <c r="F8282" s="30" t="str">
        <f>VLOOKUP(E8282,MATERIAL!$C:$F,3,0)</f>
        <v>m</v>
      </c>
      <c r="G8282" s="27">
        <v>1</v>
      </c>
      <c r="H8282" s="30">
        <f>VLOOKUP(E8282,MATERIAL!$C:$F,4,0)</f>
        <v>50700</v>
      </c>
      <c r="I8282" s="31">
        <f t="shared" ref="I8282" si="878">+G8282*H8282</f>
        <v>50700</v>
      </c>
    </row>
    <row r="8283" spans="2:13" ht="15" customHeight="1">
      <c r="C8283" s="28"/>
      <c r="D8283" s="28"/>
      <c r="E8283" s="28"/>
      <c r="F8283" s="34" t="s">
        <v>90</v>
      </c>
      <c r="G8283" s="35"/>
      <c r="H8283" s="33"/>
      <c r="I8283" s="32">
        <f>SUM(I8282)</f>
        <v>50700</v>
      </c>
    </row>
    <row r="8284" spans="2:13" ht="15" customHeight="1">
      <c r="C8284" s="27" t="s">
        <v>81</v>
      </c>
      <c r="D8284" s="27" t="s">
        <v>91</v>
      </c>
      <c r="E8284" s="28"/>
      <c r="F8284" s="28"/>
      <c r="G8284" s="28"/>
      <c r="H8284" s="33"/>
      <c r="I8284" s="28"/>
    </row>
    <row r="8285" spans="2:13" ht="15" customHeight="1">
      <c r="C8285" s="28"/>
      <c r="D8285" s="27" t="s">
        <v>2790</v>
      </c>
      <c r="E8285" s="27" t="s">
        <v>2791</v>
      </c>
      <c r="F8285" s="27" t="s">
        <v>2792</v>
      </c>
      <c r="G8285" s="27">
        <v>0.14499999999999999</v>
      </c>
      <c r="H8285" s="30">
        <f>VLOOKUP(E8285,[404]PERALATAN!$C:$F,4,0)</f>
        <v>128600</v>
      </c>
      <c r="I8285" s="31">
        <f t="shared" ref="I8285" si="879">+G8285*H8285</f>
        <v>18647</v>
      </c>
    </row>
    <row r="8286" spans="2:13" ht="15" customHeight="1">
      <c r="C8286" s="28"/>
      <c r="D8286" s="28"/>
      <c r="E8286" s="28"/>
      <c r="F8286" s="34" t="s">
        <v>92</v>
      </c>
      <c r="G8286" s="35"/>
      <c r="H8286" s="33"/>
      <c r="I8286" s="32">
        <f>SUM(I8285)</f>
        <v>18647</v>
      </c>
    </row>
    <row r="8287" spans="2:13" ht="15" customHeight="1">
      <c r="C8287" s="27" t="s">
        <v>82</v>
      </c>
      <c r="D8287" s="27" t="s">
        <v>93</v>
      </c>
      <c r="E8287" s="28"/>
      <c r="F8287" s="28"/>
      <c r="G8287" s="28"/>
      <c r="H8287" s="33"/>
      <c r="I8287" s="36">
        <f>I8280+I8283+I8286</f>
        <v>215946</v>
      </c>
    </row>
    <row r="8288" spans="2:13" ht="15" customHeight="1">
      <c r="C8288" s="27" t="s">
        <v>83</v>
      </c>
      <c r="D8288" s="27" t="str">
        <f>+"Overhead &amp; Profit "&amp;$L$3*100&amp;"%"</f>
        <v>Overhead &amp; Profit 9,5%</v>
      </c>
      <c r="E8288" s="28"/>
      <c r="F8288" s="28"/>
      <c r="G8288" s="27">
        <f>$L$3</f>
        <v>9.5000000000000001E-2</v>
      </c>
      <c r="H8288" s="28"/>
      <c r="I8288" s="36">
        <f>G8288*I8287</f>
        <v>20514.87</v>
      </c>
    </row>
    <row r="8289" spans="2:13" ht="15" customHeight="1">
      <c r="B8289" s="37" t="str">
        <f>+$M$17&amp;J8289</f>
        <v>PPP11</v>
      </c>
      <c r="C8289" s="27" t="s">
        <v>1</v>
      </c>
      <c r="D8289" s="27" t="s">
        <v>94</v>
      </c>
      <c r="E8289" s="28"/>
      <c r="F8289" s="28"/>
      <c r="G8289" s="28"/>
      <c r="H8289" s="33"/>
      <c r="I8289" s="36">
        <f>SUM(I8287:I8288)</f>
        <v>236460.87</v>
      </c>
      <c r="J8289" s="21">
        <v>11</v>
      </c>
    </row>
    <row r="8290" spans="2:13" ht="15" customHeight="1">
      <c r="B8290" s="26"/>
    </row>
    <row r="8291" spans="2:13" ht="15" customHeight="1">
      <c r="B8291" s="26"/>
      <c r="C8291" s="21" t="str">
        <f>VLOOKUP(B8306,'REKAP ANALISA'!$C:$G,3,0)</f>
        <v>(K3) Pemasangan 1 m pipa PVC Ø 800 mm</v>
      </c>
    </row>
    <row r="8292" spans="2:13" ht="15" customHeight="1">
      <c r="C8292" s="27" t="s">
        <v>0</v>
      </c>
      <c r="D8292" s="27" t="s">
        <v>60</v>
      </c>
      <c r="E8292" s="27" t="s">
        <v>59</v>
      </c>
      <c r="F8292" s="27" t="s">
        <v>61</v>
      </c>
      <c r="G8292" s="27" t="s">
        <v>62</v>
      </c>
      <c r="H8292" s="27" t="s">
        <v>85</v>
      </c>
      <c r="I8292" s="27" t="s">
        <v>86</v>
      </c>
    </row>
    <row r="8293" spans="2:13">
      <c r="C8293" s="27" t="s">
        <v>14</v>
      </c>
      <c r="D8293" s="27" t="s">
        <v>87</v>
      </c>
      <c r="E8293" s="28"/>
      <c r="F8293" s="28"/>
      <c r="G8293" s="28"/>
      <c r="H8293" s="28"/>
      <c r="I8293" s="28"/>
      <c r="M8293" s="21"/>
    </row>
    <row r="8294" spans="2:13">
      <c r="C8294" s="28"/>
      <c r="D8294" s="27" t="s">
        <v>53</v>
      </c>
      <c r="E8294" s="27" t="s">
        <v>63</v>
      </c>
      <c r="F8294" s="29" t="s">
        <v>50</v>
      </c>
      <c r="G8294" s="27">
        <v>1.6180000000000001</v>
      </c>
      <c r="H8294" s="30">
        <f>VLOOKUP(E8294,UPAH!$C:$F,4,0)</f>
        <v>93000</v>
      </c>
      <c r="I8294" s="31">
        <f t="shared" ref="I8294:I8296" si="880">+G8294*H8294</f>
        <v>150474</v>
      </c>
      <c r="M8294" s="21"/>
    </row>
    <row r="8295" spans="2:13" ht="15" customHeight="1">
      <c r="C8295" s="28"/>
      <c r="D8295" s="27" t="s">
        <v>2787</v>
      </c>
      <c r="E8295" s="27" t="s">
        <v>64</v>
      </c>
      <c r="F8295" s="29" t="s">
        <v>50</v>
      </c>
      <c r="G8295" s="27">
        <v>0.80900000000000005</v>
      </c>
      <c r="H8295" s="30">
        <f>VLOOKUP(E8295,UPAH!$C:$F,4,0)</f>
        <v>98000</v>
      </c>
      <c r="I8295" s="31">
        <f t="shared" si="880"/>
        <v>79282</v>
      </c>
    </row>
    <row r="8296" spans="2:13" ht="15" customHeight="1">
      <c r="C8296" s="28"/>
      <c r="D8296" s="27" t="s">
        <v>49</v>
      </c>
      <c r="E8296" s="27" t="s">
        <v>66</v>
      </c>
      <c r="F8296" s="29" t="s">
        <v>50</v>
      </c>
      <c r="G8296" s="27">
        <v>0.16200000000000001</v>
      </c>
      <c r="H8296" s="30">
        <f>VLOOKUP(E8296,UPAH!$C:$F,4,0)</f>
        <v>111000</v>
      </c>
      <c r="I8296" s="31">
        <f t="shared" si="880"/>
        <v>17982</v>
      </c>
    </row>
    <row r="8297" spans="2:13" ht="15" customHeight="1">
      <c r="C8297" s="28"/>
      <c r="D8297" s="28"/>
      <c r="E8297" s="28"/>
      <c r="F8297" s="34" t="s">
        <v>88</v>
      </c>
      <c r="G8297" s="35"/>
      <c r="H8297" s="33"/>
      <c r="I8297" s="32">
        <f>SUM(I8294:I8296)</f>
        <v>247738</v>
      </c>
    </row>
    <row r="8298" spans="2:13" ht="15" customHeight="1">
      <c r="C8298" s="27" t="s">
        <v>80</v>
      </c>
      <c r="D8298" s="27" t="s">
        <v>89</v>
      </c>
      <c r="E8298" s="28"/>
      <c r="F8298" s="28"/>
      <c r="G8298" s="28"/>
      <c r="H8298" s="33"/>
      <c r="I8298" s="28"/>
    </row>
    <row r="8299" spans="2:13" ht="15" customHeight="1">
      <c r="C8299" s="28"/>
      <c r="D8299" s="27" t="s">
        <v>2813</v>
      </c>
      <c r="E8299" s="27" t="s">
        <v>2814</v>
      </c>
      <c r="F8299" s="30" t="str">
        <f>VLOOKUP(E8299,MATERIAL!$C:$F,3,0)</f>
        <v>m</v>
      </c>
      <c r="G8299" s="27">
        <v>1</v>
      </c>
      <c r="H8299" s="30">
        <f>VLOOKUP(E8299,MATERIAL!$C:$F,4,0)</f>
        <v>67700</v>
      </c>
      <c r="I8299" s="31">
        <f t="shared" ref="I8299" si="881">+G8299*H8299</f>
        <v>67700</v>
      </c>
    </row>
    <row r="8300" spans="2:13" ht="15" customHeight="1">
      <c r="C8300" s="28"/>
      <c r="D8300" s="28"/>
      <c r="E8300" s="28"/>
      <c r="F8300" s="34" t="s">
        <v>90</v>
      </c>
      <c r="G8300" s="35"/>
      <c r="H8300" s="33"/>
      <c r="I8300" s="32">
        <f>SUM(I8299)</f>
        <v>67700</v>
      </c>
    </row>
    <row r="8301" spans="2:13" ht="15" customHeight="1">
      <c r="C8301" s="27" t="s">
        <v>81</v>
      </c>
      <c r="D8301" s="27" t="s">
        <v>91</v>
      </c>
      <c r="E8301" s="28"/>
      <c r="F8301" s="28"/>
      <c r="G8301" s="28"/>
      <c r="H8301" s="33"/>
      <c r="I8301" s="28"/>
    </row>
    <row r="8302" spans="2:13" ht="15" customHeight="1">
      <c r="C8302" s="28"/>
      <c r="D8302" s="27" t="s">
        <v>2790</v>
      </c>
      <c r="E8302" s="27" t="s">
        <v>2791</v>
      </c>
      <c r="F8302" s="27" t="s">
        <v>2792</v>
      </c>
      <c r="G8302" s="27">
        <v>0.25</v>
      </c>
      <c r="H8302" s="30">
        <f>VLOOKUP(E8302,[404]PERALATAN!$C:$F,4,0)</f>
        <v>128600</v>
      </c>
      <c r="I8302" s="31">
        <f t="shared" ref="I8302" si="882">+G8302*H8302</f>
        <v>32150</v>
      </c>
    </row>
    <row r="8303" spans="2:13" ht="15" customHeight="1">
      <c r="C8303" s="28"/>
      <c r="D8303" s="28"/>
      <c r="E8303" s="28"/>
      <c r="F8303" s="34" t="s">
        <v>92</v>
      </c>
      <c r="G8303" s="35"/>
      <c r="H8303" s="33"/>
      <c r="I8303" s="32">
        <f>SUM(I8302)</f>
        <v>32150</v>
      </c>
    </row>
    <row r="8304" spans="2:13" ht="15" customHeight="1">
      <c r="C8304" s="27" t="s">
        <v>82</v>
      </c>
      <c r="D8304" s="27" t="s">
        <v>93</v>
      </c>
      <c r="E8304" s="28"/>
      <c r="F8304" s="28"/>
      <c r="G8304" s="28"/>
      <c r="H8304" s="33"/>
      <c r="I8304" s="36">
        <f>I8297+I8300+I8303</f>
        <v>347588</v>
      </c>
    </row>
    <row r="8305" spans="2:13" ht="15" customHeight="1">
      <c r="C8305" s="27" t="s">
        <v>83</v>
      </c>
      <c r="D8305" s="27" t="str">
        <f>+"Overhead &amp; Profit "&amp;$L$3*100&amp;"%"</f>
        <v>Overhead &amp; Profit 9,5%</v>
      </c>
      <c r="E8305" s="28"/>
      <c r="F8305" s="28"/>
      <c r="G8305" s="27">
        <f>$L$3</f>
        <v>9.5000000000000001E-2</v>
      </c>
      <c r="H8305" s="28"/>
      <c r="I8305" s="36">
        <f>G8305*I8304</f>
        <v>33020.86</v>
      </c>
    </row>
    <row r="8306" spans="2:13" ht="15" customHeight="1">
      <c r="B8306" s="37" t="str">
        <f>+$M$17&amp;J8306</f>
        <v>PPP12</v>
      </c>
      <c r="C8306" s="27" t="s">
        <v>1</v>
      </c>
      <c r="D8306" s="27" t="s">
        <v>94</v>
      </c>
      <c r="E8306" s="28"/>
      <c r="F8306" s="28"/>
      <c r="G8306" s="28"/>
      <c r="H8306" s="33"/>
      <c r="I8306" s="36">
        <f>SUM(I8304:I8305)</f>
        <v>380608.86</v>
      </c>
      <c r="J8306" s="21">
        <v>12</v>
      </c>
    </row>
    <row r="8307" spans="2:13" ht="15" customHeight="1">
      <c r="B8307" s="26"/>
    </row>
    <row r="8308" spans="2:13" ht="15" customHeight="1">
      <c r="B8308" s="26"/>
      <c r="C8308" s="21" t="str">
        <f>VLOOKUP(B8323,'REKAP ANALISA'!$C:$G,3,0)</f>
        <v>(K3) Pemasangan 1 m pipa PVC Ø 900 mm</v>
      </c>
    </row>
    <row r="8309" spans="2:13" ht="15" customHeight="1">
      <c r="C8309" s="27" t="s">
        <v>0</v>
      </c>
      <c r="D8309" s="27" t="s">
        <v>60</v>
      </c>
      <c r="E8309" s="27" t="s">
        <v>59</v>
      </c>
      <c r="F8309" s="27" t="s">
        <v>61</v>
      </c>
      <c r="G8309" s="27" t="s">
        <v>62</v>
      </c>
      <c r="H8309" s="27" t="s">
        <v>85</v>
      </c>
      <c r="I8309" s="27" t="s">
        <v>86</v>
      </c>
    </row>
    <row r="8310" spans="2:13">
      <c r="C8310" s="27" t="s">
        <v>14</v>
      </c>
      <c r="D8310" s="27" t="s">
        <v>87</v>
      </c>
      <c r="E8310" s="28"/>
      <c r="F8310" s="28"/>
      <c r="G8310" s="28"/>
      <c r="H8310" s="28"/>
      <c r="I8310" s="28"/>
      <c r="M8310" s="21"/>
    </row>
    <row r="8311" spans="2:13">
      <c r="C8311" s="28"/>
      <c r="D8311" s="27" t="s">
        <v>53</v>
      </c>
      <c r="E8311" s="27" t="s">
        <v>63</v>
      </c>
      <c r="F8311" s="29" t="s">
        <v>50</v>
      </c>
      <c r="G8311" s="27">
        <v>1.6910000000000001</v>
      </c>
      <c r="H8311" s="30">
        <f>VLOOKUP(E8311,UPAH!$C:$F,4,0)</f>
        <v>93000</v>
      </c>
      <c r="I8311" s="31">
        <f t="shared" ref="I8311:I8313" si="883">+G8311*H8311</f>
        <v>157263</v>
      </c>
      <c r="M8311" s="21"/>
    </row>
    <row r="8312" spans="2:13" ht="15" customHeight="1">
      <c r="C8312" s="28"/>
      <c r="D8312" s="27" t="s">
        <v>2787</v>
      </c>
      <c r="E8312" s="27" t="s">
        <v>64</v>
      </c>
      <c r="F8312" s="29" t="s">
        <v>50</v>
      </c>
      <c r="G8312" s="27">
        <v>0.84599999999999997</v>
      </c>
      <c r="H8312" s="30">
        <f>VLOOKUP(E8312,UPAH!$C:$F,4,0)</f>
        <v>98000</v>
      </c>
      <c r="I8312" s="31">
        <f t="shared" si="883"/>
        <v>82908</v>
      </c>
    </row>
    <row r="8313" spans="2:13" ht="15" customHeight="1">
      <c r="C8313" s="28"/>
      <c r="D8313" s="27" t="s">
        <v>49</v>
      </c>
      <c r="E8313" s="27" t="s">
        <v>66</v>
      </c>
      <c r="F8313" s="29" t="s">
        <v>50</v>
      </c>
      <c r="G8313" s="27">
        <v>0.16900000000000001</v>
      </c>
      <c r="H8313" s="30">
        <f>VLOOKUP(E8313,UPAH!$C:$F,4,0)</f>
        <v>111000</v>
      </c>
      <c r="I8313" s="31">
        <f t="shared" si="883"/>
        <v>18759</v>
      </c>
    </row>
    <row r="8314" spans="2:13" ht="15" customHeight="1">
      <c r="C8314" s="28"/>
      <c r="D8314" s="28"/>
      <c r="E8314" s="28"/>
      <c r="F8314" s="34" t="s">
        <v>88</v>
      </c>
      <c r="G8314" s="35"/>
      <c r="H8314" s="33"/>
      <c r="I8314" s="32">
        <f>SUM(I8311:I8313)</f>
        <v>258930</v>
      </c>
    </row>
    <row r="8315" spans="2:13" ht="15" customHeight="1">
      <c r="C8315" s="27" t="s">
        <v>80</v>
      </c>
      <c r="D8315" s="27" t="s">
        <v>89</v>
      </c>
      <c r="E8315" s="28"/>
      <c r="F8315" s="28"/>
      <c r="G8315" s="28"/>
      <c r="H8315" s="33"/>
      <c r="I8315" s="28"/>
    </row>
    <row r="8316" spans="2:13" ht="15" customHeight="1">
      <c r="C8316" s="28"/>
      <c r="D8316" s="27" t="s">
        <v>2815</v>
      </c>
      <c r="E8316" s="27" t="s">
        <v>2816</v>
      </c>
      <c r="F8316" s="30" t="str">
        <f>VLOOKUP(E8316,MATERIAL!$C:$F,3,0)</f>
        <v>m</v>
      </c>
      <c r="G8316" s="27">
        <v>1</v>
      </c>
      <c r="H8316" s="30">
        <f>VLOOKUP(E8316,MATERIAL!$C:$F,4,0)</f>
        <v>76000</v>
      </c>
      <c r="I8316" s="31">
        <f t="shared" ref="I8316" si="884">+G8316*H8316</f>
        <v>76000</v>
      </c>
    </row>
    <row r="8317" spans="2:13" ht="15" customHeight="1">
      <c r="C8317" s="28"/>
      <c r="D8317" s="28"/>
      <c r="E8317" s="28"/>
      <c r="F8317" s="34" t="s">
        <v>90</v>
      </c>
      <c r="G8317" s="35"/>
      <c r="H8317" s="33"/>
      <c r="I8317" s="32">
        <f>SUM(I8316)</f>
        <v>76000</v>
      </c>
    </row>
    <row r="8318" spans="2:13" ht="15" customHeight="1">
      <c r="C8318" s="27" t="s">
        <v>81</v>
      </c>
      <c r="D8318" s="27" t="s">
        <v>91</v>
      </c>
      <c r="E8318" s="28"/>
      <c r="F8318" s="28"/>
      <c r="G8318" s="28"/>
      <c r="H8318" s="33"/>
      <c r="I8318" s="28"/>
    </row>
    <row r="8319" spans="2:13" ht="15" customHeight="1">
      <c r="C8319" s="28"/>
      <c r="D8319" s="27" t="s">
        <v>2790</v>
      </c>
      <c r="E8319" s="27" t="s">
        <v>2791</v>
      </c>
      <c r="F8319" s="27" t="s">
        <v>2792</v>
      </c>
      <c r="G8319" s="27">
        <v>0.26200000000000001</v>
      </c>
      <c r="H8319" s="30">
        <f>VLOOKUP(E8319,[404]PERALATAN!$C:$F,4,0)</f>
        <v>128600</v>
      </c>
      <c r="I8319" s="31">
        <f t="shared" ref="I8319" si="885">+G8319*H8319</f>
        <v>33693.200000000004</v>
      </c>
    </row>
    <row r="8320" spans="2:13" ht="15" customHeight="1">
      <c r="C8320" s="28"/>
      <c r="D8320" s="28"/>
      <c r="E8320" s="28"/>
      <c r="F8320" s="34" t="s">
        <v>92</v>
      </c>
      <c r="G8320" s="35"/>
      <c r="H8320" s="33"/>
      <c r="I8320" s="32">
        <f>SUM(I8319)</f>
        <v>33693.200000000004</v>
      </c>
    </row>
    <row r="8321" spans="2:13" ht="15" customHeight="1">
      <c r="C8321" s="27" t="s">
        <v>82</v>
      </c>
      <c r="D8321" s="27" t="s">
        <v>93</v>
      </c>
      <c r="E8321" s="28"/>
      <c r="F8321" s="28"/>
      <c r="G8321" s="28"/>
      <c r="H8321" s="33"/>
      <c r="I8321" s="36">
        <f>I8314+I8317+I8320</f>
        <v>368623.2</v>
      </c>
    </row>
    <row r="8322" spans="2:13" ht="15" customHeight="1">
      <c r="C8322" s="27" t="s">
        <v>83</v>
      </c>
      <c r="D8322" s="27" t="str">
        <f>+"Overhead &amp; Profit "&amp;$L$3*100&amp;"%"</f>
        <v>Overhead &amp; Profit 9,5%</v>
      </c>
      <c r="E8322" s="28"/>
      <c r="F8322" s="28"/>
      <c r="G8322" s="27">
        <f>$L$3</f>
        <v>9.5000000000000001E-2</v>
      </c>
      <c r="H8322" s="28"/>
      <c r="I8322" s="36">
        <f>G8322*I8321</f>
        <v>35019.203999999998</v>
      </c>
    </row>
    <row r="8323" spans="2:13" ht="15" customHeight="1">
      <c r="B8323" s="37" t="str">
        <f>+$M$17&amp;J8323</f>
        <v>PPP13</v>
      </c>
      <c r="C8323" s="27" t="s">
        <v>1</v>
      </c>
      <c r="D8323" s="27" t="s">
        <v>94</v>
      </c>
      <c r="E8323" s="28"/>
      <c r="F8323" s="28"/>
      <c r="G8323" s="28"/>
      <c r="H8323" s="33"/>
      <c r="I8323" s="36">
        <f>SUM(I8321:I8322)</f>
        <v>403642.40399999998</v>
      </c>
      <c r="J8323" s="21">
        <v>13</v>
      </c>
    </row>
    <row r="8324" spans="2:13" ht="15" customHeight="1">
      <c r="B8324" s="26"/>
    </row>
    <row r="8325" spans="2:13" ht="15" customHeight="1">
      <c r="B8325" s="26"/>
      <c r="C8325" s="21" t="str">
        <f>VLOOKUP(B8340,'REKAP ANALISA'!$C:$G,3,0)</f>
        <v>(K3) Pemasangan 1 m pipa PVC Ø 1000 mm</v>
      </c>
    </row>
    <row r="8326" spans="2:13" ht="15" customHeight="1">
      <c r="C8326" s="27" t="s">
        <v>0</v>
      </c>
      <c r="D8326" s="27" t="s">
        <v>60</v>
      </c>
      <c r="E8326" s="27" t="s">
        <v>59</v>
      </c>
      <c r="F8326" s="27" t="s">
        <v>61</v>
      </c>
      <c r="G8326" s="27" t="s">
        <v>62</v>
      </c>
      <c r="H8326" s="27" t="s">
        <v>85</v>
      </c>
      <c r="I8326" s="27" t="s">
        <v>86</v>
      </c>
    </row>
    <row r="8327" spans="2:13">
      <c r="C8327" s="27" t="s">
        <v>14</v>
      </c>
      <c r="D8327" s="27" t="s">
        <v>87</v>
      </c>
      <c r="E8327" s="28"/>
      <c r="F8327" s="28"/>
      <c r="G8327" s="28"/>
      <c r="H8327" s="28"/>
      <c r="I8327" s="28"/>
      <c r="M8327" s="21"/>
    </row>
    <row r="8328" spans="2:13">
      <c r="C8328" s="28"/>
      <c r="D8328" s="27" t="s">
        <v>53</v>
      </c>
      <c r="E8328" s="27" t="s">
        <v>63</v>
      </c>
      <c r="F8328" s="29" t="s">
        <v>50</v>
      </c>
      <c r="G8328" s="27">
        <v>1.895</v>
      </c>
      <c r="H8328" s="30">
        <f>VLOOKUP(E8328,UPAH!$C:$F,4,0)</f>
        <v>93000</v>
      </c>
      <c r="I8328" s="31">
        <f t="shared" ref="I8328:I8330" si="886">+G8328*H8328</f>
        <v>176235</v>
      </c>
      <c r="M8328" s="21"/>
    </row>
    <row r="8329" spans="2:13" ht="15" customHeight="1">
      <c r="C8329" s="28"/>
      <c r="D8329" s="27" t="s">
        <v>2787</v>
      </c>
      <c r="E8329" s="27" t="s">
        <v>64</v>
      </c>
      <c r="F8329" s="29" t="s">
        <v>50</v>
      </c>
      <c r="G8329" s="27">
        <v>0.94799999999999995</v>
      </c>
      <c r="H8329" s="30">
        <f>VLOOKUP(E8329,UPAH!$C:$F,4,0)</f>
        <v>98000</v>
      </c>
      <c r="I8329" s="31">
        <f t="shared" si="886"/>
        <v>92904</v>
      </c>
    </row>
    <row r="8330" spans="2:13" ht="15" customHeight="1">
      <c r="C8330" s="28"/>
      <c r="D8330" s="27" t="s">
        <v>49</v>
      </c>
      <c r="E8330" s="27" t="s">
        <v>66</v>
      </c>
      <c r="F8330" s="29" t="s">
        <v>50</v>
      </c>
      <c r="G8330" s="27">
        <v>0.19</v>
      </c>
      <c r="H8330" s="30">
        <f>VLOOKUP(E8330,UPAH!$C:$F,4,0)</f>
        <v>111000</v>
      </c>
      <c r="I8330" s="31">
        <f t="shared" si="886"/>
        <v>21090</v>
      </c>
    </row>
    <row r="8331" spans="2:13" ht="15" customHeight="1">
      <c r="C8331" s="28"/>
      <c r="D8331" s="28"/>
      <c r="E8331" s="28"/>
      <c r="F8331" s="34" t="s">
        <v>88</v>
      </c>
      <c r="G8331" s="35"/>
      <c r="H8331" s="33"/>
      <c r="I8331" s="32">
        <f>SUM(I8328:I8330)</f>
        <v>290229</v>
      </c>
    </row>
    <row r="8332" spans="2:13" ht="15" customHeight="1">
      <c r="C8332" s="27" t="s">
        <v>80</v>
      </c>
      <c r="D8332" s="27" t="s">
        <v>89</v>
      </c>
      <c r="E8332" s="28"/>
      <c r="F8332" s="28"/>
      <c r="G8332" s="28"/>
      <c r="H8332" s="33"/>
      <c r="I8332" s="28"/>
    </row>
    <row r="8333" spans="2:13" ht="15" customHeight="1">
      <c r="C8333" s="28"/>
      <c r="D8333" s="27" t="s">
        <v>2817</v>
      </c>
      <c r="E8333" s="27" t="s">
        <v>2818</v>
      </c>
      <c r="F8333" s="30" t="str">
        <f>VLOOKUP(E8333,MATERIAL!$C:$F,3,0)</f>
        <v>m</v>
      </c>
      <c r="G8333" s="27">
        <v>1</v>
      </c>
      <c r="H8333" s="30">
        <f>VLOOKUP(E8333,MATERIAL!$C:$F,4,0)</f>
        <v>83700</v>
      </c>
      <c r="I8333" s="31">
        <f t="shared" ref="I8333" si="887">+G8333*H8333</f>
        <v>83700</v>
      </c>
    </row>
    <row r="8334" spans="2:13" ht="15" customHeight="1">
      <c r="C8334" s="28"/>
      <c r="D8334" s="28"/>
      <c r="E8334" s="28"/>
      <c r="F8334" s="34" t="s">
        <v>90</v>
      </c>
      <c r="G8334" s="35"/>
      <c r="H8334" s="33"/>
      <c r="I8334" s="32">
        <f>SUM(I8333)</f>
        <v>83700</v>
      </c>
    </row>
    <row r="8335" spans="2:13" ht="15" customHeight="1">
      <c r="C8335" s="27" t="s">
        <v>81</v>
      </c>
      <c r="D8335" s="27" t="s">
        <v>91</v>
      </c>
      <c r="E8335" s="28"/>
      <c r="F8335" s="28"/>
      <c r="G8335" s="28"/>
      <c r="H8335" s="33"/>
      <c r="I8335" s="28"/>
    </row>
    <row r="8336" spans="2:13" ht="15" customHeight="1">
      <c r="C8336" s="28"/>
      <c r="D8336" s="27" t="s">
        <v>2790</v>
      </c>
      <c r="E8336" s="27" t="s">
        <v>2791</v>
      </c>
      <c r="F8336" s="27" t="s">
        <v>2792</v>
      </c>
      <c r="G8336" s="27">
        <v>0.29399999999999998</v>
      </c>
      <c r="H8336" s="30">
        <f>VLOOKUP(E8336,[404]PERALATAN!$C:$F,4,0)</f>
        <v>128600</v>
      </c>
      <c r="I8336" s="31">
        <f t="shared" ref="I8336" si="888">+G8336*H8336</f>
        <v>37808.400000000001</v>
      </c>
    </row>
    <row r="8337" spans="2:13" ht="15" customHeight="1">
      <c r="C8337" s="28"/>
      <c r="D8337" s="28"/>
      <c r="E8337" s="28"/>
      <c r="F8337" s="34" t="s">
        <v>92</v>
      </c>
      <c r="G8337" s="35"/>
      <c r="H8337" s="33"/>
      <c r="I8337" s="45">
        <f>SUM(I8336:I8336)</f>
        <v>37808.400000000001</v>
      </c>
    </row>
    <row r="8338" spans="2:13" ht="15" customHeight="1">
      <c r="C8338" s="27" t="s">
        <v>82</v>
      </c>
      <c r="D8338" s="27" t="s">
        <v>93</v>
      </c>
      <c r="E8338" s="28"/>
      <c r="F8338" s="28"/>
      <c r="G8338" s="28"/>
      <c r="H8338" s="33"/>
      <c r="I8338" s="36">
        <f>I8331+I8334+I8337</f>
        <v>411737.4</v>
      </c>
    </row>
    <row r="8339" spans="2:13" ht="15" customHeight="1">
      <c r="C8339" s="27" t="s">
        <v>83</v>
      </c>
      <c r="D8339" s="27" t="str">
        <f>+"Overhead &amp; Profit "&amp;$L$3*100&amp;"%"</f>
        <v>Overhead &amp; Profit 9,5%</v>
      </c>
      <c r="E8339" s="28"/>
      <c r="F8339" s="28"/>
      <c r="G8339" s="27">
        <f>$L$3</f>
        <v>9.5000000000000001E-2</v>
      </c>
      <c r="H8339" s="28"/>
      <c r="I8339" s="36">
        <f>G8339*I8338</f>
        <v>39115.053</v>
      </c>
    </row>
    <row r="8340" spans="2:13" ht="15" customHeight="1">
      <c r="B8340" s="37" t="str">
        <f>+$M$17&amp;J8340</f>
        <v>PPP14</v>
      </c>
      <c r="C8340" s="27" t="s">
        <v>1</v>
      </c>
      <c r="D8340" s="27" t="s">
        <v>94</v>
      </c>
      <c r="E8340" s="28"/>
      <c r="F8340" s="28"/>
      <c r="G8340" s="28"/>
      <c r="H8340" s="47"/>
      <c r="I8340" s="48">
        <f>SUM(I8338:I8339)</f>
        <v>450852.45300000004</v>
      </c>
      <c r="J8340" s="21">
        <v>14</v>
      </c>
    </row>
    <row r="8341" spans="2:13" ht="15" customHeight="1">
      <c r="B8341" s="26"/>
    </row>
    <row r="8342" spans="2:13" ht="15" customHeight="1">
      <c r="B8342" s="26"/>
      <c r="C8342" s="21" t="str">
        <f>VLOOKUP(B8357,'REKAP ANALISA'!$C:$G,3,0)</f>
        <v>(K3) Pemasangan 1 m pipa PVC Ø 1100 mm</v>
      </c>
    </row>
    <row r="8343" spans="2:13" ht="15" customHeight="1">
      <c r="C8343" s="27" t="s">
        <v>0</v>
      </c>
      <c r="D8343" s="27" t="s">
        <v>60</v>
      </c>
      <c r="E8343" s="27" t="s">
        <v>59</v>
      </c>
      <c r="F8343" s="27" t="s">
        <v>61</v>
      </c>
      <c r="G8343" s="27" t="s">
        <v>62</v>
      </c>
      <c r="H8343" s="27" t="s">
        <v>85</v>
      </c>
      <c r="I8343" s="27" t="s">
        <v>86</v>
      </c>
    </row>
    <row r="8344" spans="2:13">
      <c r="C8344" s="27" t="s">
        <v>14</v>
      </c>
      <c r="D8344" s="27" t="s">
        <v>87</v>
      </c>
      <c r="E8344" s="28"/>
      <c r="F8344" s="28"/>
      <c r="G8344" s="28"/>
      <c r="H8344" s="28"/>
      <c r="I8344" s="28"/>
      <c r="M8344" s="21"/>
    </row>
    <row r="8345" spans="2:13">
      <c r="C8345" s="28"/>
      <c r="D8345" s="27" t="s">
        <v>53</v>
      </c>
      <c r="E8345" s="27" t="s">
        <v>63</v>
      </c>
      <c r="F8345" s="29" t="s">
        <v>50</v>
      </c>
      <c r="G8345" s="27">
        <v>2.0990000000000002</v>
      </c>
      <c r="H8345" s="30">
        <f>VLOOKUP(E8345,UPAH!$C:$F,4,0)</f>
        <v>93000</v>
      </c>
      <c r="I8345" s="31">
        <f t="shared" ref="I8345:I8347" si="889">+G8345*H8345</f>
        <v>195207.00000000003</v>
      </c>
      <c r="M8345" s="21"/>
    </row>
    <row r="8346" spans="2:13" ht="15" customHeight="1">
      <c r="C8346" s="28"/>
      <c r="D8346" s="27" t="s">
        <v>2787</v>
      </c>
      <c r="E8346" s="27" t="s">
        <v>64</v>
      </c>
      <c r="F8346" s="29" t="s">
        <v>50</v>
      </c>
      <c r="G8346" s="27">
        <v>1.05</v>
      </c>
      <c r="H8346" s="30">
        <f>VLOOKUP(E8346,UPAH!$C:$F,4,0)</f>
        <v>98000</v>
      </c>
      <c r="I8346" s="31">
        <f t="shared" si="889"/>
        <v>102900</v>
      </c>
    </row>
    <row r="8347" spans="2:13" ht="15" customHeight="1">
      <c r="C8347" s="28"/>
      <c r="D8347" s="27" t="s">
        <v>49</v>
      </c>
      <c r="E8347" s="27" t="s">
        <v>66</v>
      </c>
      <c r="F8347" s="29" t="s">
        <v>50</v>
      </c>
      <c r="G8347" s="27">
        <v>0.21</v>
      </c>
      <c r="H8347" s="30">
        <f>VLOOKUP(E8347,UPAH!$C:$F,4,0)</f>
        <v>111000</v>
      </c>
      <c r="I8347" s="31">
        <f t="shared" si="889"/>
        <v>23310</v>
      </c>
    </row>
    <row r="8348" spans="2:13" ht="15" customHeight="1">
      <c r="C8348" s="28"/>
      <c r="D8348" s="28"/>
      <c r="E8348" s="28"/>
      <c r="F8348" s="34" t="s">
        <v>88</v>
      </c>
      <c r="G8348" s="35"/>
      <c r="H8348" s="33"/>
      <c r="I8348" s="32">
        <f>SUM(I8345:I8347)</f>
        <v>321417</v>
      </c>
    </row>
    <row r="8349" spans="2:13" ht="15" customHeight="1">
      <c r="C8349" s="27" t="s">
        <v>80</v>
      </c>
      <c r="D8349" s="27" t="s">
        <v>89</v>
      </c>
      <c r="E8349" s="28"/>
      <c r="F8349" s="28"/>
      <c r="G8349" s="28"/>
      <c r="H8349" s="33"/>
      <c r="I8349" s="28"/>
    </row>
    <row r="8350" spans="2:13" ht="15" customHeight="1">
      <c r="C8350" s="28"/>
      <c r="D8350" s="27" t="s">
        <v>2819</v>
      </c>
      <c r="E8350" s="27" t="s">
        <v>2820</v>
      </c>
      <c r="F8350" s="30" t="str">
        <f>VLOOKUP(E8350,MATERIAL!$C:$F,3,0)</f>
        <v>m</v>
      </c>
      <c r="G8350" s="27">
        <v>1</v>
      </c>
      <c r="H8350" s="30">
        <f>VLOOKUP(E8350,MATERIAL!$C:$F,4,0)</f>
        <v>105000</v>
      </c>
      <c r="I8350" s="31">
        <f t="shared" ref="I8350" si="890">+G8350*H8350</f>
        <v>105000</v>
      </c>
    </row>
    <row r="8351" spans="2:13" ht="15" customHeight="1">
      <c r="C8351" s="28"/>
      <c r="D8351" s="28"/>
      <c r="E8351" s="28"/>
      <c r="F8351" s="34" t="s">
        <v>90</v>
      </c>
      <c r="G8351" s="35"/>
      <c r="H8351" s="33"/>
      <c r="I8351" s="32">
        <f>SUM(I8350)</f>
        <v>105000</v>
      </c>
    </row>
    <row r="8352" spans="2:13" ht="15" customHeight="1">
      <c r="C8352" s="27" t="s">
        <v>81</v>
      </c>
      <c r="D8352" s="27" t="s">
        <v>91</v>
      </c>
      <c r="E8352" s="28"/>
      <c r="F8352" s="28"/>
      <c r="G8352" s="28"/>
      <c r="H8352" s="33"/>
      <c r="I8352" s="28"/>
    </row>
    <row r="8353" spans="2:13" ht="15" customHeight="1">
      <c r="C8353" s="28"/>
      <c r="D8353" s="27" t="s">
        <v>2790</v>
      </c>
      <c r="E8353" s="27" t="s">
        <v>2791</v>
      </c>
      <c r="F8353" s="27" t="s">
        <v>2792</v>
      </c>
      <c r="G8353" s="27">
        <v>0.32700000000000001</v>
      </c>
      <c r="H8353" s="30">
        <f>VLOOKUP(E8353,[404]PERALATAN!$C:$F,4,0)</f>
        <v>128600</v>
      </c>
      <c r="I8353" s="31">
        <f t="shared" ref="I8353" si="891">+G8353*H8353</f>
        <v>42052.200000000004</v>
      </c>
    </row>
    <row r="8354" spans="2:13" ht="15" customHeight="1">
      <c r="C8354" s="28"/>
      <c r="D8354" s="28"/>
      <c r="E8354" s="28"/>
      <c r="F8354" s="34" t="s">
        <v>92</v>
      </c>
      <c r="G8354" s="35"/>
      <c r="H8354" s="33"/>
      <c r="I8354" s="32">
        <f>SUM(I8353)</f>
        <v>42052.200000000004</v>
      </c>
    </row>
    <row r="8355" spans="2:13" ht="15" customHeight="1">
      <c r="C8355" s="27" t="s">
        <v>82</v>
      </c>
      <c r="D8355" s="27" t="s">
        <v>93</v>
      </c>
      <c r="E8355" s="28"/>
      <c r="F8355" s="28"/>
      <c r="G8355" s="28"/>
      <c r="H8355" s="33"/>
      <c r="I8355" s="36">
        <f>I8348+I8351+I8354</f>
        <v>468469.2</v>
      </c>
    </row>
    <row r="8356" spans="2:13" ht="15" customHeight="1">
      <c r="C8356" s="27" t="s">
        <v>83</v>
      </c>
      <c r="D8356" s="27" t="str">
        <f>+"Overhead &amp; Profit "&amp;$L$3*100&amp;"%"</f>
        <v>Overhead &amp; Profit 9,5%</v>
      </c>
      <c r="E8356" s="28"/>
      <c r="F8356" s="28"/>
      <c r="G8356" s="27">
        <f>$L$3</f>
        <v>9.5000000000000001E-2</v>
      </c>
      <c r="H8356" s="28"/>
      <c r="I8356" s="36">
        <f>G8356*I8355</f>
        <v>44504.574000000001</v>
      </c>
    </row>
    <row r="8357" spans="2:13" ht="15" customHeight="1">
      <c r="B8357" s="37" t="str">
        <f>+$M$17&amp;J8357</f>
        <v>PPP15</v>
      </c>
      <c r="C8357" s="27" t="s">
        <v>1</v>
      </c>
      <c r="D8357" s="27" t="s">
        <v>94</v>
      </c>
      <c r="E8357" s="28"/>
      <c r="F8357" s="28"/>
      <c r="G8357" s="28"/>
      <c r="H8357" s="33"/>
      <c r="I8357" s="36">
        <f>SUM(I8355:I8356)</f>
        <v>512973.77400000003</v>
      </c>
      <c r="J8357" s="21">
        <v>15</v>
      </c>
    </row>
    <row r="8358" spans="2:13" ht="15" customHeight="1">
      <c r="B8358" s="26"/>
    </row>
    <row r="8359" spans="2:13" ht="15" customHeight="1">
      <c r="B8359" s="26"/>
      <c r="C8359" s="21" t="str">
        <f>VLOOKUP(B8374,'REKAP ANALISA'!$C:$G,3,0)</f>
        <v>(K3) Pemasangan 1 m pipa PVC Ø 1200 mm</v>
      </c>
    </row>
    <row r="8360" spans="2:13" ht="15" customHeight="1">
      <c r="C8360" s="27" t="s">
        <v>0</v>
      </c>
      <c r="D8360" s="27" t="s">
        <v>60</v>
      </c>
      <c r="E8360" s="27" t="s">
        <v>59</v>
      </c>
      <c r="F8360" s="27" t="s">
        <v>61</v>
      </c>
      <c r="G8360" s="27" t="s">
        <v>62</v>
      </c>
      <c r="H8360" s="27" t="s">
        <v>85</v>
      </c>
      <c r="I8360" s="27" t="s">
        <v>86</v>
      </c>
    </row>
    <row r="8361" spans="2:13">
      <c r="C8361" s="27" t="s">
        <v>14</v>
      </c>
      <c r="D8361" s="27" t="s">
        <v>87</v>
      </c>
      <c r="E8361" s="28"/>
      <c r="F8361" s="28"/>
      <c r="G8361" s="28"/>
      <c r="H8361" s="28"/>
      <c r="I8361" s="28"/>
      <c r="M8361" s="21"/>
    </row>
    <row r="8362" spans="2:13">
      <c r="C8362" s="28"/>
      <c r="D8362" s="27" t="s">
        <v>53</v>
      </c>
      <c r="E8362" s="27" t="s">
        <v>63</v>
      </c>
      <c r="F8362" s="29" t="s">
        <v>50</v>
      </c>
      <c r="G8362" s="27">
        <v>2.3029999999999999</v>
      </c>
      <c r="H8362" s="30">
        <f>VLOOKUP(E8362,UPAH!$C:$F,4,0)</f>
        <v>93000</v>
      </c>
      <c r="I8362" s="31">
        <f t="shared" ref="I8362:I8364" si="892">+G8362*H8362</f>
        <v>214179</v>
      </c>
      <c r="M8362" s="21"/>
    </row>
    <row r="8363" spans="2:13" ht="15" customHeight="1">
      <c r="C8363" s="28"/>
      <c r="D8363" s="27" t="s">
        <v>2787</v>
      </c>
      <c r="E8363" s="27" t="s">
        <v>64</v>
      </c>
      <c r="F8363" s="29" t="s">
        <v>50</v>
      </c>
      <c r="G8363" s="27">
        <v>1.1519999999999999</v>
      </c>
      <c r="H8363" s="30">
        <f>VLOOKUP(E8363,UPAH!$C:$F,4,0)</f>
        <v>98000</v>
      </c>
      <c r="I8363" s="31">
        <f t="shared" si="892"/>
        <v>112895.99999999999</v>
      </c>
    </row>
    <row r="8364" spans="2:13" ht="15" customHeight="1">
      <c r="C8364" s="28"/>
      <c r="D8364" s="27" t="s">
        <v>49</v>
      </c>
      <c r="E8364" s="27" t="s">
        <v>66</v>
      </c>
      <c r="F8364" s="29" t="s">
        <v>50</v>
      </c>
      <c r="G8364" s="27">
        <v>0.23</v>
      </c>
      <c r="H8364" s="30">
        <f>VLOOKUP(E8364,UPAH!$C:$F,4,0)</f>
        <v>111000</v>
      </c>
      <c r="I8364" s="31">
        <f t="shared" si="892"/>
        <v>25530</v>
      </c>
    </row>
    <row r="8365" spans="2:13" ht="15" customHeight="1">
      <c r="C8365" s="28"/>
      <c r="D8365" s="28"/>
      <c r="E8365" s="28"/>
      <c r="F8365" s="34" t="s">
        <v>88</v>
      </c>
      <c r="G8365" s="35"/>
      <c r="H8365" s="33"/>
      <c r="I8365" s="32">
        <f>SUM(I8362:I8364)</f>
        <v>352605</v>
      </c>
    </row>
    <row r="8366" spans="2:13" ht="15" customHeight="1">
      <c r="C8366" s="27" t="s">
        <v>80</v>
      </c>
      <c r="D8366" s="27" t="s">
        <v>89</v>
      </c>
      <c r="E8366" s="28"/>
      <c r="F8366" s="28"/>
      <c r="G8366" s="28"/>
      <c r="H8366" s="33"/>
      <c r="I8366" s="28"/>
    </row>
    <row r="8367" spans="2:13" ht="15" customHeight="1">
      <c r="C8367" s="28"/>
      <c r="D8367" s="27" t="s">
        <v>2821</v>
      </c>
      <c r="E8367" s="27" t="s">
        <v>2822</v>
      </c>
      <c r="F8367" s="30" t="str">
        <f>VLOOKUP(E8367,MATERIAL!$C:$F,3,0)</f>
        <v>m</v>
      </c>
      <c r="G8367" s="27">
        <v>1</v>
      </c>
      <c r="H8367" s="30">
        <f>VLOOKUP(E8367,MATERIAL!$C:$F,4,0)</f>
        <v>109800</v>
      </c>
      <c r="I8367" s="31">
        <f t="shared" ref="I8367" si="893">+G8367*H8367</f>
        <v>109800</v>
      </c>
    </row>
    <row r="8368" spans="2:13" ht="15" customHeight="1">
      <c r="C8368" s="28"/>
      <c r="D8368" s="28"/>
      <c r="E8368" s="28"/>
      <c r="F8368" s="34" t="s">
        <v>90</v>
      </c>
      <c r="G8368" s="35"/>
      <c r="H8368" s="33"/>
      <c r="I8368" s="32">
        <f>SUM(I8367)</f>
        <v>109800</v>
      </c>
    </row>
    <row r="8369" spans="2:13" ht="15" customHeight="1">
      <c r="C8369" s="27" t="s">
        <v>81</v>
      </c>
      <c r="D8369" s="27" t="s">
        <v>91</v>
      </c>
      <c r="E8369" s="28"/>
      <c r="F8369" s="28"/>
      <c r="G8369" s="28"/>
      <c r="H8369" s="33"/>
      <c r="I8369" s="28"/>
    </row>
    <row r="8370" spans="2:13" ht="15" customHeight="1">
      <c r="C8370" s="28"/>
      <c r="D8370" s="27" t="s">
        <v>2790</v>
      </c>
      <c r="E8370" s="27" t="s">
        <v>2791</v>
      </c>
      <c r="F8370" s="27" t="s">
        <v>2792</v>
      </c>
      <c r="G8370" s="27">
        <v>0.35899999999999999</v>
      </c>
      <c r="H8370" s="30">
        <f>VLOOKUP(E8370,[404]PERALATAN!$C:$F,4,0)</f>
        <v>128600</v>
      </c>
      <c r="I8370" s="31">
        <f t="shared" ref="I8370" si="894">+G8370*H8370</f>
        <v>46167.4</v>
      </c>
    </row>
    <row r="8371" spans="2:13" ht="15" customHeight="1">
      <c r="C8371" s="28"/>
      <c r="D8371" s="28"/>
      <c r="E8371" s="28"/>
      <c r="F8371" s="34" t="s">
        <v>92</v>
      </c>
      <c r="G8371" s="35"/>
      <c r="H8371" s="33"/>
      <c r="I8371" s="32">
        <f>SUM(I8370)</f>
        <v>46167.4</v>
      </c>
    </row>
    <row r="8372" spans="2:13" ht="15" customHeight="1">
      <c r="C8372" s="27" t="s">
        <v>82</v>
      </c>
      <c r="D8372" s="27" t="s">
        <v>93</v>
      </c>
      <c r="E8372" s="28"/>
      <c r="F8372" s="28"/>
      <c r="G8372" s="28"/>
      <c r="H8372" s="33"/>
      <c r="I8372" s="36">
        <f>I8365+I8368+I8371</f>
        <v>508572.4</v>
      </c>
    </row>
    <row r="8373" spans="2:13" ht="15" customHeight="1">
      <c r="C8373" s="27" t="s">
        <v>83</v>
      </c>
      <c r="D8373" s="27" t="str">
        <f>+"Overhead &amp; Profit "&amp;$L$3*100&amp;"%"</f>
        <v>Overhead &amp; Profit 9,5%</v>
      </c>
      <c r="E8373" s="28"/>
      <c r="F8373" s="28"/>
      <c r="G8373" s="27">
        <f>$L$3</f>
        <v>9.5000000000000001E-2</v>
      </c>
      <c r="H8373" s="28"/>
      <c r="I8373" s="36">
        <f>G8373*I8372</f>
        <v>48314.378000000004</v>
      </c>
    </row>
    <row r="8374" spans="2:13" ht="15" customHeight="1">
      <c r="B8374" s="37" t="str">
        <f>+$M$17&amp;J8374</f>
        <v>PPP16</v>
      </c>
      <c r="C8374" s="27" t="s">
        <v>1</v>
      </c>
      <c r="D8374" s="27" t="s">
        <v>94</v>
      </c>
      <c r="E8374" s="28"/>
      <c r="F8374" s="28"/>
      <c r="G8374" s="28"/>
      <c r="H8374" s="33"/>
      <c r="I8374" s="36">
        <f>SUM(I8372:I8373)</f>
        <v>556886.77800000005</v>
      </c>
      <c r="J8374" s="21">
        <v>16</v>
      </c>
    </row>
    <row r="8375" spans="2:13" ht="15" customHeight="1">
      <c r="B8375" s="26"/>
    </row>
    <row r="8376" spans="2:13" ht="15" customHeight="1">
      <c r="B8376" s="26"/>
      <c r="C8376" s="21" t="str">
        <f>VLOOKUP(B8391,'REKAP ANALISA'!$C:$G,3,0)</f>
        <v>(K3) Pemasangan 1 m pipa HDPE Ø 63 mm</v>
      </c>
    </row>
    <row r="8377" spans="2:13" ht="15" customHeight="1">
      <c r="C8377" s="27" t="s">
        <v>0</v>
      </c>
      <c r="D8377" s="27" t="s">
        <v>60</v>
      </c>
      <c r="E8377" s="27" t="s">
        <v>59</v>
      </c>
      <c r="F8377" s="27" t="s">
        <v>61</v>
      </c>
      <c r="G8377" s="27" t="s">
        <v>62</v>
      </c>
      <c r="H8377" s="27" t="s">
        <v>85</v>
      </c>
      <c r="I8377" s="27" t="s">
        <v>86</v>
      </c>
    </row>
    <row r="8378" spans="2:13">
      <c r="C8378" s="27" t="s">
        <v>14</v>
      </c>
      <c r="D8378" s="27" t="s">
        <v>87</v>
      </c>
      <c r="E8378" s="28"/>
      <c r="F8378" s="28"/>
      <c r="G8378" s="28"/>
      <c r="H8378" s="28"/>
      <c r="I8378" s="28"/>
      <c r="M8378" s="21"/>
    </row>
    <row r="8379" spans="2:13">
      <c r="C8379" s="28"/>
      <c r="D8379" s="27" t="s">
        <v>53</v>
      </c>
      <c r="E8379" s="27" t="s">
        <v>63</v>
      </c>
      <c r="F8379" s="29" t="s">
        <v>50</v>
      </c>
      <c r="G8379" s="27">
        <v>3.5000000000000003E-2</v>
      </c>
      <c r="H8379" s="30">
        <f>VLOOKUP(E8379,UPAH!$C:$F,4,0)</f>
        <v>93000</v>
      </c>
      <c r="I8379" s="31">
        <f t="shared" ref="I8379:I8381" si="895">+G8379*H8379</f>
        <v>3255.0000000000005</v>
      </c>
      <c r="M8379" s="21"/>
    </row>
    <row r="8380" spans="2:13" ht="15" customHeight="1">
      <c r="C8380" s="28"/>
      <c r="D8380" s="27" t="s">
        <v>2787</v>
      </c>
      <c r="E8380" s="27" t="s">
        <v>64</v>
      </c>
      <c r="F8380" s="29" t="s">
        <v>50</v>
      </c>
      <c r="G8380" s="27">
        <v>1.7000000000000001E-2</v>
      </c>
      <c r="H8380" s="30">
        <f>VLOOKUP(E8380,UPAH!$C:$F,4,0)</f>
        <v>98000</v>
      </c>
      <c r="I8380" s="31">
        <f t="shared" si="895"/>
        <v>1666.0000000000002</v>
      </c>
    </row>
    <row r="8381" spans="2:13" ht="15" customHeight="1">
      <c r="C8381" s="28"/>
      <c r="D8381" s="27" t="s">
        <v>49</v>
      </c>
      <c r="E8381" s="27" t="s">
        <v>66</v>
      </c>
      <c r="F8381" s="29" t="s">
        <v>50</v>
      </c>
      <c r="G8381" s="27">
        <v>3.0000000000000001E-3</v>
      </c>
      <c r="H8381" s="30">
        <f>VLOOKUP(E8381,UPAH!$C:$F,4,0)</f>
        <v>111000</v>
      </c>
      <c r="I8381" s="31">
        <f t="shared" si="895"/>
        <v>333</v>
      </c>
    </row>
    <row r="8382" spans="2:13" ht="15" customHeight="1">
      <c r="C8382" s="28"/>
      <c r="D8382" s="28"/>
      <c r="E8382" s="28"/>
      <c r="F8382" s="34" t="s">
        <v>88</v>
      </c>
      <c r="G8382" s="35"/>
      <c r="H8382" s="33"/>
      <c r="I8382" s="32">
        <f>SUM(I8379:I8381)</f>
        <v>5254.0000000000009</v>
      </c>
    </row>
    <row r="8383" spans="2:13" ht="15" customHeight="1">
      <c r="C8383" s="27" t="s">
        <v>80</v>
      </c>
      <c r="D8383" s="27" t="s">
        <v>89</v>
      </c>
      <c r="E8383" s="28"/>
      <c r="F8383" s="28"/>
      <c r="G8383" s="28"/>
      <c r="H8383" s="33"/>
      <c r="I8383" s="28"/>
    </row>
    <row r="8384" spans="2:13" ht="15" customHeight="1">
      <c r="C8384" s="28"/>
      <c r="D8384" s="27" t="s">
        <v>2823</v>
      </c>
      <c r="E8384" s="27" t="s">
        <v>2824</v>
      </c>
      <c r="F8384" s="30" t="str">
        <f>VLOOKUP(E8384,MATERIAL!$C:$F,3,0)</f>
        <v>m</v>
      </c>
      <c r="G8384" s="27">
        <v>1</v>
      </c>
      <c r="H8384" s="30">
        <f>VLOOKUP(E8384,MATERIAL!$C:$F,4,0)</f>
        <v>15900</v>
      </c>
      <c r="I8384" s="31">
        <f t="shared" ref="I8384" si="896">+G8384*H8384</f>
        <v>15900</v>
      </c>
    </row>
    <row r="8385" spans="2:13" ht="15" customHeight="1">
      <c r="C8385" s="28"/>
      <c r="D8385" s="28"/>
      <c r="E8385" s="28"/>
      <c r="F8385" s="34" t="s">
        <v>90</v>
      </c>
      <c r="G8385" s="35"/>
      <c r="H8385" s="33"/>
      <c r="I8385" s="32">
        <f>SUM(I8384)</f>
        <v>15900</v>
      </c>
    </row>
    <row r="8386" spans="2:13" ht="15" customHeight="1">
      <c r="C8386" s="27" t="s">
        <v>81</v>
      </c>
      <c r="D8386" s="27" t="s">
        <v>91</v>
      </c>
      <c r="E8386" s="28"/>
      <c r="F8386" s="28"/>
      <c r="G8386" s="28"/>
      <c r="H8386" s="33"/>
      <c r="I8386" s="28"/>
    </row>
    <row r="8387" spans="2:13" ht="15" customHeight="1">
      <c r="C8387" s="28"/>
      <c r="D8387" s="27" t="s">
        <v>2790</v>
      </c>
      <c r="E8387" s="27" t="s">
        <v>2791</v>
      </c>
      <c r="F8387" s="27" t="s">
        <v>2792</v>
      </c>
      <c r="G8387" s="27">
        <v>1.9E-2</v>
      </c>
      <c r="H8387" s="30">
        <f>VLOOKUP(E8387,[404]PERALATAN!$C:$F,4,0)</f>
        <v>128600</v>
      </c>
      <c r="I8387" s="31">
        <f t="shared" ref="I8387" si="897">+G8387*H8387</f>
        <v>2443.4</v>
      </c>
    </row>
    <row r="8388" spans="2:13" ht="15" customHeight="1">
      <c r="C8388" s="28"/>
      <c r="D8388" s="28"/>
      <c r="E8388" s="28"/>
      <c r="F8388" s="34" t="s">
        <v>92</v>
      </c>
      <c r="G8388" s="35"/>
      <c r="H8388" s="33"/>
      <c r="I8388" s="32">
        <f>SUM(I8387)</f>
        <v>2443.4</v>
      </c>
    </row>
    <row r="8389" spans="2:13" ht="15" customHeight="1">
      <c r="C8389" s="27" t="s">
        <v>82</v>
      </c>
      <c r="D8389" s="27" t="s">
        <v>93</v>
      </c>
      <c r="E8389" s="28"/>
      <c r="F8389" s="28"/>
      <c r="G8389" s="28"/>
      <c r="H8389" s="33"/>
      <c r="I8389" s="36">
        <f>I8382+I8385+I8388</f>
        <v>23597.4</v>
      </c>
    </row>
    <row r="8390" spans="2:13" ht="15" customHeight="1">
      <c r="C8390" s="27" t="s">
        <v>83</v>
      </c>
      <c r="D8390" s="27" t="str">
        <f>+"Overhead &amp; Profit "&amp;$L$3*100&amp;"%"</f>
        <v>Overhead &amp; Profit 9,5%</v>
      </c>
      <c r="E8390" s="28"/>
      <c r="F8390" s="28"/>
      <c r="G8390" s="27">
        <f>$L$3</f>
        <v>9.5000000000000001E-2</v>
      </c>
      <c r="H8390" s="28"/>
      <c r="I8390" s="36">
        <f>G8390*I8389</f>
        <v>2241.7530000000002</v>
      </c>
    </row>
    <row r="8391" spans="2:13" ht="15" customHeight="1">
      <c r="B8391" s="37" t="str">
        <f>+$M$17&amp;J8391</f>
        <v>PPP17</v>
      </c>
      <c r="C8391" s="27" t="s">
        <v>1</v>
      </c>
      <c r="D8391" s="27" t="s">
        <v>94</v>
      </c>
      <c r="E8391" s="28"/>
      <c r="F8391" s="28"/>
      <c r="G8391" s="28"/>
      <c r="H8391" s="33"/>
      <c r="I8391" s="36">
        <f>SUM(I8389:I8390)</f>
        <v>25839.153000000002</v>
      </c>
      <c r="J8391" s="21">
        <v>17</v>
      </c>
    </row>
    <row r="8392" spans="2:13" ht="15" customHeight="1">
      <c r="B8392" s="26"/>
    </row>
    <row r="8393" spans="2:13" ht="15" customHeight="1">
      <c r="B8393" s="26"/>
      <c r="C8393" s="21" t="str">
        <f>VLOOKUP(B8408,'REKAP ANALISA'!$C:$G,3,0)</f>
        <v>(K3) Pemasangan 1 m pipa HDPE Ø 100 mm</v>
      </c>
    </row>
    <row r="8394" spans="2:13" ht="15" customHeight="1">
      <c r="C8394" s="27" t="s">
        <v>0</v>
      </c>
      <c r="D8394" s="27" t="s">
        <v>60</v>
      </c>
      <c r="E8394" s="27" t="s">
        <v>59</v>
      </c>
      <c r="F8394" s="27" t="s">
        <v>61</v>
      </c>
      <c r="G8394" s="27" t="s">
        <v>62</v>
      </c>
      <c r="H8394" s="27" t="s">
        <v>85</v>
      </c>
      <c r="I8394" s="27" t="s">
        <v>86</v>
      </c>
    </row>
    <row r="8395" spans="2:13">
      <c r="C8395" s="27" t="s">
        <v>14</v>
      </c>
      <c r="D8395" s="27" t="s">
        <v>87</v>
      </c>
      <c r="E8395" s="28"/>
      <c r="F8395" s="28"/>
      <c r="G8395" s="28"/>
      <c r="H8395" s="28"/>
      <c r="I8395" s="28"/>
      <c r="M8395" s="21"/>
    </row>
    <row r="8396" spans="2:13">
      <c r="C8396" s="28"/>
      <c r="D8396" s="27" t="s">
        <v>53</v>
      </c>
      <c r="E8396" s="27" t="s">
        <v>63</v>
      </c>
      <c r="F8396" s="29" t="s">
        <v>50</v>
      </c>
      <c r="G8396" s="27">
        <v>0.04</v>
      </c>
      <c r="H8396" s="30">
        <f>VLOOKUP(E8396,UPAH!$C:$F,4,0)</f>
        <v>93000</v>
      </c>
      <c r="I8396" s="31">
        <f t="shared" ref="I8396:I8398" si="898">+G8396*H8396</f>
        <v>3720</v>
      </c>
      <c r="M8396" s="21"/>
    </row>
    <row r="8397" spans="2:13" ht="15" customHeight="1">
      <c r="C8397" s="28"/>
      <c r="D8397" s="27" t="s">
        <v>2787</v>
      </c>
      <c r="E8397" s="27" t="s">
        <v>64</v>
      </c>
      <c r="F8397" s="29" t="s">
        <v>50</v>
      </c>
      <c r="G8397" s="27">
        <v>0.02</v>
      </c>
      <c r="H8397" s="30">
        <f>VLOOKUP(E8397,UPAH!$C:$F,4,0)</f>
        <v>98000</v>
      </c>
      <c r="I8397" s="31">
        <f t="shared" si="898"/>
        <v>1960</v>
      </c>
    </row>
    <row r="8398" spans="2:13" ht="15" customHeight="1">
      <c r="C8398" s="28"/>
      <c r="D8398" s="27" t="s">
        <v>49</v>
      </c>
      <c r="E8398" s="27" t="s">
        <v>66</v>
      </c>
      <c r="F8398" s="29" t="s">
        <v>50</v>
      </c>
      <c r="G8398" s="27">
        <v>4.0000000000000001E-3</v>
      </c>
      <c r="H8398" s="30">
        <f>VLOOKUP(E8398,UPAH!$C:$F,4,0)</f>
        <v>111000</v>
      </c>
      <c r="I8398" s="31">
        <f t="shared" si="898"/>
        <v>444</v>
      </c>
    </row>
    <row r="8399" spans="2:13" ht="15" customHeight="1">
      <c r="C8399" s="28"/>
      <c r="D8399" s="28"/>
      <c r="E8399" s="28"/>
      <c r="F8399" s="34" t="s">
        <v>88</v>
      </c>
      <c r="G8399" s="35"/>
      <c r="H8399" s="33"/>
      <c r="I8399" s="32">
        <f>SUM(I8396:I8398)</f>
        <v>6124</v>
      </c>
    </row>
    <row r="8400" spans="2:13" ht="15" customHeight="1">
      <c r="C8400" s="27" t="s">
        <v>80</v>
      </c>
      <c r="D8400" s="27" t="s">
        <v>89</v>
      </c>
      <c r="E8400" s="28"/>
      <c r="F8400" s="28"/>
      <c r="G8400" s="28"/>
      <c r="H8400" s="33"/>
      <c r="I8400" s="28"/>
    </row>
    <row r="8401" spans="2:13" ht="15" customHeight="1">
      <c r="C8401" s="28"/>
      <c r="D8401" s="27" t="s">
        <v>2825</v>
      </c>
      <c r="E8401" s="27" t="s">
        <v>2826</v>
      </c>
      <c r="F8401" s="30" t="str">
        <f>VLOOKUP(E8401,MATERIAL!$C:$F,3,0)</f>
        <v>m</v>
      </c>
      <c r="G8401" s="27">
        <v>1</v>
      </c>
      <c r="H8401" s="30">
        <f>VLOOKUP(E8401,MATERIAL!$C:$F,4,0)</f>
        <v>28500</v>
      </c>
      <c r="I8401" s="31">
        <f t="shared" ref="I8401" si="899">+G8401*H8401</f>
        <v>28500</v>
      </c>
    </row>
    <row r="8402" spans="2:13" ht="15" customHeight="1">
      <c r="C8402" s="28"/>
      <c r="D8402" s="28"/>
      <c r="E8402" s="28"/>
      <c r="F8402" s="34" t="s">
        <v>90</v>
      </c>
      <c r="G8402" s="35"/>
      <c r="H8402" s="33"/>
      <c r="I8402" s="32">
        <f>SUM(I8401)</f>
        <v>28500</v>
      </c>
    </row>
    <row r="8403" spans="2:13" ht="15" customHeight="1">
      <c r="C8403" s="27" t="s">
        <v>81</v>
      </c>
      <c r="D8403" s="27" t="s">
        <v>91</v>
      </c>
      <c r="E8403" s="28"/>
      <c r="F8403" s="28"/>
      <c r="G8403" s="28"/>
      <c r="H8403" s="33"/>
      <c r="I8403" s="28"/>
    </row>
    <row r="8404" spans="2:13" ht="15" customHeight="1">
      <c r="C8404" s="28"/>
      <c r="D8404" s="27" t="s">
        <v>2790</v>
      </c>
      <c r="E8404" s="27" t="s">
        <v>2791</v>
      </c>
      <c r="F8404" s="27" t="s">
        <v>2792</v>
      </c>
      <c r="G8404" s="27">
        <v>1.9E-2</v>
      </c>
      <c r="H8404" s="30">
        <f>VLOOKUP(E8404,[404]PERALATAN!$C:$F,4,0)</f>
        <v>128600</v>
      </c>
      <c r="I8404" s="31">
        <f t="shared" ref="I8404" si="900">+G8404*H8404</f>
        <v>2443.4</v>
      </c>
    </row>
    <row r="8405" spans="2:13" ht="15" customHeight="1">
      <c r="C8405" s="28"/>
      <c r="D8405" s="28"/>
      <c r="E8405" s="28"/>
      <c r="F8405" s="34" t="s">
        <v>92</v>
      </c>
      <c r="G8405" s="35"/>
      <c r="H8405" s="33"/>
      <c r="I8405" s="32">
        <f>SUM(I8404)</f>
        <v>2443.4</v>
      </c>
    </row>
    <row r="8406" spans="2:13" ht="15" customHeight="1">
      <c r="C8406" s="27" t="s">
        <v>82</v>
      </c>
      <c r="D8406" s="27" t="s">
        <v>93</v>
      </c>
      <c r="E8406" s="28"/>
      <c r="F8406" s="28"/>
      <c r="G8406" s="28"/>
      <c r="H8406" s="33"/>
      <c r="I8406" s="36">
        <f>I8399+I8402+I8405</f>
        <v>37067.4</v>
      </c>
    </row>
    <row r="8407" spans="2:13" ht="15" customHeight="1">
      <c r="C8407" s="27" t="s">
        <v>83</v>
      </c>
      <c r="D8407" s="27" t="str">
        <f>+"Overhead &amp; Profit "&amp;$L$3*100&amp;"%"</f>
        <v>Overhead &amp; Profit 9,5%</v>
      </c>
      <c r="E8407" s="28"/>
      <c r="F8407" s="28"/>
      <c r="G8407" s="27">
        <f>$L$3</f>
        <v>9.5000000000000001E-2</v>
      </c>
      <c r="H8407" s="33"/>
      <c r="I8407" s="36">
        <f>G8407*I8406</f>
        <v>3521.4030000000002</v>
      </c>
    </row>
    <row r="8408" spans="2:13" ht="15" customHeight="1">
      <c r="B8408" s="37" t="str">
        <f>+$M$17&amp;J8408</f>
        <v>PPP18</v>
      </c>
      <c r="C8408" s="27" t="s">
        <v>1</v>
      </c>
      <c r="D8408" s="27" t="s">
        <v>94</v>
      </c>
      <c r="E8408" s="28"/>
      <c r="F8408" s="28"/>
      <c r="G8408" s="28"/>
      <c r="H8408" s="33"/>
      <c r="I8408" s="36">
        <f>SUM(I8406:I8407)</f>
        <v>40588.803</v>
      </c>
      <c r="J8408" s="21">
        <v>18</v>
      </c>
    </row>
    <row r="8409" spans="2:13" ht="15" customHeight="1">
      <c r="B8409" s="26"/>
    </row>
    <row r="8410" spans="2:13" ht="15" customHeight="1">
      <c r="B8410" s="26"/>
      <c r="C8410" s="21" t="str">
        <f>VLOOKUP(B8425,'REKAP ANALISA'!$C:$G,3,0)</f>
        <v>(K3) Pemasangan 1 m pipa HDPE Ø 125 mm</v>
      </c>
    </row>
    <row r="8411" spans="2:13" ht="15" customHeight="1">
      <c r="C8411" s="27" t="s">
        <v>0</v>
      </c>
      <c r="D8411" s="27" t="s">
        <v>60</v>
      </c>
      <c r="E8411" s="27" t="s">
        <v>59</v>
      </c>
      <c r="F8411" s="27" t="s">
        <v>61</v>
      </c>
      <c r="G8411" s="27" t="s">
        <v>62</v>
      </c>
      <c r="H8411" s="27" t="s">
        <v>85</v>
      </c>
      <c r="I8411" s="27" t="s">
        <v>86</v>
      </c>
    </row>
    <row r="8412" spans="2:13">
      <c r="C8412" s="27" t="s">
        <v>14</v>
      </c>
      <c r="D8412" s="27" t="s">
        <v>87</v>
      </c>
      <c r="E8412" s="28"/>
      <c r="F8412" s="28"/>
      <c r="G8412" s="28"/>
      <c r="H8412" s="28"/>
      <c r="I8412" s="28"/>
      <c r="M8412" s="21"/>
    </row>
    <row r="8413" spans="2:13">
      <c r="C8413" s="28"/>
      <c r="D8413" s="27" t="s">
        <v>53</v>
      </c>
      <c r="E8413" s="27" t="s">
        <v>63</v>
      </c>
      <c r="F8413" s="29" t="s">
        <v>50</v>
      </c>
      <c r="G8413" s="27">
        <v>4.4999999999999998E-2</v>
      </c>
      <c r="H8413" s="30">
        <f>VLOOKUP(E8413,UPAH!$C:$F,4,0)</f>
        <v>93000</v>
      </c>
      <c r="I8413" s="31">
        <f t="shared" ref="I8413:I8415" si="901">+G8413*H8413</f>
        <v>4185</v>
      </c>
      <c r="M8413" s="21"/>
    </row>
    <row r="8414" spans="2:13" ht="15" customHeight="1">
      <c r="C8414" s="28"/>
      <c r="D8414" s="27" t="s">
        <v>2787</v>
      </c>
      <c r="E8414" s="27" t="s">
        <v>64</v>
      </c>
      <c r="F8414" s="29" t="s">
        <v>50</v>
      </c>
      <c r="G8414" s="27">
        <v>2.3E-2</v>
      </c>
      <c r="H8414" s="30">
        <f>VLOOKUP(E8414,UPAH!$C:$F,4,0)</f>
        <v>98000</v>
      </c>
      <c r="I8414" s="31">
        <f t="shared" si="901"/>
        <v>2254</v>
      </c>
    </row>
    <row r="8415" spans="2:13" ht="15" customHeight="1">
      <c r="C8415" s="28"/>
      <c r="D8415" s="27" t="s">
        <v>49</v>
      </c>
      <c r="E8415" s="27" t="s">
        <v>66</v>
      </c>
      <c r="F8415" s="29" t="s">
        <v>50</v>
      </c>
      <c r="G8415" s="27">
        <v>5.0000000000000001E-3</v>
      </c>
      <c r="H8415" s="30">
        <f>VLOOKUP(E8415,UPAH!$C:$F,4,0)</f>
        <v>111000</v>
      </c>
      <c r="I8415" s="31">
        <f t="shared" si="901"/>
        <v>555</v>
      </c>
    </row>
    <row r="8416" spans="2:13" ht="15" customHeight="1">
      <c r="C8416" s="28"/>
      <c r="D8416" s="28"/>
      <c r="E8416" s="28"/>
      <c r="F8416" s="34" t="s">
        <v>88</v>
      </c>
      <c r="G8416" s="35"/>
      <c r="H8416" s="33"/>
      <c r="I8416" s="32">
        <f>SUM(I8413:I8415)</f>
        <v>6994</v>
      </c>
    </row>
    <row r="8417" spans="2:13" ht="15" customHeight="1">
      <c r="C8417" s="27" t="s">
        <v>80</v>
      </c>
      <c r="D8417" s="27" t="s">
        <v>89</v>
      </c>
      <c r="E8417" s="28"/>
      <c r="F8417" s="28"/>
      <c r="G8417" s="28"/>
      <c r="H8417" s="33"/>
      <c r="I8417" s="28"/>
    </row>
    <row r="8418" spans="2:13" ht="15" customHeight="1">
      <c r="C8418" s="28"/>
      <c r="D8418" s="27" t="s">
        <v>2827</v>
      </c>
      <c r="E8418" s="27" t="s">
        <v>2828</v>
      </c>
      <c r="F8418" s="30" t="str">
        <f>VLOOKUP(E8418,MATERIAL!$C:$F,3,0)</f>
        <v>bh</v>
      </c>
      <c r="G8418" s="27">
        <v>1</v>
      </c>
      <c r="H8418" s="30">
        <f>VLOOKUP(E8418,MATERIAL!$C:$F,4,0)</f>
        <v>37400</v>
      </c>
      <c r="I8418" s="31">
        <f t="shared" ref="I8418" si="902">+G8418*H8418</f>
        <v>37400</v>
      </c>
    </row>
    <row r="8419" spans="2:13" ht="15" customHeight="1">
      <c r="C8419" s="28"/>
      <c r="D8419" s="28"/>
      <c r="E8419" s="28"/>
      <c r="F8419" s="34" t="s">
        <v>90</v>
      </c>
      <c r="G8419" s="35"/>
      <c r="H8419" s="33"/>
      <c r="I8419" s="32">
        <f>SUM(I8418)</f>
        <v>37400</v>
      </c>
    </row>
    <row r="8420" spans="2:13" ht="15" customHeight="1">
      <c r="C8420" s="27" t="s">
        <v>81</v>
      </c>
      <c r="D8420" s="27" t="s">
        <v>91</v>
      </c>
      <c r="E8420" s="28"/>
      <c r="F8420" s="28"/>
      <c r="G8420" s="28"/>
      <c r="H8420" s="33"/>
      <c r="I8420" s="28"/>
    </row>
    <row r="8421" spans="2:13" ht="15" customHeight="1">
      <c r="C8421" s="28"/>
      <c r="D8421" s="27" t="s">
        <v>2790</v>
      </c>
      <c r="E8421" s="27" t="s">
        <v>2791</v>
      </c>
      <c r="F8421" s="27" t="s">
        <v>2792</v>
      </c>
      <c r="G8421" s="27">
        <v>1.9E-2</v>
      </c>
      <c r="H8421" s="30">
        <f>VLOOKUP(E8421,[404]PERALATAN!$C:$F,4,0)</f>
        <v>128600</v>
      </c>
      <c r="I8421" s="31">
        <f t="shared" ref="I8421" si="903">+G8421*H8421</f>
        <v>2443.4</v>
      </c>
    </row>
    <row r="8422" spans="2:13" ht="15" customHeight="1">
      <c r="C8422" s="28"/>
      <c r="D8422" s="28"/>
      <c r="E8422" s="28"/>
      <c r="F8422" s="34" t="s">
        <v>92</v>
      </c>
      <c r="G8422" s="35"/>
      <c r="H8422" s="33"/>
      <c r="I8422" s="32">
        <f>SUM(I8421)</f>
        <v>2443.4</v>
      </c>
    </row>
    <row r="8423" spans="2:13" ht="15" customHeight="1">
      <c r="C8423" s="27" t="s">
        <v>82</v>
      </c>
      <c r="D8423" s="27" t="s">
        <v>93</v>
      </c>
      <c r="E8423" s="28"/>
      <c r="F8423" s="28"/>
      <c r="G8423" s="28"/>
      <c r="H8423" s="33"/>
      <c r="I8423" s="36">
        <f>I8416+I8419+I8422</f>
        <v>46837.4</v>
      </c>
    </row>
    <row r="8424" spans="2:13" ht="15" customHeight="1">
      <c r="C8424" s="27" t="s">
        <v>83</v>
      </c>
      <c r="D8424" s="27" t="str">
        <f>+"Overhead &amp; Profit "&amp;$L$3*100&amp;"%"</f>
        <v>Overhead &amp; Profit 9,5%</v>
      </c>
      <c r="E8424" s="28"/>
      <c r="F8424" s="28"/>
      <c r="G8424" s="27">
        <f>$L$3</f>
        <v>9.5000000000000001E-2</v>
      </c>
      <c r="H8424" s="33"/>
      <c r="I8424" s="36">
        <f>G8424*I8423</f>
        <v>4449.5529999999999</v>
      </c>
    </row>
    <row r="8425" spans="2:13" ht="15" customHeight="1">
      <c r="B8425" s="37" t="str">
        <f>+$M$17&amp;J8425</f>
        <v>PPP19</v>
      </c>
      <c r="C8425" s="27" t="s">
        <v>1</v>
      </c>
      <c r="D8425" s="27" t="s">
        <v>94</v>
      </c>
      <c r="E8425" s="28"/>
      <c r="F8425" s="28"/>
      <c r="G8425" s="28"/>
      <c r="H8425" s="33"/>
      <c r="I8425" s="36">
        <f>SUM(I8423:I8424)</f>
        <v>51286.953000000001</v>
      </c>
      <c r="J8425" s="21">
        <v>19</v>
      </c>
    </row>
    <row r="8426" spans="2:13" ht="15" customHeight="1">
      <c r="B8426" s="26"/>
    </row>
    <row r="8427" spans="2:13" ht="15" customHeight="1">
      <c r="B8427" s="26"/>
      <c r="C8427" s="21" t="str">
        <f>VLOOKUP(B8442,'REKAP ANALISA'!$C:$G,3,0)</f>
        <v>(K3) Pemasangan 1 m pipa HDPE Ø 150 mm</v>
      </c>
    </row>
    <row r="8428" spans="2:13" ht="15" customHeight="1">
      <c r="C8428" s="27" t="s">
        <v>0</v>
      </c>
      <c r="D8428" s="27" t="s">
        <v>60</v>
      </c>
      <c r="E8428" s="27" t="s">
        <v>59</v>
      </c>
      <c r="F8428" s="27" t="s">
        <v>61</v>
      </c>
      <c r="G8428" s="27" t="s">
        <v>62</v>
      </c>
      <c r="H8428" s="27" t="s">
        <v>85</v>
      </c>
      <c r="I8428" s="27" t="s">
        <v>86</v>
      </c>
    </row>
    <row r="8429" spans="2:13">
      <c r="C8429" s="27" t="s">
        <v>14</v>
      </c>
      <c r="D8429" s="27" t="s">
        <v>87</v>
      </c>
      <c r="E8429" s="28"/>
      <c r="F8429" s="28"/>
      <c r="G8429" s="28"/>
      <c r="H8429" s="28"/>
      <c r="I8429" s="28"/>
      <c r="M8429" s="21"/>
    </row>
    <row r="8430" spans="2:13">
      <c r="C8430" s="28"/>
      <c r="D8430" s="27" t="s">
        <v>53</v>
      </c>
      <c r="E8430" s="27" t="s">
        <v>63</v>
      </c>
      <c r="F8430" s="29" t="s">
        <v>50</v>
      </c>
      <c r="G8430" s="27">
        <v>6.2E-2</v>
      </c>
      <c r="H8430" s="30">
        <f>VLOOKUP(E8430,UPAH!$C:$F,4,0)</f>
        <v>93000</v>
      </c>
      <c r="I8430" s="31">
        <f t="shared" ref="I8430:I8432" si="904">+G8430*H8430</f>
        <v>5766</v>
      </c>
      <c r="M8430" s="21"/>
    </row>
    <row r="8431" spans="2:13" ht="15" customHeight="1">
      <c r="C8431" s="28"/>
      <c r="D8431" s="27" t="s">
        <v>2787</v>
      </c>
      <c r="E8431" s="27" t="s">
        <v>64</v>
      </c>
      <c r="F8431" s="29" t="s">
        <v>50</v>
      </c>
      <c r="G8431" s="27">
        <v>3.1E-2</v>
      </c>
      <c r="H8431" s="30">
        <f>VLOOKUP(E8431,UPAH!$C:$F,4,0)</f>
        <v>98000</v>
      </c>
      <c r="I8431" s="31">
        <f t="shared" si="904"/>
        <v>3038</v>
      </c>
    </row>
    <row r="8432" spans="2:13" ht="15" customHeight="1">
      <c r="C8432" s="28"/>
      <c r="D8432" s="27" t="s">
        <v>49</v>
      </c>
      <c r="E8432" s="27" t="s">
        <v>66</v>
      </c>
      <c r="F8432" s="29" t="s">
        <v>50</v>
      </c>
      <c r="G8432" s="27">
        <v>6.0000000000000001E-3</v>
      </c>
      <c r="H8432" s="30">
        <f>VLOOKUP(E8432,UPAH!$C:$F,4,0)</f>
        <v>111000</v>
      </c>
      <c r="I8432" s="31">
        <f t="shared" si="904"/>
        <v>666</v>
      </c>
    </row>
    <row r="8433" spans="2:13" ht="15" customHeight="1">
      <c r="C8433" s="28"/>
      <c r="D8433" s="28"/>
      <c r="E8433" s="28"/>
      <c r="F8433" s="34" t="s">
        <v>88</v>
      </c>
      <c r="G8433" s="35"/>
      <c r="H8433" s="33"/>
      <c r="I8433" s="32">
        <f>SUM(I8430:I8432)</f>
        <v>9470</v>
      </c>
    </row>
    <row r="8434" spans="2:13" ht="15" customHeight="1">
      <c r="C8434" s="27" t="s">
        <v>80</v>
      </c>
      <c r="D8434" s="27" t="s">
        <v>89</v>
      </c>
      <c r="E8434" s="28"/>
      <c r="F8434" s="28"/>
      <c r="G8434" s="28"/>
      <c r="H8434" s="33"/>
      <c r="I8434" s="28"/>
    </row>
    <row r="8435" spans="2:13" ht="15" customHeight="1">
      <c r="C8435" s="28"/>
      <c r="D8435" s="27" t="s">
        <v>2829</v>
      </c>
      <c r="E8435" s="27" t="s">
        <v>2830</v>
      </c>
      <c r="F8435" s="30" t="str">
        <f>VLOOKUP(E8435,MATERIAL!$C:$F,3,0)</f>
        <v>m</v>
      </c>
      <c r="G8435" s="27">
        <v>1</v>
      </c>
      <c r="H8435" s="30">
        <f>VLOOKUP(E8435,MATERIAL!$C:$F,4,0)</f>
        <v>60400</v>
      </c>
      <c r="I8435" s="31">
        <f t="shared" ref="I8435" si="905">+G8435*H8435</f>
        <v>60400</v>
      </c>
    </row>
    <row r="8436" spans="2:13" ht="15" customHeight="1">
      <c r="C8436" s="28"/>
      <c r="D8436" s="28"/>
      <c r="E8436" s="28"/>
      <c r="F8436" s="34" t="s">
        <v>90</v>
      </c>
      <c r="G8436" s="35"/>
      <c r="H8436" s="33"/>
      <c r="I8436" s="32">
        <f>SUM(I8435)</f>
        <v>60400</v>
      </c>
    </row>
    <row r="8437" spans="2:13" ht="15" customHeight="1">
      <c r="C8437" s="27" t="s">
        <v>81</v>
      </c>
      <c r="D8437" s="27" t="s">
        <v>91</v>
      </c>
      <c r="E8437" s="28"/>
      <c r="F8437" s="28"/>
      <c r="G8437" s="28"/>
      <c r="H8437" s="33"/>
      <c r="I8437" s="28"/>
    </row>
    <row r="8438" spans="2:13" ht="15" customHeight="1">
      <c r="C8438" s="28"/>
      <c r="D8438" s="27" t="s">
        <v>2790</v>
      </c>
      <c r="E8438" s="27" t="s">
        <v>2791</v>
      </c>
      <c r="F8438" s="27" t="s">
        <v>2792</v>
      </c>
      <c r="G8438" s="27">
        <v>1.9E-2</v>
      </c>
      <c r="H8438" s="30">
        <f>VLOOKUP(E8438,[404]PERALATAN!$C:$F,4,0)</f>
        <v>128600</v>
      </c>
      <c r="I8438" s="31">
        <f t="shared" ref="I8438" si="906">+G8438*H8438</f>
        <v>2443.4</v>
      </c>
    </row>
    <row r="8439" spans="2:13" ht="15" customHeight="1">
      <c r="C8439" s="28"/>
      <c r="D8439" s="28"/>
      <c r="E8439" s="28"/>
      <c r="F8439" s="34" t="s">
        <v>92</v>
      </c>
      <c r="G8439" s="35"/>
      <c r="H8439" s="33"/>
      <c r="I8439" s="32">
        <f>SUM(I8438)</f>
        <v>2443.4</v>
      </c>
    </row>
    <row r="8440" spans="2:13" ht="15" customHeight="1">
      <c r="C8440" s="27" t="s">
        <v>82</v>
      </c>
      <c r="D8440" s="27" t="s">
        <v>93</v>
      </c>
      <c r="E8440" s="28"/>
      <c r="F8440" s="28"/>
      <c r="G8440" s="28"/>
      <c r="H8440" s="33"/>
      <c r="I8440" s="36">
        <f>I8433+I8436+I8439</f>
        <v>72313.399999999994</v>
      </c>
    </row>
    <row r="8441" spans="2:13" ht="15" customHeight="1">
      <c r="C8441" s="27" t="s">
        <v>83</v>
      </c>
      <c r="D8441" s="27" t="str">
        <f>+"Overhead &amp; Profit "&amp;$L$3*100&amp;"%"</f>
        <v>Overhead &amp; Profit 9,5%</v>
      </c>
      <c r="E8441" s="28"/>
      <c r="F8441" s="28"/>
      <c r="G8441" s="27">
        <f>$L$3</f>
        <v>9.5000000000000001E-2</v>
      </c>
      <c r="H8441" s="28"/>
      <c r="I8441" s="36">
        <f>G8441*I8440</f>
        <v>6869.7729999999992</v>
      </c>
    </row>
    <row r="8442" spans="2:13" ht="15" customHeight="1">
      <c r="B8442" s="37" t="str">
        <f>+$M$17&amp;J8442</f>
        <v>PPP20</v>
      </c>
      <c r="C8442" s="27" t="s">
        <v>1</v>
      </c>
      <c r="D8442" s="27" t="s">
        <v>94</v>
      </c>
      <c r="E8442" s="28"/>
      <c r="F8442" s="28"/>
      <c r="G8442" s="28"/>
      <c r="H8442" s="33"/>
      <c r="I8442" s="36">
        <f>SUM(I8440:I8441)</f>
        <v>79183.172999999995</v>
      </c>
      <c r="J8442" s="21">
        <v>20</v>
      </c>
    </row>
    <row r="8443" spans="2:13" ht="15" customHeight="1">
      <c r="B8443" s="26"/>
    </row>
    <row r="8444" spans="2:13" ht="15" customHeight="1">
      <c r="B8444" s="26"/>
      <c r="C8444" s="21" t="str">
        <f>VLOOKUP(B8459,'REKAP ANALISA'!$C:$G,3,0)</f>
        <v>(K3) Pemasangan 1 m pipa HDPE Ø 200 mm</v>
      </c>
    </row>
    <row r="8445" spans="2:13" ht="15" customHeight="1">
      <c r="C8445" s="27" t="s">
        <v>0</v>
      </c>
      <c r="D8445" s="27" t="s">
        <v>60</v>
      </c>
      <c r="E8445" s="27" t="s">
        <v>59</v>
      </c>
      <c r="F8445" s="27" t="s">
        <v>61</v>
      </c>
      <c r="G8445" s="27" t="s">
        <v>62</v>
      </c>
      <c r="H8445" s="27" t="s">
        <v>85</v>
      </c>
      <c r="I8445" s="27" t="s">
        <v>86</v>
      </c>
    </row>
    <row r="8446" spans="2:13">
      <c r="C8446" s="27" t="s">
        <v>14</v>
      </c>
      <c r="D8446" s="27" t="s">
        <v>87</v>
      </c>
      <c r="E8446" s="28"/>
      <c r="F8446" s="28"/>
      <c r="G8446" s="28"/>
      <c r="H8446" s="28"/>
      <c r="I8446" s="28"/>
      <c r="M8446" s="21"/>
    </row>
    <row r="8447" spans="2:13">
      <c r="C8447" s="28"/>
      <c r="D8447" s="27" t="s">
        <v>53</v>
      </c>
      <c r="E8447" s="27" t="s">
        <v>63</v>
      </c>
      <c r="F8447" s="29" t="s">
        <v>50</v>
      </c>
      <c r="G8447" s="27">
        <v>0.10199999999999999</v>
      </c>
      <c r="H8447" s="30">
        <f>VLOOKUP(E8447,UPAH!$C:$F,4,0)</f>
        <v>93000</v>
      </c>
      <c r="I8447" s="31">
        <f t="shared" ref="I8447:I8449" si="907">+G8447*H8447</f>
        <v>9486</v>
      </c>
      <c r="M8447" s="21"/>
    </row>
    <row r="8448" spans="2:13" ht="15" customHeight="1">
      <c r="C8448" s="28"/>
      <c r="D8448" s="27" t="s">
        <v>2787</v>
      </c>
      <c r="E8448" s="27" t="s">
        <v>64</v>
      </c>
      <c r="F8448" s="29" t="s">
        <v>50</v>
      </c>
      <c r="G8448" s="27">
        <v>5.0999999999999997E-2</v>
      </c>
      <c r="H8448" s="30">
        <f>VLOOKUP(E8448,UPAH!$C:$F,4,0)</f>
        <v>98000</v>
      </c>
      <c r="I8448" s="31">
        <f t="shared" si="907"/>
        <v>4998</v>
      </c>
    </row>
    <row r="8449" spans="2:13" ht="15" customHeight="1">
      <c r="C8449" s="28"/>
      <c r="D8449" s="27" t="s">
        <v>49</v>
      </c>
      <c r="E8449" s="27" t="s">
        <v>66</v>
      </c>
      <c r="F8449" s="29" t="s">
        <v>50</v>
      </c>
      <c r="G8449" s="27">
        <v>0.01</v>
      </c>
      <c r="H8449" s="30">
        <f>VLOOKUP(E8449,UPAH!$C:$F,4,0)</f>
        <v>111000</v>
      </c>
      <c r="I8449" s="31">
        <f t="shared" si="907"/>
        <v>1110</v>
      </c>
    </row>
    <row r="8450" spans="2:13" ht="15" customHeight="1">
      <c r="C8450" s="28"/>
      <c r="D8450" s="28"/>
      <c r="E8450" s="28"/>
      <c r="F8450" s="34" t="s">
        <v>88</v>
      </c>
      <c r="G8450" s="35"/>
      <c r="H8450" s="33"/>
      <c r="I8450" s="32">
        <f>SUM(I8447:I8449)</f>
        <v>15594</v>
      </c>
    </row>
    <row r="8451" spans="2:13" ht="15" customHeight="1">
      <c r="C8451" s="27" t="s">
        <v>80</v>
      </c>
      <c r="D8451" s="27" t="s">
        <v>89</v>
      </c>
      <c r="E8451" s="28"/>
      <c r="F8451" s="28"/>
      <c r="G8451" s="28"/>
      <c r="H8451" s="33"/>
      <c r="I8451" s="28"/>
    </row>
    <row r="8452" spans="2:13" ht="15" customHeight="1">
      <c r="C8452" s="28"/>
      <c r="D8452" s="27" t="s">
        <v>2831</v>
      </c>
      <c r="E8452" s="27" t="s">
        <v>2832</v>
      </c>
      <c r="F8452" s="30" t="str">
        <f>VLOOKUP(E8452,MATERIAL!$C:$F,3,0)</f>
        <v>m</v>
      </c>
      <c r="G8452" s="27">
        <v>1</v>
      </c>
      <c r="H8452" s="30">
        <f>VLOOKUP(E8452,MATERIAL!$C:$F,4,0)</f>
        <v>93000</v>
      </c>
      <c r="I8452" s="31">
        <f t="shared" ref="I8452" si="908">+G8452*H8452</f>
        <v>93000</v>
      </c>
    </row>
    <row r="8453" spans="2:13" ht="15" customHeight="1">
      <c r="C8453" s="28"/>
      <c r="D8453" s="28"/>
      <c r="E8453" s="28"/>
      <c r="F8453" s="34" t="s">
        <v>90</v>
      </c>
      <c r="G8453" s="35"/>
      <c r="H8453" s="33"/>
      <c r="I8453" s="32">
        <f>SUM(I8452)</f>
        <v>93000</v>
      </c>
    </row>
    <row r="8454" spans="2:13" ht="15" customHeight="1">
      <c r="C8454" s="27" t="s">
        <v>81</v>
      </c>
      <c r="D8454" s="27" t="s">
        <v>91</v>
      </c>
      <c r="E8454" s="28"/>
      <c r="F8454" s="28"/>
      <c r="G8454" s="28"/>
      <c r="H8454" s="33"/>
      <c r="I8454" s="28"/>
    </row>
    <row r="8455" spans="2:13" ht="15" customHeight="1">
      <c r="C8455" s="28"/>
      <c r="D8455" s="27" t="s">
        <v>2790</v>
      </c>
      <c r="E8455" s="27" t="s">
        <v>2791</v>
      </c>
      <c r="F8455" s="27" t="s">
        <v>2792</v>
      </c>
      <c r="G8455" s="27">
        <v>1.9E-2</v>
      </c>
      <c r="H8455" s="30">
        <f>VLOOKUP(E8455,[404]PERALATAN!$C:$F,4,0)</f>
        <v>128600</v>
      </c>
      <c r="I8455" s="31">
        <f t="shared" ref="I8455" si="909">+G8455*H8455</f>
        <v>2443.4</v>
      </c>
    </row>
    <row r="8456" spans="2:13" ht="15" customHeight="1">
      <c r="C8456" s="28"/>
      <c r="D8456" s="28"/>
      <c r="E8456" s="28"/>
      <c r="F8456" s="34" t="s">
        <v>92</v>
      </c>
      <c r="G8456" s="35"/>
      <c r="H8456" s="33"/>
      <c r="I8456" s="32">
        <f>SUM(I8455)</f>
        <v>2443.4</v>
      </c>
    </row>
    <row r="8457" spans="2:13" ht="15" customHeight="1">
      <c r="C8457" s="27" t="s">
        <v>82</v>
      </c>
      <c r="D8457" s="27" t="s">
        <v>93</v>
      </c>
      <c r="E8457" s="28"/>
      <c r="F8457" s="28"/>
      <c r="G8457" s="28"/>
      <c r="H8457" s="33"/>
      <c r="I8457" s="36">
        <f>I8450+I8453+I8456</f>
        <v>111037.4</v>
      </c>
    </row>
    <row r="8458" spans="2:13" ht="15" customHeight="1">
      <c r="C8458" s="27" t="s">
        <v>83</v>
      </c>
      <c r="D8458" s="27" t="str">
        <f>+"Overhead &amp; Profit "&amp;$L$3*100&amp;"%"</f>
        <v>Overhead &amp; Profit 9,5%</v>
      </c>
      <c r="E8458" s="28"/>
      <c r="F8458" s="28"/>
      <c r="G8458" s="27">
        <f>$L$3</f>
        <v>9.5000000000000001E-2</v>
      </c>
      <c r="H8458" s="28"/>
      <c r="I8458" s="36">
        <f>G8458*I8457</f>
        <v>10548.553</v>
      </c>
    </row>
    <row r="8459" spans="2:13" ht="15" customHeight="1">
      <c r="B8459" s="37" t="str">
        <f>+$M$17&amp;J8459</f>
        <v>PPP21</v>
      </c>
      <c r="C8459" s="27" t="s">
        <v>1</v>
      </c>
      <c r="D8459" s="27" t="s">
        <v>94</v>
      </c>
      <c r="E8459" s="28"/>
      <c r="F8459" s="28"/>
      <c r="G8459" s="28"/>
      <c r="H8459" s="33"/>
      <c r="I8459" s="36">
        <f>SUM(I8457:I8458)</f>
        <v>121585.95299999999</v>
      </c>
      <c r="J8459" s="21">
        <v>21</v>
      </c>
    </row>
    <row r="8460" spans="2:13" ht="15" customHeight="1">
      <c r="B8460" s="26"/>
    </row>
    <row r="8461" spans="2:13" ht="15" customHeight="1">
      <c r="B8461" s="26"/>
      <c r="C8461" s="21" t="str">
        <f>VLOOKUP(B8476,'REKAP ANALISA'!$C:$G,3,0)</f>
        <v>(K3) Pemasangan 1 m pipa HDPE Ø 250 mm</v>
      </c>
    </row>
    <row r="8462" spans="2:13" ht="15" customHeight="1">
      <c r="C8462" s="27" t="s">
        <v>0</v>
      </c>
      <c r="D8462" s="27" t="s">
        <v>60</v>
      </c>
      <c r="E8462" s="27" t="s">
        <v>59</v>
      </c>
      <c r="F8462" s="27" t="s">
        <v>61</v>
      </c>
      <c r="G8462" s="27" t="s">
        <v>62</v>
      </c>
      <c r="H8462" s="27" t="s">
        <v>85</v>
      </c>
      <c r="I8462" s="27" t="s">
        <v>86</v>
      </c>
    </row>
    <row r="8463" spans="2:13">
      <c r="C8463" s="27" t="s">
        <v>14</v>
      </c>
      <c r="D8463" s="27" t="s">
        <v>87</v>
      </c>
      <c r="E8463" s="28"/>
      <c r="F8463" s="28"/>
      <c r="G8463" s="28"/>
      <c r="H8463" s="33"/>
      <c r="I8463" s="28"/>
      <c r="M8463" s="21"/>
    </row>
    <row r="8464" spans="2:13">
      <c r="C8464" s="28"/>
      <c r="D8464" s="27" t="s">
        <v>53</v>
      </c>
      <c r="E8464" s="27" t="s">
        <v>63</v>
      </c>
      <c r="F8464" s="29" t="s">
        <v>50</v>
      </c>
      <c r="G8464" s="27">
        <v>0.13300000000000001</v>
      </c>
      <c r="H8464" s="30">
        <f>VLOOKUP(E8464,UPAH!$C:$F,4,0)</f>
        <v>93000</v>
      </c>
      <c r="I8464" s="31">
        <f t="shared" ref="I8464:I8466" si="910">+G8464*H8464</f>
        <v>12369</v>
      </c>
      <c r="M8464" s="21"/>
    </row>
    <row r="8465" spans="2:13" ht="15" customHeight="1">
      <c r="C8465" s="28"/>
      <c r="D8465" s="27" t="s">
        <v>2787</v>
      </c>
      <c r="E8465" s="27" t="s">
        <v>64</v>
      </c>
      <c r="F8465" s="29" t="s">
        <v>50</v>
      </c>
      <c r="G8465" s="27">
        <v>6.7000000000000004E-2</v>
      </c>
      <c r="H8465" s="30">
        <f>VLOOKUP(E8465,UPAH!$C:$F,4,0)</f>
        <v>98000</v>
      </c>
      <c r="I8465" s="31">
        <f t="shared" si="910"/>
        <v>6566</v>
      </c>
    </row>
    <row r="8466" spans="2:13" ht="15" customHeight="1">
      <c r="C8466" s="28"/>
      <c r="D8466" s="27" t="s">
        <v>49</v>
      </c>
      <c r="E8466" s="27" t="s">
        <v>66</v>
      </c>
      <c r="F8466" s="29" t="s">
        <v>50</v>
      </c>
      <c r="G8466" s="27">
        <v>1.2999999999999999E-2</v>
      </c>
      <c r="H8466" s="30">
        <f>VLOOKUP(E8466,UPAH!$C:$F,4,0)</f>
        <v>111000</v>
      </c>
      <c r="I8466" s="31">
        <f t="shared" si="910"/>
        <v>1443</v>
      </c>
    </row>
    <row r="8467" spans="2:13" ht="15" customHeight="1">
      <c r="C8467" s="28"/>
      <c r="D8467" s="28"/>
      <c r="E8467" s="28"/>
      <c r="F8467" s="34" t="s">
        <v>88</v>
      </c>
      <c r="G8467" s="35"/>
      <c r="H8467" s="33"/>
      <c r="I8467" s="32">
        <f>SUM(I8464:I8466)</f>
        <v>20378</v>
      </c>
    </row>
    <row r="8468" spans="2:13" ht="15" customHeight="1">
      <c r="C8468" s="27" t="s">
        <v>80</v>
      </c>
      <c r="D8468" s="27" t="s">
        <v>89</v>
      </c>
      <c r="E8468" s="28"/>
      <c r="F8468" s="28"/>
      <c r="G8468" s="28"/>
      <c r="H8468" s="33"/>
      <c r="I8468" s="28"/>
    </row>
    <row r="8469" spans="2:13" ht="15" customHeight="1">
      <c r="C8469" s="28"/>
      <c r="D8469" s="27" t="s">
        <v>2833</v>
      </c>
      <c r="E8469" s="27" t="s">
        <v>2834</v>
      </c>
      <c r="F8469" s="30" t="str">
        <f>VLOOKUP(E8469,MATERIAL!$C:$F,3,0)</f>
        <v>m</v>
      </c>
      <c r="G8469" s="27">
        <v>1</v>
      </c>
      <c r="H8469" s="30">
        <f>VLOOKUP(E8469,MATERIAL!$C:$F,4,0)</f>
        <v>144200</v>
      </c>
      <c r="I8469" s="31">
        <f t="shared" ref="I8469" si="911">+G8469*H8469</f>
        <v>144200</v>
      </c>
    </row>
    <row r="8470" spans="2:13" ht="15" customHeight="1">
      <c r="C8470" s="28"/>
      <c r="D8470" s="28"/>
      <c r="E8470" s="28"/>
      <c r="F8470" s="34" t="s">
        <v>90</v>
      </c>
      <c r="G8470" s="35"/>
      <c r="H8470" s="33"/>
      <c r="I8470" s="32">
        <f>SUM(I8469)</f>
        <v>144200</v>
      </c>
    </row>
    <row r="8471" spans="2:13" ht="15" customHeight="1">
      <c r="C8471" s="27" t="s">
        <v>81</v>
      </c>
      <c r="D8471" s="27" t="s">
        <v>91</v>
      </c>
      <c r="E8471" s="28"/>
      <c r="F8471" s="28"/>
      <c r="G8471" s="28"/>
      <c r="H8471" s="33"/>
      <c r="I8471" s="28"/>
    </row>
    <row r="8472" spans="2:13" ht="15" customHeight="1">
      <c r="C8472" s="28"/>
      <c r="D8472" s="27" t="s">
        <v>2790</v>
      </c>
      <c r="E8472" s="27" t="s">
        <v>2791</v>
      </c>
      <c r="F8472" s="27" t="s">
        <v>2792</v>
      </c>
      <c r="G8472" s="27">
        <v>4.2000000000000003E-2</v>
      </c>
      <c r="H8472" s="30">
        <f>VLOOKUP(E8472,[404]PERALATAN!$C:$F,4,0)</f>
        <v>128600</v>
      </c>
      <c r="I8472" s="31">
        <f t="shared" ref="I8472" si="912">+G8472*H8472</f>
        <v>5401.2000000000007</v>
      </c>
    </row>
    <row r="8473" spans="2:13" ht="15" customHeight="1">
      <c r="C8473" s="28"/>
      <c r="D8473" s="28"/>
      <c r="E8473" s="28"/>
      <c r="F8473" s="34" t="s">
        <v>92</v>
      </c>
      <c r="G8473" s="35"/>
      <c r="H8473" s="33"/>
      <c r="I8473" s="32">
        <f>SUM(I8472)</f>
        <v>5401.2000000000007</v>
      </c>
    </row>
    <row r="8474" spans="2:13" ht="15" customHeight="1">
      <c r="C8474" s="27" t="s">
        <v>82</v>
      </c>
      <c r="D8474" s="27" t="s">
        <v>93</v>
      </c>
      <c r="E8474" s="28"/>
      <c r="F8474" s="28"/>
      <c r="G8474" s="28"/>
      <c r="H8474" s="33"/>
      <c r="I8474" s="36">
        <f>I8467+I8470+I8473</f>
        <v>169979.2</v>
      </c>
    </row>
    <row r="8475" spans="2:13" ht="15" customHeight="1">
      <c r="C8475" s="27" t="s">
        <v>83</v>
      </c>
      <c r="D8475" s="27" t="str">
        <f>+"Overhead &amp; Profit "&amp;$L$3*100&amp;"%"</f>
        <v>Overhead &amp; Profit 9,5%</v>
      </c>
      <c r="E8475" s="28"/>
      <c r="F8475" s="28"/>
      <c r="G8475" s="27">
        <f>$L$3</f>
        <v>9.5000000000000001E-2</v>
      </c>
      <c r="H8475" s="28"/>
      <c r="I8475" s="36">
        <f>G8475*I8474</f>
        <v>16148.024000000001</v>
      </c>
    </row>
    <row r="8476" spans="2:13" ht="15" customHeight="1">
      <c r="B8476" s="37" t="str">
        <f>+$M$17&amp;J8476</f>
        <v>PPP22</v>
      </c>
      <c r="C8476" s="27" t="s">
        <v>1</v>
      </c>
      <c r="D8476" s="27" t="s">
        <v>94</v>
      </c>
      <c r="E8476" s="28"/>
      <c r="F8476" s="28"/>
      <c r="G8476" s="28"/>
      <c r="H8476" s="33"/>
      <c r="I8476" s="36">
        <f>SUM(I8474:I8475)</f>
        <v>186127.22400000002</v>
      </c>
      <c r="J8476" s="21">
        <v>22</v>
      </c>
    </row>
    <row r="8477" spans="2:13" ht="15" customHeight="1">
      <c r="B8477" s="26"/>
    </row>
    <row r="8478" spans="2:13" ht="15" customHeight="1">
      <c r="B8478" s="26"/>
      <c r="C8478" s="21" t="str">
        <f>VLOOKUP(B8493,'REKAP ANALISA'!$C:$G,3,0)</f>
        <v>(K3) Pemasangan 1 m pipa HDPE Ø 300 mm</v>
      </c>
    </row>
    <row r="8479" spans="2:13" ht="15" customHeight="1">
      <c r="C8479" s="27" t="s">
        <v>0</v>
      </c>
      <c r="D8479" s="27" t="s">
        <v>60</v>
      </c>
      <c r="E8479" s="27" t="s">
        <v>59</v>
      </c>
      <c r="F8479" s="27" t="s">
        <v>61</v>
      </c>
      <c r="G8479" s="27" t="s">
        <v>62</v>
      </c>
      <c r="H8479" s="27" t="s">
        <v>85</v>
      </c>
      <c r="I8479" s="27" t="s">
        <v>86</v>
      </c>
    </row>
    <row r="8480" spans="2:13">
      <c r="C8480" s="27" t="s">
        <v>14</v>
      </c>
      <c r="D8480" s="27" t="s">
        <v>87</v>
      </c>
      <c r="E8480" s="28"/>
      <c r="F8480" s="28"/>
      <c r="G8480" s="28"/>
      <c r="H8480" s="28"/>
      <c r="I8480" s="28"/>
      <c r="M8480" s="21"/>
    </row>
    <row r="8481" spans="2:13">
      <c r="C8481" s="28"/>
      <c r="D8481" s="27" t="s">
        <v>53</v>
      </c>
      <c r="E8481" s="27" t="s">
        <v>63</v>
      </c>
      <c r="F8481" s="29" t="s">
        <v>50</v>
      </c>
      <c r="G8481" s="27">
        <v>0.17</v>
      </c>
      <c r="H8481" s="30">
        <f>VLOOKUP(E8481,UPAH!$C:$F,4,0)</f>
        <v>93000</v>
      </c>
      <c r="I8481" s="31">
        <f t="shared" ref="I8481:I8483" si="913">+G8481*H8481</f>
        <v>15810.000000000002</v>
      </c>
      <c r="M8481" s="21"/>
    </row>
    <row r="8482" spans="2:13" ht="15" customHeight="1">
      <c r="C8482" s="28"/>
      <c r="D8482" s="27" t="s">
        <v>2787</v>
      </c>
      <c r="E8482" s="27" t="s">
        <v>64</v>
      </c>
      <c r="F8482" s="29" t="s">
        <v>50</v>
      </c>
      <c r="G8482" s="27">
        <v>8.5000000000000006E-2</v>
      </c>
      <c r="H8482" s="30">
        <f>VLOOKUP(E8482,UPAH!$C:$F,4,0)</f>
        <v>98000</v>
      </c>
      <c r="I8482" s="31">
        <f t="shared" si="913"/>
        <v>8330</v>
      </c>
    </row>
    <row r="8483" spans="2:13" ht="15" customHeight="1">
      <c r="C8483" s="28"/>
      <c r="D8483" s="27" t="s">
        <v>49</v>
      </c>
      <c r="E8483" s="27" t="s">
        <v>66</v>
      </c>
      <c r="F8483" s="29" t="s">
        <v>50</v>
      </c>
      <c r="G8483" s="27">
        <v>1.7000000000000001E-2</v>
      </c>
      <c r="H8483" s="30">
        <f>VLOOKUP(E8483,UPAH!$C:$F,4,0)</f>
        <v>111000</v>
      </c>
      <c r="I8483" s="31">
        <f t="shared" si="913"/>
        <v>1887.0000000000002</v>
      </c>
    </row>
    <row r="8484" spans="2:13" ht="15" customHeight="1">
      <c r="C8484" s="28"/>
      <c r="D8484" s="28"/>
      <c r="E8484" s="28"/>
      <c r="F8484" s="34" t="s">
        <v>88</v>
      </c>
      <c r="G8484" s="35"/>
      <c r="H8484" s="33"/>
      <c r="I8484" s="32">
        <f>SUM(I8481:I8483)</f>
        <v>26027</v>
      </c>
    </row>
    <row r="8485" spans="2:13" ht="15" customHeight="1">
      <c r="C8485" s="27" t="s">
        <v>80</v>
      </c>
      <c r="D8485" s="27" t="s">
        <v>89</v>
      </c>
      <c r="E8485" s="28"/>
      <c r="F8485" s="28"/>
      <c r="G8485" s="28"/>
      <c r="H8485" s="33"/>
      <c r="I8485" s="28"/>
    </row>
    <row r="8486" spans="2:13" ht="15" customHeight="1">
      <c r="C8486" s="28"/>
      <c r="D8486" s="27" t="s">
        <v>2835</v>
      </c>
      <c r="E8486" s="27" t="s">
        <v>2836</v>
      </c>
      <c r="F8486" s="30" t="str">
        <f>VLOOKUP(E8486,MATERIAL!$C:$F,3,0)</f>
        <v>m</v>
      </c>
      <c r="G8486" s="27">
        <v>1</v>
      </c>
      <c r="H8486" s="30">
        <f>VLOOKUP(E8486,MATERIAL!$C:$F,4,0)</f>
        <v>231900</v>
      </c>
      <c r="I8486" s="31">
        <f t="shared" ref="I8486" si="914">+G8486*H8486</f>
        <v>231900</v>
      </c>
    </row>
    <row r="8487" spans="2:13" ht="15" customHeight="1">
      <c r="C8487" s="28"/>
      <c r="D8487" s="28"/>
      <c r="E8487" s="28"/>
      <c r="F8487" s="34" t="s">
        <v>90</v>
      </c>
      <c r="G8487" s="35"/>
      <c r="H8487" s="33"/>
      <c r="I8487" s="32">
        <f>SUM(I8486)</f>
        <v>231900</v>
      </c>
    </row>
    <row r="8488" spans="2:13" ht="15" customHeight="1">
      <c r="C8488" s="27" t="s">
        <v>81</v>
      </c>
      <c r="D8488" s="27" t="s">
        <v>91</v>
      </c>
      <c r="E8488" s="28"/>
      <c r="F8488" s="28"/>
      <c r="G8488" s="28"/>
      <c r="H8488" s="33"/>
      <c r="I8488" s="28"/>
    </row>
    <row r="8489" spans="2:13" ht="15" customHeight="1">
      <c r="C8489" s="28"/>
      <c r="D8489" s="27" t="s">
        <v>2790</v>
      </c>
      <c r="E8489" s="27" t="s">
        <v>2791</v>
      </c>
      <c r="F8489" s="27" t="s">
        <v>2792</v>
      </c>
      <c r="G8489" s="27">
        <v>6.5000000000000002E-2</v>
      </c>
      <c r="H8489" s="30">
        <f>VLOOKUP(E8489,[404]PERALATAN!$C:$F,4,0)</f>
        <v>128600</v>
      </c>
      <c r="I8489" s="31">
        <f t="shared" ref="I8489" si="915">+G8489*H8489</f>
        <v>8359</v>
      </c>
    </row>
    <row r="8490" spans="2:13" ht="15" customHeight="1">
      <c r="C8490" s="28"/>
      <c r="D8490" s="28"/>
      <c r="E8490" s="28"/>
      <c r="F8490" s="34" t="s">
        <v>92</v>
      </c>
      <c r="G8490" s="35"/>
      <c r="H8490" s="33"/>
      <c r="I8490" s="32">
        <f>SUM(I8489)</f>
        <v>8359</v>
      </c>
    </row>
    <row r="8491" spans="2:13" ht="15" customHeight="1">
      <c r="C8491" s="27" t="s">
        <v>82</v>
      </c>
      <c r="D8491" s="27" t="s">
        <v>93</v>
      </c>
      <c r="E8491" s="28"/>
      <c r="F8491" s="28"/>
      <c r="G8491" s="28"/>
      <c r="H8491" s="33"/>
      <c r="I8491" s="36">
        <f>I8484+I8487+I8490</f>
        <v>266286</v>
      </c>
    </row>
    <row r="8492" spans="2:13" ht="15" customHeight="1">
      <c r="C8492" s="27" t="s">
        <v>83</v>
      </c>
      <c r="D8492" s="27" t="str">
        <f>+"Overhead &amp; Profit "&amp;$L$3*100&amp;"%"</f>
        <v>Overhead &amp; Profit 9,5%</v>
      </c>
      <c r="E8492" s="28"/>
      <c r="F8492" s="28"/>
      <c r="G8492" s="27">
        <f>$L$3</f>
        <v>9.5000000000000001E-2</v>
      </c>
      <c r="H8492" s="28"/>
      <c r="I8492" s="36">
        <f>G8492*I8491</f>
        <v>25297.170000000002</v>
      </c>
    </row>
    <row r="8493" spans="2:13" ht="15" customHeight="1">
      <c r="B8493" s="37" t="str">
        <f>+$M$17&amp;J8493</f>
        <v>PPP23</v>
      </c>
      <c r="C8493" s="27" t="s">
        <v>1</v>
      </c>
      <c r="D8493" s="27" t="s">
        <v>94</v>
      </c>
      <c r="E8493" s="28"/>
      <c r="F8493" s="28"/>
      <c r="G8493" s="28"/>
      <c r="H8493" s="33"/>
      <c r="I8493" s="36">
        <f>SUM(I8491:I8492)</f>
        <v>291583.17</v>
      </c>
      <c r="J8493" s="21">
        <v>23</v>
      </c>
    </row>
    <row r="8494" spans="2:13" ht="15" customHeight="1">
      <c r="B8494" s="26"/>
    </row>
    <row r="8495" spans="2:13" ht="15" customHeight="1">
      <c r="B8495" s="26"/>
      <c r="C8495" s="21" t="str">
        <f>VLOOKUP(B8510,'REKAP ANALISA'!$C:$G,3,0)</f>
        <v>(K3) Pemasangan 1 m pipa HDPE Ø 400 mm</v>
      </c>
    </row>
    <row r="8496" spans="2:13" ht="15" customHeight="1">
      <c r="C8496" s="27" t="s">
        <v>0</v>
      </c>
      <c r="D8496" s="27" t="s">
        <v>60</v>
      </c>
      <c r="E8496" s="27" t="s">
        <v>59</v>
      </c>
      <c r="F8496" s="27" t="s">
        <v>61</v>
      </c>
      <c r="G8496" s="27" t="s">
        <v>62</v>
      </c>
      <c r="H8496" s="27" t="s">
        <v>85</v>
      </c>
      <c r="I8496" s="27" t="s">
        <v>86</v>
      </c>
    </row>
    <row r="8497" spans="2:13">
      <c r="C8497" s="27" t="s">
        <v>14</v>
      </c>
      <c r="D8497" s="27" t="s">
        <v>87</v>
      </c>
      <c r="E8497" s="28"/>
      <c r="F8497" s="28"/>
      <c r="G8497" s="28"/>
      <c r="H8497" s="28"/>
      <c r="I8497" s="28"/>
      <c r="M8497" s="21"/>
    </row>
    <row r="8498" spans="2:13">
      <c r="C8498" s="28"/>
      <c r="D8498" s="27" t="s">
        <v>53</v>
      </c>
      <c r="E8498" s="27" t="s">
        <v>63</v>
      </c>
      <c r="F8498" s="29" t="s">
        <v>50</v>
      </c>
      <c r="G8498" s="27">
        <v>0.28999999999999998</v>
      </c>
      <c r="H8498" s="30">
        <f>VLOOKUP(E8498,UPAH!$C:$F,4,0)</f>
        <v>93000</v>
      </c>
      <c r="I8498" s="31">
        <f t="shared" ref="I8498:I8500" si="916">+G8498*H8498</f>
        <v>26969.999999999996</v>
      </c>
      <c r="M8498" s="21"/>
    </row>
    <row r="8499" spans="2:13" ht="15" customHeight="1">
      <c r="C8499" s="28"/>
      <c r="D8499" s="27" t="s">
        <v>2787</v>
      </c>
      <c r="E8499" s="27" t="s">
        <v>64</v>
      </c>
      <c r="F8499" s="29" t="s">
        <v>50</v>
      </c>
      <c r="G8499" s="27">
        <v>0.14499999999999999</v>
      </c>
      <c r="H8499" s="30">
        <f>VLOOKUP(E8499,UPAH!$C:$F,4,0)</f>
        <v>98000</v>
      </c>
      <c r="I8499" s="31">
        <f t="shared" si="916"/>
        <v>14209.999999999998</v>
      </c>
    </row>
    <row r="8500" spans="2:13" ht="15" customHeight="1">
      <c r="C8500" s="28"/>
      <c r="D8500" s="27" t="s">
        <v>49</v>
      </c>
      <c r="E8500" s="27" t="s">
        <v>66</v>
      </c>
      <c r="F8500" s="29" t="s">
        <v>50</v>
      </c>
      <c r="G8500" s="27">
        <v>2.9000000000000001E-2</v>
      </c>
      <c r="H8500" s="30">
        <f>VLOOKUP(E8500,UPAH!$C:$F,4,0)</f>
        <v>111000</v>
      </c>
      <c r="I8500" s="31">
        <f t="shared" si="916"/>
        <v>3219</v>
      </c>
    </row>
    <row r="8501" spans="2:13" ht="15" customHeight="1">
      <c r="C8501" s="28"/>
      <c r="D8501" s="28"/>
      <c r="E8501" s="28"/>
      <c r="F8501" s="34" t="s">
        <v>88</v>
      </c>
      <c r="G8501" s="35"/>
      <c r="H8501" s="33"/>
      <c r="I8501" s="32">
        <f>SUM(I8498:I8500)</f>
        <v>44398.999999999993</v>
      </c>
    </row>
    <row r="8502" spans="2:13" ht="15" customHeight="1">
      <c r="C8502" s="27" t="s">
        <v>80</v>
      </c>
      <c r="D8502" s="27" t="s">
        <v>89</v>
      </c>
      <c r="E8502" s="28"/>
      <c r="F8502" s="28"/>
      <c r="G8502" s="28"/>
      <c r="H8502" s="33"/>
      <c r="I8502" s="28"/>
    </row>
    <row r="8503" spans="2:13" ht="15" customHeight="1">
      <c r="C8503" s="28"/>
      <c r="D8503" s="27" t="s">
        <v>2837</v>
      </c>
      <c r="E8503" s="27" t="s">
        <v>2838</v>
      </c>
      <c r="F8503" s="30" t="str">
        <f>VLOOKUP(E8503,MATERIAL!$C:$F,3,0)</f>
        <v>m</v>
      </c>
      <c r="G8503" s="27">
        <v>1</v>
      </c>
      <c r="H8503" s="30">
        <f>VLOOKUP(E8503,MATERIAL!$C:$F,4,0)</f>
        <v>364600</v>
      </c>
      <c r="I8503" s="31">
        <f t="shared" ref="I8503" si="917">+G8503*H8503</f>
        <v>364600</v>
      </c>
    </row>
    <row r="8504" spans="2:13" ht="15" customHeight="1">
      <c r="C8504" s="28"/>
      <c r="D8504" s="28"/>
      <c r="E8504" s="28"/>
      <c r="F8504" s="34" t="s">
        <v>90</v>
      </c>
      <c r="G8504" s="35"/>
      <c r="H8504" s="33"/>
      <c r="I8504" s="32">
        <f>SUM(I8503)</f>
        <v>364600</v>
      </c>
    </row>
    <row r="8505" spans="2:13" ht="15" customHeight="1">
      <c r="C8505" s="27" t="s">
        <v>81</v>
      </c>
      <c r="D8505" s="27" t="s">
        <v>91</v>
      </c>
      <c r="E8505" s="28"/>
      <c r="F8505" s="28"/>
      <c r="G8505" s="28"/>
      <c r="H8505" s="33"/>
      <c r="I8505" s="28"/>
    </row>
    <row r="8506" spans="2:13" ht="15" customHeight="1">
      <c r="C8506" s="28"/>
      <c r="D8506" s="27" t="s">
        <v>2790</v>
      </c>
      <c r="E8506" s="27" t="s">
        <v>2791</v>
      </c>
      <c r="F8506" s="27" t="s">
        <v>2792</v>
      </c>
      <c r="G8506" s="27">
        <v>0.152</v>
      </c>
      <c r="H8506" s="30">
        <f>VLOOKUP(E8506,[404]PERALATAN!$C:$F,4,0)</f>
        <v>128600</v>
      </c>
      <c r="I8506" s="31">
        <f t="shared" ref="I8506" si="918">+G8506*H8506</f>
        <v>19547.2</v>
      </c>
    </row>
    <row r="8507" spans="2:13" ht="15" customHeight="1">
      <c r="C8507" s="28"/>
      <c r="D8507" s="28"/>
      <c r="E8507" s="28"/>
      <c r="F8507" s="34" t="s">
        <v>92</v>
      </c>
      <c r="G8507" s="35"/>
      <c r="H8507" s="33"/>
      <c r="I8507" s="32">
        <f>SUM(I8506)</f>
        <v>19547.2</v>
      </c>
    </row>
    <row r="8508" spans="2:13" ht="15" customHeight="1">
      <c r="C8508" s="27" t="s">
        <v>82</v>
      </c>
      <c r="D8508" s="27" t="s">
        <v>93</v>
      </c>
      <c r="E8508" s="28"/>
      <c r="F8508" s="28"/>
      <c r="G8508" s="28"/>
      <c r="H8508" s="33"/>
      <c r="I8508" s="36">
        <f>I8501+I8504+I8507</f>
        <v>428546.2</v>
      </c>
    </row>
    <row r="8509" spans="2:13" ht="15" customHeight="1">
      <c r="C8509" s="27" t="s">
        <v>83</v>
      </c>
      <c r="D8509" s="27" t="str">
        <f>+"Overhead &amp; Profit "&amp;$L$3*100&amp;"%"</f>
        <v>Overhead &amp; Profit 9,5%</v>
      </c>
      <c r="E8509" s="28"/>
      <c r="F8509" s="28"/>
      <c r="G8509" s="27">
        <f>$L$3</f>
        <v>9.5000000000000001E-2</v>
      </c>
      <c r="H8509" s="28"/>
      <c r="I8509" s="36">
        <f>G8509*I8508</f>
        <v>40711.889000000003</v>
      </c>
    </row>
    <row r="8510" spans="2:13" ht="15" customHeight="1">
      <c r="B8510" s="37" t="str">
        <f>+$M$17&amp;J8510</f>
        <v>PPP24</v>
      </c>
      <c r="C8510" s="27" t="s">
        <v>1</v>
      </c>
      <c r="D8510" s="27" t="s">
        <v>94</v>
      </c>
      <c r="E8510" s="28"/>
      <c r="F8510" s="28"/>
      <c r="G8510" s="28"/>
      <c r="H8510" s="33"/>
      <c r="I8510" s="36">
        <f>SUM(I8508:I8509)</f>
        <v>469258.08900000004</v>
      </c>
      <c r="J8510" s="21">
        <v>24</v>
      </c>
    </row>
    <row r="8511" spans="2:13" ht="15" customHeight="1">
      <c r="B8511" s="26"/>
    </row>
    <row r="8512" spans="2:13" ht="15" customHeight="1">
      <c r="B8512" s="26"/>
      <c r="C8512" s="21" t="str">
        <f>VLOOKUP(B8527,'REKAP ANALISA'!$C:$G,3,0)</f>
        <v>(K3) Pemasangan 1 m pipa HDPE Ø 450 mm</v>
      </c>
    </row>
    <row r="8513" spans="2:13" ht="15" customHeight="1">
      <c r="C8513" s="27" t="s">
        <v>0</v>
      </c>
      <c r="D8513" s="27" t="s">
        <v>60</v>
      </c>
      <c r="E8513" s="27" t="s">
        <v>59</v>
      </c>
      <c r="F8513" s="27" t="s">
        <v>61</v>
      </c>
      <c r="G8513" s="27" t="s">
        <v>62</v>
      </c>
      <c r="H8513" s="27" t="s">
        <v>85</v>
      </c>
      <c r="I8513" s="27" t="s">
        <v>86</v>
      </c>
    </row>
    <row r="8514" spans="2:13">
      <c r="C8514" s="27" t="s">
        <v>14</v>
      </c>
      <c r="D8514" s="27" t="s">
        <v>87</v>
      </c>
      <c r="E8514" s="28"/>
      <c r="F8514" s="28"/>
      <c r="G8514" s="28"/>
      <c r="H8514" s="28"/>
      <c r="I8514" s="28"/>
      <c r="M8514" s="21"/>
    </row>
    <row r="8515" spans="2:13">
      <c r="C8515" s="28"/>
      <c r="D8515" s="27" t="s">
        <v>53</v>
      </c>
      <c r="E8515" s="27" t="s">
        <v>63</v>
      </c>
      <c r="F8515" s="29" t="s">
        <v>50</v>
      </c>
      <c r="G8515" s="27">
        <v>0.35899999999999999</v>
      </c>
      <c r="H8515" s="30">
        <f>VLOOKUP(E8515,UPAH!$C:$F,4,0)</f>
        <v>93000</v>
      </c>
      <c r="I8515" s="31">
        <f t="shared" ref="I8515:I8517" si="919">+G8515*H8515</f>
        <v>33387</v>
      </c>
      <c r="M8515" s="21"/>
    </row>
    <row r="8516" spans="2:13" ht="15" customHeight="1">
      <c r="C8516" s="28"/>
      <c r="D8516" s="27" t="s">
        <v>2787</v>
      </c>
      <c r="E8516" s="27" t="s">
        <v>64</v>
      </c>
      <c r="F8516" s="29" t="s">
        <v>50</v>
      </c>
      <c r="G8516" s="27">
        <v>0.18</v>
      </c>
      <c r="H8516" s="30">
        <f>VLOOKUP(E8516,UPAH!$C:$F,4,0)</f>
        <v>98000</v>
      </c>
      <c r="I8516" s="31">
        <f t="shared" si="919"/>
        <v>17640</v>
      </c>
    </row>
    <row r="8517" spans="2:13" ht="15" customHeight="1">
      <c r="C8517" s="28"/>
      <c r="D8517" s="27" t="s">
        <v>49</v>
      </c>
      <c r="E8517" s="27" t="s">
        <v>66</v>
      </c>
      <c r="F8517" s="29" t="s">
        <v>50</v>
      </c>
      <c r="G8517" s="27">
        <v>3.5999999999999997E-2</v>
      </c>
      <c r="H8517" s="30">
        <f>VLOOKUP(E8517,UPAH!$C:$F,4,0)</f>
        <v>111000</v>
      </c>
      <c r="I8517" s="31">
        <f t="shared" si="919"/>
        <v>3995.9999999999995</v>
      </c>
    </row>
    <row r="8518" spans="2:13" ht="15" customHeight="1">
      <c r="C8518" s="28"/>
      <c r="D8518" s="28"/>
      <c r="E8518" s="28"/>
      <c r="F8518" s="34" t="s">
        <v>88</v>
      </c>
      <c r="G8518" s="35"/>
      <c r="H8518" s="33"/>
      <c r="I8518" s="32">
        <f>SUM(I8515:I8517)</f>
        <v>55023</v>
      </c>
    </row>
    <row r="8519" spans="2:13" ht="15" customHeight="1">
      <c r="C8519" s="27" t="s">
        <v>80</v>
      </c>
      <c r="D8519" s="27" t="s">
        <v>89</v>
      </c>
      <c r="E8519" s="28"/>
      <c r="F8519" s="28"/>
      <c r="G8519" s="28"/>
      <c r="H8519" s="33"/>
      <c r="I8519" s="28"/>
    </row>
    <row r="8520" spans="2:13" ht="15" customHeight="1">
      <c r="C8520" s="28"/>
      <c r="D8520" s="27" t="s">
        <v>2839</v>
      </c>
      <c r="E8520" s="27" t="s">
        <v>2840</v>
      </c>
      <c r="F8520" s="30" t="str">
        <f>VLOOKUP(E8520,MATERIAL!$C:$F,3,0)</f>
        <v>m</v>
      </c>
      <c r="G8520" s="27">
        <v>1</v>
      </c>
      <c r="H8520" s="30">
        <f>VLOOKUP(E8520,MATERIAL!$C:$F,4,0)</f>
        <v>464700</v>
      </c>
      <c r="I8520" s="31">
        <f t="shared" ref="I8520" si="920">+G8520*H8520</f>
        <v>464700</v>
      </c>
    </row>
    <row r="8521" spans="2:13" ht="15" customHeight="1">
      <c r="C8521" s="28"/>
      <c r="D8521" s="28"/>
      <c r="E8521" s="28"/>
      <c r="F8521" s="34" t="s">
        <v>90</v>
      </c>
      <c r="G8521" s="35"/>
      <c r="H8521" s="33"/>
      <c r="I8521" s="32">
        <f>SUM(I8520)</f>
        <v>464700</v>
      </c>
    </row>
    <row r="8522" spans="2:13" ht="15" customHeight="1">
      <c r="C8522" s="27" t="s">
        <v>81</v>
      </c>
      <c r="D8522" s="27" t="s">
        <v>91</v>
      </c>
      <c r="E8522" s="28"/>
      <c r="F8522" s="28"/>
      <c r="G8522" s="28"/>
      <c r="H8522" s="33"/>
      <c r="I8522" s="28"/>
    </row>
    <row r="8523" spans="2:13" ht="15" customHeight="1">
      <c r="C8523" s="28"/>
      <c r="D8523" s="27" t="s">
        <v>2790</v>
      </c>
      <c r="E8523" s="27" t="s">
        <v>2791</v>
      </c>
      <c r="F8523" s="27" t="s">
        <v>2792</v>
      </c>
      <c r="G8523" s="27">
        <v>0.2</v>
      </c>
      <c r="H8523" s="30">
        <f>VLOOKUP(E8523,[404]PERALATAN!$C:$F,4,0)</f>
        <v>128600</v>
      </c>
      <c r="I8523" s="31">
        <f t="shared" ref="I8523" si="921">+G8523*H8523</f>
        <v>25720</v>
      </c>
    </row>
    <row r="8524" spans="2:13" ht="15" customHeight="1">
      <c r="C8524" s="28"/>
      <c r="D8524" s="28"/>
      <c r="E8524" s="28"/>
      <c r="F8524" s="34" t="s">
        <v>92</v>
      </c>
      <c r="G8524" s="35"/>
      <c r="H8524" s="33"/>
      <c r="I8524" s="32">
        <f>SUM(I8523)</f>
        <v>25720</v>
      </c>
    </row>
    <row r="8525" spans="2:13" ht="15" customHeight="1">
      <c r="C8525" s="27" t="s">
        <v>82</v>
      </c>
      <c r="D8525" s="27" t="s">
        <v>93</v>
      </c>
      <c r="E8525" s="28"/>
      <c r="F8525" s="28"/>
      <c r="G8525" s="28"/>
      <c r="H8525" s="33"/>
      <c r="I8525" s="36">
        <f>I8518+I8521+I8524</f>
        <v>545443</v>
      </c>
    </row>
    <row r="8526" spans="2:13" ht="15" customHeight="1">
      <c r="C8526" s="27" t="s">
        <v>83</v>
      </c>
      <c r="D8526" s="27" t="str">
        <f>+"Overhead &amp; Profit "&amp;$L$3*100&amp;"%"</f>
        <v>Overhead &amp; Profit 9,5%</v>
      </c>
      <c r="E8526" s="28"/>
      <c r="F8526" s="28"/>
      <c r="G8526" s="27">
        <f>$L$3</f>
        <v>9.5000000000000001E-2</v>
      </c>
      <c r="H8526" s="28"/>
      <c r="I8526" s="36">
        <f>G8526*I8525</f>
        <v>51817.084999999999</v>
      </c>
    </row>
    <row r="8527" spans="2:13" ht="15" customHeight="1">
      <c r="B8527" s="37" t="str">
        <f>+$M$17&amp;J8527</f>
        <v>PPP25</v>
      </c>
      <c r="C8527" s="27" t="s">
        <v>1</v>
      </c>
      <c r="D8527" s="27" t="s">
        <v>94</v>
      </c>
      <c r="E8527" s="28"/>
      <c r="F8527" s="28"/>
      <c r="G8527" s="28"/>
      <c r="H8527" s="33"/>
      <c r="I8527" s="36">
        <f>SUM(I8525:I8526)</f>
        <v>597260.08499999996</v>
      </c>
      <c r="J8527" s="21">
        <v>25</v>
      </c>
    </row>
    <row r="8528" spans="2:13" ht="15" customHeight="1">
      <c r="B8528" s="26"/>
    </row>
    <row r="8529" spans="2:13" ht="15" customHeight="1">
      <c r="B8529" s="26"/>
      <c r="C8529" s="21" t="str">
        <f>VLOOKUP(B8544,'REKAP ANALISA'!$C:$G,3,0)</f>
        <v>(K3) Pemasangan 1 m pipa HDPE Ø 500 mm</v>
      </c>
    </row>
    <row r="8530" spans="2:13" ht="15" customHeight="1">
      <c r="C8530" s="27" t="s">
        <v>0</v>
      </c>
      <c r="D8530" s="27" t="s">
        <v>60</v>
      </c>
      <c r="E8530" s="27" t="s">
        <v>59</v>
      </c>
      <c r="F8530" s="27" t="s">
        <v>61</v>
      </c>
      <c r="G8530" s="27" t="s">
        <v>62</v>
      </c>
      <c r="H8530" s="27" t="s">
        <v>85</v>
      </c>
      <c r="I8530" s="27" t="s">
        <v>86</v>
      </c>
    </row>
    <row r="8531" spans="2:13">
      <c r="C8531" s="27" t="s">
        <v>14</v>
      </c>
      <c r="D8531" s="27" t="s">
        <v>87</v>
      </c>
      <c r="E8531" s="28"/>
      <c r="F8531" s="28"/>
      <c r="G8531" s="28"/>
      <c r="H8531" s="28"/>
      <c r="I8531" s="28"/>
      <c r="M8531" s="21"/>
    </row>
    <row r="8532" spans="2:13">
      <c r="C8532" s="28"/>
      <c r="D8532" s="27" t="s">
        <v>53</v>
      </c>
      <c r="E8532" s="27" t="s">
        <v>63</v>
      </c>
      <c r="F8532" s="29" t="s">
        <v>50</v>
      </c>
      <c r="G8532" s="27">
        <v>0.433</v>
      </c>
      <c r="H8532" s="30">
        <f>VLOOKUP(E8532,UPAH!$C:$F,4,0)</f>
        <v>93000</v>
      </c>
      <c r="I8532" s="31">
        <f t="shared" ref="I8532:I8534" si="922">+G8532*H8532</f>
        <v>40269</v>
      </c>
      <c r="M8532" s="21"/>
    </row>
    <row r="8533" spans="2:13" ht="15" customHeight="1">
      <c r="C8533" s="28"/>
      <c r="D8533" s="27" t="s">
        <v>2787</v>
      </c>
      <c r="E8533" s="27" t="s">
        <v>64</v>
      </c>
      <c r="F8533" s="29" t="s">
        <v>50</v>
      </c>
      <c r="G8533" s="27">
        <v>0.216</v>
      </c>
      <c r="H8533" s="30">
        <f>VLOOKUP(E8533,UPAH!$C:$F,4,0)</f>
        <v>98000</v>
      </c>
      <c r="I8533" s="31">
        <f t="shared" si="922"/>
        <v>21168</v>
      </c>
    </row>
    <row r="8534" spans="2:13" ht="15" customHeight="1">
      <c r="C8534" s="28"/>
      <c r="D8534" s="27" t="s">
        <v>49</v>
      </c>
      <c r="E8534" s="27" t="s">
        <v>66</v>
      </c>
      <c r="F8534" s="29" t="s">
        <v>50</v>
      </c>
      <c r="G8534" s="27">
        <v>4.2999999999999997E-2</v>
      </c>
      <c r="H8534" s="30">
        <f>VLOOKUP(E8534,UPAH!$C:$F,4,0)</f>
        <v>111000</v>
      </c>
      <c r="I8534" s="31">
        <f t="shared" si="922"/>
        <v>4773</v>
      </c>
    </row>
    <row r="8535" spans="2:13" ht="15" customHeight="1">
      <c r="C8535" s="28"/>
      <c r="D8535" s="28"/>
      <c r="E8535" s="28"/>
      <c r="F8535" s="34" t="s">
        <v>88</v>
      </c>
      <c r="G8535" s="35"/>
      <c r="H8535" s="33"/>
      <c r="I8535" s="32">
        <f>SUM(I8532:I8534)</f>
        <v>66210</v>
      </c>
    </row>
    <row r="8536" spans="2:13" ht="15" customHeight="1">
      <c r="C8536" s="27" t="s">
        <v>80</v>
      </c>
      <c r="D8536" s="27" t="s">
        <v>89</v>
      </c>
      <c r="E8536" s="28"/>
      <c r="F8536" s="28"/>
      <c r="G8536" s="28"/>
      <c r="H8536" s="33"/>
      <c r="I8536" s="28"/>
    </row>
    <row r="8537" spans="2:13" ht="15" customHeight="1">
      <c r="C8537" s="28"/>
      <c r="D8537" s="27" t="s">
        <v>2841</v>
      </c>
      <c r="E8537" s="27" t="s">
        <v>2842</v>
      </c>
      <c r="F8537" s="30" t="str">
        <f>VLOOKUP(E8537,MATERIAL!$C:$F,3,0)</f>
        <v>m</v>
      </c>
      <c r="G8537" s="27">
        <v>1</v>
      </c>
      <c r="H8537" s="30">
        <f>VLOOKUP(E8537,MATERIAL!$C:$F,4,0)</f>
        <v>578600</v>
      </c>
      <c r="I8537" s="31">
        <f t="shared" ref="I8537" si="923">+G8537*H8537</f>
        <v>578600</v>
      </c>
    </row>
    <row r="8538" spans="2:13" ht="15" customHeight="1">
      <c r="C8538" s="28"/>
      <c r="D8538" s="28"/>
      <c r="E8538" s="28"/>
      <c r="F8538" s="34" t="s">
        <v>90</v>
      </c>
      <c r="G8538" s="35"/>
      <c r="H8538" s="33"/>
      <c r="I8538" s="32">
        <f>SUM(I8537)</f>
        <v>578600</v>
      </c>
    </row>
    <row r="8539" spans="2:13" ht="15" customHeight="1">
      <c r="C8539" s="27" t="s">
        <v>81</v>
      </c>
      <c r="D8539" s="27" t="s">
        <v>91</v>
      </c>
      <c r="E8539" s="28"/>
      <c r="F8539" s="28"/>
      <c r="G8539" s="28"/>
      <c r="H8539" s="33"/>
      <c r="I8539" s="28"/>
    </row>
    <row r="8540" spans="2:13" ht="15" customHeight="1">
      <c r="C8540" s="28"/>
      <c r="D8540" s="27" t="s">
        <v>2790</v>
      </c>
      <c r="E8540" s="27" t="s">
        <v>2791</v>
      </c>
      <c r="F8540" s="27" t="s">
        <v>2792</v>
      </c>
      <c r="G8540" s="27">
        <v>0.251</v>
      </c>
      <c r="H8540" s="30">
        <f>VLOOKUP(E8540,[404]PERALATAN!$C:$F,4,0)</f>
        <v>128600</v>
      </c>
      <c r="I8540" s="31">
        <f t="shared" ref="I8540" si="924">+G8540*H8540</f>
        <v>32278.6</v>
      </c>
    </row>
    <row r="8541" spans="2:13" ht="15" customHeight="1">
      <c r="C8541" s="28"/>
      <c r="D8541" s="28"/>
      <c r="E8541" s="28"/>
      <c r="F8541" s="34" t="s">
        <v>92</v>
      </c>
      <c r="G8541" s="35"/>
      <c r="H8541" s="33"/>
      <c r="I8541" s="32">
        <f>SUM(I8540)</f>
        <v>32278.6</v>
      </c>
    </row>
    <row r="8542" spans="2:13" ht="15" customHeight="1">
      <c r="C8542" s="27" t="s">
        <v>82</v>
      </c>
      <c r="D8542" s="27" t="s">
        <v>93</v>
      </c>
      <c r="E8542" s="28"/>
      <c r="F8542" s="28"/>
      <c r="G8542" s="28"/>
      <c r="H8542" s="33"/>
      <c r="I8542" s="36">
        <f>I8535+I8538+I8541</f>
        <v>677088.6</v>
      </c>
    </row>
    <row r="8543" spans="2:13" ht="15" customHeight="1">
      <c r="C8543" s="27" t="s">
        <v>83</v>
      </c>
      <c r="D8543" s="27" t="str">
        <f>+"Overhead &amp; Profit "&amp;$L$3*100&amp;"%"</f>
        <v>Overhead &amp; Profit 9,5%</v>
      </c>
      <c r="E8543" s="28"/>
      <c r="F8543" s="28"/>
      <c r="G8543" s="27">
        <f>$L$3</f>
        <v>9.5000000000000001E-2</v>
      </c>
      <c r="H8543" s="28"/>
      <c r="I8543" s="36">
        <f>G8543*I8542</f>
        <v>64323.417000000001</v>
      </c>
    </row>
    <row r="8544" spans="2:13" ht="15" customHeight="1">
      <c r="B8544" s="37" t="str">
        <f>+$M$17&amp;J8544</f>
        <v>PPP26</v>
      </c>
      <c r="C8544" s="27" t="s">
        <v>1</v>
      </c>
      <c r="D8544" s="27" t="s">
        <v>94</v>
      </c>
      <c r="E8544" s="28"/>
      <c r="F8544" s="28"/>
      <c r="G8544" s="28"/>
      <c r="H8544" s="33"/>
      <c r="I8544" s="36">
        <f>SUM(I8542:I8543)</f>
        <v>741412.01699999999</v>
      </c>
      <c r="J8544" s="21">
        <v>26</v>
      </c>
    </row>
    <row r="8545" spans="2:13" ht="15" customHeight="1">
      <c r="B8545" s="26"/>
    </row>
    <row r="8546" spans="2:13" ht="15" customHeight="1">
      <c r="B8546" s="26"/>
      <c r="C8546" s="21" t="str">
        <f>VLOOKUP(B8561,'REKAP ANALISA'!$C:$G,3,0)</f>
        <v>(K3) Pemasangan 1 m pipa HDPE Ø 600 mm</v>
      </c>
    </row>
    <row r="8547" spans="2:13" ht="15" customHeight="1">
      <c r="C8547" s="27" t="s">
        <v>0</v>
      </c>
      <c r="D8547" s="27" t="s">
        <v>60</v>
      </c>
      <c r="E8547" s="27" t="s">
        <v>59</v>
      </c>
      <c r="F8547" s="27" t="s">
        <v>61</v>
      </c>
      <c r="G8547" s="27" t="s">
        <v>62</v>
      </c>
      <c r="H8547" s="27" t="s">
        <v>85</v>
      </c>
      <c r="I8547" s="27" t="s">
        <v>86</v>
      </c>
    </row>
    <row r="8548" spans="2:13">
      <c r="C8548" s="27" t="s">
        <v>14</v>
      </c>
      <c r="D8548" s="27" t="s">
        <v>87</v>
      </c>
      <c r="E8548" s="28"/>
      <c r="F8548" s="28"/>
      <c r="G8548" s="28"/>
      <c r="H8548" s="28"/>
      <c r="I8548" s="28"/>
      <c r="M8548" s="21"/>
    </row>
    <row r="8549" spans="2:13">
      <c r="C8549" s="28"/>
      <c r="D8549" s="27" t="s">
        <v>53</v>
      </c>
      <c r="E8549" s="27" t="s">
        <v>63</v>
      </c>
      <c r="F8549" s="29" t="s">
        <v>50</v>
      </c>
      <c r="G8549" s="27">
        <v>0.51200000000000001</v>
      </c>
      <c r="H8549" s="30">
        <f>VLOOKUP(E8549,UPAH!$C:$F,4,0)</f>
        <v>93000</v>
      </c>
      <c r="I8549" s="31">
        <f t="shared" ref="I8549:I8551" si="925">+G8549*H8549</f>
        <v>47616</v>
      </c>
      <c r="M8549" s="21"/>
    </row>
    <row r="8550" spans="2:13" ht="15" customHeight="1">
      <c r="C8550" s="28"/>
      <c r="D8550" s="27" t="s">
        <v>2787</v>
      </c>
      <c r="E8550" s="27" t="s">
        <v>64</v>
      </c>
      <c r="F8550" s="29" t="s">
        <v>50</v>
      </c>
      <c r="G8550" s="27">
        <v>0.25600000000000001</v>
      </c>
      <c r="H8550" s="30">
        <f>VLOOKUP(E8550,UPAH!$C:$F,4,0)</f>
        <v>98000</v>
      </c>
      <c r="I8550" s="31">
        <f t="shared" si="925"/>
        <v>25088</v>
      </c>
    </row>
    <row r="8551" spans="2:13" ht="15" customHeight="1">
      <c r="C8551" s="28"/>
      <c r="D8551" s="27" t="s">
        <v>49</v>
      </c>
      <c r="E8551" s="27" t="s">
        <v>66</v>
      </c>
      <c r="F8551" s="29" t="s">
        <v>50</v>
      </c>
      <c r="G8551" s="27">
        <v>5.0999999999999997E-2</v>
      </c>
      <c r="H8551" s="30">
        <f>VLOOKUP(E8551,UPAH!$C:$F,4,0)</f>
        <v>111000</v>
      </c>
      <c r="I8551" s="31">
        <f t="shared" si="925"/>
        <v>5661</v>
      </c>
    </row>
    <row r="8552" spans="2:13" ht="15" customHeight="1">
      <c r="C8552" s="28"/>
      <c r="D8552" s="28"/>
      <c r="E8552" s="28"/>
      <c r="F8552" s="34" t="s">
        <v>88</v>
      </c>
      <c r="G8552" s="35"/>
      <c r="H8552" s="33"/>
      <c r="I8552" s="32">
        <f>SUM(I8549:I8551)</f>
        <v>78365</v>
      </c>
    </row>
    <row r="8553" spans="2:13" ht="15" customHeight="1">
      <c r="C8553" s="27" t="s">
        <v>80</v>
      </c>
      <c r="D8553" s="27" t="s">
        <v>89</v>
      </c>
      <c r="E8553" s="28"/>
      <c r="F8553" s="28"/>
      <c r="G8553" s="28"/>
      <c r="H8553" s="33"/>
      <c r="I8553" s="28"/>
    </row>
    <row r="8554" spans="2:13" ht="15" customHeight="1">
      <c r="C8554" s="28"/>
      <c r="D8554" s="27" t="s">
        <v>2843</v>
      </c>
      <c r="E8554" s="27" t="s">
        <v>2844</v>
      </c>
      <c r="F8554" s="30" t="str">
        <f>VLOOKUP(E8554,MATERIAL!$C:$F,3,0)</f>
        <v>m</v>
      </c>
      <c r="G8554" s="27">
        <v>1</v>
      </c>
      <c r="H8554" s="30">
        <f>VLOOKUP(E8554,MATERIAL!$C:$F,4,0)</f>
        <v>927000</v>
      </c>
      <c r="I8554" s="31">
        <f t="shared" ref="I8554" si="926">+G8554*H8554</f>
        <v>927000</v>
      </c>
    </row>
    <row r="8555" spans="2:13" ht="15" customHeight="1">
      <c r="C8555" s="28"/>
      <c r="D8555" s="28"/>
      <c r="E8555" s="28"/>
      <c r="F8555" s="34" t="s">
        <v>90</v>
      </c>
      <c r="G8555" s="35"/>
      <c r="H8555" s="33"/>
      <c r="I8555" s="32">
        <f>SUM(I8554)</f>
        <v>927000</v>
      </c>
    </row>
    <row r="8556" spans="2:13" ht="15" customHeight="1">
      <c r="C8556" s="27" t="s">
        <v>81</v>
      </c>
      <c r="D8556" s="27" t="s">
        <v>91</v>
      </c>
      <c r="E8556" s="28"/>
      <c r="F8556" s="28"/>
      <c r="G8556" s="28"/>
      <c r="H8556" s="33"/>
      <c r="I8556" s="28"/>
    </row>
    <row r="8557" spans="2:13" ht="15" customHeight="1">
      <c r="C8557" s="28"/>
      <c r="D8557" s="27" t="s">
        <v>2790</v>
      </c>
      <c r="E8557" s="27" t="s">
        <v>2791</v>
      </c>
      <c r="F8557" s="27" t="s">
        <v>2792</v>
      </c>
      <c r="G8557" s="27">
        <v>0.307</v>
      </c>
      <c r="H8557" s="30">
        <f>VLOOKUP(E8557,[404]PERALATAN!$C:$F,4,0)</f>
        <v>128600</v>
      </c>
      <c r="I8557" s="31">
        <f t="shared" ref="I8557" si="927">+G8557*H8557</f>
        <v>39480.199999999997</v>
      </c>
    </row>
    <row r="8558" spans="2:13" ht="15" customHeight="1">
      <c r="C8558" s="28"/>
      <c r="D8558" s="28"/>
      <c r="E8558" s="28"/>
      <c r="F8558" s="34" t="s">
        <v>92</v>
      </c>
      <c r="G8558" s="35"/>
      <c r="H8558" s="33"/>
      <c r="I8558" s="32">
        <f>SUM(I8557)</f>
        <v>39480.199999999997</v>
      </c>
    </row>
    <row r="8559" spans="2:13" ht="15" customHeight="1">
      <c r="C8559" s="27" t="s">
        <v>82</v>
      </c>
      <c r="D8559" s="27" t="s">
        <v>93</v>
      </c>
      <c r="E8559" s="28"/>
      <c r="F8559" s="28"/>
      <c r="G8559" s="28"/>
      <c r="H8559" s="33"/>
      <c r="I8559" s="36">
        <f>I8552+I8555+I8558</f>
        <v>1044845.2</v>
      </c>
    </row>
    <row r="8560" spans="2:13" ht="15" customHeight="1">
      <c r="C8560" s="27" t="s">
        <v>83</v>
      </c>
      <c r="D8560" s="27" t="str">
        <f>+"Overhead &amp; Profit "&amp;$L$3*100&amp;"%"</f>
        <v>Overhead &amp; Profit 9,5%</v>
      </c>
      <c r="E8560" s="28"/>
      <c r="F8560" s="28"/>
      <c r="G8560" s="27">
        <f>$L$3</f>
        <v>9.5000000000000001E-2</v>
      </c>
      <c r="H8560" s="28"/>
      <c r="I8560" s="36">
        <f>G8560*I8559</f>
        <v>99260.293999999994</v>
      </c>
    </row>
    <row r="8561" spans="2:13" ht="15" customHeight="1">
      <c r="B8561" s="37" t="str">
        <f>+$M$17&amp;J8561</f>
        <v>PPP27</v>
      </c>
      <c r="C8561" s="27" t="s">
        <v>1</v>
      </c>
      <c r="D8561" s="27" t="s">
        <v>94</v>
      </c>
      <c r="E8561" s="28"/>
      <c r="F8561" s="28"/>
      <c r="G8561" s="28"/>
      <c r="H8561" s="33"/>
      <c r="I8561" s="36">
        <f>SUM(I8559:I8560)</f>
        <v>1144105.4939999999</v>
      </c>
      <c r="J8561" s="21">
        <v>27</v>
      </c>
    </row>
    <row r="8562" spans="2:13" ht="15" customHeight="1">
      <c r="B8562" s="26"/>
    </row>
    <row r="8563" spans="2:13" ht="15" customHeight="1">
      <c r="B8563" s="26"/>
      <c r="C8563" s="21" t="str">
        <f>VLOOKUP(B8578,'REKAP ANALISA'!$C:$G,3,0)</f>
        <v>(K3) Pemasangan 1 m pipa HDPE Ø 800 mm</v>
      </c>
    </row>
    <row r="8564" spans="2:13" ht="15" customHeight="1">
      <c r="C8564" s="27" t="s">
        <v>0</v>
      </c>
      <c r="D8564" s="27" t="s">
        <v>60</v>
      </c>
      <c r="E8564" s="27" t="s">
        <v>59</v>
      </c>
      <c r="F8564" s="27" t="s">
        <v>61</v>
      </c>
      <c r="G8564" s="27" t="s">
        <v>62</v>
      </c>
      <c r="H8564" s="27" t="s">
        <v>85</v>
      </c>
      <c r="I8564" s="27" t="s">
        <v>86</v>
      </c>
    </row>
    <row r="8565" spans="2:13">
      <c r="C8565" s="27" t="s">
        <v>14</v>
      </c>
      <c r="D8565" s="27" t="s">
        <v>87</v>
      </c>
      <c r="E8565" s="28"/>
      <c r="F8565" s="28"/>
      <c r="G8565" s="28"/>
      <c r="H8565" s="28"/>
      <c r="I8565" s="28"/>
      <c r="M8565" s="21"/>
    </row>
    <row r="8566" spans="2:13">
      <c r="C8566" s="28"/>
      <c r="D8566" s="27" t="s">
        <v>53</v>
      </c>
      <c r="E8566" s="27" t="s">
        <v>63</v>
      </c>
      <c r="F8566" s="29" t="s">
        <v>50</v>
      </c>
      <c r="G8566" s="27">
        <v>0.89300000000000002</v>
      </c>
      <c r="H8566" s="30">
        <f>VLOOKUP(E8566,UPAH!$C:$F,4,0)</f>
        <v>93000</v>
      </c>
      <c r="I8566" s="31">
        <f t="shared" ref="I8566:I8568" si="928">+G8566*H8566</f>
        <v>83049</v>
      </c>
      <c r="M8566" s="21"/>
    </row>
    <row r="8567" spans="2:13" ht="15" customHeight="1">
      <c r="C8567" s="28"/>
      <c r="D8567" s="27" t="s">
        <v>2787</v>
      </c>
      <c r="E8567" s="27" t="s">
        <v>64</v>
      </c>
      <c r="F8567" s="29" t="s">
        <v>50</v>
      </c>
      <c r="G8567" s="27">
        <v>0.44600000000000001</v>
      </c>
      <c r="H8567" s="30">
        <f>VLOOKUP(E8567,UPAH!$C:$F,4,0)</f>
        <v>98000</v>
      </c>
      <c r="I8567" s="31">
        <f t="shared" si="928"/>
        <v>43708</v>
      </c>
    </row>
    <row r="8568" spans="2:13" ht="15" customHeight="1">
      <c r="C8568" s="28"/>
      <c r="D8568" s="27" t="s">
        <v>49</v>
      </c>
      <c r="E8568" s="27" t="s">
        <v>66</v>
      </c>
      <c r="F8568" s="29" t="s">
        <v>50</v>
      </c>
      <c r="G8568" s="27">
        <v>8.8999999999999996E-2</v>
      </c>
      <c r="H8568" s="30">
        <f>VLOOKUP(E8568,UPAH!$C:$F,4,0)</f>
        <v>111000</v>
      </c>
      <c r="I8568" s="31">
        <f t="shared" si="928"/>
        <v>9879</v>
      </c>
    </row>
    <row r="8569" spans="2:13" ht="15" customHeight="1">
      <c r="C8569" s="28"/>
      <c r="D8569" s="28"/>
      <c r="E8569" s="28"/>
      <c r="F8569" s="34" t="s">
        <v>88</v>
      </c>
      <c r="G8569" s="35"/>
      <c r="H8569" s="33"/>
      <c r="I8569" s="32">
        <f>SUM(I8566:I8568)</f>
        <v>136636</v>
      </c>
    </row>
    <row r="8570" spans="2:13" ht="15" customHeight="1">
      <c r="C8570" s="27" t="s">
        <v>80</v>
      </c>
      <c r="D8570" s="27" t="s">
        <v>89</v>
      </c>
      <c r="E8570" s="28"/>
      <c r="F8570" s="28"/>
      <c r="G8570" s="28"/>
      <c r="H8570" s="33"/>
      <c r="I8570" s="28"/>
    </row>
    <row r="8571" spans="2:13" ht="15" customHeight="1">
      <c r="C8571" s="28"/>
      <c r="D8571" s="27" t="s">
        <v>2845</v>
      </c>
      <c r="E8571" s="27" t="s">
        <v>2846</v>
      </c>
      <c r="F8571" s="30" t="str">
        <f>VLOOKUP(E8571,MATERIAL!$C:$F,3,0)</f>
        <v>bh</v>
      </c>
      <c r="G8571" s="27">
        <v>1</v>
      </c>
      <c r="H8571" s="30">
        <f>VLOOKUP(E8571,MATERIAL!$C:$F,4,0)</f>
        <v>1576000</v>
      </c>
      <c r="I8571" s="31">
        <f t="shared" ref="I8571" si="929">+G8571*H8571</f>
        <v>1576000</v>
      </c>
    </row>
    <row r="8572" spans="2:13" ht="15" customHeight="1">
      <c r="C8572" s="28"/>
      <c r="D8572" s="28"/>
      <c r="E8572" s="28"/>
      <c r="F8572" s="34" t="s">
        <v>90</v>
      </c>
      <c r="G8572" s="35"/>
      <c r="H8572" s="33"/>
      <c r="I8572" s="32">
        <f>SUM(I8571)</f>
        <v>1576000</v>
      </c>
    </row>
    <row r="8573" spans="2:13" ht="15" customHeight="1">
      <c r="C8573" s="27" t="s">
        <v>81</v>
      </c>
      <c r="D8573" s="27" t="s">
        <v>91</v>
      </c>
      <c r="E8573" s="28"/>
      <c r="F8573" s="28"/>
      <c r="G8573" s="28"/>
      <c r="H8573" s="33"/>
      <c r="I8573" s="28"/>
    </row>
    <row r="8574" spans="2:13" ht="15" customHeight="1">
      <c r="C8574" s="28"/>
      <c r="D8574" s="27" t="s">
        <v>2790</v>
      </c>
      <c r="E8574" s="27" t="s">
        <v>2791</v>
      </c>
      <c r="F8574" s="27" t="s">
        <v>2792</v>
      </c>
      <c r="G8574" s="27">
        <v>0.57299999999999995</v>
      </c>
      <c r="H8574" s="30">
        <f>VLOOKUP(E8574,[404]PERALATAN!$C:$F,4,0)</f>
        <v>128600</v>
      </c>
      <c r="I8574" s="31">
        <f t="shared" ref="I8574" si="930">+G8574*H8574</f>
        <v>73687.799999999988</v>
      </c>
    </row>
    <row r="8575" spans="2:13" ht="15" customHeight="1">
      <c r="C8575" s="28"/>
      <c r="D8575" s="28"/>
      <c r="E8575" s="28"/>
      <c r="F8575" s="34" t="s">
        <v>92</v>
      </c>
      <c r="G8575" s="35"/>
      <c r="H8575" s="33"/>
      <c r="I8575" s="32">
        <f>SUM(I8574)</f>
        <v>73687.799999999988</v>
      </c>
    </row>
    <row r="8576" spans="2:13" ht="15" customHeight="1">
      <c r="C8576" s="27" t="s">
        <v>82</v>
      </c>
      <c r="D8576" s="27" t="s">
        <v>93</v>
      </c>
      <c r="E8576" s="28"/>
      <c r="F8576" s="28"/>
      <c r="G8576" s="28"/>
      <c r="H8576" s="33"/>
      <c r="I8576" s="36">
        <f>I8569+I8572+I8575</f>
        <v>1786323.8</v>
      </c>
    </row>
    <row r="8577" spans="2:13" ht="15" customHeight="1">
      <c r="C8577" s="27" t="s">
        <v>83</v>
      </c>
      <c r="D8577" s="27" t="str">
        <f>+"Overhead &amp; Profit "&amp;$L$3*100&amp;"%"</f>
        <v>Overhead &amp; Profit 9,5%</v>
      </c>
      <c r="E8577" s="28"/>
      <c r="F8577" s="28"/>
      <c r="G8577" s="27">
        <f>$L$3</f>
        <v>9.5000000000000001E-2</v>
      </c>
      <c r="H8577" s="28"/>
      <c r="I8577" s="36">
        <f>G8577*I8576</f>
        <v>169700.761</v>
      </c>
    </row>
    <row r="8578" spans="2:13" ht="15" customHeight="1">
      <c r="B8578" s="37" t="str">
        <f>+$M$17&amp;J8578</f>
        <v>PPP28</v>
      </c>
      <c r="C8578" s="27" t="s">
        <v>1</v>
      </c>
      <c r="D8578" s="27" t="s">
        <v>94</v>
      </c>
      <c r="E8578" s="28"/>
      <c r="F8578" s="28"/>
      <c r="G8578" s="28"/>
      <c r="H8578" s="33"/>
      <c r="I8578" s="36">
        <f>SUM(I8576:I8577)</f>
        <v>1956024.561</v>
      </c>
      <c r="J8578" s="21">
        <v>28</v>
      </c>
    </row>
    <row r="8579" spans="2:13" ht="15" customHeight="1">
      <c r="B8579" s="26"/>
    </row>
    <row r="8580" spans="2:13" ht="15" customHeight="1">
      <c r="B8580" s="26"/>
      <c r="C8580" s="21" t="str">
        <f>VLOOKUP(B8595,'REKAP ANALISA'!$C:$G,3,0)</f>
        <v>(K3) Pemasangan 1 m pipa HDPE Ø 900 mm</v>
      </c>
    </row>
    <row r="8581" spans="2:13" ht="15" customHeight="1">
      <c r="C8581" s="27" t="s">
        <v>0</v>
      </c>
      <c r="D8581" s="27" t="s">
        <v>60</v>
      </c>
      <c r="E8581" s="27" t="s">
        <v>59</v>
      </c>
      <c r="F8581" s="27" t="s">
        <v>61</v>
      </c>
      <c r="G8581" s="27" t="s">
        <v>62</v>
      </c>
      <c r="H8581" s="27" t="s">
        <v>85</v>
      </c>
      <c r="I8581" s="27" t="s">
        <v>86</v>
      </c>
    </row>
    <row r="8582" spans="2:13">
      <c r="C8582" s="27" t="s">
        <v>14</v>
      </c>
      <c r="D8582" s="27" t="s">
        <v>87</v>
      </c>
      <c r="E8582" s="28"/>
      <c r="F8582" s="28"/>
      <c r="G8582" s="28"/>
      <c r="H8582" s="28"/>
      <c r="I8582" s="28"/>
      <c r="M8582" s="21"/>
    </row>
    <row r="8583" spans="2:13">
      <c r="C8583" s="28"/>
      <c r="D8583" s="27" t="s">
        <v>53</v>
      </c>
      <c r="E8583" s="27" t="s">
        <v>63</v>
      </c>
      <c r="F8583" s="29" t="s">
        <v>50</v>
      </c>
      <c r="G8583" s="27">
        <v>1.353</v>
      </c>
      <c r="H8583" s="30">
        <f>VLOOKUP(E8583,UPAH!$C:$F,4,0)</f>
        <v>93000</v>
      </c>
      <c r="I8583" s="31">
        <f t="shared" ref="I8583:I8585" si="931">+G8583*H8583</f>
        <v>125829</v>
      </c>
      <c r="M8583" s="21"/>
    </row>
    <row r="8584" spans="2:13" ht="15" customHeight="1">
      <c r="C8584" s="28"/>
      <c r="D8584" s="27" t="s">
        <v>2787</v>
      </c>
      <c r="E8584" s="27" t="s">
        <v>64</v>
      </c>
      <c r="F8584" s="29" t="s">
        <v>50</v>
      </c>
      <c r="G8584" s="27">
        <v>0.67700000000000005</v>
      </c>
      <c r="H8584" s="30">
        <f>VLOOKUP(E8584,UPAH!$C:$F,4,0)</f>
        <v>98000</v>
      </c>
      <c r="I8584" s="31">
        <f t="shared" si="931"/>
        <v>66346</v>
      </c>
    </row>
    <row r="8585" spans="2:13" ht="15" customHeight="1">
      <c r="C8585" s="28"/>
      <c r="D8585" s="27" t="s">
        <v>49</v>
      </c>
      <c r="E8585" s="27" t="s">
        <v>66</v>
      </c>
      <c r="F8585" s="29" t="s">
        <v>50</v>
      </c>
      <c r="G8585" s="27">
        <v>0.13500000000000001</v>
      </c>
      <c r="H8585" s="30">
        <f>VLOOKUP(E8585,UPAH!$C:$F,4,0)</f>
        <v>111000</v>
      </c>
      <c r="I8585" s="31">
        <f t="shared" si="931"/>
        <v>14985.000000000002</v>
      </c>
    </row>
    <row r="8586" spans="2:13" ht="15" customHeight="1">
      <c r="C8586" s="28"/>
      <c r="D8586" s="28"/>
      <c r="E8586" s="28"/>
      <c r="F8586" s="34" t="s">
        <v>88</v>
      </c>
      <c r="G8586" s="35"/>
      <c r="H8586" s="33"/>
      <c r="I8586" s="32">
        <f>SUM(I8583:I8585)</f>
        <v>207160</v>
      </c>
    </row>
    <row r="8587" spans="2:13" ht="15" customHeight="1">
      <c r="C8587" s="27" t="s">
        <v>80</v>
      </c>
      <c r="D8587" s="27" t="s">
        <v>89</v>
      </c>
      <c r="E8587" s="28"/>
      <c r="F8587" s="28"/>
      <c r="G8587" s="28"/>
      <c r="H8587" s="33"/>
      <c r="I8587" s="28"/>
    </row>
    <row r="8588" spans="2:13" ht="15" customHeight="1">
      <c r="C8588" s="28"/>
      <c r="D8588" s="27" t="s">
        <v>2847</v>
      </c>
      <c r="E8588" s="27" t="s">
        <v>2848</v>
      </c>
      <c r="F8588" s="30" t="str">
        <f>VLOOKUP(E8588,MATERIAL!$C:$F,3,0)</f>
        <v>m</v>
      </c>
      <c r="G8588" s="27">
        <v>1</v>
      </c>
      <c r="H8588" s="30">
        <f>VLOOKUP(E8588,MATERIAL!$C:$F,4,0)</f>
        <v>2034800</v>
      </c>
      <c r="I8588" s="31">
        <f t="shared" ref="I8588" si="932">+G8588*H8588</f>
        <v>2034800</v>
      </c>
    </row>
    <row r="8589" spans="2:13" ht="15" customHeight="1">
      <c r="C8589" s="28"/>
      <c r="D8589" s="28"/>
      <c r="E8589" s="28"/>
      <c r="F8589" s="34" t="s">
        <v>90</v>
      </c>
      <c r="G8589" s="35"/>
      <c r="H8589" s="33"/>
      <c r="I8589" s="32">
        <f>SUM(I8588)</f>
        <v>2034800</v>
      </c>
    </row>
    <row r="8590" spans="2:13" ht="15" customHeight="1">
      <c r="C8590" s="27" t="s">
        <v>81</v>
      </c>
      <c r="D8590" s="27" t="s">
        <v>91</v>
      </c>
      <c r="E8590" s="28"/>
      <c r="F8590" s="28"/>
      <c r="G8590" s="28"/>
      <c r="H8590" s="33"/>
      <c r="I8590" s="28"/>
    </row>
    <row r="8591" spans="2:13" ht="15" customHeight="1">
      <c r="C8591" s="28"/>
      <c r="D8591" s="27" t="s">
        <v>2790</v>
      </c>
      <c r="E8591" s="27" t="s">
        <v>2791</v>
      </c>
      <c r="F8591" s="27" t="s">
        <v>2792</v>
      </c>
      <c r="G8591" s="27">
        <v>0.88300000000000001</v>
      </c>
      <c r="H8591" s="30">
        <f>VLOOKUP(E8591,[404]PERALATAN!$C:$F,4,0)</f>
        <v>128600</v>
      </c>
      <c r="I8591" s="31">
        <f t="shared" ref="I8591" si="933">+G8591*H8591</f>
        <v>113553.8</v>
      </c>
    </row>
    <row r="8592" spans="2:13" ht="15" customHeight="1">
      <c r="C8592" s="28"/>
      <c r="D8592" s="28"/>
      <c r="E8592" s="28"/>
      <c r="F8592" s="34" t="s">
        <v>92</v>
      </c>
      <c r="G8592" s="35"/>
      <c r="H8592" s="33"/>
      <c r="I8592" s="32">
        <f>SUM(I8591)</f>
        <v>113553.8</v>
      </c>
    </row>
    <row r="8593" spans="2:13" ht="15" customHeight="1">
      <c r="C8593" s="27" t="s">
        <v>82</v>
      </c>
      <c r="D8593" s="27" t="s">
        <v>93</v>
      </c>
      <c r="E8593" s="28"/>
      <c r="F8593" s="28"/>
      <c r="G8593" s="28"/>
      <c r="H8593" s="33"/>
      <c r="I8593" s="36">
        <f>I8586+I8589+I8592</f>
        <v>2355513.7999999998</v>
      </c>
    </row>
    <row r="8594" spans="2:13" ht="15" customHeight="1">
      <c r="C8594" s="27" t="s">
        <v>83</v>
      </c>
      <c r="D8594" s="27" t="str">
        <f>+"Overhead &amp; Profit "&amp;$L$3*100&amp;"%"</f>
        <v>Overhead &amp; Profit 9,5%</v>
      </c>
      <c r="E8594" s="28"/>
      <c r="F8594" s="28"/>
      <c r="G8594" s="27">
        <f>$L$3</f>
        <v>9.5000000000000001E-2</v>
      </c>
      <c r="H8594" s="28"/>
      <c r="I8594" s="36">
        <f>G8594*I8593</f>
        <v>223773.81099999999</v>
      </c>
    </row>
    <row r="8595" spans="2:13" ht="15" customHeight="1">
      <c r="B8595" s="37" t="str">
        <f>+$M$17&amp;J8595</f>
        <v>PPP29</v>
      </c>
      <c r="C8595" s="27" t="s">
        <v>1</v>
      </c>
      <c r="D8595" s="27" t="s">
        <v>94</v>
      </c>
      <c r="E8595" s="28"/>
      <c r="F8595" s="28"/>
      <c r="G8595" s="28"/>
      <c r="H8595" s="33"/>
      <c r="I8595" s="36">
        <f>SUM(I8593:I8594)</f>
        <v>2579287.6109999996</v>
      </c>
      <c r="J8595" s="21">
        <v>29</v>
      </c>
    </row>
    <row r="8596" spans="2:13" ht="15" customHeight="1">
      <c r="B8596" s="26"/>
    </row>
    <row r="8597" spans="2:13" ht="15" customHeight="1">
      <c r="B8597" s="26"/>
      <c r="C8597" s="21" t="str">
        <f>VLOOKUP(B8612,'REKAP ANALISA'!$C:$G,3,0)</f>
        <v>(K3) Pemasangan 1 m pipa HDPE Ø 1000 mm</v>
      </c>
    </row>
    <row r="8598" spans="2:13" ht="15" customHeight="1">
      <c r="C8598" s="27" t="s">
        <v>0</v>
      </c>
      <c r="D8598" s="27" t="s">
        <v>60</v>
      </c>
      <c r="E8598" s="27" t="s">
        <v>59</v>
      </c>
      <c r="F8598" s="27" t="s">
        <v>61</v>
      </c>
      <c r="G8598" s="27" t="s">
        <v>62</v>
      </c>
      <c r="H8598" s="27" t="s">
        <v>85</v>
      </c>
      <c r="I8598" s="27" t="s">
        <v>86</v>
      </c>
    </row>
    <row r="8599" spans="2:13">
      <c r="C8599" s="27" t="s">
        <v>14</v>
      </c>
      <c r="D8599" s="27" t="s">
        <v>87</v>
      </c>
      <c r="E8599" s="28"/>
      <c r="F8599" s="28"/>
      <c r="G8599" s="28"/>
      <c r="H8599" s="33"/>
      <c r="I8599" s="28"/>
      <c r="M8599" s="21"/>
    </row>
    <row r="8600" spans="2:13">
      <c r="C8600" s="28"/>
      <c r="D8600" s="27" t="s">
        <v>53</v>
      </c>
      <c r="E8600" s="27" t="s">
        <v>63</v>
      </c>
      <c r="F8600" s="29" t="s">
        <v>50</v>
      </c>
      <c r="G8600" s="27">
        <v>1.659</v>
      </c>
      <c r="H8600" s="30">
        <f>VLOOKUP(E8600,UPAH!$C:$F,4,0)</f>
        <v>93000</v>
      </c>
      <c r="I8600" s="31">
        <f t="shared" ref="I8600:I8602" si="934">+G8600*H8600</f>
        <v>154287</v>
      </c>
      <c r="M8600" s="21"/>
    </row>
    <row r="8601" spans="2:13" ht="15" customHeight="1">
      <c r="C8601" s="28"/>
      <c r="D8601" s="27" t="s">
        <v>2787</v>
      </c>
      <c r="E8601" s="27" t="s">
        <v>64</v>
      </c>
      <c r="F8601" s="29" t="s">
        <v>50</v>
      </c>
      <c r="G8601" s="27">
        <v>0.83</v>
      </c>
      <c r="H8601" s="30">
        <f>VLOOKUP(E8601,UPAH!$C:$F,4,0)</f>
        <v>98000</v>
      </c>
      <c r="I8601" s="31">
        <f t="shared" si="934"/>
        <v>81340</v>
      </c>
    </row>
    <row r="8602" spans="2:13" ht="15" customHeight="1">
      <c r="C8602" s="28"/>
      <c r="D8602" s="27" t="s">
        <v>49</v>
      </c>
      <c r="E8602" s="27" t="s">
        <v>66</v>
      </c>
      <c r="F8602" s="29" t="s">
        <v>50</v>
      </c>
      <c r="G8602" s="27">
        <v>0.16600000000000001</v>
      </c>
      <c r="H8602" s="30">
        <f>VLOOKUP(E8602,UPAH!$C:$F,4,0)</f>
        <v>111000</v>
      </c>
      <c r="I8602" s="31">
        <f t="shared" si="934"/>
        <v>18426</v>
      </c>
    </row>
    <row r="8603" spans="2:13" ht="15" customHeight="1">
      <c r="C8603" s="28"/>
      <c r="D8603" s="28"/>
      <c r="E8603" s="28"/>
      <c r="F8603" s="34" t="s">
        <v>88</v>
      </c>
      <c r="G8603" s="35"/>
      <c r="H8603" s="33"/>
      <c r="I8603" s="32">
        <f>SUM(I8600:I8602)</f>
        <v>254053</v>
      </c>
    </row>
    <row r="8604" spans="2:13" ht="15" customHeight="1">
      <c r="C8604" s="27" t="s">
        <v>80</v>
      </c>
      <c r="D8604" s="27" t="s">
        <v>89</v>
      </c>
      <c r="E8604" s="28"/>
      <c r="F8604" s="28"/>
      <c r="G8604" s="28"/>
      <c r="H8604" s="33"/>
      <c r="I8604" s="28"/>
    </row>
    <row r="8605" spans="2:13" ht="15" customHeight="1">
      <c r="C8605" s="28"/>
      <c r="D8605" s="27" t="s">
        <v>2849</v>
      </c>
      <c r="E8605" s="27" t="s">
        <v>2850</v>
      </c>
      <c r="F8605" s="30" t="str">
        <f>VLOOKUP(E8605,MATERIAL!$C:$F,3,0)</f>
        <v>m</v>
      </c>
      <c r="G8605" s="27">
        <v>1</v>
      </c>
      <c r="H8605" s="30">
        <f>VLOOKUP(E8605,MATERIAL!$C:$F,4,0)</f>
        <v>2479900</v>
      </c>
      <c r="I8605" s="31">
        <f t="shared" ref="I8605" si="935">+G8605*H8605</f>
        <v>2479900</v>
      </c>
    </row>
    <row r="8606" spans="2:13" ht="15" customHeight="1">
      <c r="C8606" s="28"/>
      <c r="D8606" s="28"/>
      <c r="E8606" s="28"/>
      <c r="F8606" s="34" t="s">
        <v>90</v>
      </c>
      <c r="G8606" s="35"/>
      <c r="H8606" s="33"/>
      <c r="I8606" s="32">
        <f>SUM(I8605)</f>
        <v>2479900</v>
      </c>
    </row>
    <row r="8607" spans="2:13" ht="15" customHeight="1">
      <c r="C8607" s="27" t="s">
        <v>81</v>
      </c>
      <c r="D8607" s="27" t="s">
        <v>91</v>
      </c>
      <c r="E8607" s="28"/>
      <c r="F8607" s="28"/>
      <c r="G8607" s="28"/>
      <c r="H8607" s="33"/>
      <c r="I8607" s="28"/>
    </row>
    <row r="8608" spans="2:13" ht="15" customHeight="1">
      <c r="C8608" s="28"/>
      <c r="D8608" s="27" t="s">
        <v>2790</v>
      </c>
      <c r="E8608" s="27" t="s">
        <v>2791</v>
      </c>
      <c r="F8608" s="27" t="s">
        <v>2792</v>
      </c>
      <c r="G8608" s="27">
        <v>1.093</v>
      </c>
      <c r="H8608" s="30">
        <f>VLOOKUP(E8608,[404]PERALATAN!$C:$F,4,0)</f>
        <v>128600</v>
      </c>
      <c r="I8608" s="31">
        <f t="shared" ref="I8608" si="936">+G8608*H8608</f>
        <v>140559.79999999999</v>
      </c>
    </row>
    <row r="8609" spans="2:13" ht="15" customHeight="1">
      <c r="C8609" s="28"/>
      <c r="D8609" s="28"/>
      <c r="E8609" s="28"/>
      <c r="F8609" s="34" t="s">
        <v>92</v>
      </c>
      <c r="G8609" s="35"/>
      <c r="H8609" s="33"/>
      <c r="I8609" s="32">
        <f>SUM(I8608)</f>
        <v>140559.79999999999</v>
      </c>
    </row>
    <row r="8610" spans="2:13" ht="15" customHeight="1">
      <c r="C8610" s="27" t="s">
        <v>82</v>
      </c>
      <c r="D8610" s="27" t="s">
        <v>93</v>
      </c>
      <c r="E8610" s="28"/>
      <c r="F8610" s="28"/>
      <c r="G8610" s="28"/>
      <c r="H8610" s="33"/>
      <c r="I8610" s="36">
        <f>I8603+I8606+I8609</f>
        <v>2874512.8</v>
      </c>
    </row>
    <row r="8611" spans="2:13" ht="15" customHeight="1">
      <c r="C8611" s="27" t="s">
        <v>83</v>
      </c>
      <c r="D8611" s="27" t="str">
        <f>+"Overhead &amp; Profit "&amp;$L$3*100&amp;"%"</f>
        <v>Overhead &amp; Profit 9,5%</v>
      </c>
      <c r="E8611" s="28"/>
      <c r="F8611" s="28"/>
      <c r="G8611" s="27">
        <f>$L$3</f>
        <v>9.5000000000000001E-2</v>
      </c>
      <c r="H8611" s="28"/>
      <c r="I8611" s="36">
        <f>G8611*I8610</f>
        <v>273078.71599999996</v>
      </c>
    </row>
    <row r="8612" spans="2:13" ht="15" customHeight="1">
      <c r="B8612" s="37" t="str">
        <f>+$M$17&amp;J8612</f>
        <v>PPP30</v>
      </c>
      <c r="C8612" s="27" t="s">
        <v>1</v>
      </c>
      <c r="D8612" s="27" t="s">
        <v>94</v>
      </c>
      <c r="E8612" s="28"/>
      <c r="F8612" s="28"/>
      <c r="G8612" s="28"/>
      <c r="H8612" s="33"/>
      <c r="I8612" s="36">
        <f>SUM(I8610:I8611)</f>
        <v>3147591.5159999998</v>
      </c>
      <c r="J8612" s="21">
        <v>30</v>
      </c>
    </row>
    <row r="8613" spans="2:13" ht="15" customHeight="1">
      <c r="B8613" s="26"/>
    </row>
    <row r="8614" spans="2:13" ht="15" customHeight="1">
      <c r="B8614" s="26"/>
      <c r="C8614" s="21" t="str">
        <f>VLOOKUP(B8629,'REKAP ANALISA'!$C:$G,3,0)</f>
        <v>(K3) Pemasangan 1 m pipa HDPE Ø 1100 mm</v>
      </c>
    </row>
    <row r="8615" spans="2:13" ht="15" customHeight="1">
      <c r="C8615" s="27" t="s">
        <v>0</v>
      </c>
      <c r="D8615" s="27" t="s">
        <v>60</v>
      </c>
      <c r="E8615" s="27" t="s">
        <v>59</v>
      </c>
      <c r="F8615" s="27" t="s">
        <v>61</v>
      </c>
      <c r="G8615" s="27" t="s">
        <v>62</v>
      </c>
      <c r="H8615" s="27" t="s">
        <v>85</v>
      </c>
      <c r="I8615" s="27" t="s">
        <v>86</v>
      </c>
    </row>
    <row r="8616" spans="2:13">
      <c r="C8616" s="27" t="s">
        <v>14</v>
      </c>
      <c r="D8616" s="27" t="s">
        <v>87</v>
      </c>
      <c r="E8616" s="28"/>
      <c r="F8616" s="28"/>
      <c r="G8616" s="28"/>
      <c r="H8616" s="28"/>
      <c r="I8616" s="28"/>
      <c r="M8616" s="21"/>
    </row>
    <row r="8617" spans="2:13">
      <c r="C8617" s="28"/>
      <c r="D8617" s="27" t="s">
        <v>53</v>
      </c>
      <c r="E8617" s="27" t="s">
        <v>63</v>
      </c>
      <c r="F8617" s="29" t="s">
        <v>50</v>
      </c>
      <c r="G8617" s="27">
        <v>1.8180000000000001</v>
      </c>
      <c r="H8617" s="30">
        <f>VLOOKUP(E8617,UPAH!$C:$F,4,0)</f>
        <v>93000</v>
      </c>
      <c r="I8617" s="31">
        <f t="shared" ref="I8617:I8619" si="937">+G8617*H8617</f>
        <v>169074</v>
      </c>
      <c r="M8617" s="21"/>
    </row>
    <row r="8618" spans="2:13" ht="15" customHeight="1">
      <c r="C8618" s="28"/>
      <c r="D8618" s="27" t="s">
        <v>2787</v>
      </c>
      <c r="E8618" s="27" t="s">
        <v>64</v>
      </c>
      <c r="F8618" s="29" t="s">
        <v>50</v>
      </c>
      <c r="G8618" s="27">
        <v>0.90900000000000003</v>
      </c>
      <c r="H8618" s="30">
        <f>VLOOKUP(E8618,UPAH!$C:$F,4,0)</f>
        <v>98000</v>
      </c>
      <c r="I8618" s="31">
        <f t="shared" si="937"/>
        <v>89082</v>
      </c>
    </row>
    <row r="8619" spans="2:13" ht="15" customHeight="1">
      <c r="C8619" s="28"/>
      <c r="D8619" s="27" t="s">
        <v>49</v>
      </c>
      <c r="E8619" s="27" t="s">
        <v>66</v>
      </c>
      <c r="F8619" s="29" t="s">
        <v>50</v>
      </c>
      <c r="G8619" s="27">
        <v>0.182</v>
      </c>
      <c r="H8619" s="30">
        <f>VLOOKUP(E8619,UPAH!$C:$F,4,0)</f>
        <v>111000</v>
      </c>
      <c r="I8619" s="31">
        <f t="shared" si="937"/>
        <v>20202</v>
      </c>
    </row>
    <row r="8620" spans="2:13" ht="15" customHeight="1">
      <c r="C8620" s="28"/>
      <c r="D8620" s="28"/>
      <c r="E8620" s="28"/>
      <c r="F8620" s="34" t="s">
        <v>88</v>
      </c>
      <c r="G8620" s="35"/>
      <c r="H8620" s="33"/>
      <c r="I8620" s="32">
        <f>SUM(I8617:I8619)</f>
        <v>278358</v>
      </c>
    </row>
    <row r="8621" spans="2:13" ht="15" customHeight="1">
      <c r="C8621" s="27" t="s">
        <v>80</v>
      </c>
      <c r="D8621" s="27" t="s">
        <v>89</v>
      </c>
      <c r="E8621" s="28"/>
      <c r="F8621" s="28"/>
      <c r="G8621" s="28"/>
      <c r="H8621" s="33"/>
      <c r="I8621" s="28"/>
    </row>
    <row r="8622" spans="2:13" ht="15" customHeight="1">
      <c r="C8622" s="28"/>
      <c r="D8622" s="27" t="s">
        <v>2851</v>
      </c>
      <c r="E8622" s="27" t="s">
        <v>2852</v>
      </c>
      <c r="F8622" s="30" t="str">
        <f>VLOOKUP(E8622,MATERIAL!$C:$F,3,0)</f>
        <v>bh</v>
      </c>
      <c r="G8622" s="27">
        <v>1</v>
      </c>
      <c r="H8622" s="30">
        <f>VLOOKUP(E8622,MATERIAL!$C:$F,4,0)</f>
        <v>2722100</v>
      </c>
      <c r="I8622" s="31">
        <f t="shared" ref="I8622" si="938">+G8622*H8622</f>
        <v>2722100</v>
      </c>
    </row>
    <row r="8623" spans="2:13" ht="15" customHeight="1">
      <c r="C8623" s="28"/>
      <c r="D8623" s="28"/>
      <c r="E8623" s="28"/>
      <c r="F8623" s="34" t="s">
        <v>90</v>
      </c>
      <c r="G8623" s="35"/>
      <c r="H8623" s="33"/>
      <c r="I8623" s="32">
        <f>SUM(I8622)</f>
        <v>2722100</v>
      </c>
    </row>
    <row r="8624" spans="2:13" ht="15" customHeight="1">
      <c r="C8624" s="27" t="s">
        <v>81</v>
      </c>
      <c r="D8624" s="27" t="s">
        <v>91</v>
      </c>
      <c r="E8624" s="28"/>
      <c r="F8624" s="28"/>
      <c r="G8624" s="28"/>
      <c r="H8624" s="33"/>
      <c r="I8624" s="28"/>
    </row>
    <row r="8625" spans="2:13" ht="15" customHeight="1">
      <c r="C8625" s="28"/>
      <c r="D8625" s="27" t="s">
        <v>2790</v>
      </c>
      <c r="E8625" s="27" t="s">
        <v>2791</v>
      </c>
      <c r="F8625" s="27" t="s">
        <v>2792</v>
      </c>
      <c r="G8625" s="27">
        <v>1.2050000000000001</v>
      </c>
      <c r="H8625" s="30">
        <f>VLOOKUP(E8625,[404]PERALATAN!$C:$F,4,0)</f>
        <v>128600</v>
      </c>
      <c r="I8625" s="31">
        <f t="shared" ref="I8625" si="939">+G8625*H8625</f>
        <v>154963</v>
      </c>
    </row>
    <row r="8626" spans="2:13" ht="15" customHeight="1">
      <c r="C8626" s="28"/>
      <c r="D8626" s="28"/>
      <c r="E8626" s="28"/>
      <c r="F8626" s="34" t="s">
        <v>92</v>
      </c>
      <c r="G8626" s="35"/>
      <c r="H8626" s="33"/>
      <c r="I8626" s="32">
        <f>SUM(I8625)</f>
        <v>154963</v>
      </c>
    </row>
    <row r="8627" spans="2:13" ht="15" customHeight="1">
      <c r="C8627" s="27" t="s">
        <v>82</v>
      </c>
      <c r="D8627" s="27" t="s">
        <v>93</v>
      </c>
      <c r="E8627" s="28"/>
      <c r="F8627" s="28"/>
      <c r="G8627" s="28"/>
      <c r="H8627" s="33"/>
      <c r="I8627" s="36">
        <f>I8620+I8623+I8626</f>
        <v>3155421</v>
      </c>
    </row>
    <row r="8628" spans="2:13" ht="15" customHeight="1">
      <c r="C8628" s="27" t="s">
        <v>83</v>
      </c>
      <c r="D8628" s="27" t="str">
        <f>+"Overhead &amp; Profit "&amp;$L$3*100&amp;"%"</f>
        <v>Overhead &amp; Profit 9,5%</v>
      </c>
      <c r="E8628" s="28"/>
      <c r="F8628" s="28"/>
      <c r="G8628" s="27">
        <f>$L$3</f>
        <v>9.5000000000000001E-2</v>
      </c>
      <c r="H8628" s="28"/>
      <c r="I8628" s="36">
        <f>G8628*I8627</f>
        <v>299764.995</v>
      </c>
    </row>
    <row r="8629" spans="2:13" ht="15" customHeight="1">
      <c r="B8629" s="37" t="str">
        <f>+$M$17&amp;J8629</f>
        <v>PPP31</v>
      </c>
      <c r="C8629" s="27" t="s">
        <v>1</v>
      </c>
      <c r="D8629" s="27" t="s">
        <v>94</v>
      </c>
      <c r="E8629" s="28"/>
      <c r="F8629" s="28"/>
      <c r="G8629" s="28"/>
      <c r="H8629" s="33"/>
      <c r="I8629" s="36">
        <f>SUM(I8627:I8628)</f>
        <v>3455185.9950000001</v>
      </c>
      <c r="J8629" s="21">
        <v>31</v>
      </c>
    </row>
    <row r="8630" spans="2:13" ht="15" customHeight="1">
      <c r="B8630" s="26"/>
    </row>
    <row r="8631" spans="2:13" ht="15" customHeight="1">
      <c r="B8631" s="26"/>
      <c r="C8631" s="21" t="str">
        <f>VLOOKUP(B8646,'REKAP ANALISA'!$C:$G,3,0)</f>
        <v>(K3) Pemasangan 1 m pipa HDPE Ø 1200 mm</v>
      </c>
    </row>
    <row r="8632" spans="2:13" ht="15" customHeight="1">
      <c r="C8632" s="27" t="s">
        <v>0</v>
      </c>
      <c r="D8632" s="27" t="s">
        <v>60</v>
      </c>
      <c r="E8632" s="27" t="s">
        <v>59</v>
      </c>
      <c r="F8632" s="27" t="s">
        <v>61</v>
      </c>
      <c r="G8632" s="27" t="s">
        <v>62</v>
      </c>
      <c r="H8632" s="27" t="s">
        <v>85</v>
      </c>
      <c r="I8632" s="27" t="s">
        <v>86</v>
      </c>
    </row>
    <row r="8633" spans="2:13">
      <c r="C8633" s="27" t="s">
        <v>14</v>
      </c>
      <c r="D8633" s="27" t="s">
        <v>87</v>
      </c>
      <c r="E8633" s="28"/>
      <c r="F8633" s="28"/>
      <c r="G8633" s="28"/>
      <c r="H8633" s="28"/>
      <c r="I8633" s="28"/>
      <c r="M8633" s="21"/>
    </row>
    <row r="8634" spans="2:13">
      <c r="C8634" s="28"/>
      <c r="D8634" s="27" t="s">
        <v>53</v>
      </c>
      <c r="E8634" s="27" t="s">
        <v>63</v>
      </c>
      <c r="F8634" s="29" t="s">
        <v>50</v>
      </c>
      <c r="G8634" s="27">
        <v>2.37</v>
      </c>
      <c r="H8634" s="30">
        <f>VLOOKUP(E8634,UPAH!$C:$F,4,0)</f>
        <v>93000</v>
      </c>
      <c r="I8634" s="31">
        <f t="shared" ref="I8634:I8636" si="940">+G8634*H8634</f>
        <v>220410</v>
      </c>
      <c r="M8634" s="21"/>
    </row>
    <row r="8635" spans="2:13" ht="15" customHeight="1">
      <c r="C8635" s="28"/>
      <c r="D8635" s="27" t="s">
        <v>2787</v>
      </c>
      <c r="E8635" s="27" t="s">
        <v>64</v>
      </c>
      <c r="F8635" s="29" t="s">
        <v>50</v>
      </c>
      <c r="G8635" s="27">
        <v>1.1850000000000001</v>
      </c>
      <c r="H8635" s="30">
        <f>VLOOKUP(E8635,UPAH!$C:$F,4,0)</f>
        <v>98000</v>
      </c>
      <c r="I8635" s="31">
        <f t="shared" si="940"/>
        <v>116130</v>
      </c>
    </row>
    <row r="8636" spans="2:13" ht="15" customHeight="1">
      <c r="C8636" s="28"/>
      <c r="D8636" s="27" t="s">
        <v>49</v>
      </c>
      <c r="E8636" s="27" t="s">
        <v>66</v>
      </c>
      <c r="F8636" s="29" t="s">
        <v>50</v>
      </c>
      <c r="G8636" s="27">
        <v>0.23699999999999999</v>
      </c>
      <c r="H8636" s="30">
        <f>VLOOKUP(E8636,UPAH!$C:$F,4,0)</f>
        <v>111000</v>
      </c>
      <c r="I8636" s="31">
        <f t="shared" si="940"/>
        <v>26307</v>
      </c>
    </row>
    <row r="8637" spans="2:13" ht="15" customHeight="1">
      <c r="C8637" s="28"/>
      <c r="D8637" s="28"/>
      <c r="E8637" s="28"/>
      <c r="F8637" s="34" t="s">
        <v>88</v>
      </c>
      <c r="G8637" s="35"/>
      <c r="H8637" s="33"/>
      <c r="I8637" s="32">
        <f>SUM(I8634:I8636)</f>
        <v>362847</v>
      </c>
    </row>
    <row r="8638" spans="2:13" ht="15" customHeight="1">
      <c r="C8638" s="27" t="s">
        <v>80</v>
      </c>
      <c r="D8638" s="27" t="s">
        <v>89</v>
      </c>
      <c r="E8638" s="28"/>
      <c r="F8638" s="28"/>
      <c r="G8638" s="28"/>
      <c r="H8638" s="33"/>
      <c r="I8638" s="28"/>
    </row>
    <row r="8639" spans="2:13" ht="15" customHeight="1">
      <c r="C8639" s="28"/>
      <c r="D8639" s="27" t="s">
        <v>2853</v>
      </c>
      <c r="E8639" s="27" t="s">
        <v>2854</v>
      </c>
      <c r="F8639" s="30" t="str">
        <f>VLOOKUP(E8639,MATERIAL!$C:$F,3,0)</f>
        <v>bh</v>
      </c>
      <c r="G8639" s="27">
        <v>1</v>
      </c>
      <c r="H8639" s="30">
        <f>VLOOKUP(E8639,MATERIAL!$C:$F,4,0)</f>
        <v>3031200</v>
      </c>
      <c r="I8639" s="31">
        <f t="shared" ref="I8639" si="941">+G8639*H8639</f>
        <v>3031200</v>
      </c>
    </row>
    <row r="8640" spans="2:13" ht="15" customHeight="1">
      <c r="C8640" s="28"/>
      <c r="D8640" s="28"/>
      <c r="E8640" s="28"/>
      <c r="F8640" s="34" t="s">
        <v>90</v>
      </c>
      <c r="G8640" s="35"/>
      <c r="H8640" s="33"/>
      <c r="I8640" s="32">
        <f>SUM(I8639)</f>
        <v>3031200</v>
      </c>
    </row>
    <row r="8641" spans="2:13" ht="15" customHeight="1">
      <c r="C8641" s="27" t="s">
        <v>81</v>
      </c>
      <c r="D8641" s="27" t="s">
        <v>91</v>
      </c>
      <c r="E8641" s="28"/>
      <c r="F8641" s="28"/>
      <c r="G8641" s="28"/>
      <c r="H8641" s="33"/>
      <c r="I8641" s="28"/>
    </row>
    <row r="8642" spans="2:13" ht="15" customHeight="1">
      <c r="C8642" s="28"/>
      <c r="D8642" s="27" t="s">
        <v>2790</v>
      </c>
      <c r="E8642" s="27" t="s">
        <v>2791</v>
      </c>
      <c r="F8642" s="27" t="s">
        <v>2792</v>
      </c>
      <c r="G8642" s="27">
        <v>1.5840000000000001</v>
      </c>
      <c r="H8642" s="30">
        <f>VLOOKUP(E8642,[404]PERALATAN!$C:$F,4,0)</f>
        <v>128600</v>
      </c>
      <c r="I8642" s="31">
        <f t="shared" ref="I8642" si="942">+G8642*H8642</f>
        <v>203702.40000000002</v>
      </c>
    </row>
    <row r="8643" spans="2:13" ht="15" customHeight="1">
      <c r="C8643" s="28"/>
      <c r="D8643" s="28"/>
      <c r="E8643" s="28"/>
      <c r="F8643" s="34" t="s">
        <v>92</v>
      </c>
      <c r="G8643" s="35"/>
      <c r="H8643" s="33"/>
      <c r="I8643" s="32">
        <f>SUM(I8642)</f>
        <v>203702.40000000002</v>
      </c>
    </row>
    <row r="8644" spans="2:13" ht="15" customHeight="1">
      <c r="C8644" s="27" t="s">
        <v>82</v>
      </c>
      <c r="D8644" s="27" t="s">
        <v>93</v>
      </c>
      <c r="E8644" s="28"/>
      <c r="F8644" s="28"/>
      <c r="G8644" s="28"/>
      <c r="H8644" s="33"/>
      <c r="I8644" s="36">
        <f>I8637+I8640+I8643</f>
        <v>3597749.4</v>
      </c>
    </row>
    <row r="8645" spans="2:13" ht="15" customHeight="1">
      <c r="C8645" s="27" t="s">
        <v>83</v>
      </c>
      <c r="D8645" s="27" t="str">
        <f>+"Overhead &amp; Profit "&amp;$L$3*100&amp;"%"</f>
        <v>Overhead &amp; Profit 9,5%</v>
      </c>
      <c r="E8645" s="28"/>
      <c r="F8645" s="28"/>
      <c r="G8645" s="27">
        <f>$L$3</f>
        <v>9.5000000000000001E-2</v>
      </c>
      <c r="H8645" s="33"/>
      <c r="I8645" s="36">
        <f>G8645*I8644</f>
        <v>341786.19299999997</v>
      </c>
    </row>
    <row r="8646" spans="2:13" ht="15" customHeight="1">
      <c r="B8646" s="37" t="str">
        <f>+$M$17&amp;J8646</f>
        <v>PPP32</v>
      </c>
      <c r="C8646" s="27" t="s">
        <v>1</v>
      </c>
      <c r="D8646" s="27" t="s">
        <v>94</v>
      </c>
      <c r="E8646" s="28"/>
      <c r="F8646" s="28"/>
      <c r="G8646" s="28"/>
      <c r="H8646" s="33"/>
      <c r="I8646" s="36">
        <f>SUM(I8644:I8645)</f>
        <v>3939535.5929999999</v>
      </c>
      <c r="J8646" s="21">
        <v>32</v>
      </c>
    </row>
    <row r="8647" spans="2:13" ht="15" customHeight="1">
      <c r="B8647" s="26"/>
    </row>
    <row r="8648" spans="2:13" ht="15" customHeight="1">
      <c r="B8648" s="26"/>
      <c r="C8648" s="21" t="str">
        <f>VLOOKUP(B8663,'REKAP ANALISA'!$C:$G,3,0)</f>
        <v>(K3) Pemasangan 1 m pipa GIP Ø 63 mm</v>
      </c>
    </row>
    <row r="8649" spans="2:13" ht="15" customHeight="1">
      <c r="C8649" s="27" t="s">
        <v>0</v>
      </c>
      <c r="D8649" s="27" t="s">
        <v>60</v>
      </c>
      <c r="E8649" s="27" t="s">
        <v>59</v>
      </c>
      <c r="F8649" s="27" t="s">
        <v>61</v>
      </c>
      <c r="G8649" s="27" t="s">
        <v>62</v>
      </c>
      <c r="H8649" s="27" t="s">
        <v>85</v>
      </c>
      <c r="I8649" s="27" t="s">
        <v>86</v>
      </c>
    </row>
    <row r="8650" spans="2:13">
      <c r="C8650" s="27" t="s">
        <v>14</v>
      </c>
      <c r="D8650" s="27" t="s">
        <v>87</v>
      </c>
      <c r="E8650" s="28"/>
      <c r="F8650" s="28"/>
      <c r="G8650" s="28"/>
      <c r="H8650" s="28"/>
      <c r="I8650" s="28"/>
      <c r="M8650" s="21"/>
    </row>
    <row r="8651" spans="2:13">
      <c r="C8651" s="28"/>
      <c r="D8651" s="27" t="s">
        <v>53</v>
      </c>
      <c r="E8651" s="27" t="s">
        <v>63</v>
      </c>
      <c r="F8651" s="29" t="s">
        <v>50</v>
      </c>
      <c r="G8651" s="27">
        <v>0.34499999999999997</v>
      </c>
      <c r="H8651" s="30">
        <f>VLOOKUP(E8651,UPAH!$C:$F,4,0)</f>
        <v>93000</v>
      </c>
      <c r="I8651" s="31">
        <f t="shared" ref="I8651:I8653" si="943">+G8651*H8651</f>
        <v>32084.999999999996</v>
      </c>
      <c r="M8651" s="21"/>
    </row>
    <row r="8652" spans="2:13" ht="15" customHeight="1">
      <c r="C8652" s="28"/>
      <c r="D8652" s="27" t="s">
        <v>2787</v>
      </c>
      <c r="E8652" s="27" t="s">
        <v>64</v>
      </c>
      <c r="F8652" s="29" t="s">
        <v>50</v>
      </c>
      <c r="G8652" s="27">
        <v>0.17199999999999999</v>
      </c>
      <c r="H8652" s="30">
        <f>VLOOKUP(E8652,UPAH!$C:$F,4,0)</f>
        <v>98000</v>
      </c>
      <c r="I8652" s="31">
        <f t="shared" si="943"/>
        <v>16856</v>
      </c>
    </row>
    <row r="8653" spans="2:13" ht="15" customHeight="1">
      <c r="C8653" s="28"/>
      <c r="D8653" s="27" t="s">
        <v>49</v>
      </c>
      <c r="E8653" s="27" t="s">
        <v>66</v>
      </c>
      <c r="F8653" s="29" t="s">
        <v>50</v>
      </c>
      <c r="G8653" s="27">
        <v>3.4000000000000002E-2</v>
      </c>
      <c r="H8653" s="30">
        <f>VLOOKUP(E8653,UPAH!$C:$F,4,0)</f>
        <v>111000</v>
      </c>
      <c r="I8653" s="31">
        <f t="shared" si="943"/>
        <v>3774.0000000000005</v>
      </c>
    </row>
    <row r="8654" spans="2:13" ht="15" customHeight="1">
      <c r="C8654" s="28"/>
      <c r="D8654" s="28"/>
      <c r="E8654" s="28"/>
      <c r="F8654" s="34" t="s">
        <v>88</v>
      </c>
      <c r="G8654" s="35"/>
      <c r="H8654" s="33"/>
      <c r="I8654" s="32">
        <f>SUM(I8651:I8653)</f>
        <v>52715</v>
      </c>
    </row>
    <row r="8655" spans="2:13" ht="15" customHeight="1">
      <c r="C8655" s="27" t="s">
        <v>80</v>
      </c>
      <c r="D8655" s="27" t="s">
        <v>89</v>
      </c>
      <c r="E8655" s="28"/>
      <c r="F8655" s="28"/>
      <c r="G8655" s="28"/>
      <c r="H8655" s="33"/>
      <c r="I8655" s="28"/>
    </row>
    <row r="8656" spans="2:13" ht="15" customHeight="1">
      <c r="C8656" s="28"/>
      <c r="D8656" s="27" t="s">
        <v>2855</v>
      </c>
      <c r="E8656" s="27" t="s">
        <v>2856</v>
      </c>
      <c r="F8656" s="30" t="str">
        <f>VLOOKUP(E8656,MATERIAL!$C:$F,3,0)</f>
        <v>m</v>
      </c>
      <c r="G8656" s="27">
        <v>1</v>
      </c>
      <c r="H8656" s="30">
        <f>VLOOKUP(E8656,MATERIAL!$C:$F,4,0)</f>
        <v>21200</v>
      </c>
      <c r="I8656" s="31">
        <f t="shared" ref="I8656" si="944">+G8656*H8656</f>
        <v>21200</v>
      </c>
    </row>
    <row r="8657" spans="2:13" ht="15" customHeight="1">
      <c r="C8657" s="28"/>
      <c r="D8657" s="28"/>
      <c r="E8657" s="28"/>
      <c r="F8657" s="34" t="s">
        <v>90</v>
      </c>
      <c r="G8657" s="35"/>
      <c r="H8657" s="33"/>
      <c r="I8657" s="32">
        <f>SUM(I8656)</f>
        <v>21200</v>
      </c>
    </row>
    <row r="8658" spans="2:13" ht="15" customHeight="1">
      <c r="C8658" s="27" t="s">
        <v>81</v>
      </c>
      <c r="D8658" s="27" t="s">
        <v>91</v>
      </c>
      <c r="E8658" s="28"/>
      <c r="F8658" s="28"/>
      <c r="G8658" s="28"/>
      <c r="H8658" s="33"/>
      <c r="I8658" s="28"/>
    </row>
    <row r="8659" spans="2:13" ht="15" customHeight="1">
      <c r="C8659" s="28"/>
      <c r="D8659" s="27" t="s">
        <v>2790</v>
      </c>
      <c r="E8659" s="27" t="s">
        <v>2791</v>
      </c>
      <c r="F8659" s="27" t="s">
        <v>2792</v>
      </c>
      <c r="G8659" s="27">
        <v>3.7999999999999999E-2</v>
      </c>
      <c r="H8659" s="30">
        <f>VLOOKUP(E8659,[404]PERALATAN!$C:$F,4,0)</f>
        <v>128600</v>
      </c>
      <c r="I8659" s="31">
        <f t="shared" ref="I8659" si="945">+G8659*H8659</f>
        <v>4886.8</v>
      </c>
    </row>
    <row r="8660" spans="2:13" ht="15" customHeight="1">
      <c r="C8660" s="28"/>
      <c r="D8660" s="28"/>
      <c r="E8660" s="28"/>
      <c r="F8660" s="34" t="s">
        <v>92</v>
      </c>
      <c r="G8660" s="35"/>
      <c r="H8660" s="33"/>
      <c r="I8660" s="32">
        <f>SUM(I8659)</f>
        <v>4886.8</v>
      </c>
    </row>
    <row r="8661" spans="2:13" ht="15" customHeight="1">
      <c r="C8661" s="27" t="s">
        <v>82</v>
      </c>
      <c r="D8661" s="27" t="s">
        <v>93</v>
      </c>
      <c r="E8661" s="28"/>
      <c r="F8661" s="28"/>
      <c r="G8661" s="28"/>
      <c r="H8661" s="33"/>
      <c r="I8661" s="36">
        <f>I8654+I8657+I8660</f>
        <v>78801.8</v>
      </c>
    </row>
    <row r="8662" spans="2:13" ht="15" customHeight="1">
      <c r="C8662" s="27" t="s">
        <v>83</v>
      </c>
      <c r="D8662" s="27" t="str">
        <f>+"Overhead &amp; Profit "&amp;$L$3*100&amp;"%"</f>
        <v>Overhead &amp; Profit 9,5%</v>
      </c>
      <c r="E8662" s="28"/>
      <c r="F8662" s="28"/>
      <c r="G8662" s="27">
        <f>$L$3</f>
        <v>9.5000000000000001E-2</v>
      </c>
      <c r="H8662" s="28"/>
      <c r="I8662" s="36">
        <f>G8662*I8661</f>
        <v>7486.1710000000003</v>
      </c>
    </row>
    <row r="8663" spans="2:13" ht="15" customHeight="1">
      <c r="B8663" s="37" t="str">
        <f>+$M$17&amp;J8663</f>
        <v>PPP33</v>
      </c>
      <c r="C8663" s="27" t="s">
        <v>1</v>
      </c>
      <c r="D8663" s="27" t="s">
        <v>94</v>
      </c>
      <c r="E8663" s="28"/>
      <c r="F8663" s="28"/>
      <c r="G8663" s="28"/>
      <c r="H8663" s="33"/>
      <c r="I8663" s="36">
        <f>SUM(I8661:I8662)</f>
        <v>86287.971000000005</v>
      </c>
      <c r="J8663" s="21">
        <v>33</v>
      </c>
    </row>
    <row r="8664" spans="2:13" ht="15" customHeight="1">
      <c r="B8664" s="26"/>
    </row>
    <row r="8665" spans="2:13" ht="15" customHeight="1">
      <c r="B8665" s="26"/>
      <c r="C8665" s="21" t="str">
        <f>VLOOKUP(B8680,'REKAP ANALISA'!$C:$G,3,0)</f>
        <v>(K3) Pemasangan 1 m pipa GIP Ø 100 mm</v>
      </c>
    </row>
    <row r="8666" spans="2:13" ht="15" customHeight="1">
      <c r="C8666" s="27" t="s">
        <v>0</v>
      </c>
      <c r="D8666" s="27" t="s">
        <v>60</v>
      </c>
      <c r="E8666" s="27" t="s">
        <v>59</v>
      </c>
      <c r="F8666" s="27" t="s">
        <v>61</v>
      </c>
      <c r="G8666" s="27" t="s">
        <v>62</v>
      </c>
      <c r="H8666" s="27" t="s">
        <v>85</v>
      </c>
      <c r="I8666" s="27" t="s">
        <v>86</v>
      </c>
    </row>
    <row r="8667" spans="2:13">
      <c r="C8667" s="27" t="s">
        <v>14</v>
      </c>
      <c r="D8667" s="27" t="s">
        <v>87</v>
      </c>
      <c r="E8667" s="28"/>
      <c r="F8667" s="28"/>
      <c r="G8667" s="28"/>
      <c r="H8667" s="28"/>
      <c r="I8667" s="28"/>
      <c r="M8667" s="21"/>
    </row>
    <row r="8668" spans="2:13">
      <c r="C8668" s="28"/>
      <c r="D8668" s="27" t="s">
        <v>53</v>
      </c>
      <c r="E8668" s="27" t="s">
        <v>63</v>
      </c>
      <c r="F8668" s="29" t="s">
        <v>50</v>
      </c>
      <c r="G8668" s="27">
        <v>0.4</v>
      </c>
      <c r="H8668" s="30">
        <f>VLOOKUP(E8668,UPAH!$C:$F,4,0)</f>
        <v>93000</v>
      </c>
      <c r="I8668" s="31">
        <f t="shared" ref="I8668:I8670" si="946">+G8668*H8668</f>
        <v>37200</v>
      </c>
      <c r="M8668" s="21"/>
    </row>
    <row r="8669" spans="2:13" ht="15" customHeight="1">
      <c r="C8669" s="28"/>
      <c r="D8669" s="27" t="s">
        <v>2787</v>
      </c>
      <c r="E8669" s="27" t="s">
        <v>64</v>
      </c>
      <c r="F8669" s="29" t="s">
        <v>50</v>
      </c>
      <c r="G8669" s="27">
        <v>0.2</v>
      </c>
      <c r="H8669" s="30">
        <f>VLOOKUP(E8669,UPAH!$C:$F,4,0)</f>
        <v>98000</v>
      </c>
      <c r="I8669" s="31">
        <f t="shared" si="946"/>
        <v>19600</v>
      </c>
    </row>
    <row r="8670" spans="2:13" ht="15" customHeight="1">
      <c r="C8670" s="28"/>
      <c r="D8670" s="27" t="s">
        <v>49</v>
      </c>
      <c r="E8670" s="27" t="s">
        <v>66</v>
      </c>
      <c r="F8670" s="29" t="s">
        <v>50</v>
      </c>
      <c r="G8670" s="27">
        <v>0.04</v>
      </c>
      <c r="H8670" s="30">
        <f>VLOOKUP(E8670,UPAH!$C:$F,4,0)</f>
        <v>111000</v>
      </c>
      <c r="I8670" s="31">
        <f t="shared" si="946"/>
        <v>4440</v>
      </c>
    </row>
    <row r="8671" spans="2:13" ht="15" customHeight="1">
      <c r="C8671" s="28"/>
      <c r="D8671" s="28"/>
      <c r="E8671" s="28"/>
      <c r="F8671" s="34" t="s">
        <v>88</v>
      </c>
      <c r="G8671" s="35"/>
      <c r="H8671" s="33"/>
      <c r="I8671" s="32">
        <f>SUM(I8668:I8670)</f>
        <v>61240</v>
      </c>
    </row>
    <row r="8672" spans="2:13" ht="15" customHeight="1">
      <c r="C8672" s="27" t="s">
        <v>80</v>
      </c>
      <c r="D8672" s="27" t="s">
        <v>89</v>
      </c>
      <c r="E8672" s="28"/>
      <c r="F8672" s="28"/>
      <c r="G8672" s="28"/>
      <c r="H8672" s="33"/>
      <c r="I8672" s="28"/>
    </row>
    <row r="8673" spans="2:13" ht="15" customHeight="1">
      <c r="C8673" s="28"/>
      <c r="D8673" s="27" t="s">
        <v>2857</v>
      </c>
      <c r="E8673" s="27" t="s">
        <v>2858</v>
      </c>
      <c r="F8673" s="30" t="str">
        <f>VLOOKUP(E8673,MATERIAL!$C:$F,3,0)</f>
        <v>bh</v>
      </c>
      <c r="G8673" s="27">
        <v>1</v>
      </c>
      <c r="H8673" s="30">
        <f>VLOOKUP(E8673,MATERIAL!$C:$F,4,0)</f>
        <v>24600</v>
      </c>
      <c r="I8673" s="31">
        <f t="shared" ref="I8673" si="947">+G8673*H8673</f>
        <v>24600</v>
      </c>
    </row>
    <row r="8674" spans="2:13" ht="15" customHeight="1">
      <c r="C8674" s="28"/>
      <c r="D8674" s="28"/>
      <c r="E8674" s="28"/>
      <c r="F8674" s="34" t="s">
        <v>90</v>
      </c>
      <c r="G8674" s="35"/>
      <c r="H8674" s="33"/>
      <c r="I8674" s="32">
        <f>SUM(I8673)</f>
        <v>24600</v>
      </c>
    </row>
    <row r="8675" spans="2:13" ht="15" customHeight="1">
      <c r="C8675" s="27" t="s">
        <v>81</v>
      </c>
      <c r="D8675" s="27" t="s">
        <v>91</v>
      </c>
      <c r="E8675" s="28"/>
      <c r="F8675" s="28"/>
      <c r="G8675" s="28"/>
      <c r="H8675" s="33"/>
      <c r="I8675" s="28"/>
    </row>
    <row r="8676" spans="2:13" ht="15" customHeight="1">
      <c r="C8676" s="28"/>
      <c r="D8676" s="27" t="s">
        <v>2790</v>
      </c>
      <c r="E8676" s="27" t="s">
        <v>2791</v>
      </c>
      <c r="F8676" s="27" t="s">
        <v>2792</v>
      </c>
      <c r="G8676" s="27">
        <v>3.7999999999999999E-2</v>
      </c>
      <c r="H8676" s="30">
        <f>VLOOKUP(E8676,[404]PERALATAN!$C:$F,4,0)</f>
        <v>128600</v>
      </c>
      <c r="I8676" s="31">
        <f t="shared" ref="I8676" si="948">+G8676*H8676</f>
        <v>4886.8</v>
      </c>
    </row>
    <row r="8677" spans="2:13" ht="15" customHeight="1">
      <c r="C8677" s="28"/>
      <c r="D8677" s="28"/>
      <c r="E8677" s="28"/>
      <c r="F8677" s="34" t="s">
        <v>92</v>
      </c>
      <c r="G8677" s="35"/>
      <c r="H8677" s="33"/>
      <c r="I8677" s="32">
        <f>SUM(I8676)</f>
        <v>4886.8</v>
      </c>
    </row>
    <row r="8678" spans="2:13" ht="15" customHeight="1">
      <c r="C8678" s="27" t="s">
        <v>82</v>
      </c>
      <c r="D8678" s="27" t="s">
        <v>93</v>
      </c>
      <c r="E8678" s="28"/>
      <c r="F8678" s="28"/>
      <c r="G8678" s="28"/>
      <c r="H8678" s="33"/>
      <c r="I8678" s="36">
        <f>I8671+I8674+I8677</f>
        <v>90726.8</v>
      </c>
    </row>
    <row r="8679" spans="2:13" ht="15" customHeight="1">
      <c r="C8679" s="27" t="s">
        <v>83</v>
      </c>
      <c r="D8679" s="27" t="str">
        <f>+"Overhead &amp; Profit "&amp;$L$3*100&amp;"%"</f>
        <v>Overhead &amp; Profit 9,5%</v>
      </c>
      <c r="E8679" s="28"/>
      <c r="F8679" s="28"/>
      <c r="G8679" s="27">
        <f>$L$3</f>
        <v>9.5000000000000001E-2</v>
      </c>
      <c r="H8679" s="28"/>
      <c r="I8679" s="36">
        <f>G8679*I8678</f>
        <v>8619.0460000000003</v>
      </c>
    </row>
    <row r="8680" spans="2:13" ht="15" customHeight="1">
      <c r="B8680" s="37" t="str">
        <f>+$M$17&amp;J8680</f>
        <v>PPP34</v>
      </c>
      <c r="C8680" s="27" t="s">
        <v>1</v>
      </c>
      <c r="D8680" s="27" t="s">
        <v>94</v>
      </c>
      <c r="E8680" s="28"/>
      <c r="F8680" s="28"/>
      <c r="G8680" s="28"/>
      <c r="H8680" s="33"/>
      <c r="I8680" s="36">
        <f>SUM(I8678:I8679)</f>
        <v>99345.846000000005</v>
      </c>
      <c r="J8680" s="21">
        <v>34</v>
      </c>
    </row>
    <row r="8681" spans="2:13" ht="15" customHeight="1">
      <c r="B8681" s="26"/>
    </row>
    <row r="8682" spans="2:13" ht="15" customHeight="1">
      <c r="B8682" s="26"/>
      <c r="C8682" s="21" t="str">
        <f>VLOOKUP(B8697,'REKAP ANALISA'!$C:$G,3,0)</f>
        <v>(K3) Pemasangan 1 m pipa GIP Ø 125 mm</v>
      </c>
    </row>
    <row r="8683" spans="2:13" ht="15" customHeight="1">
      <c r="C8683" s="27" t="s">
        <v>0</v>
      </c>
      <c r="D8683" s="27" t="s">
        <v>60</v>
      </c>
      <c r="E8683" s="27" t="s">
        <v>59</v>
      </c>
      <c r="F8683" s="27" t="s">
        <v>61</v>
      </c>
      <c r="G8683" s="27" t="s">
        <v>62</v>
      </c>
      <c r="H8683" s="27" t="s">
        <v>85</v>
      </c>
      <c r="I8683" s="27" t="s">
        <v>86</v>
      </c>
    </row>
    <row r="8684" spans="2:13">
      <c r="C8684" s="27" t="s">
        <v>14</v>
      </c>
      <c r="D8684" s="27" t="s">
        <v>87</v>
      </c>
      <c r="E8684" s="28"/>
      <c r="F8684" s="28"/>
      <c r="G8684" s="28"/>
      <c r="H8684" s="28"/>
      <c r="I8684" s="28"/>
      <c r="M8684" s="21"/>
    </row>
    <row r="8685" spans="2:13">
      <c r="C8685" s="28"/>
      <c r="D8685" s="27" t="s">
        <v>53</v>
      </c>
      <c r="E8685" s="27" t="s">
        <v>63</v>
      </c>
      <c r="F8685" s="29" t="s">
        <v>50</v>
      </c>
      <c r="G8685" s="27">
        <v>0.44800000000000001</v>
      </c>
      <c r="H8685" s="30">
        <f>VLOOKUP(E8685,UPAH!$C:$F,4,0)</f>
        <v>93000</v>
      </c>
      <c r="I8685" s="31">
        <f t="shared" ref="I8685:I8687" si="949">+G8685*H8685</f>
        <v>41664</v>
      </c>
      <c r="M8685" s="21"/>
    </row>
    <row r="8686" spans="2:13" ht="15" customHeight="1">
      <c r="C8686" s="28"/>
      <c r="D8686" s="27" t="s">
        <v>2787</v>
      </c>
      <c r="E8686" s="27" t="s">
        <v>64</v>
      </c>
      <c r="F8686" s="29" t="s">
        <v>50</v>
      </c>
      <c r="G8686" s="27">
        <v>0.224</v>
      </c>
      <c r="H8686" s="30">
        <f>VLOOKUP(E8686,UPAH!$C:$F,4,0)</f>
        <v>98000</v>
      </c>
      <c r="I8686" s="31">
        <f t="shared" si="949"/>
        <v>21952</v>
      </c>
    </row>
    <row r="8687" spans="2:13" ht="15" customHeight="1">
      <c r="C8687" s="28"/>
      <c r="D8687" s="27" t="s">
        <v>49</v>
      </c>
      <c r="E8687" s="27" t="s">
        <v>66</v>
      </c>
      <c r="F8687" s="29" t="s">
        <v>50</v>
      </c>
      <c r="G8687" s="27">
        <v>4.4999999999999998E-2</v>
      </c>
      <c r="H8687" s="30">
        <f>VLOOKUP(E8687,UPAH!$C:$F,4,0)</f>
        <v>111000</v>
      </c>
      <c r="I8687" s="31">
        <f t="shared" si="949"/>
        <v>4995</v>
      </c>
    </row>
    <row r="8688" spans="2:13" ht="15" customHeight="1">
      <c r="C8688" s="28"/>
      <c r="D8688" s="28"/>
      <c r="E8688" s="28"/>
      <c r="F8688" s="34" t="s">
        <v>88</v>
      </c>
      <c r="G8688" s="35"/>
      <c r="H8688" s="33"/>
      <c r="I8688" s="32">
        <f>SUM(I8685:I8687)</f>
        <v>68611</v>
      </c>
    </row>
    <row r="8689" spans="2:13" ht="15" customHeight="1">
      <c r="C8689" s="27" t="s">
        <v>80</v>
      </c>
      <c r="D8689" s="27" t="s">
        <v>89</v>
      </c>
      <c r="E8689" s="28"/>
      <c r="F8689" s="28"/>
      <c r="G8689" s="28"/>
      <c r="H8689" s="33"/>
      <c r="I8689" s="28"/>
    </row>
    <row r="8690" spans="2:13" ht="15" customHeight="1">
      <c r="C8690" s="28"/>
      <c r="D8690" s="27" t="s">
        <v>2859</v>
      </c>
      <c r="E8690" s="27" t="s">
        <v>2860</v>
      </c>
      <c r="F8690" s="30" t="str">
        <f>VLOOKUP(E8690,MATERIAL!$C:$F,3,0)</f>
        <v>m</v>
      </c>
      <c r="G8690" s="27">
        <v>1</v>
      </c>
      <c r="H8690" s="30">
        <f>VLOOKUP(E8690,MATERIAL!$C:$F,4,0)</f>
        <v>35200</v>
      </c>
      <c r="I8690" s="31">
        <f t="shared" ref="I8690" si="950">+G8690*H8690</f>
        <v>35200</v>
      </c>
    </row>
    <row r="8691" spans="2:13" ht="15" customHeight="1">
      <c r="C8691" s="28"/>
      <c r="D8691" s="28"/>
      <c r="E8691" s="28"/>
      <c r="F8691" s="34" t="s">
        <v>90</v>
      </c>
      <c r="G8691" s="35"/>
      <c r="H8691" s="33"/>
      <c r="I8691" s="32">
        <f>SUM(I8690)</f>
        <v>35200</v>
      </c>
    </row>
    <row r="8692" spans="2:13" ht="15" customHeight="1">
      <c r="C8692" s="27" t="s">
        <v>81</v>
      </c>
      <c r="D8692" s="27" t="s">
        <v>91</v>
      </c>
      <c r="E8692" s="28"/>
      <c r="F8692" s="28"/>
      <c r="G8692" s="28"/>
      <c r="H8692" s="33"/>
      <c r="I8692" s="28"/>
    </row>
    <row r="8693" spans="2:13" ht="15" customHeight="1">
      <c r="C8693" s="28"/>
      <c r="D8693" s="27" t="s">
        <v>2790</v>
      </c>
      <c r="E8693" s="27" t="s">
        <v>2791</v>
      </c>
      <c r="F8693" s="27" t="s">
        <v>2792</v>
      </c>
      <c r="G8693" s="27">
        <v>3.7999999999999999E-2</v>
      </c>
      <c r="H8693" s="30">
        <f>VLOOKUP(E8693,[404]PERALATAN!$C:$F,4,0)</f>
        <v>128600</v>
      </c>
      <c r="I8693" s="31">
        <f t="shared" ref="I8693" si="951">+G8693*H8693</f>
        <v>4886.8</v>
      </c>
    </row>
    <row r="8694" spans="2:13" ht="15" customHeight="1">
      <c r="C8694" s="28"/>
      <c r="D8694" s="28"/>
      <c r="E8694" s="28"/>
      <c r="F8694" s="34" t="s">
        <v>92</v>
      </c>
      <c r="G8694" s="35"/>
      <c r="H8694" s="33"/>
      <c r="I8694" s="32">
        <f>SUM(I8693)</f>
        <v>4886.8</v>
      </c>
    </row>
    <row r="8695" spans="2:13" ht="15" customHeight="1">
      <c r="C8695" s="27" t="s">
        <v>82</v>
      </c>
      <c r="D8695" s="27" t="s">
        <v>93</v>
      </c>
      <c r="E8695" s="28"/>
      <c r="F8695" s="28"/>
      <c r="G8695" s="28"/>
      <c r="H8695" s="33"/>
      <c r="I8695" s="36">
        <f>I8688+I8691+I8694</f>
        <v>108697.8</v>
      </c>
    </row>
    <row r="8696" spans="2:13" ht="15" customHeight="1">
      <c r="C8696" s="27" t="s">
        <v>83</v>
      </c>
      <c r="D8696" s="27" t="str">
        <f>+"Overhead &amp; Profit "&amp;$L$3*100&amp;"%"</f>
        <v>Overhead &amp; Profit 9,5%</v>
      </c>
      <c r="E8696" s="28"/>
      <c r="F8696" s="28"/>
      <c r="G8696" s="27">
        <f>$L$3</f>
        <v>9.5000000000000001E-2</v>
      </c>
      <c r="H8696" s="28"/>
      <c r="I8696" s="36">
        <f>G8696*I8695</f>
        <v>10326.291000000001</v>
      </c>
    </row>
    <row r="8697" spans="2:13" ht="15" customHeight="1">
      <c r="B8697" s="37" t="str">
        <f>+$M$17&amp;J8697</f>
        <v>PPP35</v>
      </c>
      <c r="C8697" s="27" t="s">
        <v>1</v>
      </c>
      <c r="D8697" s="27" t="s">
        <v>94</v>
      </c>
      <c r="E8697" s="28"/>
      <c r="F8697" s="28"/>
      <c r="G8697" s="28"/>
      <c r="H8697" s="33"/>
      <c r="I8697" s="36">
        <f>SUM(I8695:I8696)</f>
        <v>119024.091</v>
      </c>
      <c r="J8697" s="21">
        <v>35</v>
      </c>
    </row>
    <row r="8698" spans="2:13" ht="15" customHeight="1">
      <c r="B8698" s="26"/>
    </row>
    <row r="8699" spans="2:13" ht="15" customHeight="1">
      <c r="B8699" s="26"/>
      <c r="C8699" s="21" t="str">
        <f>VLOOKUP(B8714,'REKAP ANALISA'!$C:$G,3,0)</f>
        <v>(K3) Pemasangan 1 m pipa GIP Ø 150 mm</v>
      </c>
    </row>
    <row r="8700" spans="2:13" ht="15" customHeight="1">
      <c r="C8700" s="27" t="s">
        <v>0</v>
      </c>
      <c r="D8700" s="27" t="s">
        <v>60</v>
      </c>
      <c r="E8700" s="27" t="s">
        <v>59</v>
      </c>
      <c r="F8700" s="27" t="s">
        <v>61</v>
      </c>
      <c r="G8700" s="27" t="s">
        <v>62</v>
      </c>
      <c r="H8700" s="27" t="s">
        <v>85</v>
      </c>
      <c r="I8700" s="27" t="s">
        <v>86</v>
      </c>
    </row>
    <row r="8701" spans="2:13">
      <c r="C8701" s="27" t="s">
        <v>14</v>
      </c>
      <c r="D8701" s="27" t="s">
        <v>87</v>
      </c>
      <c r="E8701" s="28"/>
      <c r="F8701" s="28"/>
      <c r="G8701" s="28"/>
      <c r="H8701" s="28"/>
      <c r="I8701" s="28"/>
      <c r="M8701" s="21"/>
    </row>
    <row r="8702" spans="2:13">
      <c r="C8702" s="28"/>
      <c r="D8702" s="27" t="s">
        <v>53</v>
      </c>
      <c r="E8702" s="27" t="s">
        <v>63</v>
      </c>
      <c r="F8702" s="29" t="s">
        <v>50</v>
      </c>
      <c r="G8702" s="27">
        <v>0.50600000000000001</v>
      </c>
      <c r="H8702" s="30">
        <f>VLOOKUP(E8702,UPAH!$C:$F,4,0)</f>
        <v>93000</v>
      </c>
      <c r="I8702" s="31">
        <f t="shared" ref="I8702:I8704" si="952">+G8702*H8702</f>
        <v>47058</v>
      </c>
      <c r="M8702" s="21"/>
    </row>
    <row r="8703" spans="2:13" ht="15" customHeight="1">
      <c r="C8703" s="28"/>
      <c r="D8703" s="27" t="s">
        <v>2787</v>
      </c>
      <c r="E8703" s="27" t="s">
        <v>64</v>
      </c>
      <c r="F8703" s="29" t="s">
        <v>50</v>
      </c>
      <c r="G8703" s="27">
        <v>0.253</v>
      </c>
      <c r="H8703" s="30">
        <f>VLOOKUP(E8703,UPAH!$C:$F,4,0)</f>
        <v>98000</v>
      </c>
      <c r="I8703" s="31">
        <f t="shared" si="952"/>
        <v>24794</v>
      </c>
    </row>
    <row r="8704" spans="2:13" ht="15" customHeight="1">
      <c r="C8704" s="28"/>
      <c r="D8704" s="27" t="s">
        <v>49</v>
      </c>
      <c r="E8704" s="27" t="s">
        <v>66</v>
      </c>
      <c r="F8704" s="29" t="s">
        <v>50</v>
      </c>
      <c r="G8704" s="27">
        <v>5.0999999999999997E-2</v>
      </c>
      <c r="H8704" s="30">
        <f>VLOOKUP(E8704,UPAH!$C:$F,4,0)</f>
        <v>111000</v>
      </c>
      <c r="I8704" s="31">
        <f t="shared" si="952"/>
        <v>5661</v>
      </c>
    </row>
    <row r="8705" spans="2:13" ht="15" customHeight="1">
      <c r="C8705" s="28"/>
      <c r="D8705" s="28"/>
      <c r="E8705" s="28"/>
      <c r="F8705" s="34" t="s">
        <v>88</v>
      </c>
      <c r="G8705" s="35"/>
      <c r="H8705" s="33"/>
      <c r="I8705" s="32">
        <f>SUM(I8702:I8704)</f>
        <v>77513</v>
      </c>
    </row>
    <row r="8706" spans="2:13" ht="15" customHeight="1">
      <c r="C8706" s="27" t="s">
        <v>80</v>
      </c>
      <c r="D8706" s="27" t="s">
        <v>89</v>
      </c>
      <c r="E8706" s="28"/>
      <c r="F8706" s="28"/>
      <c r="G8706" s="28"/>
      <c r="H8706" s="33"/>
      <c r="I8706" s="28"/>
    </row>
    <row r="8707" spans="2:13" ht="15" customHeight="1">
      <c r="C8707" s="28"/>
      <c r="D8707" s="27" t="s">
        <v>2861</v>
      </c>
      <c r="E8707" s="27" t="s">
        <v>2862</v>
      </c>
      <c r="F8707" s="30" t="str">
        <f>VLOOKUP(E8707,MATERIAL!$C:$F,3,0)</f>
        <v>m</v>
      </c>
      <c r="G8707" s="27">
        <v>1</v>
      </c>
      <c r="H8707" s="30">
        <f>VLOOKUP(E8707,MATERIAL!$C:$F,4,0)</f>
        <v>54800</v>
      </c>
      <c r="I8707" s="31">
        <f t="shared" ref="I8707" si="953">+G8707*H8707</f>
        <v>54800</v>
      </c>
    </row>
    <row r="8708" spans="2:13" ht="15" customHeight="1">
      <c r="C8708" s="28"/>
      <c r="D8708" s="28"/>
      <c r="E8708" s="28"/>
      <c r="F8708" s="34" t="s">
        <v>90</v>
      </c>
      <c r="G8708" s="35"/>
      <c r="H8708" s="33"/>
      <c r="I8708" s="32">
        <f>SUM(I8707)</f>
        <v>54800</v>
      </c>
    </row>
    <row r="8709" spans="2:13" ht="15" customHeight="1">
      <c r="C8709" s="27" t="s">
        <v>81</v>
      </c>
      <c r="D8709" s="27" t="s">
        <v>91</v>
      </c>
      <c r="E8709" s="28"/>
      <c r="F8709" s="28"/>
      <c r="G8709" s="28"/>
      <c r="H8709" s="33"/>
      <c r="I8709" s="28"/>
    </row>
    <row r="8710" spans="2:13" ht="15" customHeight="1">
      <c r="C8710" s="28"/>
      <c r="D8710" s="27" t="s">
        <v>2790</v>
      </c>
      <c r="E8710" s="27" t="s">
        <v>2791</v>
      </c>
      <c r="F8710" s="27" t="s">
        <v>2792</v>
      </c>
      <c r="G8710" s="27">
        <v>4.2000000000000003E-2</v>
      </c>
      <c r="H8710" s="30">
        <f>VLOOKUP(E8710,[404]PERALATAN!$C:$F,4,0)</f>
        <v>128600</v>
      </c>
      <c r="I8710" s="31">
        <f t="shared" ref="I8710" si="954">+G8710*H8710</f>
        <v>5401.2000000000007</v>
      </c>
    </row>
    <row r="8711" spans="2:13" ht="15" customHeight="1">
      <c r="C8711" s="28"/>
      <c r="D8711" s="28"/>
      <c r="E8711" s="28"/>
      <c r="F8711" s="34" t="s">
        <v>92</v>
      </c>
      <c r="G8711" s="35"/>
      <c r="H8711" s="33"/>
      <c r="I8711" s="32">
        <f>SUM(I8710)</f>
        <v>5401.2000000000007</v>
      </c>
    </row>
    <row r="8712" spans="2:13" ht="15" customHeight="1">
      <c r="C8712" s="27" t="s">
        <v>82</v>
      </c>
      <c r="D8712" s="27" t="s">
        <v>93</v>
      </c>
      <c r="E8712" s="28"/>
      <c r="F8712" s="28"/>
      <c r="G8712" s="28"/>
      <c r="H8712" s="33"/>
      <c r="I8712" s="36">
        <f>I8705+I8708+I8711</f>
        <v>137714.20000000001</v>
      </c>
    </row>
    <row r="8713" spans="2:13" ht="15" customHeight="1">
      <c r="C8713" s="27" t="s">
        <v>83</v>
      </c>
      <c r="D8713" s="27" t="str">
        <f>+"Overhead &amp; Profit "&amp;$L$3*100&amp;"%"</f>
        <v>Overhead &amp; Profit 9,5%</v>
      </c>
      <c r="E8713" s="28"/>
      <c r="F8713" s="28"/>
      <c r="G8713" s="27">
        <f>$L$3</f>
        <v>9.5000000000000001E-2</v>
      </c>
      <c r="H8713" s="28"/>
      <c r="I8713" s="36">
        <f>G8713*I8712</f>
        <v>13082.849000000002</v>
      </c>
    </row>
    <row r="8714" spans="2:13" ht="15" customHeight="1">
      <c r="B8714" s="37" t="str">
        <f>+$M$17&amp;J8714</f>
        <v>PPP36</v>
      </c>
      <c r="C8714" s="27" t="s">
        <v>1</v>
      </c>
      <c r="D8714" s="27" t="s">
        <v>94</v>
      </c>
      <c r="E8714" s="28"/>
      <c r="F8714" s="28"/>
      <c r="G8714" s="28"/>
      <c r="H8714" s="33"/>
      <c r="I8714" s="36">
        <f>SUM(I8712:I8713)</f>
        <v>150797.049</v>
      </c>
      <c r="J8714" s="21">
        <v>36</v>
      </c>
    </row>
    <row r="8715" spans="2:13" ht="15" customHeight="1">
      <c r="B8715" s="26"/>
    </row>
    <row r="8716" spans="2:13" ht="15" customHeight="1">
      <c r="B8716" s="26"/>
      <c r="C8716" s="21" t="str">
        <f>VLOOKUP(B8731,'REKAP ANALISA'!$C:$G,3,0)</f>
        <v>(K3) Pemasangan 1 m pipa GIP Ø 200 mm</v>
      </c>
    </row>
    <row r="8717" spans="2:13" ht="15" customHeight="1">
      <c r="C8717" s="27" t="s">
        <v>0</v>
      </c>
      <c r="D8717" s="27" t="s">
        <v>60</v>
      </c>
      <c r="E8717" s="27" t="s">
        <v>59</v>
      </c>
      <c r="F8717" s="27" t="s">
        <v>61</v>
      </c>
      <c r="G8717" s="27" t="s">
        <v>62</v>
      </c>
      <c r="H8717" s="27" t="s">
        <v>85</v>
      </c>
      <c r="I8717" s="27" t="s">
        <v>86</v>
      </c>
    </row>
    <row r="8718" spans="2:13">
      <c r="C8718" s="27" t="s">
        <v>14</v>
      </c>
      <c r="D8718" s="27" t="s">
        <v>87</v>
      </c>
      <c r="E8718" s="28"/>
      <c r="F8718" s="28"/>
      <c r="G8718" s="28"/>
      <c r="H8718" s="28"/>
      <c r="I8718" s="28"/>
      <c r="M8718" s="21"/>
    </row>
    <row r="8719" spans="2:13">
      <c r="C8719" s="28"/>
      <c r="D8719" s="27" t="s">
        <v>53</v>
      </c>
      <c r="E8719" s="27" t="s">
        <v>63</v>
      </c>
      <c r="F8719" s="29" t="s">
        <v>50</v>
      </c>
      <c r="G8719" s="27">
        <v>0.79600000000000004</v>
      </c>
      <c r="H8719" s="30">
        <f>VLOOKUP(E8719,UPAH!$C:$F,4,0)</f>
        <v>93000</v>
      </c>
      <c r="I8719" s="31">
        <f t="shared" ref="I8719:I8721" si="955">+G8719*H8719</f>
        <v>74028</v>
      </c>
      <c r="M8719" s="21"/>
    </row>
    <row r="8720" spans="2:13" ht="15" customHeight="1">
      <c r="C8720" s="28"/>
      <c r="D8720" s="27" t="s">
        <v>2787</v>
      </c>
      <c r="E8720" s="27" t="s">
        <v>64</v>
      </c>
      <c r="F8720" s="29" t="s">
        <v>50</v>
      </c>
      <c r="G8720" s="27">
        <v>0.39800000000000002</v>
      </c>
      <c r="H8720" s="30">
        <f>VLOOKUP(E8720,UPAH!$C:$F,4,0)</f>
        <v>98000</v>
      </c>
      <c r="I8720" s="31">
        <f t="shared" si="955"/>
        <v>39004</v>
      </c>
    </row>
    <row r="8721" spans="2:13" ht="15" customHeight="1">
      <c r="C8721" s="28"/>
      <c r="D8721" s="27" t="s">
        <v>49</v>
      </c>
      <c r="E8721" s="27" t="s">
        <v>66</v>
      </c>
      <c r="F8721" s="29" t="s">
        <v>50</v>
      </c>
      <c r="G8721" s="27">
        <v>0.08</v>
      </c>
      <c r="H8721" s="30">
        <f>VLOOKUP(E8721,UPAH!$C:$F,4,0)</f>
        <v>111000</v>
      </c>
      <c r="I8721" s="31">
        <f t="shared" si="955"/>
        <v>8880</v>
      </c>
    </row>
    <row r="8722" spans="2:13" ht="15" customHeight="1">
      <c r="C8722" s="28"/>
      <c r="D8722" s="28"/>
      <c r="E8722" s="28"/>
      <c r="F8722" s="34" t="s">
        <v>88</v>
      </c>
      <c r="G8722" s="35"/>
      <c r="H8722" s="33"/>
      <c r="I8722" s="32">
        <f>SUM(I8719:I8721)</f>
        <v>121912</v>
      </c>
    </row>
    <row r="8723" spans="2:13" ht="15" customHeight="1">
      <c r="C8723" s="27" t="s">
        <v>80</v>
      </c>
      <c r="D8723" s="27" t="s">
        <v>89</v>
      </c>
      <c r="E8723" s="28"/>
      <c r="F8723" s="28"/>
      <c r="G8723" s="28"/>
      <c r="H8723" s="33"/>
      <c r="I8723" s="28"/>
    </row>
    <row r="8724" spans="2:13" ht="15" customHeight="1">
      <c r="C8724" s="28"/>
      <c r="D8724" s="27" t="s">
        <v>2863</v>
      </c>
      <c r="E8724" s="27" t="s">
        <v>2864</v>
      </c>
      <c r="F8724" s="30" t="str">
        <f>VLOOKUP(E8724,MATERIAL!$C:$F,3,0)</f>
        <v>m</v>
      </c>
      <c r="G8724" s="27">
        <v>1</v>
      </c>
      <c r="H8724" s="30">
        <f>VLOOKUP(E8724,MATERIAL!$C:$F,4,0)</f>
        <v>84600</v>
      </c>
      <c r="I8724" s="31">
        <f t="shared" ref="I8724" si="956">+G8724*H8724</f>
        <v>84600</v>
      </c>
    </row>
    <row r="8725" spans="2:13" ht="15" customHeight="1">
      <c r="C8725" s="28"/>
      <c r="D8725" s="28"/>
      <c r="E8725" s="28"/>
      <c r="F8725" s="34" t="s">
        <v>90</v>
      </c>
      <c r="G8725" s="35"/>
      <c r="H8725" s="33"/>
      <c r="I8725" s="32">
        <f>SUM(I8724)</f>
        <v>84600</v>
      </c>
    </row>
    <row r="8726" spans="2:13" ht="15" customHeight="1">
      <c r="C8726" s="27" t="s">
        <v>81</v>
      </c>
      <c r="D8726" s="27" t="s">
        <v>91</v>
      </c>
      <c r="E8726" s="28"/>
      <c r="F8726" s="28"/>
      <c r="G8726" s="28"/>
      <c r="H8726" s="33"/>
      <c r="I8726" s="28"/>
    </row>
    <row r="8727" spans="2:13" ht="15" customHeight="1">
      <c r="C8727" s="28"/>
      <c r="D8727" s="27" t="s">
        <v>2790</v>
      </c>
      <c r="E8727" s="27" t="s">
        <v>2791</v>
      </c>
      <c r="F8727" s="27" t="s">
        <v>2792</v>
      </c>
      <c r="G8727" s="27">
        <v>4.2000000000000003E-2</v>
      </c>
      <c r="H8727" s="30">
        <f>VLOOKUP(E8727,[404]PERALATAN!$C:$F,4,0)</f>
        <v>128600</v>
      </c>
      <c r="I8727" s="31">
        <f t="shared" ref="I8727" si="957">+G8727*H8727</f>
        <v>5401.2000000000007</v>
      </c>
    </row>
    <row r="8728" spans="2:13" ht="15" customHeight="1">
      <c r="C8728" s="28"/>
      <c r="D8728" s="28"/>
      <c r="E8728" s="28"/>
      <c r="F8728" s="34" t="s">
        <v>92</v>
      </c>
      <c r="G8728" s="35"/>
      <c r="H8728" s="33"/>
      <c r="I8728" s="32">
        <f>SUM(I8727)</f>
        <v>5401.2000000000007</v>
      </c>
    </row>
    <row r="8729" spans="2:13" ht="15" customHeight="1">
      <c r="C8729" s="27" t="s">
        <v>82</v>
      </c>
      <c r="D8729" s="27" t="s">
        <v>93</v>
      </c>
      <c r="E8729" s="28"/>
      <c r="F8729" s="28"/>
      <c r="G8729" s="28"/>
      <c r="H8729" s="33"/>
      <c r="I8729" s="36">
        <f>I8722+I8725+I8728</f>
        <v>211913.2</v>
      </c>
    </row>
    <row r="8730" spans="2:13" ht="15" customHeight="1">
      <c r="C8730" s="27" t="s">
        <v>83</v>
      </c>
      <c r="D8730" s="27" t="str">
        <f>+"Overhead &amp; Profit "&amp;$L$3*100&amp;"%"</f>
        <v>Overhead &amp; Profit 9,5%</v>
      </c>
      <c r="E8730" s="28"/>
      <c r="F8730" s="28"/>
      <c r="G8730" s="27">
        <f>$L$3</f>
        <v>9.5000000000000001E-2</v>
      </c>
      <c r="H8730" s="28"/>
      <c r="I8730" s="36">
        <f>G8730*I8729</f>
        <v>20131.754000000001</v>
      </c>
    </row>
    <row r="8731" spans="2:13" ht="15" customHeight="1">
      <c r="B8731" s="37" t="str">
        <f>+$M$17&amp;J8731</f>
        <v>PPP37</v>
      </c>
      <c r="C8731" s="27" t="s">
        <v>1</v>
      </c>
      <c r="D8731" s="27" t="s">
        <v>94</v>
      </c>
      <c r="E8731" s="28"/>
      <c r="F8731" s="28"/>
      <c r="G8731" s="28"/>
      <c r="H8731" s="33"/>
      <c r="I8731" s="36">
        <f>SUM(I8729:I8730)</f>
        <v>232044.95400000003</v>
      </c>
      <c r="J8731" s="21">
        <v>37</v>
      </c>
    </row>
    <row r="8732" spans="2:13" ht="15" customHeight="1">
      <c r="B8732" s="26"/>
    </row>
    <row r="8733" spans="2:13" ht="15" customHeight="1">
      <c r="B8733" s="26"/>
      <c r="C8733" s="21" t="str">
        <f>VLOOKUP(B8748,'REKAP ANALISA'!$C:$G,3,0)</f>
        <v>(K3) Pemasangan 1 m pipa GIP Ø 250 mm</v>
      </c>
    </row>
    <row r="8734" spans="2:13" ht="15" customHeight="1">
      <c r="C8734" s="27" t="s">
        <v>0</v>
      </c>
      <c r="D8734" s="27" t="s">
        <v>60</v>
      </c>
      <c r="E8734" s="27" t="s">
        <v>59</v>
      </c>
      <c r="F8734" s="27" t="s">
        <v>61</v>
      </c>
      <c r="G8734" s="27" t="s">
        <v>62</v>
      </c>
      <c r="H8734" s="27" t="s">
        <v>85</v>
      </c>
      <c r="I8734" s="27" t="s">
        <v>86</v>
      </c>
    </row>
    <row r="8735" spans="2:13">
      <c r="C8735" s="27" t="s">
        <v>14</v>
      </c>
      <c r="D8735" s="27" t="s">
        <v>87</v>
      </c>
      <c r="E8735" s="28"/>
      <c r="F8735" s="28"/>
      <c r="G8735" s="28"/>
      <c r="H8735" s="28"/>
      <c r="I8735" s="28"/>
      <c r="M8735" s="21"/>
    </row>
    <row r="8736" spans="2:13">
      <c r="C8736" s="28"/>
      <c r="D8736" s="27" t="s">
        <v>53</v>
      </c>
      <c r="E8736" s="27" t="s">
        <v>63</v>
      </c>
      <c r="F8736" s="29" t="s">
        <v>50</v>
      </c>
      <c r="G8736" s="27">
        <v>0.94899999999999995</v>
      </c>
      <c r="H8736" s="30">
        <f>VLOOKUP(E8736,UPAH!$C:$F,4,0)</f>
        <v>93000</v>
      </c>
      <c r="I8736" s="31">
        <f t="shared" ref="I8736:I8738" si="958">+G8736*H8736</f>
        <v>88257</v>
      </c>
      <c r="M8736" s="21"/>
    </row>
    <row r="8737" spans="2:13" ht="15" customHeight="1">
      <c r="C8737" s="28"/>
      <c r="D8737" s="27" t="s">
        <v>2787</v>
      </c>
      <c r="E8737" s="27" t="s">
        <v>64</v>
      </c>
      <c r="F8737" s="29" t="s">
        <v>50</v>
      </c>
      <c r="G8737" s="27">
        <v>0.47499999999999998</v>
      </c>
      <c r="H8737" s="30">
        <f>VLOOKUP(E8737,UPAH!$C:$F,4,0)</f>
        <v>98000</v>
      </c>
      <c r="I8737" s="31">
        <f t="shared" si="958"/>
        <v>46550</v>
      </c>
    </row>
    <row r="8738" spans="2:13" ht="15" customHeight="1">
      <c r="C8738" s="28"/>
      <c r="D8738" s="27" t="s">
        <v>49</v>
      </c>
      <c r="E8738" s="27" t="s">
        <v>66</v>
      </c>
      <c r="F8738" s="29" t="s">
        <v>50</v>
      </c>
      <c r="G8738" s="27">
        <v>9.5000000000000001E-2</v>
      </c>
      <c r="H8738" s="30">
        <f>VLOOKUP(E8738,UPAH!$C:$F,4,0)</f>
        <v>111000</v>
      </c>
      <c r="I8738" s="31">
        <f t="shared" si="958"/>
        <v>10545</v>
      </c>
    </row>
    <row r="8739" spans="2:13" ht="15" customHeight="1">
      <c r="C8739" s="28"/>
      <c r="D8739" s="28"/>
      <c r="E8739" s="28"/>
      <c r="F8739" s="34" t="s">
        <v>88</v>
      </c>
      <c r="G8739" s="35"/>
      <c r="H8739" s="33"/>
      <c r="I8739" s="32">
        <f>SUM(I8736:I8738)</f>
        <v>145352</v>
      </c>
    </row>
    <row r="8740" spans="2:13" ht="15" customHeight="1">
      <c r="C8740" s="27" t="s">
        <v>80</v>
      </c>
      <c r="D8740" s="27" t="s">
        <v>89</v>
      </c>
      <c r="E8740" s="28"/>
      <c r="F8740" s="28"/>
      <c r="G8740" s="28"/>
      <c r="H8740" s="33"/>
      <c r="I8740" s="28"/>
    </row>
    <row r="8741" spans="2:13" ht="15" customHeight="1">
      <c r="C8741" s="28"/>
      <c r="D8741" s="27" t="s">
        <v>2865</v>
      </c>
      <c r="E8741" s="27" t="s">
        <v>2866</v>
      </c>
      <c r="F8741" s="30" t="str">
        <f>VLOOKUP(E8741,MATERIAL!$C:$F,3,0)</f>
        <v>m</v>
      </c>
      <c r="G8741" s="27">
        <v>1</v>
      </c>
      <c r="H8741" s="30">
        <f>VLOOKUP(E8741,MATERIAL!$C:$F,4,0)</f>
        <v>132400</v>
      </c>
      <c r="I8741" s="31">
        <f t="shared" ref="I8741" si="959">+G8741*H8741</f>
        <v>132400</v>
      </c>
    </row>
    <row r="8742" spans="2:13" ht="15" customHeight="1">
      <c r="C8742" s="28"/>
      <c r="D8742" s="28"/>
      <c r="E8742" s="28"/>
      <c r="F8742" s="34" t="s">
        <v>90</v>
      </c>
      <c r="G8742" s="35"/>
      <c r="H8742" s="33"/>
      <c r="I8742" s="32">
        <f>SUM(I8741)</f>
        <v>132400</v>
      </c>
    </row>
    <row r="8743" spans="2:13" ht="15" customHeight="1">
      <c r="C8743" s="27" t="s">
        <v>81</v>
      </c>
      <c r="D8743" s="27" t="s">
        <v>91</v>
      </c>
      <c r="E8743" s="28"/>
      <c r="F8743" s="28"/>
      <c r="G8743" s="28"/>
      <c r="H8743" s="33"/>
      <c r="I8743" s="28"/>
    </row>
    <row r="8744" spans="2:13" ht="15" customHeight="1">
      <c r="C8744" s="28"/>
      <c r="D8744" s="27" t="s">
        <v>2790</v>
      </c>
      <c r="E8744" s="27" t="s">
        <v>2791</v>
      </c>
      <c r="F8744" s="27" t="s">
        <v>2792</v>
      </c>
      <c r="G8744" s="27">
        <v>4.2000000000000003E-2</v>
      </c>
      <c r="H8744" s="30">
        <f>VLOOKUP(E8744,[404]PERALATAN!$C:$F,4,0)</f>
        <v>128600</v>
      </c>
      <c r="I8744" s="31">
        <f t="shared" ref="I8744" si="960">+G8744*H8744</f>
        <v>5401.2000000000007</v>
      </c>
    </row>
    <row r="8745" spans="2:13" ht="15" customHeight="1">
      <c r="C8745" s="28"/>
      <c r="D8745" s="28"/>
      <c r="E8745" s="28"/>
      <c r="F8745" s="34" t="s">
        <v>92</v>
      </c>
      <c r="G8745" s="35"/>
      <c r="H8745" s="33"/>
      <c r="I8745" s="32">
        <f>SUM(I8744)</f>
        <v>5401.2000000000007</v>
      </c>
    </row>
    <row r="8746" spans="2:13" ht="15" customHeight="1">
      <c r="C8746" s="27" t="s">
        <v>82</v>
      </c>
      <c r="D8746" s="27" t="s">
        <v>93</v>
      </c>
      <c r="E8746" s="28"/>
      <c r="F8746" s="28"/>
      <c r="G8746" s="28"/>
      <c r="H8746" s="33"/>
      <c r="I8746" s="36">
        <f>I8739+I8742+I8745</f>
        <v>283153.2</v>
      </c>
    </row>
    <row r="8747" spans="2:13" ht="15" customHeight="1">
      <c r="C8747" s="27" t="s">
        <v>83</v>
      </c>
      <c r="D8747" s="27" t="str">
        <f>+"Overhead &amp; Profit "&amp;$L$3*100&amp;"%"</f>
        <v>Overhead &amp; Profit 9,5%</v>
      </c>
      <c r="E8747" s="28"/>
      <c r="F8747" s="28"/>
      <c r="G8747" s="27">
        <f>$L$3</f>
        <v>9.5000000000000001E-2</v>
      </c>
      <c r="H8747" s="28"/>
      <c r="I8747" s="36">
        <f>G8747*I8746</f>
        <v>26899.554</v>
      </c>
    </row>
    <row r="8748" spans="2:13" ht="15" customHeight="1">
      <c r="B8748" s="37" t="str">
        <f>+$M$17&amp;J8748</f>
        <v>PPP38</v>
      </c>
      <c r="C8748" s="27" t="s">
        <v>1</v>
      </c>
      <c r="D8748" s="27" t="s">
        <v>94</v>
      </c>
      <c r="E8748" s="28"/>
      <c r="F8748" s="28"/>
      <c r="G8748" s="28"/>
      <c r="H8748" s="33"/>
      <c r="I8748" s="36">
        <f>SUM(I8746:I8747)</f>
        <v>310052.75400000002</v>
      </c>
      <c r="J8748" s="21">
        <v>38</v>
      </c>
    </row>
    <row r="8749" spans="2:13" ht="15" customHeight="1">
      <c r="B8749" s="26"/>
    </row>
    <row r="8750" spans="2:13" ht="15" customHeight="1">
      <c r="B8750" s="26"/>
      <c r="C8750" s="21" t="str">
        <f>VLOOKUP(B8765,'REKAP ANALISA'!$C:$G,3,0)</f>
        <v>(K3) Pemasangan 1 m pipa GIP Ø 300 mm</v>
      </c>
    </row>
    <row r="8751" spans="2:13" ht="15" customHeight="1">
      <c r="C8751" s="27" t="s">
        <v>0</v>
      </c>
      <c r="D8751" s="27" t="s">
        <v>60</v>
      </c>
      <c r="E8751" s="27" t="s">
        <v>59</v>
      </c>
      <c r="F8751" s="27" t="s">
        <v>61</v>
      </c>
      <c r="G8751" s="27" t="s">
        <v>62</v>
      </c>
      <c r="H8751" s="27" t="s">
        <v>85</v>
      </c>
      <c r="I8751" s="27" t="s">
        <v>86</v>
      </c>
    </row>
    <row r="8752" spans="2:13">
      <c r="C8752" s="27" t="s">
        <v>14</v>
      </c>
      <c r="D8752" s="27" t="s">
        <v>87</v>
      </c>
      <c r="E8752" s="28"/>
      <c r="F8752" s="28"/>
      <c r="G8752" s="28"/>
      <c r="H8752" s="28"/>
      <c r="I8752" s="28"/>
      <c r="M8752" s="21"/>
    </row>
    <row r="8753" spans="2:13">
      <c r="C8753" s="28"/>
      <c r="D8753" s="27" t="s">
        <v>53</v>
      </c>
      <c r="E8753" s="27" t="s">
        <v>63</v>
      </c>
      <c r="F8753" s="29" t="s">
        <v>50</v>
      </c>
      <c r="G8753" s="27">
        <v>0.95799999999999996</v>
      </c>
      <c r="H8753" s="30">
        <f>VLOOKUP(E8753,UPAH!$C:$F,4,0)</f>
        <v>93000</v>
      </c>
      <c r="I8753" s="31">
        <f t="shared" ref="I8753:I8755" si="961">+G8753*H8753</f>
        <v>89094</v>
      </c>
      <c r="M8753" s="21"/>
    </row>
    <row r="8754" spans="2:13" ht="15" customHeight="1">
      <c r="C8754" s="28"/>
      <c r="D8754" s="27" t="s">
        <v>2787</v>
      </c>
      <c r="E8754" s="27" t="s">
        <v>64</v>
      </c>
      <c r="F8754" s="29" t="s">
        <v>50</v>
      </c>
      <c r="G8754" s="27">
        <v>0.47899999999999998</v>
      </c>
      <c r="H8754" s="30">
        <f>VLOOKUP(E8754,UPAH!$C:$F,4,0)</f>
        <v>98000</v>
      </c>
      <c r="I8754" s="31">
        <f t="shared" si="961"/>
        <v>46942</v>
      </c>
    </row>
    <row r="8755" spans="2:13" ht="15" customHeight="1">
      <c r="C8755" s="28"/>
      <c r="D8755" s="27" t="s">
        <v>49</v>
      </c>
      <c r="E8755" s="27" t="s">
        <v>66</v>
      </c>
      <c r="F8755" s="29" t="s">
        <v>50</v>
      </c>
      <c r="G8755" s="27">
        <v>9.6000000000000002E-2</v>
      </c>
      <c r="H8755" s="30">
        <f>VLOOKUP(E8755,UPAH!$C:$F,4,0)</f>
        <v>111000</v>
      </c>
      <c r="I8755" s="31">
        <f t="shared" si="961"/>
        <v>10656</v>
      </c>
    </row>
    <row r="8756" spans="2:13" ht="15" customHeight="1">
      <c r="C8756" s="28"/>
      <c r="D8756" s="28"/>
      <c r="E8756" s="28"/>
      <c r="F8756" s="34" t="s">
        <v>88</v>
      </c>
      <c r="G8756" s="35"/>
      <c r="H8756" s="33"/>
      <c r="I8756" s="32">
        <f>SUM(I8753:I8755)</f>
        <v>146692</v>
      </c>
    </row>
    <row r="8757" spans="2:13" ht="15" customHeight="1">
      <c r="C8757" s="27" t="s">
        <v>80</v>
      </c>
      <c r="D8757" s="27" t="s">
        <v>89</v>
      </c>
      <c r="E8757" s="28"/>
      <c r="F8757" s="28"/>
      <c r="G8757" s="28"/>
      <c r="H8757" s="33"/>
      <c r="I8757" s="28"/>
    </row>
    <row r="8758" spans="2:13" ht="15" customHeight="1">
      <c r="C8758" s="28"/>
      <c r="D8758" s="27" t="s">
        <v>2867</v>
      </c>
      <c r="E8758" s="27" t="s">
        <v>2868</v>
      </c>
      <c r="F8758" s="30" t="str">
        <f>VLOOKUP(E8758,MATERIAL!$C:$F,3,0)</f>
        <v>m</v>
      </c>
      <c r="G8758" s="27">
        <v>1</v>
      </c>
      <c r="H8758" s="30">
        <f>VLOOKUP(E8758,MATERIAL!$C:$F,4,0)</f>
        <v>200400</v>
      </c>
      <c r="I8758" s="31">
        <f t="shared" ref="I8758" si="962">+G8758*H8758</f>
        <v>200400</v>
      </c>
    </row>
    <row r="8759" spans="2:13" ht="15" customHeight="1">
      <c r="C8759" s="28"/>
      <c r="D8759" s="28"/>
      <c r="E8759" s="28"/>
      <c r="F8759" s="34" t="s">
        <v>90</v>
      </c>
      <c r="G8759" s="35"/>
      <c r="H8759" s="33"/>
      <c r="I8759" s="32">
        <f>SUM(I8758)</f>
        <v>200400</v>
      </c>
    </row>
    <row r="8760" spans="2:13" ht="15" customHeight="1">
      <c r="C8760" s="27" t="s">
        <v>81</v>
      </c>
      <c r="D8760" s="27" t="s">
        <v>91</v>
      </c>
      <c r="E8760" s="28"/>
      <c r="F8760" s="28"/>
      <c r="G8760" s="28"/>
      <c r="H8760" s="33"/>
      <c r="I8760" s="28"/>
    </row>
    <row r="8761" spans="2:13" ht="15" customHeight="1">
      <c r="C8761" s="28"/>
      <c r="D8761" s="27" t="s">
        <v>2790</v>
      </c>
      <c r="E8761" s="27" t="s">
        <v>2791</v>
      </c>
      <c r="F8761" s="27" t="s">
        <v>2792</v>
      </c>
      <c r="G8761" s="27">
        <v>4.2000000000000003E-2</v>
      </c>
      <c r="H8761" s="30">
        <f>VLOOKUP(E8761,[404]PERALATAN!$C:$F,4,0)</f>
        <v>128600</v>
      </c>
      <c r="I8761" s="31">
        <f t="shared" ref="I8761" si="963">+G8761*H8761</f>
        <v>5401.2000000000007</v>
      </c>
    </row>
    <row r="8762" spans="2:13" ht="15" customHeight="1">
      <c r="C8762" s="28"/>
      <c r="D8762" s="28"/>
      <c r="E8762" s="28"/>
      <c r="F8762" s="34" t="s">
        <v>92</v>
      </c>
      <c r="G8762" s="35"/>
      <c r="H8762" s="33"/>
      <c r="I8762" s="32">
        <f>SUM(I8761)</f>
        <v>5401.2000000000007</v>
      </c>
    </row>
    <row r="8763" spans="2:13" ht="15" customHeight="1">
      <c r="C8763" s="27" t="s">
        <v>82</v>
      </c>
      <c r="D8763" s="27" t="s">
        <v>93</v>
      </c>
      <c r="E8763" s="28"/>
      <c r="F8763" s="28"/>
      <c r="G8763" s="28"/>
      <c r="H8763" s="33"/>
      <c r="I8763" s="36">
        <f>I8756+I8759+I8762</f>
        <v>352493.2</v>
      </c>
    </row>
    <row r="8764" spans="2:13" ht="15" customHeight="1">
      <c r="C8764" s="27" t="s">
        <v>83</v>
      </c>
      <c r="D8764" s="27" t="str">
        <f>+"Overhead &amp; Profit "&amp;$L$3*100&amp;"%"</f>
        <v>Overhead &amp; Profit 9,5%</v>
      </c>
      <c r="E8764" s="28"/>
      <c r="F8764" s="28"/>
      <c r="G8764" s="27">
        <f>$L$3</f>
        <v>9.5000000000000001E-2</v>
      </c>
      <c r="H8764" s="28"/>
      <c r="I8764" s="36">
        <f>G8764*I8763</f>
        <v>33486.853999999999</v>
      </c>
    </row>
    <row r="8765" spans="2:13" ht="15" customHeight="1">
      <c r="B8765" s="37" t="str">
        <f>+$M$17&amp;J8765</f>
        <v>PPP39</v>
      </c>
      <c r="C8765" s="27" t="s">
        <v>1</v>
      </c>
      <c r="D8765" s="27" t="s">
        <v>94</v>
      </c>
      <c r="E8765" s="28"/>
      <c r="F8765" s="28"/>
      <c r="G8765" s="28"/>
      <c r="H8765" s="33"/>
      <c r="I8765" s="36">
        <f>SUM(I8763:I8764)</f>
        <v>385980.054</v>
      </c>
      <c r="J8765" s="21">
        <v>39</v>
      </c>
    </row>
    <row r="8766" spans="2:13" ht="15" customHeight="1">
      <c r="B8766" s="26"/>
    </row>
    <row r="8767" spans="2:13" ht="15" customHeight="1">
      <c r="B8767" s="26"/>
      <c r="C8767" s="21" t="str">
        <f>VLOOKUP(B8782,'REKAP ANALISA'!$C:$G,3,0)</f>
        <v>(K3) Pemasangan 1 m pipa GIP Ø 400 mm</v>
      </c>
    </row>
    <row r="8768" spans="2:13" ht="15" customHeight="1">
      <c r="C8768" s="27" t="s">
        <v>0</v>
      </c>
      <c r="D8768" s="27" t="s">
        <v>60</v>
      </c>
      <c r="E8768" s="27" t="s">
        <v>59</v>
      </c>
      <c r="F8768" s="27" t="s">
        <v>61</v>
      </c>
      <c r="G8768" s="27" t="s">
        <v>62</v>
      </c>
      <c r="H8768" s="27" t="s">
        <v>85</v>
      </c>
      <c r="I8768" s="27" t="s">
        <v>86</v>
      </c>
    </row>
    <row r="8769" spans="2:13">
      <c r="C8769" s="27" t="s">
        <v>14</v>
      </c>
      <c r="D8769" s="27" t="s">
        <v>87</v>
      </c>
      <c r="E8769" s="28"/>
      <c r="F8769" s="28"/>
      <c r="G8769" s="28"/>
      <c r="H8769" s="33"/>
      <c r="I8769" s="28"/>
      <c r="M8769" s="21"/>
    </row>
    <row r="8770" spans="2:13">
      <c r="C8770" s="28"/>
      <c r="D8770" s="27" t="s">
        <v>53</v>
      </c>
      <c r="E8770" s="27" t="s">
        <v>63</v>
      </c>
      <c r="F8770" s="29" t="s">
        <v>50</v>
      </c>
      <c r="G8770" s="27">
        <v>1.212</v>
      </c>
      <c r="H8770" s="30">
        <f>VLOOKUP(E8770,UPAH!$C:$F,4,0)</f>
        <v>93000</v>
      </c>
      <c r="I8770" s="31">
        <f t="shared" ref="I8770:I8772" si="964">+G8770*H8770</f>
        <v>112716</v>
      </c>
      <c r="M8770" s="21"/>
    </row>
    <row r="8771" spans="2:13" ht="15" customHeight="1">
      <c r="C8771" s="28"/>
      <c r="D8771" s="27" t="s">
        <v>2787</v>
      </c>
      <c r="E8771" s="27" t="s">
        <v>64</v>
      </c>
      <c r="F8771" s="29" t="s">
        <v>50</v>
      </c>
      <c r="G8771" s="27">
        <v>0.60599999999999998</v>
      </c>
      <c r="H8771" s="30">
        <f>VLOOKUP(E8771,UPAH!$C:$F,4,0)</f>
        <v>98000</v>
      </c>
      <c r="I8771" s="31">
        <f t="shared" si="964"/>
        <v>59388</v>
      </c>
    </row>
    <row r="8772" spans="2:13" ht="15" customHeight="1">
      <c r="C8772" s="28"/>
      <c r="D8772" s="27" t="s">
        <v>49</v>
      </c>
      <c r="E8772" s="27" t="s">
        <v>66</v>
      </c>
      <c r="F8772" s="29" t="s">
        <v>50</v>
      </c>
      <c r="G8772" s="27">
        <v>0.121</v>
      </c>
      <c r="H8772" s="30">
        <f>VLOOKUP(E8772,UPAH!$C:$F,4,0)</f>
        <v>111000</v>
      </c>
      <c r="I8772" s="31">
        <f t="shared" si="964"/>
        <v>13431</v>
      </c>
    </row>
    <row r="8773" spans="2:13" ht="15" customHeight="1">
      <c r="C8773" s="28"/>
      <c r="D8773" s="28"/>
      <c r="E8773" s="28"/>
      <c r="F8773" s="34" t="s">
        <v>88</v>
      </c>
      <c r="G8773" s="35"/>
      <c r="H8773" s="33"/>
      <c r="I8773" s="32">
        <f>SUM(I8770:I8772)</f>
        <v>185535</v>
      </c>
    </row>
    <row r="8774" spans="2:13" ht="15" customHeight="1">
      <c r="C8774" s="27" t="s">
        <v>80</v>
      </c>
      <c r="D8774" s="27" t="s">
        <v>89</v>
      </c>
      <c r="E8774" s="28"/>
      <c r="F8774" s="28"/>
      <c r="G8774" s="28"/>
      <c r="H8774" s="33"/>
      <c r="I8774" s="28"/>
    </row>
    <row r="8775" spans="2:13" ht="15" customHeight="1">
      <c r="C8775" s="28"/>
      <c r="D8775" s="27" t="s">
        <v>2869</v>
      </c>
      <c r="E8775" s="27" t="s">
        <v>2870</v>
      </c>
      <c r="F8775" s="30" t="str">
        <f>VLOOKUP(E8775,MATERIAL!$C:$F,3,0)</f>
        <v>m</v>
      </c>
      <c r="G8775" s="27">
        <v>1</v>
      </c>
      <c r="H8775" s="30">
        <f>VLOOKUP(E8775,MATERIAL!$C:$F,4,0)</f>
        <v>348100</v>
      </c>
      <c r="I8775" s="31">
        <f t="shared" ref="I8775" si="965">+G8775*H8775</f>
        <v>348100</v>
      </c>
    </row>
    <row r="8776" spans="2:13" ht="15" customHeight="1">
      <c r="C8776" s="28"/>
      <c r="D8776" s="28"/>
      <c r="E8776" s="28"/>
      <c r="F8776" s="34" t="s">
        <v>90</v>
      </c>
      <c r="G8776" s="35"/>
      <c r="H8776" s="33"/>
      <c r="I8776" s="32">
        <f>SUM(I8775)</f>
        <v>348100</v>
      </c>
    </row>
    <row r="8777" spans="2:13" ht="15" customHeight="1">
      <c r="C8777" s="27" t="s">
        <v>81</v>
      </c>
      <c r="D8777" s="27" t="s">
        <v>91</v>
      </c>
      <c r="E8777" s="28"/>
      <c r="F8777" s="28"/>
      <c r="G8777" s="28"/>
      <c r="H8777" s="33"/>
      <c r="I8777" s="28"/>
    </row>
    <row r="8778" spans="2:13" ht="15" customHeight="1">
      <c r="C8778" s="28"/>
      <c r="D8778" s="27" t="s">
        <v>2790</v>
      </c>
      <c r="E8778" s="27" t="s">
        <v>2791</v>
      </c>
      <c r="F8778" s="27" t="s">
        <v>2792</v>
      </c>
      <c r="G8778" s="27">
        <v>5.7500000000000002E-2</v>
      </c>
      <c r="H8778" s="30">
        <f>VLOOKUP(E8778,[404]PERALATAN!$C:$F,4,0)</f>
        <v>128600</v>
      </c>
      <c r="I8778" s="31">
        <f t="shared" ref="I8778" si="966">+G8778*H8778</f>
        <v>7394.5</v>
      </c>
    </row>
    <row r="8779" spans="2:13" ht="15" customHeight="1">
      <c r="C8779" s="28"/>
      <c r="D8779" s="28"/>
      <c r="E8779" s="28"/>
      <c r="F8779" s="34" t="s">
        <v>92</v>
      </c>
      <c r="G8779" s="35"/>
      <c r="H8779" s="33"/>
      <c r="I8779" s="32">
        <f>SUM(I8778)</f>
        <v>7394.5</v>
      </c>
    </row>
    <row r="8780" spans="2:13" ht="15" customHeight="1">
      <c r="C8780" s="27" t="s">
        <v>82</v>
      </c>
      <c r="D8780" s="27" t="s">
        <v>93</v>
      </c>
      <c r="E8780" s="28"/>
      <c r="F8780" s="28"/>
      <c r="G8780" s="28"/>
      <c r="H8780" s="33"/>
      <c r="I8780" s="36">
        <f>I8773+I8776+I8779</f>
        <v>541029.5</v>
      </c>
    </row>
    <row r="8781" spans="2:13" ht="15" customHeight="1">
      <c r="C8781" s="27" t="s">
        <v>83</v>
      </c>
      <c r="D8781" s="27" t="str">
        <f>+"Overhead &amp; Profit "&amp;$L$3*100&amp;"%"</f>
        <v>Overhead &amp; Profit 9,5%</v>
      </c>
      <c r="E8781" s="28"/>
      <c r="F8781" s="28"/>
      <c r="G8781" s="27">
        <f>$L$3</f>
        <v>9.5000000000000001E-2</v>
      </c>
      <c r="H8781" s="28"/>
      <c r="I8781" s="36">
        <f>G8781*I8780</f>
        <v>51397.802499999998</v>
      </c>
    </row>
    <row r="8782" spans="2:13" ht="15" customHeight="1">
      <c r="B8782" s="37" t="str">
        <f>+$M$17&amp;J8782</f>
        <v>PPP40</v>
      </c>
      <c r="C8782" s="27" t="s">
        <v>1</v>
      </c>
      <c r="D8782" s="27" t="s">
        <v>94</v>
      </c>
      <c r="E8782" s="28"/>
      <c r="F8782" s="28"/>
      <c r="G8782" s="28"/>
      <c r="H8782" s="33"/>
      <c r="I8782" s="36">
        <f>SUM(I8780:I8781)</f>
        <v>592427.30249999999</v>
      </c>
      <c r="J8782" s="21">
        <v>40</v>
      </c>
    </row>
    <row r="8783" spans="2:13" ht="15" customHeight="1">
      <c r="B8783" s="26"/>
    </row>
    <row r="8784" spans="2:13" ht="15" customHeight="1">
      <c r="B8784" s="26"/>
      <c r="C8784" s="21" t="str">
        <f>VLOOKUP(B8799,'REKAP ANALISA'!$C:$G,3,0)</f>
        <v>(K3) Pemasangan 1 m pipa GIP Ø 450 mm</v>
      </c>
    </row>
    <row r="8785" spans="2:13" ht="15" customHeight="1">
      <c r="C8785" s="27" t="s">
        <v>0</v>
      </c>
      <c r="D8785" s="27" t="s">
        <v>60</v>
      </c>
      <c r="E8785" s="27" t="s">
        <v>59</v>
      </c>
      <c r="F8785" s="27" t="s">
        <v>61</v>
      </c>
      <c r="G8785" s="27" t="s">
        <v>62</v>
      </c>
      <c r="H8785" s="27" t="s">
        <v>85</v>
      </c>
      <c r="I8785" s="27" t="s">
        <v>86</v>
      </c>
    </row>
    <row r="8786" spans="2:13">
      <c r="C8786" s="27" t="s">
        <v>14</v>
      </c>
      <c r="D8786" s="27" t="s">
        <v>87</v>
      </c>
      <c r="E8786" s="28"/>
      <c r="F8786" s="28"/>
      <c r="G8786" s="28"/>
      <c r="H8786" s="28"/>
      <c r="I8786" s="28"/>
      <c r="M8786" s="21"/>
    </row>
    <row r="8787" spans="2:13">
      <c r="C8787" s="28"/>
      <c r="D8787" s="27" t="s">
        <v>53</v>
      </c>
      <c r="E8787" s="27" t="s">
        <v>63</v>
      </c>
      <c r="F8787" s="29" t="s">
        <v>50</v>
      </c>
      <c r="G8787" s="27">
        <v>1.353</v>
      </c>
      <c r="H8787" s="30">
        <f>VLOOKUP(E8787,UPAH!$C:$F,4,0)</f>
        <v>93000</v>
      </c>
      <c r="I8787" s="31">
        <f t="shared" ref="I8787:I8789" si="967">+G8787*H8787</f>
        <v>125829</v>
      </c>
      <c r="M8787" s="21"/>
    </row>
    <row r="8788" spans="2:13" ht="15" customHeight="1">
      <c r="C8788" s="28"/>
      <c r="D8788" s="27" t="s">
        <v>2787</v>
      </c>
      <c r="E8788" s="27" t="s">
        <v>64</v>
      </c>
      <c r="F8788" s="29" t="s">
        <v>50</v>
      </c>
      <c r="G8788" s="27">
        <v>0.67600000000000005</v>
      </c>
      <c r="H8788" s="30">
        <f>VLOOKUP(E8788,UPAH!$C:$F,4,0)</f>
        <v>98000</v>
      </c>
      <c r="I8788" s="31">
        <f t="shared" si="967"/>
        <v>66248</v>
      </c>
    </row>
    <row r="8789" spans="2:13" ht="15" customHeight="1">
      <c r="C8789" s="28"/>
      <c r="D8789" s="27" t="s">
        <v>49</v>
      </c>
      <c r="E8789" s="27" t="s">
        <v>66</v>
      </c>
      <c r="F8789" s="29" t="s">
        <v>50</v>
      </c>
      <c r="G8789" s="27">
        <v>0.13500000000000001</v>
      </c>
      <c r="H8789" s="30">
        <f>VLOOKUP(E8789,UPAH!$C:$F,4,0)</f>
        <v>111000</v>
      </c>
      <c r="I8789" s="31">
        <f t="shared" si="967"/>
        <v>14985.000000000002</v>
      </c>
    </row>
    <row r="8790" spans="2:13" ht="15" customHeight="1">
      <c r="C8790" s="28"/>
      <c r="D8790" s="28"/>
      <c r="E8790" s="28"/>
      <c r="F8790" s="34" t="s">
        <v>88</v>
      </c>
      <c r="G8790" s="35"/>
      <c r="H8790" s="33"/>
      <c r="I8790" s="32">
        <f>SUM(I8787:I8789)</f>
        <v>207062</v>
      </c>
    </row>
    <row r="8791" spans="2:13" ht="15" customHeight="1">
      <c r="C8791" s="27" t="s">
        <v>80</v>
      </c>
      <c r="D8791" s="27" t="s">
        <v>89</v>
      </c>
      <c r="E8791" s="28"/>
      <c r="F8791" s="28"/>
      <c r="G8791" s="28"/>
      <c r="H8791" s="33"/>
      <c r="I8791" s="28"/>
    </row>
    <row r="8792" spans="2:13" ht="15" customHeight="1">
      <c r="C8792" s="28"/>
      <c r="D8792" s="27" t="s">
        <v>2871</v>
      </c>
      <c r="E8792" s="27" t="s">
        <v>2872</v>
      </c>
      <c r="F8792" s="30" t="str">
        <f>VLOOKUP(E8792,MATERIAL!$C:$F,3,0)</f>
        <v>m</v>
      </c>
      <c r="G8792" s="27">
        <v>1</v>
      </c>
      <c r="H8792" s="30">
        <f>VLOOKUP(E8792,MATERIAL!$C:$F,4,0)</f>
        <v>441000</v>
      </c>
      <c r="I8792" s="31">
        <f t="shared" ref="I8792" si="968">+G8792*H8792</f>
        <v>441000</v>
      </c>
    </row>
    <row r="8793" spans="2:13" ht="15" customHeight="1">
      <c r="C8793" s="28"/>
      <c r="D8793" s="28"/>
      <c r="E8793" s="28"/>
      <c r="F8793" s="34" t="s">
        <v>90</v>
      </c>
      <c r="G8793" s="35"/>
      <c r="H8793" s="33"/>
      <c r="I8793" s="32">
        <f>SUM(I8792)</f>
        <v>441000</v>
      </c>
    </row>
    <row r="8794" spans="2:13" ht="15" customHeight="1">
      <c r="C8794" s="27" t="s">
        <v>81</v>
      </c>
      <c r="D8794" s="27" t="s">
        <v>91</v>
      </c>
      <c r="E8794" s="28"/>
      <c r="F8794" s="28"/>
      <c r="G8794" s="28"/>
      <c r="H8794" s="33"/>
      <c r="I8794" s="28"/>
    </row>
    <row r="8795" spans="2:13" ht="15" customHeight="1">
      <c r="C8795" s="28"/>
      <c r="D8795" s="27" t="s">
        <v>2790</v>
      </c>
      <c r="E8795" s="27" t="s">
        <v>2791</v>
      </c>
      <c r="F8795" s="27" t="s">
        <v>2792</v>
      </c>
      <c r="G8795" s="27">
        <v>5.7500000000000002E-2</v>
      </c>
      <c r="H8795" s="30">
        <f>VLOOKUP(E8795,[404]PERALATAN!$C:$F,4,0)</f>
        <v>128600</v>
      </c>
      <c r="I8795" s="31">
        <f t="shared" ref="I8795" si="969">+G8795*H8795</f>
        <v>7394.5</v>
      </c>
    </row>
    <row r="8796" spans="2:13" ht="15" customHeight="1">
      <c r="C8796" s="28"/>
      <c r="D8796" s="28"/>
      <c r="E8796" s="28"/>
      <c r="F8796" s="34" t="s">
        <v>92</v>
      </c>
      <c r="G8796" s="35"/>
      <c r="H8796" s="33"/>
      <c r="I8796" s="32">
        <f>SUM(I8795)</f>
        <v>7394.5</v>
      </c>
    </row>
    <row r="8797" spans="2:13" ht="15" customHeight="1">
      <c r="C8797" s="27" t="s">
        <v>82</v>
      </c>
      <c r="D8797" s="27" t="s">
        <v>93</v>
      </c>
      <c r="E8797" s="28"/>
      <c r="F8797" s="28"/>
      <c r="G8797" s="28"/>
      <c r="H8797" s="33"/>
      <c r="I8797" s="36">
        <f>I8790+I8793+I8796</f>
        <v>655456.5</v>
      </c>
    </row>
    <row r="8798" spans="2:13" ht="15" customHeight="1">
      <c r="C8798" s="27" t="s">
        <v>83</v>
      </c>
      <c r="D8798" s="27" t="str">
        <f>+"Overhead &amp; Profit "&amp;$L$3*100&amp;"%"</f>
        <v>Overhead &amp; Profit 9,5%</v>
      </c>
      <c r="E8798" s="28"/>
      <c r="F8798" s="28"/>
      <c r="G8798" s="27">
        <f>$L$3</f>
        <v>9.5000000000000001E-2</v>
      </c>
      <c r="H8798" s="33"/>
      <c r="I8798" s="36">
        <f>G8798*I8797</f>
        <v>62268.3675</v>
      </c>
    </row>
    <row r="8799" spans="2:13" ht="15" customHeight="1">
      <c r="B8799" s="37" t="str">
        <f>+$M$17&amp;J8799</f>
        <v>PPP41</v>
      </c>
      <c r="C8799" s="27" t="s">
        <v>1</v>
      </c>
      <c r="D8799" s="27" t="s">
        <v>94</v>
      </c>
      <c r="E8799" s="28"/>
      <c r="F8799" s="28"/>
      <c r="G8799" s="28"/>
      <c r="H8799" s="33"/>
      <c r="I8799" s="36">
        <f>SUM(I8797:I8798)</f>
        <v>717724.86750000005</v>
      </c>
      <c r="J8799" s="21">
        <v>41</v>
      </c>
    </row>
    <row r="8800" spans="2:13" ht="15" customHeight="1">
      <c r="B8800" s="26"/>
    </row>
    <row r="8801" spans="2:13" ht="15" customHeight="1">
      <c r="B8801" s="26"/>
      <c r="C8801" s="21" t="str">
        <f>VLOOKUP(B8816,'REKAP ANALISA'!$C:$G,3,0)</f>
        <v>(K3) Pemasangan 1 m pipa GIP Ø 500 mm</v>
      </c>
    </row>
    <row r="8802" spans="2:13" ht="15" customHeight="1">
      <c r="C8802" s="27" t="s">
        <v>0</v>
      </c>
      <c r="D8802" s="27" t="s">
        <v>60</v>
      </c>
      <c r="E8802" s="27" t="s">
        <v>59</v>
      </c>
      <c r="F8802" s="27" t="s">
        <v>61</v>
      </c>
      <c r="G8802" s="27" t="s">
        <v>62</v>
      </c>
      <c r="H8802" s="27" t="s">
        <v>85</v>
      </c>
      <c r="I8802" s="27" t="s">
        <v>86</v>
      </c>
    </row>
    <row r="8803" spans="2:13">
      <c r="C8803" s="27" t="s">
        <v>14</v>
      </c>
      <c r="D8803" s="27" t="s">
        <v>87</v>
      </c>
      <c r="E8803" s="28"/>
      <c r="F8803" s="28"/>
      <c r="G8803" s="28"/>
      <c r="H8803" s="28"/>
      <c r="I8803" s="28"/>
      <c r="M8803" s="21"/>
    </row>
    <row r="8804" spans="2:13">
      <c r="C8804" s="28"/>
      <c r="D8804" s="27" t="s">
        <v>53</v>
      </c>
      <c r="E8804" s="27" t="s">
        <v>63</v>
      </c>
      <c r="F8804" s="29" t="s">
        <v>50</v>
      </c>
      <c r="G8804" s="27">
        <v>1.4690000000000001</v>
      </c>
      <c r="H8804" s="30">
        <f>VLOOKUP(E8804,UPAH!$C:$F,4,0)</f>
        <v>93000</v>
      </c>
      <c r="I8804" s="31">
        <f t="shared" ref="I8804:I8806" si="970">+G8804*H8804</f>
        <v>136617</v>
      </c>
      <c r="M8804" s="21"/>
    </row>
    <row r="8805" spans="2:13" ht="15" customHeight="1">
      <c r="C8805" s="28"/>
      <c r="D8805" s="27" t="s">
        <v>2787</v>
      </c>
      <c r="E8805" s="27" t="s">
        <v>64</v>
      </c>
      <c r="F8805" s="29" t="s">
        <v>50</v>
      </c>
      <c r="G8805" s="27">
        <v>0.73499999999999999</v>
      </c>
      <c r="H8805" s="30">
        <f>VLOOKUP(E8805,UPAH!$C:$F,4,0)</f>
        <v>98000</v>
      </c>
      <c r="I8805" s="31">
        <f t="shared" si="970"/>
        <v>72030</v>
      </c>
    </row>
    <row r="8806" spans="2:13" ht="15" customHeight="1">
      <c r="C8806" s="28"/>
      <c r="D8806" s="27" t="s">
        <v>49</v>
      </c>
      <c r="E8806" s="27" t="s">
        <v>66</v>
      </c>
      <c r="F8806" s="29" t="s">
        <v>50</v>
      </c>
      <c r="G8806" s="27">
        <v>0.14699999999999999</v>
      </c>
      <c r="H8806" s="30">
        <f>VLOOKUP(E8806,UPAH!$C:$F,4,0)</f>
        <v>111000</v>
      </c>
      <c r="I8806" s="31">
        <f t="shared" si="970"/>
        <v>16316.999999999998</v>
      </c>
    </row>
    <row r="8807" spans="2:13" ht="15" customHeight="1">
      <c r="C8807" s="28"/>
      <c r="D8807" s="28"/>
      <c r="E8807" s="28"/>
      <c r="F8807" s="34" t="s">
        <v>88</v>
      </c>
      <c r="G8807" s="35"/>
      <c r="H8807" s="33"/>
      <c r="I8807" s="32">
        <f>SUM(I8804:I8806)</f>
        <v>224964</v>
      </c>
    </row>
    <row r="8808" spans="2:13" ht="15" customHeight="1">
      <c r="C8808" s="27" t="s">
        <v>80</v>
      </c>
      <c r="D8808" s="27" t="s">
        <v>89</v>
      </c>
      <c r="E8808" s="28"/>
      <c r="F8808" s="28"/>
      <c r="G8808" s="28"/>
      <c r="H8808" s="33"/>
      <c r="I8808" s="28"/>
    </row>
    <row r="8809" spans="2:13" ht="15" customHeight="1">
      <c r="C8809" s="28"/>
      <c r="D8809" s="27" t="s">
        <v>2873</v>
      </c>
      <c r="E8809" s="27" t="s">
        <v>2874</v>
      </c>
      <c r="F8809" s="30" t="str">
        <f>VLOOKUP(E8809,MATERIAL!$C:$F,3,0)</f>
        <v>m</v>
      </c>
      <c r="G8809" s="27">
        <v>1</v>
      </c>
      <c r="H8809" s="30">
        <f>VLOOKUP(E8809,MATERIAL!$C:$F,4,0)</f>
        <v>526000</v>
      </c>
      <c r="I8809" s="31">
        <f t="shared" ref="I8809" si="971">+G8809*H8809</f>
        <v>526000</v>
      </c>
    </row>
    <row r="8810" spans="2:13" ht="15" customHeight="1">
      <c r="C8810" s="28"/>
      <c r="D8810" s="28"/>
      <c r="E8810" s="28"/>
      <c r="F8810" s="34" t="s">
        <v>90</v>
      </c>
      <c r="G8810" s="35"/>
      <c r="H8810" s="33"/>
      <c r="I8810" s="32">
        <f>SUM(I8809)</f>
        <v>526000</v>
      </c>
    </row>
    <row r="8811" spans="2:13" ht="15" customHeight="1">
      <c r="C8811" s="27" t="s">
        <v>81</v>
      </c>
      <c r="D8811" s="27" t="s">
        <v>91</v>
      </c>
      <c r="E8811" s="28"/>
      <c r="F8811" s="28"/>
      <c r="G8811" s="28"/>
      <c r="H8811" s="33"/>
      <c r="I8811" s="28"/>
    </row>
    <row r="8812" spans="2:13" ht="15" customHeight="1">
      <c r="C8812" s="28"/>
      <c r="D8812" s="27" t="s">
        <v>2790</v>
      </c>
      <c r="E8812" s="27" t="s">
        <v>2791</v>
      </c>
      <c r="F8812" s="27" t="s">
        <v>2792</v>
      </c>
      <c r="G8812" s="27">
        <v>7.6700000000000004E-2</v>
      </c>
      <c r="H8812" s="30">
        <f>VLOOKUP(E8812,[404]PERALATAN!$C:$F,4,0)</f>
        <v>128600</v>
      </c>
      <c r="I8812" s="31">
        <f t="shared" ref="I8812" si="972">+G8812*H8812</f>
        <v>9863.6200000000008</v>
      </c>
    </row>
    <row r="8813" spans="2:13" ht="15" customHeight="1">
      <c r="C8813" s="28"/>
      <c r="D8813" s="28"/>
      <c r="E8813" s="28"/>
      <c r="F8813" s="34" t="s">
        <v>92</v>
      </c>
      <c r="G8813" s="35"/>
      <c r="H8813" s="33"/>
      <c r="I8813" s="32">
        <f>SUM(I8812)</f>
        <v>9863.6200000000008</v>
      </c>
    </row>
    <row r="8814" spans="2:13" ht="15" customHeight="1">
      <c r="C8814" s="27" t="s">
        <v>82</v>
      </c>
      <c r="D8814" s="27" t="s">
        <v>93</v>
      </c>
      <c r="E8814" s="28"/>
      <c r="F8814" s="28"/>
      <c r="G8814" s="28"/>
      <c r="H8814" s="33"/>
      <c r="I8814" s="36">
        <f>I8807+I8810+I8813</f>
        <v>760827.62</v>
      </c>
    </row>
    <row r="8815" spans="2:13" ht="15" customHeight="1">
      <c r="C8815" s="27" t="s">
        <v>83</v>
      </c>
      <c r="D8815" s="27" t="str">
        <f>+"Overhead &amp; Profit "&amp;$L$3*100&amp;"%"</f>
        <v>Overhead &amp; Profit 9,5%</v>
      </c>
      <c r="E8815" s="28"/>
      <c r="F8815" s="28"/>
      <c r="G8815" s="27">
        <f>$L$3</f>
        <v>9.5000000000000001E-2</v>
      </c>
      <c r="H8815" s="33"/>
      <c r="I8815" s="36">
        <f>G8815*I8814</f>
        <v>72278.623900000006</v>
      </c>
    </row>
    <row r="8816" spans="2:13" ht="15" customHeight="1">
      <c r="B8816" s="37" t="str">
        <f>+$M$17&amp;J8816</f>
        <v>PPP42</v>
      </c>
      <c r="C8816" s="27" t="s">
        <v>1</v>
      </c>
      <c r="D8816" s="27" t="s">
        <v>94</v>
      </c>
      <c r="E8816" s="28"/>
      <c r="F8816" s="28"/>
      <c r="G8816" s="28"/>
      <c r="H8816" s="33"/>
      <c r="I8816" s="36">
        <f>SUM(I8814:I8815)</f>
        <v>833106.2439</v>
      </c>
      <c r="J8816" s="21">
        <v>42</v>
      </c>
    </row>
    <row r="8817" spans="2:13" ht="15" customHeight="1">
      <c r="B8817" s="26"/>
    </row>
    <row r="8818" spans="2:13" ht="15" customHeight="1">
      <c r="B8818" s="26"/>
      <c r="C8818" s="21" t="str">
        <f>VLOOKUP(B8833,'REKAP ANALISA'!$C:$G,3,0)</f>
        <v>(K3) Pemasangan 1 m pipa GIP Ø 600 mm</v>
      </c>
    </row>
    <row r="8819" spans="2:13" ht="15" customHeight="1">
      <c r="C8819" s="27" t="s">
        <v>0</v>
      </c>
      <c r="D8819" s="27" t="s">
        <v>60</v>
      </c>
      <c r="E8819" s="27" t="s">
        <v>59</v>
      </c>
      <c r="F8819" s="27" t="s">
        <v>61</v>
      </c>
      <c r="G8819" s="27" t="s">
        <v>62</v>
      </c>
      <c r="H8819" s="27" t="s">
        <v>85</v>
      </c>
      <c r="I8819" s="27" t="s">
        <v>86</v>
      </c>
    </row>
    <row r="8820" spans="2:13">
      <c r="C8820" s="27" t="s">
        <v>14</v>
      </c>
      <c r="D8820" s="27" t="s">
        <v>87</v>
      </c>
      <c r="E8820" s="28"/>
      <c r="F8820" s="28"/>
      <c r="G8820" s="28"/>
      <c r="H8820" s="28"/>
      <c r="I8820" s="28"/>
      <c r="M8820" s="21"/>
    </row>
    <row r="8821" spans="2:13">
      <c r="C8821" s="28"/>
      <c r="D8821" s="27" t="s">
        <v>53</v>
      </c>
      <c r="E8821" s="27" t="s">
        <v>63</v>
      </c>
      <c r="F8821" s="29" t="s">
        <v>50</v>
      </c>
      <c r="G8821" s="27">
        <v>1.327</v>
      </c>
      <c r="H8821" s="30">
        <f>VLOOKUP(E8821,UPAH!$C:$F,4,0)</f>
        <v>93000</v>
      </c>
      <c r="I8821" s="31">
        <f t="shared" ref="I8821:I8823" si="973">+G8821*H8821</f>
        <v>123411</v>
      </c>
      <c r="M8821" s="21"/>
    </row>
    <row r="8822" spans="2:13" ht="15" customHeight="1">
      <c r="C8822" s="28"/>
      <c r="D8822" s="27" t="s">
        <v>2787</v>
      </c>
      <c r="E8822" s="27" t="s">
        <v>64</v>
      </c>
      <c r="F8822" s="29" t="s">
        <v>50</v>
      </c>
      <c r="G8822" s="27">
        <v>0.66400000000000003</v>
      </c>
      <c r="H8822" s="30">
        <f>VLOOKUP(E8822,UPAH!$C:$F,4,0)</f>
        <v>98000</v>
      </c>
      <c r="I8822" s="31">
        <f t="shared" si="973"/>
        <v>65072</v>
      </c>
    </row>
    <row r="8823" spans="2:13" ht="15" customHeight="1">
      <c r="C8823" s="28"/>
      <c r="D8823" s="27" t="s">
        <v>49</v>
      </c>
      <c r="E8823" s="27" t="s">
        <v>66</v>
      </c>
      <c r="F8823" s="29" t="s">
        <v>50</v>
      </c>
      <c r="G8823" s="27">
        <v>0.13300000000000001</v>
      </c>
      <c r="H8823" s="30">
        <f>VLOOKUP(E8823,UPAH!$C:$F,4,0)</f>
        <v>111000</v>
      </c>
      <c r="I8823" s="31">
        <f t="shared" si="973"/>
        <v>14763</v>
      </c>
    </row>
    <row r="8824" spans="2:13" ht="15" customHeight="1">
      <c r="C8824" s="28"/>
      <c r="D8824" s="28"/>
      <c r="E8824" s="28"/>
      <c r="F8824" s="34" t="s">
        <v>88</v>
      </c>
      <c r="G8824" s="35"/>
      <c r="H8824" s="33"/>
      <c r="I8824" s="32">
        <f>SUM(I8821:I8823)</f>
        <v>203246</v>
      </c>
    </row>
    <row r="8825" spans="2:13" ht="15" customHeight="1">
      <c r="C8825" s="27" t="s">
        <v>80</v>
      </c>
      <c r="D8825" s="27" t="s">
        <v>89</v>
      </c>
      <c r="E8825" s="28"/>
      <c r="F8825" s="28"/>
      <c r="G8825" s="28"/>
      <c r="H8825" s="33"/>
      <c r="I8825" s="28"/>
    </row>
    <row r="8826" spans="2:13" ht="15" customHeight="1">
      <c r="C8826" s="28"/>
      <c r="D8826" s="27" t="s">
        <v>2875</v>
      </c>
      <c r="E8826" s="27" t="s">
        <v>2876</v>
      </c>
      <c r="F8826" s="30" t="str">
        <f>VLOOKUP(E8826,MATERIAL!$C:$F,3,0)</f>
        <v>m</v>
      </c>
      <c r="G8826" s="27">
        <v>1</v>
      </c>
      <c r="H8826" s="30">
        <f>VLOOKUP(E8826,MATERIAL!$C:$F,4,0)</f>
        <v>654000</v>
      </c>
      <c r="I8826" s="31">
        <f t="shared" ref="I8826" si="974">+G8826*H8826</f>
        <v>654000</v>
      </c>
    </row>
    <row r="8827" spans="2:13" ht="15" customHeight="1">
      <c r="C8827" s="28"/>
      <c r="D8827" s="28"/>
      <c r="E8827" s="28"/>
      <c r="F8827" s="34" t="s">
        <v>90</v>
      </c>
      <c r="G8827" s="35"/>
      <c r="H8827" s="33"/>
      <c r="I8827" s="32">
        <f>SUM(I8826)</f>
        <v>654000</v>
      </c>
    </row>
    <row r="8828" spans="2:13" ht="15" customHeight="1">
      <c r="C8828" s="27" t="s">
        <v>81</v>
      </c>
      <c r="D8828" s="27" t="s">
        <v>91</v>
      </c>
      <c r="E8828" s="28"/>
      <c r="F8828" s="28"/>
      <c r="G8828" s="28"/>
      <c r="H8828" s="33"/>
      <c r="I8828" s="28"/>
    </row>
    <row r="8829" spans="2:13" ht="15" customHeight="1">
      <c r="C8829" s="28"/>
      <c r="D8829" s="27" t="s">
        <v>2790</v>
      </c>
      <c r="E8829" s="27" t="s">
        <v>2791</v>
      </c>
      <c r="F8829" s="27" t="s">
        <v>2792</v>
      </c>
      <c r="G8829" s="27">
        <v>7.6700000000000004E-2</v>
      </c>
      <c r="H8829" s="30">
        <f>VLOOKUP(E8829,[404]PERALATAN!$C:$F,4,0)</f>
        <v>128600</v>
      </c>
      <c r="I8829" s="31">
        <f t="shared" ref="I8829" si="975">+G8829*H8829</f>
        <v>9863.6200000000008</v>
      </c>
    </row>
    <row r="8830" spans="2:13" ht="15" customHeight="1">
      <c r="C8830" s="28"/>
      <c r="D8830" s="28"/>
      <c r="E8830" s="28"/>
      <c r="F8830" s="34" t="s">
        <v>92</v>
      </c>
      <c r="G8830" s="35"/>
      <c r="H8830" s="33"/>
      <c r="I8830" s="32">
        <f>SUM(I8829)</f>
        <v>9863.6200000000008</v>
      </c>
    </row>
    <row r="8831" spans="2:13" ht="15" customHeight="1">
      <c r="C8831" s="27" t="s">
        <v>82</v>
      </c>
      <c r="D8831" s="27" t="s">
        <v>93</v>
      </c>
      <c r="E8831" s="28"/>
      <c r="F8831" s="28"/>
      <c r="G8831" s="28"/>
      <c r="H8831" s="33"/>
      <c r="I8831" s="36">
        <f>I8824+I8827+I8830</f>
        <v>867109.62</v>
      </c>
    </row>
    <row r="8832" spans="2:13" ht="15" customHeight="1">
      <c r="C8832" s="27" t="s">
        <v>83</v>
      </c>
      <c r="D8832" s="27" t="str">
        <f>+"Overhead &amp; Profit "&amp;$L$3*100&amp;"%"</f>
        <v>Overhead &amp; Profit 9,5%</v>
      </c>
      <c r="E8832" s="28"/>
      <c r="F8832" s="28"/>
      <c r="G8832" s="27">
        <f>$L$3</f>
        <v>9.5000000000000001E-2</v>
      </c>
      <c r="H8832" s="33"/>
      <c r="I8832" s="36">
        <f>G8832*I8831</f>
        <v>82375.4139</v>
      </c>
    </row>
    <row r="8833" spans="2:13" ht="15" customHeight="1">
      <c r="B8833" s="37" t="str">
        <f>+$M$17&amp;J8833</f>
        <v>PPP43</v>
      </c>
      <c r="C8833" s="27" t="s">
        <v>1</v>
      </c>
      <c r="D8833" s="27" t="s">
        <v>94</v>
      </c>
      <c r="E8833" s="28"/>
      <c r="F8833" s="28"/>
      <c r="G8833" s="28"/>
      <c r="H8833" s="33"/>
      <c r="I8833" s="36">
        <f>SUM(I8831:I8832)</f>
        <v>949485.03390000004</v>
      </c>
      <c r="J8833" s="21">
        <v>43</v>
      </c>
    </row>
    <row r="8834" spans="2:13" ht="15" customHeight="1">
      <c r="B8834" s="26"/>
    </row>
    <row r="8835" spans="2:13" ht="15" customHeight="1">
      <c r="B8835" s="26"/>
      <c r="C8835" s="21" t="str">
        <f>VLOOKUP(B8850,'REKAP ANALISA'!$C:$G,3,0)</f>
        <v>(K3) Pemasangan 1 m pipa GIP Ø 800 mm</v>
      </c>
    </row>
    <row r="8836" spans="2:13" ht="15" customHeight="1">
      <c r="C8836" s="27" t="s">
        <v>0</v>
      </c>
      <c r="D8836" s="27" t="s">
        <v>60</v>
      </c>
      <c r="E8836" s="27" t="s">
        <v>59</v>
      </c>
      <c r="F8836" s="27" t="s">
        <v>61</v>
      </c>
      <c r="G8836" s="27" t="s">
        <v>62</v>
      </c>
      <c r="H8836" s="27" t="s">
        <v>85</v>
      </c>
      <c r="I8836" s="27" t="s">
        <v>86</v>
      </c>
    </row>
    <row r="8837" spans="2:13">
      <c r="C8837" s="27" t="s">
        <v>14</v>
      </c>
      <c r="D8837" s="27" t="s">
        <v>87</v>
      </c>
      <c r="E8837" s="28"/>
      <c r="F8837" s="28"/>
      <c r="G8837" s="28"/>
      <c r="H8837" s="28"/>
      <c r="I8837" s="28"/>
      <c r="M8837" s="21"/>
    </row>
    <row r="8838" spans="2:13">
      <c r="C8838" s="28"/>
      <c r="D8838" s="27" t="s">
        <v>53</v>
      </c>
      <c r="E8838" s="27" t="s">
        <v>63</v>
      </c>
      <c r="F8838" s="29" t="s">
        <v>50</v>
      </c>
      <c r="G8838" s="27">
        <v>2.327</v>
      </c>
      <c r="H8838" s="30">
        <f>VLOOKUP(E8838,UPAH!$C:$F,4,0)</f>
        <v>93000</v>
      </c>
      <c r="I8838" s="31">
        <f t="shared" ref="I8838:I8840" si="976">+G8838*H8838</f>
        <v>216411</v>
      </c>
      <c r="M8838" s="21"/>
    </row>
    <row r="8839" spans="2:13" ht="15" customHeight="1">
      <c r="C8839" s="28"/>
      <c r="D8839" s="27" t="s">
        <v>2787</v>
      </c>
      <c r="E8839" s="27" t="s">
        <v>64</v>
      </c>
      <c r="F8839" s="29" t="s">
        <v>50</v>
      </c>
      <c r="G8839" s="27">
        <v>1.163</v>
      </c>
      <c r="H8839" s="30">
        <f>VLOOKUP(E8839,UPAH!$C:$F,4,0)</f>
        <v>98000</v>
      </c>
      <c r="I8839" s="31">
        <f t="shared" si="976"/>
        <v>113974</v>
      </c>
    </row>
    <row r="8840" spans="2:13" ht="15" customHeight="1">
      <c r="C8840" s="28"/>
      <c r="D8840" s="27" t="s">
        <v>49</v>
      </c>
      <c r="E8840" s="27" t="s">
        <v>66</v>
      </c>
      <c r="F8840" s="29" t="s">
        <v>50</v>
      </c>
      <c r="G8840" s="27">
        <v>0.23300000000000001</v>
      </c>
      <c r="H8840" s="30">
        <f>VLOOKUP(E8840,UPAH!$C:$F,4,0)</f>
        <v>111000</v>
      </c>
      <c r="I8840" s="31">
        <f t="shared" si="976"/>
        <v>25863</v>
      </c>
    </row>
    <row r="8841" spans="2:13" ht="15" customHeight="1">
      <c r="C8841" s="28"/>
      <c r="D8841" s="28"/>
      <c r="E8841" s="28"/>
      <c r="F8841" s="34" t="s">
        <v>88</v>
      </c>
      <c r="G8841" s="35"/>
      <c r="H8841" s="33"/>
      <c r="I8841" s="32">
        <f>SUM(I8838:I8840)</f>
        <v>356248</v>
      </c>
    </row>
    <row r="8842" spans="2:13" ht="15" customHeight="1">
      <c r="C8842" s="27" t="s">
        <v>80</v>
      </c>
      <c r="D8842" s="27" t="s">
        <v>89</v>
      </c>
      <c r="E8842" s="28"/>
      <c r="F8842" s="28"/>
      <c r="G8842" s="28"/>
      <c r="H8842" s="33"/>
      <c r="I8842" s="28"/>
    </row>
    <row r="8843" spans="2:13" ht="15" customHeight="1">
      <c r="C8843" s="28"/>
      <c r="D8843" s="27" t="s">
        <v>2877</v>
      </c>
      <c r="E8843" s="27" t="s">
        <v>2878</v>
      </c>
      <c r="F8843" s="30" t="str">
        <f>VLOOKUP(E8843,MATERIAL!$C:$F,3,0)</f>
        <v>m</v>
      </c>
      <c r="G8843" s="27">
        <v>1</v>
      </c>
      <c r="H8843" s="30">
        <f>VLOOKUP(E8843,MATERIAL!$C:$F,4,0)</f>
        <v>870000</v>
      </c>
      <c r="I8843" s="31">
        <f t="shared" ref="I8843" si="977">+G8843*H8843</f>
        <v>870000</v>
      </c>
    </row>
    <row r="8844" spans="2:13" ht="15" customHeight="1">
      <c r="C8844" s="28"/>
      <c r="D8844" s="28"/>
      <c r="E8844" s="28"/>
      <c r="F8844" s="34" t="s">
        <v>90</v>
      </c>
      <c r="G8844" s="35"/>
      <c r="H8844" s="33"/>
      <c r="I8844" s="32">
        <f>SUM(I8843)</f>
        <v>870000</v>
      </c>
    </row>
    <row r="8845" spans="2:13" ht="15" customHeight="1">
      <c r="C8845" s="27" t="s">
        <v>81</v>
      </c>
      <c r="D8845" s="27" t="s">
        <v>91</v>
      </c>
      <c r="E8845" s="28"/>
      <c r="F8845" s="28"/>
      <c r="G8845" s="28"/>
      <c r="H8845" s="33"/>
      <c r="I8845" s="28"/>
    </row>
    <row r="8846" spans="2:13" ht="15" customHeight="1">
      <c r="C8846" s="28"/>
      <c r="D8846" s="27" t="s">
        <v>2790</v>
      </c>
      <c r="E8846" s="27" t="s">
        <v>2791</v>
      </c>
      <c r="F8846" s="27" t="s">
        <v>2792</v>
      </c>
      <c r="G8846" s="27">
        <v>8.6300000000000002E-2</v>
      </c>
      <c r="H8846" s="30">
        <f>VLOOKUP(E8846,[404]PERALATAN!$C:$F,4,0)</f>
        <v>128600</v>
      </c>
      <c r="I8846" s="31">
        <f t="shared" ref="I8846" si="978">+G8846*H8846</f>
        <v>11098.18</v>
      </c>
    </row>
    <row r="8847" spans="2:13" ht="15" customHeight="1">
      <c r="C8847" s="28"/>
      <c r="D8847" s="28"/>
      <c r="E8847" s="28"/>
      <c r="F8847" s="34" t="s">
        <v>92</v>
      </c>
      <c r="G8847" s="35"/>
      <c r="H8847" s="33"/>
      <c r="I8847" s="32">
        <f>SUM(I8846)</f>
        <v>11098.18</v>
      </c>
    </row>
    <row r="8848" spans="2:13" ht="15" customHeight="1">
      <c r="C8848" s="27" t="s">
        <v>82</v>
      </c>
      <c r="D8848" s="27" t="s">
        <v>93</v>
      </c>
      <c r="E8848" s="28"/>
      <c r="F8848" s="28"/>
      <c r="G8848" s="28"/>
      <c r="H8848" s="33"/>
      <c r="I8848" s="36">
        <f>I8841+I8844+I8847</f>
        <v>1237346.18</v>
      </c>
    </row>
    <row r="8849" spans="2:13" ht="15" customHeight="1">
      <c r="C8849" s="27" t="s">
        <v>83</v>
      </c>
      <c r="D8849" s="27" t="str">
        <f>+"Overhead &amp; Profit "&amp;$L$3*100&amp;"%"</f>
        <v>Overhead &amp; Profit 9,5%</v>
      </c>
      <c r="E8849" s="28"/>
      <c r="F8849" s="28"/>
      <c r="G8849" s="27">
        <f>$L$3</f>
        <v>9.5000000000000001E-2</v>
      </c>
      <c r="H8849" s="33"/>
      <c r="I8849" s="36">
        <f>G8849*I8848</f>
        <v>117547.88709999999</v>
      </c>
    </row>
    <row r="8850" spans="2:13" ht="15" customHeight="1">
      <c r="B8850" s="37" t="str">
        <f>+$M$17&amp;J8850</f>
        <v>PPP44</v>
      </c>
      <c r="C8850" s="27" t="s">
        <v>1</v>
      </c>
      <c r="D8850" s="27" t="s">
        <v>94</v>
      </c>
      <c r="E8850" s="28"/>
      <c r="F8850" s="28"/>
      <c r="G8850" s="28"/>
      <c r="H8850" s="33"/>
      <c r="I8850" s="36">
        <f>SUM(I8848:I8849)</f>
        <v>1354894.0670999999</v>
      </c>
      <c r="J8850" s="21">
        <v>44</v>
      </c>
    </row>
    <row r="8851" spans="2:13" ht="15" customHeight="1">
      <c r="B8851" s="26"/>
    </row>
    <row r="8852" spans="2:13" ht="15" customHeight="1">
      <c r="B8852" s="26"/>
      <c r="C8852" s="21" t="str">
        <f>VLOOKUP(B8867,'REKAP ANALISA'!$C:$G,3,0)</f>
        <v>(K3) Pemasangan 1 m pipa GIP Ø 900 mm</v>
      </c>
    </row>
    <row r="8853" spans="2:13" ht="15" customHeight="1">
      <c r="C8853" s="27" t="s">
        <v>0</v>
      </c>
      <c r="D8853" s="27" t="s">
        <v>60</v>
      </c>
      <c r="E8853" s="27" t="s">
        <v>59</v>
      </c>
      <c r="F8853" s="27" t="s">
        <v>61</v>
      </c>
      <c r="G8853" s="27" t="s">
        <v>62</v>
      </c>
      <c r="H8853" s="27" t="s">
        <v>85</v>
      </c>
      <c r="I8853" s="27" t="s">
        <v>86</v>
      </c>
    </row>
    <row r="8854" spans="2:13">
      <c r="C8854" s="27" t="s">
        <v>14</v>
      </c>
      <c r="D8854" s="27" t="s">
        <v>87</v>
      </c>
      <c r="E8854" s="28"/>
      <c r="F8854" s="28"/>
      <c r="G8854" s="28"/>
      <c r="H8854" s="28"/>
      <c r="I8854" s="28"/>
      <c r="M8854" s="21"/>
    </row>
    <row r="8855" spans="2:13">
      <c r="C8855" s="28"/>
      <c r="D8855" s="27" t="s">
        <v>53</v>
      </c>
      <c r="E8855" s="27" t="s">
        <v>63</v>
      </c>
      <c r="F8855" s="29" t="s">
        <v>50</v>
      </c>
      <c r="G8855" s="27">
        <v>2.6230000000000002</v>
      </c>
      <c r="H8855" s="30">
        <f>VLOOKUP(E8855,UPAH!$C:$F,4,0)</f>
        <v>93000</v>
      </c>
      <c r="I8855" s="31">
        <f t="shared" ref="I8855:I8857" si="979">+G8855*H8855</f>
        <v>243939.00000000003</v>
      </c>
      <c r="M8855" s="21"/>
    </row>
    <row r="8856" spans="2:13" ht="15" customHeight="1">
      <c r="C8856" s="28"/>
      <c r="D8856" s="27" t="s">
        <v>2787</v>
      </c>
      <c r="E8856" s="27" t="s">
        <v>64</v>
      </c>
      <c r="F8856" s="29" t="s">
        <v>50</v>
      </c>
      <c r="G8856" s="27">
        <v>1.3120000000000001</v>
      </c>
      <c r="H8856" s="30">
        <f>VLOOKUP(E8856,UPAH!$C:$F,4,0)</f>
        <v>98000</v>
      </c>
      <c r="I8856" s="31">
        <f t="shared" si="979"/>
        <v>128576</v>
      </c>
    </row>
    <row r="8857" spans="2:13" ht="15" customHeight="1">
      <c r="C8857" s="28"/>
      <c r="D8857" s="27" t="s">
        <v>49</v>
      </c>
      <c r="E8857" s="27" t="s">
        <v>66</v>
      </c>
      <c r="F8857" s="29" t="s">
        <v>50</v>
      </c>
      <c r="G8857" s="27">
        <v>0.26200000000000001</v>
      </c>
      <c r="H8857" s="30">
        <f>VLOOKUP(E8857,UPAH!$C:$F,4,0)</f>
        <v>111000</v>
      </c>
      <c r="I8857" s="31">
        <f t="shared" si="979"/>
        <v>29082</v>
      </c>
    </row>
    <row r="8858" spans="2:13" ht="15" customHeight="1">
      <c r="C8858" s="28"/>
      <c r="D8858" s="28"/>
      <c r="E8858" s="28"/>
      <c r="F8858" s="34" t="s">
        <v>88</v>
      </c>
      <c r="G8858" s="35"/>
      <c r="H8858" s="33"/>
      <c r="I8858" s="32">
        <f>SUM(I8855:I8857)</f>
        <v>401597</v>
      </c>
    </row>
    <row r="8859" spans="2:13" ht="15" customHeight="1">
      <c r="C8859" s="27" t="s">
        <v>80</v>
      </c>
      <c r="D8859" s="27" t="s">
        <v>89</v>
      </c>
      <c r="E8859" s="28"/>
      <c r="F8859" s="28"/>
      <c r="G8859" s="28"/>
      <c r="H8859" s="33"/>
      <c r="I8859" s="28"/>
    </row>
    <row r="8860" spans="2:13" ht="15" customHeight="1">
      <c r="C8860" s="28"/>
      <c r="D8860" s="27" t="s">
        <v>2879</v>
      </c>
      <c r="E8860" s="27" t="s">
        <v>2880</v>
      </c>
      <c r="F8860" s="30" t="str">
        <f>VLOOKUP(E8860,MATERIAL!$C:$F,3,0)</f>
        <v>m</v>
      </c>
      <c r="G8860" s="27">
        <v>1</v>
      </c>
      <c r="H8860" s="30">
        <f>VLOOKUP(E8860,MATERIAL!$C:$F,4,0)</f>
        <v>1016000</v>
      </c>
      <c r="I8860" s="31">
        <f t="shared" ref="I8860" si="980">+G8860*H8860</f>
        <v>1016000</v>
      </c>
    </row>
    <row r="8861" spans="2:13" ht="15" customHeight="1">
      <c r="C8861" s="28"/>
      <c r="D8861" s="28"/>
      <c r="E8861" s="28"/>
      <c r="F8861" s="34" t="s">
        <v>90</v>
      </c>
      <c r="G8861" s="35"/>
      <c r="H8861" s="33"/>
      <c r="I8861" s="32">
        <f>SUM(I8860)</f>
        <v>1016000</v>
      </c>
    </row>
    <row r="8862" spans="2:13" ht="15" customHeight="1">
      <c r="C8862" s="27" t="s">
        <v>81</v>
      </c>
      <c r="D8862" s="27" t="s">
        <v>91</v>
      </c>
      <c r="E8862" s="28"/>
      <c r="F8862" s="28"/>
      <c r="G8862" s="28"/>
      <c r="H8862" s="33"/>
      <c r="I8862" s="28"/>
    </row>
    <row r="8863" spans="2:13" ht="15" customHeight="1">
      <c r="C8863" s="28"/>
      <c r="D8863" s="27" t="s">
        <v>2790</v>
      </c>
      <c r="E8863" s="27" t="s">
        <v>2791</v>
      </c>
      <c r="F8863" s="27" t="s">
        <v>2792</v>
      </c>
      <c r="G8863" s="27">
        <v>8.6300000000000002E-2</v>
      </c>
      <c r="H8863" s="30">
        <f>VLOOKUP(E8863,[404]PERALATAN!$C:$F,4,0)</f>
        <v>128600</v>
      </c>
      <c r="I8863" s="31">
        <f t="shared" ref="I8863" si="981">+G8863*H8863</f>
        <v>11098.18</v>
      </c>
    </row>
    <row r="8864" spans="2:13" ht="15" customHeight="1">
      <c r="C8864" s="28"/>
      <c r="D8864" s="28"/>
      <c r="E8864" s="28"/>
      <c r="F8864" s="34" t="s">
        <v>92</v>
      </c>
      <c r="G8864" s="35"/>
      <c r="H8864" s="33"/>
      <c r="I8864" s="32">
        <f>SUM(I8863)</f>
        <v>11098.18</v>
      </c>
    </row>
    <row r="8865" spans="2:13" ht="15" customHeight="1">
      <c r="C8865" s="27" t="s">
        <v>82</v>
      </c>
      <c r="D8865" s="27" t="s">
        <v>93</v>
      </c>
      <c r="E8865" s="28"/>
      <c r="F8865" s="28"/>
      <c r="G8865" s="28"/>
      <c r="H8865" s="33"/>
      <c r="I8865" s="36">
        <f>I8858+I8861+I8864</f>
        <v>1428695.18</v>
      </c>
    </row>
    <row r="8866" spans="2:13" ht="15" customHeight="1">
      <c r="C8866" s="27" t="s">
        <v>83</v>
      </c>
      <c r="D8866" s="27" t="str">
        <f>+"Overhead &amp; Profit "&amp;$L$3*100&amp;"%"</f>
        <v>Overhead &amp; Profit 9,5%</v>
      </c>
      <c r="E8866" s="28"/>
      <c r="F8866" s="28"/>
      <c r="G8866" s="27">
        <f>$L$3</f>
        <v>9.5000000000000001E-2</v>
      </c>
      <c r="H8866" s="33"/>
      <c r="I8866" s="36">
        <f>G8866*I8865</f>
        <v>135726.04209999999</v>
      </c>
    </row>
    <row r="8867" spans="2:13" ht="15" customHeight="1">
      <c r="B8867" s="37" t="str">
        <f>+$M$17&amp;J8867</f>
        <v>PPP45</v>
      </c>
      <c r="C8867" s="27" t="s">
        <v>1</v>
      </c>
      <c r="D8867" s="27" t="s">
        <v>94</v>
      </c>
      <c r="E8867" s="28"/>
      <c r="F8867" s="28"/>
      <c r="G8867" s="28"/>
      <c r="H8867" s="33"/>
      <c r="I8867" s="36">
        <f>SUM(I8865:I8866)</f>
        <v>1564421.2220999999</v>
      </c>
      <c r="J8867" s="21">
        <v>45</v>
      </c>
    </row>
    <row r="8868" spans="2:13" ht="15" customHeight="1">
      <c r="B8868" s="26"/>
    </row>
    <row r="8869" spans="2:13" ht="15" customHeight="1">
      <c r="B8869" s="26"/>
      <c r="C8869" s="21" t="str">
        <f>VLOOKUP(B8884,'REKAP ANALISA'!$C:$G,3,0)</f>
        <v>(K3) Pemasangan 1 m pipa GIP Ø 1000 mm</v>
      </c>
    </row>
    <row r="8870" spans="2:13" ht="15" customHeight="1">
      <c r="C8870" s="27" t="s">
        <v>0</v>
      </c>
      <c r="D8870" s="27" t="s">
        <v>60</v>
      </c>
      <c r="E8870" s="27" t="s">
        <v>59</v>
      </c>
      <c r="F8870" s="27" t="s">
        <v>61</v>
      </c>
      <c r="G8870" s="27" t="s">
        <v>62</v>
      </c>
      <c r="H8870" s="27" t="s">
        <v>85</v>
      </c>
      <c r="I8870" s="27" t="s">
        <v>86</v>
      </c>
    </row>
    <row r="8871" spans="2:13">
      <c r="C8871" s="27" t="s">
        <v>14</v>
      </c>
      <c r="D8871" s="27" t="s">
        <v>87</v>
      </c>
      <c r="E8871" s="28"/>
      <c r="F8871" s="28"/>
      <c r="G8871" s="28"/>
      <c r="H8871" s="28"/>
      <c r="I8871" s="28"/>
      <c r="M8871" s="21"/>
    </row>
    <row r="8872" spans="2:13">
      <c r="C8872" s="28"/>
      <c r="D8872" s="27" t="s">
        <v>53</v>
      </c>
      <c r="E8872" s="27" t="s">
        <v>63</v>
      </c>
      <c r="F8872" s="29" t="s">
        <v>50</v>
      </c>
      <c r="G8872" s="27">
        <v>2.911</v>
      </c>
      <c r="H8872" s="30">
        <f>VLOOKUP(E8872,UPAH!$C:$F,4,0)</f>
        <v>93000</v>
      </c>
      <c r="I8872" s="31">
        <f t="shared" ref="I8872:I8874" si="982">+G8872*H8872</f>
        <v>270723</v>
      </c>
      <c r="M8872" s="21"/>
    </row>
    <row r="8873" spans="2:13" ht="15" customHeight="1">
      <c r="C8873" s="28"/>
      <c r="D8873" s="27" t="s">
        <v>2787</v>
      </c>
      <c r="E8873" s="27" t="s">
        <v>64</v>
      </c>
      <c r="F8873" s="29" t="s">
        <v>50</v>
      </c>
      <c r="G8873" s="27">
        <v>1.456</v>
      </c>
      <c r="H8873" s="30">
        <f>VLOOKUP(E8873,UPAH!$C:$F,4,0)</f>
        <v>98000</v>
      </c>
      <c r="I8873" s="31">
        <f t="shared" si="982"/>
        <v>142688</v>
      </c>
    </row>
    <row r="8874" spans="2:13" ht="15" customHeight="1">
      <c r="C8874" s="28"/>
      <c r="D8874" s="27" t="s">
        <v>49</v>
      </c>
      <c r="E8874" s="27" t="s">
        <v>66</v>
      </c>
      <c r="F8874" s="29" t="s">
        <v>50</v>
      </c>
      <c r="G8874" s="27">
        <v>0.29099999999999998</v>
      </c>
      <c r="H8874" s="30">
        <f>VLOOKUP(E8874,UPAH!$C:$F,4,0)</f>
        <v>111000</v>
      </c>
      <c r="I8874" s="31">
        <f t="shared" si="982"/>
        <v>32300.999999999996</v>
      </c>
    </row>
    <row r="8875" spans="2:13" ht="15" customHeight="1">
      <c r="C8875" s="28"/>
      <c r="D8875" s="28"/>
      <c r="E8875" s="28"/>
      <c r="F8875" s="34" t="s">
        <v>88</v>
      </c>
      <c r="G8875" s="35"/>
      <c r="H8875" s="33"/>
      <c r="I8875" s="32">
        <f>SUM(I8872:I8874)</f>
        <v>445712</v>
      </c>
    </row>
    <row r="8876" spans="2:13" ht="15" customHeight="1">
      <c r="C8876" s="27" t="s">
        <v>80</v>
      </c>
      <c r="D8876" s="27" t="s">
        <v>89</v>
      </c>
      <c r="E8876" s="28"/>
      <c r="F8876" s="28"/>
      <c r="G8876" s="28"/>
      <c r="H8876" s="33"/>
      <c r="I8876" s="28"/>
    </row>
    <row r="8877" spans="2:13" ht="15" customHeight="1">
      <c r="C8877" s="28"/>
      <c r="D8877" s="27" t="s">
        <v>2881</v>
      </c>
      <c r="E8877" s="27" t="s">
        <v>2882</v>
      </c>
      <c r="F8877" s="30" t="str">
        <f>VLOOKUP(E8877,MATERIAL!$C:$F,3,0)</f>
        <v>m</v>
      </c>
      <c r="G8877" s="27">
        <v>1</v>
      </c>
      <c r="H8877" s="30">
        <f>VLOOKUP(E8877,MATERIAL!$C:$F,4,0)</f>
        <v>1087400</v>
      </c>
      <c r="I8877" s="31">
        <f t="shared" ref="I8877" si="983">+G8877*H8877</f>
        <v>1087400</v>
      </c>
    </row>
    <row r="8878" spans="2:13" ht="15" customHeight="1">
      <c r="C8878" s="28"/>
      <c r="D8878" s="28"/>
      <c r="E8878" s="28"/>
      <c r="F8878" s="34" t="s">
        <v>90</v>
      </c>
      <c r="G8878" s="35"/>
      <c r="H8878" s="33"/>
      <c r="I8878" s="32">
        <f>SUM(I8877)</f>
        <v>1087400</v>
      </c>
    </row>
    <row r="8879" spans="2:13" ht="15" customHeight="1">
      <c r="C8879" s="27" t="s">
        <v>81</v>
      </c>
      <c r="D8879" s="27" t="s">
        <v>91</v>
      </c>
      <c r="E8879" s="28"/>
      <c r="F8879" s="28"/>
      <c r="G8879" s="28"/>
      <c r="H8879" s="33"/>
      <c r="I8879" s="28"/>
    </row>
    <row r="8880" spans="2:13" ht="15" customHeight="1">
      <c r="C8880" s="28"/>
      <c r="D8880" s="27" t="s">
        <v>2790</v>
      </c>
      <c r="E8880" s="27" t="s">
        <v>2791</v>
      </c>
      <c r="F8880" s="27" t="s">
        <v>2792</v>
      </c>
      <c r="G8880" s="27">
        <v>8.6300000000000002E-2</v>
      </c>
      <c r="H8880" s="30">
        <f>VLOOKUP(E8880,[404]PERALATAN!$C:$F,4,0)</f>
        <v>128600</v>
      </c>
      <c r="I8880" s="31">
        <f t="shared" ref="I8880" si="984">+G8880*H8880</f>
        <v>11098.18</v>
      </c>
    </row>
    <row r="8881" spans="2:13" ht="15" customHeight="1">
      <c r="C8881" s="28"/>
      <c r="D8881" s="28"/>
      <c r="E8881" s="28"/>
      <c r="F8881" s="34" t="s">
        <v>92</v>
      </c>
      <c r="G8881" s="35"/>
      <c r="H8881" s="33"/>
      <c r="I8881" s="32">
        <f>SUM(I8880)</f>
        <v>11098.18</v>
      </c>
    </row>
    <row r="8882" spans="2:13" ht="15" customHeight="1">
      <c r="C8882" s="27" t="s">
        <v>82</v>
      </c>
      <c r="D8882" s="27" t="s">
        <v>93</v>
      </c>
      <c r="E8882" s="28"/>
      <c r="F8882" s="28"/>
      <c r="G8882" s="28"/>
      <c r="H8882" s="33"/>
      <c r="I8882" s="36">
        <f>I8875+I8878+I8881</f>
        <v>1544210.18</v>
      </c>
    </row>
    <row r="8883" spans="2:13" ht="15" customHeight="1">
      <c r="C8883" s="27" t="s">
        <v>83</v>
      </c>
      <c r="D8883" s="27" t="str">
        <f>+"Overhead &amp; Profit "&amp;$L$3*100&amp;"%"</f>
        <v>Overhead &amp; Profit 9,5%</v>
      </c>
      <c r="E8883" s="28"/>
      <c r="F8883" s="28"/>
      <c r="G8883" s="27">
        <f>$L$3</f>
        <v>9.5000000000000001E-2</v>
      </c>
      <c r="H8883" s="28"/>
      <c r="I8883" s="36">
        <f>G8883*I8882</f>
        <v>146699.96710000001</v>
      </c>
    </row>
    <row r="8884" spans="2:13" ht="15" customHeight="1">
      <c r="B8884" s="37" t="str">
        <f>+$M$17&amp;J8884</f>
        <v>PPP46</v>
      </c>
      <c r="C8884" s="27" t="s">
        <v>1</v>
      </c>
      <c r="D8884" s="27" t="s">
        <v>94</v>
      </c>
      <c r="E8884" s="28"/>
      <c r="F8884" s="28"/>
      <c r="G8884" s="28"/>
      <c r="H8884" s="33"/>
      <c r="I8884" s="36">
        <f>SUM(I8882:I8883)</f>
        <v>1690910.1470999999</v>
      </c>
      <c r="J8884" s="21">
        <v>46</v>
      </c>
    </row>
    <row r="8885" spans="2:13" ht="15" customHeight="1">
      <c r="B8885" s="26"/>
    </row>
    <row r="8886" spans="2:13" ht="15" customHeight="1">
      <c r="B8886" s="26"/>
      <c r="C8886" s="21" t="str">
        <f>VLOOKUP(B8901,'REKAP ANALISA'!$C:$G,3,0)</f>
        <v>(K3) Pemasangan 1 m pipa GIP Ø 1100 mm</v>
      </c>
    </row>
    <row r="8887" spans="2:13" ht="15" customHeight="1">
      <c r="C8887" s="27" t="s">
        <v>0</v>
      </c>
      <c r="D8887" s="27" t="s">
        <v>60</v>
      </c>
      <c r="E8887" s="27" t="s">
        <v>59</v>
      </c>
      <c r="F8887" s="27" t="s">
        <v>61</v>
      </c>
      <c r="G8887" s="27" t="s">
        <v>62</v>
      </c>
      <c r="H8887" s="27" t="s">
        <v>85</v>
      </c>
      <c r="I8887" s="27" t="s">
        <v>86</v>
      </c>
    </row>
    <row r="8888" spans="2:13">
      <c r="C8888" s="27" t="s">
        <v>14</v>
      </c>
      <c r="D8888" s="27" t="s">
        <v>87</v>
      </c>
      <c r="E8888" s="28"/>
      <c r="F8888" s="28"/>
      <c r="G8888" s="28"/>
      <c r="H8888" s="28"/>
      <c r="I8888" s="28"/>
      <c r="M8888" s="21"/>
    </row>
    <row r="8889" spans="2:13">
      <c r="C8889" s="28"/>
      <c r="D8889" s="27" t="s">
        <v>53</v>
      </c>
      <c r="E8889" s="27" t="s">
        <v>63</v>
      </c>
      <c r="F8889" s="29" t="s">
        <v>50</v>
      </c>
      <c r="G8889" s="27">
        <v>3.2</v>
      </c>
      <c r="H8889" s="30">
        <f>VLOOKUP(E8889,UPAH!$C:$F,4,0)</f>
        <v>93000</v>
      </c>
      <c r="I8889" s="31">
        <f t="shared" ref="I8889:I8891" si="985">+G8889*H8889</f>
        <v>297600</v>
      </c>
      <c r="M8889" s="21"/>
    </row>
    <row r="8890" spans="2:13" ht="15" customHeight="1">
      <c r="C8890" s="28"/>
      <c r="D8890" s="27" t="s">
        <v>2787</v>
      </c>
      <c r="E8890" s="27" t="s">
        <v>64</v>
      </c>
      <c r="F8890" s="29" t="s">
        <v>50</v>
      </c>
      <c r="G8890" s="27">
        <v>1.6</v>
      </c>
      <c r="H8890" s="30">
        <f>VLOOKUP(E8890,UPAH!$C:$F,4,0)</f>
        <v>98000</v>
      </c>
      <c r="I8890" s="31">
        <f t="shared" si="985"/>
        <v>156800</v>
      </c>
    </row>
    <row r="8891" spans="2:13" ht="15" customHeight="1">
      <c r="C8891" s="28"/>
      <c r="D8891" s="27" t="s">
        <v>49</v>
      </c>
      <c r="E8891" s="27" t="s">
        <v>66</v>
      </c>
      <c r="F8891" s="29" t="s">
        <v>50</v>
      </c>
      <c r="G8891" s="27">
        <v>0.32</v>
      </c>
      <c r="H8891" s="30">
        <f>VLOOKUP(E8891,UPAH!$C:$F,4,0)</f>
        <v>111000</v>
      </c>
      <c r="I8891" s="31">
        <f t="shared" si="985"/>
        <v>35520</v>
      </c>
    </row>
    <row r="8892" spans="2:13" ht="15" customHeight="1">
      <c r="C8892" s="28"/>
      <c r="D8892" s="28"/>
      <c r="E8892" s="28"/>
      <c r="F8892" s="34" t="s">
        <v>88</v>
      </c>
      <c r="G8892" s="35"/>
      <c r="H8892" s="33"/>
      <c r="I8892" s="32">
        <f>SUM(I8889:I8891)</f>
        <v>489920</v>
      </c>
    </row>
    <row r="8893" spans="2:13" ht="15" customHeight="1">
      <c r="C8893" s="27" t="s">
        <v>80</v>
      </c>
      <c r="D8893" s="27" t="s">
        <v>89</v>
      </c>
      <c r="E8893" s="28"/>
      <c r="F8893" s="28"/>
      <c r="G8893" s="28"/>
      <c r="H8893" s="33"/>
      <c r="I8893" s="28"/>
    </row>
    <row r="8894" spans="2:13" ht="15" customHeight="1">
      <c r="C8894" s="28"/>
      <c r="D8894" s="27" t="s">
        <v>2883</v>
      </c>
      <c r="E8894" s="27" t="s">
        <v>2884</v>
      </c>
      <c r="F8894" s="30" t="str">
        <f>VLOOKUP(E8894,MATERIAL!$C:$F,3,0)</f>
        <v>bh</v>
      </c>
      <c r="G8894" s="27">
        <v>1</v>
      </c>
      <c r="H8894" s="30">
        <f>VLOOKUP(E8894,MATERIAL!$C:$F,4,0)</f>
        <v>1399100</v>
      </c>
      <c r="I8894" s="31">
        <f t="shared" ref="I8894" si="986">+G8894*H8894</f>
        <v>1399100</v>
      </c>
    </row>
    <row r="8895" spans="2:13" ht="15" customHeight="1">
      <c r="C8895" s="28"/>
      <c r="D8895" s="28"/>
      <c r="E8895" s="28"/>
      <c r="F8895" s="34" t="s">
        <v>90</v>
      </c>
      <c r="G8895" s="35"/>
      <c r="H8895" s="33"/>
      <c r="I8895" s="32">
        <f>SUM(I8894)</f>
        <v>1399100</v>
      </c>
    </row>
    <row r="8896" spans="2:13" ht="15" customHeight="1">
      <c r="C8896" s="27" t="s">
        <v>81</v>
      </c>
      <c r="D8896" s="27" t="s">
        <v>91</v>
      </c>
      <c r="E8896" s="28"/>
      <c r="F8896" s="28"/>
      <c r="G8896" s="28"/>
      <c r="H8896" s="33"/>
      <c r="I8896" s="28"/>
    </row>
    <row r="8897" spans="2:13" ht="15" customHeight="1">
      <c r="C8897" s="28"/>
      <c r="D8897" s="27" t="s">
        <v>2790</v>
      </c>
      <c r="E8897" s="27" t="s">
        <v>2791</v>
      </c>
      <c r="F8897" s="27" t="s">
        <v>2792</v>
      </c>
      <c r="G8897" s="27">
        <v>8.6300000000000002E-2</v>
      </c>
      <c r="H8897" s="30">
        <f>VLOOKUP(E8897,[404]PERALATAN!$C:$F,4,0)</f>
        <v>128600</v>
      </c>
      <c r="I8897" s="31">
        <f t="shared" ref="I8897" si="987">+G8897*H8897</f>
        <v>11098.18</v>
      </c>
    </row>
    <row r="8898" spans="2:13" ht="15" customHeight="1">
      <c r="C8898" s="28"/>
      <c r="D8898" s="28"/>
      <c r="E8898" s="28"/>
      <c r="F8898" s="34" t="s">
        <v>92</v>
      </c>
      <c r="G8898" s="35"/>
      <c r="H8898" s="33"/>
      <c r="I8898" s="32">
        <f>SUM(I8897)</f>
        <v>11098.18</v>
      </c>
    </row>
    <row r="8899" spans="2:13" ht="15" customHeight="1">
      <c r="C8899" s="27" t="s">
        <v>82</v>
      </c>
      <c r="D8899" s="27" t="s">
        <v>93</v>
      </c>
      <c r="E8899" s="28"/>
      <c r="F8899" s="28"/>
      <c r="G8899" s="28"/>
      <c r="H8899" s="33"/>
      <c r="I8899" s="36">
        <f>I8892+I8895+I8898</f>
        <v>1900118.18</v>
      </c>
    </row>
    <row r="8900" spans="2:13" ht="15" customHeight="1">
      <c r="C8900" s="27" t="s">
        <v>83</v>
      </c>
      <c r="D8900" s="27" t="str">
        <f>+"Overhead &amp; Profit "&amp;$L$3*100&amp;"%"</f>
        <v>Overhead &amp; Profit 9,5%</v>
      </c>
      <c r="E8900" s="28"/>
      <c r="F8900" s="28"/>
      <c r="G8900" s="27">
        <f>$L$3</f>
        <v>9.5000000000000001E-2</v>
      </c>
      <c r="H8900" s="33"/>
      <c r="I8900" s="36">
        <f>G8900*I8899</f>
        <v>180511.22709999999</v>
      </c>
    </row>
    <row r="8901" spans="2:13" ht="15" customHeight="1">
      <c r="B8901" s="37" t="str">
        <f>+$M$17&amp;J8901</f>
        <v>PPP47</v>
      </c>
      <c r="C8901" s="27" t="s">
        <v>1</v>
      </c>
      <c r="D8901" s="27" t="s">
        <v>94</v>
      </c>
      <c r="E8901" s="28"/>
      <c r="F8901" s="28"/>
      <c r="G8901" s="28"/>
      <c r="H8901" s="33"/>
      <c r="I8901" s="36">
        <f>SUM(I8899:I8900)</f>
        <v>2080629.4071</v>
      </c>
      <c r="J8901" s="21">
        <v>47</v>
      </c>
    </row>
    <row r="8902" spans="2:13" ht="15" customHeight="1">
      <c r="B8902" s="26"/>
    </row>
    <row r="8903" spans="2:13" ht="15" customHeight="1">
      <c r="B8903" s="26"/>
      <c r="C8903" s="21" t="str">
        <f>VLOOKUP(B8918,'REKAP ANALISA'!$C:$G,3,0)</f>
        <v>(K3) Pemasangan 1 m pipa GIP Ø 1200 mm</v>
      </c>
    </row>
    <row r="8904" spans="2:13" ht="15" customHeight="1">
      <c r="C8904" s="27" t="s">
        <v>0</v>
      </c>
      <c r="D8904" s="27" t="s">
        <v>60</v>
      </c>
      <c r="E8904" s="27" t="s">
        <v>59</v>
      </c>
      <c r="F8904" s="27" t="s">
        <v>61</v>
      </c>
      <c r="G8904" s="27" t="s">
        <v>62</v>
      </c>
      <c r="H8904" s="27" t="s">
        <v>85</v>
      </c>
      <c r="I8904" s="27" t="s">
        <v>86</v>
      </c>
    </row>
    <row r="8905" spans="2:13">
      <c r="C8905" s="27" t="s">
        <v>14</v>
      </c>
      <c r="D8905" s="27" t="s">
        <v>87</v>
      </c>
      <c r="E8905" s="28"/>
      <c r="F8905" s="28"/>
      <c r="G8905" s="28"/>
      <c r="H8905" s="28"/>
      <c r="I8905" s="28"/>
      <c r="M8905" s="21"/>
    </row>
    <row r="8906" spans="2:13">
      <c r="C8906" s="28"/>
      <c r="D8906" s="27" t="s">
        <v>53</v>
      </c>
      <c r="E8906" s="27" t="s">
        <v>63</v>
      </c>
      <c r="F8906" s="29" t="s">
        <v>50</v>
      </c>
      <c r="G8906" s="27">
        <v>0.3488</v>
      </c>
      <c r="H8906" s="30">
        <f>VLOOKUP(E8906,UPAH!$C:$F,4,0)</f>
        <v>93000</v>
      </c>
      <c r="I8906" s="31">
        <f t="shared" ref="I8906:I8908" si="988">+G8906*H8906</f>
        <v>32438.400000000001</v>
      </c>
      <c r="M8906" s="21"/>
    </row>
    <row r="8907" spans="2:13" ht="15" customHeight="1">
      <c r="C8907" s="28"/>
      <c r="D8907" s="27" t="s">
        <v>2787</v>
      </c>
      <c r="E8907" s="27" t="s">
        <v>64</v>
      </c>
      <c r="F8907" s="29" t="s">
        <v>50</v>
      </c>
      <c r="G8907" s="27">
        <v>1.744</v>
      </c>
      <c r="H8907" s="30">
        <f>VLOOKUP(E8907,UPAH!$C:$F,4,0)</f>
        <v>98000</v>
      </c>
      <c r="I8907" s="31">
        <f t="shared" si="988"/>
        <v>170912</v>
      </c>
    </row>
    <row r="8908" spans="2:13" ht="15" customHeight="1">
      <c r="C8908" s="28"/>
      <c r="D8908" s="27" t="s">
        <v>49</v>
      </c>
      <c r="E8908" s="27" t="s">
        <v>66</v>
      </c>
      <c r="F8908" s="29" t="s">
        <v>50</v>
      </c>
      <c r="G8908" s="27">
        <v>0.34899999999999998</v>
      </c>
      <c r="H8908" s="30">
        <f>VLOOKUP(E8908,UPAH!$C:$F,4,0)</f>
        <v>111000</v>
      </c>
      <c r="I8908" s="31">
        <f t="shared" si="988"/>
        <v>38739</v>
      </c>
    </row>
    <row r="8909" spans="2:13" ht="15" customHeight="1">
      <c r="C8909" s="28"/>
      <c r="D8909" s="28"/>
      <c r="E8909" s="28"/>
      <c r="F8909" s="34" t="s">
        <v>88</v>
      </c>
      <c r="G8909" s="35"/>
      <c r="H8909" s="33"/>
      <c r="I8909" s="32">
        <f>SUM(I8906:I8908)</f>
        <v>242089.4</v>
      </c>
    </row>
    <row r="8910" spans="2:13" ht="15" customHeight="1">
      <c r="C8910" s="27" t="s">
        <v>80</v>
      </c>
      <c r="D8910" s="27" t="s">
        <v>89</v>
      </c>
      <c r="E8910" s="28"/>
      <c r="F8910" s="28"/>
      <c r="G8910" s="28"/>
      <c r="H8910" s="33"/>
      <c r="I8910" s="28"/>
    </row>
    <row r="8911" spans="2:13" ht="15" customHeight="1">
      <c r="C8911" s="28"/>
      <c r="D8911" s="27" t="s">
        <v>2885</v>
      </c>
      <c r="E8911" s="27" t="s">
        <v>2886</v>
      </c>
      <c r="F8911" s="30" t="str">
        <f>VLOOKUP(E8911,MATERIAL!$C:$F,3,0)</f>
        <v>m</v>
      </c>
      <c r="G8911" s="27">
        <v>1</v>
      </c>
      <c r="H8911" s="30">
        <f>VLOOKUP(E8911,MATERIAL!$C:$F,4,0)</f>
        <v>1528200</v>
      </c>
      <c r="I8911" s="31">
        <f t="shared" ref="I8911" si="989">+G8911*H8911</f>
        <v>1528200</v>
      </c>
    </row>
    <row r="8912" spans="2:13" ht="15" customHeight="1">
      <c r="C8912" s="28"/>
      <c r="D8912" s="28"/>
      <c r="E8912" s="28"/>
      <c r="F8912" s="34" t="s">
        <v>90</v>
      </c>
      <c r="G8912" s="35"/>
      <c r="H8912" s="33"/>
      <c r="I8912" s="32">
        <f>SUM(I8911)</f>
        <v>1528200</v>
      </c>
    </row>
    <row r="8913" spans="2:13" ht="15" customHeight="1">
      <c r="C8913" s="27" t="s">
        <v>81</v>
      </c>
      <c r="D8913" s="27" t="s">
        <v>91</v>
      </c>
      <c r="E8913" s="28"/>
      <c r="F8913" s="28"/>
      <c r="G8913" s="28"/>
      <c r="H8913" s="33"/>
      <c r="I8913" s="28"/>
    </row>
    <row r="8914" spans="2:13" ht="15" customHeight="1">
      <c r="C8914" s="28"/>
      <c r="D8914" s="27" t="s">
        <v>2790</v>
      </c>
      <c r="E8914" s="27" t="s">
        <v>2791</v>
      </c>
      <c r="F8914" s="27" t="s">
        <v>2792</v>
      </c>
      <c r="G8914" s="27">
        <v>8.6300000000000002E-2</v>
      </c>
      <c r="H8914" s="30">
        <f>VLOOKUP(E8914,[404]PERALATAN!$C:$F,4,0)</f>
        <v>128600</v>
      </c>
      <c r="I8914" s="31">
        <f t="shared" ref="I8914" si="990">+G8914*H8914</f>
        <v>11098.18</v>
      </c>
    </row>
    <row r="8915" spans="2:13" ht="15" customHeight="1">
      <c r="C8915" s="28"/>
      <c r="D8915" s="28"/>
      <c r="E8915" s="28"/>
      <c r="F8915" s="34" t="s">
        <v>92</v>
      </c>
      <c r="G8915" s="35"/>
      <c r="H8915" s="33"/>
      <c r="I8915" s="32">
        <f>SUM(I8914)</f>
        <v>11098.18</v>
      </c>
    </row>
    <row r="8916" spans="2:13" ht="15" customHeight="1">
      <c r="C8916" s="27" t="s">
        <v>82</v>
      </c>
      <c r="D8916" s="27" t="s">
        <v>93</v>
      </c>
      <c r="E8916" s="28"/>
      <c r="F8916" s="28"/>
      <c r="G8916" s="28"/>
      <c r="H8916" s="33"/>
      <c r="I8916" s="36">
        <f>I8909+I8912+I8915</f>
        <v>1781387.5799999998</v>
      </c>
    </row>
    <row r="8917" spans="2:13" ht="15" customHeight="1">
      <c r="C8917" s="27" t="s">
        <v>83</v>
      </c>
      <c r="D8917" s="27" t="str">
        <f>+"Overhead &amp; Profit "&amp;$L$3*100&amp;"%"</f>
        <v>Overhead &amp; Profit 9,5%</v>
      </c>
      <c r="E8917" s="28"/>
      <c r="F8917" s="28"/>
      <c r="G8917" s="27">
        <f>$L$3</f>
        <v>9.5000000000000001E-2</v>
      </c>
      <c r="H8917" s="28"/>
      <c r="I8917" s="36">
        <f>G8917*I8916</f>
        <v>169231.82009999998</v>
      </c>
    </row>
    <row r="8918" spans="2:13" ht="15" customHeight="1">
      <c r="B8918" s="37" t="str">
        <f>+$M$17&amp;J8918</f>
        <v>PPP48</v>
      </c>
      <c r="C8918" s="27" t="s">
        <v>1</v>
      </c>
      <c r="D8918" s="27" t="s">
        <v>94</v>
      </c>
      <c r="E8918" s="28"/>
      <c r="F8918" s="28"/>
      <c r="G8918" s="28"/>
      <c r="H8918" s="33"/>
      <c r="I8918" s="36">
        <f>SUM(I8916:I8917)</f>
        <v>1950619.4000999997</v>
      </c>
      <c r="J8918" s="21">
        <v>48</v>
      </c>
    </row>
    <row r="8919" spans="2:13" ht="15" customHeight="1">
      <c r="B8919" s="26"/>
    </row>
    <row r="8920" spans="2:13" ht="15" customHeight="1">
      <c r="B8920" s="26"/>
      <c r="C8920" s="21" t="str">
        <f>VLOOKUP(B8935,'REKAP ANALISA'!$C:$G,3,0)</f>
        <v>(K3) Pemasangan 1 m pipa DCI Ø 100 mm</v>
      </c>
    </row>
    <row r="8921" spans="2:13" ht="15" customHeight="1">
      <c r="C8921" s="27" t="s">
        <v>0</v>
      </c>
      <c r="D8921" s="27" t="s">
        <v>60</v>
      </c>
      <c r="E8921" s="27" t="s">
        <v>59</v>
      </c>
      <c r="F8921" s="27" t="s">
        <v>61</v>
      </c>
      <c r="G8921" s="27" t="s">
        <v>62</v>
      </c>
      <c r="H8921" s="27" t="s">
        <v>85</v>
      </c>
      <c r="I8921" s="27" t="s">
        <v>86</v>
      </c>
    </row>
    <row r="8922" spans="2:13">
      <c r="C8922" s="27" t="s">
        <v>14</v>
      </c>
      <c r="D8922" s="27" t="s">
        <v>87</v>
      </c>
      <c r="E8922" s="28"/>
      <c r="F8922" s="28"/>
      <c r="G8922" s="28"/>
      <c r="H8922" s="28"/>
      <c r="I8922" s="28"/>
      <c r="M8922" s="21"/>
    </row>
    <row r="8923" spans="2:13">
      <c r="C8923" s="28"/>
      <c r="D8923" s="27" t="s">
        <v>53</v>
      </c>
      <c r="E8923" s="27" t="s">
        <v>63</v>
      </c>
      <c r="F8923" s="29" t="s">
        <v>50</v>
      </c>
      <c r="G8923" s="27">
        <v>0.48899999999999999</v>
      </c>
      <c r="H8923" s="30">
        <f>VLOOKUP(E8923,UPAH!$C:$F,4,0)</f>
        <v>93000</v>
      </c>
      <c r="I8923" s="31">
        <f t="shared" ref="I8923:I8925" si="991">+G8923*H8923</f>
        <v>45477</v>
      </c>
      <c r="M8923" s="21"/>
    </row>
    <row r="8924" spans="2:13" ht="15" customHeight="1">
      <c r="C8924" s="28"/>
      <c r="D8924" s="27" t="s">
        <v>2787</v>
      </c>
      <c r="E8924" s="27" t="s">
        <v>64</v>
      </c>
      <c r="F8924" s="29" t="s">
        <v>50</v>
      </c>
      <c r="G8924" s="27">
        <v>9.8000000000000004E-2</v>
      </c>
      <c r="H8924" s="30">
        <f>VLOOKUP(E8924,UPAH!$C:$F,4,0)</f>
        <v>98000</v>
      </c>
      <c r="I8924" s="31">
        <f t="shared" si="991"/>
        <v>9604</v>
      </c>
    </row>
    <row r="8925" spans="2:13" ht="15" customHeight="1">
      <c r="C8925" s="28"/>
      <c r="D8925" s="27" t="s">
        <v>49</v>
      </c>
      <c r="E8925" s="27" t="s">
        <v>66</v>
      </c>
      <c r="F8925" s="29" t="s">
        <v>50</v>
      </c>
      <c r="G8925" s="27">
        <v>4.9000000000000002E-2</v>
      </c>
      <c r="H8925" s="30">
        <f>VLOOKUP(E8925,UPAH!$C:$F,4,0)</f>
        <v>111000</v>
      </c>
      <c r="I8925" s="31">
        <f t="shared" si="991"/>
        <v>5439</v>
      </c>
    </row>
    <row r="8926" spans="2:13" ht="15" customHeight="1">
      <c r="C8926" s="28"/>
      <c r="D8926" s="28"/>
      <c r="E8926" s="28"/>
      <c r="F8926" s="34" t="s">
        <v>88</v>
      </c>
      <c r="G8926" s="35"/>
      <c r="H8926" s="33"/>
      <c r="I8926" s="32">
        <f>SUM(I8923:I8925)</f>
        <v>60520</v>
      </c>
    </row>
    <row r="8927" spans="2:13" ht="15" customHeight="1">
      <c r="C8927" s="27" t="s">
        <v>80</v>
      </c>
      <c r="D8927" s="27" t="s">
        <v>89</v>
      </c>
      <c r="E8927" s="28"/>
      <c r="F8927" s="28"/>
      <c r="G8927" s="28"/>
      <c r="H8927" s="33"/>
      <c r="I8927" s="28"/>
    </row>
    <row r="8928" spans="2:13" ht="15" customHeight="1">
      <c r="C8928" s="28"/>
      <c r="D8928" s="27" t="s">
        <v>2887</v>
      </c>
      <c r="E8928" s="27" t="s">
        <v>2888</v>
      </c>
      <c r="F8928" s="30" t="str">
        <f>VLOOKUP(E8928,MATERIAL!$C:$F,3,0)</f>
        <v>m</v>
      </c>
      <c r="G8928" s="27">
        <v>1</v>
      </c>
      <c r="H8928" s="30">
        <f>VLOOKUP(E8928,MATERIAL!$C:$F,4,0)</f>
        <v>23500</v>
      </c>
      <c r="I8928" s="31">
        <f t="shared" ref="I8928" si="992">+G8928*H8928</f>
        <v>23500</v>
      </c>
    </row>
    <row r="8929" spans="2:13" ht="15" customHeight="1">
      <c r="C8929" s="28"/>
      <c r="D8929" s="28"/>
      <c r="E8929" s="28"/>
      <c r="F8929" s="34" t="s">
        <v>90</v>
      </c>
      <c r="G8929" s="35"/>
      <c r="H8929" s="33"/>
      <c r="I8929" s="32">
        <f>SUM(I8928)</f>
        <v>23500</v>
      </c>
    </row>
    <row r="8930" spans="2:13" ht="15" customHeight="1">
      <c r="C8930" s="27" t="s">
        <v>81</v>
      </c>
      <c r="D8930" s="27" t="s">
        <v>91</v>
      </c>
      <c r="E8930" s="28"/>
      <c r="F8930" s="28"/>
      <c r="G8930" s="28"/>
      <c r="H8930" s="33"/>
      <c r="I8930" s="28"/>
    </row>
    <row r="8931" spans="2:13" ht="15" customHeight="1">
      <c r="C8931" s="28"/>
      <c r="D8931" s="27" t="s">
        <v>2790</v>
      </c>
      <c r="E8931" s="27" t="s">
        <v>2791</v>
      </c>
      <c r="F8931" s="27" t="s">
        <v>2792</v>
      </c>
      <c r="G8931" s="27">
        <v>0.38</v>
      </c>
      <c r="H8931" s="30">
        <f>VLOOKUP(E8931,[404]PERALATAN!$C:$F,4,0)</f>
        <v>128600</v>
      </c>
      <c r="I8931" s="31">
        <f t="shared" ref="I8931" si="993">+G8931*H8931</f>
        <v>48868</v>
      </c>
    </row>
    <row r="8932" spans="2:13" ht="15" customHeight="1">
      <c r="C8932" s="28"/>
      <c r="D8932" s="28"/>
      <c r="E8932" s="28"/>
      <c r="F8932" s="34" t="s">
        <v>92</v>
      </c>
      <c r="G8932" s="35"/>
      <c r="H8932" s="33"/>
      <c r="I8932" s="32">
        <f>SUM(I8931)</f>
        <v>48868</v>
      </c>
    </row>
    <row r="8933" spans="2:13" ht="15" customHeight="1">
      <c r="C8933" s="27" t="s">
        <v>82</v>
      </c>
      <c r="D8933" s="27" t="s">
        <v>93</v>
      </c>
      <c r="E8933" s="28"/>
      <c r="F8933" s="28"/>
      <c r="G8933" s="28"/>
      <c r="H8933" s="33"/>
      <c r="I8933" s="36">
        <f>I8926+I8929+I8932</f>
        <v>132888</v>
      </c>
    </row>
    <row r="8934" spans="2:13" ht="15" customHeight="1">
      <c r="C8934" s="27" t="s">
        <v>83</v>
      </c>
      <c r="D8934" s="27" t="str">
        <f>+"Overhead &amp; Profit "&amp;$L$3*100&amp;"%"</f>
        <v>Overhead &amp; Profit 9,5%</v>
      </c>
      <c r="E8934" s="28"/>
      <c r="F8934" s="28"/>
      <c r="G8934" s="27">
        <f>$L$3</f>
        <v>9.5000000000000001E-2</v>
      </c>
      <c r="H8934" s="28"/>
      <c r="I8934" s="36">
        <f>G8934*I8933</f>
        <v>12624.36</v>
      </c>
    </row>
    <row r="8935" spans="2:13" ht="15" customHeight="1">
      <c r="B8935" s="37" t="str">
        <f>+$M$17&amp;J8935</f>
        <v>PPP49</v>
      </c>
      <c r="C8935" s="27" t="s">
        <v>1</v>
      </c>
      <c r="D8935" s="27" t="s">
        <v>94</v>
      </c>
      <c r="E8935" s="28"/>
      <c r="F8935" s="28"/>
      <c r="G8935" s="28"/>
      <c r="H8935" s="33"/>
      <c r="I8935" s="36">
        <f>SUM(I8933:I8934)</f>
        <v>145512.35999999999</v>
      </c>
      <c r="J8935" s="21">
        <v>49</v>
      </c>
    </row>
    <row r="8936" spans="2:13" ht="15" customHeight="1">
      <c r="B8936" s="26"/>
    </row>
    <row r="8937" spans="2:13" ht="15" customHeight="1">
      <c r="B8937" s="26"/>
      <c r="C8937" s="21" t="str">
        <f>VLOOKUP(B8952,'REKAP ANALISA'!$C:$G,3,0)</f>
        <v>(K3) Pemasangan 1 m pipa DCI Ø 125 mm</v>
      </c>
    </row>
    <row r="8938" spans="2:13" ht="15" customHeight="1">
      <c r="C8938" s="27" t="s">
        <v>0</v>
      </c>
      <c r="D8938" s="27" t="s">
        <v>60</v>
      </c>
      <c r="E8938" s="27" t="s">
        <v>59</v>
      </c>
      <c r="F8938" s="27" t="s">
        <v>61</v>
      </c>
      <c r="G8938" s="27" t="s">
        <v>62</v>
      </c>
      <c r="H8938" s="27" t="s">
        <v>85</v>
      </c>
      <c r="I8938" s="27" t="s">
        <v>86</v>
      </c>
    </row>
    <row r="8939" spans="2:13">
      <c r="C8939" s="27" t="s">
        <v>14</v>
      </c>
      <c r="D8939" s="27" t="s">
        <v>87</v>
      </c>
      <c r="E8939" s="28"/>
      <c r="F8939" s="28"/>
      <c r="G8939" s="28"/>
      <c r="H8939" s="28"/>
      <c r="I8939" s="28"/>
      <c r="M8939" s="21"/>
    </row>
    <row r="8940" spans="2:13">
      <c r="C8940" s="28"/>
      <c r="D8940" s="27" t="s">
        <v>53</v>
      </c>
      <c r="E8940" s="27" t="s">
        <v>63</v>
      </c>
      <c r="F8940" s="29" t="s">
        <v>50</v>
      </c>
      <c r="G8940" s="27">
        <v>0.54700000000000004</v>
      </c>
      <c r="H8940" s="30">
        <f>VLOOKUP(E8940,UPAH!$C:$F,4,0)</f>
        <v>93000</v>
      </c>
      <c r="I8940" s="31">
        <f t="shared" ref="I8940:I8942" si="994">+G8940*H8940</f>
        <v>50871.000000000007</v>
      </c>
      <c r="M8940" s="21"/>
    </row>
    <row r="8941" spans="2:13" ht="15" customHeight="1">
      <c r="C8941" s="28"/>
      <c r="D8941" s="27" t="s">
        <v>2787</v>
      </c>
      <c r="E8941" s="27" t="s">
        <v>64</v>
      </c>
      <c r="F8941" s="29" t="s">
        <v>50</v>
      </c>
      <c r="G8941" s="27">
        <v>0.109</v>
      </c>
      <c r="H8941" s="30">
        <f>VLOOKUP(E8941,UPAH!$C:$F,4,0)</f>
        <v>98000</v>
      </c>
      <c r="I8941" s="31">
        <f t="shared" si="994"/>
        <v>10682</v>
      </c>
    </row>
    <row r="8942" spans="2:13" ht="15" customHeight="1">
      <c r="C8942" s="28"/>
      <c r="D8942" s="27" t="s">
        <v>49</v>
      </c>
      <c r="E8942" s="27" t="s">
        <v>66</v>
      </c>
      <c r="F8942" s="29" t="s">
        <v>50</v>
      </c>
      <c r="G8942" s="27">
        <v>5.5E-2</v>
      </c>
      <c r="H8942" s="30">
        <f>VLOOKUP(E8942,UPAH!$C:$F,4,0)</f>
        <v>111000</v>
      </c>
      <c r="I8942" s="31">
        <f t="shared" si="994"/>
        <v>6105</v>
      </c>
    </row>
    <row r="8943" spans="2:13" ht="15" customHeight="1">
      <c r="C8943" s="28"/>
      <c r="D8943" s="28"/>
      <c r="E8943" s="28"/>
      <c r="F8943" s="34" t="s">
        <v>88</v>
      </c>
      <c r="G8943" s="35"/>
      <c r="H8943" s="33"/>
      <c r="I8943" s="32">
        <f>SUM(I8940:I8942)</f>
        <v>67658</v>
      </c>
    </row>
    <row r="8944" spans="2:13" ht="15" customHeight="1">
      <c r="C8944" s="27" t="s">
        <v>80</v>
      </c>
      <c r="D8944" s="27" t="s">
        <v>89</v>
      </c>
      <c r="E8944" s="28"/>
      <c r="F8944" s="28"/>
      <c r="G8944" s="28"/>
      <c r="H8944" s="33"/>
      <c r="I8944" s="28"/>
    </row>
    <row r="8945" spans="2:13" ht="15" customHeight="1">
      <c r="C8945" s="28"/>
      <c r="D8945" s="27" t="s">
        <v>2889</v>
      </c>
      <c r="E8945" s="27" t="s">
        <v>2890</v>
      </c>
      <c r="F8945" s="30" t="str">
        <f>VLOOKUP(E8945,MATERIAL!$C:$F,3,0)</f>
        <v>m</v>
      </c>
      <c r="G8945" s="27">
        <v>1</v>
      </c>
      <c r="H8945" s="30">
        <f>VLOOKUP(E8945,MATERIAL!$C:$F,4,0)</f>
        <v>26000</v>
      </c>
      <c r="I8945" s="31">
        <f t="shared" ref="I8945" si="995">+G8945*H8945</f>
        <v>26000</v>
      </c>
    </row>
    <row r="8946" spans="2:13" ht="15" customHeight="1">
      <c r="C8946" s="28"/>
      <c r="D8946" s="28"/>
      <c r="E8946" s="28"/>
      <c r="F8946" s="34" t="s">
        <v>90</v>
      </c>
      <c r="G8946" s="35"/>
      <c r="H8946" s="33"/>
      <c r="I8946" s="32">
        <f>SUM(I8945)</f>
        <v>26000</v>
      </c>
    </row>
    <row r="8947" spans="2:13" ht="15" customHeight="1">
      <c r="C8947" s="27" t="s">
        <v>81</v>
      </c>
      <c r="D8947" s="27" t="s">
        <v>91</v>
      </c>
      <c r="E8947" s="28"/>
      <c r="F8947" s="28"/>
      <c r="G8947" s="28"/>
      <c r="H8947" s="33"/>
      <c r="I8947" s="28"/>
    </row>
    <row r="8948" spans="2:13" ht="15" customHeight="1">
      <c r="C8948" s="28"/>
      <c r="D8948" s="27" t="s">
        <v>2790</v>
      </c>
      <c r="E8948" s="27" t="s">
        <v>2791</v>
      </c>
      <c r="F8948" s="27" t="s">
        <v>2792</v>
      </c>
      <c r="G8948" s="27">
        <v>0.38</v>
      </c>
      <c r="H8948" s="30">
        <f>VLOOKUP(E8948,[404]PERALATAN!$C:$F,4,0)</f>
        <v>128600</v>
      </c>
      <c r="I8948" s="31">
        <f t="shared" ref="I8948" si="996">+G8948*H8948</f>
        <v>48868</v>
      </c>
    </row>
    <row r="8949" spans="2:13" ht="15" customHeight="1">
      <c r="C8949" s="28"/>
      <c r="D8949" s="28"/>
      <c r="E8949" s="28"/>
      <c r="F8949" s="34" t="s">
        <v>92</v>
      </c>
      <c r="G8949" s="35"/>
      <c r="H8949" s="33"/>
      <c r="I8949" s="32">
        <f>SUM(I8948)</f>
        <v>48868</v>
      </c>
    </row>
    <row r="8950" spans="2:13" ht="15" customHeight="1">
      <c r="C8950" s="27" t="s">
        <v>82</v>
      </c>
      <c r="D8950" s="27" t="s">
        <v>93</v>
      </c>
      <c r="E8950" s="28"/>
      <c r="F8950" s="28"/>
      <c r="G8950" s="28"/>
      <c r="H8950" s="33"/>
      <c r="I8950" s="36">
        <f>I8943+I8946+I8949</f>
        <v>142526</v>
      </c>
    </row>
    <row r="8951" spans="2:13" ht="15" customHeight="1">
      <c r="C8951" s="27" t="s">
        <v>83</v>
      </c>
      <c r="D8951" s="27" t="str">
        <f>+"Overhead &amp; Profit "&amp;$L$3*100&amp;"%"</f>
        <v>Overhead &amp; Profit 9,5%</v>
      </c>
      <c r="E8951" s="28"/>
      <c r="F8951" s="28"/>
      <c r="G8951" s="27">
        <f>$L$3</f>
        <v>9.5000000000000001E-2</v>
      </c>
      <c r="H8951" s="28"/>
      <c r="I8951" s="36">
        <f>G8951*I8950</f>
        <v>13539.97</v>
      </c>
    </row>
    <row r="8952" spans="2:13" ht="15" customHeight="1">
      <c r="B8952" s="37" t="str">
        <f>+$M$17&amp;J8952</f>
        <v>PPP50</v>
      </c>
      <c r="C8952" s="27" t="s">
        <v>1</v>
      </c>
      <c r="D8952" s="27" t="s">
        <v>94</v>
      </c>
      <c r="E8952" s="28"/>
      <c r="F8952" s="28"/>
      <c r="G8952" s="28"/>
      <c r="H8952" s="33"/>
      <c r="I8952" s="36">
        <f>SUM(I8950:I8951)</f>
        <v>156065.97</v>
      </c>
      <c r="J8952" s="21">
        <v>50</v>
      </c>
    </row>
    <row r="8953" spans="2:13" ht="15" customHeight="1">
      <c r="B8953" s="26"/>
    </row>
    <row r="8954" spans="2:13" ht="15" customHeight="1">
      <c r="B8954" s="26"/>
      <c r="C8954" s="21" t="str">
        <f>VLOOKUP(B8969,'REKAP ANALISA'!$C:$G,3,0)</f>
        <v>(K3) Pemasangan 1 m pipa DCI Ø 150 mm</v>
      </c>
    </row>
    <row r="8955" spans="2:13" ht="15" customHeight="1">
      <c r="C8955" s="27" t="s">
        <v>0</v>
      </c>
      <c r="D8955" s="27" t="s">
        <v>60</v>
      </c>
      <c r="E8955" s="27" t="s">
        <v>59</v>
      </c>
      <c r="F8955" s="27" t="s">
        <v>61</v>
      </c>
      <c r="G8955" s="27" t="s">
        <v>62</v>
      </c>
      <c r="H8955" s="27" t="s">
        <v>85</v>
      </c>
      <c r="I8955" s="27" t="s">
        <v>86</v>
      </c>
    </row>
    <row r="8956" spans="2:13">
      <c r="C8956" s="27" t="s">
        <v>14</v>
      </c>
      <c r="D8956" s="27" t="s">
        <v>87</v>
      </c>
      <c r="E8956" s="28"/>
      <c r="F8956" s="28"/>
      <c r="G8956" s="28"/>
      <c r="H8956" s="28"/>
      <c r="I8956" s="28"/>
      <c r="M8956" s="21"/>
    </row>
    <row r="8957" spans="2:13">
      <c r="C8957" s="28"/>
      <c r="D8957" s="27" t="s">
        <v>53</v>
      </c>
      <c r="E8957" s="27" t="s">
        <v>63</v>
      </c>
      <c r="F8957" s="29" t="s">
        <v>50</v>
      </c>
      <c r="G8957" s="27">
        <v>0.61299999999999999</v>
      </c>
      <c r="H8957" s="30">
        <f>VLOOKUP(E8957,UPAH!$C:$F,4,0)</f>
        <v>93000</v>
      </c>
      <c r="I8957" s="31">
        <f t="shared" ref="I8957:I8959" si="997">+G8957*H8957</f>
        <v>57009</v>
      </c>
      <c r="M8957" s="21"/>
    </row>
    <row r="8958" spans="2:13" ht="15" customHeight="1">
      <c r="C8958" s="28"/>
      <c r="D8958" s="27" t="s">
        <v>2787</v>
      </c>
      <c r="E8958" s="27" t="s">
        <v>64</v>
      </c>
      <c r="F8958" s="29" t="s">
        <v>50</v>
      </c>
      <c r="G8958" s="27">
        <v>0.123</v>
      </c>
      <c r="H8958" s="30">
        <f>VLOOKUP(E8958,UPAH!$C:$F,4,0)</f>
        <v>98000</v>
      </c>
      <c r="I8958" s="31">
        <f t="shared" si="997"/>
        <v>12054</v>
      </c>
    </row>
    <row r="8959" spans="2:13" ht="15" customHeight="1">
      <c r="C8959" s="28"/>
      <c r="D8959" s="27" t="s">
        <v>49</v>
      </c>
      <c r="E8959" s="27" t="s">
        <v>66</v>
      </c>
      <c r="F8959" s="29" t="s">
        <v>50</v>
      </c>
      <c r="G8959" s="27">
        <v>6.0999999999999999E-2</v>
      </c>
      <c r="H8959" s="30">
        <f>VLOOKUP(E8959,UPAH!$C:$F,4,0)</f>
        <v>111000</v>
      </c>
      <c r="I8959" s="31">
        <f t="shared" si="997"/>
        <v>6771</v>
      </c>
    </row>
    <row r="8960" spans="2:13" ht="15" customHeight="1">
      <c r="C8960" s="28"/>
      <c r="D8960" s="28"/>
      <c r="E8960" s="28"/>
      <c r="F8960" s="34" t="s">
        <v>88</v>
      </c>
      <c r="G8960" s="35"/>
      <c r="H8960" s="33"/>
      <c r="I8960" s="32">
        <f>SUM(I8957:I8959)</f>
        <v>75834</v>
      </c>
    </row>
    <row r="8961" spans="2:13" ht="15" customHeight="1">
      <c r="C8961" s="27" t="s">
        <v>80</v>
      </c>
      <c r="D8961" s="27" t="s">
        <v>89</v>
      </c>
      <c r="E8961" s="28"/>
      <c r="F8961" s="28"/>
      <c r="G8961" s="28"/>
      <c r="H8961" s="33"/>
      <c r="I8961" s="28"/>
    </row>
    <row r="8962" spans="2:13" ht="15" customHeight="1">
      <c r="C8962" s="28"/>
      <c r="D8962" s="27" t="s">
        <v>2891</v>
      </c>
      <c r="E8962" s="27" t="s">
        <v>2892</v>
      </c>
      <c r="F8962" s="30" t="str">
        <f>VLOOKUP(E8962,MATERIAL!$C:$F,3,0)</f>
        <v>bh</v>
      </c>
      <c r="G8962" s="27">
        <v>1</v>
      </c>
      <c r="H8962" s="30">
        <f>VLOOKUP(E8962,MATERIAL!$C:$F,4,0)</f>
        <v>56100</v>
      </c>
      <c r="I8962" s="31">
        <f t="shared" ref="I8962" si="998">+G8962*H8962</f>
        <v>56100</v>
      </c>
    </row>
    <row r="8963" spans="2:13" ht="15" customHeight="1">
      <c r="C8963" s="28"/>
      <c r="D8963" s="28"/>
      <c r="E8963" s="28"/>
      <c r="F8963" s="34" t="s">
        <v>90</v>
      </c>
      <c r="G8963" s="35"/>
      <c r="H8963" s="33"/>
      <c r="I8963" s="32">
        <f>SUM(I8962)</f>
        <v>56100</v>
      </c>
    </row>
    <row r="8964" spans="2:13" ht="15" customHeight="1">
      <c r="C8964" s="27" t="s">
        <v>81</v>
      </c>
      <c r="D8964" s="27" t="s">
        <v>91</v>
      </c>
      <c r="E8964" s="28"/>
      <c r="F8964" s="28"/>
      <c r="G8964" s="28"/>
      <c r="H8964" s="33"/>
      <c r="I8964" s="28"/>
    </row>
    <row r="8965" spans="2:13" ht="15" customHeight="1">
      <c r="C8965" s="28"/>
      <c r="D8965" s="27" t="s">
        <v>2790</v>
      </c>
      <c r="E8965" s="27" t="s">
        <v>2791</v>
      </c>
      <c r="F8965" s="27" t="s">
        <v>2792</v>
      </c>
      <c r="G8965" s="27">
        <v>0.38</v>
      </c>
      <c r="H8965" s="30">
        <f>VLOOKUP(E8965,[404]PERALATAN!$C:$F,4,0)</f>
        <v>128600</v>
      </c>
      <c r="I8965" s="31">
        <f t="shared" ref="I8965" si="999">+G8965*H8965</f>
        <v>48868</v>
      </c>
    </row>
    <row r="8966" spans="2:13" ht="15" customHeight="1">
      <c r="C8966" s="28"/>
      <c r="D8966" s="28"/>
      <c r="E8966" s="28"/>
      <c r="F8966" s="34" t="s">
        <v>92</v>
      </c>
      <c r="G8966" s="35"/>
      <c r="H8966" s="33"/>
      <c r="I8966" s="32">
        <f>SUM(I8965)</f>
        <v>48868</v>
      </c>
    </row>
    <row r="8967" spans="2:13" ht="15" customHeight="1">
      <c r="C8967" s="27" t="s">
        <v>82</v>
      </c>
      <c r="D8967" s="27" t="s">
        <v>93</v>
      </c>
      <c r="E8967" s="28"/>
      <c r="F8967" s="28"/>
      <c r="G8967" s="28"/>
      <c r="H8967" s="33"/>
      <c r="I8967" s="36">
        <f>I8960+I8963+I8966</f>
        <v>180802</v>
      </c>
    </row>
    <row r="8968" spans="2:13" ht="15" customHeight="1">
      <c r="C8968" s="27" t="s">
        <v>83</v>
      </c>
      <c r="D8968" s="27" t="str">
        <f>+"Overhead &amp; Profit "&amp;$L$3*100&amp;"%"</f>
        <v>Overhead &amp; Profit 9,5%</v>
      </c>
      <c r="E8968" s="28"/>
      <c r="F8968" s="28"/>
      <c r="G8968" s="27">
        <f>$L$3</f>
        <v>9.5000000000000001E-2</v>
      </c>
      <c r="H8968" s="28"/>
      <c r="I8968" s="36">
        <f>G8968*I8967</f>
        <v>17176.189999999999</v>
      </c>
    </row>
    <row r="8969" spans="2:13" ht="15" customHeight="1">
      <c r="B8969" s="37" t="str">
        <f>+$M$17&amp;J8969</f>
        <v>PPP51</v>
      </c>
      <c r="C8969" s="27" t="s">
        <v>1</v>
      </c>
      <c r="D8969" s="27" t="s">
        <v>94</v>
      </c>
      <c r="E8969" s="28"/>
      <c r="F8969" s="28"/>
      <c r="G8969" s="28"/>
      <c r="H8969" s="33"/>
      <c r="I8969" s="36">
        <f>SUM(I8967:I8968)</f>
        <v>197978.19</v>
      </c>
      <c r="J8969" s="21">
        <v>51</v>
      </c>
    </row>
    <row r="8970" spans="2:13" ht="15" customHeight="1">
      <c r="B8970" s="26"/>
    </row>
    <row r="8971" spans="2:13" ht="15" customHeight="1">
      <c r="B8971" s="26"/>
      <c r="C8971" s="21" t="str">
        <f>VLOOKUP(B8986,'REKAP ANALISA'!$C:$G,3,0)</f>
        <v>(K3) Pemasangan 1 m pipa DCI Ø 200 mm</v>
      </c>
    </row>
    <row r="8972" spans="2:13" ht="15" customHeight="1">
      <c r="C8972" s="27" t="s">
        <v>0</v>
      </c>
      <c r="D8972" s="27" t="s">
        <v>60</v>
      </c>
      <c r="E8972" s="27" t="s">
        <v>59</v>
      </c>
      <c r="F8972" s="27" t="s">
        <v>61</v>
      </c>
      <c r="G8972" s="27" t="s">
        <v>62</v>
      </c>
      <c r="H8972" s="27" t="s">
        <v>85</v>
      </c>
      <c r="I8972" s="27" t="s">
        <v>86</v>
      </c>
    </row>
    <row r="8973" spans="2:13">
      <c r="C8973" s="27" t="s">
        <v>14</v>
      </c>
      <c r="D8973" s="27" t="s">
        <v>87</v>
      </c>
      <c r="E8973" s="28"/>
      <c r="F8973" s="28"/>
      <c r="G8973" s="28"/>
      <c r="H8973" s="28"/>
      <c r="I8973" s="28"/>
      <c r="M8973" s="21"/>
    </row>
    <row r="8974" spans="2:13">
      <c r="C8974" s="28"/>
      <c r="D8974" s="27" t="s">
        <v>53</v>
      </c>
      <c r="E8974" s="27" t="s">
        <v>63</v>
      </c>
      <c r="F8974" s="29" t="s">
        <v>50</v>
      </c>
      <c r="G8974" s="27">
        <v>0.85499999999999998</v>
      </c>
      <c r="H8974" s="30">
        <f>VLOOKUP(E8974,UPAH!$C:$F,4,0)</f>
        <v>93000</v>
      </c>
      <c r="I8974" s="31">
        <f t="shared" ref="I8974:I8976" si="1000">+G8974*H8974</f>
        <v>79515</v>
      </c>
      <c r="M8974" s="21"/>
    </row>
    <row r="8975" spans="2:13" ht="15" customHeight="1">
      <c r="C8975" s="28"/>
      <c r="D8975" s="27" t="s">
        <v>2787</v>
      </c>
      <c r="E8975" s="27" t="s">
        <v>64</v>
      </c>
      <c r="F8975" s="29" t="s">
        <v>50</v>
      </c>
      <c r="G8975" s="27">
        <v>0.17100000000000001</v>
      </c>
      <c r="H8975" s="30">
        <f>VLOOKUP(E8975,UPAH!$C:$F,4,0)</f>
        <v>98000</v>
      </c>
      <c r="I8975" s="31">
        <f t="shared" si="1000"/>
        <v>16758</v>
      </c>
    </row>
    <row r="8976" spans="2:13" ht="15" customHeight="1">
      <c r="C8976" s="28"/>
      <c r="D8976" s="27" t="s">
        <v>49</v>
      </c>
      <c r="E8976" s="27" t="s">
        <v>66</v>
      </c>
      <c r="F8976" s="29" t="s">
        <v>50</v>
      </c>
      <c r="G8976" s="27">
        <v>8.5000000000000006E-2</v>
      </c>
      <c r="H8976" s="30">
        <f>VLOOKUP(E8976,UPAH!$C:$F,4,0)</f>
        <v>111000</v>
      </c>
      <c r="I8976" s="31">
        <f t="shared" si="1000"/>
        <v>9435</v>
      </c>
    </row>
    <row r="8977" spans="2:13" ht="15" customHeight="1">
      <c r="C8977" s="28"/>
      <c r="D8977" s="28"/>
      <c r="E8977" s="28"/>
      <c r="F8977" s="34" t="s">
        <v>88</v>
      </c>
      <c r="G8977" s="35"/>
      <c r="H8977" s="33"/>
      <c r="I8977" s="32">
        <f>SUM(I8974:I8976)</f>
        <v>105708</v>
      </c>
    </row>
    <row r="8978" spans="2:13" ht="15" customHeight="1">
      <c r="C8978" s="27" t="s">
        <v>80</v>
      </c>
      <c r="D8978" s="27" t="s">
        <v>89</v>
      </c>
      <c r="E8978" s="28"/>
      <c r="F8978" s="28"/>
      <c r="G8978" s="28"/>
      <c r="H8978" s="33"/>
      <c r="I8978" s="28"/>
    </row>
    <row r="8979" spans="2:13" ht="15" customHeight="1">
      <c r="C8979" s="28"/>
      <c r="D8979" s="27" t="s">
        <v>2893</v>
      </c>
      <c r="E8979" s="27" t="s">
        <v>2894</v>
      </c>
      <c r="F8979" s="30" t="str">
        <f>VLOOKUP(E8979,MATERIAL!$C:$F,3,0)</f>
        <v>M</v>
      </c>
      <c r="G8979" s="27">
        <v>1</v>
      </c>
      <c r="H8979" s="30">
        <f>VLOOKUP(E8979,MATERIAL!$C:$F,4,0)</f>
        <v>66300</v>
      </c>
      <c r="I8979" s="31">
        <f t="shared" ref="I8979" si="1001">+G8979*H8979</f>
        <v>66300</v>
      </c>
    </row>
    <row r="8980" spans="2:13" ht="15" customHeight="1">
      <c r="C8980" s="28"/>
      <c r="D8980" s="28"/>
      <c r="E8980" s="28"/>
      <c r="F8980" s="34" t="s">
        <v>90</v>
      </c>
      <c r="G8980" s="35"/>
      <c r="H8980" s="33"/>
      <c r="I8980" s="32">
        <f>SUM(I8979)</f>
        <v>66300</v>
      </c>
    </row>
    <row r="8981" spans="2:13" ht="15" customHeight="1">
      <c r="C8981" s="27" t="s">
        <v>81</v>
      </c>
      <c r="D8981" s="27" t="s">
        <v>91</v>
      </c>
      <c r="E8981" s="28"/>
      <c r="F8981" s="28"/>
      <c r="G8981" s="28"/>
      <c r="H8981" s="33"/>
      <c r="I8981" s="28"/>
    </row>
    <row r="8982" spans="2:13" ht="15" customHeight="1">
      <c r="C8982" s="28"/>
      <c r="D8982" s="27" t="s">
        <v>2790</v>
      </c>
      <c r="E8982" s="27" t="s">
        <v>2791</v>
      </c>
      <c r="F8982" s="27" t="s">
        <v>2792</v>
      </c>
      <c r="G8982" s="27">
        <v>0.38</v>
      </c>
      <c r="H8982" s="30">
        <f>VLOOKUP(E8982,[404]PERALATAN!$C:$F,4,0)</f>
        <v>128600</v>
      </c>
      <c r="I8982" s="31">
        <f t="shared" ref="I8982" si="1002">+G8982*H8982</f>
        <v>48868</v>
      </c>
    </row>
    <row r="8983" spans="2:13" ht="15" customHeight="1">
      <c r="C8983" s="28"/>
      <c r="D8983" s="28"/>
      <c r="E8983" s="28"/>
      <c r="F8983" s="34" t="s">
        <v>92</v>
      </c>
      <c r="G8983" s="35"/>
      <c r="H8983" s="33"/>
      <c r="I8983" s="32">
        <f>SUM(I8982)</f>
        <v>48868</v>
      </c>
    </row>
    <row r="8984" spans="2:13" ht="15" customHeight="1">
      <c r="C8984" s="27" t="s">
        <v>82</v>
      </c>
      <c r="D8984" s="27" t="s">
        <v>93</v>
      </c>
      <c r="E8984" s="28"/>
      <c r="F8984" s="28"/>
      <c r="G8984" s="28"/>
      <c r="H8984" s="33"/>
      <c r="I8984" s="36">
        <f>I8977+I8980+I8983</f>
        <v>220876</v>
      </c>
    </row>
    <row r="8985" spans="2:13" ht="15" customHeight="1">
      <c r="C8985" s="27" t="s">
        <v>83</v>
      </c>
      <c r="D8985" s="27" t="str">
        <f>+"Overhead &amp; Profit "&amp;$L$3*100&amp;"%"</f>
        <v>Overhead &amp; Profit 9,5%</v>
      </c>
      <c r="E8985" s="28"/>
      <c r="F8985" s="28"/>
      <c r="G8985" s="27">
        <f>$L$3</f>
        <v>9.5000000000000001E-2</v>
      </c>
      <c r="H8985" s="28"/>
      <c r="I8985" s="36">
        <f>G8985*I8984</f>
        <v>20983.22</v>
      </c>
    </row>
    <row r="8986" spans="2:13" ht="15" customHeight="1">
      <c r="B8986" s="37" t="str">
        <f>+$M$17&amp;J8986</f>
        <v>PPP52</v>
      </c>
      <c r="C8986" s="27" t="s">
        <v>1</v>
      </c>
      <c r="D8986" s="27" t="s">
        <v>94</v>
      </c>
      <c r="E8986" s="28"/>
      <c r="F8986" s="28"/>
      <c r="G8986" s="28"/>
      <c r="H8986" s="33"/>
      <c r="I8986" s="36">
        <f>SUM(I8984:I8985)</f>
        <v>241859.22</v>
      </c>
      <c r="J8986" s="21">
        <v>52</v>
      </c>
    </row>
    <row r="8987" spans="2:13" ht="15" customHeight="1">
      <c r="B8987" s="26"/>
    </row>
    <row r="8988" spans="2:13" ht="15" customHeight="1">
      <c r="B8988" s="26"/>
      <c r="C8988" s="21" t="str">
        <f>VLOOKUP(B9003,'REKAP ANALISA'!$C:$G,3,0)</f>
        <v>(K3) Pemasangan 1 m pipa DCI Ø 250 mm</v>
      </c>
    </row>
    <row r="8989" spans="2:13" ht="15" customHeight="1">
      <c r="C8989" s="27" t="s">
        <v>0</v>
      </c>
      <c r="D8989" s="27" t="s">
        <v>60</v>
      </c>
      <c r="E8989" s="27" t="s">
        <v>59</v>
      </c>
      <c r="F8989" s="27" t="s">
        <v>61</v>
      </c>
      <c r="G8989" s="27" t="s">
        <v>62</v>
      </c>
      <c r="H8989" s="27" t="s">
        <v>85</v>
      </c>
      <c r="I8989" s="27" t="s">
        <v>86</v>
      </c>
    </row>
    <row r="8990" spans="2:13">
      <c r="C8990" s="27" t="s">
        <v>14</v>
      </c>
      <c r="D8990" s="27" t="s">
        <v>87</v>
      </c>
      <c r="E8990" s="28"/>
      <c r="F8990" s="28"/>
      <c r="G8990" s="28"/>
      <c r="H8990" s="28"/>
      <c r="I8990" s="28"/>
      <c r="M8990" s="21"/>
    </row>
    <row r="8991" spans="2:13">
      <c r="C8991" s="28"/>
      <c r="D8991" s="27" t="s">
        <v>53</v>
      </c>
      <c r="E8991" s="27" t="s">
        <v>63</v>
      </c>
      <c r="F8991" s="29" t="s">
        <v>50</v>
      </c>
      <c r="G8991" s="27">
        <v>0.95099999999999996</v>
      </c>
      <c r="H8991" s="30">
        <f>VLOOKUP(E8991,UPAH!$C:$F,4,0)</f>
        <v>93000</v>
      </c>
      <c r="I8991" s="31">
        <f t="shared" ref="I8991:I8993" si="1003">+G8991*H8991</f>
        <v>88443</v>
      </c>
      <c r="M8991" s="21"/>
    </row>
    <row r="8992" spans="2:13" ht="15" customHeight="1">
      <c r="C8992" s="28"/>
      <c r="D8992" s="27" t="s">
        <v>2787</v>
      </c>
      <c r="E8992" s="27" t="s">
        <v>64</v>
      </c>
      <c r="F8992" s="29" t="s">
        <v>50</v>
      </c>
      <c r="G8992" s="27">
        <v>0.19</v>
      </c>
      <c r="H8992" s="30">
        <f>VLOOKUP(E8992,UPAH!$C:$F,4,0)</f>
        <v>98000</v>
      </c>
      <c r="I8992" s="31">
        <f t="shared" si="1003"/>
        <v>18620</v>
      </c>
    </row>
    <row r="8993" spans="2:13" ht="15" customHeight="1">
      <c r="C8993" s="28"/>
      <c r="D8993" s="27" t="s">
        <v>49</v>
      </c>
      <c r="E8993" s="27" t="s">
        <v>66</v>
      </c>
      <c r="F8993" s="29" t="s">
        <v>50</v>
      </c>
      <c r="G8993" s="27">
        <v>9.5000000000000001E-2</v>
      </c>
      <c r="H8993" s="30">
        <f>VLOOKUP(E8993,UPAH!$C:$F,4,0)</f>
        <v>111000</v>
      </c>
      <c r="I8993" s="31">
        <f t="shared" si="1003"/>
        <v>10545</v>
      </c>
    </row>
    <row r="8994" spans="2:13" ht="15" customHeight="1">
      <c r="C8994" s="28"/>
      <c r="D8994" s="28"/>
      <c r="E8994" s="28"/>
      <c r="F8994" s="34" t="s">
        <v>88</v>
      </c>
      <c r="G8994" s="35"/>
      <c r="H8994" s="33"/>
      <c r="I8994" s="32">
        <f>SUM(I8991:I8993)</f>
        <v>117608</v>
      </c>
    </row>
    <row r="8995" spans="2:13" ht="15" customHeight="1">
      <c r="C8995" s="27" t="s">
        <v>80</v>
      </c>
      <c r="D8995" s="27" t="s">
        <v>89</v>
      </c>
      <c r="E8995" s="28"/>
      <c r="F8995" s="28"/>
      <c r="G8995" s="28"/>
      <c r="H8995" s="33"/>
      <c r="I8995" s="28"/>
    </row>
    <row r="8996" spans="2:13" ht="15" customHeight="1">
      <c r="C8996" s="28"/>
      <c r="D8996" s="27" t="s">
        <v>2895</v>
      </c>
      <c r="E8996" s="27" t="s">
        <v>2896</v>
      </c>
      <c r="F8996" s="30" t="str">
        <f>VLOOKUP(E8996,MATERIAL!$C:$F,3,0)</f>
        <v>M</v>
      </c>
      <c r="G8996" s="27">
        <v>1</v>
      </c>
      <c r="H8996" s="30">
        <f>VLOOKUP(E8996,MATERIAL!$C:$F,4,0)</f>
        <v>73800</v>
      </c>
      <c r="I8996" s="31">
        <f t="shared" ref="I8996" si="1004">+G8996*H8996</f>
        <v>73800</v>
      </c>
    </row>
    <row r="8997" spans="2:13" ht="15" customHeight="1">
      <c r="C8997" s="28"/>
      <c r="D8997" s="28"/>
      <c r="E8997" s="28"/>
      <c r="F8997" s="34" t="s">
        <v>90</v>
      </c>
      <c r="G8997" s="35"/>
      <c r="H8997" s="33"/>
      <c r="I8997" s="32">
        <f>SUM(I8996)</f>
        <v>73800</v>
      </c>
    </row>
    <row r="8998" spans="2:13" ht="15" customHeight="1">
      <c r="C8998" s="27" t="s">
        <v>81</v>
      </c>
      <c r="D8998" s="27" t="s">
        <v>91</v>
      </c>
      <c r="E8998" s="28"/>
      <c r="F8998" s="28"/>
      <c r="G8998" s="28"/>
      <c r="H8998" s="33"/>
      <c r="I8998" s="28"/>
    </row>
    <row r="8999" spans="2:13" ht="15" customHeight="1">
      <c r="C8999" s="28"/>
      <c r="D8999" s="27" t="s">
        <v>2790</v>
      </c>
      <c r="E8999" s="27" t="s">
        <v>2791</v>
      </c>
      <c r="F8999" s="27" t="s">
        <v>2792</v>
      </c>
      <c r="G8999" s="27">
        <v>0.05</v>
      </c>
      <c r="H8999" s="30">
        <f>VLOOKUP(E8999,[404]PERALATAN!$C:$F,4,0)</f>
        <v>128600</v>
      </c>
      <c r="I8999" s="31">
        <f t="shared" ref="I8999" si="1005">+G8999*H8999</f>
        <v>6430</v>
      </c>
    </row>
    <row r="9000" spans="2:13" ht="15" customHeight="1">
      <c r="C9000" s="28"/>
      <c r="D9000" s="28"/>
      <c r="E9000" s="28"/>
      <c r="F9000" s="34" t="s">
        <v>92</v>
      </c>
      <c r="G9000" s="35"/>
      <c r="H9000" s="33"/>
      <c r="I9000" s="32">
        <f>SUM(I8999)</f>
        <v>6430</v>
      </c>
    </row>
    <row r="9001" spans="2:13" ht="15" customHeight="1">
      <c r="C9001" s="27" t="s">
        <v>82</v>
      </c>
      <c r="D9001" s="27" t="s">
        <v>93</v>
      </c>
      <c r="E9001" s="28"/>
      <c r="F9001" s="28"/>
      <c r="G9001" s="28"/>
      <c r="H9001" s="33"/>
      <c r="I9001" s="36">
        <f>I8994+I8997+I9000</f>
        <v>197838</v>
      </c>
    </row>
    <row r="9002" spans="2:13" ht="15" customHeight="1">
      <c r="C9002" s="27" t="s">
        <v>83</v>
      </c>
      <c r="D9002" s="27" t="str">
        <f>+"Overhead &amp; Profit "&amp;$L$3*100&amp;"%"</f>
        <v>Overhead &amp; Profit 9,5%</v>
      </c>
      <c r="E9002" s="28"/>
      <c r="F9002" s="28"/>
      <c r="G9002" s="27">
        <f>$L$3</f>
        <v>9.5000000000000001E-2</v>
      </c>
      <c r="H9002" s="28"/>
      <c r="I9002" s="36">
        <f>G9002*I9001</f>
        <v>18794.61</v>
      </c>
    </row>
    <row r="9003" spans="2:13" ht="15" customHeight="1">
      <c r="B9003" s="37" t="str">
        <f>+$M$17&amp;J9003</f>
        <v>PPP53</v>
      </c>
      <c r="C9003" s="27" t="s">
        <v>1</v>
      </c>
      <c r="D9003" s="27" t="s">
        <v>94</v>
      </c>
      <c r="E9003" s="28"/>
      <c r="F9003" s="28"/>
      <c r="G9003" s="28"/>
      <c r="H9003" s="33"/>
      <c r="I9003" s="36">
        <f>SUM(I9001:I9002)</f>
        <v>216632.61</v>
      </c>
      <c r="J9003" s="21">
        <v>53</v>
      </c>
    </row>
    <row r="9004" spans="2:13" ht="15" customHeight="1">
      <c r="B9004" s="26"/>
    </row>
    <row r="9005" spans="2:13" ht="15" customHeight="1">
      <c r="B9005" s="26"/>
      <c r="C9005" s="21" t="str">
        <f>VLOOKUP(B9020,'REKAP ANALISA'!$C:$G,3,0)</f>
        <v>(K3) Pemasangan 1 m pipa DCI Ø 300 mm</v>
      </c>
    </row>
    <row r="9006" spans="2:13" ht="15" customHeight="1">
      <c r="C9006" s="27" t="s">
        <v>0</v>
      </c>
      <c r="D9006" s="27" t="s">
        <v>60</v>
      </c>
      <c r="E9006" s="27" t="s">
        <v>59</v>
      </c>
      <c r="F9006" s="27" t="s">
        <v>61</v>
      </c>
      <c r="G9006" s="27" t="s">
        <v>62</v>
      </c>
      <c r="H9006" s="27" t="s">
        <v>85</v>
      </c>
      <c r="I9006" s="27" t="s">
        <v>86</v>
      </c>
    </row>
    <row r="9007" spans="2:13">
      <c r="C9007" s="27" t="s">
        <v>14</v>
      </c>
      <c r="D9007" s="27" t="s">
        <v>87</v>
      </c>
      <c r="E9007" s="28"/>
      <c r="F9007" s="28"/>
      <c r="G9007" s="28"/>
      <c r="H9007" s="28"/>
      <c r="I9007" s="28"/>
      <c r="M9007" s="21"/>
    </row>
    <row r="9008" spans="2:13">
      <c r="C9008" s="28"/>
      <c r="D9008" s="27" t="s">
        <v>53</v>
      </c>
      <c r="E9008" s="27" t="s">
        <v>63</v>
      </c>
      <c r="F9008" s="29" t="s">
        <v>50</v>
      </c>
      <c r="G9008" s="27">
        <v>0.97299999999999998</v>
      </c>
      <c r="H9008" s="30">
        <f>VLOOKUP(E9008,UPAH!$C:$F,4,0)</f>
        <v>93000</v>
      </c>
      <c r="I9008" s="31">
        <f t="shared" ref="I9008:I9010" si="1006">+G9008*H9008</f>
        <v>90489</v>
      </c>
      <c r="M9008" s="21"/>
    </row>
    <row r="9009" spans="2:13" ht="15" customHeight="1">
      <c r="C9009" s="28"/>
      <c r="D9009" s="27" t="s">
        <v>2787</v>
      </c>
      <c r="E9009" s="27" t="s">
        <v>64</v>
      </c>
      <c r="F9009" s="29" t="s">
        <v>50</v>
      </c>
      <c r="G9009" s="27">
        <v>0.19500000000000001</v>
      </c>
      <c r="H9009" s="30">
        <f>VLOOKUP(E9009,UPAH!$C:$F,4,0)</f>
        <v>98000</v>
      </c>
      <c r="I9009" s="31">
        <f t="shared" si="1006"/>
        <v>19110</v>
      </c>
    </row>
    <row r="9010" spans="2:13" ht="15" customHeight="1">
      <c r="C9010" s="28"/>
      <c r="D9010" s="27" t="s">
        <v>49</v>
      </c>
      <c r="E9010" s="27" t="s">
        <v>66</v>
      </c>
      <c r="F9010" s="29" t="s">
        <v>50</v>
      </c>
      <c r="G9010" s="27">
        <v>9.7000000000000003E-2</v>
      </c>
      <c r="H9010" s="30">
        <f>VLOOKUP(E9010,UPAH!$C:$F,4,0)</f>
        <v>111000</v>
      </c>
      <c r="I9010" s="31">
        <f t="shared" si="1006"/>
        <v>10767</v>
      </c>
    </row>
    <row r="9011" spans="2:13" ht="15" customHeight="1">
      <c r="C9011" s="28"/>
      <c r="D9011" s="28"/>
      <c r="E9011" s="28"/>
      <c r="F9011" s="34" t="s">
        <v>88</v>
      </c>
      <c r="G9011" s="35"/>
      <c r="H9011" s="33"/>
      <c r="I9011" s="32">
        <f>SUM(I9008:I9010)</f>
        <v>120366</v>
      </c>
    </row>
    <row r="9012" spans="2:13" ht="15" customHeight="1">
      <c r="C9012" s="27" t="s">
        <v>80</v>
      </c>
      <c r="D9012" s="27" t="s">
        <v>89</v>
      </c>
      <c r="E9012" s="28"/>
      <c r="F9012" s="28"/>
      <c r="G9012" s="28"/>
      <c r="H9012" s="33"/>
      <c r="I9012" s="28"/>
    </row>
    <row r="9013" spans="2:13" ht="15" customHeight="1">
      <c r="C9013" s="28"/>
      <c r="D9013" s="27" t="s">
        <v>2897</v>
      </c>
      <c r="E9013" s="27" t="s">
        <v>2898</v>
      </c>
      <c r="F9013" s="30" t="str">
        <f>VLOOKUP(E9013,MATERIAL!$C:$F,3,0)</f>
        <v>bh</v>
      </c>
      <c r="G9013" s="27">
        <v>1</v>
      </c>
      <c r="H9013" s="30">
        <f>VLOOKUP(E9013,MATERIAL!$C:$F,4,0)</f>
        <v>79400</v>
      </c>
      <c r="I9013" s="31">
        <f t="shared" ref="I9013" si="1007">+G9013*H9013</f>
        <v>79400</v>
      </c>
    </row>
    <row r="9014" spans="2:13" ht="15" customHeight="1">
      <c r="C9014" s="28"/>
      <c r="D9014" s="28"/>
      <c r="E9014" s="28"/>
      <c r="F9014" s="34" t="s">
        <v>90</v>
      </c>
      <c r="G9014" s="35"/>
      <c r="H9014" s="33"/>
      <c r="I9014" s="32">
        <f>SUM(I9013)</f>
        <v>79400</v>
      </c>
    </row>
    <row r="9015" spans="2:13" ht="15" customHeight="1">
      <c r="C9015" s="27" t="s">
        <v>81</v>
      </c>
      <c r="D9015" s="27" t="s">
        <v>91</v>
      </c>
      <c r="E9015" s="28"/>
      <c r="F9015" s="28"/>
      <c r="G9015" s="28"/>
      <c r="H9015" s="33"/>
      <c r="I9015" s="28"/>
    </row>
    <row r="9016" spans="2:13" ht="15" customHeight="1">
      <c r="C9016" s="28"/>
      <c r="D9016" s="27" t="s">
        <v>2790</v>
      </c>
      <c r="E9016" s="27" t="s">
        <v>2791</v>
      </c>
      <c r="F9016" s="27" t="s">
        <v>2792</v>
      </c>
      <c r="G9016" s="27">
        <v>7.0999999999999994E-2</v>
      </c>
      <c r="H9016" s="30">
        <f>VLOOKUP(E9016,[404]PERALATAN!$C:$F,4,0)</f>
        <v>128600</v>
      </c>
      <c r="I9016" s="31">
        <f t="shared" ref="I9016" si="1008">+G9016*H9016</f>
        <v>9130.5999999999985</v>
      </c>
    </row>
    <row r="9017" spans="2:13" ht="15" customHeight="1">
      <c r="C9017" s="28"/>
      <c r="D9017" s="28"/>
      <c r="E9017" s="28"/>
      <c r="F9017" s="34" t="s">
        <v>92</v>
      </c>
      <c r="G9017" s="35"/>
      <c r="H9017" s="33"/>
      <c r="I9017" s="32">
        <f>SUM(I9016)</f>
        <v>9130.5999999999985</v>
      </c>
    </row>
    <row r="9018" spans="2:13" ht="15" customHeight="1">
      <c r="C9018" s="27" t="s">
        <v>82</v>
      </c>
      <c r="D9018" s="27" t="s">
        <v>93</v>
      </c>
      <c r="E9018" s="28"/>
      <c r="F9018" s="28"/>
      <c r="G9018" s="28"/>
      <c r="H9018" s="33"/>
      <c r="I9018" s="36">
        <f>I9011+I9014+I9017</f>
        <v>208896.6</v>
      </c>
    </row>
    <row r="9019" spans="2:13" ht="15" customHeight="1">
      <c r="C9019" s="27" t="s">
        <v>83</v>
      </c>
      <c r="D9019" s="27" t="str">
        <f>+"Overhead &amp; Profit "&amp;$L$3*100&amp;"%"</f>
        <v>Overhead &amp; Profit 9,5%</v>
      </c>
      <c r="E9019" s="28"/>
      <c r="F9019" s="28"/>
      <c r="G9019" s="27">
        <f>$L$3</f>
        <v>9.5000000000000001E-2</v>
      </c>
      <c r="H9019" s="33"/>
      <c r="I9019" s="36">
        <f>G9019*I9018</f>
        <v>19845.177</v>
      </c>
    </row>
    <row r="9020" spans="2:13" ht="15" customHeight="1">
      <c r="B9020" s="37" t="str">
        <f>+$M$17&amp;J9020</f>
        <v>PPP54</v>
      </c>
      <c r="C9020" s="27" t="s">
        <v>1</v>
      </c>
      <c r="D9020" s="27" t="s">
        <v>94</v>
      </c>
      <c r="E9020" s="28"/>
      <c r="F9020" s="28"/>
      <c r="G9020" s="28"/>
      <c r="H9020" s="33"/>
      <c r="I9020" s="36">
        <f>SUM(I9018:I9019)</f>
        <v>228741.777</v>
      </c>
      <c r="J9020" s="21">
        <v>54</v>
      </c>
    </row>
    <row r="9021" spans="2:13" ht="15" customHeight="1">
      <c r="B9021" s="26"/>
    </row>
    <row r="9022" spans="2:13" ht="15" customHeight="1">
      <c r="B9022" s="26"/>
      <c r="C9022" s="21" t="str">
        <f>VLOOKUP(B9039,'REKAP ANALISA'!$C:$G,3,0)</f>
        <v>(K3) Pemasangan 1 m pipa DCI Ø 400 mm</v>
      </c>
    </row>
    <row r="9023" spans="2:13" ht="15" customHeight="1">
      <c r="C9023" s="27" t="s">
        <v>0</v>
      </c>
      <c r="D9023" s="27" t="s">
        <v>60</v>
      </c>
      <c r="E9023" s="27" t="s">
        <v>59</v>
      </c>
      <c r="F9023" s="27" t="s">
        <v>61</v>
      </c>
      <c r="G9023" s="27" t="s">
        <v>62</v>
      </c>
      <c r="H9023" s="27" t="s">
        <v>85</v>
      </c>
      <c r="I9023" s="27" t="s">
        <v>86</v>
      </c>
    </row>
    <row r="9024" spans="2:13">
      <c r="C9024" s="27" t="s">
        <v>14</v>
      </c>
      <c r="D9024" s="27" t="s">
        <v>87</v>
      </c>
      <c r="E9024" s="28"/>
      <c r="F9024" s="28"/>
      <c r="G9024" s="28"/>
      <c r="H9024" s="28"/>
      <c r="I9024" s="28"/>
      <c r="M9024" s="21"/>
    </row>
    <row r="9025" spans="2:13">
      <c r="C9025" s="28"/>
      <c r="D9025" s="27" t="s">
        <v>53</v>
      </c>
      <c r="E9025" s="27" t="s">
        <v>63</v>
      </c>
      <c r="F9025" s="29" t="s">
        <v>50</v>
      </c>
      <c r="G9025" s="27">
        <v>1.5449999999999999</v>
      </c>
      <c r="H9025" s="30">
        <f>VLOOKUP(E9025,UPAH!$C:$F,4,0)</f>
        <v>93000</v>
      </c>
      <c r="I9025" s="31">
        <f t="shared" ref="I9025:I9028" si="1009">+G9025*H9025</f>
        <v>143685</v>
      </c>
      <c r="M9025" s="21"/>
    </row>
    <row r="9026" spans="2:13" ht="15" customHeight="1">
      <c r="C9026" s="28"/>
      <c r="D9026" s="27" t="s">
        <v>2787</v>
      </c>
      <c r="E9026" s="27" t="s">
        <v>64</v>
      </c>
      <c r="F9026" s="29" t="s">
        <v>50</v>
      </c>
      <c r="G9026" s="27">
        <v>0.309</v>
      </c>
      <c r="H9026" s="30">
        <f>VLOOKUP(E9026,UPAH!$C:$F,4,0)</f>
        <v>98000</v>
      </c>
      <c r="I9026" s="31">
        <f t="shared" si="1009"/>
        <v>30282</v>
      </c>
    </row>
    <row r="9027" spans="2:13" ht="15" customHeight="1">
      <c r="C9027" s="28"/>
      <c r="D9027" s="27" t="s">
        <v>2899</v>
      </c>
      <c r="E9027" s="27" t="s">
        <v>2256</v>
      </c>
      <c r="F9027" s="29" t="s">
        <v>50</v>
      </c>
      <c r="G9027" s="27">
        <v>9.2999999999999999E-2</v>
      </c>
      <c r="H9027" s="30">
        <f>VLOOKUP(E9027,UPAH!$C:$F,4,0)</f>
        <v>158700</v>
      </c>
      <c r="I9027" s="31">
        <f t="shared" si="1009"/>
        <v>14759.1</v>
      </c>
    </row>
    <row r="9028" spans="2:13" ht="15" customHeight="1">
      <c r="C9028" s="28"/>
      <c r="D9028" s="27" t="s">
        <v>49</v>
      </c>
      <c r="E9028" s="27" t="s">
        <v>66</v>
      </c>
      <c r="F9028" s="29" t="s">
        <v>50</v>
      </c>
      <c r="G9028" s="27">
        <v>0.154</v>
      </c>
      <c r="H9028" s="30">
        <f>VLOOKUP(E9028,UPAH!$C:$F,4,0)</f>
        <v>111000</v>
      </c>
      <c r="I9028" s="31">
        <f t="shared" si="1009"/>
        <v>17094</v>
      </c>
    </row>
    <row r="9029" spans="2:13" ht="15" customHeight="1">
      <c r="C9029" s="28"/>
      <c r="D9029" s="28"/>
      <c r="E9029" s="28"/>
      <c r="F9029" s="34" t="s">
        <v>88</v>
      </c>
      <c r="G9029" s="35"/>
      <c r="H9029" s="33"/>
      <c r="I9029" s="32">
        <f>SUM(I9025:I9028)</f>
        <v>205820.1</v>
      </c>
    </row>
    <row r="9030" spans="2:13" ht="15" customHeight="1">
      <c r="C9030" s="27" t="s">
        <v>80</v>
      </c>
      <c r="D9030" s="27" t="s">
        <v>89</v>
      </c>
      <c r="E9030" s="28"/>
      <c r="F9030" s="28"/>
      <c r="G9030" s="28"/>
      <c r="H9030" s="33"/>
      <c r="I9030" s="28"/>
    </row>
    <row r="9031" spans="2:13" ht="15" customHeight="1">
      <c r="C9031" s="28"/>
      <c r="D9031" s="27" t="s">
        <v>2900</v>
      </c>
      <c r="E9031" s="27" t="s">
        <v>2901</v>
      </c>
      <c r="F9031" s="30" t="str">
        <f>VLOOKUP(E9031,MATERIAL!$C:$F,3,0)</f>
        <v>bh</v>
      </c>
      <c r="G9031" s="27">
        <v>1</v>
      </c>
      <c r="H9031" s="30">
        <f>VLOOKUP(E9031,MATERIAL!$C:$F,4,0)</f>
        <v>122500</v>
      </c>
      <c r="I9031" s="31">
        <f t="shared" ref="I9031" si="1010">+G9031*H9031</f>
        <v>122500</v>
      </c>
    </row>
    <row r="9032" spans="2:13" ht="15" customHeight="1">
      <c r="C9032" s="28"/>
      <c r="D9032" s="28"/>
      <c r="E9032" s="28"/>
      <c r="F9032" s="34" t="s">
        <v>90</v>
      </c>
      <c r="G9032" s="35"/>
      <c r="H9032" s="33"/>
      <c r="I9032" s="32">
        <f>SUM(I9031)</f>
        <v>122500</v>
      </c>
    </row>
    <row r="9033" spans="2:13" ht="15" customHeight="1">
      <c r="C9033" s="27" t="s">
        <v>81</v>
      </c>
      <c r="D9033" s="27" t="s">
        <v>91</v>
      </c>
      <c r="E9033" s="28"/>
      <c r="F9033" s="28"/>
      <c r="G9033" s="28"/>
      <c r="H9033" s="33"/>
      <c r="I9033" s="28"/>
    </row>
    <row r="9034" spans="2:13" ht="15" customHeight="1">
      <c r="C9034" s="28"/>
      <c r="D9034" s="27" t="s">
        <v>2902</v>
      </c>
      <c r="E9034" s="27" t="s">
        <v>2903</v>
      </c>
      <c r="F9034" s="27" t="s">
        <v>2792</v>
      </c>
      <c r="G9034" s="27">
        <v>2.3E-2</v>
      </c>
      <c r="H9034" s="30">
        <f>VLOOKUP(E9034,[404]PERALATAN!$C:$F,4,0)</f>
        <v>322400</v>
      </c>
      <c r="I9034" s="31">
        <f t="shared" ref="I9034:I9035" si="1011">+G9034*H9034</f>
        <v>7415.2</v>
      </c>
    </row>
    <row r="9035" spans="2:13" ht="15" customHeight="1">
      <c r="C9035" s="28"/>
      <c r="D9035" s="27" t="s">
        <v>2790</v>
      </c>
      <c r="E9035" s="27" t="s">
        <v>2791</v>
      </c>
      <c r="F9035" s="27" t="s">
        <v>2792</v>
      </c>
      <c r="G9035" s="27">
        <v>3.1E-2</v>
      </c>
      <c r="H9035" s="30">
        <f>VLOOKUP(E9035,[404]PERALATAN!$C:$F,4,0)</f>
        <v>128600</v>
      </c>
      <c r="I9035" s="31">
        <f t="shared" si="1011"/>
        <v>3986.6</v>
      </c>
    </row>
    <row r="9036" spans="2:13" ht="15" customHeight="1">
      <c r="C9036" s="28"/>
      <c r="D9036" s="28"/>
      <c r="E9036" s="28"/>
      <c r="F9036" s="34" t="s">
        <v>92</v>
      </c>
      <c r="G9036" s="35"/>
      <c r="H9036" s="33"/>
      <c r="I9036" s="32">
        <f>SUM(I9034:I9035)</f>
        <v>11401.8</v>
      </c>
    </row>
    <row r="9037" spans="2:13" ht="15" customHeight="1">
      <c r="C9037" s="27" t="s">
        <v>82</v>
      </c>
      <c r="D9037" s="27" t="s">
        <v>93</v>
      </c>
      <c r="E9037" s="28"/>
      <c r="F9037" s="28"/>
      <c r="G9037" s="28"/>
      <c r="H9037" s="33"/>
      <c r="I9037" s="36">
        <f>I9029+I9032+I9036</f>
        <v>339721.89999999997</v>
      </c>
    </row>
    <row r="9038" spans="2:13" ht="15" customHeight="1">
      <c r="C9038" s="27" t="s">
        <v>83</v>
      </c>
      <c r="D9038" s="27" t="str">
        <f>+"Overhead &amp; Profit "&amp;$L$3*100&amp;"%"</f>
        <v>Overhead &amp; Profit 9,5%</v>
      </c>
      <c r="E9038" s="28"/>
      <c r="F9038" s="28"/>
      <c r="G9038" s="27">
        <f>$L$3</f>
        <v>9.5000000000000001E-2</v>
      </c>
      <c r="H9038" s="28"/>
      <c r="I9038" s="36">
        <f>G9038*I9037</f>
        <v>32273.580499999996</v>
      </c>
    </row>
    <row r="9039" spans="2:13" ht="15" customHeight="1">
      <c r="B9039" s="37" t="str">
        <f>+$M$17&amp;J9039</f>
        <v>PPP55</v>
      </c>
      <c r="C9039" s="27" t="s">
        <v>1</v>
      </c>
      <c r="D9039" s="27" t="s">
        <v>94</v>
      </c>
      <c r="E9039" s="28"/>
      <c r="F9039" s="28"/>
      <c r="G9039" s="28"/>
      <c r="H9039" s="33"/>
      <c r="I9039" s="36">
        <f>SUM(I9037:I9038)</f>
        <v>371995.48049999995</v>
      </c>
      <c r="J9039" s="21">
        <v>55</v>
      </c>
    </row>
    <row r="9040" spans="2:13" ht="15" customHeight="1">
      <c r="B9040" s="26"/>
    </row>
    <row r="9041" spans="2:13">
      <c r="B9041" s="26"/>
      <c r="C9041" s="21" t="str">
        <f>VLOOKUP(B9058,'REKAP ANALISA'!$C:$G,3,0)</f>
        <v>(K3) Pemasangan 1 m pipa DCI Ø 450 mm</v>
      </c>
      <c r="M9041" s="21"/>
    </row>
    <row r="9042" spans="2:13">
      <c r="C9042" s="27" t="s">
        <v>0</v>
      </c>
      <c r="D9042" s="27" t="s">
        <v>60</v>
      </c>
      <c r="E9042" s="27" t="s">
        <v>59</v>
      </c>
      <c r="F9042" s="27" t="s">
        <v>61</v>
      </c>
      <c r="G9042" s="27" t="s">
        <v>62</v>
      </c>
      <c r="H9042" s="27" t="s">
        <v>85</v>
      </c>
      <c r="I9042" s="27" t="s">
        <v>86</v>
      </c>
      <c r="M9042" s="21"/>
    </row>
    <row r="9043" spans="2:13" ht="15" customHeight="1">
      <c r="C9043" s="27" t="s">
        <v>14</v>
      </c>
      <c r="D9043" s="27" t="s">
        <v>87</v>
      </c>
      <c r="E9043" s="28"/>
      <c r="F9043" s="28"/>
      <c r="G9043" s="28"/>
      <c r="H9043" s="28"/>
      <c r="I9043" s="28"/>
    </row>
    <row r="9044" spans="2:13" ht="15" customHeight="1">
      <c r="C9044" s="28"/>
      <c r="D9044" s="27" t="s">
        <v>53</v>
      </c>
      <c r="E9044" s="27" t="s">
        <v>63</v>
      </c>
      <c r="F9044" s="29" t="s">
        <v>50</v>
      </c>
      <c r="G9044" s="27">
        <v>1.8129999999999999</v>
      </c>
      <c r="H9044" s="30">
        <f>VLOOKUP(E9044,UPAH!$C:$F,4,0)</f>
        <v>93000</v>
      </c>
      <c r="I9044" s="31">
        <f t="shared" ref="I9044:I9047" si="1012">+G9044*H9044</f>
        <v>168609</v>
      </c>
    </row>
    <row r="9045" spans="2:13" ht="15" customHeight="1">
      <c r="C9045" s="28"/>
      <c r="D9045" s="27" t="s">
        <v>2787</v>
      </c>
      <c r="E9045" s="27" t="s">
        <v>64</v>
      </c>
      <c r="F9045" s="29" t="s">
        <v>50</v>
      </c>
      <c r="G9045" s="27">
        <v>0.36299999999999999</v>
      </c>
      <c r="H9045" s="30">
        <f>VLOOKUP(E9045,UPAH!$C:$F,4,0)</f>
        <v>98000</v>
      </c>
      <c r="I9045" s="31">
        <f t="shared" si="1012"/>
        <v>35574</v>
      </c>
    </row>
    <row r="9046" spans="2:13" ht="15" customHeight="1">
      <c r="C9046" s="28"/>
      <c r="D9046" s="27" t="s">
        <v>2899</v>
      </c>
      <c r="E9046" s="27" t="s">
        <v>2256</v>
      </c>
      <c r="F9046" s="29" t="s">
        <v>50</v>
      </c>
      <c r="G9046" s="27">
        <v>0.14299999999999999</v>
      </c>
      <c r="H9046" s="30">
        <f>VLOOKUP(E9046,UPAH!$C:$F,4,0)</f>
        <v>158700</v>
      </c>
      <c r="I9046" s="31">
        <f t="shared" si="1012"/>
        <v>22694.1</v>
      </c>
    </row>
    <row r="9047" spans="2:13" ht="15" customHeight="1">
      <c r="C9047" s="28"/>
      <c r="D9047" s="27" t="s">
        <v>49</v>
      </c>
      <c r="E9047" s="27" t="s">
        <v>66</v>
      </c>
      <c r="F9047" s="29" t="s">
        <v>50</v>
      </c>
      <c r="G9047" s="27">
        <v>0.18099999999999999</v>
      </c>
      <c r="H9047" s="30">
        <f>VLOOKUP(E9047,UPAH!$C:$F,4,0)</f>
        <v>111000</v>
      </c>
      <c r="I9047" s="31">
        <f t="shared" si="1012"/>
        <v>20091</v>
      </c>
    </row>
    <row r="9048" spans="2:13" ht="15" customHeight="1">
      <c r="C9048" s="28"/>
      <c r="D9048" s="28"/>
      <c r="E9048" s="28"/>
      <c r="F9048" s="34" t="s">
        <v>88</v>
      </c>
      <c r="G9048" s="35"/>
      <c r="H9048" s="33"/>
      <c r="I9048" s="32">
        <f>SUM(I9044:I9047)</f>
        <v>246968.1</v>
      </c>
    </row>
    <row r="9049" spans="2:13" ht="15" customHeight="1">
      <c r="C9049" s="27" t="s">
        <v>80</v>
      </c>
      <c r="D9049" s="27" t="s">
        <v>89</v>
      </c>
      <c r="E9049" s="28"/>
      <c r="F9049" s="28"/>
      <c r="G9049" s="28"/>
      <c r="H9049" s="33"/>
      <c r="I9049" s="28"/>
    </row>
    <row r="9050" spans="2:13" ht="15" customHeight="1">
      <c r="C9050" s="28"/>
      <c r="D9050" s="27" t="s">
        <v>2904</v>
      </c>
      <c r="E9050" s="27" t="s">
        <v>2905</v>
      </c>
      <c r="F9050" s="30" t="str">
        <f>VLOOKUP(E9050,MATERIAL!$C:$F,3,0)</f>
        <v>m</v>
      </c>
      <c r="G9050" s="27">
        <v>1</v>
      </c>
      <c r="H9050" s="30">
        <f>VLOOKUP(E9050,MATERIAL!$C:$F,4,0)</f>
        <v>184600</v>
      </c>
      <c r="I9050" s="31">
        <f t="shared" ref="I9050" si="1013">+G9050*H9050</f>
        <v>184600</v>
      </c>
    </row>
    <row r="9051" spans="2:13" ht="15" customHeight="1">
      <c r="C9051" s="28"/>
      <c r="D9051" s="28"/>
      <c r="E9051" s="28"/>
      <c r="F9051" s="34" t="s">
        <v>90</v>
      </c>
      <c r="G9051" s="35"/>
      <c r="H9051" s="33"/>
      <c r="I9051" s="32">
        <f>SUM(I9050)</f>
        <v>184600</v>
      </c>
    </row>
    <row r="9052" spans="2:13" ht="15" customHeight="1">
      <c r="C9052" s="27" t="s">
        <v>81</v>
      </c>
      <c r="D9052" s="27" t="s">
        <v>91</v>
      </c>
      <c r="E9052" s="28"/>
      <c r="F9052" s="28"/>
      <c r="G9052" s="28"/>
      <c r="H9052" s="33"/>
      <c r="I9052" s="28"/>
    </row>
    <row r="9053" spans="2:13" ht="15" customHeight="1">
      <c r="C9053" s="28"/>
      <c r="D9053" s="27" t="s">
        <v>2902</v>
      </c>
      <c r="E9053" s="27" t="s">
        <v>2903</v>
      </c>
      <c r="F9053" s="27" t="s">
        <v>2792</v>
      </c>
      <c r="G9053" s="27">
        <v>2.9000000000000001E-2</v>
      </c>
      <c r="H9053" s="30">
        <f>VLOOKUP(E9053,[404]PERALATAN!$C:$F,4,0)</f>
        <v>322400</v>
      </c>
      <c r="I9053" s="31">
        <f t="shared" ref="I9053:I9054" si="1014">+G9053*H9053</f>
        <v>9349.6</v>
      </c>
    </row>
    <row r="9054" spans="2:13" ht="15" customHeight="1">
      <c r="C9054" s="28"/>
      <c r="D9054" s="27" t="s">
        <v>2790</v>
      </c>
      <c r="E9054" s="27" t="s">
        <v>2791</v>
      </c>
      <c r="F9054" s="27" t="s">
        <v>2792</v>
      </c>
      <c r="G9054" s="27">
        <v>3.9E-2</v>
      </c>
      <c r="H9054" s="30">
        <f>VLOOKUP(E9054,[404]PERALATAN!$C:$F,4,0)</f>
        <v>128600</v>
      </c>
      <c r="I9054" s="31">
        <f t="shared" si="1014"/>
        <v>5015.3999999999996</v>
      </c>
    </row>
    <row r="9055" spans="2:13" ht="15" customHeight="1">
      <c r="C9055" s="28"/>
      <c r="D9055" s="28"/>
      <c r="E9055" s="28"/>
      <c r="F9055" s="34" t="s">
        <v>92</v>
      </c>
      <c r="G9055" s="35"/>
      <c r="H9055" s="33"/>
      <c r="I9055" s="32">
        <f>SUM(I9053:I9054)</f>
        <v>14365</v>
      </c>
    </row>
    <row r="9056" spans="2:13" ht="15" customHeight="1">
      <c r="C9056" s="27" t="s">
        <v>82</v>
      </c>
      <c r="D9056" s="27" t="s">
        <v>93</v>
      </c>
      <c r="E9056" s="28"/>
      <c r="F9056" s="28"/>
      <c r="G9056" s="28"/>
      <c r="H9056" s="33"/>
      <c r="I9056" s="36">
        <f>I9048+I9051+I9055</f>
        <v>445933.1</v>
      </c>
    </row>
    <row r="9057" spans="2:13" ht="15" customHeight="1">
      <c r="C9057" s="27" t="s">
        <v>83</v>
      </c>
      <c r="D9057" s="27" t="str">
        <f>+"Overhead &amp; Profit "&amp;$L$3*100&amp;"%"</f>
        <v>Overhead &amp; Profit 9,5%</v>
      </c>
      <c r="E9057" s="28"/>
      <c r="F9057" s="28"/>
      <c r="G9057" s="27">
        <f>$L$3</f>
        <v>9.5000000000000001E-2</v>
      </c>
      <c r="H9057" s="33"/>
      <c r="I9057" s="36">
        <f>G9057*I9056</f>
        <v>42363.644499999995</v>
      </c>
    </row>
    <row r="9058" spans="2:13" ht="15" customHeight="1">
      <c r="B9058" s="37" t="str">
        <f>+$M$17&amp;J9058</f>
        <v>PPP56</v>
      </c>
      <c r="C9058" s="27" t="s">
        <v>1</v>
      </c>
      <c r="D9058" s="27" t="s">
        <v>94</v>
      </c>
      <c r="E9058" s="28"/>
      <c r="F9058" s="28"/>
      <c r="G9058" s="28"/>
      <c r="H9058" s="33"/>
      <c r="I9058" s="36">
        <f>SUM(I9056:I9057)</f>
        <v>488296.74449999997</v>
      </c>
      <c r="J9058" s="21">
        <v>56</v>
      </c>
    </row>
    <row r="9059" spans="2:13" ht="15" customHeight="1">
      <c r="B9059" s="26"/>
    </row>
    <row r="9060" spans="2:13">
      <c r="B9060" s="26"/>
      <c r="C9060" s="21" t="str">
        <f>VLOOKUP(B9077,'REKAP ANALISA'!$C:$G,3,0)</f>
        <v>(K3) Pemasangan 1 m pipa DCI Ø 500 mm</v>
      </c>
      <c r="M9060" s="21"/>
    </row>
    <row r="9061" spans="2:13">
      <c r="C9061" s="27" t="s">
        <v>0</v>
      </c>
      <c r="D9061" s="27" t="s">
        <v>60</v>
      </c>
      <c r="E9061" s="27" t="s">
        <v>59</v>
      </c>
      <c r="F9061" s="27" t="s">
        <v>61</v>
      </c>
      <c r="G9061" s="27" t="s">
        <v>62</v>
      </c>
      <c r="H9061" s="27" t="s">
        <v>85</v>
      </c>
      <c r="I9061" s="27" t="s">
        <v>86</v>
      </c>
      <c r="M9061" s="21"/>
    </row>
    <row r="9062" spans="2:13" ht="15" customHeight="1">
      <c r="C9062" s="27" t="s">
        <v>14</v>
      </c>
      <c r="D9062" s="27" t="s">
        <v>87</v>
      </c>
      <c r="E9062" s="28"/>
      <c r="F9062" s="28"/>
      <c r="G9062" s="28"/>
      <c r="H9062" s="33"/>
      <c r="I9062" s="28"/>
    </row>
    <row r="9063" spans="2:13" ht="15" customHeight="1">
      <c r="C9063" s="28"/>
      <c r="D9063" s="27" t="s">
        <v>53</v>
      </c>
      <c r="E9063" s="27" t="s">
        <v>63</v>
      </c>
      <c r="F9063" s="29" t="s">
        <v>50</v>
      </c>
      <c r="G9063" s="27">
        <v>2.0470000000000002</v>
      </c>
      <c r="H9063" s="30">
        <f>VLOOKUP(E9063,UPAH!$C:$F,4,0)</f>
        <v>93000</v>
      </c>
      <c r="I9063" s="31">
        <f t="shared" ref="I9063:I9066" si="1015">+G9063*H9063</f>
        <v>190371</v>
      </c>
    </row>
    <row r="9064" spans="2:13" ht="15" customHeight="1">
      <c r="C9064" s="28"/>
      <c r="D9064" s="27" t="s">
        <v>2787</v>
      </c>
      <c r="E9064" s="27" t="s">
        <v>64</v>
      </c>
      <c r="F9064" s="29" t="s">
        <v>50</v>
      </c>
      <c r="G9064" s="27">
        <v>0.40899999999999997</v>
      </c>
      <c r="H9064" s="30">
        <f>VLOOKUP(E9064,UPAH!$C:$F,4,0)</f>
        <v>98000</v>
      </c>
      <c r="I9064" s="31">
        <f t="shared" si="1015"/>
        <v>40082</v>
      </c>
    </row>
    <row r="9065" spans="2:13" ht="15" customHeight="1">
      <c r="C9065" s="28"/>
      <c r="D9065" s="27" t="s">
        <v>2899</v>
      </c>
      <c r="E9065" s="27" t="s">
        <v>2256</v>
      </c>
      <c r="F9065" s="29" t="s">
        <v>50</v>
      </c>
      <c r="G9065" s="27">
        <v>0.193</v>
      </c>
      <c r="H9065" s="30">
        <f>VLOOKUP(E9065,UPAH!$C:$F,4,0)</f>
        <v>158700</v>
      </c>
      <c r="I9065" s="31">
        <f t="shared" si="1015"/>
        <v>30629.100000000002</v>
      </c>
    </row>
    <row r="9066" spans="2:13" ht="15" customHeight="1">
      <c r="C9066" s="28"/>
      <c r="D9066" s="27" t="s">
        <v>49</v>
      </c>
      <c r="E9066" s="27" t="s">
        <v>66</v>
      </c>
      <c r="F9066" s="29" t="s">
        <v>50</v>
      </c>
      <c r="G9066" s="27">
        <v>0.20499999999999999</v>
      </c>
      <c r="H9066" s="30">
        <f>VLOOKUP(E9066,UPAH!$C:$F,4,0)</f>
        <v>111000</v>
      </c>
      <c r="I9066" s="31">
        <f t="shared" si="1015"/>
        <v>22755</v>
      </c>
    </row>
    <row r="9067" spans="2:13" ht="15" customHeight="1">
      <c r="C9067" s="28"/>
      <c r="D9067" s="28"/>
      <c r="E9067" s="28"/>
      <c r="F9067" s="34" t="s">
        <v>88</v>
      </c>
      <c r="G9067" s="35"/>
      <c r="H9067" s="33"/>
      <c r="I9067" s="32">
        <f>SUM(I9063:I9066)</f>
        <v>283837.09999999998</v>
      </c>
    </row>
    <row r="9068" spans="2:13" ht="15" customHeight="1">
      <c r="C9068" s="27" t="s">
        <v>80</v>
      </c>
      <c r="D9068" s="27" t="s">
        <v>89</v>
      </c>
      <c r="E9068" s="28"/>
      <c r="F9068" s="28"/>
      <c r="G9068" s="28"/>
      <c r="H9068" s="33"/>
      <c r="I9068" s="28"/>
    </row>
    <row r="9069" spans="2:13" ht="15" customHeight="1">
      <c r="C9069" s="28"/>
      <c r="D9069" s="27" t="s">
        <v>2906</v>
      </c>
      <c r="E9069" s="27" t="s">
        <v>2907</v>
      </c>
      <c r="F9069" s="30" t="str">
        <f>VLOOKUP(E9069,MATERIAL!$C:$F,3,0)</f>
        <v>m</v>
      </c>
      <c r="G9069" s="27">
        <v>1</v>
      </c>
      <c r="H9069" s="30">
        <f>VLOOKUP(E9069,MATERIAL!$C:$F,4,0)</f>
        <v>320600</v>
      </c>
      <c r="I9069" s="31">
        <f t="shared" ref="I9069" si="1016">+G9069*H9069</f>
        <v>320600</v>
      </c>
    </row>
    <row r="9070" spans="2:13" ht="15" customHeight="1">
      <c r="C9070" s="28"/>
      <c r="D9070" s="28"/>
      <c r="E9070" s="28"/>
      <c r="F9070" s="34" t="s">
        <v>90</v>
      </c>
      <c r="G9070" s="35"/>
      <c r="H9070" s="33"/>
      <c r="I9070" s="32">
        <f>SUM(I9069)</f>
        <v>320600</v>
      </c>
    </row>
    <row r="9071" spans="2:13" ht="15" customHeight="1">
      <c r="C9071" s="27" t="s">
        <v>81</v>
      </c>
      <c r="D9071" s="27" t="s">
        <v>91</v>
      </c>
      <c r="E9071" s="28"/>
      <c r="F9071" s="28"/>
      <c r="G9071" s="28"/>
      <c r="H9071" s="33"/>
      <c r="I9071" s="28"/>
    </row>
    <row r="9072" spans="2:13" ht="15" customHeight="1">
      <c r="C9072" s="28"/>
      <c r="D9072" s="27" t="s">
        <v>2902</v>
      </c>
      <c r="E9072" s="27" t="s">
        <v>2903</v>
      </c>
      <c r="F9072" s="27" t="s">
        <v>2792</v>
      </c>
      <c r="G9072" s="27">
        <v>3.4000000000000002E-2</v>
      </c>
      <c r="H9072" s="30">
        <f>VLOOKUP(E9072,[404]PERALATAN!$C:$F,4,0)</f>
        <v>322400</v>
      </c>
      <c r="I9072" s="31">
        <f t="shared" ref="I9072:I9073" si="1017">+G9072*H9072</f>
        <v>10961.6</v>
      </c>
    </row>
    <row r="9073" spans="2:13" ht="15" customHeight="1">
      <c r="C9073" s="28"/>
      <c r="D9073" s="27" t="s">
        <v>2790</v>
      </c>
      <c r="E9073" s="27" t="s">
        <v>2791</v>
      </c>
      <c r="F9073" s="27" t="s">
        <v>2792</v>
      </c>
      <c r="G9073" s="27">
        <v>4.4999999999999998E-2</v>
      </c>
      <c r="H9073" s="30">
        <f>VLOOKUP(E9073,[404]PERALATAN!$C:$F,4,0)</f>
        <v>128600</v>
      </c>
      <c r="I9073" s="31">
        <f t="shared" si="1017"/>
        <v>5787</v>
      </c>
    </row>
    <row r="9074" spans="2:13" ht="15" customHeight="1">
      <c r="C9074" s="28"/>
      <c r="D9074" s="28"/>
      <c r="E9074" s="28"/>
      <c r="F9074" s="34" t="s">
        <v>92</v>
      </c>
      <c r="G9074" s="35"/>
      <c r="H9074" s="33"/>
      <c r="I9074" s="32">
        <f>SUM(I9072:I9073)</f>
        <v>16748.599999999999</v>
      </c>
    </row>
    <row r="9075" spans="2:13" ht="15" customHeight="1">
      <c r="C9075" s="27" t="s">
        <v>82</v>
      </c>
      <c r="D9075" s="27" t="s">
        <v>93</v>
      </c>
      <c r="E9075" s="28"/>
      <c r="F9075" s="28"/>
      <c r="G9075" s="28"/>
      <c r="H9075" s="33"/>
      <c r="I9075" s="36">
        <f>I9067+I9070+I9074</f>
        <v>621185.69999999995</v>
      </c>
    </row>
    <row r="9076" spans="2:13" ht="15" customHeight="1">
      <c r="C9076" s="27" t="s">
        <v>83</v>
      </c>
      <c r="D9076" s="27" t="str">
        <f>+"Overhead &amp; Profit "&amp;$L$3*100&amp;"%"</f>
        <v>Overhead &amp; Profit 9,5%</v>
      </c>
      <c r="E9076" s="28"/>
      <c r="F9076" s="28"/>
      <c r="G9076" s="27">
        <f>$L$3</f>
        <v>9.5000000000000001E-2</v>
      </c>
      <c r="H9076" s="28"/>
      <c r="I9076" s="36">
        <f>G9076*I9075</f>
        <v>59012.641499999998</v>
      </c>
    </row>
    <row r="9077" spans="2:13" ht="15" customHeight="1">
      <c r="B9077" s="37" t="str">
        <f>+$M$17&amp;J9077</f>
        <v>PPP57</v>
      </c>
      <c r="C9077" s="27" t="s">
        <v>1</v>
      </c>
      <c r="D9077" s="27" t="s">
        <v>94</v>
      </c>
      <c r="E9077" s="28"/>
      <c r="F9077" s="28"/>
      <c r="G9077" s="28"/>
      <c r="H9077" s="33"/>
      <c r="I9077" s="36">
        <f>SUM(I9075:I9076)</f>
        <v>680198.34149999998</v>
      </c>
      <c r="J9077" s="21">
        <v>57</v>
      </c>
    </row>
    <row r="9078" spans="2:13" ht="15" customHeight="1">
      <c r="B9078" s="26"/>
    </row>
    <row r="9079" spans="2:13">
      <c r="B9079" s="26"/>
      <c r="C9079" s="21" t="str">
        <f>VLOOKUP(B9096,'REKAP ANALISA'!$C:$G,3,0)</f>
        <v>(K3) Pemasangan 1 m Pipa DCI Ø 600 mm</v>
      </c>
      <c r="M9079" s="21"/>
    </row>
    <row r="9080" spans="2:13">
      <c r="C9080" s="27" t="s">
        <v>0</v>
      </c>
      <c r="D9080" s="27" t="s">
        <v>60</v>
      </c>
      <c r="E9080" s="27" t="s">
        <v>59</v>
      </c>
      <c r="F9080" s="27" t="s">
        <v>61</v>
      </c>
      <c r="G9080" s="27" t="s">
        <v>62</v>
      </c>
      <c r="H9080" s="27" t="s">
        <v>85</v>
      </c>
      <c r="I9080" s="27" t="s">
        <v>86</v>
      </c>
      <c r="M9080" s="21"/>
    </row>
    <row r="9081" spans="2:13" ht="15" customHeight="1">
      <c r="C9081" s="27" t="s">
        <v>14</v>
      </c>
      <c r="D9081" s="27" t="s">
        <v>87</v>
      </c>
      <c r="E9081" s="28"/>
      <c r="F9081" s="28"/>
      <c r="G9081" s="28"/>
      <c r="H9081" s="28"/>
      <c r="I9081" s="28"/>
    </row>
    <row r="9082" spans="2:13" ht="15" customHeight="1">
      <c r="C9082" s="28"/>
      <c r="D9082" s="27" t="s">
        <v>53</v>
      </c>
      <c r="E9082" s="27" t="s">
        <v>63</v>
      </c>
      <c r="F9082" s="29" t="s">
        <v>50</v>
      </c>
      <c r="G9082" s="27">
        <v>2.0110000000000001</v>
      </c>
      <c r="H9082" s="30">
        <f>VLOOKUP(E9082,UPAH!$C:$F,4,0)</f>
        <v>93000</v>
      </c>
      <c r="I9082" s="31">
        <f t="shared" ref="I9082:I9085" si="1018">+G9082*H9082</f>
        <v>187023</v>
      </c>
    </row>
    <row r="9083" spans="2:13" ht="15" customHeight="1">
      <c r="C9083" s="28"/>
      <c r="D9083" s="27" t="s">
        <v>2787</v>
      </c>
      <c r="E9083" s="27" t="s">
        <v>64</v>
      </c>
      <c r="F9083" s="29" t="s">
        <v>50</v>
      </c>
      <c r="G9083" s="27">
        <v>0.40200000000000002</v>
      </c>
      <c r="H9083" s="30">
        <f>VLOOKUP(E9083,UPAH!$C:$F,4,0)</f>
        <v>98000</v>
      </c>
      <c r="I9083" s="31">
        <f t="shared" si="1018"/>
        <v>39396</v>
      </c>
    </row>
    <row r="9084" spans="2:13" ht="15" customHeight="1">
      <c r="C9084" s="28"/>
      <c r="D9084" s="27" t="s">
        <v>2899</v>
      </c>
      <c r="E9084" s="27" t="s">
        <v>2256</v>
      </c>
      <c r="F9084" s="29" t="s">
        <v>50</v>
      </c>
      <c r="G9084" s="27">
        <v>0.29299999999999998</v>
      </c>
      <c r="H9084" s="30">
        <f>VLOOKUP(E9084,UPAH!$C:$F,4,0)</f>
        <v>158700</v>
      </c>
      <c r="I9084" s="31">
        <f t="shared" si="1018"/>
        <v>46499.1</v>
      </c>
    </row>
    <row r="9085" spans="2:13" ht="15" customHeight="1">
      <c r="C9085" s="28"/>
      <c r="D9085" s="27" t="s">
        <v>49</v>
      </c>
      <c r="E9085" s="27" t="s">
        <v>66</v>
      </c>
      <c r="F9085" s="29" t="s">
        <v>50</v>
      </c>
      <c r="G9085" s="27">
        <v>0.20100000000000001</v>
      </c>
      <c r="H9085" s="30">
        <f>VLOOKUP(E9085,UPAH!$C:$F,4,0)</f>
        <v>111000</v>
      </c>
      <c r="I9085" s="31">
        <f t="shared" si="1018"/>
        <v>22311</v>
      </c>
    </row>
    <row r="9086" spans="2:13" ht="15" customHeight="1">
      <c r="C9086" s="28"/>
      <c r="D9086" s="28"/>
      <c r="E9086" s="28"/>
      <c r="F9086" s="34" t="s">
        <v>88</v>
      </c>
      <c r="G9086" s="35"/>
      <c r="H9086" s="33"/>
      <c r="I9086" s="32">
        <f>SUM(I9082:I9085)</f>
        <v>295229.09999999998</v>
      </c>
    </row>
    <row r="9087" spans="2:13" ht="15" customHeight="1">
      <c r="C9087" s="27" t="s">
        <v>80</v>
      </c>
      <c r="D9087" s="27" t="s">
        <v>89</v>
      </c>
      <c r="E9087" s="28"/>
      <c r="F9087" s="28"/>
      <c r="G9087" s="28"/>
      <c r="H9087" s="33"/>
      <c r="I9087" s="28"/>
    </row>
    <row r="9088" spans="2:13" ht="15" customHeight="1">
      <c r="C9088" s="28"/>
      <c r="D9088" s="27" t="s">
        <v>2908</v>
      </c>
      <c r="E9088" s="27" t="s">
        <v>2909</v>
      </c>
      <c r="F9088" s="30" t="str">
        <f>VLOOKUP(E9088,MATERIAL!$C:$F,3,0)</f>
        <v>m</v>
      </c>
      <c r="G9088" s="27">
        <v>1</v>
      </c>
      <c r="H9088" s="30">
        <f>VLOOKUP(E9088,MATERIAL!$C:$F,4,0)</f>
        <v>404600</v>
      </c>
      <c r="I9088" s="31">
        <f t="shared" ref="I9088" si="1019">+G9088*H9088</f>
        <v>404600</v>
      </c>
    </row>
    <row r="9089" spans="2:13" ht="15" customHeight="1">
      <c r="C9089" s="28"/>
      <c r="D9089" s="28"/>
      <c r="E9089" s="28"/>
      <c r="F9089" s="34" t="s">
        <v>90</v>
      </c>
      <c r="G9089" s="35"/>
      <c r="H9089" s="33"/>
      <c r="I9089" s="32">
        <f>SUM(I9088)</f>
        <v>404600</v>
      </c>
    </row>
    <row r="9090" spans="2:13" ht="15" customHeight="1">
      <c r="C9090" s="27" t="s">
        <v>81</v>
      </c>
      <c r="D9090" s="27" t="s">
        <v>91</v>
      </c>
      <c r="E9090" s="28"/>
      <c r="F9090" s="28"/>
      <c r="G9090" s="28"/>
      <c r="H9090" s="33"/>
      <c r="I9090" s="28"/>
    </row>
    <row r="9091" spans="2:13" ht="15" customHeight="1">
      <c r="C9091" s="28"/>
      <c r="D9091" s="27" t="s">
        <v>2902</v>
      </c>
      <c r="E9091" s="27" t="s">
        <v>2903</v>
      </c>
      <c r="F9091" s="27" t="s">
        <v>2792</v>
      </c>
      <c r="G9091" s="27">
        <v>5.8000000000000003E-2</v>
      </c>
      <c r="H9091" s="30">
        <f>VLOOKUP(E9091,[404]PERALATAN!$C:$F,4,0)</f>
        <v>322400</v>
      </c>
      <c r="I9091" s="31">
        <f t="shared" ref="I9091:I9092" si="1020">+G9091*H9091</f>
        <v>18699.2</v>
      </c>
    </row>
    <row r="9092" spans="2:13" ht="15" customHeight="1">
      <c r="C9092" s="28"/>
      <c r="D9092" s="27" t="s">
        <v>2790</v>
      </c>
      <c r="E9092" s="27" t="s">
        <v>2791</v>
      </c>
      <c r="F9092" s="27" t="s">
        <v>2792</v>
      </c>
      <c r="G9092" s="27">
        <v>7.6999999999999999E-2</v>
      </c>
      <c r="H9092" s="30">
        <f>VLOOKUP(E9092,[404]PERALATAN!$C:$F,4,0)</f>
        <v>128600</v>
      </c>
      <c r="I9092" s="31">
        <f t="shared" si="1020"/>
        <v>9902.2000000000007</v>
      </c>
    </row>
    <row r="9093" spans="2:13" ht="15" customHeight="1">
      <c r="C9093" s="28"/>
      <c r="D9093" s="28"/>
      <c r="E9093" s="28"/>
      <c r="F9093" s="34" t="s">
        <v>92</v>
      </c>
      <c r="G9093" s="35"/>
      <c r="H9093" s="33"/>
      <c r="I9093" s="32">
        <f>SUM(I9091:I9092)</f>
        <v>28601.4</v>
      </c>
    </row>
    <row r="9094" spans="2:13" ht="15" customHeight="1">
      <c r="C9094" s="27" t="s">
        <v>82</v>
      </c>
      <c r="D9094" s="27" t="s">
        <v>93</v>
      </c>
      <c r="E9094" s="28"/>
      <c r="F9094" s="28"/>
      <c r="G9094" s="28"/>
      <c r="H9094" s="33"/>
      <c r="I9094" s="36">
        <f>I9086+I9089+I9093</f>
        <v>728430.5</v>
      </c>
    </row>
    <row r="9095" spans="2:13" ht="15" customHeight="1">
      <c r="C9095" s="27" t="s">
        <v>83</v>
      </c>
      <c r="D9095" s="27" t="str">
        <f>+"Overhead &amp; Profit "&amp;$L$3*100&amp;"%"</f>
        <v>Overhead &amp; Profit 9,5%</v>
      </c>
      <c r="E9095" s="28"/>
      <c r="F9095" s="28"/>
      <c r="G9095" s="27">
        <f>$L$3</f>
        <v>9.5000000000000001E-2</v>
      </c>
      <c r="H9095" s="28"/>
      <c r="I9095" s="36">
        <f>G9095*I9094</f>
        <v>69200.897500000006</v>
      </c>
    </row>
    <row r="9096" spans="2:13" ht="15" customHeight="1">
      <c r="B9096" s="37" t="str">
        <f>+$M$17&amp;J9096</f>
        <v>PPP58</v>
      </c>
      <c r="C9096" s="27" t="s">
        <v>1</v>
      </c>
      <c r="D9096" s="27" t="s">
        <v>94</v>
      </c>
      <c r="E9096" s="28"/>
      <c r="F9096" s="28"/>
      <c r="G9096" s="28"/>
      <c r="H9096" s="33"/>
      <c r="I9096" s="36">
        <f>SUM(I9094:I9095)</f>
        <v>797631.39749999996</v>
      </c>
      <c r="J9096" s="21">
        <v>58</v>
      </c>
    </row>
    <row r="9097" spans="2:13" ht="15" customHeight="1">
      <c r="B9097" s="26"/>
    </row>
    <row r="9098" spans="2:13">
      <c r="B9098" s="26"/>
      <c r="C9098" s="21" t="str">
        <f>VLOOKUP(B9115,'REKAP ANALISA'!$C:$G,3,0)</f>
        <v>(K3) Pemasangan 1 m pipa DCI Ø800 mm</v>
      </c>
      <c r="M9098" s="21"/>
    </row>
    <row r="9099" spans="2:13">
      <c r="C9099" s="27" t="s">
        <v>0</v>
      </c>
      <c r="D9099" s="27" t="s">
        <v>60</v>
      </c>
      <c r="E9099" s="27" t="s">
        <v>59</v>
      </c>
      <c r="F9099" s="27" t="s">
        <v>61</v>
      </c>
      <c r="G9099" s="27" t="s">
        <v>62</v>
      </c>
      <c r="H9099" s="27" t="s">
        <v>85</v>
      </c>
      <c r="I9099" s="27" t="s">
        <v>86</v>
      </c>
      <c r="M9099" s="21"/>
    </row>
    <row r="9100" spans="2:13" ht="15" customHeight="1">
      <c r="C9100" s="27" t="s">
        <v>14</v>
      </c>
      <c r="D9100" s="27" t="s">
        <v>87</v>
      </c>
      <c r="E9100" s="28"/>
      <c r="F9100" s="28"/>
      <c r="G9100" s="28"/>
      <c r="H9100" s="28"/>
      <c r="I9100" s="28"/>
    </row>
    <row r="9101" spans="2:13" ht="15" customHeight="1">
      <c r="C9101" s="28"/>
      <c r="D9101" s="27" t="s">
        <v>53</v>
      </c>
      <c r="E9101" s="27" t="s">
        <v>63</v>
      </c>
      <c r="F9101" s="29" t="s">
        <v>50</v>
      </c>
      <c r="G9101" s="27">
        <v>3.859</v>
      </c>
      <c r="H9101" s="30">
        <f>VLOOKUP(E9101,UPAH!$C:$F,4,0)</f>
        <v>93000</v>
      </c>
      <c r="I9101" s="31">
        <f t="shared" ref="I9101:I9104" si="1021">+G9101*H9101</f>
        <v>358887</v>
      </c>
    </row>
    <row r="9102" spans="2:13" ht="15" customHeight="1">
      <c r="C9102" s="28"/>
      <c r="D9102" s="27" t="s">
        <v>2787</v>
      </c>
      <c r="E9102" s="27" t="s">
        <v>64</v>
      </c>
      <c r="F9102" s="29" t="s">
        <v>50</v>
      </c>
      <c r="G9102" s="27">
        <v>0.77200000000000002</v>
      </c>
      <c r="H9102" s="30">
        <f>VLOOKUP(E9102,UPAH!$C:$F,4,0)</f>
        <v>98000</v>
      </c>
      <c r="I9102" s="31">
        <f t="shared" si="1021"/>
        <v>75656</v>
      </c>
    </row>
    <row r="9103" spans="2:13" ht="15" customHeight="1">
      <c r="C9103" s="28"/>
      <c r="D9103" s="27" t="s">
        <v>2899</v>
      </c>
      <c r="E9103" s="27" t="s">
        <v>2256</v>
      </c>
      <c r="F9103" s="29" t="s">
        <v>50</v>
      </c>
      <c r="G9103" s="27">
        <v>0.49299999999999999</v>
      </c>
      <c r="H9103" s="30">
        <f>VLOOKUP(E9103,UPAH!$C:$F,4,0)</f>
        <v>158700</v>
      </c>
      <c r="I9103" s="31">
        <f t="shared" si="1021"/>
        <v>78239.100000000006</v>
      </c>
    </row>
    <row r="9104" spans="2:13" ht="15" customHeight="1">
      <c r="C9104" s="28"/>
      <c r="D9104" s="27" t="s">
        <v>49</v>
      </c>
      <c r="E9104" s="27" t="s">
        <v>66</v>
      </c>
      <c r="F9104" s="29" t="s">
        <v>50</v>
      </c>
      <c r="G9104" s="27">
        <v>0.38600000000000001</v>
      </c>
      <c r="H9104" s="30">
        <f>VLOOKUP(E9104,UPAH!$C:$F,4,0)</f>
        <v>111000</v>
      </c>
      <c r="I9104" s="31">
        <f t="shared" si="1021"/>
        <v>42846</v>
      </c>
    </row>
    <row r="9105" spans="2:13" ht="15" customHeight="1">
      <c r="C9105" s="28"/>
      <c r="D9105" s="28"/>
      <c r="E9105" s="28"/>
      <c r="F9105" s="34" t="s">
        <v>88</v>
      </c>
      <c r="G9105" s="35"/>
      <c r="H9105" s="33"/>
      <c r="I9105" s="32">
        <f>SUM(I9101:I9104)</f>
        <v>555628.1</v>
      </c>
    </row>
    <row r="9106" spans="2:13" ht="15" customHeight="1">
      <c r="C9106" s="27" t="s">
        <v>80</v>
      </c>
      <c r="D9106" s="27" t="s">
        <v>89</v>
      </c>
      <c r="E9106" s="28"/>
      <c r="F9106" s="28"/>
      <c r="G9106" s="28"/>
      <c r="H9106" s="33"/>
      <c r="I9106" s="28"/>
    </row>
    <row r="9107" spans="2:13" ht="15" customHeight="1">
      <c r="C9107" s="28"/>
      <c r="D9107" s="27" t="s">
        <v>2910</v>
      </c>
      <c r="E9107" s="27" t="s">
        <v>2911</v>
      </c>
      <c r="F9107" s="30" t="str">
        <f>VLOOKUP(E9107,MATERIAL!$C:$F,3,0)</f>
        <v>m</v>
      </c>
      <c r="G9107" s="27">
        <v>1</v>
      </c>
      <c r="H9107" s="30">
        <f>VLOOKUP(E9107,MATERIAL!$C:$F,4,0)</f>
        <v>495800</v>
      </c>
      <c r="I9107" s="31">
        <f t="shared" ref="I9107" si="1022">+G9107*H9107</f>
        <v>495800</v>
      </c>
    </row>
    <row r="9108" spans="2:13" ht="15" customHeight="1">
      <c r="C9108" s="28"/>
      <c r="D9108" s="28"/>
      <c r="E9108" s="28"/>
      <c r="F9108" s="34" t="s">
        <v>90</v>
      </c>
      <c r="G9108" s="35"/>
      <c r="H9108" s="33"/>
      <c r="I9108" s="32">
        <f>SUM(I9107)</f>
        <v>495800</v>
      </c>
    </row>
    <row r="9109" spans="2:13" ht="15" customHeight="1">
      <c r="C9109" s="27" t="s">
        <v>81</v>
      </c>
      <c r="D9109" s="27" t="s">
        <v>91</v>
      </c>
      <c r="E9109" s="28"/>
      <c r="F9109" s="28"/>
      <c r="G9109" s="28"/>
      <c r="H9109" s="33"/>
      <c r="I9109" s="28"/>
    </row>
    <row r="9110" spans="2:13" ht="15" customHeight="1">
      <c r="C9110" s="28"/>
      <c r="D9110" s="27" t="s">
        <v>2902</v>
      </c>
      <c r="E9110" s="27" t="s">
        <v>2903</v>
      </c>
      <c r="F9110" s="27" t="s">
        <v>2792</v>
      </c>
      <c r="G9110" s="27">
        <v>8.4000000000000005E-2</v>
      </c>
      <c r="H9110" s="30">
        <f>VLOOKUP(E9110,[404]PERALATAN!$C:$F,4,0)</f>
        <v>322400</v>
      </c>
      <c r="I9110" s="31">
        <f t="shared" ref="I9110:I9111" si="1023">+G9110*H9110</f>
        <v>27081.600000000002</v>
      </c>
    </row>
    <row r="9111" spans="2:13" ht="15" customHeight="1">
      <c r="C9111" s="28"/>
      <c r="D9111" s="27" t="s">
        <v>2790</v>
      </c>
      <c r="E9111" s="27" t="s">
        <v>2791</v>
      </c>
      <c r="F9111" s="27" t="s">
        <v>2792</v>
      </c>
      <c r="G9111" s="27">
        <v>0.22500000000000001</v>
      </c>
      <c r="H9111" s="30">
        <f>VLOOKUP(E9111,[404]PERALATAN!$C:$F,4,0)</f>
        <v>128600</v>
      </c>
      <c r="I9111" s="31">
        <f t="shared" si="1023"/>
        <v>28935</v>
      </c>
    </row>
    <row r="9112" spans="2:13" ht="15" customHeight="1">
      <c r="C9112" s="28"/>
      <c r="D9112" s="28"/>
      <c r="E9112" s="28"/>
      <c r="F9112" s="34" t="s">
        <v>92</v>
      </c>
      <c r="G9112" s="35"/>
      <c r="H9112" s="33"/>
      <c r="I9112" s="32">
        <f>SUM(I9110:I9111)</f>
        <v>56016.600000000006</v>
      </c>
    </row>
    <row r="9113" spans="2:13" ht="15" customHeight="1">
      <c r="C9113" s="27" t="s">
        <v>82</v>
      </c>
      <c r="D9113" s="27" t="s">
        <v>93</v>
      </c>
      <c r="E9113" s="28"/>
      <c r="F9113" s="28"/>
      <c r="G9113" s="28"/>
      <c r="H9113" s="33"/>
      <c r="I9113" s="36">
        <f>I9105+I9108+I9112</f>
        <v>1107444.7000000002</v>
      </c>
    </row>
    <row r="9114" spans="2:13" ht="15" customHeight="1">
      <c r="C9114" s="27" t="s">
        <v>83</v>
      </c>
      <c r="D9114" s="27" t="str">
        <f>+"Overhead &amp; Profit "&amp;$L$3*100&amp;"%"</f>
        <v>Overhead &amp; Profit 9,5%</v>
      </c>
      <c r="E9114" s="28"/>
      <c r="F9114" s="28"/>
      <c r="G9114" s="27">
        <f>$L$3</f>
        <v>9.5000000000000001E-2</v>
      </c>
      <c r="H9114" s="28"/>
      <c r="I9114" s="36">
        <f>G9114*I9113</f>
        <v>105207.24650000002</v>
      </c>
    </row>
    <row r="9115" spans="2:13" ht="15" customHeight="1">
      <c r="B9115" s="37" t="str">
        <f>+$M$17&amp;J9115</f>
        <v>PPP59</v>
      </c>
      <c r="C9115" s="27" t="s">
        <v>1</v>
      </c>
      <c r="D9115" s="27" t="s">
        <v>94</v>
      </c>
      <c r="E9115" s="28"/>
      <c r="F9115" s="28"/>
      <c r="G9115" s="28"/>
      <c r="H9115" s="33"/>
      <c r="I9115" s="36">
        <f>SUM(I9113:I9114)</f>
        <v>1212651.9465000003</v>
      </c>
      <c r="J9115" s="21">
        <v>59</v>
      </c>
    </row>
    <row r="9116" spans="2:13" ht="15" customHeight="1">
      <c r="B9116" s="26"/>
    </row>
    <row r="9117" spans="2:13">
      <c r="B9117" s="26"/>
      <c r="C9117" s="21" t="str">
        <f>VLOOKUP(B9134,'REKAP ANALISA'!$C:$G,3,0)</f>
        <v>(K3) Pemasangan 1 m pipa DCI Ø900 mm</v>
      </c>
      <c r="M9117" s="21"/>
    </row>
    <row r="9118" spans="2:13">
      <c r="C9118" s="27" t="s">
        <v>0</v>
      </c>
      <c r="D9118" s="27" t="s">
        <v>60</v>
      </c>
      <c r="E9118" s="27" t="s">
        <v>59</v>
      </c>
      <c r="F9118" s="27" t="s">
        <v>61</v>
      </c>
      <c r="G9118" s="27" t="s">
        <v>62</v>
      </c>
      <c r="H9118" s="27" t="s">
        <v>85</v>
      </c>
      <c r="I9118" s="27" t="s">
        <v>86</v>
      </c>
      <c r="M9118" s="21"/>
    </row>
    <row r="9119" spans="2:13" ht="15" customHeight="1">
      <c r="C9119" s="27" t="s">
        <v>14</v>
      </c>
      <c r="D9119" s="27" t="s">
        <v>87</v>
      </c>
      <c r="E9119" s="28"/>
      <c r="F9119" s="28"/>
      <c r="G9119" s="28"/>
      <c r="H9119" s="28"/>
      <c r="I9119" s="28"/>
    </row>
    <row r="9120" spans="2:13" ht="15" customHeight="1">
      <c r="C9120" s="28"/>
      <c r="D9120" s="27" t="s">
        <v>53</v>
      </c>
      <c r="E9120" s="27" t="s">
        <v>63</v>
      </c>
      <c r="F9120" s="29" t="s">
        <v>50</v>
      </c>
      <c r="G9120" s="27">
        <v>4.9950000000000001</v>
      </c>
      <c r="H9120" s="30">
        <f>VLOOKUP(E9120,UPAH!$C:$F,4,0)</f>
        <v>93000</v>
      </c>
      <c r="I9120" s="31">
        <f t="shared" ref="I9120:I9123" si="1024">+G9120*H9120</f>
        <v>464535</v>
      </c>
    </row>
    <row r="9121" spans="2:13" ht="15" customHeight="1">
      <c r="C9121" s="28"/>
      <c r="D9121" s="27" t="s">
        <v>2787</v>
      </c>
      <c r="E9121" s="27" t="s">
        <v>64</v>
      </c>
      <c r="F9121" s="29" t="s">
        <v>50</v>
      </c>
      <c r="G9121" s="27">
        <v>0.999</v>
      </c>
      <c r="H9121" s="30">
        <f>VLOOKUP(E9121,UPAH!$C:$F,4,0)</f>
        <v>98000</v>
      </c>
      <c r="I9121" s="31">
        <f t="shared" si="1024"/>
        <v>97902</v>
      </c>
    </row>
    <row r="9122" spans="2:13" ht="15" customHeight="1">
      <c r="C9122" s="28"/>
      <c r="D9122" s="27" t="s">
        <v>2899</v>
      </c>
      <c r="E9122" s="27" t="s">
        <v>2256</v>
      </c>
      <c r="F9122" s="29" t="s">
        <v>50</v>
      </c>
      <c r="G9122" s="27">
        <v>0.59299999999999997</v>
      </c>
      <c r="H9122" s="30">
        <f>VLOOKUP(E9122,UPAH!$C:$F,4,0)</f>
        <v>158700</v>
      </c>
      <c r="I9122" s="31">
        <f t="shared" si="1024"/>
        <v>94109.099999999991</v>
      </c>
    </row>
    <row r="9123" spans="2:13" ht="15" customHeight="1">
      <c r="C9123" s="28"/>
      <c r="D9123" s="27" t="s">
        <v>49</v>
      </c>
      <c r="E9123" s="27" t="s">
        <v>66</v>
      </c>
      <c r="F9123" s="29" t="s">
        <v>50</v>
      </c>
      <c r="G9123" s="27">
        <v>0.499</v>
      </c>
      <c r="H9123" s="30">
        <f>VLOOKUP(E9123,UPAH!$C:$F,4,0)</f>
        <v>111000</v>
      </c>
      <c r="I9123" s="31">
        <f t="shared" si="1024"/>
        <v>55389</v>
      </c>
    </row>
    <row r="9124" spans="2:13" ht="15" customHeight="1">
      <c r="C9124" s="28"/>
      <c r="D9124" s="28"/>
      <c r="E9124" s="28"/>
      <c r="F9124" s="34" t="s">
        <v>88</v>
      </c>
      <c r="G9124" s="35"/>
      <c r="H9124" s="33"/>
      <c r="I9124" s="32">
        <f>SUM(I9120:I9123)</f>
        <v>711935.1</v>
      </c>
    </row>
    <row r="9125" spans="2:13" ht="15" customHeight="1">
      <c r="C9125" s="27" t="s">
        <v>80</v>
      </c>
      <c r="D9125" s="27" t="s">
        <v>89</v>
      </c>
      <c r="E9125" s="28"/>
      <c r="F9125" s="28"/>
      <c r="G9125" s="28"/>
      <c r="H9125" s="33"/>
      <c r="I9125" s="28"/>
    </row>
    <row r="9126" spans="2:13" ht="15" customHeight="1">
      <c r="C9126" s="28"/>
      <c r="D9126" s="27" t="s">
        <v>2912</v>
      </c>
      <c r="E9126" s="27" t="s">
        <v>2913</v>
      </c>
      <c r="F9126" s="30" t="str">
        <f>VLOOKUP(E9126,MATERIAL!$C:$F,3,0)</f>
        <v>m</v>
      </c>
      <c r="G9126" s="27">
        <v>1</v>
      </c>
      <c r="H9126" s="30">
        <f>VLOOKUP(E9126,MATERIAL!$C:$F,4,0)</f>
        <v>630000</v>
      </c>
      <c r="I9126" s="31">
        <f t="shared" ref="I9126" si="1025">+G9126*H9126</f>
        <v>630000</v>
      </c>
    </row>
    <row r="9127" spans="2:13" ht="15" customHeight="1">
      <c r="C9127" s="28"/>
      <c r="D9127" s="28"/>
      <c r="E9127" s="28"/>
      <c r="F9127" s="34" t="s">
        <v>90</v>
      </c>
      <c r="G9127" s="35"/>
      <c r="H9127" s="33"/>
      <c r="I9127" s="32">
        <f>SUM(I9126)</f>
        <v>630000</v>
      </c>
    </row>
    <row r="9128" spans="2:13" ht="15" customHeight="1">
      <c r="C9128" s="27" t="s">
        <v>81</v>
      </c>
      <c r="D9128" s="27" t="s">
        <v>91</v>
      </c>
      <c r="E9128" s="28"/>
      <c r="F9128" s="28"/>
      <c r="G9128" s="28"/>
      <c r="H9128" s="33"/>
      <c r="I9128" s="28"/>
    </row>
    <row r="9129" spans="2:13" ht="15" customHeight="1">
      <c r="C9129" s="28"/>
      <c r="D9129" s="27" t="s">
        <v>2902</v>
      </c>
      <c r="E9129" s="27" t="s">
        <v>2903</v>
      </c>
      <c r="F9129" s="27" t="s">
        <v>2792</v>
      </c>
      <c r="G9129" s="27">
        <v>9.2999999999999999E-2</v>
      </c>
      <c r="H9129" s="30">
        <f>VLOOKUP(E9129,[404]PERALATAN!$C:$F,4,0)</f>
        <v>322400</v>
      </c>
      <c r="I9129" s="31">
        <f t="shared" ref="I9129:I9130" si="1026">+G9129*H9129</f>
        <v>29983.200000000001</v>
      </c>
    </row>
    <row r="9130" spans="2:13" ht="15" customHeight="1">
      <c r="C9130" s="28"/>
      <c r="D9130" s="27" t="s">
        <v>2790</v>
      </c>
      <c r="E9130" s="27" t="s">
        <v>2791</v>
      </c>
      <c r="F9130" s="27" t="s">
        <v>2792</v>
      </c>
      <c r="G9130" s="27">
        <v>0.248</v>
      </c>
      <c r="H9130" s="30">
        <f>VLOOKUP(E9130,[404]PERALATAN!$C:$F,4,0)</f>
        <v>128600</v>
      </c>
      <c r="I9130" s="31">
        <f t="shared" si="1026"/>
        <v>31892.799999999999</v>
      </c>
    </row>
    <row r="9131" spans="2:13" ht="15" customHeight="1">
      <c r="C9131" s="28"/>
      <c r="D9131" s="28"/>
      <c r="E9131" s="28"/>
      <c r="F9131" s="34" t="s">
        <v>92</v>
      </c>
      <c r="G9131" s="35"/>
      <c r="H9131" s="33"/>
      <c r="I9131" s="32">
        <f>SUM(I9129:I9130)</f>
        <v>61876</v>
      </c>
    </row>
    <row r="9132" spans="2:13" ht="15" customHeight="1">
      <c r="C9132" s="27" t="s">
        <v>82</v>
      </c>
      <c r="D9132" s="27" t="s">
        <v>93</v>
      </c>
      <c r="E9132" s="28"/>
      <c r="F9132" s="28"/>
      <c r="G9132" s="28"/>
      <c r="H9132" s="33"/>
      <c r="I9132" s="36">
        <f>I9124+I9127+I9131</f>
        <v>1403811.1</v>
      </c>
    </row>
    <row r="9133" spans="2:13" ht="15" customHeight="1">
      <c r="C9133" s="27" t="s">
        <v>83</v>
      </c>
      <c r="D9133" s="27" t="str">
        <f>+"Overhead &amp; Profit "&amp;$L$3*100&amp;"%"</f>
        <v>Overhead &amp; Profit 9,5%</v>
      </c>
      <c r="E9133" s="28"/>
      <c r="F9133" s="28"/>
      <c r="G9133" s="27">
        <f>$L$3</f>
        <v>9.5000000000000001E-2</v>
      </c>
      <c r="H9133" s="28"/>
      <c r="I9133" s="36">
        <f>G9133*I9132</f>
        <v>133362.0545</v>
      </c>
    </row>
    <row r="9134" spans="2:13" ht="15" customHeight="1">
      <c r="B9134" s="37" t="str">
        <f>+$M$17&amp;J9134</f>
        <v>PPP60</v>
      </c>
      <c r="C9134" s="27" t="s">
        <v>1</v>
      </c>
      <c r="D9134" s="27" t="s">
        <v>94</v>
      </c>
      <c r="E9134" s="28"/>
      <c r="F9134" s="28"/>
      <c r="G9134" s="28"/>
      <c r="H9134" s="33"/>
      <c r="I9134" s="36">
        <f>SUM(I9132:I9133)</f>
        <v>1537173.1545000002</v>
      </c>
      <c r="J9134" s="21">
        <v>60</v>
      </c>
    </row>
    <row r="9135" spans="2:13" ht="15" customHeight="1">
      <c r="B9135" s="26"/>
    </row>
    <row r="9136" spans="2:13">
      <c r="B9136" s="26"/>
      <c r="C9136" s="21" t="str">
        <f>VLOOKUP(B9153,'REKAP ANALISA'!$C:$G,3,0)</f>
        <v>(K3) Pemasangan 1 m pipa DCI Ø1000 mm</v>
      </c>
      <c r="M9136" s="21"/>
    </row>
    <row r="9137" spans="3:13">
      <c r="C9137" s="27" t="s">
        <v>0</v>
      </c>
      <c r="D9137" s="27" t="s">
        <v>60</v>
      </c>
      <c r="E9137" s="27" t="s">
        <v>59</v>
      </c>
      <c r="F9137" s="27" t="s">
        <v>61</v>
      </c>
      <c r="G9137" s="27" t="s">
        <v>62</v>
      </c>
      <c r="H9137" s="27" t="s">
        <v>85</v>
      </c>
      <c r="I9137" s="27" t="s">
        <v>86</v>
      </c>
      <c r="M9137" s="21"/>
    </row>
    <row r="9138" spans="3:13" ht="15" customHeight="1">
      <c r="C9138" s="27" t="s">
        <v>14</v>
      </c>
      <c r="D9138" s="27" t="s">
        <v>87</v>
      </c>
      <c r="E9138" s="28"/>
      <c r="F9138" s="28"/>
      <c r="G9138" s="28"/>
      <c r="H9138" s="28"/>
      <c r="I9138" s="28"/>
    </row>
    <row r="9139" spans="3:13" ht="15" customHeight="1">
      <c r="C9139" s="28"/>
      <c r="D9139" s="27" t="s">
        <v>53</v>
      </c>
      <c r="E9139" s="27" t="s">
        <v>63</v>
      </c>
      <c r="F9139" s="29" t="s">
        <v>50</v>
      </c>
      <c r="G9139" s="27">
        <v>5.931</v>
      </c>
      <c r="H9139" s="30">
        <f>VLOOKUP(E9139,UPAH!$C:$F,4,0)</f>
        <v>93000</v>
      </c>
      <c r="I9139" s="31">
        <f t="shared" ref="I9139:I9142" si="1027">+G9139*H9139</f>
        <v>551583</v>
      </c>
    </row>
    <row r="9140" spans="3:13" ht="15" customHeight="1">
      <c r="C9140" s="28"/>
      <c r="D9140" s="27" t="s">
        <v>2787</v>
      </c>
      <c r="E9140" s="27" t="s">
        <v>64</v>
      </c>
      <c r="F9140" s="29" t="s">
        <v>50</v>
      </c>
      <c r="G9140" s="27">
        <v>1.1859999999999999</v>
      </c>
      <c r="H9140" s="30">
        <f>VLOOKUP(E9140,UPAH!$C:$F,4,0)</f>
        <v>98000</v>
      </c>
      <c r="I9140" s="31">
        <f t="shared" si="1027"/>
        <v>116228</v>
      </c>
    </row>
    <row r="9141" spans="3:13" ht="15" customHeight="1">
      <c r="C9141" s="28"/>
      <c r="D9141" s="27" t="s">
        <v>2899</v>
      </c>
      <c r="E9141" s="27" t="s">
        <v>2256</v>
      </c>
      <c r="F9141" s="29" t="s">
        <v>50</v>
      </c>
      <c r="G9141" s="27">
        <v>0.79300000000000004</v>
      </c>
      <c r="H9141" s="30">
        <f>VLOOKUP(E9141,UPAH!$C:$F,4,0)</f>
        <v>158700</v>
      </c>
      <c r="I9141" s="31">
        <f t="shared" si="1027"/>
        <v>125849.1</v>
      </c>
    </row>
    <row r="9142" spans="3:13" ht="15" customHeight="1">
      <c r="C9142" s="28"/>
      <c r="D9142" s="27" t="s">
        <v>49</v>
      </c>
      <c r="E9142" s="27" t="s">
        <v>66</v>
      </c>
      <c r="F9142" s="29" t="s">
        <v>50</v>
      </c>
      <c r="G9142" s="27">
        <v>0.69299999999999995</v>
      </c>
      <c r="H9142" s="30">
        <f>VLOOKUP(E9142,UPAH!$C:$F,4,0)</f>
        <v>111000</v>
      </c>
      <c r="I9142" s="31">
        <f t="shared" si="1027"/>
        <v>76923</v>
      </c>
    </row>
    <row r="9143" spans="3:13" ht="15" customHeight="1">
      <c r="C9143" s="28"/>
      <c r="D9143" s="28"/>
      <c r="E9143" s="28"/>
      <c r="F9143" s="34" t="s">
        <v>88</v>
      </c>
      <c r="G9143" s="35"/>
      <c r="H9143" s="33"/>
      <c r="I9143" s="32">
        <f>SUM(I9139:I9142)</f>
        <v>870583.1</v>
      </c>
    </row>
    <row r="9144" spans="3:13" ht="15" customHeight="1">
      <c r="C9144" s="27" t="s">
        <v>80</v>
      </c>
      <c r="D9144" s="27" t="s">
        <v>89</v>
      </c>
      <c r="E9144" s="28"/>
      <c r="F9144" s="28"/>
      <c r="G9144" s="28"/>
      <c r="H9144" s="33"/>
      <c r="I9144" s="28"/>
    </row>
    <row r="9145" spans="3:13" ht="15" customHeight="1">
      <c r="C9145" s="28"/>
      <c r="D9145" s="27" t="s">
        <v>2914</v>
      </c>
      <c r="E9145" s="27" t="s">
        <v>2915</v>
      </c>
      <c r="F9145" s="30" t="str">
        <f>VLOOKUP(E9145,MATERIAL!$C:$F,3,0)</f>
        <v>m</v>
      </c>
      <c r="G9145" s="27">
        <v>1</v>
      </c>
      <c r="H9145" s="30">
        <f>VLOOKUP(E9145,MATERIAL!$C:$F,4,0)</f>
        <v>820900</v>
      </c>
      <c r="I9145" s="31">
        <f t="shared" ref="I9145" si="1028">+G9145*H9145</f>
        <v>820900</v>
      </c>
    </row>
    <row r="9146" spans="3:13" ht="15" customHeight="1">
      <c r="C9146" s="28"/>
      <c r="D9146" s="28"/>
      <c r="E9146" s="28"/>
      <c r="F9146" s="34" t="s">
        <v>90</v>
      </c>
      <c r="G9146" s="35"/>
      <c r="H9146" s="33"/>
      <c r="I9146" s="32">
        <f>SUM(I9145)</f>
        <v>820900</v>
      </c>
    </row>
    <row r="9147" spans="3:13" ht="15" customHeight="1">
      <c r="C9147" s="27" t="s">
        <v>81</v>
      </c>
      <c r="D9147" s="27" t="s">
        <v>91</v>
      </c>
      <c r="E9147" s="28"/>
      <c r="F9147" s="28"/>
      <c r="G9147" s="28"/>
      <c r="H9147" s="33"/>
      <c r="I9147" s="28"/>
    </row>
    <row r="9148" spans="3:13" ht="15" customHeight="1">
      <c r="C9148" s="28"/>
      <c r="D9148" s="27" t="s">
        <v>2902</v>
      </c>
      <c r="E9148" s="27" t="s">
        <v>2903</v>
      </c>
      <c r="F9148" s="27" t="s">
        <v>2792</v>
      </c>
      <c r="G9148" s="27">
        <v>0.112</v>
      </c>
      <c r="H9148" s="30">
        <f>VLOOKUP(E9148,[404]PERALATAN!$C:$F,4,0)</f>
        <v>322400</v>
      </c>
      <c r="I9148" s="31">
        <f t="shared" ref="I9148:I9149" si="1029">+G9148*H9148</f>
        <v>36108.800000000003</v>
      </c>
    </row>
    <row r="9149" spans="3:13" ht="15" customHeight="1">
      <c r="C9149" s="28"/>
      <c r="D9149" s="27" t="s">
        <v>2790</v>
      </c>
      <c r="E9149" s="27" t="s">
        <v>2791</v>
      </c>
      <c r="F9149" s="27" t="s">
        <v>2792</v>
      </c>
      <c r="G9149" s="27">
        <v>0.29799999999999999</v>
      </c>
      <c r="H9149" s="30">
        <f>VLOOKUP(E9149,[404]PERALATAN!$C:$F,4,0)</f>
        <v>128600</v>
      </c>
      <c r="I9149" s="31">
        <f t="shared" si="1029"/>
        <v>38322.799999999996</v>
      </c>
    </row>
    <row r="9150" spans="3:13" ht="15" customHeight="1">
      <c r="C9150" s="28"/>
      <c r="D9150" s="28"/>
      <c r="E9150" s="28"/>
      <c r="F9150" s="34" t="s">
        <v>92</v>
      </c>
      <c r="G9150" s="35"/>
      <c r="H9150" s="33"/>
      <c r="I9150" s="32">
        <f>SUM(I9148:I9149)</f>
        <v>74431.600000000006</v>
      </c>
    </row>
    <row r="9151" spans="3:13" ht="15" customHeight="1">
      <c r="C9151" s="27" t="s">
        <v>82</v>
      </c>
      <c r="D9151" s="27" t="s">
        <v>93</v>
      </c>
      <c r="E9151" s="28"/>
      <c r="F9151" s="28"/>
      <c r="G9151" s="28"/>
      <c r="H9151" s="33"/>
      <c r="I9151" s="36">
        <f>I9143+I9146+I9150</f>
        <v>1765914.7000000002</v>
      </c>
    </row>
    <row r="9152" spans="3:13" ht="15" customHeight="1">
      <c r="C9152" s="27" t="s">
        <v>83</v>
      </c>
      <c r="D9152" s="27" t="str">
        <f>+"Overhead &amp; Profit "&amp;$L$3*100&amp;"%"</f>
        <v>Overhead &amp; Profit 9,5%</v>
      </c>
      <c r="E9152" s="28"/>
      <c r="F9152" s="28"/>
      <c r="G9152" s="27">
        <f>$L$3</f>
        <v>9.5000000000000001E-2</v>
      </c>
      <c r="H9152" s="28"/>
      <c r="I9152" s="36">
        <f>G9152*I9151</f>
        <v>167761.89650000003</v>
      </c>
    </row>
    <row r="9153" spans="2:13" ht="15" customHeight="1">
      <c r="B9153" s="37" t="str">
        <f>+$M$17&amp;J9153</f>
        <v>PPP61</v>
      </c>
      <c r="C9153" s="27" t="s">
        <v>1</v>
      </c>
      <c r="D9153" s="27" t="s">
        <v>94</v>
      </c>
      <c r="E9153" s="28"/>
      <c r="F9153" s="28"/>
      <c r="G9153" s="28"/>
      <c r="H9153" s="33"/>
      <c r="I9153" s="36">
        <f>SUM(I9151:I9152)</f>
        <v>1933676.5965000002</v>
      </c>
      <c r="J9153" s="21">
        <v>61</v>
      </c>
    </row>
    <row r="9154" spans="2:13" ht="15" customHeight="1">
      <c r="B9154" s="26"/>
    </row>
    <row r="9155" spans="2:13">
      <c r="B9155" s="26"/>
      <c r="C9155" s="21" t="str">
        <f>VLOOKUP(B9172,'REKAP ANALISA'!$C:$G,3,0)</f>
        <v>(K3) Pemasangan 1 m pipa DCI Ø1100 mm</v>
      </c>
      <c r="M9155" s="21"/>
    </row>
    <row r="9156" spans="2:13">
      <c r="C9156" s="27" t="s">
        <v>0</v>
      </c>
      <c r="D9156" s="27" t="s">
        <v>60</v>
      </c>
      <c r="E9156" s="27" t="s">
        <v>59</v>
      </c>
      <c r="F9156" s="27" t="s">
        <v>61</v>
      </c>
      <c r="G9156" s="27" t="s">
        <v>62</v>
      </c>
      <c r="H9156" s="27" t="s">
        <v>85</v>
      </c>
      <c r="I9156" s="27" t="s">
        <v>86</v>
      </c>
      <c r="M9156" s="21"/>
    </row>
    <row r="9157" spans="2:13" ht="15" customHeight="1">
      <c r="C9157" s="27" t="s">
        <v>14</v>
      </c>
      <c r="D9157" s="27" t="s">
        <v>87</v>
      </c>
      <c r="E9157" s="28"/>
      <c r="F9157" s="28"/>
      <c r="G9157" s="28"/>
      <c r="H9157" s="28"/>
      <c r="I9157" s="28"/>
    </row>
    <row r="9158" spans="2:13" ht="15" customHeight="1">
      <c r="C9158" s="28"/>
      <c r="D9158" s="27" t="s">
        <v>53</v>
      </c>
      <c r="E9158" s="27" t="s">
        <v>63</v>
      </c>
      <c r="F9158" s="29" t="s">
        <v>50</v>
      </c>
      <c r="G9158" s="27">
        <v>6.9489999999999998</v>
      </c>
      <c r="H9158" s="30">
        <f>VLOOKUP(E9158,UPAH!$C:$F,4,0)</f>
        <v>93000</v>
      </c>
      <c r="I9158" s="31">
        <f t="shared" ref="I9158:I9161" si="1030">+G9158*H9158</f>
        <v>646257</v>
      </c>
    </row>
    <row r="9159" spans="2:13" ht="15" customHeight="1">
      <c r="C9159" s="28"/>
      <c r="D9159" s="27" t="s">
        <v>2787</v>
      </c>
      <c r="E9159" s="27" t="s">
        <v>64</v>
      </c>
      <c r="F9159" s="29" t="s">
        <v>50</v>
      </c>
      <c r="G9159" s="27">
        <v>1.39</v>
      </c>
      <c r="H9159" s="30">
        <f>VLOOKUP(E9159,UPAH!$C:$F,4,0)</f>
        <v>98000</v>
      </c>
      <c r="I9159" s="31">
        <f t="shared" si="1030"/>
        <v>136220</v>
      </c>
    </row>
    <row r="9160" spans="2:13" ht="15" customHeight="1">
      <c r="C9160" s="28"/>
      <c r="D9160" s="27" t="s">
        <v>2899</v>
      </c>
      <c r="E9160" s="27" t="s">
        <v>2256</v>
      </c>
      <c r="F9160" s="29" t="s">
        <v>50</v>
      </c>
      <c r="G9160" s="27">
        <v>0.79300000000000004</v>
      </c>
      <c r="H9160" s="30">
        <f>VLOOKUP(E9160,UPAH!$C:$F,4,0)</f>
        <v>158700</v>
      </c>
      <c r="I9160" s="31">
        <f t="shared" si="1030"/>
        <v>125849.1</v>
      </c>
    </row>
    <row r="9161" spans="2:13" ht="15" customHeight="1">
      <c r="C9161" s="28"/>
      <c r="D9161" s="27" t="s">
        <v>49</v>
      </c>
      <c r="E9161" s="27" t="s">
        <v>66</v>
      </c>
      <c r="F9161" s="29" t="s">
        <v>50</v>
      </c>
      <c r="G9161" s="27">
        <v>0.69499999999999995</v>
      </c>
      <c r="H9161" s="30">
        <f>VLOOKUP(E9161,UPAH!$C:$F,4,0)</f>
        <v>111000</v>
      </c>
      <c r="I9161" s="31">
        <f t="shared" si="1030"/>
        <v>77145</v>
      </c>
    </row>
    <row r="9162" spans="2:13" ht="15" customHeight="1">
      <c r="C9162" s="28"/>
      <c r="D9162" s="28"/>
      <c r="E9162" s="28"/>
      <c r="F9162" s="34" t="s">
        <v>88</v>
      </c>
      <c r="G9162" s="35"/>
      <c r="H9162" s="33"/>
      <c r="I9162" s="32">
        <f>SUM(I9158:I9161)</f>
        <v>985471.1</v>
      </c>
    </row>
    <row r="9163" spans="2:13" ht="15" customHeight="1">
      <c r="C9163" s="27" t="s">
        <v>80</v>
      </c>
      <c r="D9163" s="27" t="s">
        <v>89</v>
      </c>
      <c r="E9163" s="28"/>
      <c r="F9163" s="28"/>
      <c r="G9163" s="28"/>
      <c r="H9163" s="33"/>
      <c r="I9163" s="28"/>
    </row>
    <row r="9164" spans="2:13" ht="15" customHeight="1">
      <c r="C9164" s="28"/>
      <c r="D9164" s="27" t="s">
        <v>2916</v>
      </c>
      <c r="E9164" s="27" t="s">
        <v>2917</v>
      </c>
      <c r="F9164" s="30" t="str">
        <f>VLOOKUP(E9164,MATERIAL!$C:$F,3,0)</f>
        <v>bh</v>
      </c>
      <c r="G9164" s="27">
        <v>1</v>
      </c>
      <c r="H9164" s="30">
        <f>VLOOKUP(E9164,MATERIAL!$C:$F,4,0)</f>
        <v>1060200</v>
      </c>
      <c r="I9164" s="31">
        <f t="shared" ref="I9164" si="1031">+G9164*H9164</f>
        <v>1060200</v>
      </c>
    </row>
    <row r="9165" spans="2:13" ht="15" customHeight="1">
      <c r="C9165" s="28"/>
      <c r="D9165" s="28"/>
      <c r="E9165" s="28"/>
      <c r="F9165" s="34" t="s">
        <v>90</v>
      </c>
      <c r="G9165" s="35"/>
      <c r="H9165" s="33"/>
      <c r="I9165" s="32">
        <f>SUM(I9164)</f>
        <v>1060200</v>
      </c>
    </row>
    <row r="9166" spans="2:13" ht="15" customHeight="1">
      <c r="C9166" s="27" t="s">
        <v>81</v>
      </c>
      <c r="D9166" s="27" t="s">
        <v>91</v>
      </c>
      <c r="E9166" s="28"/>
      <c r="F9166" s="28"/>
      <c r="G9166" s="28"/>
      <c r="H9166" s="33"/>
      <c r="I9166" s="28"/>
    </row>
    <row r="9167" spans="2:13" ht="15" customHeight="1">
      <c r="C9167" s="28"/>
      <c r="D9167" s="27" t="s">
        <v>2902</v>
      </c>
      <c r="E9167" s="27" t="s">
        <v>2903</v>
      </c>
      <c r="F9167" s="27" t="s">
        <v>2792</v>
      </c>
      <c r="G9167" s="27">
        <v>0.152</v>
      </c>
      <c r="H9167" s="30">
        <f>VLOOKUP(E9167,[404]PERALATAN!$C:$F,4,0)</f>
        <v>322400</v>
      </c>
      <c r="I9167" s="31">
        <f t="shared" ref="I9167:I9168" si="1032">+G9167*H9167</f>
        <v>49004.799999999996</v>
      </c>
    </row>
    <row r="9168" spans="2:13" ht="15" customHeight="1">
      <c r="C9168" s="28"/>
      <c r="D9168" s="27" t="s">
        <v>2790</v>
      </c>
      <c r="E9168" s="27" t="s">
        <v>2791</v>
      </c>
      <c r="F9168" s="27" t="s">
        <v>2792</v>
      </c>
      <c r="G9168" s="27">
        <v>0.30399999999999999</v>
      </c>
      <c r="H9168" s="30">
        <f>VLOOKUP(E9168,[404]PERALATAN!$C:$F,4,0)</f>
        <v>128600</v>
      </c>
      <c r="I9168" s="31">
        <f t="shared" si="1032"/>
        <v>39094.400000000001</v>
      </c>
    </row>
    <row r="9169" spans="2:13" ht="15" customHeight="1">
      <c r="C9169" s="28"/>
      <c r="D9169" s="28"/>
      <c r="E9169" s="28"/>
      <c r="F9169" s="34" t="s">
        <v>92</v>
      </c>
      <c r="G9169" s="35"/>
      <c r="H9169" s="33"/>
      <c r="I9169" s="32">
        <f>SUM(I9167:I9168)</f>
        <v>88099.199999999997</v>
      </c>
    </row>
    <row r="9170" spans="2:13" ht="15" customHeight="1">
      <c r="C9170" s="27" t="s">
        <v>82</v>
      </c>
      <c r="D9170" s="27" t="s">
        <v>93</v>
      </c>
      <c r="E9170" s="28"/>
      <c r="F9170" s="28"/>
      <c r="G9170" s="28"/>
      <c r="H9170" s="33"/>
      <c r="I9170" s="36">
        <f>I9162+I9165+I9169</f>
        <v>2133770.3000000003</v>
      </c>
    </row>
    <row r="9171" spans="2:13" ht="15" customHeight="1">
      <c r="C9171" s="27" t="s">
        <v>83</v>
      </c>
      <c r="D9171" s="27" t="str">
        <f>+"Overhead &amp; Profit "&amp;$L$3*100&amp;"%"</f>
        <v>Overhead &amp; Profit 9,5%</v>
      </c>
      <c r="E9171" s="28"/>
      <c r="F9171" s="28"/>
      <c r="G9171" s="27">
        <f>$L$3</f>
        <v>9.5000000000000001E-2</v>
      </c>
      <c r="H9171" s="33"/>
      <c r="I9171" s="36">
        <f>G9171*I9170</f>
        <v>202708.17850000004</v>
      </c>
    </row>
    <row r="9172" spans="2:13" ht="15" customHeight="1">
      <c r="B9172" s="37" t="str">
        <f>+$M$17&amp;J9172</f>
        <v>PPP62</v>
      </c>
      <c r="C9172" s="27" t="s">
        <v>1</v>
      </c>
      <c r="D9172" s="27" t="s">
        <v>94</v>
      </c>
      <c r="E9172" s="28"/>
      <c r="F9172" s="28"/>
      <c r="G9172" s="28"/>
      <c r="H9172" s="33"/>
      <c r="I9172" s="36">
        <f>SUM(I9170:I9171)</f>
        <v>2336478.4785000002</v>
      </c>
      <c r="J9172" s="21">
        <v>62</v>
      </c>
    </row>
    <row r="9173" spans="2:13" ht="15" customHeight="1">
      <c r="B9173" s="26"/>
    </row>
    <row r="9174" spans="2:13">
      <c r="B9174" s="26"/>
      <c r="C9174" s="21" t="str">
        <f>VLOOKUP(B9191,'REKAP ANALISA'!$C:$G,3,0)</f>
        <v>(K3) Pemasangan 1 m pipa DCI Ø1200 mm</v>
      </c>
      <c r="M9174" s="21"/>
    </row>
    <row r="9175" spans="2:13">
      <c r="C9175" s="27" t="s">
        <v>0</v>
      </c>
      <c r="D9175" s="27" t="s">
        <v>60</v>
      </c>
      <c r="E9175" s="27" t="s">
        <v>59</v>
      </c>
      <c r="F9175" s="27" t="s">
        <v>61</v>
      </c>
      <c r="G9175" s="27" t="s">
        <v>62</v>
      </c>
      <c r="H9175" s="27" t="s">
        <v>85</v>
      </c>
      <c r="I9175" s="27" t="s">
        <v>86</v>
      </c>
      <c r="M9175" s="21"/>
    </row>
    <row r="9176" spans="2:13" ht="15" customHeight="1">
      <c r="C9176" s="27" t="s">
        <v>14</v>
      </c>
      <c r="D9176" s="27" t="s">
        <v>87</v>
      </c>
      <c r="E9176" s="28"/>
      <c r="F9176" s="28"/>
      <c r="G9176" s="28"/>
      <c r="H9176" s="28"/>
      <c r="I9176" s="28"/>
    </row>
    <row r="9177" spans="2:13" ht="15" customHeight="1">
      <c r="C9177" s="28"/>
      <c r="D9177" s="27" t="s">
        <v>53</v>
      </c>
      <c r="E9177" s="27" t="s">
        <v>63</v>
      </c>
      <c r="F9177" s="29" t="s">
        <v>50</v>
      </c>
      <c r="G9177" s="27">
        <v>8.0559999999999992</v>
      </c>
      <c r="H9177" s="30">
        <f>VLOOKUP(E9177,UPAH!$C:$F,4,0)</f>
        <v>93000</v>
      </c>
      <c r="I9177" s="31">
        <f t="shared" ref="I9177:I9180" si="1033">+G9177*H9177</f>
        <v>749207.99999999988</v>
      </c>
    </row>
    <row r="9178" spans="2:13" ht="15" customHeight="1">
      <c r="C9178" s="28"/>
      <c r="D9178" s="27" t="s">
        <v>2787</v>
      </c>
      <c r="E9178" s="27" t="s">
        <v>64</v>
      </c>
      <c r="F9178" s="29" t="s">
        <v>50</v>
      </c>
      <c r="G9178" s="27">
        <v>1.611</v>
      </c>
      <c r="H9178" s="30">
        <f>VLOOKUP(E9178,UPAH!$C:$F,4,0)</f>
        <v>98000</v>
      </c>
      <c r="I9178" s="31">
        <f t="shared" si="1033"/>
        <v>157878</v>
      </c>
    </row>
    <row r="9179" spans="2:13" ht="15" customHeight="1">
      <c r="C9179" s="28"/>
      <c r="D9179" s="27" t="s">
        <v>2899</v>
      </c>
      <c r="E9179" s="27" t="s">
        <v>2256</v>
      </c>
      <c r="F9179" s="29" t="s">
        <v>50</v>
      </c>
      <c r="G9179" s="27">
        <v>0.89300000000000002</v>
      </c>
      <c r="H9179" s="30">
        <f>VLOOKUP(E9179,UPAH!$C:$F,4,0)</f>
        <v>158700</v>
      </c>
      <c r="I9179" s="31">
        <f t="shared" si="1033"/>
        <v>141719.1</v>
      </c>
    </row>
    <row r="9180" spans="2:13" ht="15" customHeight="1">
      <c r="C9180" s="28"/>
      <c r="D9180" s="27" t="s">
        <v>49</v>
      </c>
      <c r="E9180" s="27" t="s">
        <v>66</v>
      </c>
      <c r="F9180" s="29" t="s">
        <v>50</v>
      </c>
      <c r="G9180" s="27">
        <v>0.80600000000000005</v>
      </c>
      <c r="H9180" s="30">
        <f>VLOOKUP(E9180,UPAH!$C:$F,4,0)</f>
        <v>111000</v>
      </c>
      <c r="I9180" s="31">
        <f t="shared" si="1033"/>
        <v>89466</v>
      </c>
    </row>
    <row r="9181" spans="2:13" ht="15" customHeight="1">
      <c r="C9181" s="28"/>
      <c r="D9181" s="28"/>
      <c r="E9181" s="28"/>
      <c r="F9181" s="34" t="s">
        <v>88</v>
      </c>
      <c r="G9181" s="35"/>
      <c r="H9181" s="33"/>
      <c r="I9181" s="32">
        <f>SUM(I9177:I9180)</f>
        <v>1138271.0999999999</v>
      </c>
    </row>
    <row r="9182" spans="2:13" ht="15" customHeight="1">
      <c r="C9182" s="27" t="s">
        <v>80</v>
      </c>
      <c r="D9182" s="27" t="s">
        <v>89</v>
      </c>
      <c r="E9182" s="28"/>
      <c r="F9182" s="28"/>
      <c r="G9182" s="28"/>
      <c r="H9182" s="33"/>
      <c r="I9182" s="28"/>
    </row>
    <row r="9183" spans="2:13" ht="15" customHeight="1">
      <c r="C9183" s="28"/>
      <c r="D9183" s="27" t="s">
        <v>2918</v>
      </c>
      <c r="E9183" s="27" t="s">
        <v>2919</v>
      </c>
      <c r="F9183" s="30" t="str">
        <f>VLOOKUP(E9183,MATERIAL!$C:$F,3,0)</f>
        <v>bh</v>
      </c>
      <c r="G9183" s="27">
        <v>1</v>
      </c>
      <c r="H9183" s="30">
        <f>VLOOKUP(E9183,MATERIAL!$C:$F,4,0)</f>
        <v>1178500</v>
      </c>
      <c r="I9183" s="31">
        <f t="shared" ref="I9183" si="1034">+G9183*H9183</f>
        <v>1178500</v>
      </c>
    </row>
    <row r="9184" spans="2:13" ht="15" customHeight="1">
      <c r="C9184" s="28"/>
      <c r="D9184" s="28"/>
      <c r="E9184" s="28"/>
      <c r="F9184" s="34" t="s">
        <v>90</v>
      </c>
      <c r="G9184" s="35"/>
      <c r="H9184" s="33"/>
      <c r="I9184" s="32">
        <f>SUM(I9183)</f>
        <v>1178500</v>
      </c>
    </row>
    <row r="9185" spans="2:13" ht="15" customHeight="1">
      <c r="C9185" s="27" t="s">
        <v>81</v>
      </c>
      <c r="D9185" s="27" t="s">
        <v>91</v>
      </c>
      <c r="E9185" s="28"/>
      <c r="F9185" s="28"/>
      <c r="G9185" s="28"/>
      <c r="H9185" s="33"/>
      <c r="I9185" s="28"/>
    </row>
    <row r="9186" spans="2:13" ht="15" customHeight="1">
      <c r="C9186" s="28"/>
      <c r="D9186" s="27" t="s">
        <v>2902</v>
      </c>
      <c r="E9186" s="27" t="s">
        <v>2903</v>
      </c>
      <c r="F9186" s="27" t="s">
        <v>2792</v>
      </c>
      <c r="G9186" s="27">
        <v>0.18</v>
      </c>
      <c r="H9186" s="30">
        <f>VLOOKUP(E9186,[404]PERALATAN!$C:$F,4,0)</f>
        <v>322400</v>
      </c>
      <c r="I9186" s="31">
        <f t="shared" ref="I9186:I9187" si="1035">+G9186*H9186</f>
        <v>58032</v>
      </c>
    </row>
    <row r="9187" spans="2:13" ht="15" customHeight="1">
      <c r="C9187" s="28"/>
      <c r="D9187" s="27" t="s">
        <v>2790</v>
      </c>
      <c r="E9187" s="27" t="s">
        <v>2791</v>
      </c>
      <c r="F9187" s="27" t="s">
        <v>2792</v>
      </c>
      <c r="G9187" s="27">
        <v>0.36</v>
      </c>
      <c r="H9187" s="30">
        <f>VLOOKUP(E9187,[404]PERALATAN!$C:$F,4,0)</f>
        <v>128600</v>
      </c>
      <c r="I9187" s="31">
        <f t="shared" si="1035"/>
        <v>46296</v>
      </c>
    </row>
    <row r="9188" spans="2:13" ht="15" customHeight="1">
      <c r="C9188" s="28"/>
      <c r="D9188" s="28"/>
      <c r="E9188" s="28"/>
      <c r="F9188" s="34" t="s">
        <v>92</v>
      </c>
      <c r="G9188" s="35"/>
      <c r="H9188" s="33"/>
      <c r="I9188" s="32">
        <f>SUM(I9186:I9187)</f>
        <v>104328</v>
      </c>
    </row>
    <row r="9189" spans="2:13" ht="15" customHeight="1">
      <c r="C9189" s="27" t="s">
        <v>82</v>
      </c>
      <c r="D9189" s="27" t="s">
        <v>93</v>
      </c>
      <c r="E9189" s="28"/>
      <c r="F9189" s="28"/>
      <c r="G9189" s="28"/>
      <c r="H9189" s="33"/>
      <c r="I9189" s="36">
        <f>I9181+I9184+I9188</f>
        <v>2421099.0999999996</v>
      </c>
    </row>
    <row r="9190" spans="2:13" ht="15" customHeight="1">
      <c r="C9190" s="27" t="s">
        <v>83</v>
      </c>
      <c r="D9190" s="27" t="str">
        <f>+"Overhead &amp; Profit "&amp;$L$3*100&amp;"%"</f>
        <v>Overhead &amp; Profit 9,5%</v>
      </c>
      <c r="E9190" s="28"/>
      <c r="F9190" s="28"/>
      <c r="G9190" s="27">
        <f>$L$3</f>
        <v>9.5000000000000001E-2</v>
      </c>
      <c r="H9190" s="33"/>
      <c r="I9190" s="36">
        <f>G9190*I9189</f>
        <v>230004.41449999996</v>
      </c>
    </row>
    <row r="9191" spans="2:13" ht="15" customHeight="1">
      <c r="B9191" s="37" t="str">
        <f>+$M$17&amp;J9191</f>
        <v>PPP63</v>
      </c>
      <c r="C9191" s="27" t="s">
        <v>1</v>
      </c>
      <c r="D9191" s="27" t="s">
        <v>94</v>
      </c>
      <c r="E9191" s="28"/>
      <c r="F9191" s="28"/>
      <c r="G9191" s="28"/>
      <c r="H9191" s="33"/>
      <c r="I9191" s="36">
        <f>SUM(I9189:I9190)</f>
        <v>2651103.5144999996</v>
      </c>
      <c r="J9191" s="21">
        <v>63</v>
      </c>
    </row>
    <row r="9192" spans="2:13" ht="15" customHeight="1">
      <c r="B9192" s="26"/>
    </row>
    <row r="9193" spans="2:13">
      <c r="B9193" s="26"/>
      <c r="C9193" s="21" t="str">
        <f>VLOOKUP(B9208,'REKAP ANALISA'!$C:$G,3,0)</f>
        <v>(K3) Pemasangan 1 m pipa baja Ø 63 mm</v>
      </c>
      <c r="M9193" s="21"/>
    </row>
    <row r="9194" spans="2:13">
      <c r="C9194" s="27" t="s">
        <v>0</v>
      </c>
      <c r="D9194" s="27" t="s">
        <v>60</v>
      </c>
      <c r="E9194" s="27" t="s">
        <v>59</v>
      </c>
      <c r="F9194" s="27" t="s">
        <v>61</v>
      </c>
      <c r="G9194" s="27" t="s">
        <v>62</v>
      </c>
      <c r="H9194" s="27" t="s">
        <v>85</v>
      </c>
      <c r="I9194" s="27" t="s">
        <v>86</v>
      </c>
      <c r="M9194" s="21"/>
    </row>
    <row r="9195" spans="2:13" ht="15" customHeight="1">
      <c r="C9195" s="27" t="s">
        <v>14</v>
      </c>
      <c r="D9195" s="27" t="s">
        <v>87</v>
      </c>
      <c r="E9195" s="28"/>
      <c r="F9195" s="28"/>
      <c r="G9195" s="28"/>
      <c r="H9195" s="28"/>
      <c r="I9195" s="28"/>
    </row>
    <row r="9196" spans="2:13" ht="15" customHeight="1">
      <c r="C9196" s="28"/>
      <c r="D9196" s="27" t="s">
        <v>53</v>
      </c>
      <c r="E9196" s="27" t="s">
        <v>63</v>
      </c>
      <c r="F9196" s="29" t="s">
        <v>50</v>
      </c>
      <c r="G9196" s="27">
        <v>0.499</v>
      </c>
      <c r="H9196" s="30">
        <f>VLOOKUP(E9196,UPAH!$C:$F,4,0)</f>
        <v>93000</v>
      </c>
      <c r="I9196" s="31">
        <f t="shared" ref="I9196:I9198" si="1036">+G9196*H9196</f>
        <v>46407</v>
      </c>
    </row>
    <row r="9197" spans="2:13" ht="15" customHeight="1">
      <c r="C9197" s="28"/>
      <c r="D9197" s="27" t="s">
        <v>2787</v>
      </c>
      <c r="E9197" s="27" t="s">
        <v>64</v>
      </c>
      <c r="F9197" s="29" t="s">
        <v>50</v>
      </c>
      <c r="G9197" s="27">
        <v>0.1</v>
      </c>
      <c r="H9197" s="30">
        <f>VLOOKUP(E9197,UPAH!$C:$F,4,0)</f>
        <v>98000</v>
      </c>
      <c r="I9197" s="31">
        <f t="shared" si="1036"/>
        <v>9800</v>
      </c>
    </row>
    <row r="9198" spans="2:13" ht="15" customHeight="1">
      <c r="C9198" s="28"/>
      <c r="D9198" s="27" t="s">
        <v>49</v>
      </c>
      <c r="E9198" s="27" t="s">
        <v>66</v>
      </c>
      <c r="F9198" s="29" t="s">
        <v>50</v>
      </c>
      <c r="G9198" s="27">
        <v>0.05</v>
      </c>
      <c r="H9198" s="30">
        <f>VLOOKUP(E9198,UPAH!$C:$F,4,0)</f>
        <v>111000</v>
      </c>
      <c r="I9198" s="31">
        <f t="shared" si="1036"/>
        <v>5550</v>
      </c>
    </row>
    <row r="9199" spans="2:13" ht="15" customHeight="1">
      <c r="C9199" s="28"/>
      <c r="D9199" s="28"/>
      <c r="E9199" s="28"/>
      <c r="F9199" s="34" t="s">
        <v>88</v>
      </c>
      <c r="G9199" s="35"/>
      <c r="H9199" s="33"/>
      <c r="I9199" s="32">
        <f>SUM(I9196:I9198)</f>
        <v>61757</v>
      </c>
    </row>
    <row r="9200" spans="2:13" ht="15" customHeight="1">
      <c r="C9200" s="27" t="s">
        <v>80</v>
      </c>
      <c r="D9200" s="27" t="s">
        <v>89</v>
      </c>
      <c r="E9200" s="28"/>
      <c r="F9200" s="28"/>
      <c r="G9200" s="28"/>
      <c r="H9200" s="33"/>
      <c r="I9200" s="28"/>
    </row>
    <row r="9201" spans="2:13" ht="15" customHeight="1">
      <c r="C9201" s="28"/>
      <c r="D9201" s="27" t="s">
        <v>2920</v>
      </c>
      <c r="E9201" s="27" t="s">
        <v>2921</v>
      </c>
      <c r="F9201" s="30" t="str">
        <f>VLOOKUP(E9201,MATERIAL!$C:$F,3,0)</f>
        <v>bh</v>
      </c>
      <c r="G9201" s="27">
        <v>1</v>
      </c>
      <c r="H9201" s="30">
        <f>VLOOKUP(E9201,MATERIAL!$C:$F,4,0)</f>
        <v>57600</v>
      </c>
      <c r="I9201" s="31">
        <f t="shared" ref="I9201" si="1037">+G9201*H9201</f>
        <v>57600</v>
      </c>
    </row>
    <row r="9202" spans="2:13" ht="15" customHeight="1">
      <c r="C9202" s="28"/>
      <c r="D9202" s="28"/>
      <c r="E9202" s="28"/>
      <c r="F9202" s="34" t="s">
        <v>90</v>
      </c>
      <c r="G9202" s="35"/>
      <c r="H9202" s="33"/>
      <c r="I9202" s="32">
        <f>SUM(I9201)</f>
        <v>57600</v>
      </c>
    </row>
    <row r="9203" spans="2:13" ht="15" customHeight="1">
      <c r="C9203" s="27" t="s">
        <v>81</v>
      </c>
      <c r="D9203" s="27" t="s">
        <v>91</v>
      </c>
      <c r="E9203" s="28"/>
      <c r="F9203" s="28"/>
      <c r="G9203" s="28"/>
      <c r="H9203" s="33"/>
      <c r="I9203" s="28"/>
    </row>
    <row r="9204" spans="2:13" ht="15" customHeight="1">
      <c r="C9204" s="28"/>
      <c r="D9204" s="27" t="s">
        <v>2790</v>
      </c>
      <c r="E9204" s="27" t="s">
        <v>2791</v>
      </c>
      <c r="F9204" s="27" t="s">
        <v>2792</v>
      </c>
      <c r="G9204" s="27">
        <v>4.0000000000000001E-3</v>
      </c>
      <c r="H9204" s="30">
        <f>VLOOKUP(E9204,[404]PERALATAN!$C:$F,4,0)</f>
        <v>128600</v>
      </c>
      <c r="I9204" s="31">
        <f t="shared" ref="I9204" si="1038">+G9204*H9204</f>
        <v>514.4</v>
      </c>
    </row>
    <row r="9205" spans="2:13" ht="15" customHeight="1">
      <c r="C9205" s="28"/>
      <c r="D9205" s="28"/>
      <c r="E9205" s="28"/>
      <c r="F9205" s="34" t="s">
        <v>92</v>
      </c>
      <c r="G9205" s="35"/>
      <c r="H9205" s="33"/>
      <c r="I9205" s="45">
        <f>SUM(I9204)</f>
        <v>514.4</v>
      </c>
    </row>
    <row r="9206" spans="2:13" ht="15" customHeight="1">
      <c r="C9206" s="27" t="s">
        <v>82</v>
      </c>
      <c r="D9206" s="27" t="s">
        <v>93</v>
      </c>
      <c r="E9206" s="28"/>
      <c r="F9206" s="28"/>
      <c r="G9206" s="28"/>
      <c r="H9206" s="33"/>
      <c r="I9206" s="36">
        <f>I9199+I9202+I9205</f>
        <v>119871.4</v>
      </c>
    </row>
    <row r="9207" spans="2:13" ht="15" customHeight="1">
      <c r="C9207" s="27" t="s">
        <v>83</v>
      </c>
      <c r="D9207" s="27" t="str">
        <f>+"Overhead &amp; Profit "&amp;$L$3*100&amp;"%"</f>
        <v>Overhead &amp; Profit 9,5%</v>
      </c>
      <c r="E9207" s="28"/>
      <c r="F9207" s="28"/>
      <c r="G9207" s="27">
        <f>$L$3</f>
        <v>9.5000000000000001E-2</v>
      </c>
      <c r="H9207" s="28"/>
      <c r="I9207" s="36">
        <f>G9207*I9206</f>
        <v>11387.782999999999</v>
      </c>
    </row>
    <row r="9208" spans="2:13" ht="15" customHeight="1">
      <c r="B9208" s="37" t="str">
        <f>+$M$17&amp;J9208</f>
        <v>PPP64</v>
      </c>
      <c r="C9208" s="27" t="s">
        <v>1</v>
      </c>
      <c r="D9208" s="27" t="s">
        <v>94</v>
      </c>
      <c r="E9208" s="28"/>
      <c r="F9208" s="28"/>
      <c r="G9208" s="28"/>
      <c r="H9208" s="33"/>
      <c r="I9208" s="36">
        <f>SUM(I9206:I9207)</f>
        <v>131259.18299999999</v>
      </c>
      <c r="J9208" s="21">
        <v>64</v>
      </c>
    </row>
    <row r="9209" spans="2:13" ht="15" customHeight="1">
      <c r="B9209" s="26"/>
    </row>
    <row r="9210" spans="2:13" ht="15" customHeight="1">
      <c r="B9210" s="26"/>
      <c r="C9210" s="21" t="str">
        <f>VLOOKUP(B9225,'REKAP ANALISA'!$C:$G,3,0)</f>
        <v>(K3) Pemasangan 1 m pipa baja Ø 100 mm</v>
      </c>
    </row>
    <row r="9211" spans="2:13" ht="15" customHeight="1">
      <c r="C9211" s="27" t="s">
        <v>0</v>
      </c>
      <c r="D9211" s="27" t="s">
        <v>60</v>
      </c>
      <c r="E9211" s="27" t="s">
        <v>59</v>
      </c>
      <c r="F9211" s="27" t="s">
        <v>61</v>
      </c>
      <c r="G9211" s="27" t="s">
        <v>62</v>
      </c>
      <c r="H9211" s="27" t="s">
        <v>85</v>
      </c>
      <c r="I9211" s="27" t="s">
        <v>86</v>
      </c>
    </row>
    <row r="9212" spans="2:13">
      <c r="C9212" s="27" t="s">
        <v>14</v>
      </c>
      <c r="D9212" s="27" t="s">
        <v>87</v>
      </c>
      <c r="E9212" s="28"/>
      <c r="F9212" s="28"/>
      <c r="G9212" s="28"/>
      <c r="H9212" s="28"/>
      <c r="I9212" s="28"/>
      <c r="M9212" s="21"/>
    </row>
    <row r="9213" spans="2:13">
      <c r="C9213" s="28"/>
      <c r="D9213" s="27" t="s">
        <v>53</v>
      </c>
      <c r="E9213" s="27" t="s">
        <v>63</v>
      </c>
      <c r="F9213" s="29" t="s">
        <v>50</v>
      </c>
      <c r="G9213" s="27">
        <v>0.57899999999999996</v>
      </c>
      <c r="H9213" s="30">
        <f>VLOOKUP(E9213,UPAH!$C:$F,4,0)</f>
        <v>93000</v>
      </c>
      <c r="I9213" s="31">
        <f t="shared" ref="I9213:I9215" si="1039">+G9213*H9213</f>
        <v>53846.999999999993</v>
      </c>
      <c r="M9213" s="21"/>
    </row>
    <row r="9214" spans="2:13" ht="15" customHeight="1">
      <c r="C9214" s="28"/>
      <c r="D9214" s="27" t="s">
        <v>2787</v>
      </c>
      <c r="E9214" s="27" t="s">
        <v>64</v>
      </c>
      <c r="F9214" s="29" t="s">
        <v>50</v>
      </c>
      <c r="G9214" s="27">
        <v>0.11600000000000001</v>
      </c>
      <c r="H9214" s="30">
        <f>VLOOKUP(E9214,UPAH!$C:$F,4,0)</f>
        <v>98000</v>
      </c>
      <c r="I9214" s="31">
        <f t="shared" si="1039"/>
        <v>11368</v>
      </c>
    </row>
    <row r="9215" spans="2:13" ht="15" customHeight="1">
      <c r="C9215" s="28"/>
      <c r="D9215" s="27" t="s">
        <v>49</v>
      </c>
      <c r="E9215" s="27" t="s">
        <v>66</v>
      </c>
      <c r="F9215" s="29" t="s">
        <v>50</v>
      </c>
      <c r="G9215" s="27">
        <v>5.8000000000000003E-2</v>
      </c>
      <c r="H9215" s="30">
        <f>VLOOKUP(E9215,UPAH!$C:$F,4,0)</f>
        <v>111000</v>
      </c>
      <c r="I9215" s="31">
        <f t="shared" si="1039"/>
        <v>6438</v>
      </c>
    </row>
    <row r="9216" spans="2:13" ht="15" customHeight="1">
      <c r="C9216" s="28"/>
      <c r="D9216" s="28"/>
      <c r="E9216" s="28"/>
      <c r="F9216" s="34" t="s">
        <v>88</v>
      </c>
      <c r="G9216" s="35"/>
      <c r="H9216" s="33"/>
      <c r="I9216" s="32">
        <f>SUM(I9213:I9215)</f>
        <v>71653</v>
      </c>
    </row>
    <row r="9217" spans="2:13" ht="15" customHeight="1">
      <c r="C9217" s="27" t="s">
        <v>80</v>
      </c>
      <c r="D9217" s="27" t="s">
        <v>89</v>
      </c>
      <c r="E9217" s="28"/>
      <c r="F9217" s="28"/>
      <c r="G9217" s="28"/>
      <c r="H9217" s="33"/>
      <c r="I9217" s="28"/>
    </row>
    <row r="9218" spans="2:13" ht="15" customHeight="1">
      <c r="C9218" s="28"/>
      <c r="D9218" s="27" t="s">
        <v>2922</v>
      </c>
      <c r="E9218" s="27" t="s">
        <v>2923</v>
      </c>
      <c r="F9218" s="30" t="str">
        <f>VLOOKUP(E9218,MATERIAL!$C:$F,3,0)</f>
        <v>m</v>
      </c>
      <c r="G9218" s="27">
        <v>1</v>
      </c>
      <c r="H9218" s="30">
        <f>VLOOKUP(E9218,MATERIAL!$C:$F,4,0)</f>
        <v>78300</v>
      </c>
      <c r="I9218" s="31">
        <f t="shared" ref="I9218" si="1040">+G9218*H9218</f>
        <v>78300</v>
      </c>
    </row>
    <row r="9219" spans="2:13" ht="15" customHeight="1">
      <c r="C9219" s="28"/>
      <c r="D9219" s="28"/>
      <c r="E9219" s="28"/>
      <c r="F9219" s="34" t="s">
        <v>90</v>
      </c>
      <c r="G9219" s="35"/>
      <c r="H9219" s="33"/>
      <c r="I9219" s="32">
        <f>SUM(I9218)</f>
        <v>78300</v>
      </c>
    </row>
    <row r="9220" spans="2:13" ht="15" customHeight="1">
      <c r="C9220" s="27" t="s">
        <v>81</v>
      </c>
      <c r="D9220" s="27" t="s">
        <v>91</v>
      </c>
      <c r="E9220" s="28"/>
      <c r="F9220" s="28"/>
      <c r="G9220" s="28"/>
      <c r="H9220" s="33"/>
      <c r="I9220" s="28"/>
    </row>
    <row r="9221" spans="2:13" ht="15" customHeight="1">
      <c r="C9221" s="28"/>
      <c r="D9221" s="27" t="s">
        <v>2790</v>
      </c>
      <c r="E9221" s="27" t="s">
        <v>2791</v>
      </c>
      <c r="F9221" s="27" t="s">
        <v>2792</v>
      </c>
      <c r="G9221" s="27">
        <v>4.0000000000000001E-3</v>
      </c>
      <c r="H9221" s="30">
        <f>VLOOKUP(E9221,[404]PERALATAN!$C:$F,4,0)</f>
        <v>128600</v>
      </c>
      <c r="I9221" s="31">
        <f t="shared" ref="I9221" si="1041">+G9221*H9221</f>
        <v>514.4</v>
      </c>
    </row>
    <row r="9222" spans="2:13" ht="15" customHeight="1">
      <c r="C9222" s="28"/>
      <c r="D9222" s="28"/>
      <c r="E9222" s="28"/>
      <c r="F9222" s="34" t="s">
        <v>92</v>
      </c>
      <c r="G9222" s="35"/>
      <c r="H9222" s="33"/>
      <c r="I9222" s="45">
        <f>SUM(I9221)</f>
        <v>514.4</v>
      </c>
    </row>
    <row r="9223" spans="2:13" ht="15" customHeight="1">
      <c r="C9223" s="27" t="s">
        <v>82</v>
      </c>
      <c r="D9223" s="27" t="s">
        <v>93</v>
      </c>
      <c r="E9223" s="28"/>
      <c r="F9223" s="28"/>
      <c r="G9223" s="28"/>
      <c r="H9223" s="33"/>
      <c r="I9223" s="36">
        <f>I9216+I9219+I9222</f>
        <v>150467.4</v>
      </c>
    </row>
    <row r="9224" spans="2:13" ht="15" customHeight="1">
      <c r="C9224" s="27" t="s">
        <v>83</v>
      </c>
      <c r="D9224" s="27" t="str">
        <f>+"Overhead &amp; Profit "&amp;$L$3*100&amp;"%"</f>
        <v>Overhead &amp; Profit 9,5%</v>
      </c>
      <c r="E9224" s="28"/>
      <c r="F9224" s="28"/>
      <c r="G9224" s="27">
        <f>$L$3</f>
        <v>9.5000000000000001E-2</v>
      </c>
      <c r="H9224" s="28"/>
      <c r="I9224" s="36">
        <f>G9224*I9223</f>
        <v>14294.403</v>
      </c>
    </row>
    <row r="9225" spans="2:13" ht="15" customHeight="1">
      <c r="B9225" s="37" t="str">
        <f>+$M$17&amp;J9225</f>
        <v>PPP65</v>
      </c>
      <c r="C9225" s="27" t="s">
        <v>1</v>
      </c>
      <c r="D9225" s="27" t="s">
        <v>94</v>
      </c>
      <c r="E9225" s="28"/>
      <c r="F9225" s="28"/>
      <c r="G9225" s="28"/>
      <c r="H9225" s="33"/>
      <c r="I9225" s="36">
        <f>SUM(I9223:I9224)</f>
        <v>164761.80299999999</v>
      </c>
      <c r="J9225" s="21">
        <v>65</v>
      </c>
    </row>
    <row r="9226" spans="2:13" ht="15" customHeight="1">
      <c r="B9226" s="26"/>
    </row>
    <row r="9227" spans="2:13" ht="15" customHeight="1">
      <c r="B9227" s="26"/>
      <c r="C9227" s="21" t="str">
        <f>VLOOKUP(B9242,'REKAP ANALISA'!$C:$G,3,0)</f>
        <v>(K3) Pemasangan 1 m pipa baja Ø 125 mm</v>
      </c>
    </row>
    <row r="9228" spans="2:13" ht="15" customHeight="1">
      <c r="C9228" s="27" t="s">
        <v>0</v>
      </c>
      <c r="D9228" s="27" t="s">
        <v>60</v>
      </c>
      <c r="E9228" s="27" t="s">
        <v>59</v>
      </c>
      <c r="F9228" s="27" t="s">
        <v>61</v>
      </c>
      <c r="G9228" s="27" t="s">
        <v>62</v>
      </c>
      <c r="H9228" s="27" t="s">
        <v>85</v>
      </c>
      <c r="I9228" s="27" t="s">
        <v>86</v>
      </c>
    </row>
    <row r="9229" spans="2:13">
      <c r="C9229" s="27" t="s">
        <v>14</v>
      </c>
      <c r="D9229" s="27" t="s">
        <v>87</v>
      </c>
      <c r="E9229" s="28"/>
      <c r="F9229" s="28"/>
      <c r="G9229" s="28"/>
      <c r="H9229" s="28"/>
      <c r="I9229" s="28"/>
      <c r="M9229" s="21"/>
    </row>
    <row r="9230" spans="2:13">
      <c r="C9230" s="28"/>
      <c r="D9230" s="27" t="s">
        <v>53</v>
      </c>
      <c r="E9230" s="27" t="s">
        <v>63</v>
      </c>
      <c r="F9230" s="29" t="s">
        <v>50</v>
      </c>
      <c r="G9230" s="27">
        <v>0.64800000000000002</v>
      </c>
      <c r="H9230" s="30">
        <f>VLOOKUP(E9230,UPAH!$C:$F,4,0)</f>
        <v>93000</v>
      </c>
      <c r="I9230" s="31">
        <f t="shared" ref="I9230:I9232" si="1042">+G9230*H9230</f>
        <v>60264</v>
      </c>
      <c r="M9230" s="21"/>
    </row>
    <row r="9231" spans="2:13" ht="15" customHeight="1">
      <c r="C9231" s="28"/>
      <c r="D9231" s="27" t="s">
        <v>2787</v>
      </c>
      <c r="E9231" s="27" t="s">
        <v>64</v>
      </c>
      <c r="F9231" s="29" t="s">
        <v>50</v>
      </c>
      <c r="G9231" s="27">
        <v>0.13</v>
      </c>
      <c r="H9231" s="30">
        <f>VLOOKUP(E9231,UPAH!$C:$F,4,0)</f>
        <v>98000</v>
      </c>
      <c r="I9231" s="31">
        <f t="shared" si="1042"/>
        <v>12740</v>
      </c>
    </row>
    <row r="9232" spans="2:13" ht="15" customHeight="1">
      <c r="C9232" s="28"/>
      <c r="D9232" s="27" t="s">
        <v>49</v>
      </c>
      <c r="E9232" s="27" t="s">
        <v>66</v>
      </c>
      <c r="F9232" s="29" t="s">
        <v>50</v>
      </c>
      <c r="G9232" s="27">
        <v>6.5000000000000002E-2</v>
      </c>
      <c r="H9232" s="30">
        <f>VLOOKUP(E9232,UPAH!$C:$F,4,0)</f>
        <v>111000</v>
      </c>
      <c r="I9232" s="31">
        <f t="shared" si="1042"/>
        <v>7215</v>
      </c>
    </row>
    <row r="9233" spans="2:13" ht="15" customHeight="1">
      <c r="C9233" s="28"/>
      <c r="D9233" s="28"/>
      <c r="E9233" s="28"/>
      <c r="F9233" s="34" t="s">
        <v>88</v>
      </c>
      <c r="G9233" s="35"/>
      <c r="H9233" s="33"/>
      <c r="I9233" s="32">
        <f>SUM(I9230:I9232)</f>
        <v>80219</v>
      </c>
    </row>
    <row r="9234" spans="2:13" ht="15" customHeight="1">
      <c r="C9234" s="27" t="s">
        <v>80</v>
      </c>
      <c r="D9234" s="27" t="s">
        <v>89</v>
      </c>
      <c r="E9234" s="28"/>
      <c r="F9234" s="28"/>
      <c r="G9234" s="28"/>
      <c r="H9234" s="33"/>
      <c r="I9234" s="28"/>
    </row>
    <row r="9235" spans="2:13" ht="15" customHeight="1">
      <c r="C9235" s="28"/>
      <c r="D9235" s="27" t="s">
        <v>2924</v>
      </c>
      <c r="E9235" s="27" t="s">
        <v>2925</v>
      </c>
      <c r="F9235" s="30" t="str">
        <f>VLOOKUP(E9235,MATERIAL!$C:$F,3,0)</f>
        <v>m</v>
      </c>
      <c r="G9235" s="27">
        <v>1</v>
      </c>
      <c r="H9235" s="30">
        <f>VLOOKUP(E9235,MATERIAL!$C:$F,4,0)</f>
        <v>218400</v>
      </c>
      <c r="I9235" s="31">
        <f t="shared" ref="I9235" si="1043">+G9235*H9235</f>
        <v>218400</v>
      </c>
    </row>
    <row r="9236" spans="2:13" ht="15" customHeight="1">
      <c r="C9236" s="28"/>
      <c r="D9236" s="28"/>
      <c r="E9236" s="28"/>
      <c r="F9236" s="34" t="s">
        <v>90</v>
      </c>
      <c r="G9236" s="35"/>
      <c r="H9236" s="33"/>
      <c r="I9236" s="32">
        <f>SUM(I9235)</f>
        <v>218400</v>
      </c>
    </row>
    <row r="9237" spans="2:13" ht="15" customHeight="1">
      <c r="C9237" s="27" t="s">
        <v>81</v>
      </c>
      <c r="D9237" s="27" t="s">
        <v>91</v>
      </c>
      <c r="E9237" s="28"/>
      <c r="F9237" s="28"/>
      <c r="G9237" s="28"/>
      <c r="H9237" s="33"/>
      <c r="I9237" s="28"/>
    </row>
    <row r="9238" spans="2:13" ht="15" customHeight="1">
      <c r="C9238" s="28"/>
      <c r="D9238" s="27" t="s">
        <v>2790</v>
      </c>
      <c r="E9238" s="27" t="s">
        <v>2791</v>
      </c>
      <c r="F9238" s="27" t="s">
        <v>2792</v>
      </c>
      <c r="G9238" s="27">
        <v>4.0000000000000001E-3</v>
      </c>
      <c r="H9238" s="30">
        <f>VLOOKUP(E9238,[404]PERALATAN!$C:$F,4,0)</f>
        <v>128600</v>
      </c>
      <c r="I9238" s="31">
        <f t="shared" ref="I9238" si="1044">+G9238*H9238</f>
        <v>514.4</v>
      </c>
    </row>
    <row r="9239" spans="2:13" ht="15" customHeight="1">
      <c r="C9239" s="28"/>
      <c r="D9239" s="28"/>
      <c r="E9239" s="28"/>
      <c r="F9239" s="34" t="s">
        <v>92</v>
      </c>
      <c r="G9239" s="35"/>
      <c r="H9239" s="33"/>
      <c r="I9239" s="45">
        <f>SUM(I9238)</f>
        <v>514.4</v>
      </c>
    </row>
    <row r="9240" spans="2:13" ht="15" customHeight="1">
      <c r="C9240" s="27" t="s">
        <v>82</v>
      </c>
      <c r="D9240" s="27" t="s">
        <v>93</v>
      </c>
      <c r="E9240" s="28"/>
      <c r="F9240" s="28"/>
      <c r="G9240" s="28"/>
      <c r="H9240" s="33"/>
      <c r="I9240" s="36">
        <f>I9233+I9236+I9239</f>
        <v>299133.40000000002</v>
      </c>
    </row>
    <row r="9241" spans="2:13" ht="15" customHeight="1">
      <c r="C9241" s="27" t="s">
        <v>83</v>
      </c>
      <c r="D9241" s="27" t="str">
        <f>+"Overhead &amp; Profit "&amp;$L$3*100&amp;"%"</f>
        <v>Overhead &amp; Profit 9,5%</v>
      </c>
      <c r="E9241" s="28"/>
      <c r="F9241" s="28"/>
      <c r="G9241" s="27">
        <f>$L$3</f>
        <v>9.5000000000000001E-2</v>
      </c>
      <c r="H9241" s="28"/>
      <c r="I9241" s="36">
        <f>G9241*I9240</f>
        <v>28417.673000000003</v>
      </c>
    </row>
    <row r="9242" spans="2:13" ht="15" customHeight="1">
      <c r="B9242" s="37" t="str">
        <f>+$M$17&amp;J9242</f>
        <v>PPP66</v>
      </c>
      <c r="C9242" s="27" t="s">
        <v>1</v>
      </c>
      <c r="D9242" s="27" t="s">
        <v>94</v>
      </c>
      <c r="E9242" s="28"/>
      <c r="F9242" s="28"/>
      <c r="G9242" s="28"/>
      <c r="H9242" s="33"/>
      <c r="I9242" s="36">
        <f>SUM(I9240:I9241)</f>
        <v>327551.07300000003</v>
      </c>
      <c r="J9242" s="21">
        <v>66</v>
      </c>
    </row>
    <row r="9243" spans="2:13" ht="15" customHeight="1">
      <c r="B9243" s="26"/>
    </row>
    <row r="9244" spans="2:13" ht="15" customHeight="1">
      <c r="B9244" s="26"/>
      <c r="C9244" s="21" t="str">
        <f>VLOOKUP(B9259,'REKAP ANALISA'!$C:$G,3,0)</f>
        <v>(K3) Pemasangan 1 m pipa baja Ø 150 mm</v>
      </c>
    </row>
    <row r="9245" spans="2:13" ht="15" customHeight="1">
      <c r="C9245" s="27" t="s">
        <v>0</v>
      </c>
      <c r="D9245" s="27" t="s">
        <v>60</v>
      </c>
      <c r="E9245" s="27" t="s">
        <v>59</v>
      </c>
      <c r="F9245" s="27" t="s">
        <v>61</v>
      </c>
      <c r="G9245" s="27" t="s">
        <v>62</v>
      </c>
      <c r="H9245" s="27" t="s">
        <v>85</v>
      </c>
      <c r="I9245" s="27" t="s">
        <v>86</v>
      </c>
    </row>
    <row r="9246" spans="2:13">
      <c r="C9246" s="27" t="s">
        <v>14</v>
      </c>
      <c r="D9246" s="27" t="s">
        <v>87</v>
      </c>
      <c r="E9246" s="28"/>
      <c r="F9246" s="28"/>
      <c r="G9246" s="28"/>
      <c r="H9246" s="28"/>
      <c r="I9246" s="28"/>
      <c r="M9246" s="21"/>
    </row>
    <row r="9247" spans="2:13">
      <c r="C9247" s="28"/>
      <c r="D9247" s="27" t="s">
        <v>53</v>
      </c>
      <c r="E9247" s="27" t="s">
        <v>63</v>
      </c>
      <c r="F9247" s="29" t="s">
        <v>50</v>
      </c>
      <c r="G9247" s="27">
        <v>0.70799999999999996</v>
      </c>
      <c r="H9247" s="30">
        <f>VLOOKUP(E9247,UPAH!$C:$F,4,0)</f>
        <v>93000</v>
      </c>
      <c r="I9247" s="31">
        <f t="shared" ref="I9247:I9249" si="1045">+G9247*H9247</f>
        <v>65844</v>
      </c>
      <c r="M9247" s="21"/>
    </row>
    <row r="9248" spans="2:13" ht="15" customHeight="1">
      <c r="C9248" s="28"/>
      <c r="D9248" s="27" t="s">
        <v>2787</v>
      </c>
      <c r="E9248" s="27" t="s">
        <v>64</v>
      </c>
      <c r="F9248" s="29" t="s">
        <v>50</v>
      </c>
      <c r="G9248" s="27">
        <v>0.14199999999999999</v>
      </c>
      <c r="H9248" s="30">
        <f>VLOOKUP(E9248,UPAH!$C:$F,4,0)</f>
        <v>98000</v>
      </c>
      <c r="I9248" s="31">
        <f t="shared" si="1045"/>
        <v>13915.999999999998</v>
      </c>
    </row>
    <row r="9249" spans="2:13" ht="15" customHeight="1">
      <c r="C9249" s="28"/>
      <c r="D9249" s="27" t="s">
        <v>49</v>
      </c>
      <c r="E9249" s="27" t="s">
        <v>66</v>
      </c>
      <c r="F9249" s="29" t="s">
        <v>50</v>
      </c>
      <c r="G9249" s="27">
        <v>7.0999999999999994E-2</v>
      </c>
      <c r="H9249" s="30">
        <f>VLOOKUP(E9249,UPAH!$C:$F,4,0)</f>
        <v>111000</v>
      </c>
      <c r="I9249" s="31">
        <f t="shared" si="1045"/>
        <v>7880.9999999999991</v>
      </c>
    </row>
    <row r="9250" spans="2:13" ht="15" customHeight="1">
      <c r="C9250" s="28"/>
      <c r="D9250" s="28"/>
      <c r="E9250" s="28"/>
      <c r="F9250" s="34" t="s">
        <v>88</v>
      </c>
      <c r="G9250" s="35"/>
      <c r="H9250" s="33"/>
      <c r="I9250" s="32">
        <f>SUM(I9247:I9249)</f>
        <v>87641</v>
      </c>
    </row>
    <row r="9251" spans="2:13" ht="15" customHeight="1">
      <c r="C9251" s="27" t="s">
        <v>80</v>
      </c>
      <c r="D9251" s="27" t="s">
        <v>89</v>
      </c>
      <c r="E9251" s="28"/>
      <c r="F9251" s="28"/>
      <c r="G9251" s="28"/>
      <c r="H9251" s="33"/>
      <c r="I9251" s="28"/>
    </row>
    <row r="9252" spans="2:13" ht="15" customHeight="1">
      <c r="C9252" s="28"/>
      <c r="D9252" s="27" t="s">
        <v>2926</v>
      </c>
      <c r="E9252" s="27" t="s">
        <v>2927</v>
      </c>
      <c r="F9252" s="30" t="str">
        <f>VLOOKUP(E9252,MATERIAL!$C:$F,3,0)</f>
        <v>m</v>
      </c>
      <c r="G9252" s="27">
        <v>1</v>
      </c>
      <c r="H9252" s="30">
        <f>VLOOKUP(E9252,MATERIAL!$C:$F,4,0)</f>
        <v>348000</v>
      </c>
      <c r="I9252" s="31">
        <f t="shared" ref="I9252" si="1046">+G9252*H9252</f>
        <v>348000</v>
      </c>
    </row>
    <row r="9253" spans="2:13" ht="15" customHeight="1">
      <c r="C9253" s="28"/>
      <c r="D9253" s="28"/>
      <c r="E9253" s="28"/>
      <c r="F9253" s="34" t="s">
        <v>90</v>
      </c>
      <c r="G9253" s="35"/>
      <c r="H9253" s="33"/>
      <c r="I9253" s="32">
        <f>SUM(I9252)</f>
        <v>348000</v>
      </c>
    </row>
    <row r="9254" spans="2:13" ht="15" customHeight="1">
      <c r="C9254" s="27" t="s">
        <v>81</v>
      </c>
      <c r="D9254" s="27" t="s">
        <v>91</v>
      </c>
      <c r="E9254" s="28"/>
      <c r="F9254" s="28"/>
      <c r="G9254" s="28"/>
      <c r="H9254" s="33"/>
      <c r="I9254" s="28"/>
    </row>
    <row r="9255" spans="2:13" ht="15" customHeight="1">
      <c r="C9255" s="28"/>
      <c r="D9255" s="27" t="s">
        <v>2790</v>
      </c>
      <c r="E9255" s="27" t="s">
        <v>2791</v>
      </c>
      <c r="F9255" s="27" t="s">
        <v>2792</v>
      </c>
      <c r="G9255" s="27">
        <v>4.0000000000000001E-3</v>
      </c>
      <c r="H9255" s="30">
        <f>VLOOKUP(E9255,[404]PERALATAN!$C:$F,4,0)</f>
        <v>128600</v>
      </c>
      <c r="I9255" s="31">
        <f t="shared" ref="I9255" si="1047">+G9255*H9255</f>
        <v>514.4</v>
      </c>
    </row>
    <row r="9256" spans="2:13" ht="15" customHeight="1">
      <c r="C9256" s="28"/>
      <c r="D9256" s="28"/>
      <c r="E9256" s="28"/>
      <c r="F9256" s="34" t="s">
        <v>92</v>
      </c>
      <c r="G9256" s="35"/>
      <c r="H9256" s="33"/>
      <c r="I9256" s="45">
        <f>SUM(I9255)</f>
        <v>514.4</v>
      </c>
    </row>
    <row r="9257" spans="2:13" ht="15" customHeight="1">
      <c r="C9257" s="27" t="s">
        <v>82</v>
      </c>
      <c r="D9257" s="27" t="s">
        <v>93</v>
      </c>
      <c r="E9257" s="28"/>
      <c r="F9257" s="28"/>
      <c r="G9257" s="28"/>
      <c r="H9257" s="33"/>
      <c r="I9257" s="36">
        <f>I9250+I9253+I9256</f>
        <v>436155.4</v>
      </c>
    </row>
    <row r="9258" spans="2:13" ht="15" customHeight="1">
      <c r="C9258" s="27" t="s">
        <v>83</v>
      </c>
      <c r="D9258" s="27" t="str">
        <f>+"Overhead &amp; Profit "&amp;$L$3*100&amp;"%"</f>
        <v>Overhead &amp; Profit 9,5%</v>
      </c>
      <c r="E9258" s="28"/>
      <c r="F9258" s="28"/>
      <c r="G9258" s="27">
        <f>$L$3</f>
        <v>9.5000000000000001E-2</v>
      </c>
      <c r="H9258" s="28"/>
      <c r="I9258" s="36">
        <f>G9258*I9257</f>
        <v>41434.763000000006</v>
      </c>
    </row>
    <row r="9259" spans="2:13" ht="15" customHeight="1">
      <c r="B9259" s="37" t="str">
        <f>+$M$17&amp;J9259</f>
        <v>PPP67</v>
      </c>
      <c r="C9259" s="27" t="s">
        <v>1</v>
      </c>
      <c r="D9259" s="27" t="s">
        <v>94</v>
      </c>
      <c r="E9259" s="28"/>
      <c r="F9259" s="28"/>
      <c r="G9259" s="28"/>
      <c r="H9259" s="33"/>
      <c r="I9259" s="36">
        <f>SUM(I9257:I9258)</f>
        <v>477590.16300000006</v>
      </c>
      <c r="J9259" s="21">
        <v>67</v>
      </c>
    </row>
    <row r="9260" spans="2:13" ht="15" customHeight="1">
      <c r="B9260" s="26"/>
    </row>
    <row r="9261" spans="2:13" ht="15" customHeight="1">
      <c r="B9261" s="26"/>
      <c r="C9261" s="21" t="str">
        <f>VLOOKUP(B9276,'REKAP ANALISA'!$C:$G,3,0)</f>
        <v>(K3) Pemasangan 1 m pipa baja Ø 200 mm</v>
      </c>
    </row>
    <row r="9262" spans="2:13" ht="15" customHeight="1">
      <c r="C9262" s="27" t="s">
        <v>0</v>
      </c>
      <c r="D9262" s="27" t="s">
        <v>60</v>
      </c>
      <c r="E9262" s="27" t="s">
        <v>59</v>
      </c>
      <c r="F9262" s="27" t="s">
        <v>61</v>
      </c>
      <c r="G9262" s="27" t="s">
        <v>62</v>
      </c>
      <c r="H9262" s="27" t="s">
        <v>85</v>
      </c>
      <c r="I9262" s="27" t="s">
        <v>86</v>
      </c>
    </row>
    <row r="9263" spans="2:13">
      <c r="C9263" s="27" t="s">
        <v>14</v>
      </c>
      <c r="D9263" s="27" t="s">
        <v>87</v>
      </c>
      <c r="E9263" s="28"/>
      <c r="F9263" s="28"/>
      <c r="G9263" s="28"/>
      <c r="H9263" s="28"/>
      <c r="I9263" s="28"/>
      <c r="M9263" s="21"/>
    </row>
    <row r="9264" spans="2:13">
      <c r="C9264" s="28"/>
      <c r="D9264" s="27" t="s">
        <v>53</v>
      </c>
      <c r="E9264" s="27" t="s">
        <v>63</v>
      </c>
      <c r="F9264" s="29" t="s">
        <v>50</v>
      </c>
      <c r="G9264" s="27">
        <v>1.113</v>
      </c>
      <c r="H9264" s="30">
        <f>VLOOKUP(E9264,UPAH!$C:$F,4,0)</f>
        <v>93000</v>
      </c>
      <c r="I9264" s="31">
        <f t="shared" ref="I9264:I9266" si="1048">+G9264*H9264</f>
        <v>103509</v>
      </c>
      <c r="M9264" s="21"/>
    </row>
    <row r="9265" spans="2:13" ht="15" customHeight="1">
      <c r="C9265" s="28"/>
      <c r="D9265" s="27" t="s">
        <v>2787</v>
      </c>
      <c r="E9265" s="27" t="s">
        <v>64</v>
      </c>
      <c r="F9265" s="29" t="s">
        <v>50</v>
      </c>
      <c r="G9265" s="27">
        <v>0.223</v>
      </c>
      <c r="H9265" s="30">
        <f>VLOOKUP(E9265,UPAH!$C:$F,4,0)</f>
        <v>98000</v>
      </c>
      <c r="I9265" s="31">
        <f t="shared" si="1048"/>
        <v>21854</v>
      </c>
    </row>
    <row r="9266" spans="2:13" ht="15" customHeight="1">
      <c r="C9266" s="28"/>
      <c r="D9266" s="27" t="s">
        <v>49</v>
      </c>
      <c r="E9266" s="27" t="s">
        <v>66</v>
      </c>
      <c r="F9266" s="29" t="s">
        <v>50</v>
      </c>
      <c r="G9266" s="27">
        <v>0.111</v>
      </c>
      <c r="H9266" s="30">
        <f>VLOOKUP(E9266,UPAH!$C:$F,4,0)</f>
        <v>111000</v>
      </c>
      <c r="I9266" s="31">
        <f t="shared" si="1048"/>
        <v>12321</v>
      </c>
    </row>
    <row r="9267" spans="2:13" ht="15" customHeight="1">
      <c r="C9267" s="28"/>
      <c r="D9267" s="28"/>
      <c r="E9267" s="28"/>
      <c r="F9267" s="34" t="s">
        <v>88</v>
      </c>
      <c r="G9267" s="35"/>
      <c r="H9267" s="33"/>
      <c r="I9267" s="32">
        <f>SUM(I9264:I9266)</f>
        <v>137684</v>
      </c>
    </row>
    <row r="9268" spans="2:13" ht="15" customHeight="1">
      <c r="C9268" s="27" t="s">
        <v>80</v>
      </c>
      <c r="D9268" s="27" t="s">
        <v>89</v>
      </c>
      <c r="E9268" s="28"/>
      <c r="F9268" s="28"/>
      <c r="G9268" s="28"/>
      <c r="H9268" s="33"/>
      <c r="I9268" s="28"/>
    </row>
    <row r="9269" spans="2:13" ht="15" customHeight="1">
      <c r="C9269" s="28"/>
      <c r="D9269" s="27" t="s">
        <v>2928</v>
      </c>
      <c r="E9269" s="27" t="s">
        <v>2929</v>
      </c>
      <c r="F9269" s="30" t="str">
        <f>VLOOKUP(E9269,MATERIAL!$C:$F,3,0)</f>
        <v>m</v>
      </c>
      <c r="G9269" s="27">
        <v>1</v>
      </c>
      <c r="H9269" s="30">
        <f>VLOOKUP(E9269,MATERIAL!$C:$F,4,0)</f>
        <v>529400</v>
      </c>
      <c r="I9269" s="31">
        <f t="shared" ref="I9269" si="1049">+G9269*H9269</f>
        <v>529400</v>
      </c>
    </row>
    <row r="9270" spans="2:13" ht="15" customHeight="1">
      <c r="C9270" s="28"/>
      <c r="D9270" s="28"/>
      <c r="E9270" s="28"/>
      <c r="F9270" s="34" t="s">
        <v>90</v>
      </c>
      <c r="G9270" s="35"/>
      <c r="H9270" s="33"/>
      <c r="I9270" s="32">
        <f>SUM(I9269)</f>
        <v>529400</v>
      </c>
    </row>
    <row r="9271" spans="2:13" ht="15" customHeight="1">
      <c r="C9271" s="27" t="s">
        <v>81</v>
      </c>
      <c r="D9271" s="27" t="s">
        <v>91</v>
      </c>
      <c r="E9271" s="28"/>
      <c r="F9271" s="28"/>
      <c r="G9271" s="28"/>
      <c r="H9271" s="33"/>
      <c r="I9271" s="28"/>
    </row>
    <row r="9272" spans="2:13" ht="15" customHeight="1">
      <c r="C9272" s="28"/>
      <c r="D9272" s="27" t="s">
        <v>2790</v>
      </c>
      <c r="E9272" s="27" t="s">
        <v>2791</v>
      </c>
      <c r="F9272" s="27" t="s">
        <v>2792</v>
      </c>
      <c r="G9272" s="27">
        <v>4.0000000000000001E-3</v>
      </c>
      <c r="H9272" s="30">
        <f>VLOOKUP(E9272,[404]PERALATAN!$C:$F,4,0)</f>
        <v>128600</v>
      </c>
      <c r="I9272" s="31">
        <f t="shared" ref="I9272" si="1050">+G9272*H9272</f>
        <v>514.4</v>
      </c>
    </row>
    <row r="9273" spans="2:13" ht="15" customHeight="1">
      <c r="C9273" s="28"/>
      <c r="D9273" s="28"/>
      <c r="E9273" s="28"/>
      <c r="F9273" s="34" t="s">
        <v>92</v>
      </c>
      <c r="G9273" s="35"/>
      <c r="H9273" s="33"/>
      <c r="I9273" s="45">
        <f>SUM(I9272)</f>
        <v>514.4</v>
      </c>
    </row>
    <row r="9274" spans="2:13" ht="15" customHeight="1">
      <c r="C9274" s="27" t="s">
        <v>82</v>
      </c>
      <c r="D9274" s="27" t="s">
        <v>93</v>
      </c>
      <c r="E9274" s="28"/>
      <c r="F9274" s="28"/>
      <c r="G9274" s="28"/>
      <c r="H9274" s="33"/>
      <c r="I9274" s="36">
        <f>I9267+I9270+I9273</f>
        <v>667598.4</v>
      </c>
    </row>
    <row r="9275" spans="2:13" ht="15" customHeight="1">
      <c r="C9275" s="27" t="s">
        <v>83</v>
      </c>
      <c r="D9275" s="27" t="str">
        <f>+"Overhead &amp; Profit "&amp;$L$3*100&amp;"%"</f>
        <v>Overhead &amp; Profit 9,5%</v>
      </c>
      <c r="E9275" s="28"/>
      <c r="F9275" s="28"/>
      <c r="G9275" s="27">
        <f>$L$3</f>
        <v>9.5000000000000001E-2</v>
      </c>
      <c r="H9275" s="28"/>
      <c r="I9275" s="36">
        <f>G9275*I9274</f>
        <v>63421.848000000005</v>
      </c>
    </row>
    <row r="9276" spans="2:13" ht="15" customHeight="1">
      <c r="B9276" s="37" t="str">
        <f>+$M$17&amp;J9276</f>
        <v>PPP68</v>
      </c>
      <c r="C9276" s="27" t="s">
        <v>1</v>
      </c>
      <c r="D9276" s="27" t="s">
        <v>94</v>
      </c>
      <c r="E9276" s="28"/>
      <c r="F9276" s="28"/>
      <c r="G9276" s="28"/>
      <c r="H9276" s="33"/>
      <c r="I9276" s="36">
        <f>SUM(I9274:I9275)</f>
        <v>731020.24800000002</v>
      </c>
      <c r="J9276" s="21">
        <v>68</v>
      </c>
    </row>
    <row r="9277" spans="2:13" ht="15" customHeight="1">
      <c r="B9277" s="26"/>
    </row>
    <row r="9278" spans="2:13" ht="15" customHeight="1">
      <c r="B9278" s="26"/>
      <c r="C9278" s="21" t="str">
        <f>VLOOKUP(B9293,'REKAP ANALISA'!$C:$G,3,0)</f>
        <v>(K3) Pemasangan 1 m' pipa baja Ø 250 mm</v>
      </c>
    </row>
    <row r="9279" spans="2:13" ht="15" customHeight="1">
      <c r="C9279" s="27" t="s">
        <v>0</v>
      </c>
      <c r="D9279" s="27" t="s">
        <v>60</v>
      </c>
      <c r="E9279" s="27" t="s">
        <v>59</v>
      </c>
      <c r="F9279" s="27" t="s">
        <v>61</v>
      </c>
      <c r="G9279" s="27" t="s">
        <v>62</v>
      </c>
      <c r="H9279" s="27" t="s">
        <v>85</v>
      </c>
      <c r="I9279" s="27" t="s">
        <v>86</v>
      </c>
    </row>
    <row r="9280" spans="2:13">
      <c r="C9280" s="27" t="s">
        <v>14</v>
      </c>
      <c r="D9280" s="27" t="s">
        <v>87</v>
      </c>
      <c r="E9280" s="28"/>
      <c r="F9280" s="28"/>
      <c r="G9280" s="28"/>
      <c r="H9280" s="28"/>
      <c r="I9280" s="28"/>
      <c r="M9280" s="21"/>
    </row>
    <row r="9281" spans="2:13">
      <c r="C9281" s="28"/>
      <c r="D9281" s="27" t="s">
        <v>53</v>
      </c>
      <c r="E9281" s="27" t="s">
        <v>63</v>
      </c>
      <c r="F9281" s="29" t="s">
        <v>50</v>
      </c>
      <c r="G9281" s="27">
        <v>1.325</v>
      </c>
      <c r="H9281" s="30">
        <f>VLOOKUP(E9281,UPAH!$C:$F,4,0)</f>
        <v>93000</v>
      </c>
      <c r="I9281" s="31">
        <f t="shared" ref="I9281:I9283" si="1051">+G9281*H9281</f>
        <v>123225</v>
      </c>
      <c r="M9281" s="21"/>
    </row>
    <row r="9282" spans="2:13" ht="15" customHeight="1">
      <c r="C9282" s="28"/>
      <c r="D9282" s="27" t="s">
        <v>2787</v>
      </c>
      <c r="E9282" s="27" t="s">
        <v>64</v>
      </c>
      <c r="F9282" s="29" t="s">
        <v>50</v>
      </c>
      <c r="G9282" s="27">
        <v>0.26500000000000001</v>
      </c>
      <c r="H9282" s="30">
        <f>VLOOKUP(E9282,UPAH!$C:$F,4,0)</f>
        <v>98000</v>
      </c>
      <c r="I9282" s="31">
        <f t="shared" si="1051"/>
        <v>25970</v>
      </c>
    </row>
    <row r="9283" spans="2:13" ht="15" customHeight="1">
      <c r="C9283" s="28"/>
      <c r="D9283" s="27" t="s">
        <v>49</v>
      </c>
      <c r="E9283" s="27" t="s">
        <v>66</v>
      </c>
      <c r="F9283" s="29" t="s">
        <v>50</v>
      </c>
      <c r="G9283" s="27">
        <v>0.13300000000000001</v>
      </c>
      <c r="H9283" s="30">
        <f>VLOOKUP(E9283,UPAH!$C:$F,4,0)</f>
        <v>111000</v>
      </c>
      <c r="I9283" s="31">
        <f t="shared" si="1051"/>
        <v>14763</v>
      </c>
    </row>
    <row r="9284" spans="2:13" ht="15" customHeight="1">
      <c r="C9284" s="28"/>
      <c r="D9284" s="28"/>
      <c r="E9284" s="28"/>
      <c r="F9284" s="34" t="s">
        <v>88</v>
      </c>
      <c r="G9284" s="35"/>
      <c r="H9284" s="33"/>
      <c r="I9284" s="32">
        <f>SUM(I9281:I9283)</f>
        <v>163958</v>
      </c>
    </row>
    <row r="9285" spans="2:13" ht="15" customHeight="1">
      <c r="C9285" s="27" t="s">
        <v>80</v>
      </c>
      <c r="D9285" s="27" t="s">
        <v>89</v>
      </c>
      <c r="E9285" s="28"/>
      <c r="F9285" s="28"/>
      <c r="G9285" s="28"/>
      <c r="H9285" s="33"/>
      <c r="I9285" s="28"/>
    </row>
    <row r="9286" spans="2:13" ht="15" customHeight="1">
      <c r="C9286" s="28"/>
      <c r="D9286" s="27" t="s">
        <v>2930</v>
      </c>
      <c r="E9286" s="27" t="s">
        <v>2931</v>
      </c>
      <c r="F9286" s="30" t="str">
        <f>VLOOKUP(E9286,MATERIAL!$C:$F,3,0)</f>
        <v>m</v>
      </c>
      <c r="G9286" s="27">
        <v>1</v>
      </c>
      <c r="H9286" s="30">
        <f>VLOOKUP(E9286,MATERIAL!$C:$F,4,0)</f>
        <v>812200</v>
      </c>
      <c r="I9286" s="31">
        <f t="shared" ref="I9286" si="1052">+G9286*H9286</f>
        <v>812200</v>
      </c>
    </row>
    <row r="9287" spans="2:13" ht="15" customHeight="1">
      <c r="C9287" s="28"/>
      <c r="D9287" s="28"/>
      <c r="E9287" s="28"/>
      <c r="F9287" s="34" t="s">
        <v>90</v>
      </c>
      <c r="G9287" s="35"/>
      <c r="H9287" s="33"/>
      <c r="I9287" s="32">
        <f>SUM(I9286)</f>
        <v>812200</v>
      </c>
    </row>
    <row r="9288" spans="2:13" ht="15" customHeight="1">
      <c r="C9288" s="27" t="s">
        <v>81</v>
      </c>
      <c r="D9288" s="27" t="s">
        <v>91</v>
      </c>
      <c r="E9288" s="28"/>
      <c r="F9288" s="28"/>
      <c r="G9288" s="28"/>
      <c r="H9288" s="33"/>
      <c r="I9288" s="28"/>
    </row>
    <row r="9289" spans="2:13" ht="15" customHeight="1">
      <c r="C9289" s="28"/>
      <c r="D9289" s="27" t="s">
        <v>2790</v>
      </c>
      <c r="E9289" s="27" t="s">
        <v>2791</v>
      </c>
      <c r="F9289" s="27" t="s">
        <v>2792</v>
      </c>
      <c r="G9289" s="27">
        <v>4.0000000000000001E-3</v>
      </c>
      <c r="H9289" s="30">
        <f>VLOOKUP(E9289,[404]PERALATAN!$C:$F,4,0)</f>
        <v>128600</v>
      </c>
      <c r="I9289" s="31">
        <f t="shared" ref="I9289" si="1053">+G9289*H9289</f>
        <v>514.4</v>
      </c>
    </row>
    <row r="9290" spans="2:13" ht="15" customHeight="1">
      <c r="C9290" s="28"/>
      <c r="D9290" s="28"/>
      <c r="E9290" s="28"/>
      <c r="F9290" s="34" t="s">
        <v>92</v>
      </c>
      <c r="G9290" s="35"/>
      <c r="H9290" s="33"/>
      <c r="I9290" s="45">
        <f>SUM(I9289)</f>
        <v>514.4</v>
      </c>
    </row>
    <row r="9291" spans="2:13" ht="15" customHeight="1">
      <c r="C9291" s="27" t="s">
        <v>82</v>
      </c>
      <c r="D9291" s="27" t="s">
        <v>93</v>
      </c>
      <c r="E9291" s="28"/>
      <c r="F9291" s="28"/>
      <c r="G9291" s="28"/>
      <c r="H9291" s="33"/>
      <c r="I9291" s="36">
        <f>I9284+I9287+I9290</f>
        <v>976672.4</v>
      </c>
    </row>
    <row r="9292" spans="2:13" ht="15" customHeight="1">
      <c r="C9292" s="27" t="s">
        <v>83</v>
      </c>
      <c r="D9292" s="27" t="str">
        <f>+"Overhead &amp; Profit "&amp;$L$3*100&amp;"%"</f>
        <v>Overhead &amp; Profit 9,5%</v>
      </c>
      <c r="E9292" s="28"/>
      <c r="F9292" s="28"/>
      <c r="G9292" s="27">
        <f>$L$3</f>
        <v>9.5000000000000001E-2</v>
      </c>
      <c r="H9292" s="28"/>
      <c r="I9292" s="36">
        <f>G9292*I9291</f>
        <v>92783.877999999997</v>
      </c>
    </row>
    <row r="9293" spans="2:13" ht="15" customHeight="1">
      <c r="B9293" s="37" t="str">
        <f>+$M$17&amp;J9293</f>
        <v>PPP69</v>
      </c>
      <c r="C9293" s="27" t="s">
        <v>1</v>
      </c>
      <c r="D9293" s="27" t="s">
        <v>94</v>
      </c>
      <c r="E9293" s="28"/>
      <c r="F9293" s="28"/>
      <c r="G9293" s="28"/>
      <c r="H9293" s="33"/>
      <c r="I9293" s="36">
        <f>SUM(I9291:I9292)</f>
        <v>1069456.2779999999</v>
      </c>
      <c r="J9293" s="21">
        <v>69</v>
      </c>
    </row>
    <row r="9294" spans="2:13" ht="15" customHeight="1">
      <c r="B9294" s="26"/>
    </row>
    <row r="9295" spans="2:13" ht="15" customHeight="1">
      <c r="B9295" s="26"/>
      <c r="C9295" s="21" t="str">
        <f>VLOOKUP(B9310,'REKAP ANALISA'!$C:$G,3,0)</f>
        <v>(K3) Pemasangan 1 m pipa baja Ø 300 mm</v>
      </c>
    </row>
    <row r="9296" spans="2:13" ht="15" customHeight="1">
      <c r="C9296" s="27" t="s">
        <v>0</v>
      </c>
      <c r="D9296" s="27" t="s">
        <v>60</v>
      </c>
      <c r="E9296" s="27" t="s">
        <v>59</v>
      </c>
      <c r="F9296" s="27" t="s">
        <v>61</v>
      </c>
      <c r="G9296" s="27" t="s">
        <v>62</v>
      </c>
      <c r="H9296" s="27" t="s">
        <v>85</v>
      </c>
      <c r="I9296" s="27" t="s">
        <v>86</v>
      </c>
    </row>
    <row r="9297" spans="2:13">
      <c r="C9297" s="27" t="s">
        <v>14</v>
      </c>
      <c r="D9297" s="27" t="s">
        <v>87</v>
      </c>
      <c r="E9297" s="28"/>
      <c r="F9297" s="28"/>
      <c r="G9297" s="28"/>
      <c r="H9297" s="28"/>
      <c r="I9297" s="28"/>
      <c r="M9297" s="21"/>
    </row>
    <row r="9298" spans="2:13">
      <c r="C9298" s="28"/>
      <c r="D9298" s="27" t="s">
        <v>53</v>
      </c>
      <c r="E9298" s="27" t="s">
        <v>63</v>
      </c>
      <c r="F9298" s="29" t="s">
        <v>50</v>
      </c>
      <c r="G9298" s="27">
        <v>1.415</v>
      </c>
      <c r="H9298" s="30">
        <f>VLOOKUP(E9298,UPAH!$C:$F,4,0)</f>
        <v>93000</v>
      </c>
      <c r="I9298" s="31">
        <f t="shared" ref="I9298:I9300" si="1054">+G9298*H9298</f>
        <v>131595</v>
      </c>
      <c r="M9298" s="21"/>
    </row>
    <row r="9299" spans="2:13" ht="15" customHeight="1">
      <c r="C9299" s="28"/>
      <c r="D9299" s="27" t="s">
        <v>2787</v>
      </c>
      <c r="E9299" s="27" t="s">
        <v>64</v>
      </c>
      <c r="F9299" s="29" t="s">
        <v>50</v>
      </c>
      <c r="G9299" s="27">
        <v>0.28299999999999997</v>
      </c>
      <c r="H9299" s="30">
        <f>VLOOKUP(E9299,UPAH!$C:$F,4,0)</f>
        <v>98000</v>
      </c>
      <c r="I9299" s="31">
        <f t="shared" si="1054"/>
        <v>27733.999999999996</v>
      </c>
    </row>
    <row r="9300" spans="2:13" ht="15" customHeight="1">
      <c r="C9300" s="28"/>
      <c r="D9300" s="27" t="s">
        <v>49</v>
      </c>
      <c r="E9300" s="27" t="s">
        <v>66</v>
      </c>
      <c r="F9300" s="29" t="s">
        <v>50</v>
      </c>
      <c r="G9300" s="27">
        <v>0.14099999999999999</v>
      </c>
      <c r="H9300" s="30">
        <f>VLOOKUP(E9300,UPAH!$C:$F,4,0)</f>
        <v>111000</v>
      </c>
      <c r="I9300" s="31">
        <f t="shared" si="1054"/>
        <v>15650.999999999998</v>
      </c>
    </row>
    <row r="9301" spans="2:13" ht="15" customHeight="1">
      <c r="C9301" s="28"/>
      <c r="D9301" s="28"/>
      <c r="E9301" s="28"/>
      <c r="F9301" s="34" t="s">
        <v>88</v>
      </c>
      <c r="G9301" s="35"/>
      <c r="H9301" s="33"/>
      <c r="I9301" s="32">
        <f>SUM(I9298:I9300)</f>
        <v>174980</v>
      </c>
    </row>
    <row r="9302" spans="2:13" ht="15" customHeight="1">
      <c r="C9302" s="27" t="s">
        <v>80</v>
      </c>
      <c r="D9302" s="27" t="s">
        <v>89</v>
      </c>
      <c r="E9302" s="28"/>
      <c r="F9302" s="28"/>
      <c r="G9302" s="28"/>
      <c r="H9302" s="33"/>
      <c r="I9302" s="28"/>
    </row>
    <row r="9303" spans="2:13" ht="15" customHeight="1">
      <c r="C9303" s="28"/>
      <c r="D9303" s="27" t="s">
        <v>2932</v>
      </c>
      <c r="E9303" s="27" t="s">
        <v>2933</v>
      </c>
      <c r="F9303" s="30" t="str">
        <f>VLOOKUP(E9303,MATERIAL!$C:$F,3,0)</f>
        <v>m</v>
      </c>
      <c r="G9303" s="27">
        <v>1</v>
      </c>
      <c r="H9303" s="30">
        <f>VLOOKUP(E9303,MATERIAL!$C:$F,4,0)</f>
        <v>1212600</v>
      </c>
      <c r="I9303" s="31">
        <f t="shared" ref="I9303" si="1055">+G9303*H9303</f>
        <v>1212600</v>
      </c>
    </row>
    <row r="9304" spans="2:13" ht="15" customHeight="1">
      <c r="C9304" s="28"/>
      <c r="D9304" s="28"/>
      <c r="E9304" s="28"/>
      <c r="F9304" s="34" t="s">
        <v>90</v>
      </c>
      <c r="G9304" s="35"/>
      <c r="H9304" s="33"/>
      <c r="I9304" s="32">
        <f>SUM(I9303)</f>
        <v>1212600</v>
      </c>
    </row>
    <row r="9305" spans="2:13" ht="15" customHeight="1">
      <c r="C9305" s="27" t="s">
        <v>81</v>
      </c>
      <c r="D9305" s="27" t="s">
        <v>91</v>
      </c>
      <c r="E9305" s="28"/>
      <c r="F9305" s="28"/>
      <c r="G9305" s="28"/>
      <c r="H9305" s="33"/>
      <c r="I9305" s="28"/>
    </row>
    <row r="9306" spans="2:13" ht="15" customHeight="1">
      <c r="C9306" s="28"/>
      <c r="D9306" s="27" t="s">
        <v>2790</v>
      </c>
      <c r="E9306" s="27" t="s">
        <v>2791</v>
      </c>
      <c r="F9306" s="27" t="s">
        <v>2792</v>
      </c>
      <c r="G9306" s="27">
        <v>4.0000000000000001E-3</v>
      </c>
      <c r="H9306" s="30">
        <f>VLOOKUP(E9306,[404]PERALATAN!$C:$F,4,0)</f>
        <v>128600</v>
      </c>
      <c r="I9306" s="31">
        <f t="shared" ref="I9306" si="1056">+G9306*H9306</f>
        <v>514.4</v>
      </c>
    </row>
    <row r="9307" spans="2:13" ht="15" customHeight="1">
      <c r="C9307" s="28"/>
      <c r="D9307" s="28"/>
      <c r="E9307" s="28"/>
      <c r="F9307" s="34" t="s">
        <v>92</v>
      </c>
      <c r="G9307" s="35"/>
      <c r="H9307" s="33"/>
      <c r="I9307" s="45">
        <f>SUM(I9306)</f>
        <v>514.4</v>
      </c>
    </row>
    <row r="9308" spans="2:13" ht="15" customHeight="1">
      <c r="C9308" s="27" t="s">
        <v>82</v>
      </c>
      <c r="D9308" s="27" t="s">
        <v>93</v>
      </c>
      <c r="E9308" s="28"/>
      <c r="F9308" s="28"/>
      <c r="G9308" s="28"/>
      <c r="H9308" s="33"/>
      <c r="I9308" s="36">
        <f>I9301+I9304+I9307</f>
        <v>1388094.4</v>
      </c>
    </row>
    <row r="9309" spans="2:13" ht="15" customHeight="1">
      <c r="C9309" s="27" t="s">
        <v>83</v>
      </c>
      <c r="D9309" s="27" t="str">
        <f>+"Overhead &amp; Profit "&amp;$L$3*100&amp;"%"</f>
        <v>Overhead &amp; Profit 9,5%</v>
      </c>
      <c r="E9309" s="28"/>
      <c r="F9309" s="28"/>
      <c r="G9309" s="27">
        <f>$L$3</f>
        <v>9.5000000000000001E-2</v>
      </c>
      <c r="H9309" s="28"/>
      <c r="I9309" s="36">
        <f>G9309*I9308</f>
        <v>131868.96799999999</v>
      </c>
    </row>
    <row r="9310" spans="2:13" ht="15" customHeight="1">
      <c r="B9310" s="37" t="str">
        <f>+$M$17&amp;J9310</f>
        <v>PPP70</v>
      </c>
      <c r="C9310" s="27" t="s">
        <v>1</v>
      </c>
      <c r="D9310" s="27" t="s">
        <v>94</v>
      </c>
      <c r="E9310" s="28"/>
      <c r="F9310" s="28"/>
      <c r="G9310" s="28"/>
      <c r="H9310" s="33"/>
      <c r="I9310" s="36">
        <f>SUM(I9308:I9309)</f>
        <v>1519963.3679999998</v>
      </c>
      <c r="J9310" s="21">
        <v>70</v>
      </c>
    </row>
    <row r="9311" spans="2:13" ht="15" customHeight="1">
      <c r="B9311" s="26"/>
    </row>
    <row r="9312" spans="2:13" ht="15" customHeight="1">
      <c r="B9312" s="26"/>
      <c r="C9312" s="21" t="str">
        <f>VLOOKUP(B9328,'REKAP ANALISA'!$C:$G,3,0)</f>
        <v>(K3) Pemasangan 1 m pipa baja Ø 400 mm</v>
      </c>
    </row>
    <row r="9313" spans="2:13" ht="15" customHeight="1">
      <c r="C9313" s="27" t="s">
        <v>0</v>
      </c>
      <c r="D9313" s="27" t="s">
        <v>60</v>
      </c>
      <c r="E9313" s="27" t="s">
        <v>59</v>
      </c>
      <c r="F9313" s="27" t="s">
        <v>61</v>
      </c>
      <c r="G9313" s="27" t="s">
        <v>62</v>
      </c>
      <c r="H9313" s="27" t="s">
        <v>85</v>
      </c>
      <c r="I9313" s="27" t="s">
        <v>86</v>
      </c>
    </row>
    <row r="9314" spans="2:13">
      <c r="C9314" s="27" t="s">
        <v>14</v>
      </c>
      <c r="D9314" s="27" t="s">
        <v>87</v>
      </c>
      <c r="E9314" s="28"/>
      <c r="F9314" s="28"/>
      <c r="G9314" s="28"/>
      <c r="H9314" s="28"/>
      <c r="I9314" s="28"/>
      <c r="M9314" s="21"/>
    </row>
    <row r="9315" spans="2:13">
      <c r="C9315" s="28"/>
      <c r="D9315" s="27" t="s">
        <v>53</v>
      </c>
      <c r="E9315" s="27" t="s">
        <v>63</v>
      </c>
      <c r="F9315" s="29" t="s">
        <v>50</v>
      </c>
      <c r="G9315" s="27">
        <v>2.3660000000000001</v>
      </c>
      <c r="H9315" s="30">
        <f>VLOOKUP(E9315,UPAH!$C:$F,4,0)</f>
        <v>93000</v>
      </c>
      <c r="I9315" s="31">
        <f t="shared" ref="I9315:I9317" si="1057">+G9315*H9315</f>
        <v>220038</v>
      </c>
      <c r="M9315" s="21"/>
    </row>
    <row r="9316" spans="2:13" ht="15" customHeight="1">
      <c r="C9316" s="28"/>
      <c r="D9316" s="27" t="s">
        <v>2787</v>
      </c>
      <c r="E9316" s="27" t="s">
        <v>64</v>
      </c>
      <c r="F9316" s="29" t="s">
        <v>50</v>
      </c>
      <c r="G9316" s="27">
        <v>0.47299999999999998</v>
      </c>
      <c r="H9316" s="30">
        <f>VLOOKUP(E9316,UPAH!$C:$F,4,0)</f>
        <v>98000</v>
      </c>
      <c r="I9316" s="31">
        <f t="shared" si="1057"/>
        <v>46354</v>
      </c>
    </row>
    <row r="9317" spans="2:13" ht="15" customHeight="1">
      <c r="C9317" s="28"/>
      <c r="D9317" s="27" t="s">
        <v>49</v>
      </c>
      <c r="E9317" s="27" t="s">
        <v>66</v>
      </c>
      <c r="F9317" s="29" t="s">
        <v>50</v>
      </c>
      <c r="G9317" s="27">
        <v>0.23699999999999999</v>
      </c>
      <c r="H9317" s="30">
        <f>VLOOKUP(E9317,UPAH!$C:$F,4,0)</f>
        <v>111000</v>
      </c>
      <c r="I9317" s="31">
        <f t="shared" si="1057"/>
        <v>26307</v>
      </c>
    </row>
    <row r="9318" spans="2:13" ht="15" customHeight="1">
      <c r="C9318" s="28"/>
      <c r="D9318" s="28"/>
      <c r="E9318" s="28"/>
      <c r="F9318" s="34" t="s">
        <v>88</v>
      </c>
      <c r="G9318" s="35"/>
      <c r="H9318" s="33"/>
      <c r="I9318" s="32">
        <f>SUM(I9315:I9317)</f>
        <v>292699</v>
      </c>
    </row>
    <row r="9319" spans="2:13" ht="15" customHeight="1">
      <c r="C9319" s="27" t="s">
        <v>80</v>
      </c>
      <c r="D9319" s="27" t="s">
        <v>89</v>
      </c>
      <c r="E9319" s="28"/>
      <c r="F9319" s="28"/>
      <c r="G9319" s="28"/>
      <c r="H9319" s="33"/>
      <c r="I9319" s="28"/>
    </row>
    <row r="9320" spans="2:13" ht="15" customHeight="1">
      <c r="C9320" s="28"/>
      <c r="D9320" s="27" t="s">
        <v>2934</v>
      </c>
      <c r="E9320" s="27" t="s">
        <v>2935</v>
      </c>
      <c r="F9320" s="30" t="str">
        <f>VLOOKUP(E9320,MATERIAL!$C:$F,3,0)</f>
        <v>m</v>
      </c>
      <c r="G9320" s="27">
        <v>1</v>
      </c>
      <c r="H9320" s="30">
        <f>VLOOKUP(E9320,MATERIAL!$C:$F,4,0)</f>
        <v>2142200</v>
      </c>
      <c r="I9320" s="31">
        <f t="shared" ref="I9320" si="1058">+G9320*H9320</f>
        <v>2142200</v>
      </c>
    </row>
    <row r="9321" spans="2:13" ht="15" customHeight="1">
      <c r="C9321" s="28"/>
      <c r="D9321" s="28"/>
      <c r="E9321" s="28"/>
      <c r="F9321" s="34" t="s">
        <v>90</v>
      </c>
      <c r="G9321" s="35"/>
      <c r="H9321" s="33"/>
      <c r="I9321" s="32">
        <f>SUM(I9320)</f>
        <v>2142200</v>
      </c>
    </row>
    <row r="9322" spans="2:13" ht="15" customHeight="1">
      <c r="C9322" s="27" t="s">
        <v>81</v>
      </c>
      <c r="D9322" s="27" t="s">
        <v>91</v>
      </c>
      <c r="E9322" s="28"/>
      <c r="F9322" s="28"/>
      <c r="G9322" s="28"/>
      <c r="H9322" s="33"/>
      <c r="I9322" s="28"/>
    </row>
    <row r="9323" spans="2:13" ht="15" customHeight="1">
      <c r="C9323" s="28"/>
      <c r="D9323" s="27" t="s">
        <v>2902</v>
      </c>
      <c r="E9323" s="27" t="s">
        <v>2903</v>
      </c>
      <c r="F9323" s="27" t="s">
        <v>2792</v>
      </c>
      <c r="G9323" s="27">
        <v>2.7E-2</v>
      </c>
      <c r="H9323" s="30">
        <f>VLOOKUP(E9323,[404]PERALATAN!$C:$F,4,0)</f>
        <v>322400</v>
      </c>
      <c r="I9323" s="31">
        <f t="shared" ref="I9323:I9324" si="1059">+G9323*H9323</f>
        <v>8704.7999999999993</v>
      </c>
    </row>
    <row r="9324" spans="2:13" ht="15" customHeight="1">
      <c r="C9324" s="28"/>
      <c r="D9324" s="27" t="s">
        <v>2790</v>
      </c>
      <c r="E9324" s="27" t="s">
        <v>2791</v>
      </c>
      <c r="F9324" s="27" t="s">
        <v>2792</v>
      </c>
      <c r="G9324" s="27">
        <v>3.9E-2</v>
      </c>
      <c r="H9324" s="30">
        <f>VLOOKUP(E9324,[404]PERALATAN!$C:$F,4,0)</f>
        <v>128600</v>
      </c>
      <c r="I9324" s="31">
        <f t="shared" si="1059"/>
        <v>5015.3999999999996</v>
      </c>
    </row>
    <row r="9325" spans="2:13" ht="15" customHeight="1">
      <c r="C9325" s="28"/>
      <c r="D9325" s="28"/>
      <c r="E9325" s="28"/>
      <c r="F9325" s="34" t="s">
        <v>92</v>
      </c>
      <c r="G9325" s="35"/>
      <c r="H9325" s="33"/>
      <c r="I9325" s="32">
        <f>SUM(I9323:I9324)</f>
        <v>13720.199999999999</v>
      </c>
    </row>
    <row r="9326" spans="2:13" ht="15" customHeight="1">
      <c r="C9326" s="27" t="s">
        <v>82</v>
      </c>
      <c r="D9326" s="27" t="s">
        <v>93</v>
      </c>
      <c r="E9326" s="28"/>
      <c r="F9326" s="28"/>
      <c r="G9326" s="28"/>
      <c r="H9326" s="33"/>
      <c r="I9326" s="36">
        <f>I9318+I9321+I9325</f>
        <v>2448619.2000000002</v>
      </c>
    </row>
    <row r="9327" spans="2:13" ht="15" customHeight="1">
      <c r="C9327" s="27" t="s">
        <v>83</v>
      </c>
      <c r="D9327" s="27" t="str">
        <f>+"Overhead &amp; Profit "&amp;$L$3*100&amp;"%"</f>
        <v>Overhead &amp; Profit 9,5%</v>
      </c>
      <c r="E9327" s="28"/>
      <c r="F9327" s="28"/>
      <c r="G9327" s="27">
        <f>$L$3</f>
        <v>9.5000000000000001E-2</v>
      </c>
      <c r="H9327" s="28"/>
      <c r="I9327" s="36">
        <f>G9327*I9326</f>
        <v>232618.82400000002</v>
      </c>
    </row>
    <row r="9328" spans="2:13" ht="15" customHeight="1">
      <c r="B9328" s="37" t="str">
        <f>+$M$17&amp;J9328</f>
        <v>PPP71</v>
      </c>
      <c r="C9328" s="27" t="s">
        <v>1</v>
      </c>
      <c r="D9328" s="27" t="s">
        <v>94</v>
      </c>
      <c r="E9328" s="28"/>
      <c r="F9328" s="28"/>
      <c r="G9328" s="28"/>
      <c r="H9328" s="33"/>
      <c r="I9328" s="36">
        <f>SUM(I9326:I9327)</f>
        <v>2681238.0240000002</v>
      </c>
      <c r="J9328" s="21">
        <v>71</v>
      </c>
    </row>
    <row r="9329" spans="2:13" ht="15" customHeight="1">
      <c r="B9329" s="26"/>
    </row>
    <row r="9330" spans="2:13" ht="15" customHeight="1">
      <c r="B9330" s="26"/>
      <c r="C9330" s="21" t="str">
        <f>VLOOKUP(B9346,'REKAP ANALISA'!$C:$G,3,0)</f>
        <v>(K3) Pemasangan 1 m pipa baja Ø 450 mm</v>
      </c>
    </row>
    <row r="9331" spans="2:13">
      <c r="C9331" s="27" t="s">
        <v>0</v>
      </c>
      <c r="D9331" s="27" t="s">
        <v>60</v>
      </c>
      <c r="E9331" s="27" t="s">
        <v>59</v>
      </c>
      <c r="F9331" s="27" t="s">
        <v>61</v>
      </c>
      <c r="G9331" s="27" t="s">
        <v>62</v>
      </c>
      <c r="H9331" s="27" t="s">
        <v>85</v>
      </c>
      <c r="I9331" s="27" t="s">
        <v>86</v>
      </c>
      <c r="M9331" s="21"/>
    </row>
    <row r="9332" spans="2:13">
      <c r="C9332" s="27" t="s">
        <v>14</v>
      </c>
      <c r="D9332" s="27" t="s">
        <v>87</v>
      </c>
      <c r="E9332" s="28"/>
      <c r="F9332" s="28"/>
      <c r="G9332" s="28"/>
      <c r="H9332" s="28"/>
      <c r="I9332" s="28"/>
      <c r="M9332" s="21"/>
    </row>
    <row r="9333" spans="2:13" ht="15" customHeight="1">
      <c r="C9333" s="28"/>
      <c r="D9333" s="27" t="s">
        <v>53</v>
      </c>
      <c r="E9333" s="27" t="s">
        <v>63</v>
      </c>
      <c r="F9333" s="29" t="s">
        <v>50</v>
      </c>
      <c r="G9333" s="27">
        <v>2.2309999999999999</v>
      </c>
      <c r="H9333" s="30">
        <f>VLOOKUP(E9333,UPAH!$C:$F,4,0)</f>
        <v>93000</v>
      </c>
      <c r="I9333" s="31">
        <f t="shared" ref="I9333:I9335" si="1060">+G9333*H9333</f>
        <v>207483</v>
      </c>
    </row>
    <row r="9334" spans="2:13" ht="15" customHeight="1">
      <c r="C9334" s="28"/>
      <c r="D9334" s="27" t="s">
        <v>2787</v>
      </c>
      <c r="E9334" s="27" t="s">
        <v>64</v>
      </c>
      <c r="F9334" s="29" t="s">
        <v>50</v>
      </c>
      <c r="G9334" s="27">
        <v>0.44600000000000001</v>
      </c>
      <c r="H9334" s="30">
        <f>VLOOKUP(E9334,UPAH!$C:$F,4,0)</f>
        <v>98000</v>
      </c>
      <c r="I9334" s="31">
        <f t="shared" si="1060"/>
        <v>43708</v>
      </c>
    </row>
    <row r="9335" spans="2:13" ht="15" customHeight="1">
      <c r="C9335" s="28"/>
      <c r="D9335" s="27" t="s">
        <v>49</v>
      </c>
      <c r="E9335" s="27" t="s">
        <v>66</v>
      </c>
      <c r="F9335" s="29" t="s">
        <v>50</v>
      </c>
      <c r="G9335" s="27">
        <v>0.223</v>
      </c>
      <c r="H9335" s="30">
        <f>VLOOKUP(E9335,UPAH!$C:$F,4,0)</f>
        <v>111000</v>
      </c>
      <c r="I9335" s="31">
        <f t="shared" si="1060"/>
        <v>24753</v>
      </c>
    </row>
    <row r="9336" spans="2:13" ht="15" customHeight="1">
      <c r="C9336" s="28"/>
      <c r="D9336" s="28"/>
      <c r="E9336" s="28"/>
      <c r="F9336" s="34" t="s">
        <v>88</v>
      </c>
      <c r="G9336" s="35"/>
      <c r="H9336" s="33"/>
      <c r="I9336" s="32">
        <f>SUM(I9333:I9335)</f>
        <v>275944</v>
      </c>
    </row>
    <row r="9337" spans="2:13" ht="15" customHeight="1">
      <c r="C9337" s="27" t="s">
        <v>80</v>
      </c>
      <c r="D9337" s="27" t="s">
        <v>89</v>
      </c>
      <c r="E9337" s="28"/>
      <c r="F9337" s="28"/>
      <c r="G9337" s="28"/>
      <c r="H9337" s="33"/>
      <c r="I9337" s="28"/>
    </row>
    <row r="9338" spans="2:13" ht="15" customHeight="1">
      <c r="C9338" s="28"/>
      <c r="D9338" s="27" t="s">
        <v>2936</v>
      </c>
      <c r="E9338" s="27" t="s">
        <v>2937</v>
      </c>
      <c r="F9338" s="30" t="str">
        <f>VLOOKUP(E9338,MATERIAL!$C:$F,3,0)</f>
        <v>m</v>
      </c>
      <c r="G9338" s="27">
        <v>1</v>
      </c>
      <c r="H9338" s="30">
        <f>VLOOKUP(E9338,MATERIAL!$C:$F,4,0)</f>
        <v>2661900</v>
      </c>
      <c r="I9338" s="31">
        <f t="shared" ref="I9338" si="1061">+G9338*H9338</f>
        <v>2661900</v>
      </c>
    </row>
    <row r="9339" spans="2:13" ht="15" customHeight="1">
      <c r="C9339" s="28"/>
      <c r="D9339" s="28"/>
      <c r="E9339" s="28"/>
      <c r="F9339" s="34" t="s">
        <v>90</v>
      </c>
      <c r="G9339" s="35"/>
      <c r="H9339" s="33"/>
      <c r="I9339" s="32">
        <f>SUM(I9338)</f>
        <v>2661900</v>
      </c>
    </row>
    <row r="9340" spans="2:13" ht="15" customHeight="1">
      <c r="C9340" s="27" t="s">
        <v>81</v>
      </c>
      <c r="D9340" s="27" t="s">
        <v>91</v>
      </c>
      <c r="E9340" s="28"/>
      <c r="F9340" s="28"/>
      <c r="G9340" s="28"/>
      <c r="H9340" s="33"/>
      <c r="I9340" s="28"/>
    </row>
    <row r="9341" spans="2:13" ht="15" customHeight="1">
      <c r="C9341" s="28"/>
      <c r="D9341" s="27" t="s">
        <v>2902</v>
      </c>
      <c r="E9341" s="27" t="s">
        <v>2903</v>
      </c>
      <c r="F9341" s="27" t="s">
        <v>2792</v>
      </c>
      <c r="G9341" s="27">
        <v>2.5999999999999999E-2</v>
      </c>
      <c r="H9341" s="30">
        <f>VLOOKUP(E9341,[404]PERALATAN!$C:$F,4,0)</f>
        <v>322400</v>
      </c>
      <c r="I9341" s="31">
        <f t="shared" ref="I9341:I9342" si="1062">+G9341*H9341</f>
        <v>8382.4</v>
      </c>
    </row>
    <row r="9342" spans="2:13" ht="15" customHeight="1">
      <c r="C9342" s="28"/>
      <c r="D9342" s="27" t="s">
        <v>2790</v>
      </c>
      <c r="E9342" s="27" t="s">
        <v>2791</v>
      </c>
      <c r="F9342" s="27" t="s">
        <v>2792</v>
      </c>
      <c r="G9342" s="27">
        <v>3.6999999999999998E-2</v>
      </c>
      <c r="H9342" s="30">
        <f>VLOOKUP(E9342,[404]PERALATAN!$C:$F,4,0)</f>
        <v>128600</v>
      </c>
      <c r="I9342" s="31">
        <f t="shared" si="1062"/>
        <v>4758.2</v>
      </c>
    </row>
    <row r="9343" spans="2:13" ht="15" customHeight="1">
      <c r="C9343" s="28"/>
      <c r="D9343" s="28"/>
      <c r="E9343" s="28"/>
      <c r="F9343" s="34" t="s">
        <v>92</v>
      </c>
      <c r="G9343" s="35"/>
      <c r="H9343" s="33"/>
      <c r="I9343" s="32">
        <f>SUM(I9341:I9342)</f>
        <v>13140.599999999999</v>
      </c>
    </row>
    <row r="9344" spans="2:13" ht="15" customHeight="1">
      <c r="C9344" s="27" t="s">
        <v>82</v>
      </c>
      <c r="D9344" s="27" t="s">
        <v>93</v>
      </c>
      <c r="E9344" s="28"/>
      <c r="F9344" s="28"/>
      <c r="G9344" s="28"/>
      <c r="H9344" s="33"/>
      <c r="I9344" s="36">
        <f>I9336+I9339+I9343</f>
        <v>2950984.6</v>
      </c>
    </row>
    <row r="9345" spans="2:13" ht="15" customHeight="1">
      <c r="C9345" s="27" t="s">
        <v>83</v>
      </c>
      <c r="D9345" s="27" t="str">
        <f>+"Overhead &amp; Profit "&amp;$L$3*100&amp;"%"</f>
        <v>Overhead &amp; Profit 9,5%</v>
      </c>
      <c r="E9345" s="28"/>
      <c r="F9345" s="28"/>
      <c r="G9345" s="27">
        <f>$L$3</f>
        <v>9.5000000000000001E-2</v>
      </c>
      <c r="H9345" s="33"/>
      <c r="I9345" s="36">
        <f>G9345*I9344</f>
        <v>280343.53700000001</v>
      </c>
    </row>
    <row r="9346" spans="2:13" ht="15" customHeight="1">
      <c r="B9346" s="37" t="str">
        <f>+$M$17&amp;J9346</f>
        <v>PPP72</v>
      </c>
      <c r="C9346" s="27" t="s">
        <v>1</v>
      </c>
      <c r="D9346" s="27" t="s">
        <v>94</v>
      </c>
      <c r="E9346" s="28"/>
      <c r="F9346" s="28"/>
      <c r="G9346" s="28"/>
      <c r="H9346" s="33"/>
      <c r="I9346" s="36">
        <f>SUM(I9344:I9345)</f>
        <v>3231328.1370000001</v>
      </c>
      <c r="J9346" s="21">
        <v>72</v>
      </c>
    </row>
    <row r="9347" spans="2:13" ht="15" customHeight="1">
      <c r="B9347" s="26"/>
    </row>
    <row r="9348" spans="2:13" ht="15" customHeight="1">
      <c r="B9348" s="26"/>
      <c r="C9348" s="21" t="str">
        <f>VLOOKUP(B9364,'REKAP ANALISA'!$C:$G,3,0)</f>
        <v>(K3) Pemasangan 1 m pipa baja Ø 500 mm</v>
      </c>
    </row>
    <row r="9349" spans="2:13">
      <c r="C9349" s="27" t="s">
        <v>0</v>
      </c>
      <c r="D9349" s="27" t="s">
        <v>60</v>
      </c>
      <c r="E9349" s="27" t="s">
        <v>59</v>
      </c>
      <c r="F9349" s="27" t="s">
        <v>61</v>
      </c>
      <c r="G9349" s="27" t="s">
        <v>62</v>
      </c>
      <c r="H9349" s="27" t="s">
        <v>85</v>
      </c>
      <c r="I9349" s="27" t="s">
        <v>86</v>
      </c>
      <c r="M9349" s="21"/>
    </row>
    <row r="9350" spans="2:13">
      <c r="C9350" s="27" t="s">
        <v>14</v>
      </c>
      <c r="D9350" s="27" t="s">
        <v>87</v>
      </c>
      <c r="E9350" s="28"/>
      <c r="F9350" s="28"/>
      <c r="G9350" s="28"/>
      <c r="H9350" s="28"/>
      <c r="I9350" s="28"/>
      <c r="M9350" s="21"/>
    </row>
    <row r="9351" spans="2:13" ht="15" customHeight="1">
      <c r="C9351" s="28"/>
      <c r="D9351" s="27" t="s">
        <v>53</v>
      </c>
      <c r="E9351" s="27" t="s">
        <v>63</v>
      </c>
      <c r="F9351" s="29" t="s">
        <v>50</v>
      </c>
      <c r="G9351" s="27">
        <v>2.4319999999999999</v>
      </c>
      <c r="H9351" s="30">
        <f>VLOOKUP(E9351,UPAH!$C:$F,4,0)</f>
        <v>93000</v>
      </c>
      <c r="I9351" s="31">
        <f t="shared" ref="I9351:I9353" si="1063">+G9351*H9351</f>
        <v>226176</v>
      </c>
    </row>
    <row r="9352" spans="2:13" ht="15" customHeight="1">
      <c r="C9352" s="28"/>
      <c r="D9352" s="27" t="s">
        <v>2787</v>
      </c>
      <c r="E9352" s="27" t="s">
        <v>64</v>
      </c>
      <c r="F9352" s="29" t="s">
        <v>50</v>
      </c>
      <c r="G9352" s="27">
        <v>0.48599999999999999</v>
      </c>
      <c r="H9352" s="30">
        <f>VLOOKUP(E9352,UPAH!$C:$F,4,0)</f>
        <v>98000</v>
      </c>
      <c r="I9352" s="31">
        <f t="shared" si="1063"/>
        <v>47628</v>
      </c>
    </row>
    <row r="9353" spans="2:13" ht="15" customHeight="1">
      <c r="C9353" s="28"/>
      <c r="D9353" s="27" t="s">
        <v>49</v>
      </c>
      <c r="E9353" s="27" t="s">
        <v>66</v>
      </c>
      <c r="F9353" s="29" t="s">
        <v>50</v>
      </c>
      <c r="G9353" s="27">
        <v>0.24299999999999999</v>
      </c>
      <c r="H9353" s="30">
        <f>VLOOKUP(E9353,UPAH!$C:$F,4,0)</f>
        <v>111000</v>
      </c>
      <c r="I9353" s="31">
        <f t="shared" si="1063"/>
        <v>26973</v>
      </c>
    </row>
    <row r="9354" spans="2:13" ht="15" customHeight="1">
      <c r="C9354" s="28"/>
      <c r="D9354" s="28"/>
      <c r="E9354" s="28"/>
      <c r="F9354" s="34" t="s">
        <v>88</v>
      </c>
      <c r="G9354" s="35"/>
      <c r="H9354" s="33"/>
      <c r="I9354" s="32">
        <f>SUM(I9351:I9353)</f>
        <v>300777</v>
      </c>
    </row>
    <row r="9355" spans="2:13" ht="15" customHeight="1">
      <c r="C9355" s="27" t="s">
        <v>80</v>
      </c>
      <c r="D9355" s="27" t="s">
        <v>89</v>
      </c>
      <c r="E9355" s="28"/>
      <c r="F9355" s="28"/>
      <c r="G9355" s="28"/>
      <c r="H9355" s="33"/>
      <c r="I9355" s="28"/>
    </row>
    <row r="9356" spans="2:13" ht="15" customHeight="1">
      <c r="C9356" s="28"/>
      <c r="D9356" s="27" t="s">
        <v>2938</v>
      </c>
      <c r="E9356" s="27" t="s">
        <v>2939</v>
      </c>
      <c r="F9356" s="30" t="str">
        <f>VLOOKUP(E9356,MATERIAL!$C:$F,3,0)</f>
        <v>m</v>
      </c>
      <c r="G9356" s="27">
        <v>1</v>
      </c>
      <c r="H9356" s="30">
        <f>VLOOKUP(E9356,MATERIAL!$C:$F,4,0)</f>
        <v>3272100</v>
      </c>
      <c r="I9356" s="31">
        <f t="shared" ref="I9356" si="1064">+G9356*H9356</f>
        <v>3272100</v>
      </c>
    </row>
    <row r="9357" spans="2:13" ht="15" customHeight="1">
      <c r="C9357" s="28"/>
      <c r="D9357" s="28"/>
      <c r="E9357" s="28"/>
      <c r="F9357" s="34" t="s">
        <v>90</v>
      </c>
      <c r="G9357" s="35"/>
      <c r="H9357" s="33"/>
      <c r="I9357" s="32">
        <f>SUM(I9356)</f>
        <v>3272100</v>
      </c>
    </row>
    <row r="9358" spans="2:13" ht="15" customHeight="1">
      <c r="C9358" s="27" t="s">
        <v>81</v>
      </c>
      <c r="D9358" s="27" t="s">
        <v>91</v>
      </c>
      <c r="E9358" s="28"/>
      <c r="F9358" s="28"/>
      <c r="G9358" s="28"/>
      <c r="H9358" s="33"/>
      <c r="I9358" s="28"/>
    </row>
    <row r="9359" spans="2:13" ht="15" customHeight="1">
      <c r="C9359" s="28"/>
      <c r="D9359" s="27" t="s">
        <v>2902</v>
      </c>
      <c r="E9359" s="27" t="s">
        <v>2903</v>
      </c>
      <c r="F9359" s="27" t="s">
        <v>2792</v>
      </c>
      <c r="G9359" s="27">
        <v>2.9000000000000001E-2</v>
      </c>
      <c r="H9359" s="30">
        <f>VLOOKUP(E9359,[404]PERALATAN!$C:$F,4,0)</f>
        <v>322400</v>
      </c>
      <c r="I9359" s="31">
        <f t="shared" ref="I9359:I9360" si="1065">+G9359*H9359</f>
        <v>9349.6</v>
      </c>
    </row>
    <row r="9360" spans="2:13" ht="15" customHeight="1">
      <c r="C9360" s="28"/>
      <c r="D9360" s="27" t="s">
        <v>2790</v>
      </c>
      <c r="E9360" s="27" t="s">
        <v>2791</v>
      </c>
      <c r="F9360" s="27" t="s">
        <v>2792</v>
      </c>
      <c r="G9360" s="27">
        <v>4.4999999999999998E-2</v>
      </c>
      <c r="H9360" s="30">
        <f>VLOOKUP(E9360,[404]PERALATAN!$C:$F,4,0)</f>
        <v>128600</v>
      </c>
      <c r="I9360" s="31">
        <f t="shared" si="1065"/>
        <v>5787</v>
      </c>
    </row>
    <row r="9361" spans="2:13" ht="15" customHeight="1">
      <c r="C9361" s="28"/>
      <c r="D9361" s="28"/>
      <c r="E9361" s="28"/>
      <c r="F9361" s="34" t="s">
        <v>92</v>
      </c>
      <c r="G9361" s="35"/>
      <c r="H9361" s="33"/>
      <c r="I9361" s="32">
        <f>SUM(I9359:I9360)</f>
        <v>15136.6</v>
      </c>
    </row>
    <row r="9362" spans="2:13" ht="15" customHeight="1">
      <c r="C9362" s="27" t="s">
        <v>82</v>
      </c>
      <c r="D9362" s="27" t="s">
        <v>93</v>
      </c>
      <c r="E9362" s="28"/>
      <c r="F9362" s="28"/>
      <c r="G9362" s="28"/>
      <c r="H9362" s="33"/>
      <c r="I9362" s="36">
        <f>I9354+I9357+I9361</f>
        <v>3588013.6</v>
      </c>
    </row>
    <row r="9363" spans="2:13" ht="15" customHeight="1">
      <c r="C9363" s="27" t="s">
        <v>83</v>
      </c>
      <c r="D9363" s="27" t="str">
        <f>+"Overhead &amp; Profit "&amp;$L$3*100&amp;"%"</f>
        <v>Overhead &amp; Profit 9,5%</v>
      </c>
      <c r="E9363" s="28"/>
      <c r="F9363" s="28"/>
      <c r="G9363" s="27">
        <f>$L$3</f>
        <v>9.5000000000000001E-2</v>
      </c>
      <c r="H9363" s="28"/>
      <c r="I9363" s="36">
        <f>G9363*I9362</f>
        <v>340861.29200000002</v>
      </c>
    </row>
    <row r="9364" spans="2:13" ht="15" customHeight="1">
      <c r="B9364" s="37" t="str">
        <f>+$M$17&amp;J9364</f>
        <v>PPP73</v>
      </c>
      <c r="C9364" s="27" t="s">
        <v>1</v>
      </c>
      <c r="D9364" s="27" t="s">
        <v>94</v>
      </c>
      <c r="E9364" s="28"/>
      <c r="F9364" s="28"/>
      <c r="G9364" s="28"/>
      <c r="H9364" s="33"/>
      <c r="I9364" s="36">
        <f>SUM(I9362:I9363)</f>
        <v>3928874.892</v>
      </c>
      <c r="J9364" s="21">
        <v>73</v>
      </c>
    </row>
    <row r="9365" spans="2:13" ht="15" customHeight="1">
      <c r="B9365" s="26"/>
    </row>
    <row r="9366" spans="2:13" ht="15" customHeight="1">
      <c r="B9366" s="26"/>
      <c r="C9366" s="21" t="str">
        <f>VLOOKUP(B9382,'REKAP ANALISA'!$C:$G,3,0)</f>
        <v>(K3) Pemasangan 1 m pipa baja Ø 600 mm</v>
      </c>
    </row>
    <row r="9367" spans="2:13">
      <c r="C9367" s="27" t="s">
        <v>0</v>
      </c>
      <c r="D9367" s="27" t="s">
        <v>60</v>
      </c>
      <c r="E9367" s="27" t="s">
        <v>59</v>
      </c>
      <c r="F9367" s="27" t="s">
        <v>61</v>
      </c>
      <c r="G9367" s="27" t="s">
        <v>62</v>
      </c>
      <c r="H9367" s="27" t="s">
        <v>85</v>
      </c>
      <c r="I9367" s="27" t="s">
        <v>86</v>
      </c>
      <c r="M9367" s="21"/>
    </row>
    <row r="9368" spans="2:13">
      <c r="C9368" s="27" t="s">
        <v>14</v>
      </c>
      <c r="D9368" s="27" t="s">
        <v>87</v>
      </c>
      <c r="E9368" s="28"/>
      <c r="F9368" s="28"/>
      <c r="G9368" s="28"/>
      <c r="H9368" s="28"/>
      <c r="I9368" s="28"/>
      <c r="M9368" s="21"/>
    </row>
    <row r="9369" spans="2:13" ht="15" customHeight="1">
      <c r="C9369" s="28"/>
      <c r="D9369" s="27" t="s">
        <v>53</v>
      </c>
      <c r="E9369" s="27" t="s">
        <v>63</v>
      </c>
      <c r="F9369" s="29" t="s">
        <v>50</v>
      </c>
      <c r="G9369" s="27">
        <v>2.2080000000000002</v>
      </c>
      <c r="H9369" s="30">
        <f>VLOOKUP(E9369,UPAH!$C:$F,4,0)</f>
        <v>93000</v>
      </c>
      <c r="I9369" s="31">
        <f t="shared" ref="I9369:I9371" si="1066">+G9369*H9369</f>
        <v>205344.00000000003</v>
      </c>
    </row>
    <row r="9370" spans="2:13" ht="15" customHeight="1">
      <c r="C9370" s="28"/>
      <c r="D9370" s="27" t="s">
        <v>2787</v>
      </c>
      <c r="E9370" s="27" t="s">
        <v>64</v>
      </c>
      <c r="F9370" s="29" t="s">
        <v>50</v>
      </c>
      <c r="G9370" s="27">
        <v>0.442</v>
      </c>
      <c r="H9370" s="30">
        <f>VLOOKUP(E9370,UPAH!$C:$F,4,0)</f>
        <v>98000</v>
      </c>
      <c r="I9370" s="31">
        <f t="shared" si="1066"/>
        <v>43316</v>
      </c>
    </row>
    <row r="9371" spans="2:13" ht="15" customHeight="1">
      <c r="C9371" s="28"/>
      <c r="D9371" s="27" t="s">
        <v>49</v>
      </c>
      <c r="E9371" s="27" t="s">
        <v>66</v>
      </c>
      <c r="F9371" s="29" t="s">
        <v>50</v>
      </c>
      <c r="G9371" s="27">
        <v>0.221</v>
      </c>
      <c r="H9371" s="30">
        <f>VLOOKUP(E9371,UPAH!$C:$F,4,0)</f>
        <v>111000</v>
      </c>
      <c r="I9371" s="31">
        <f t="shared" si="1066"/>
        <v>24531</v>
      </c>
    </row>
    <row r="9372" spans="2:13" ht="15" customHeight="1">
      <c r="C9372" s="28"/>
      <c r="D9372" s="28"/>
      <c r="E9372" s="28"/>
      <c r="F9372" s="34" t="s">
        <v>88</v>
      </c>
      <c r="G9372" s="35"/>
      <c r="H9372" s="33"/>
      <c r="I9372" s="32">
        <f>SUM(I9369:I9371)</f>
        <v>273191</v>
      </c>
    </row>
    <row r="9373" spans="2:13" ht="15" customHeight="1">
      <c r="C9373" s="27" t="s">
        <v>80</v>
      </c>
      <c r="D9373" s="27" t="s">
        <v>89</v>
      </c>
      <c r="E9373" s="28"/>
      <c r="F9373" s="28"/>
      <c r="G9373" s="28"/>
      <c r="H9373" s="33"/>
      <c r="I9373" s="28"/>
    </row>
    <row r="9374" spans="2:13" ht="15" customHeight="1">
      <c r="C9374" s="28"/>
      <c r="D9374" s="27" t="s">
        <v>2940</v>
      </c>
      <c r="E9374" s="27" t="s">
        <v>2941</v>
      </c>
      <c r="F9374" s="30" t="str">
        <f>VLOOKUP(E9374,MATERIAL!$C:$F,3,0)</f>
        <v>m</v>
      </c>
      <c r="G9374" s="27">
        <v>1</v>
      </c>
      <c r="H9374" s="30">
        <f>VLOOKUP(E9374,MATERIAL!$C:$F,4,0)</f>
        <v>4345600</v>
      </c>
      <c r="I9374" s="31">
        <f t="shared" ref="I9374" si="1067">+G9374*H9374</f>
        <v>4345600</v>
      </c>
    </row>
    <row r="9375" spans="2:13" ht="15" customHeight="1">
      <c r="C9375" s="28"/>
      <c r="D9375" s="28"/>
      <c r="E9375" s="28"/>
      <c r="F9375" s="34" t="s">
        <v>90</v>
      </c>
      <c r="G9375" s="35"/>
      <c r="H9375" s="33"/>
      <c r="I9375" s="32">
        <f>SUM(I9374)</f>
        <v>4345600</v>
      </c>
    </row>
    <row r="9376" spans="2:13" ht="15" customHeight="1">
      <c r="C9376" s="27" t="s">
        <v>81</v>
      </c>
      <c r="D9376" s="27" t="s">
        <v>91</v>
      </c>
      <c r="E9376" s="28"/>
      <c r="F9376" s="28"/>
      <c r="G9376" s="28"/>
      <c r="H9376" s="33"/>
      <c r="I9376" s="28"/>
    </row>
    <row r="9377" spans="2:13" ht="15" customHeight="1">
      <c r="C9377" s="28"/>
      <c r="D9377" s="27" t="s">
        <v>2902</v>
      </c>
      <c r="E9377" s="27" t="s">
        <v>2903</v>
      </c>
      <c r="F9377" s="27" t="s">
        <v>2792</v>
      </c>
      <c r="G9377" s="27">
        <v>2.7E-2</v>
      </c>
      <c r="H9377" s="30">
        <f>VLOOKUP(E9377,[404]PERALATAN!$C:$F,4,0)</f>
        <v>322400</v>
      </c>
      <c r="I9377" s="31">
        <f t="shared" ref="I9377:I9378" si="1068">+G9377*H9377</f>
        <v>8704.7999999999993</v>
      </c>
    </row>
    <row r="9378" spans="2:13" ht="15" customHeight="1">
      <c r="C9378" s="28"/>
      <c r="D9378" s="27" t="s">
        <v>2790</v>
      </c>
      <c r="E9378" s="27" t="s">
        <v>2791</v>
      </c>
      <c r="F9378" s="27" t="s">
        <v>2792</v>
      </c>
      <c r="G9378" s="27">
        <v>3.9E-2</v>
      </c>
      <c r="H9378" s="30">
        <f>VLOOKUP(E9378,[404]PERALATAN!$C:$F,4,0)</f>
        <v>128600</v>
      </c>
      <c r="I9378" s="31">
        <f t="shared" si="1068"/>
        <v>5015.3999999999996</v>
      </c>
    </row>
    <row r="9379" spans="2:13" ht="15" customHeight="1">
      <c r="C9379" s="28"/>
      <c r="D9379" s="28"/>
      <c r="E9379" s="28"/>
      <c r="F9379" s="34" t="s">
        <v>92</v>
      </c>
      <c r="G9379" s="35"/>
      <c r="H9379" s="33"/>
      <c r="I9379" s="32">
        <f>SUM(I9377:I9378)</f>
        <v>13720.199999999999</v>
      </c>
    </row>
    <row r="9380" spans="2:13" ht="15" customHeight="1">
      <c r="C9380" s="27" t="s">
        <v>82</v>
      </c>
      <c r="D9380" s="27" t="s">
        <v>93</v>
      </c>
      <c r="E9380" s="28"/>
      <c r="F9380" s="28"/>
      <c r="G9380" s="28"/>
      <c r="H9380" s="33"/>
      <c r="I9380" s="36">
        <f>I9372+I9375+I9379</f>
        <v>4632511.2</v>
      </c>
    </row>
    <row r="9381" spans="2:13" ht="15" customHeight="1">
      <c r="C9381" s="27" t="s">
        <v>83</v>
      </c>
      <c r="D9381" s="27" t="str">
        <f>+"Overhead &amp; Profit "&amp;$L$3*100&amp;"%"</f>
        <v>Overhead &amp; Profit 9,5%</v>
      </c>
      <c r="E9381" s="28"/>
      <c r="F9381" s="28"/>
      <c r="G9381" s="27">
        <f>$L$3</f>
        <v>9.5000000000000001E-2</v>
      </c>
      <c r="H9381" s="28"/>
      <c r="I9381" s="36">
        <f>G9381*I9380</f>
        <v>440088.56400000001</v>
      </c>
    </row>
    <row r="9382" spans="2:13" ht="15" customHeight="1">
      <c r="B9382" s="37" t="str">
        <f>+$M$17&amp;J9382</f>
        <v>PPP74</v>
      </c>
      <c r="C9382" s="27" t="s">
        <v>1</v>
      </c>
      <c r="D9382" s="27" t="s">
        <v>94</v>
      </c>
      <c r="E9382" s="28"/>
      <c r="F9382" s="28"/>
      <c r="G9382" s="28"/>
      <c r="H9382" s="33"/>
      <c r="I9382" s="36">
        <f>SUM(I9380:I9381)</f>
        <v>5072599.7640000004</v>
      </c>
      <c r="J9382" s="21">
        <v>74</v>
      </c>
    </row>
    <row r="9383" spans="2:13" ht="15" customHeight="1">
      <c r="B9383" s="26"/>
    </row>
    <row r="9384" spans="2:13" ht="15" customHeight="1">
      <c r="B9384" s="26"/>
      <c r="C9384" s="21" t="str">
        <f>VLOOKUP(B9400,'REKAP ANALISA'!$C:$G,3,0)</f>
        <v>(K3) Pemasangan 1 m pipa baja Ø 800 mm</v>
      </c>
    </row>
    <row r="9385" spans="2:13">
      <c r="C9385" s="27" t="s">
        <v>0</v>
      </c>
      <c r="D9385" s="27" t="s">
        <v>60</v>
      </c>
      <c r="E9385" s="27" t="s">
        <v>59</v>
      </c>
      <c r="F9385" s="27" t="s">
        <v>61</v>
      </c>
      <c r="G9385" s="27" t="s">
        <v>62</v>
      </c>
      <c r="H9385" s="27" t="s">
        <v>85</v>
      </c>
      <c r="I9385" s="27" t="s">
        <v>86</v>
      </c>
      <c r="M9385" s="21"/>
    </row>
    <row r="9386" spans="2:13">
      <c r="C9386" s="27" t="s">
        <v>14</v>
      </c>
      <c r="D9386" s="27" t="s">
        <v>87</v>
      </c>
      <c r="E9386" s="28"/>
      <c r="F9386" s="28"/>
      <c r="G9386" s="28"/>
      <c r="H9386" s="33"/>
      <c r="I9386" s="28"/>
      <c r="M9386" s="21"/>
    </row>
    <row r="9387" spans="2:13" ht="15" customHeight="1">
      <c r="C9387" s="28"/>
      <c r="D9387" s="27" t="s">
        <v>53</v>
      </c>
      <c r="E9387" s="27" t="s">
        <v>63</v>
      </c>
      <c r="F9387" s="29" t="s">
        <v>50</v>
      </c>
      <c r="G9387" s="27">
        <v>3.8969999999999998</v>
      </c>
      <c r="H9387" s="30">
        <f>VLOOKUP(E9387,UPAH!$C:$F,4,0)</f>
        <v>93000</v>
      </c>
      <c r="I9387" s="31">
        <f t="shared" ref="I9387:I9389" si="1069">+G9387*H9387</f>
        <v>362421</v>
      </c>
    </row>
    <row r="9388" spans="2:13" ht="15" customHeight="1">
      <c r="C9388" s="28"/>
      <c r="D9388" s="27" t="s">
        <v>2787</v>
      </c>
      <c r="E9388" s="27" t="s">
        <v>64</v>
      </c>
      <c r="F9388" s="29" t="s">
        <v>50</v>
      </c>
      <c r="G9388" s="27">
        <v>0.77900000000000003</v>
      </c>
      <c r="H9388" s="30">
        <f>VLOOKUP(E9388,UPAH!$C:$F,4,0)</f>
        <v>98000</v>
      </c>
      <c r="I9388" s="31">
        <f t="shared" si="1069"/>
        <v>76342</v>
      </c>
    </row>
    <row r="9389" spans="2:13" ht="15" customHeight="1">
      <c r="C9389" s="28"/>
      <c r="D9389" s="27" t="s">
        <v>49</v>
      </c>
      <c r="E9389" s="27" t="s">
        <v>66</v>
      </c>
      <c r="F9389" s="29" t="s">
        <v>50</v>
      </c>
      <c r="G9389" s="27">
        <v>0.39</v>
      </c>
      <c r="H9389" s="30">
        <f>VLOOKUP(E9389,UPAH!$C:$F,4,0)</f>
        <v>111000</v>
      </c>
      <c r="I9389" s="31">
        <f t="shared" si="1069"/>
        <v>43290</v>
      </c>
    </row>
    <row r="9390" spans="2:13" ht="15" customHeight="1">
      <c r="C9390" s="28"/>
      <c r="D9390" s="28"/>
      <c r="E9390" s="28"/>
      <c r="F9390" s="34" t="s">
        <v>88</v>
      </c>
      <c r="G9390" s="35"/>
      <c r="H9390" s="33"/>
      <c r="I9390" s="32">
        <f>SUM(I9387:I9389)</f>
        <v>482053</v>
      </c>
    </row>
    <row r="9391" spans="2:13" ht="15" customHeight="1">
      <c r="C9391" s="27" t="s">
        <v>80</v>
      </c>
      <c r="D9391" s="27" t="s">
        <v>89</v>
      </c>
      <c r="E9391" s="28"/>
      <c r="F9391" s="28"/>
      <c r="G9391" s="28"/>
      <c r="H9391" s="33"/>
      <c r="I9391" s="28"/>
    </row>
    <row r="9392" spans="2:13" ht="15" customHeight="1">
      <c r="C9392" s="28"/>
      <c r="D9392" s="27" t="s">
        <v>2942</v>
      </c>
      <c r="E9392" s="27" t="s">
        <v>2943</v>
      </c>
      <c r="F9392" s="30" t="str">
        <f>VLOOKUP(E9392,MATERIAL!$C:$F,3,0)</f>
        <v>m</v>
      </c>
      <c r="G9392" s="27">
        <v>1</v>
      </c>
      <c r="H9392" s="30">
        <f>VLOOKUP(E9392,MATERIAL!$C:$F,4,0)</f>
        <v>6006500</v>
      </c>
      <c r="I9392" s="31">
        <f t="shared" ref="I9392" si="1070">+G9392*H9392</f>
        <v>6006500</v>
      </c>
    </row>
    <row r="9393" spans="2:13" ht="15" customHeight="1">
      <c r="C9393" s="28"/>
      <c r="D9393" s="28"/>
      <c r="E9393" s="28"/>
      <c r="F9393" s="34" t="s">
        <v>90</v>
      </c>
      <c r="G9393" s="35"/>
      <c r="H9393" s="33"/>
      <c r="I9393" s="32">
        <f>SUM(I9392)</f>
        <v>6006500</v>
      </c>
    </row>
    <row r="9394" spans="2:13" ht="15" customHeight="1">
      <c r="C9394" s="27" t="s">
        <v>81</v>
      </c>
      <c r="D9394" s="27" t="s">
        <v>91</v>
      </c>
      <c r="E9394" s="28"/>
      <c r="F9394" s="28"/>
      <c r="G9394" s="28"/>
      <c r="H9394" s="33"/>
      <c r="I9394" s="28"/>
    </row>
    <row r="9395" spans="2:13" ht="15" customHeight="1">
      <c r="C9395" s="28"/>
      <c r="D9395" s="27" t="s">
        <v>2902</v>
      </c>
      <c r="E9395" s="27" t="s">
        <v>2903</v>
      </c>
      <c r="F9395" s="27" t="s">
        <v>2792</v>
      </c>
      <c r="G9395" s="27">
        <v>4.5999999999999999E-2</v>
      </c>
      <c r="H9395" s="30">
        <f>VLOOKUP(E9395,[404]PERALATAN!$C:$F,4,0)</f>
        <v>322400</v>
      </c>
      <c r="I9395" s="31">
        <f t="shared" ref="I9395:I9396" si="1071">+G9395*H9395</f>
        <v>14830.4</v>
      </c>
    </row>
    <row r="9396" spans="2:13" ht="15" customHeight="1">
      <c r="C9396" s="28"/>
      <c r="D9396" s="27" t="s">
        <v>2790</v>
      </c>
      <c r="E9396" s="27" t="s">
        <v>2791</v>
      </c>
      <c r="F9396" s="27" t="s">
        <v>2792</v>
      </c>
      <c r="G9396" s="27">
        <v>9.8000000000000004E-2</v>
      </c>
      <c r="H9396" s="30">
        <f>VLOOKUP(E9396,[404]PERALATAN!$C:$F,4,0)</f>
        <v>128600</v>
      </c>
      <c r="I9396" s="31">
        <f t="shared" si="1071"/>
        <v>12602.800000000001</v>
      </c>
    </row>
    <row r="9397" spans="2:13" ht="15" customHeight="1">
      <c r="C9397" s="28"/>
      <c r="D9397" s="28"/>
      <c r="E9397" s="28"/>
      <c r="F9397" s="34" t="s">
        <v>92</v>
      </c>
      <c r="G9397" s="35"/>
      <c r="H9397" s="33"/>
      <c r="I9397" s="32">
        <f>SUM(I9395:I9396)</f>
        <v>27433.200000000001</v>
      </c>
    </row>
    <row r="9398" spans="2:13" ht="15" customHeight="1">
      <c r="C9398" s="27" t="s">
        <v>82</v>
      </c>
      <c r="D9398" s="27" t="s">
        <v>93</v>
      </c>
      <c r="E9398" s="28"/>
      <c r="F9398" s="28"/>
      <c r="G9398" s="28"/>
      <c r="H9398" s="33"/>
      <c r="I9398" s="36">
        <f>I9390+I9393+I9397</f>
        <v>6515986.2000000002</v>
      </c>
    </row>
    <row r="9399" spans="2:13" ht="15" customHeight="1">
      <c r="C9399" s="27" t="s">
        <v>83</v>
      </c>
      <c r="D9399" s="27" t="str">
        <f>+"Overhead &amp; Profit "&amp;$L$3*100&amp;"%"</f>
        <v>Overhead &amp; Profit 9,5%</v>
      </c>
      <c r="E9399" s="28"/>
      <c r="F9399" s="28"/>
      <c r="G9399" s="27">
        <f>$L$3</f>
        <v>9.5000000000000001E-2</v>
      </c>
      <c r="H9399" s="33"/>
      <c r="I9399" s="36">
        <f>G9399*I9398</f>
        <v>619018.68900000001</v>
      </c>
    </row>
    <row r="9400" spans="2:13" ht="15" customHeight="1">
      <c r="B9400" s="37" t="str">
        <f>+$M$17&amp;J9400</f>
        <v>PPP75</v>
      </c>
      <c r="C9400" s="27" t="s">
        <v>1</v>
      </c>
      <c r="D9400" s="27" t="s">
        <v>94</v>
      </c>
      <c r="E9400" s="28"/>
      <c r="F9400" s="28"/>
      <c r="G9400" s="28"/>
      <c r="H9400" s="33"/>
      <c r="I9400" s="36">
        <f>SUM(I9398:I9399)</f>
        <v>7135004.8890000004</v>
      </c>
      <c r="J9400" s="21">
        <v>75</v>
      </c>
    </row>
    <row r="9401" spans="2:13" ht="15" customHeight="1">
      <c r="B9401" s="26"/>
    </row>
    <row r="9402" spans="2:13" ht="15" customHeight="1">
      <c r="B9402" s="26"/>
      <c r="C9402" s="21" t="str">
        <f>VLOOKUP(B9418,'REKAP ANALISA'!$C:$G,3,0)</f>
        <v>(K3) Pemasangan 1 m pipa baja Ø 900 mm</v>
      </c>
    </row>
    <row r="9403" spans="2:13">
      <c r="C9403" s="27" t="s">
        <v>0</v>
      </c>
      <c r="D9403" s="27" t="s">
        <v>60</v>
      </c>
      <c r="E9403" s="27" t="s">
        <v>59</v>
      </c>
      <c r="F9403" s="27" t="s">
        <v>61</v>
      </c>
      <c r="G9403" s="27" t="s">
        <v>62</v>
      </c>
      <c r="H9403" s="27" t="s">
        <v>85</v>
      </c>
      <c r="I9403" s="27" t="s">
        <v>86</v>
      </c>
      <c r="M9403" s="21"/>
    </row>
    <row r="9404" spans="2:13">
      <c r="C9404" s="27" t="s">
        <v>14</v>
      </c>
      <c r="D9404" s="27" t="s">
        <v>87</v>
      </c>
      <c r="E9404" s="28"/>
      <c r="F9404" s="28"/>
      <c r="G9404" s="28"/>
      <c r="H9404" s="33"/>
      <c r="I9404" s="28"/>
      <c r="M9404" s="21"/>
    </row>
    <row r="9405" spans="2:13" ht="15" customHeight="1">
      <c r="C9405" s="28"/>
      <c r="D9405" s="27" t="s">
        <v>53</v>
      </c>
      <c r="E9405" s="27" t="s">
        <v>63</v>
      </c>
      <c r="F9405" s="29" t="s">
        <v>50</v>
      </c>
      <c r="G9405" s="27">
        <v>4.4029999999999996</v>
      </c>
      <c r="H9405" s="30">
        <f>VLOOKUP(E9405,UPAH!$C:$F,4,0)</f>
        <v>93000</v>
      </c>
      <c r="I9405" s="31">
        <f t="shared" ref="I9405:I9407" si="1072">+G9405*H9405</f>
        <v>409478.99999999994</v>
      </c>
    </row>
    <row r="9406" spans="2:13" ht="15" customHeight="1">
      <c r="C9406" s="28"/>
      <c r="D9406" s="27" t="s">
        <v>2787</v>
      </c>
      <c r="E9406" s="27" t="s">
        <v>64</v>
      </c>
      <c r="F9406" s="29" t="s">
        <v>50</v>
      </c>
      <c r="G9406" s="27">
        <v>8.1000000000000003E-2</v>
      </c>
      <c r="H9406" s="30">
        <f>VLOOKUP(E9406,UPAH!$C:$F,4,0)</f>
        <v>98000</v>
      </c>
      <c r="I9406" s="31">
        <f t="shared" si="1072"/>
        <v>7938</v>
      </c>
    </row>
    <row r="9407" spans="2:13" ht="15" customHeight="1">
      <c r="C9407" s="28"/>
      <c r="D9407" s="27" t="s">
        <v>49</v>
      </c>
      <c r="E9407" s="27" t="s">
        <v>66</v>
      </c>
      <c r="F9407" s="29" t="s">
        <v>50</v>
      </c>
      <c r="G9407" s="27">
        <v>0.44</v>
      </c>
      <c r="H9407" s="30">
        <f>VLOOKUP(E9407,UPAH!$C:$F,4,0)</f>
        <v>111000</v>
      </c>
      <c r="I9407" s="31">
        <f t="shared" si="1072"/>
        <v>48840</v>
      </c>
    </row>
    <row r="9408" spans="2:13" ht="15" customHeight="1">
      <c r="C9408" s="28"/>
      <c r="D9408" s="28"/>
      <c r="E9408" s="28"/>
      <c r="F9408" s="34" t="s">
        <v>88</v>
      </c>
      <c r="G9408" s="35"/>
      <c r="H9408" s="33"/>
      <c r="I9408" s="32">
        <f>SUM(I9405:I9407)</f>
        <v>466256.99999999994</v>
      </c>
    </row>
    <row r="9409" spans="2:13" ht="15" customHeight="1">
      <c r="C9409" s="27" t="s">
        <v>80</v>
      </c>
      <c r="D9409" s="27" t="s">
        <v>89</v>
      </c>
      <c r="E9409" s="28"/>
      <c r="F9409" s="28"/>
      <c r="G9409" s="28"/>
      <c r="H9409" s="33"/>
      <c r="I9409" s="28"/>
    </row>
    <row r="9410" spans="2:13" ht="15" customHeight="1">
      <c r="C9410" s="28"/>
      <c r="D9410" s="27" t="s">
        <v>2944</v>
      </c>
      <c r="E9410" s="27" t="s">
        <v>2945</v>
      </c>
      <c r="F9410" s="30" t="str">
        <f>VLOOKUP(E9410,MATERIAL!$C:$F,3,0)</f>
        <v>bh</v>
      </c>
      <c r="G9410" s="27">
        <v>1</v>
      </c>
      <c r="H9410" s="30">
        <f>VLOOKUP(E9410,MATERIAL!$C:$F,4,0)</f>
        <v>7125200</v>
      </c>
      <c r="I9410" s="31">
        <f t="shared" ref="I9410" si="1073">+G9410*H9410</f>
        <v>7125200</v>
      </c>
    </row>
    <row r="9411" spans="2:13" ht="15" customHeight="1">
      <c r="C9411" s="28"/>
      <c r="D9411" s="28"/>
      <c r="E9411" s="28"/>
      <c r="F9411" s="34" t="s">
        <v>90</v>
      </c>
      <c r="G9411" s="35"/>
      <c r="H9411" s="33"/>
      <c r="I9411" s="32">
        <f>SUM(I9410)</f>
        <v>7125200</v>
      </c>
    </row>
    <row r="9412" spans="2:13" ht="15" customHeight="1">
      <c r="C9412" s="27" t="s">
        <v>81</v>
      </c>
      <c r="D9412" s="27" t="s">
        <v>91</v>
      </c>
      <c r="E9412" s="28"/>
      <c r="F9412" s="28"/>
      <c r="G9412" s="28"/>
      <c r="H9412" s="33"/>
      <c r="I9412" s="28"/>
    </row>
    <row r="9413" spans="2:13" ht="15" customHeight="1">
      <c r="C9413" s="28"/>
      <c r="D9413" s="27" t="s">
        <v>2902</v>
      </c>
      <c r="E9413" s="27" t="s">
        <v>2903</v>
      </c>
      <c r="F9413" s="27" t="s">
        <v>2792</v>
      </c>
      <c r="G9413" s="27">
        <v>5.1999999999999998E-2</v>
      </c>
      <c r="H9413" s="30">
        <f>VLOOKUP(E9413,[404]PERALATAN!$C:$F,4,0)</f>
        <v>322400</v>
      </c>
      <c r="I9413" s="31">
        <f t="shared" ref="I9413:I9414" si="1074">+G9413*H9413</f>
        <v>16764.8</v>
      </c>
    </row>
    <row r="9414" spans="2:13" ht="15" customHeight="1">
      <c r="C9414" s="28"/>
      <c r="D9414" s="27" t="s">
        <v>2790</v>
      </c>
      <c r="E9414" s="27" t="s">
        <v>2791</v>
      </c>
      <c r="F9414" s="27" t="s">
        <v>2792</v>
      </c>
      <c r="G9414" s="27">
        <v>0.115</v>
      </c>
      <c r="H9414" s="30">
        <f>VLOOKUP(E9414,[404]PERALATAN!$C:$F,4,0)</f>
        <v>128600</v>
      </c>
      <c r="I9414" s="31">
        <f t="shared" si="1074"/>
        <v>14789</v>
      </c>
    </row>
    <row r="9415" spans="2:13" ht="15" customHeight="1">
      <c r="C9415" s="28"/>
      <c r="D9415" s="28"/>
      <c r="E9415" s="28"/>
      <c r="F9415" s="34" t="s">
        <v>92</v>
      </c>
      <c r="G9415" s="35"/>
      <c r="H9415" s="33"/>
      <c r="I9415" s="32">
        <f>SUM(I9413:I9414)</f>
        <v>31553.8</v>
      </c>
    </row>
    <row r="9416" spans="2:13" ht="15" customHeight="1">
      <c r="C9416" s="27" t="s">
        <v>82</v>
      </c>
      <c r="D9416" s="27" t="s">
        <v>93</v>
      </c>
      <c r="E9416" s="28"/>
      <c r="F9416" s="28"/>
      <c r="G9416" s="28"/>
      <c r="H9416" s="33"/>
      <c r="I9416" s="36">
        <f>I9408+I9411+I9415</f>
        <v>7623010.7999999998</v>
      </c>
    </row>
    <row r="9417" spans="2:13" ht="15" customHeight="1">
      <c r="C9417" s="27" t="s">
        <v>83</v>
      </c>
      <c r="D9417" s="27" t="str">
        <f>+"Overhead &amp; Profit "&amp;$L$3*100&amp;"%"</f>
        <v>Overhead &amp; Profit 9,5%</v>
      </c>
      <c r="E9417" s="28"/>
      <c r="F9417" s="28"/>
      <c r="G9417" s="27">
        <f>$L$3</f>
        <v>9.5000000000000001E-2</v>
      </c>
      <c r="H9417" s="28"/>
      <c r="I9417" s="36">
        <f>G9417*I9416</f>
        <v>724186.02599999995</v>
      </c>
    </row>
    <row r="9418" spans="2:13" ht="15" customHeight="1">
      <c r="B9418" s="37" t="str">
        <f>+$M$17&amp;J9418</f>
        <v>PPP76</v>
      </c>
      <c r="C9418" s="27" t="s">
        <v>1</v>
      </c>
      <c r="D9418" s="27" t="s">
        <v>94</v>
      </c>
      <c r="E9418" s="28"/>
      <c r="F9418" s="28"/>
      <c r="G9418" s="28"/>
      <c r="H9418" s="33"/>
      <c r="I9418" s="36">
        <f>SUM(I9416:I9417)</f>
        <v>8347196.8259999994</v>
      </c>
      <c r="J9418" s="21">
        <v>76</v>
      </c>
    </row>
    <row r="9419" spans="2:13" ht="15" customHeight="1">
      <c r="B9419" s="26"/>
    </row>
    <row r="9420" spans="2:13" ht="15" customHeight="1">
      <c r="B9420" s="26"/>
      <c r="C9420" s="21" t="str">
        <f>VLOOKUP(B9436,'REKAP ANALISA'!$C:$G,3,0)</f>
        <v>(K3) Pemasangan 1 m pipa baja Ø 1000 mm</v>
      </c>
    </row>
    <row r="9421" spans="2:13">
      <c r="C9421" s="27" t="s">
        <v>0</v>
      </c>
      <c r="D9421" s="27" t="s">
        <v>60</v>
      </c>
      <c r="E9421" s="27" t="s">
        <v>59</v>
      </c>
      <c r="F9421" s="27" t="s">
        <v>61</v>
      </c>
      <c r="G9421" s="27" t="s">
        <v>62</v>
      </c>
      <c r="H9421" s="27" t="s">
        <v>85</v>
      </c>
      <c r="I9421" s="27" t="s">
        <v>86</v>
      </c>
      <c r="M9421" s="21"/>
    </row>
    <row r="9422" spans="2:13">
      <c r="C9422" s="27" t="s">
        <v>14</v>
      </c>
      <c r="D9422" s="27" t="s">
        <v>87</v>
      </c>
      <c r="E9422" s="28"/>
      <c r="F9422" s="28"/>
      <c r="G9422" s="28"/>
      <c r="H9422" s="28"/>
      <c r="I9422" s="28"/>
      <c r="M9422" s="21"/>
    </row>
    <row r="9423" spans="2:13" ht="15" customHeight="1">
      <c r="C9423" s="28"/>
      <c r="D9423" s="27" t="s">
        <v>53</v>
      </c>
      <c r="E9423" s="27" t="s">
        <v>63</v>
      </c>
      <c r="F9423" s="29" t="s">
        <v>50</v>
      </c>
      <c r="G9423" s="27">
        <v>4.8949999999999996</v>
      </c>
      <c r="H9423" s="30">
        <f>VLOOKUP(E9423,UPAH!$C:$F,4,0)</f>
        <v>93000</v>
      </c>
      <c r="I9423" s="31">
        <f t="shared" ref="I9423:I9425" si="1075">+G9423*H9423</f>
        <v>455234.99999999994</v>
      </c>
    </row>
    <row r="9424" spans="2:13" ht="15" customHeight="1">
      <c r="C9424" s="28"/>
      <c r="D9424" s="27" t="s">
        <v>2787</v>
      </c>
      <c r="E9424" s="27" t="s">
        <v>64</v>
      </c>
      <c r="F9424" s="29" t="s">
        <v>50</v>
      </c>
      <c r="G9424" s="27">
        <v>0.97899999999999998</v>
      </c>
      <c r="H9424" s="30">
        <f>VLOOKUP(E9424,UPAH!$C:$F,4,0)</f>
        <v>98000</v>
      </c>
      <c r="I9424" s="31">
        <f t="shared" si="1075"/>
        <v>95942</v>
      </c>
    </row>
    <row r="9425" spans="2:13" ht="15" customHeight="1">
      <c r="C9425" s="28"/>
      <c r="D9425" s="27" t="s">
        <v>49</v>
      </c>
      <c r="E9425" s="27" t="s">
        <v>66</v>
      </c>
      <c r="F9425" s="29" t="s">
        <v>50</v>
      </c>
      <c r="G9425" s="27">
        <v>0.48899999999999999</v>
      </c>
      <c r="H9425" s="30">
        <f>VLOOKUP(E9425,UPAH!$C:$F,4,0)</f>
        <v>111000</v>
      </c>
      <c r="I9425" s="31">
        <f t="shared" si="1075"/>
        <v>54279</v>
      </c>
    </row>
    <row r="9426" spans="2:13" ht="15" customHeight="1">
      <c r="C9426" s="28"/>
      <c r="D9426" s="28"/>
      <c r="E9426" s="28"/>
      <c r="F9426" s="34" t="s">
        <v>88</v>
      </c>
      <c r="G9426" s="35"/>
      <c r="H9426" s="33"/>
      <c r="I9426" s="32">
        <f>SUM(I9423:I9425)</f>
        <v>605456</v>
      </c>
    </row>
    <row r="9427" spans="2:13" ht="15" customHeight="1">
      <c r="C9427" s="27" t="s">
        <v>80</v>
      </c>
      <c r="D9427" s="27" t="s">
        <v>89</v>
      </c>
      <c r="E9427" s="28"/>
      <c r="F9427" s="28"/>
      <c r="G9427" s="28"/>
      <c r="H9427" s="33"/>
      <c r="I9427" s="28"/>
    </row>
    <row r="9428" spans="2:13" ht="15" customHeight="1">
      <c r="C9428" s="28"/>
      <c r="D9428" s="27" t="s">
        <v>2946</v>
      </c>
      <c r="E9428" s="27" t="s">
        <v>2947</v>
      </c>
      <c r="F9428" s="30" t="str">
        <f>VLOOKUP(E9428,MATERIAL!$C:$F,3,0)</f>
        <v>m</v>
      </c>
      <c r="G9428" s="27">
        <v>1</v>
      </c>
      <c r="H9428" s="30">
        <f>VLOOKUP(E9428,MATERIAL!$C:$F,4,0)</f>
        <v>7757500</v>
      </c>
      <c r="I9428" s="31">
        <f t="shared" ref="I9428" si="1076">+G9428*H9428</f>
        <v>7757500</v>
      </c>
    </row>
    <row r="9429" spans="2:13" ht="15" customHeight="1">
      <c r="C9429" s="28"/>
      <c r="D9429" s="28"/>
      <c r="E9429" s="28"/>
      <c r="F9429" s="34" t="s">
        <v>90</v>
      </c>
      <c r="G9429" s="35"/>
      <c r="H9429" s="33"/>
      <c r="I9429" s="32">
        <f>SUM(I9428)</f>
        <v>7757500</v>
      </c>
    </row>
    <row r="9430" spans="2:13" ht="15" customHeight="1">
      <c r="C9430" s="27" t="s">
        <v>81</v>
      </c>
      <c r="D9430" s="27" t="s">
        <v>91</v>
      </c>
      <c r="E9430" s="28"/>
      <c r="F9430" s="28"/>
      <c r="G9430" s="28"/>
      <c r="H9430" s="33"/>
      <c r="I9430" s="28"/>
    </row>
    <row r="9431" spans="2:13" ht="15" customHeight="1">
      <c r="C9431" s="28"/>
      <c r="D9431" s="27" t="s">
        <v>2902</v>
      </c>
      <c r="E9431" s="27" t="s">
        <v>2903</v>
      </c>
      <c r="F9431" s="27" t="s">
        <v>2792</v>
      </c>
      <c r="G9431" s="27">
        <v>5.8000000000000003E-2</v>
      </c>
      <c r="H9431" s="30">
        <f>VLOOKUP(E9431,[404]PERALATAN!$C:$F,4,0)</f>
        <v>322400</v>
      </c>
      <c r="I9431" s="31">
        <f t="shared" ref="I9431:I9432" si="1077">+G9431*H9431</f>
        <v>18699.2</v>
      </c>
    </row>
    <row r="9432" spans="2:13" ht="15" customHeight="1">
      <c r="C9432" s="28"/>
      <c r="D9432" s="27" t="s">
        <v>2790</v>
      </c>
      <c r="E9432" s="27" t="s">
        <v>2791</v>
      </c>
      <c r="F9432" s="27" t="s">
        <v>2792</v>
      </c>
      <c r="G9432" s="27">
        <v>0.13300000000000001</v>
      </c>
      <c r="H9432" s="30">
        <f>VLOOKUP(E9432,[404]PERALATAN!$C:$F,4,0)</f>
        <v>128600</v>
      </c>
      <c r="I9432" s="31">
        <f t="shared" si="1077"/>
        <v>17103.8</v>
      </c>
    </row>
    <row r="9433" spans="2:13" ht="15" customHeight="1">
      <c r="C9433" s="28"/>
      <c r="D9433" s="28"/>
      <c r="E9433" s="28"/>
      <c r="F9433" s="34" t="s">
        <v>92</v>
      </c>
      <c r="G9433" s="35"/>
      <c r="H9433" s="33"/>
      <c r="I9433" s="32">
        <f>SUM(I9431:I9432)</f>
        <v>35803</v>
      </c>
    </row>
    <row r="9434" spans="2:13" ht="15" customHeight="1">
      <c r="C9434" s="27" t="s">
        <v>82</v>
      </c>
      <c r="D9434" s="27" t="s">
        <v>93</v>
      </c>
      <c r="E9434" s="28"/>
      <c r="F9434" s="28"/>
      <c r="G9434" s="28"/>
      <c r="H9434" s="33"/>
      <c r="I9434" s="36">
        <f>I9426+I9429+I9433</f>
        <v>8398759</v>
      </c>
    </row>
    <row r="9435" spans="2:13" ht="15" customHeight="1">
      <c r="C9435" s="27" t="s">
        <v>83</v>
      </c>
      <c r="D9435" s="27" t="str">
        <f>+"Overhead &amp; Profit "&amp;$L$3*100&amp;"%"</f>
        <v>Overhead &amp; Profit 9,5%</v>
      </c>
      <c r="E9435" s="28"/>
      <c r="F9435" s="28"/>
      <c r="G9435" s="27">
        <f>$L$3</f>
        <v>9.5000000000000001E-2</v>
      </c>
      <c r="H9435" s="28"/>
      <c r="I9435" s="36">
        <f>G9435*I9434</f>
        <v>797882.10499999998</v>
      </c>
    </row>
    <row r="9436" spans="2:13" ht="15" customHeight="1">
      <c r="B9436" s="37" t="str">
        <f>+$M$17&amp;J9436</f>
        <v>PPP77</v>
      </c>
      <c r="C9436" s="27" t="s">
        <v>1</v>
      </c>
      <c r="D9436" s="27" t="s">
        <v>94</v>
      </c>
      <c r="E9436" s="28"/>
      <c r="F9436" s="28"/>
      <c r="G9436" s="28"/>
      <c r="H9436" s="33"/>
      <c r="I9436" s="36">
        <f>SUM(I9434:I9435)</f>
        <v>9196641.1050000004</v>
      </c>
      <c r="J9436" s="21">
        <v>77</v>
      </c>
    </row>
    <row r="9437" spans="2:13" ht="15" customHeight="1">
      <c r="B9437" s="26"/>
    </row>
    <row r="9438" spans="2:13" ht="15" customHeight="1">
      <c r="B9438" s="26"/>
      <c r="C9438" s="21" t="str">
        <f>VLOOKUP(B9454,'REKAP ANALISA'!$C:$G,3,0)</f>
        <v>(K3) Pemasangan 1 m pipa baja Ø 1100 mm</v>
      </c>
    </row>
    <row r="9439" spans="2:13">
      <c r="C9439" s="27" t="s">
        <v>0</v>
      </c>
      <c r="D9439" s="27" t="s">
        <v>60</v>
      </c>
      <c r="E9439" s="27" t="s">
        <v>59</v>
      </c>
      <c r="F9439" s="27" t="s">
        <v>61</v>
      </c>
      <c r="G9439" s="27" t="s">
        <v>62</v>
      </c>
      <c r="H9439" s="27" t="s">
        <v>85</v>
      </c>
      <c r="I9439" s="27" t="s">
        <v>86</v>
      </c>
      <c r="M9439" s="21"/>
    </row>
    <row r="9440" spans="2:13">
      <c r="C9440" s="27" t="s">
        <v>14</v>
      </c>
      <c r="D9440" s="27" t="s">
        <v>87</v>
      </c>
      <c r="E9440" s="28"/>
      <c r="F9440" s="28"/>
      <c r="G9440" s="28"/>
      <c r="H9440" s="28"/>
      <c r="I9440" s="28"/>
      <c r="M9440" s="21"/>
    </row>
    <row r="9441" spans="2:10" ht="15" customHeight="1">
      <c r="C9441" s="28"/>
      <c r="D9441" s="27" t="s">
        <v>53</v>
      </c>
      <c r="E9441" s="27" t="s">
        <v>63</v>
      </c>
      <c r="F9441" s="29" t="s">
        <v>50</v>
      </c>
      <c r="G9441" s="27">
        <v>5.3869999999999996</v>
      </c>
      <c r="H9441" s="30">
        <f>VLOOKUP(E9441,UPAH!$C:$F,4,0)</f>
        <v>93000</v>
      </c>
      <c r="I9441" s="31">
        <f t="shared" ref="I9441:I9443" si="1078">+G9441*H9441</f>
        <v>500990.99999999994</v>
      </c>
    </row>
    <row r="9442" spans="2:10" ht="15" customHeight="1">
      <c r="C9442" s="28"/>
      <c r="D9442" s="27" t="s">
        <v>2787</v>
      </c>
      <c r="E9442" s="27" t="s">
        <v>64</v>
      </c>
      <c r="F9442" s="29" t="s">
        <v>50</v>
      </c>
      <c r="G9442" s="27">
        <v>1.077</v>
      </c>
      <c r="H9442" s="30">
        <f>VLOOKUP(E9442,UPAH!$C:$F,4,0)</f>
        <v>98000</v>
      </c>
      <c r="I9442" s="31">
        <f t="shared" si="1078"/>
        <v>105546</v>
      </c>
    </row>
    <row r="9443" spans="2:10" ht="15" customHeight="1">
      <c r="C9443" s="28"/>
      <c r="D9443" s="27" t="s">
        <v>49</v>
      </c>
      <c r="E9443" s="27" t="s">
        <v>66</v>
      </c>
      <c r="F9443" s="29" t="s">
        <v>50</v>
      </c>
      <c r="G9443" s="27">
        <v>0.53900000000000003</v>
      </c>
      <c r="H9443" s="30">
        <f>VLOOKUP(E9443,UPAH!$C:$F,4,0)</f>
        <v>111000</v>
      </c>
      <c r="I9443" s="31">
        <f t="shared" si="1078"/>
        <v>59829.000000000007</v>
      </c>
    </row>
    <row r="9444" spans="2:10" ht="15" customHeight="1">
      <c r="C9444" s="28"/>
      <c r="D9444" s="28"/>
      <c r="E9444" s="28"/>
      <c r="F9444" s="34" t="s">
        <v>88</v>
      </c>
      <c r="G9444" s="35"/>
      <c r="H9444" s="33"/>
      <c r="I9444" s="32">
        <f>SUM(I9441:I9443)</f>
        <v>666366</v>
      </c>
    </row>
    <row r="9445" spans="2:10" ht="15" customHeight="1">
      <c r="C9445" s="27" t="s">
        <v>80</v>
      </c>
      <c r="D9445" s="27" t="s">
        <v>89</v>
      </c>
      <c r="E9445" s="28"/>
      <c r="F9445" s="28"/>
      <c r="G9445" s="28"/>
      <c r="H9445" s="33"/>
      <c r="I9445" s="28"/>
    </row>
    <row r="9446" spans="2:10" ht="15" customHeight="1">
      <c r="C9446" s="28"/>
      <c r="D9446" s="27" t="s">
        <v>2948</v>
      </c>
      <c r="E9446" s="27" t="s">
        <v>2949</v>
      </c>
      <c r="F9446" s="30" t="str">
        <f>VLOOKUP(E9446,MATERIAL!$C:$F,3,0)</f>
        <v>m</v>
      </c>
      <c r="G9446" s="27">
        <v>1</v>
      </c>
      <c r="H9446" s="30">
        <f>VLOOKUP(E9446,MATERIAL!$C:$F,4,0)</f>
        <v>8891000</v>
      </c>
      <c r="I9446" s="31">
        <f t="shared" ref="I9446" si="1079">+G9446*H9446</f>
        <v>8891000</v>
      </c>
    </row>
    <row r="9447" spans="2:10" ht="15" customHeight="1">
      <c r="C9447" s="28"/>
      <c r="D9447" s="28"/>
      <c r="E9447" s="28"/>
      <c r="F9447" s="34" t="s">
        <v>90</v>
      </c>
      <c r="G9447" s="35"/>
      <c r="H9447" s="33"/>
      <c r="I9447" s="32">
        <f>SUM(I9446)</f>
        <v>8891000</v>
      </c>
    </row>
    <row r="9448" spans="2:10" ht="15" customHeight="1">
      <c r="C9448" s="27" t="s">
        <v>81</v>
      </c>
      <c r="D9448" s="27" t="s">
        <v>91</v>
      </c>
      <c r="E9448" s="28"/>
      <c r="F9448" s="28"/>
      <c r="G9448" s="28"/>
      <c r="H9448" s="33"/>
      <c r="I9448" s="28"/>
    </row>
    <row r="9449" spans="2:10" ht="15" customHeight="1">
      <c r="C9449" s="28"/>
      <c r="D9449" s="27" t="s">
        <v>2902</v>
      </c>
      <c r="E9449" s="27" t="s">
        <v>2903</v>
      </c>
      <c r="F9449" s="27" t="s">
        <v>2792</v>
      </c>
      <c r="G9449" s="27">
        <v>6.4000000000000001E-2</v>
      </c>
      <c r="H9449" s="30">
        <f>VLOOKUP(E9449,[404]PERALATAN!$C:$F,4,0)</f>
        <v>322400</v>
      </c>
      <c r="I9449" s="31">
        <f t="shared" ref="I9449:I9450" si="1080">+G9449*H9449</f>
        <v>20633.600000000002</v>
      </c>
    </row>
    <row r="9450" spans="2:10" ht="15" customHeight="1">
      <c r="C9450" s="28"/>
      <c r="D9450" s="27" t="s">
        <v>2790</v>
      </c>
      <c r="E9450" s="27" t="s">
        <v>2791</v>
      </c>
      <c r="F9450" s="27" t="s">
        <v>2792</v>
      </c>
      <c r="G9450" s="27">
        <v>0.15</v>
      </c>
      <c r="H9450" s="30">
        <f>VLOOKUP(E9450,[404]PERALATAN!$C:$F,4,0)</f>
        <v>128600</v>
      </c>
      <c r="I9450" s="31">
        <f t="shared" si="1080"/>
        <v>19290</v>
      </c>
    </row>
    <row r="9451" spans="2:10" ht="15" customHeight="1">
      <c r="C9451" s="28"/>
      <c r="D9451" s="28"/>
      <c r="E9451" s="28"/>
      <c r="F9451" s="34" t="s">
        <v>92</v>
      </c>
      <c r="G9451" s="35"/>
      <c r="H9451" s="33"/>
      <c r="I9451" s="32">
        <f>SUM(I9449:I9450)</f>
        <v>39923.600000000006</v>
      </c>
    </row>
    <row r="9452" spans="2:10" ht="15" customHeight="1">
      <c r="C9452" s="27" t="s">
        <v>82</v>
      </c>
      <c r="D9452" s="27" t="s">
        <v>93</v>
      </c>
      <c r="E9452" s="28"/>
      <c r="F9452" s="28"/>
      <c r="G9452" s="28"/>
      <c r="H9452" s="33"/>
      <c r="I9452" s="36">
        <f>I9444+I9447+I9451</f>
        <v>9597289.5999999996</v>
      </c>
    </row>
    <row r="9453" spans="2:10" ht="15" customHeight="1">
      <c r="C9453" s="27" t="s">
        <v>83</v>
      </c>
      <c r="D9453" s="27" t="str">
        <f>+"Overhead &amp; Profit "&amp;$L$3*100&amp;"%"</f>
        <v>Overhead &amp; Profit 9,5%</v>
      </c>
      <c r="E9453" s="28"/>
      <c r="F9453" s="28"/>
      <c r="G9453" s="27">
        <f>$L$3</f>
        <v>9.5000000000000001E-2</v>
      </c>
      <c r="H9453" s="33"/>
      <c r="I9453" s="36">
        <f>G9453*I9452</f>
        <v>911742.51199999999</v>
      </c>
    </row>
    <row r="9454" spans="2:10" ht="15" customHeight="1">
      <c r="B9454" s="37" t="str">
        <f>+$M$17&amp;J9454</f>
        <v>PPP78</v>
      </c>
      <c r="C9454" s="27" t="s">
        <v>1</v>
      </c>
      <c r="D9454" s="27" t="s">
        <v>94</v>
      </c>
      <c r="E9454" s="28"/>
      <c r="F9454" s="28"/>
      <c r="G9454" s="28"/>
      <c r="H9454" s="33"/>
      <c r="I9454" s="36">
        <f>SUM(I9452:I9453)</f>
        <v>10509032.112</v>
      </c>
      <c r="J9454" s="21">
        <v>78</v>
      </c>
    </row>
    <row r="9455" spans="2:10" ht="15" customHeight="1">
      <c r="B9455" s="26"/>
    </row>
    <row r="9456" spans="2:10" ht="15" customHeight="1">
      <c r="B9456" s="26"/>
      <c r="C9456" s="21" t="str">
        <f>VLOOKUP(B9472,'REKAP ANALISA'!$C:$G,3,0)</f>
        <v>(K3) Pemasangan 1 m pipa baja Ø 1200 mm</v>
      </c>
    </row>
    <row r="9457" spans="2:13">
      <c r="C9457" s="27" t="s">
        <v>0</v>
      </c>
      <c r="D9457" s="27" t="s">
        <v>60</v>
      </c>
      <c r="E9457" s="27" t="s">
        <v>59</v>
      </c>
      <c r="F9457" s="27" t="s">
        <v>61</v>
      </c>
      <c r="G9457" s="27" t="s">
        <v>62</v>
      </c>
      <c r="H9457" s="27" t="s">
        <v>85</v>
      </c>
      <c r="I9457" s="27" t="s">
        <v>86</v>
      </c>
      <c r="M9457" s="21"/>
    </row>
    <row r="9458" spans="2:13">
      <c r="C9458" s="27" t="s">
        <v>14</v>
      </c>
      <c r="D9458" s="27" t="s">
        <v>87</v>
      </c>
      <c r="E9458" s="28"/>
      <c r="F9458" s="28"/>
      <c r="G9458" s="28"/>
      <c r="H9458" s="28"/>
      <c r="I9458" s="28"/>
      <c r="M9458" s="21"/>
    </row>
    <row r="9459" spans="2:13" ht="15" customHeight="1">
      <c r="C9459" s="28"/>
      <c r="D9459" s="27" t="s">
        <v>53</v>
      </c>
      <c r="E9459" s="27" t="s">
        <v>63</v>
      </c>
      <c r="F9459" s="29" t="s">
        <v>50</v>
      </c>
      <c r="G9459" s="27">
        <v>5.8970000000000002</v>
      </c>
      <c r="H9459" s="30">
        <f>VLOOKUP(E9459,UPAH!$C:$F,4,0)</f>
        <v>93000</v>
      </c>
      <c r="I9459" s="31">
        <f t="shared" ref="I9459:I9461" si="1081">+G9459*H9459</f>
        <v>548421</v>
      </c>
    </row>
    <row r="9460" spans="2:13" ht="15" customHeight="1">
      <c r="C9460" s="28"/>
      <c r="D9460" s="27" t="s">
        <v>2787</v>
      </c>
      <c r="E9460" s="27" t="s">
        <v>64</v>
      </c>
      <c r="F9460" s="29" t="s">
        <v>50</v>
      </c>
      <c r="G9460" s="27">
        <v>1.1759999999999999</v>
      </c>
      <c r="H9460" s="30">
        <f>VLOOKUP(E9460,UPAH!$C:$F,4,0)</f>
        <v>98000</v>
      </c>
      <c r="I9460" s="31">
        <f t="shared" si="1081"/>
        <v>115248</v>
      </c>
    </row>
    <row r="9461" spans="2:13" ht="15" customHeight="1">
      <c r="C9461" s="28"/>
      <c r="D9461" s="27" t="s">
        <v>49</v>
      </c>
      <c r="E9461" s="27" t="s">
        <v>66</v>
      </c>
      <c r="F9461" s="29" t="s">
        <v>50</v>
      </c>
      <c r="G9461" s="27">
        <v>0.58799999999999997</v>
      </c>
      <c r="H9461" s="30">
        <f>VLOOKUP(E9461,UPAH!$C:$F,4,0)</f>
        <v>111000</v>
      </c>
      <c r="I9461" s="31">
        <f t="shared" si="1081"/>
        <v>65267.999999999993</v>
      </c>
    </row>
    <row r="9462" spans="2:13" ht="15" customHeight="1">
      <c r="C9462" s="28"/>
      <c r="D9462" s="28"/>
      <c r="E9462" s="28"/>
      <c r="F9462" s="34" t="s">
        <v>88</v>
      </c>
      <c r="G9462" s="35"/>
      <c r="H9462" s="33"/>
      <c r="I9462" s="32">
        <f>SUM(I9459:I9461)</f>
        <v>728937</v>
      </c>
    </row>
    <row r="9463" spans="2:13" ht="15" customHeight="1">
      <c r="C9463" s="27" t="s">
        <v>80</v>
      </c>
      <c r="D9463" s="27" t="s">
        <v>89</v>
      </c>
      <c r="E9463" s="28"/>
      <c r="F9463" s="28"/>
      <c r="G9463" s="28"/>
      <c r="H9463" s="33"/>
      <c r="I9463" s="28"/>
    </row>
    <row r="9464" spans="2:13" ht="15" customHeight="1">
      <c r="C9464" s="28"/>
      <c r="D9464" s="27" t="s">
        <v>2950</v>
      </c>
      <c r="E9464" s="27" t="s">
        <v>2951</v>
      </c>
      <c r="F9464" s="30" t="str">
        <f>VLOOKUP(E9464,MATERIAL!$C:$F,3,0)</f>
        <v>bh</v>
      </c>
      <c r="G9464" s="27">
        <v>1</v>
      </c>
      <c r="H9464" s="30">
        <f>VLOOKUP(E9464,MATERIAL!$C:$F,4,0)</f>
        <v>9670500</v>
      </c>
      <c r="I9464" s="31">
        <f t="shared" ref="I9464" si="1082">+G9464*H9464</f>
        <v>9670500</v>
      </c>
    </row>
    <row r="9465" spans="2:13" ht="15" customHeight="1">
      <c r="C9465" s="28"/>
      <c r="D9465" s="28"/>
      <c r="E9465" s="28"/>
      <c r="F9465" s="34" t="s">
        <v>90</v>
      </c>
      <c r="G9465" s="35"/>
      <c r="H9465" s="33"/>
      <c r="I9465" s="32">
        <f>SUM(I9464)</f>
        <v>9670500</v>
      </c>
    </row>
    <row r="9466" spans="2:13" ht="15" customHeight="1">
      <c r="C9466" s="27" t="s">
        <v>81</v>
      </c>
      <c r="D9466" s="27" t="s">
        <v>91</v>
      </c>
      <c r="E9466" s="28"/>
      <c r="F9466" s="28"/>
      <c r="G9466" s="28"/>
      <c r="H9466" s="33"/>
      <c r="I9466" s="28"/>
    </row>
    <row r="9467" spans="2:13" ht="15" customHeight="1">
      <c r="C9467" s="28"/>
      <c r="D9467" s="27" t="s">
        <v>2902</v>
      </c>
      <c r="E9467" s="27" t="s">
        <v>2903</v>
      </c>
      <c r="F9467" s="27" t="s">
        <v>2792</v>
      </c>
      <c r="G9467" s="27">
        <v>7.0000000000000007E-2</v>
      </c>
      <c r="H9467" s="30">
        <f>VLOOKUP(E9467,[404]PERALATAN!$C:$F,4,0)</f>
        <v>322400</v>
      </c>
      <c r="I9467" s="31">
        <f t="shared" ref="I9467:I9468" si="1083">+G9467*H9467</f>
        <v>22568.000000000004</v>
      </c>
    </row>
    <row r="9468" spans="2:13" ht="15" customHeight="1">
      <c r="C9468" s="28"/>
      <c r="D9468" s="27" t="s">
        <v>2790</v>
      </c>
      <c r="E9468" s="27" t="s">
        <v>2791</v>
      </c>
      <c r="F9468" s="27" t="s">
        <v>2792</v>
      </c>
      <c r="G9468" s="27">
        <v>0.16700000000000001</v>
      </c>
      <c r="H9468" s="30">
        <f>VLOOKUP(E9468,[404]PERALATAN!$C:$F,4,0)</f>
        <v>128600</v>
      </c>
      <c r="I9468" s="31">
        <f t="shared" si="1083"/>
        <v>21476.2</v>
      </c>
    </row>
    <row r="9469" spans="2:13" ht="15" customHeight="1">
      <c r="C9469" s="28"/>
      <c r="D9469" s="28"/>
      <c r="E9469" s="28"/>
      <c r="F9469" s="34" t="s">
        <v>92</v>
      </c>
      <c r="G9469" s="35"/>
      <c r="H9469" s="33"/>
      <c r="I9469" s="32">
        <f>SUM(I9467:I9468)</f>
        <v>44044.200000000004</v>
      </c>
    </row>
    <row r="9470" spans="2:13" ht="15" customHeight="1">
      <c r="C9470" s="27" t="s">
        <v>82</v>
      </c>
      <c r="D9470" s="27" t="s">
        <v>93</v>
      </c>
      <c r="E9470" s="28"/>
      <c r="F9470" s="28"/>
      <c r="G9470" s="28"/>
      <c r="H9470" s="33"/>
      <c r="I9470" s="36">
        <f>I9462+I9465+I9469</f>
        <v>10443481.199999999</v>
      </c>
    </row>
    <row r="9471" spans="2:13" ht="15" customHeight="1">
      <c r="C9471" s="27" t="s">
        <v>83</v>
      </c>
      <c r="D9471" s="27" t="str">
        <f>+"Overhead &amp; Profit "&amp;$L$3*100&amp;"%"</f>
        <v>Overhead &amp; Profit 9,5%</v>
      </c>
      <c r="E9471" s="28"/>
      <c r="F9471" s="28"/>
      <c r="G9471" s="27">
        <f>$L$3</f>
        <v>9.5000000000000001E-2</v>
      </c>
      <c r="H9471" s="28"/>
      <c r="I9471" s="36">
        <f>G9471*I9470</f>
        <v>992130.71399999992</v>
      </c>
    </row>
    <row r="9472" spans="2:13" ht="15" customHeight="1">
      <c r="B9472" s="37" t="str">
        <f>+$M$17&amp;J9472</f>
        <v>PPP79</v>
      </c>
      <c r="C9472" s="27" t="s">
        <v>1</v>
      </c>
      <c r="D9472" s="27" t="s">
        <v>94</v>
      </c>
      <c r="E9472" s="28"/>
      <c r="F9472" s="28"/>
      <c r="G9472" s="28"/>
      <c r="H9472" s="33"/>
      <c r="I9472" s="36">
        <f>SUM(I9470:I9471)</f>
        <v>11435611.913999999</v>
      </c>
      <c r="J9472" s="21">
        <v>79</v>
      </c>
    </row>
    <row r="9473" spans="2:13" ht="15" customHeight="1">
      <c r="B9473" s="26"/>
    </row>
    <row r="9474" spans="2:13" ht="15" customHeight="1">
      <c r="B9474" s="26"/>
      <c r="C9474" s="21" t="str">
        <f>'REKAP ANALISA'!D545</f>
        <v>HARGA SATUAN PEKERJAAN PEMOTONGAN  PIPA</v>
      </c>
    </row>
    <row r="9475" spans="2:13">
      <c r="B9475" s="26"/>
      <c r="C9475" s="21" t="str">
        <f>VLOOKUP(B9490,'REKAP ANALISA'!$C:$G,3,0)</f>
        <v>(K3) Pemotongan 1 buah pipa PVC Ø 63 mm</v>
      </c>
      <c r="M9475" s="21"/>
    </row>
    <row r="9476" spans="2:13">
      <c r="C9476" s="27" t="s">
        <v>0</v>
      </c>
      <c r="D9476" s="27" t="s">
        <v>60</v>
      </c>
      <c r="E9476" s="27" t="s">
        <v>59</v>
      </c>
      <c r="F9476" s="27" t="s">
        <v>61</v>
      </c>
      <c r="G9476" s="27" t="s">
        <v>62</v>
      </c>
      <c r="H9476" s="27" t="s">
        <v>85</v>
      </c>
      <c r="I9476" s="27" t="s">
        <v>86</v>
      </c>
      <c r="M9476" s="21"/>
    </row>
    <row r="9477" spans="2:13" ht="15" customHeight="1">
      <c r="C9477" s="27" t="s">
        <v>14</v>
      </c>
      <c r="D9477" s="27" t="s">
        <v>87</v>
      </c>
      <c r="E9477" s="28"/>
      <c r="F9477" s="28"/>
      <c r="G9477" s="28"/>
      <c r="H9477" s="28"/>
      <c r="I9477" s="28"/>
    </row>
    <row r="9478" spans="2:13" ht="15" customHeight="1">
      <c r="C9478" s="28"/>
      <c r="D9478" s="27" t="s">
        <v>53</v>
      </c>
      <c r="E9478" s="27" t="s">
        <v>63</v>
      </c>
      <c r="F9478" s="29" t="s">
        <v>50</v>
      </c>
      <c r="G9478" s="27">
        <v>5.0000000000000001E-3</v>
      </c>
      <c r="H9478" s="30">
        <f>VLOOKUP(E9478,UPAH!$C:$F,4,0)</f>
        <v>93000</v>
      </c>
      <c r="I9478" s="31">
        <f t="shared" ref="I9478:I9480" si="1084">+G9478*H9478</f>
        <v>465</v>
      </c>
    </row>
    <row r="9479" spans="2:13" ht="15" customHeight="1">
      <c r="C9479" s="28"/>
      <c r="D9479" s="27" t="s">
        <v>2787</v>
      </c>
      <c r="E9479" s="27" t="s">
        <v>64</v>
      </c>
      <c r="F9479" s="29" t="s">
        <v>50</v>
      </c>
      <c r="G9479" s="27">
        <v>2E-3</v>
      </c>
      <c r="H9479" s="30">
        <f>VLOOKUP(E9479,UPAH!$C:$F,4,0)</f>
        <v>98000</v>
      </c>
      <c r="I9479" s="31">
        <f t="shared" si="1084"/>
        <v>196</v>
      </c>
    </row>
    <row r="9480" spans="2:13" ht="15" customHeight="1">
      <c r="C9480" s="28"/>
      <c r="D9480" s="27" t="s">
        <v>49</v>
      </c>
      <c r="E9480" s="27" t="s">
        <v>66</v>
      </c>
      <c r="F9480" s="29" t="s">
        <v>50</v>
      </c>
      <c r="G9480" s="27">
        <v>5.0000000000000001E-4</v>
      </c>
      <c r="H9480" s="30">
        <f>VLOOKUP(E9480,UPAH!$C:$F,4,0)</f>
        <v>111000</v>
      </c>
      <c r="I9480" s="31">
        <f t="shared" si="1084"/>
        <v>55.5</v>
      </c>
    </row>
    <row r="9481" spans="2:13" ht="15" customHeight="1">
      <c r="C9481" s="28"/>
      <c r="D9481" s="28"/>
      <c r="E9481" s="28"/>
      <c r="F9481" s="34" t="s">
        <v>88</v>
      </c>
      <c r="G9481" s="35"/>
      <c r="H9481" s="33"/>
      <c r="I9481" s="45">
        <f>SUM(I9478:I9480)</f>
        <v>716.5</v>
      </c>
    </row>
    <row r="9482" spans="2:13" ht="15" customHeight="1">
      <c r="C9482" s="27" t="s">
        <v>80</v>
      </c>
      <c r="D9482" s="27" t="s">
        <v>89</v>
      </c>
      <c r="E9482" s="28"/>
      <c r="F9482" s="28"/>
      <c r="G9482" s="28"/>
      <c r="H9482" s="33"/>
      <c r="I9482" s="28"/>
    </row>
    <row r="9483" spans="2:13" ht="15" customHeight="1">
      <c r="C9483" s="28"/>
      <c r="D9483" s="27" t="s">
        <v>2788</v>
      </c>
      <c r="E9483" s="27" t="s">
        <v>2789</v>
      </c>
      <c r="F9483" s="30" t="str">
        <f>VLOOKUP(E9483,MATERIAL!$C:$F,3,0)</f>
        <v>m</v>
      </c>
      <c r="G9483" s="27">
        <v>1</v>
      </c>
      <c r="H9483" s="30">
        <f>VLOOKUP(E9483,MATERIAL!$C:$F,4,0)</f>
        <v>6300</v>
      </c>
      <c r="I9483" s="31">
        <f t="shared" ref="I9483" si="1085">+G9483*H9483</f>
        <v>6300</v>
      </c>
    </row>
    <row r="9484" spans="2:13" ht="15" customHeight="1">
      <c r="C9484" s="28"/>
      <c r="D9484" s="28"/>
      <c r="E9484" s="28"/>
      <c r="F9484" s="34" t="s">
        <v>90</v>
      </c>
      <c r="G9484" s="35"/>
      <c r="H9484" s="33"/>
      <c r="I9484" s="32">
        <f>SUM(I9483)</f>
        <v>6300</v>
      </c>
    </row>
    <row r="9485" spans="2:13" ht="15" customHeight="1">
      <c r="C9485" s="27" t="s">
        <v>81</v>
      </c>
      <c r="D9485" s="27" t="s">
        <v>91</v>
      </c>
      <c r="E9485" s="28"/>
      <c r="F9485" s="28"/>
      <c r="G9485" s="28"/>
      <c r="H9485" s="33"/>
      <c r="I9485" s="28"/>
    </row>
    <row r="9486" spans="2:13" ht="15" customHeight="1">
      <c r="C9486" s="28"/>
      <c r="D9486" s="27" t="s">
        <v>2952</v>
      </c>
      <c r="E9486" s="27" t="s">
        <v>2953</v>
      </c>
      <c r="F9486" s="27" t="s">
        <v>2792</v>
      </c>
      <c r="G9486" s="27">
        <v>3.0000000000000001E-3</v>
      </c>
      <c r="H9486" s="30">
        <f>VLOOKUP(E9486,[404]PERALATAN!$C:$F,4,0)</f>
        <v>43400</v>
      </c>
      <c r="I9486" s="31">
        <f t="shared" ref="I9486" si="1086">+G9486*H9486</f>
        <v>130.19999999999999</v>
      </c>
    </row>
    <row r="9487" spans="2:13" ht="15" customHeight="1">
      <c r="C9487" s="28"/>
      <c r="D9487" s="28"/>
      <c r="E9487" s="28"/>
      <c r="F9487" s="34" t="s">
        <v>92</v>
      </c>
      <c r="G9487" s="35"/>
      <c r="H9487" s="33"/>
      <c r="I9487" s="45">
        <f>SUM(I9486)</f>
        <v>130.19999999999999</v>
      </c>
    </row>
    <row r="9488" spans="2:13" ht="15" customHeight="1">
      <c r="C9488" s="27" t="s">
        <v>82</v>
      </c>
      <c r="D9488" s="27" t="s">
        <v>93</v>
      </c>
      <c r="E9488" s="28"/>
      <c r="F9488" s="28"/>
      <c r="G9488" s="28"/>
      <c r="H9488" s="33"/>
      <c r="I9488" s="36">
        <f>I9481+I9484+I9487</f>
        <v>7146.7</v>
      </c>
    </row>
    <row r="9489" spans="2:13" ht="15" customHeight="1">
      <c r="C9489" s="27" t="s">
        <v>83</v>
      </c>
      <c r="D9489" s="27" t="str">
        <f>+"Overhead &amp; Profit "&amp;$L$3*100&amp;"%"</f>
        <v>Overhead &amp; Profit 9,5%</v>
      </c>
      <c r="E9489" s="28"/>
      <c r="F9489" s="28"/>
      <c r="G9489" s="27">
        <f>$L$3</f>
        <v>9.5000000000000001E-2</v>
      </c>
      <c r="H9489" s="28"/>
      <c r="I9489" s="36">
        <f>G9489*I9488</f>
        <v>678.93650000000002</v>
      </c>
    </row>
    <row r="9490" spans="2:13" ht="15" customHeight="1">
      <c r="B9490" s="37" t="str">
        <f>+$M$18&amp;J9490</f>
        <v>PTP1</v>
      </c>
      <c r="C9490" s="27" t="s">
        <v>1</v>
      </c>
      <c r="D9490" s="27" t="s">
        <v>94</v>
      </c>
      <c r="E9490" s="28"/>
      <c r="F9490" s="28"/>
      <c r="G9490" s="28"/>
      <c r="H9490" s="33"/>
      <c r="I9490" s="36">
        <f>SUM(I9488:I9489)</f>
        <v>7825.6364999999996</v>
      </c>
      <c r="J9490" s="21">
        <v>1</v>
      </c>
    </row>
    <row r="9491" spans="2:13" ht="15" customHeight="1">
      <c r="B9491" s="26"/>
    </row>
    <row r="9492" spans="2:13" ht="15" customHeight="1">
      <c r="B9492" s="26"/>
      <c r="C9492" s="21" t="str">
        <f>VLOOKUP(B9507,'REKAP ANALISA'!$C:$G,3,0)</f>
        <v>(K3) Pemotongan 1 buah pipa PVC Ø 90 mm</v>
      </c>
    </row>
    <row r="9493" spans="2:13">
      <c r="C9493" s="27" t="s">
        <v>0</v>
      </c>
      <c r="D9493" s="27" t="s">
        <v>60</v>
      </c>
      <c r="E9493" s="27" t="s">
        <v>59</v>
      </c>
      <c r="F9493" s="27" t="s">
        <v>61</v>
      </c>
      <c r="G9493" s="27" t="s">
        <v>62</v>
      </c>
      <c r="H9493" s="27" t="s">
        <v>85</v>
      </c>
      <c r="I9493" s="27" t="s">
        <v>86</v>
      </c>
      <c r="M9493" s="21"/>
    </row>
    <row r="9494" spans="2:13">
      <c r="C9494" s="27" t="s">
        <v>14</v>
      </c>
      <c r="D9494" s="27" t="s">
        <v>87</v>
      </c>
      <c r="E9494" s="28"/>
      <c r="F9494" s="28"/>
      <c r="G9494" s="28"/>
      <c r="H9494" s="28"/>
      <c r="I9494" s="28"/>
      <c r="M9494" s="21"/>
    </row>
    <row r="9495" spans="2:13">
      <c r="C9495" s="28"/>
      <c r="D9495" s="27" t="s">
        <v>53</v>
      </c>
      <c r="E9495" s="27" t="s">
        <v>63</v>
      </c>
      <c r="F9495" s="29" t="s">
        <v>50</v>
      </c>
      <c r="G9495" s="27">
        <v>1.4E-2</v>
      </c>
      <c r="H9495" s="30">
        <f>VLOOKUP(E9495,UPAH!$C:$F,4,0)</f>
        <v>93000</v>
      </c>
      <c r="I9495" s="31">
        <f t="shared" ref="I9495:I9497" si="1087">+G9495*H9495</f>
        <v>1302</v>
      </c>
      <c r="M9495" s="21"/>
    </row>
    <row r="9496" spans="2:13" ht="15" customHeight="1">
      <c r="C9496" s="28"/>
      <c r="D9496" s="27" t="s">
        <v>2787</v>
      </c>
      <c r="E9496" s="27" t="s">
        <v>64</v>
      </c>
      <c r="F9496" s="29" t="s">
        <v>50</v>
      </c>
      <c r="G9496" s="27">
        <v>7.0000000000000001E-3</v>
      </c>
      <c r="H9496" s="30">
        <f>VLOOKUP(E9496,UPAH!$C:$F,4,0)</f>
        <v>98000</v>
      </c>
      <c r="I9496" s="31">
        <f t="shared" si="1087"/>
        <v>686</v>
      </c>
    </row>
    <row r="9497" spans="2:13" ht="15" customHeight="1">
      <c r="C9497" s="28"/>
      <c r="D9497" s="27" t="s">
        <v>49</v>
      </c>
      <c r="E9497" s="27" t="s">
        <v>66</v>
      </c>
      <c r="F9497" s="29" t="s">
        <v>50</v>
      </c>
      <c r="G9497" s="27">
        <v>1E-3</v>
      </c>
      <c r="H9497" s="30">
        <f>VLOOKUP(E9497,UPAH!$C:$F,4,0)</f>
        <v>111000</v>
      </c>
      <c r="I9497" s="31">
        <f t="shared" si="1087"/>
        <v>111</v>
      </c>
    </row>
    <row r="9498" spans="2:13" ht="15" customHeight="1">
      <c r="C9498" s="28"/>
      <c r="D9498" s="28"/>
      <c r="E9498" s="28"/>
      <c r="F9498" s="34" t="s">
        <v>88</v>
      </c>
      <c r="G9498" s="35"/>
      <c r="H9498" s="33"/>
      <c r="I9498" s="45">
        <f>SUM(I9495:I9497)</f>
        <v>2099</v>
      </c>
    </row>
    <row r="9499" spans="2:13" ht="15" customHeight="1">
      <c r="C9499" s="27" t="s">
        <v>80</v>
      </c>
      <c r="D9499" s="27" t="s">
        <v>89</v>
      </c>
      <c r="E9499" s="28"/>
      <c r="F9499" s="28"/>
      <c r="G9499" s="28"/>
      <c r="H9499" s="33"/>
      <c r="I9499" s="28"/>
    </row>
    <row r="9500" spans="2:13" ht="15" customHeight="1">
      <c r="C9500" s="28"/>
      <c r="D9500" s="27" t="s">
        <v>2793</v>
      </c>
      <c r="E9500" s="27" t="s">
        <v>2794</v>
      </c>
      <c r="F9500" s="30" t="str">
        <f>VLOOKUP(E9500,MATERIAL!$C:$F,3,0)</f>
        <v>m</v>
      </c>
      <c r="G9500" s="27">
        <v>1</v>
      </c>
      <c r="H9500" s="30">
        <f>VLOOKUP(E9500,MATERIAL!$C:$F,4,0)</f>
        <v>6600</v>
      </c>
      <c r="I9500" s="31">
        <f t="shared" ref="I9500" si="1088">+G9500*H9500</f>
        <v>6600</v>
      </c>
    </row>
    <row r="9501" spans="2:13" ht="15" customHeight="1">
      <c r="C9501" s="28"/>
      <c r="D9501" s="28"/>
      <c r="E9501" s="28"/>
      <c r="F9501" s="34" t="s">
        <v>90</v>
      </c>
      <c r="G9501" s="35"/>
      <c r="H9501" s="33"/>
      <c r="I9501" s="32">
        <f>SUM(I9500)</f>
        <v>6600</v>
      </c>
    </row>
    <row r="9502" spans="2:13" ht="15" customHeight="1">
      <c r="C9502" s="27" t="s">
        <v>81</v>
      </c>
      <c r="D9502" s="27" t="s">
        <v>91</v>
      </c>
      <c r="E9502" s="28"/>
      <c r="F9502" s="28"/>
      <c r="G9502" s="28"/>
      <c r="H9502" s="33"/>
      <c r="I9502" s="28"/>
    </row>
    <row r="9503" spans="2:13" ht="15" customHeight="1">
      <c r="C9503" s="28"/>
      <c r="D9503" s="27" t="s">
        <v>2952</v>
      </c>
      <c r="E9503" s="27" t="s">
        <v>2953</v>
      </c>
      <c r="F9503" s="27" t="s">
        <v>2792</v>
      </c>
      <c r="G9503" s="27">
        <v>3.0000000000000001E-3</v>
      </c>
      <c r="H9503" s="30">
        <f>VLOOKUP(E9503,[404]PERALATAN!$C:$F,4,0)</f>
        <v>43400</v>
      </c>
      <c r="I9503" s="31">
        <f t="shared" ref="I9503" si="1089">+G9503*H9503</f>
        <v>130.19999999999999</v>
      </c>
    </row>
    <row r="9504" spans="2:13" ht="15" customHeight="1">
      <c r="C9504" s="28"/>
      <c r="D9504" s="28"/>
      <c r="E9504" s="28"/>
      <c r="F9504" s="34" t="s">
        <v>92</v>
      </c>
      <c r="G9504" s="35"/>
      <c r="H9504" s="33"/>
      <c r="I9504" s="45">
        <f>SUM(I9503)</f>
        <v>130.19999999999999</v>
      </c>
    </row>
    <row r="9505" spans="2:13" ht="15" customHeight="1">
      <c r="C9505" s="27" t="s">
        <v>82</v>
      </c>
      <c r="D9505" s="27" t="s">
        <v>93</v>
      </c>
      <c r="E9505" s="28"/>
      <c r="F9505" s="28"/>
      <c r="G9505" s="28"/>
      <c r="H9505" s="33"/>
      <c r="I9505" s="36">
        <f>I9498+I9501+I9504</f>
        <v>8829.2000000000007</v>
      </c>
    </row>
    <row r="9506" spans="2:13" ht="15" customHeight="1">
      <c r="C9506" s="27" t="s">
        <v>83</v>
      </c>
      <c r="D9506" s="27" t="str">
        <f>+"Overhead &amp; Profit "&amp;$L$3*100&amp;"%"</f>
        <v>Overhead &amp; Profit 9,5%</v>
      </c>
      <c r="E9506" s="28"/>
      <c r="F9506" s="28"/>
      <c r="G9506" s="27">
        <f>$L$3</f>
        <v>9.5000000000000001E-2</v>
      </c>
      <c r="H9506" s="28"/>
      <c r="I9506" s="36">
        <f>G9506*I9505</f>
        <v>838.77400000000011</v>
      </c>
    </row>
    <row r="9507" spans="2:13" ht="15" customHeight="1">
      <c r="B9507" s="37" t="str">
        <f>+$M$18&amp;J9507</f>
        <v>PTP2</v>
      </c>
      <c r="C9507" s="27" t="s">
        <v>1</v>
      </c>
      <c r="D9507" s="27" t="s">
        <v>94</v>
      </c>
      <c r="E9507" s="28"/>
      <c r="F9507" s="28"/>
      <c r="G9507" s="28"/>
      <c r="H9507" s="33"/>
      <c r="I9507" s="36">
        <f>SUM(I9505:I9506)</f>
        <v>9667.9740000000002</v>
      </c>
      <c r="J9507" s="21">
        <v>2</v>
      </c>
    </row>
    <row r="9508" spans="2:13" ht="15" customHeight="1">
      <c r="B9508" s="26"/>
    </row>
    <row r="9509" spans="2:13" ht="15" customHeight="1">
      <c r="B9509" s="26"/>
      <c r="C9509" s="21" t="str">
        <f>VLOOKUP(B9524,'REKAP ANALISA'!$C:$G,3,0)</f>
        <v>(K3) Pemotongan 1 buah pipa PVC Ø 110 mm</v>
      </c>
    </row>
    <row r="9510" spans="2:13" ht="15" customHeight="1">
      <c r="C9510" s="27" t="s">
        <v>0</v>
      </c>
      <c r="D9510" s="27" t="s">
        <v>60</v>
      </c>
      <c r="E9510" s="27" t="s">
        <v>59</v>
      </c>
      <c r="F9510" s="27" t="s">
        <v>61</v>
      </c>
      <c r="G9510" s="27" t="s">
        <v>62</v>
      </c>
      <c r="H9510" s="27" t="s">
        <v>85</v>
      </c>
      <c r="I9510" s="27" t="s">
        <v>86</v>
      </c>
    </row>
    <row r="9511" spans="2:13">
      <c r="C9511" s="27" t="s">
        <v>14</v>
      </c>
      <c r="D9511" s="27" t="s">
        <v>87</v>
      </c>
      <c r="E9511" s="28"/>
      <c r="F9511" s="28"/>
      <c r="G9511" s="28"/>
      <c r="H9511" s="28"/>
      <c r="I9511" s="28"/>
      <c r="M9511" s="21"/>
    </row>
    <row r="9512" spans="2:13">
      <c r="C9512" s="28"/>
      <c r="D9512" s="27" t="s">
        <v>53</v>
      </c>
      <c r="E9512" s="27" t="s">
        <v>63</v>
      </c>
      <c r="F9512" s="29" t="s">
        <v>50</v>
      </c>
      <c r="G9512" s="27">
        <v>2.1999999999999999E-2</v>
      </c>
      <c r="H9512" s="30">
        <f>VLOOKUP(E9512,UPAH!$C:$F,4,0)</f>
        <v>93000</v>
      </c>
      <c r="I9512" s="31">
        <f t="shared" ref="I9512:I9514" si="1090">+G9512*H9512</f>
        <v>2045.9999999999998</v>
      </c>
      <c r="M9512" s="21"/>
    </row>
    <row r="9513" spans="2:13" ht="15" customHeight="1">
      <c r="C9513" s="28"/>
      <c r="D9513" s="27" t="s">
        <v>2787</v>
      </c>
      <c r="E9513" s="27" t="s">
        <v>64</v>
      </c>
      <c r="F9513" s="29" t="s">
        <v>50</v>
      </c>
      <c r="G9513" s="27">
        <v>1.0999999999999999E-2</v>
      </c>
      <c r="H9513" s="30">
        <f>VLOOKUP(E9513,UPAH!$C:$F,4,0)</f>
        <v>98000</v>
      </c>
      <c r="I9513" s="31">
        <f t="shared" si="1090"/>
        <v>1078</v>
      </c>
    </row>
    <row r="9514" spans="2:13" ht="15" customHeight="1">
      <c r="C9514" s="28"/>
      <c r="D9514" s="27" t="s">
        <v>49</v>
      </c>
      <c r="E9514" s="27" t="s">
        <v>66</v>
      </c>
      <c r="F9514" s="29" t="s">
        <v>50</v>
      </c>
      <c r="G9514" s="27">
        <v>2E-3</v>
      </c>
      <c r="H9514" s="30">
        <f>VLOOKUP(E9514,UPAH!$C:$F,4,0)</f>
        <v>111000</v>
      </c>
      <c r="I9514" s="31">
        <f t="shared" si="1090"/>
        <v>222</v>
      </c>
    </row>
    <row r="9515" spans="2:13" ht="15" customHeight="1">
      <c r="C9515" s="28"/>
      <c r="D9515" s="28"/>
      <c r="E9515" s="28"/>
      <c r="F9515" s="34" t="s">
        <v>88</v>
      </c>
      <c r="G9515" s="35"/>
      <c r="H9515" s="33"/>
      <c r="I9515" s="45">
        <f>SUM(I9512:I9514)</f>
        <v>3346</v>
      </c>
    </row>
    <row r="9516" spans="2:13" ht="15" customHeight="1">
      <c r="C9516" s="27" t="s">
        <v>80</v>
      </c>
      <c r="D9516" s="27" t="s">
        <v>89</v>
      </c>
      <c r="E9516" s="28"/>
      <c r="F9516" s="28"/>
      <c r="G9516" s="28"/>
      <c r="H9516" s="33"/>
      <c r="I9516" s="28"/>
    </row>
    <row r="9517" spans="2:13" ht="15" customHeight="1">
      <c r="C9517" s="28"/>
      <c r="D9517" s="27" t="s">
        <v>2795</v>
      </c>
      <c r="E9517" s="27" t="s">
        <v>2796</v>
      </c>
      <c r="F9517" s="30" t="str">
        <f>VLOOKUP(E9517,MATERIAL!$C:$F,3,0)</f>
        <v>m</v>
      </c>
      <c r="G9517" s="27">
        <v>1</v>
      </c>
      <c r="H9517" s="30">
        <f>VLOOKUP(E9517,MATERIAL!$C:$F,4,0)</f>
        <v>6800</v>
      </c>
      <c r="I9517" s="31">
        <f t="shared" ref="I9517" si="1091">+G9517*H9517</f>
        <v>6800</v>
      </c>
    </row>
    <row r="9518" spans="2:13" ht="15" customHeight="1">
      <c r="C9518" s="28"/>
      <c r="D9518" s="28"/>
      <c r="E9518" s="28"/>
      <c r="F9518" s="34" t="s">
        <v>90</v>
      </c>
      <c r="G9518" s="35"/>
      <c r="H9518" s="33"/>
      <c r="I9518" s="32">
        <f>SUM(I9517)</f>
        <v>6800</v>
      </c>
    </row>
    <row r="9519" spans="2:13" ht="15" customHeight="1">
      <c r="C9519" s="27" t="s">
        <v>81</v>
      </c>
      <c r="D9519" s="27" t="s">
        <v>91</v>
      </c>
      <c r="E9519" s="28"/>
      <c r="F9519" s="28"/>
      <c r="G9519" s="28"/>
      <c r="H9519" s="33"/>
      <c r="I9519" s="28"/>
    </row>
    <row r="9520" spans="2:13" ht="15" customHeight="1">
      <c r="C9520" s="28"/>
      <c r="D9520" s="27" t="s">
        <v>2952</v>
      </c>
      <c r="E9520" s="27" t="s">
        <v>2953</v>
      </c>
      <c r="F9520" s="27" t="s">
        <v>2792</v>
      </c>
      <c r="G9520" s="27">
        <v>3.0000000000000001E-3</v>
      </c>
      <c r="H9520" s="30">
        <f>VLOOKUP(E9520,[404]PERALATAN!$C:$F,4,0)</f>
        <v>43400</v>
      </c>
      <c r="I9520" s="31">
        <f t="shared" ref="I9520" si="1092">+G9520*H9520</f>
        <v>130.19999999999999</v>
      </c>
    </row>
    <row r="9521" spans="2:13" ht="15" customHeight="1">
      <c r="C9521" s="28"/>
      <c r="D9521" s="28"/>
      <c r="E9521" s="28"/>
      <c r="F9521" s="34" t="s">
        <v>92</v>
      </c>
      <c r="G9521" s="35"/>
      <c r="H9521" s="33"/>
      <c r="I9521" s="45">
        <f>SUM(I9520)</f>
        <v>130.19999999999999</v>
      </c>
    </row>
    <row r="9522" spans="2:13" ht="15" customHeight="1">
      <c r="C9522" s="27" t="s">
        <v>82</v>
      </c>
      <c r="D9522" s="27" t="s">
        <v>93</v>
      </c>
      <c r="E9522" s="28"/>
      <c r="F9522" s="28"/>
      <c r="G9522" s="28"/>
      <c r="H9522" s="33"/>
      <c r="I9522" s="36">
        <f>I9515+I9518+I9521</f>
        <v>10276.200000000001</v>
      </c>
    </row>
    <row r="9523" spans="2:13" ht="15" customHeight="1">
      <c r="C9523" s="27" t="s">
        <v>83</v>
      </c>
      <c r="D9523" s="27" t="str">
        <f>+"Overhead &amp; Profit "&amp;$L$3*100&amp;"%"</f>
        <v>Overhead &amp; Profit 9,5%</v>
      </c>
      <c r="E9523" s="28"/>
      <c r="F9523" s="28"/>
      <c r="G9523" s="27">
        <f>$L$3</f>
        <v>9.5000000000000001E-2</v>
      </c>
      <c r="H9523" s="28"/>
      <c r="I9523" s="36">
        <f>G9523*I9522</f>
        <v>976.23900000000003</v>
      </c>
    </row>
    <row r="9524" spans="2:13" ht="15" customHeight="1">
      <c r="B9524" s="37" t="str">
        <f>+$M$18&amp;J9524</f>
        <v>PTP3</v>
      </c>
      <c r="C9524" s="27" t="s">
        <v>1</v>
      </c>
      <c r="D9524" s="27" t="s">
        <v>94</v>
      </c>
      <c r="E9524" s="28"/>
      <c r="F9524" s="28"/>
      <c r="G9524" s="28"/>
      <c r="H9524" s="33"/>
      <c r="I9524" s="36">
        <f>SUM(I9522:I9523)</f>
        <v>11252.439</v>
      </c>
      <c r="J9524" s="21">
        <v>3</v>
      </c>
    </row>
    <row r="9525" spans="2:13" ht="15" customHeight="1">
      <c r="B9525" s="26"/>
    </row>
    <row r="9526" spans="2:13" ht="15" customHeight="1">
      <c r="B9526" s="26"/>
      <c r="C9526" s="21" t="str">
        <f>VLOOKUP(B9541,'REKAP ANALISA'!$C:$G,3,0)</f>
        <v>(K3) Pemotongan 1 buah pipa PVC Ø 150 mm</v>
      </c>
    </row>
    <row r="9527" spans="2:13" ht="15" customHeight="1">
      <c r="C9527" s="27" t="s">
        <v>0</v>
      </c>
      <c r="D9527" s="27" t="s">
        <v>60</v>
      </c>
      <c r="E9527" s="27" t="s">
        <v>59</v>
      </c>
      <c r="F9527" s="27" t="s">
        <v>61</v>
      </c>
      <c r="G9527" s="27" t="s">
        <v>62</v>
      </c>
      <c r="H9527" s="27" t="s">
        <v>85</v>
      </c>
      <c r="I9527" s="27" t="s">
        <v>86</v>
      </c>
    </row>
    <row r="9528" spans="2:13">
      <c r="C9528" s="27" t="s">
        <v>14</v>
      </c>
      <c r="D9528" s="27" t="s">
        <v>87</v>
      </c>
      <c r="E9528" s="28"/>
      <c r="F9528" s="28"/>
      <c r="G9528" s="28"/>
      <c r="H9528" s="28"/>
      <c r="I9528" s="28"/>
      <c r="M9528" s="21"/>
    </row>
    <row r="9529" spans="2:13">
      <c r="C9529" s="28"/>
      <c r="D9529" s="27" t="s">
        <v>53</v>
      </c>
      <c r="E9529" s="27" t="s">
        <v>63</v>
      </c>
      <c r="F9529" s="29" t="s">
        <v>50</v>
      </c>
      <c r="G9529" s="27">
        <v>3.1E-2</v>
      </c>
      <c r="H9529" s="30">
        <f>VLOOKUP(E9529,UPAH!$C:$F,4,0)</f>
        <v>93000</v>
      </c>
      <c r="I9529" s="31">
        <f t="shared" ref="I9529:I9531" si="1093">+G9529*H9529</f>
        <v>2883</v>
      </c>
      <c r="M9529" s="21"/>
    </row>
    <row r="9530" spans="2:13" ht="15" customHeight="1">
      <c r="C9530" s="28"/>
      <c r="D9530" s="27" t="s">
        <v>2787</v>
      </c>
      <c r="E9530" s="27" t="s">
        <v>64</v>
      </c>
      <c r="F9530" s="29" t="s">
        <v>50</v>
      </c>
      <c r="G9530" s="27">
        <v>1.4999999999999999E-2</v>
      </c>
      <c r="H9530" s="30">
        <f>VLOOKUP(E9530,UPAH!$C:$F,4,0)</f>
        <v>98000</v>
      </c>
      <c r="I9530" s="31">
        <f t="shared" si="1093"/>
        <v>1470</v>
      </c>
    </row>
    <row r="9531" spans="2:13" ht="15" customHeight="1">
      <c r="C9531" s="28"/>
      <c r="D9531" s="27" t="s">
        <v>49</v>
      </c>
      <c r="E9531" s="27" t="s">
        <v>66</v>
      </c>
      <c r="F9531" s="29" t="s">
        <v>50</v>
      </c>
      <c r="G9531" s="27">
        <v>3.0000000000000001E-3</v>
      </c>
      <c r="H9531" s="30">
        <f>VLOOKUP(E9531,UPAH!$C:$F,4,0)</f>
        <v>111000</v>
      </c>
      <c r="I9531" s="31">
        <f t="shared" si="1093"/>
        <v>333</v>
      </c>
    </row>
    <row r="9532" spans="2:13" ht="15" customHeight="1">
      <c r="C9532" s="28"/>
      <c r="D9532" s="28"/>
      <c r="E9532" s="28"/>
      <c r="F9532" s="34" t="s">
        <v>88</v>
      </c>
      <c r="G9532" s="35"/>
      <c r="H9532" s="33"/>
      <c r="I9532" s="45">
        <f>SUM(I9529:I9531)</f>
        <v>4686</v>
      </c>
    </row>
    <row r="9533" spans="2:13" ht="15" customHeight="1">
      <c r="C9533" s="27" t="s">
        <v>80</v>
      </c>
      <c r="D9533" s="27" t="s">
        <v>89</v>
      </c>
      <c r="E9533" s="28"/>
      <c r="F9533" s="28"/>
      <c r="G9533" s="28"/>
      <c r="H9533" s="33"/>
      <c r="I9533" s="28"/>
    </row>
    <row r="9534" spans="2:13" ht="15" customHeight="1">
      <c r="C9534" s="28"/>
      <c r="D9534" s="27" t="s">
        <v>2797</v>
      </c>
      <c r="E9534" s="27" t="s">
        <v>2798</v>
      </c>
      <c r="F9534" s="30" t="str">
        <f>VLOOKUP(E9534,MATERIAL!$C:$F,3,0)</f>
        <v>m</v>
      </c>
      <c r="G9534" s="27">
        <v>1</v>
      </c>
      <c r="H9534" s="30">
        <f>VLOOKUP(E9534,MATERIAL!$C:$F,4,0)</f>
        <v>8100</v>
      </c>
      <c r="I9534" s="31">
        <f t="shared" ref="I9534" si="1094">+G9534*H9534</f>
        <v>8100</v>
      </c>
    </row>
    <row r="9535" spans="2:13" ht="15" customHeight="1">
      <c r="C9535" s="28"/>
      <c r="D9535" s="28"/>
      <c r="E9535" s="28"/>
      <c r="F9535" s="34" t="s">
        <v>90</v>
      </c>
      <c r="G9535" s="35"/>
      <c r="H9535" s="33"/>
      <c r="I9535" s="32">
        <f>SUM(I9534)</f>
        <v>8100</v>
      </c>
    </row>
    <row r="9536" spans="2:13" ht="15" customHeight="1">
      <c r="C9536" s="27" t="s">
        <v>81</v>
      </c>
      <c r="D9536" s="27" t="s">
        <v>91</v>
      </c>
      <c r="E9536" s="28"/>
      <c r="F9536" s="28"/>
      <c r="G9536" s="28"/>
      <c r="H9536" s="33"/>
      <c r="I9536" s="28"/>
    </row>
    <row r="9537" spans="2:13" ht="15" customHeight="1">
      <c r="C9537" s="28"/>
      <c r="D9537" s="27" t="s">
        <v>2952</v>
      </c>
      <c r="E9537" s="27" t="s">
        <v>2953</v>
      </c>
      <c r="F9537" s="27" t="s">
        <v>2792</v>
      </c>
      <c r="G9537" s="27">
        <v>3.0000000000000001E-3</v>
      </c>
      <c r="H9537" s="30">
        <f>VLOOKUP(E9537,[404]PERALATAN!$C:$F,4,0)</f>
        <v>43400</v>
      </c>
      <c r="I9537" s="31">
        <f t="shared" ref="I9537" si="1095">+G9537*H9537</f>
        <v>130.19999999999999</v>
      </c>
    </row>
    <row r="9538" spans="2:13" ht="15" customHeight="1">
      <c r="C9538" s="28"/>
      <c r="D9538" s="28"/>
      <c r="E9538" s="28"/>
      <c r="F9538" s="34" t="s">
        <v>92</v>
      </c>
      <c r="G9538" s="35"/>
      <c r="H9538" s="33"/>
      <c r="I9538" s="45">
        <f>SUM(I9537)</f>
        <v>130.19999999999999</v>
      </c>
    </row>
    <row r="9539" spans="2:13" ht="15" customHeight="1">
      <c r="C9539" s="27" t="s">
        <v>82</v>
      </c>
      <c r="D9539" s="27" t="s">
        <v>93</v>
      </c>
      <c r="E9539" s="28"/>
      <c r="F9539" s="28"/>
      <c r="G9539" s="28"/>
      <c r="H9539" s="33"/>
      <c r="I9539" s="36">
        <f>I9532+I9535+I9538</f>
        <v>12916.2</v>
      </c>
    </row>
    <row r="9540" spans="2:13" ht="15" customHeight="1">
      <c r="C9540" s="27" t="s">
        <v>83</v>
      </c>
      <c r="D9540" s="27" t="str">
        <f>+"Overhead &amp; Profit "&amp;$L$3*100&amp;"%"</f>
        <v>Overhead &amp; Profit 9,5%</v>
      </c>
      <c r="E9540" s="28"/>
      <c r="F9540" s="28"/>
      <c r="G9540" s="27">
        <f>$L$3</f>
        <v>9.5000000000000001E-2</v>
      </c>
      <c r="H9540" s="28"/>
      <c r="I9540" s="36">
        <f>G9540*I9539</f>
        <v>1227.039</v>
      </c>
    </row>
    <row r="9541" spans="2:13" ht="15" customHeight="1">
      <c r="B9541" s="37" t="str">
        <f>+$M$18&amp;J9541</f>
        <v>PTP4</v>
      </c>
      <c r="C9541" s="27" t="s">
        <v>1</v>
      </c>
      <c r="D9541" s="27" t="s">
        <v>94</v>
      </c>
      <c r="E9541" s="28"/>
      <c r="F9541" s="28"/>
      <c r="G9541" s="28"/>
      <c r="H9541" s="33"/>
      <c r="I9541" s="36">
        <f>SUM(I9539:I9540)</f>
        <v>14143.239000000001</v>
      </c>
      <c r="J9541" s="21">
        <v>4</v>
      </c>
    </row>
    <row r="9542" spans="2:13" ht="15" customHeight="1">
      <c r="B9542" s="26"/>
    </row>
    <row r="9543" spans="2:13" ht="15" customHeight="1">
      <c r="B9543" s="26"/>
      <c r="C9543" s="21" t="str">
        <f>VLOOKUP(B9558,'REKAP ANALISA'!$C:$G,3,0)</f>
        <v>(K3) Pemotongan 1 buah pipa PVC Ø 200 mm</v>
      </c>
    </row>
    <row r="9544" spans="2:13" ht="15" customHeight="1">
      <c r="C9544" s="27" t="s">
        <v>0</v>
      </c>
      <c r="D9544" s="27" t="s">
        <v>60</v>
      </c>
      <c r="E9544" s="27" t="s">
        <v>59</v>
      </c>
      <c r="F9544" s="27" t="s">
        <v>61</v>
      </c>
      <c r="G9544" s="27" t="s">
        <v>62</v>
      </c>
      <c r="H9544" s="27" t="s">
        <v>85</v>
      </c>
      <c r="I9544" s="27" t="s">
        <v>86</v>
      </c>
    </row>
    <row r="9545" spans="2:13">
      <c r="C9545" s="27" t="s">
        <v>14</v>
      </c>
      <c r="D9545" s="27" t="s">
        <v>87</v>
      </c>
      <c r="E9545" s="28"/>
      <c r="F9545" s="28"/>
      <c r="G9545" s="28"/>
      <c r="H9545" s="28"/>
      <c r="I9545" s="28"/>
      <c r="M9545" s="21"/>
    </row>
    <row r="9546" spans="2:13">
      <c r="C9546" s="28"/>
      <c r="D9546" s="27" t="s">
        <v>53</v>
      </c>
      <c r="E9546" s="27" t="s">
        <v>63</v>
      </c>
      <c r="F9546" s="29" t="s">
        <v>50</v>
      </c>
      <c r="G9546" s="27">
        <v>8.1000000000000003E-2</v>
      </c>
      <c r="H9546" s="30">
        <f>VLOOKUP(E9546,UPAH!$C:$F,4,0)</f>
        <v>93000</v>
      </c>
      <c r="I9546" s="31">
        <f t="shared" ref="I9546:I9548" si="1096">+G9546*H9546</f>
        <v>7533</v>
      </c>
      <c r="M9546" s="21"/>
    </row>
    <row r="9547" spans="2:13" ht="15" customHeight="1">
      <c r="C9547" s="28"/>
      <c r="D9547" s="27" t="s">
        <v>2787</v>
      </c>
      <c r="E9547" s="27" t="s">
        <v>64</v>
      </c>
      <c r="F9547" s="29" t="s">
        <v>50</v>
      </c>
      <c r="G9547" s="27">
        <v>0.04</v>
      </c>
      <c r="H9547" s="30">
        <f>VLOOKUP(E9547,UPAH!$C:$F,4,0)</f>
        <v>98000</v>
      </c>
      <c r="I9547" s="31">
        <f t="shared" si="1096"/>
        <v>3920</v>
      </c>
    </row>
    <row r="9548" spans="2:13" ht="15" customHeight="1">
      <c r="C9548" s="28"/>
      <c r="D9548" s="27" t="s">
        <v>49</v>
      </c>
      <c r="E9548" s="27" t="s">
        <v>66</v>
      </c>
      <c r="F9548" s="29" t="s">
        <v>50</v>
      </c>
      <c r="G9548" s="27">
        <v>8.0000000000000002E-3</v>
      </c>
      <c r="H9548" s="30">
        <f>VLOOKUP(E9548,UPAH!$C:$F,4,0)</f>
        <v>111000</v>
      </c>
      <c r="I9548" s="31">
        <f t="shared" si="1096"/>
        <v>888</v>
      </c>
    </row>
    <row r="9549" spans="2:13" ht="15" customHeight="1">
      <c r="C9549" s="28"/>
      <c r="D9549" s="28"/>
      <c r="E9549" s="28"/>
      <c r="F9549" s="34" t="s">
        <v>88</v>
      </c>
      <c r="G9549" s="35"/>
      <c r="H9549" s="33"/>
      <c r="I9549" s="45">
        <f>SUM(I9546:I9548)</f>
        <v>12341</v>
      </c>
    </row>
    <row r="9550" spans="2:13" ht="15" customHeight="1">
      <c r="C9550" s="27" t="s">
        <v>80</v>
      </c>
      <c r="D9550" s="27" t="s">
        <v>89</v>
      </c>
      <c r="E9550" s="28"/>
      <c r="F9550" s="28"/>
      <c r="G9550" s="28"/>
      <c r="H9550" s="33"/>
      <c r="I9550" s="28"/>
    </row>
    <row r="9551" spans="2:13" ht="15" customHeight="1">
      <c r="C9551" s="28"/>
      <c r="D9551" s="27" t="s">
        <v>2799</v>
      </c>
      <c r="E9551" s="27" t="s">
        <v>2800</v>
      </c>
      <c r="F9551" s="30" t="str">
        <f>VLOOKUP(E9551,MATERIAL!$C:$F,3,0)</f>
        <v>m</v>
      </c>
      <c r="G9551" s="27">
        <v>1</v>
      </c>
      <c r="H9551" s="30">
        <f>VLOOKUP(E9551,MATERIAL!$C:$F,4,0)</f>
        <v>10700</v>
      </c>
      <c r="I9551" s="31">
        <f t="shared" ref="I9551" si="1097">+G9551*H9551</f>
        <v>10700</v>
      </c>
    </row>
    <row r="9552" spans="2:13" ht="15" customHeight="1">
      <c r="C9552" s="28"/>
      <c r="D9552" s="28"/>
      <c r="E9552" s="28"/>
      <c r="F9552" s="34" t="s">
        <v>90</v>
      </c>
      <c r="G9552" s="35"/>
      <c r="H9552" s="33"/>
      <c r="I9552" s="32">
        <f>SUM(I9551)</f>
        <v>10700</v>
      </c>
    </row>
    <row r="9553" spans="2:13" ht="15" customHeight="1">
      <c r="C9553" s="27" t="s">
        <v>81</v>
      </c>
      <c r="D9553" s="27" t="s">
        <v>91</v>
      </c>
      <c r="E9553" s="28"/>
      <c r="F9553" s="28"/>
      <c r="G9553" s="28"/>
      <c r="H9553" s="33"/>
      <c r="I9553" s="28"/>
    </row>
    <row r="9554" spans="2:13" ht="15" customHeight="1">
      <c r="C9554" s="28"/>
      <c r="D9554" s="27" t="s">
        <v>2952</v>
      </c>
      <c r="E9554" s="27" t="s">
        <v>2953</v>
      </c>
      <c r="F9554" s="27" t="s">
        <v>2792</v>
      </c>
      <c r="G9554" s="27">
        <v>1.7000000000000001E-2</v>
      </c>
      <c r="H9554" s="30">
        <f>VLOOKUP(E9554,[404]PERALATAN!$C:$F,4,0)</f>
        <v>43400</v>
      </c>
      <c r="I9554" s="31">
        <f t="shared" ref="I9554" si="1098">+G9554*H9554</f>
        <v>737.80000000000007</v>
      </c>
    </row>
    <row r="9555" spans="2:13" ht="15" customHeight="1">
      <c r="C9555" s="28"/>
      <c r="D9555" s="28"/>
      <c r="E9555" s="28"/>
      <c r="F9555" s="34" t="s">
        <v>92</v>
      </c>
      <c r="G9555" s="35"/>
      <c r="H9555" s="33"/>
      <c r="I9555" s="45">
        <f>SUM(I9554)</f>
        <v>737.80000000000007</v>
      </c>
    </row>
    <row r="9556" spans="2:13" ht="15" customHeight="1">
      <c r="C9556" s="27" t="s">
        <v>82</v>
      </c>
      <c r="D9556" s="27" t="s">
        <v>93</v>
      </c>
      <c r="E9556" s="28"/>
      <c r="F9556" s="28"/>
      <c r="G9556" s="28"/>
      <c r="H9556" s="33"/>
      <c r="I9556" s="36">
        <f>I9549+I9552+I9555</f>
        <v>23778.799999999999</v>
      </c>
    </row>
    <row r="9557" spans="2:13" ht="15" customHeight="1">
      <c r="C9557" s="27" t="s">
        <v>83</v>
      </c>
      <c r="D9557" s="27" t="str">
        <f>+"Overhead &amp; Profit "&amp;$L$3*100&amp;"%"</f>
        <v>Overhead &amp; Profit 9,5%</v>
      </c>
      <c r="E9557" s="28"/>
      <c r="F9557" s="28"/>
      <c r="G9557" s="27">
        <f>$L$3</f>
        <v>9.5000000000000001E-2</v>
      </c>
      <c r="H9557" s="28"/>
      <c r="I9557" s="36">
        <f>G9557*I9556</f>
        <v>2258.9859999999999</v>
      </c>
    </row>
    <row r="9558" spans="2:13" ht="15" customHeight="1">
      <c r="B9558" s="37" t="str">
        <f>+$M$18&amp;J9558</f>
        <v>PTP5</v>
      </c>
      <c r="C9558" s="27" t="s">
        <v>1</v>
      </c>
      <c r="D9558" s="27" t="s">
        <v>94</v>
      </c>
      <c r="E9558" s="28"/>
      <c r="F9558" s="28"/>
      <c r="G9558" s="28"/>
      <c r="H9558" s="33"/>
      <c r="I9558" s="36">
        <f>SUM(I9556:I9557)</f>
        <v>26037.786</v>
      </c>
      <c r="J9558" s="21">
        <v>5</v>
      </c>
    </row>
    <row r="9559" spans="2:13" ht="15" customHeight="1">
      <c r="B9559" s="26"/>
    </row>
    <row r="9560" spans="2:13" ht="15" customHeight="1">
      <c r="B9560" s="26"/>
      <c r="C9560" s="21" t="str">
        <f>VLOOKUP(B9575,'REKAP ANALISA'!$C:$G,3,0)</f>
        <v>(K3) Pemotongan 1 buah pipa PVC Ø 250 mm</v>
      </c>
    </row>
    <row r="9561" spans="2:13" ht="15" customHeight="1">
      <c r="C9561" s="27" t="s">
        <v>0</v>
      </c>
      <c r="D9561" s="27" t="s">
        <v>60</v>
      </c>
      <c r="E9561" s="27" t="s">
        <v>59</v>
      </c>
      <c r="F9561" s="27" t="s">
        <v>61</v>
      </c>
      <c r="G9561" s="27" t="s">
        <v>62</v>
      </c>
      <c r="H9561" s="27" t="s">
        <v>85</v>
      </c>
      <c r="I9561" s="27" t="s">
        <v>86</v>
      </c>
    </row>
    <row r="9562" spans="2:13">
      <c r="C9562" s="27" t="s">
        <v>14</v>
      </c>
      <c r="D9562" s="27" t="s">
        <v>87</v>
      </c>
      <c r="E9562" s="28"/>
      <c r="F9562" s="28"/>
      <c r="G9562" s="28"/>
      <c r="H9562" s="28"/>
      <c r="I9562" s="28"/>
      <c r="M9562" s="21"/>
    </row>
    <row r="9563" spans="2:13">
      <c r="C9563" s="28"/>
      <c r="D9563" s="27" t="s">
        <v>53</v>
      </c>
      <c r="E9563" s="27" t="s">
        <v>63</v>
      </c>
      <c r="F9563" s="29" t="s">
        <v>50</v>
      </c>
      <c r="G9563" s="27">
        <v>0.128</v>
      </c>
      <c r="H9563" s="30">
        <f>VLOOKUP(E9563,UPAH!$C:$F,4,0)</f>
        <v>93000</v>
      </c>
      <c r="I9563" s="31">
        <f t="shared" ref="I9563:I9565" si="1099">+G9563*H9563</f>
        <v>11904</v>
      </c>
      <c r="M9563" s="21"/>
    </row>
    <row r="9564" spans="2:13" ht="15" customHeight="1">
      <c r="C9564" s="28"/>
      <c r="D9564" s="27" t="s">
        <v>2787</v>
      </c>
      <c r="E9564" s="27" t="s">
        <v>64</v>
      </c>
      <c r="F9564" s="29" t="s">
        <v>50</v>
      </c>
      <c r="G9564" s="27">
        <v>6.4000000000000001E-2</v>
      </c>
      <c r="H9564" s="30">
        <f>VLOOKUP(E9564,UPAH!$C:$F,4,0)</f>
        <v>98000</v>
      </c>
      <c r="I9564" s="31">
        <f t="shared" si="1099"/>
        <v>6272</v>
      </c>
    </row>
    <row r="9565" spans="2:13" ht="15" customHeight="1">
      <c r="C9565" s="28"/>
      <c r="D9565" s="27" t="s">
        <v>49</v>
      </c>
      <c r="E9565" s="27" t="s">
        <v>66</v>
      </c>
      <c r="F9565" s="29" t="s">
        <v>50</v>
      </c>
      <c r="G9565" s="27">
        <v>1.2999999999999999E-2</v>
      </c>
      <c r="H9565" s="30">
        <f>VLOOKUP(E9565,UPAH!$C:$F,4,0)</f>
        <v>111000</v>
      </c>
      <c r="I9565" s="31">
        <f t="shared" si="1099"/>
        <v>1443</v>
      </c>
    </row>
    <row r="9566" spans="2:13" ht="15" customHeight="1">
      <c r="C9566" s="28"/>
      <c r="D9566" s="28"/>
      <c r="E9566" s="28"/>
      <c r="F9566" s="34" t="s">
        <v>88</v>
      </c>
      <c r="G9566" s="35"/>
      <c r="H9566" s="33"/>
      <c r="I9566" s="45">
        <f>SUM(I9563:I9565)</f>
        <v>19619</v>
      </c>
    </row>
    <row r="9567" spans="2:13" ht="15" customHeight="1">
      <c r="C9567" s="27" t="s">
        <v>80</v>
      </c>
      <c r="D9567" s="27" t="s">
        <v>89</v>
      </c>
      <c r="E9567" s="28"/>
      <c r="F9567" s="28"/>
      <c r="G9567" s="28"/>
      <c r="H9567" s="33"/>
      <c r="I9567" s="28"/>
    </row>
    <row r="9568" spans="2:13" ht="15" customHeight="1">
      <c r="C9568" s="28"/>
      <c r="D9568" s="27" t="s">
        <v>2801</v>
      </c>
      <c r="E9568" s="27" t="s">
        <v>2802</v>
      </c>
      <c r="F9568" s="30" t="str">
        <f>VLOOKUP(E9568,MATERIAL!$C:$F,3,0)</f>
        <v>m</v>
      </c>
      <c r="G9568" s="27">
        <v>1</v>
      </c>
      <c r="H9568" s="30">
        <f>VLOOKUP(E9568,MATERIAL!$C:$F,4,0)</f>
        <v>14800</v>
      </c>
      <c r="I9568" s="31">
        <f t="shared" ref="I9568" si="1100">+G9568*H9568</f>
        <v>14800</v>
      </c>
    </row>
    <row r="9569" spans="2:13" ht="15" customHeight="1">
      <c r="C9569" s="28"/>
      <c r="D9569" s="28"/>
      <c r="E9569" s="28"/>
      <c r="F9569" s="34" t="s">
        <v>90</v>
      </c>
      <c r="G9569" s="35"/>
      <c r="H9569" s="33"/>
      <c r="I9569" s="32">
        <f>SUM(I9568)</f>
        <v>14800</v>
      </c>
    </row>
    <row r="9570" spans="2:13" ht="15" customHeight="1">
      <c r="C9570" s="27" t="s">
        <v>81</v>
      </c>
      <c r="D9570" s="27" t="s">
        <v>91</v>
      </c>
      <c r="E9570" s="28"/>
      <c r="F9570" s="28"/>
      <c r="G9570" s="28"/>
      <c r="H9570" s="33"/>
      <c r="I9570" s="28"/>
    </row>
    <row r="9571" spans="2:13" ht="15" customHeight="1">
      <c r="C9571" s="28"/>
      <c r="D9571" s="27" t="s">
        <v>2952</v>
      </c>
      <c r="E9571" s="27" t="s">
        <v>2953</v>
      </c>
      <c r="F9571" s="27" t="s">
        <v>2792</v>
      </c>
      <c r="G9571" s="27">
        <v>0.03</v>
      </c>
      <c r="H9571" s="30">
        <f>VLOOKUP(E9571,[404]PERALATAN!$C:$F,4,0)</f>
        <v>43400</v>
      </c>
      <c r="I9571" s="31">
        <f t="shared" ref="I9571" si="1101">+G9571*H9571</f>
        <v>1302</v>
      </c>
    </row>
    <row r="9572" spans="2:13" ht="15" customHeight="1">
      <c r="C9572" s="28"/>
      <c r="D9572" s="28"/>
      <c r="E9572" s="28"/>
      <c r="F9572" s="34" t="s">
        <v>92</v>
      </c>
      <c r="G9572" s="35"/>
      <c r="H9572" s="33"/>
      <c r="I9572" s="45">
        <f>SUM(I9571)</f>
        <v>1302</v>
      </c>
    </row>
    <row r="9573" spans="2:13" ht="15" customHeight="1">
      <c r="C9573" s="27" t="s">
        <v>82</v>
      </c>
      <c r="D9573" s="27" t="s">
        <v>93</v>
      </c>
      <c r="E9573" s="28"/>
      <c r="F9573" s="28"/>
      <c r="G9573" s="28"/>
      <c r="H9573" s="33"/>
      <c r="I9573" s="36">
        <f>I9566+I9569+I9572</f>
        <v>35721</v>
      </c>
    </row>
    <row r="9574" spans="2:13" ht="15" customHeight="1">
      <c r="C9574" s="27" t="s">
        <v>83</v>
      </c>
      <c r="D9574" s="27" t="str">
        <f>+"Overhead &amp; Profit "&amp;$L$3*100&amp;"%"</f>
        <v>Overhead &amp; Profit 9,5%</v>
      </c>
      <c r="E9574" s="28"/>
      <c r="F9574" s="28"/>
      <c r="G9574" s="27">
        <f>$L$3</f>
        <v>9.5000000000000001E-2</v>
      </c>
      <c r="H9574" s="28"/>
      <c r="I9574" s="36">
        <f>G9574*I9573</f>
        <v>3393.4949999999999</v>
      </c>
    </row>
    <row r="9575" spans="2:13" ht="15" customHeight="1">
      <c r="B9575" s="37" t="str">
        <f>+$M$18&amp;J9575</f>
        <v>PTP6</v>
      </c>
      <c r="C9575" s="27" t="s">
        <v>1</v>
      </c>
      <c r="D9575" s="27" t="s">
        <v>94</v>
      </c>
      <c r="E9575" s="28"/>
      <c r="F9575" s="28"/>
      <c r="G9575" s="28"/>
      <c r="H9575" s="33"/>
      <c r="I9575" s="36">
        <f>SUM(I9573:I9574)</f>
        <v>39114.495000000003</v>
      </c>
      <c r="J9575" s="21">
        <v>6</v>
      </c>
    </row>
    <row r="9576" spans="2:13" ht="15" customHeight="1">
      <c r="B9576" s="26"/>
    </row>
    <row r="9577" spans="2:13" ht="15" customHeight="1">
      <c r="B9577" s="26"/>
      <c r="C9577" s="21" t="str">
        <f>VLOOKUP(B9592,'REKAP ANALISA'!$C:$G,3,0)</f>
        <v>(K3) Pemotongan 1 buah pipa PVC Ø 300 mm</v>
      </c>
    </row>
    <row r="9578" spans="2:13" ht="15" customHeight="1">
      <c r="C9578" s="27" t="s">
        <v>0</v>
      </c>
      <c r="D9578" s="27" t="s">
        <v>60</v>
      </c>
      <c r="E9578" s="27" t="s">
        <v>59</v>
      </c>
      <c r="F9578" s="27" t="s">
        <v>61</v>
      </c>
      <c r="G9578" s="27" t="s">
        <v>62</v>
      </c>
      <c r="H9578" s="27" t="s">
        <v>85</v>
      </c>
      <c r="I9578" s="27" t="s">
        <v>86</v>
      </c>
    </row>
    <row r="9579" spans="2:13">
      <c r="C9579" s="27" t="s">
        <v>14</v>
      </c>
      <c r="D9579" s="27" t="s">
        <v>87</v>
      </c>
      <c r="E9579" s="28"/>
      <c r="F9579" s="28"/>
      <c r="G9579" s="28"/>
      <c r="H9579" s="28"/>
      <c r="I9579" s="28"/>
      <c r="M9579" s="21"/>
    </row>
    <row r="9580" spans="2:13">
      <c r="C9580" s="28"/>
      <c r="D9580" s="27" t="s">
        <v>53</v>
      </c>
      <c r="E9580" s="27" t="s">
        <v>63</v>
      </c>
      <c r="F9580" s="29" t="s">
        <v>50</v>
      </c>
      <c r="G9580" s="27">
        <v>0.155</v>
      </c>
      <c r="H9580" s="30">
        <f>VLOOKUP(E9580,UPAH!$C:$F,4,0)</f>
        <v>93000</v>
      </c>
      <c r="I9580" s="31">
        <f t="shared" ref="I9580:I9582" si="1102">+G9580*H9580</f>
        <v>14415</v>
      </c>
      <c r="M9580" s="21"/>
    </row>
    <row r="9581" spans="2:13" ht="15" customHeight="1">
      <c r="C9581" s="28"/>
      <c r="D9581" s="27" t="s">
        <v>2787</v>
      </c>
      <c r="E9581" s="27" t="s">
        <v>64</v>
      </c>
      <c r="F9581" s="29" t="s">
        <v>50</v>
      </c>
      <c r="G9581" s="27">
        <v>7.6999999999999999E-2</v>
      </c>
      <c r="H9581" s="30">
        <f>VLOOKUP(E9581,UPAH!$C:$F,4,0)</f>
        <v>98000</v>
      </c>
      <c r="I9581" s="31">
        <f t="shared" si="1102"/>
        <v>7546</v>
      </c>
    </row>
    <row r="9582" spans="2:13" ht="15" customHeight="1">
      <c r="C9582" s="28"/>
      <c r="D9582" s="27" t="s">
        <v>49</v>
      </c>
      <c r="E9582" s="27" t="s">
        <v>66</v>
      </c>
      <c r="F9582" s="29" t="s">
        <v>50</v>
      </c>
      <c r="G9582" s="27">
        <v>1.4999999999999999E-2</v>
      </c>
      <c r="H9582" s="30">
        <f>VLOOKUP(E9582,UPAH!$C:$F,4,0)</f>
        <v>111000</v>
      </c>
      <c r="I9582" s="31">
        <f t="shared" si="1102"/>
        <v>1665</v>
      </c>
    </row>
    <row r="9583" spans="2:13" ht="15" customHeight="1">
      <c r="C9583" s="28"/>
      <c r="D9583" s="28"/>
      <c r="E9583" s="28"/>
      <c r="F9583" s="34" t="s">
        <v>88</v>
      </c>
      <c r="G9583" s="35"/>
      <c r="H9583" s="33"/>
      <c r="I9583" s="45">
        <f>SUM(I9580:I9582)</f>
        <v>23626</v>
      </c>
    </row>
    <row r="9584" spans="2:13" ht="15" customHeight="1">
      <c r="C9584" s="27" t="s">
        <v>80</v>
      </c>
      <c r="D9584" s="27" t="s">
        <v>89</v>
      </c>
      <c r="E9584" s="28"/>
      <c r="F9584" s="28"/>
      <c r="G9584" s="28"/>
      <c r="H9584" s="33"/>
      <c r="I9584" s="28"/>
    </row>
    <row r="9585" spans="2:13" ht="15" customHeight="1">
      <c r="C9585" s="28"/>
      <c r="D9585" s="27" t="s">
        <v>2803</v>
      </c>
      <c r="E9585" s="27" t="s">
        <v>2804</v>
      </c>
      <c r="F9585" s="30" t="str">
        <f>VLOOKUP(E9585,MATERIAL!$C:$F,3,0)</f>
        <v>m</v>
      </c>
      <c r="G9585" s="27">
        <v>1</v>
      </c>
      <c r="H9585" s="30">
        <f>VLOOKUP(E9585,MATERIAL!$C:$F,4,0)</f>
        <v>19900</v>
      </c>
      <c r="I9585" s="31">
        <f t="shared" ref="I9585" si="1103">+G9585*H9585</f>
        <v>19900</v>
      </c>
    </row>
    <row r="9586" spans="2:13" ht="15" customHeight="1">
      <c r="C9586" s="28"/>
      <c r="D9586" s="28"/>
      <c r="E9586" s="28"/>
      <c r="F9586" s="34" t="s">
        <v>90</v>
      </c>
      <c r="G9586" s="35"/>
      <c r="H9586" s="33"/>
      <c r="I9586" s="32">
        <f>SUM(I9585)</f>
        <v>19900</v>
      </c>
    </row>
    <row r="9587" spans="2:13" ht="15" customHeight="1">
      <c r="C9587" s="27" t="s">
        <v>81</v>
      </c>
      <c r="D9587" s="27" t="s">
        <v>91</v>
      </c>
      <c r="E9587" s="28"/>
      <c r="F9587" s="28"/>
      <c r="G9587" s="28"/>
      <c r="H9587" s="33"/>
      <c r="I9587" s="28"/>
    </row>
    <row r="9588" spans="2:13" ht="15" customHeight="1">
      <c r="C9588" s="28"/>
      <c r="D9588" s="27" t="s">
        <v>2952</v>
      </c>
      <c r="E9588" s="27" t="s">
        <v>2953</v>
      </c>
      <c r="F9588" s="27" t="s">
        <v>2792</v>
      </c>
      <c r="G9588" s="27">
        <v>3.6999999999999998E-2</v>
      </c>
      <c r="H9588" s="30">
        <f>VLOOKUP(E9588,[404]PERALATAN!$C:$F,4,0)</f>
        <v>43400</v>
      </c>
      <c r="I9588" s="31">
        <f t="shared" ref="I9588" si="1104">+G9588*H9588</f>
        <v>1605.8</v>
      </c>
    </row>
    <row r="9589" spans="2:13" ht="15" customHeight="1">
      <c r="C9589" s="28"/>
      <c r="D9589" s="28"/>
      <c r="E9589" s="28"/>
      <c r="F9589" s="34" t="s">
        <v>92</v>
      </c>
      <c r="G9589" s="35"/>
      <c r="H9589" s="33"/>
      <c r="I9589" s="45">
        <f>SUM(I9588)</f>
        <v>1605.8</v>
      </c>
    </row>
    <row r="9590" spans="2:13" ht="15" customHeight="1">
      <c r="C9590" s="27" t="s">
        <v>82</v>
      </c>
      <c r="D9590" s="27" t="s">
        <v>93</v>
      </c>
      <c r="E9590" s="28"/>
      <c r="F9590" s="28"/>
      <c r="G9590" s="28"/>
      <c r="H9590" s="33"/>
      <c r="I9590" s="36">
        <f>I9583+I9586+I9589</f>
        <v>45131.8</v>
      </c>
    </row>
    <row r="9591" spans="2:13" ht="15" customHeight="1">
      <c r="C9591" s="27" t="s">
        <v>83</v>
      </c>
      <c r="D9591" s="27" t="str">
        <f>+"Overhead &amp; Profit "&amp;$L$3*100&amp;"%"</f>
        <v>Overhead &amp; Profit 9,5%</v>
      </c>
      <c r="E9591" s="28"/>
      <c r="F9591" s="28"/>
      <c r="G9591" s="27">
        <f>$L$3</f>
        <v>9.5000000000000001E-2</v>
      </c>
      <c r="H9591" s="28"/>
      <c r="I9591" s="36">
        <f>G9591*I9590</f>
        <v>4287.5210000000006</v>
      </c>
    </row>
    <row r="9592" spans="2:13" ht="15" customHeight="1">
      <c r="B9592" s="37" t="str">
        <f>+$M$18&amp;J9592</f>
        <v>PTP7</v>
      </c>
      <c r="C9592" s="27" t="s">
        <v>1</v>
      </c>
      <c r="D9592" s="27" t="s">
        <v>94</v>
      </c>
      <c r="E9592" s="28"/>
      <c r="F9592" s="28"/>
      <c r="G9592" s="28"/>
      <c r="H9592" s="33"/>
      <c r="I9592" s="36">
        <f>SUM(I9590:I9591)</f>
        <v>49419.321000000004</v>
      </c>
      <c r="J9592" s="21">
        <v>7</v>
      </c>
    </row>
    <row r="9593" spans="2:13" ht="15" customHeight="1">
      <c r="B9593" s="26"/>
    </row>
    <row r="9594" spans="2:13" ht="15" customHeight="1">
      <c r="B9594" s="26"/>
      <c r="C9594" s="21" t="str">
        <f>VLOOKUP(B9609,'REKAP ANALISA'!$C:$G,3,0)</f>
        <v>(K3) Pemotongan 1 buah pipa PVC Ø 400 mm</v>
      </c>
    </row>
    <row r="9595" spans="2:13" ht="15" customHeight="1">
      <c r="C9595" s="27" t="s">
        <v>0</v>
      </c>
      <c r="D9595" s="27" t="s">
        <v>60</v>
      </c>
      <c r="E9595" s="27" t="s">
        <v>59</v>
      </c>
      <c r="F9595" s="27" t="s">
        <v>61</v>
      </c>
      <c r="G9595" s="27" t="s">
        <v>62</v>
      </c>
      <c r="H9595" s="27" t="s">
        <v>85</v>
      </c>
      <c r="I9595" s="27" t="s">
        <v>86</v>
      </c>
    </row>
    <row r="9596" spans="2:13">
      <c r="C9596" s="27" t="s">
        <v>14</v>
      </c>
      <c r="D9596" s="27" t="s">
        <v>87</v>
      </c>
      <c r="E9596" s="28"/>
      <c r="F9596" s="28"/>
      <c r="G9596" s="28"/>
      <c r="H9596" s="28"/>
      <c r="I9596" s="28"/>
      <c r="M9596" s="21"/>
    </row>
    <row r="9597" spans="2:13">
      <c r="C9597" s="28"/>
      <c r="D9597" s="27" t="s">
        <v>53</v>
      </c>
      <c r="E9597" s="27" t="s">
        <v>63</v>
      </c>
      <c r="F9597" s="29" t="s">
        <v>50</v>
      </c>
      <c r="G9597" s="27">
        <v>0.33100000000000002</v>
      </c>
      <c r="H9597" s="30">
        <f>VLOOKUP(E9597,UPAH!$C:$F,4,0)</f>
        <v>93000</v>
      </c>
      <c r="I9597" s="31">
        <f t="shared" ref="I9597:I9599" si="1105">+G9597*H9597</f>
        <v>30783</v>
      </c>
      <c r="M9597" s="21"/>
    </row>
    <row r="9598" spans="2:13" ht="15" customHeight="1">
      <c r="C9598" s="28"/>
      <c r="D9598" s="27" t="s">
        <v>2787</v>
      </c>
      <c r="E9598" s="27" t="s">
        <v>64</v>
      </c>
      <c r="F9598" s="29" t="s">
        <v>50</v>
      </c>
      <c r="G9598" s="27">
        <v>0.16600000000000001</v>
      </c>
      <c r="H9598" s="30">
        <f>VLOOKUP(E9598,UPAH!$C:$F,4,0)</f>
        <v>98000</v>
      </c>
      <c r="I9598" s="31">
        <f t="shared" si="1105"/>
        <v>16268</v>
      </c>
    </row>
    <row r="9599" spans="2:13" ht="15" customHeight="1">
      <c r="C9599" s="28"/>
      <c r="D9599" s="27" t="s">
        <v>49</v>
      </c>
      <c r="E9599" s="27" t="s">
        <v>66</v>
      </c>
      <c r="F9599" s="29" t="s">
        <v>50</v>
      </c>
      <c r="G9599" s="27">
        <v>3.3000000000000002E-2</v>
      </c>
      <c r="H9599" s="30">
        <f>VLOOKUP(E9599,UPAH!$C:$F,4,0)</f>
        <v>111000</v>
      </c>
      <c r="I9599" s="31">
        <f t="shared" si="1105"/>
        <v>3663</v>
      </c>
    </row>
    <row r="9600" spans="2:13" ht="15" customHeight="1">
      <c r="C9600" s="28"/>
      <c r="D9600" s="28"/>
      <c r="E9600" s="28"/>
      <c r="F9600" s="34" t="s">
        <v>88</v>
      </c>
      <c r="G9600" s="35"/>
      <c r="H9600" s="33"/>
      <c r="I9600" s="45">
        <f>SUM(I9597:I9599)</f>
        <v>50714</v>
      </c>
    </row>
    <row r="9601" spans="2:13" ht="15" customHeight="1">
      <c r="C9601" s="27" t="s">
        <v>80</v>
      </c>
      <c r="D9601" s="27" t="s">
        <v>89</v>
      </c>
      <c r="E9601" s="28"/>
      <c r="F9601" s="28"/>
      <c r="G9601" s="28"/>
      <c r="H9601" s="33"/>
      <c r="I9601" s="28"/>
    </row>
    <row r="9602" spans="2:13" ht="15" customHeight="1">
      <c r="C9602" s="28"/>
      <c r="D9602" s="27" t="s">
        <v>2805</v>
      </c>
      <c r="E9602" s="27" t="s">
        <v>2806</v>
      </c>
      <c r="F9602" s="30" t="str">
        <f>VLOOKUP(E9602,MATERIAL!$C:$F,3,0)</f>
        <v>m</v>
      </c>
      <c r="G9602" s="27">
        <v>1</v>
      </c>
      <c r="H9602" s="30">
        <f>VLOOKUP(E9602,MATERIAL!$C:$F,4,0)</f>
        <v>26800</v>
      </c>
      <c r="I9602" s="31">
        <f t="shared" ref="I9602" si="1106">+G9602*H9602</f>
        <v>26800</v>
      </c>
    </row>
    <row r="9603" spans="2:13" ht="15" customHeight="1">
      <c r="C9603" s="28"/>
      <c r="D9603" s="28"/>
      <c r="E9603" s="28"/>
      <c r="F9603" s="34" t="s">
        <v>90</v>
      </c>
      <c r="G9603" s="35"/>
      <c r="H9603" s="33"/>
      <c r="I9603" s="32">
        <f>SUM(I9602)</f>
        <v>26800</v>
      </c>
    </row>
    <row r="9604" spans="2:13" ht="15" customHeight="1">
      <c r="C9604" s="27" t="s">
        <v>81</v>
      </c>
      <c r="D9604" s="27" t="s">
        <v>91</v>
      </c>
      <c r="E9604" s="28"/>
      <c r="F9604" s="28"/>
      <c r="G9604" s="28"/>
      <c r="H9604" s="33"/>
      <c r="I9604" s="28"/>
    </row>
    <row r="9605" spans="2:13" ht="15" customHeight="1">
      <c r="C9605" s="28"/>
      <c r="D9605" s="27" t="s">
        <v>2952</v>
      </c>
      <c r="E9605" s="27" t="s">
        <v>2953</v>
      </c>
      <c r="F9605" s="27" t="s">
        <v>2792</v>
      </c>
      <c r="G9605" s="27">
        <v>8.5999999999999993E-2</v>
      </c>
      <c r="H9605" s="30">
        <f>VLOOKUP(E9605,[404]PERALATAN!$C:$F,4,0)</f>
        <v>43400</v>
      </c>
      <c r="I9605" s="31">
        <f t="shared" ref="I9605" si="1107">+G9605*H9605</f>
        <v>3732.3999999999996</v>
      </c>
    </row>
    <row r="9606" spans="2:13" ht="15" customHeight="1">
      <c r="C9606" s="28"/>
      <c r="D9606" s="28"/>
      <c r="E9606" s="28"/>
      <c r="F9606" s="34" t="s">
        <v>92</v>
      </c>
      <c r="G9606" s="35"/>
      <c r="H9606" s="33"/>
      <c r="I9606" s="45">
        <f>SUM(I9605)</f>
        <v>3732.3999999999996</v>
      </c>
    </row>
    <row r="9607" spans="2:13" ht="15" customHeight="1">
      <c r="C9607" s="27" t="s">
        <v>82</v>
      </c>
      <c r="D9607" s="27" t="s">
        <v>93</v>
      </c>
      <c r="E9607" s="28"/>
      <c r="F9607" s="28"/>
      <c r="G9607" s="28"/>
      <c r="H9607" s="33"/>
      <c r="I9607" s="36">
        <f>I9600+I9603+I9606</f>
        <v>81246.399999999994</v>
      </c>
    </row>
    <row r="9608" spans="2:13" ht="15" customHeight="1">
      <c r="C9608" s="27" t="s">
        <v>83</v>
      </c>
      <c r="D9608" s="27" t="str">
        <f>+"Overhead &amp; Profit "&amp;$L$3*100&amp;"%"</f>
        <v>Overhead &amp; Profit 9,5%</v>
      </c>
      <c r="E9608" s="28"/>
      <c r="F9608" s="28"/>
      <c r="G9608" s="27">
        <f>$L$3</f>
        <v>9.5000000000000001E-2</v>
      </c>
      <c r="H9608" s="28"/>
      <c r="I9608" s="36">
        <f>G9608*I9607</f>
        <v>7718.4079999999994</v>
      </c>
    </row>
    <row r="9609" spans="2:13" ht="15" customHeight="1">
      <c r="B9609" s="37" t="str">
        <f>+$M$18&amp;J9609</f>
        <v>PTP8</v>
      </c>
      <c r="C9609" s="27" t="s">
        <v>1</v>
      </c>
      <c r="D9609" s="27" t="s">
        <v>94</v>
      </c>
      <c r="E9609" s="28"/>
      <c r="F9609" s="28"/>
      <c r="G9609" s="28"/>
      <c r="H9609" s="33"/>
      <c r="I9609" s="36">
        <f>SUM(I9607:I9608)</f>
        <v>88964.80799999999</v>
      </c>
      <c r="J9609" s="21">
        <v>8</v>
      </c>
    </row>
    <row r="9610" spans="2:13" ht="15" customHeight="1">
      <c r="B9610" s="26"/>
    </row>
    <row r="9611" spans="2:13" ht="15" customHeight="1">
      <c r="B9611" s="26"/>
      <c r="C9611" s="21" t="str">
        <f>VLOOKUP(B9626,'REKAP ANALISA'!$C:$G,3,0)</f>
        <v>(K3) Pemotongan 1 buah pipa PVC Ø 450 mm</v>
      </c>
    </row>
    <row r="9612" spans="2:13" ht="15" customHeight="1">
      <c r="C9612" s="27" t="s">
        <v>0</v>
      </c>
      <c r="D9612" s="27" t="s">
        <v>60</v>
      </c>
      <c r="E9612" s="27" t="s">
        <v>59</v>
      </c>
      <c r="F9612" s="27" t="s">
        <v>61</v>
      </c>
      <c r="G9612" s="27" t="s">
        <v>62</v>
      </c>
      <c r="H9612" s="27" t="s">
        <v>85</v>
      </c>
      <c r="I9612" s="27" t="s">
        <v>86</v>
      </c>
    </row>
    <row r="9613" spans="2:13">
      <c r="C9613" s="27" t="s">
        <v>14</v>
      </c>
      <c r="D9613" s="27" t="s">
        <v>87</v>
      </c>
      <c r="E9613" s="28"/>
      <c r="F9613" s="28"/>
      <c r="G9613" s="28"/>
      <c r="H9613" s="28"/>
      <c r="I9613" s="28"/>
      <c r="M9613" s="21"/>
    </row>
    <row r="9614" spans="2:13">
      <c r="C9614" s="28"/>
      <c r="D9614" s="27" t="s">
        <v>53</v>
      </c>
      <c r="E9614" s="27" t="s">
        <v>63</v>
      </c>
      <c r="F9614" s="29" t="s">
        <v>50</v>
      </c>
      <c r="G9614" s="27">
        <v>0.42</v>
      </c>
      <c r="H9614" s="30">
        <f>VLOOKUP(E9614,UPAH!$C:$F,4,0)</f>
        <v>93000</v>
      </c>
      <c r="I9614" s="31">
        <f t="shared" ref="I9614:I9616" si="1108">+G9614*H9614</f>
        <v>39060</v>
      </c>
      <c r="M9614" s="21"/>
    </row>
    <row r="9615" spans="2:13" ht="15" customHeight="1">
      <c r="C9615" s="28"/>
      <c r="D9615" s="27" t="s">
        <v>2787</v>
      </c>
      <c r="E9615" s="27" t="s">
        <v>64</v>
      </c>
      <c r="F9615" s="29" t="s">
        <v>50</v>
      </c>
      <c r="G9615" s="27">
        <v>0.21</v>
      </c>
      <c r="H9615" s="30">
        <f>VLOOKUP(E9615,UPAH!$C:$F,4,0)</f>
        <v>98000</v>
      </c>
      <c r="I9615" s="31">
        <f t="shared" si="1108"/>
        <v>20580</v>
      </c>
    </row>
    <row r="9616" spans="2:13" ht="15" customHeight="1">
      <c r="C9616" s="28"/>
      <c r="D9616" s="27" t="s">
        <v>49</v>
      </c>
      <c r="E9616" s="27" t="s">
        <v>66</v>
      </c>
      <c r="F9616" s="29" t="s">
        <v>50</v>
      </c>
      <c r="G9616" s="27">
        <v>4.2000000000000003E-2</v>
      </c>
      <c r="H9616" s="30">
        <f>VLOOKUP(E9616,UPAH!$C:$F,4,0)</f>
        <v>111000</v>
      </c>
      <c r="I9616" s="31">
        <f t="shared" si="1108"/>
        <v>4662</v>
      </c>
    </row>
    <row r="9617" spans="2:13" ht="15" customHeight="1">
      <c r="C9617" s="28"/>
      <c r="D9617" s="28"/>
      <c r="E9617" s="28"/>
      <c r="F9617" s="34" t="s">
        <v>88</v>
      </c>
      <c r="G9617" s="35"/>
      <c r="H9617" s="33"/>
      <c r="I9617" s="45">
        <f>SUM(I9614:I9616)</f>
        <v>64302</v>
      </c>
    </row>
    <row r="9618" spans="2:13" ht="15" customHeight="1">
      <c r="C9618" s="27" t="s">
        <v>80</v>
      </c>
      <c r="D9618" s="27" t="s">
        <v>89</v>
      </c>
      <c r="E9618" s="28"/>
      <c r="F9618" s="28"/>
      <c r="G9618" s="28"/>
      <c r="H9618" s="33"/>
      <c r="I9618" s="28"/>
    </row>
    <row r="9619" spans="2:13" ht="15" customHeight="1">
      <c r="C9619" s="28"/>
      <c r="D9619" s="27" t="s">
        <v>2807</v>
      </c>
      <c r="E9619" s="27" t="s">
        <v>2808</v>
      </c>
      <c r="F9619" s="30" t="str">
        <f>VLOOKUP(E9619,MATERIAL!$C:$F,3,0)</f>
        <v>m</v>
      </c>
      <c r="G9619" s="27">
        <v>1</v>
      </c>
      <c r="H9619" s="30">
        <f>VLOOKUP(E9619,MATERIAL!$C:$F,4,0)</f>
        <v>32100</v>
      </c>
      <c r="I9619" s="31">
        <f t="shared" ref="I9619" si="1109">+G9619*H9619</f>
        <v>32100</v>
      </c>
    </row>
    <row r="9620" spans="2:13" ht="15" customHeight="1">
      <c r="C9620" s="28"/>
      <c r="D9620" s="28"/>
      <c r="E9620" s="28"/>
      <c r="F9620" s="34" t="s">
        <v>90</v>
      </c>
      <c r="G9620" s="35"/>
      <c r="H9620" s="33"/>
      <c r="I9620" s="32">
        <f>SUM(I9619)</f>
        <v>32100</v>
      </c>
    </row>
    <row r="9621" spans="2:13" ht="15" customHeight="1">
      <c r="C9621" s="27" t="s">
        <v>81</v>
      </c>
      <c r="D9621" s="27" t="s">
        <v>91</v>
      </c>
      <c r="E9621" s="28"/>
      <c r="F9621" s="28"/>
      <c r="G9621" s="28"/>
      <c r="H9621" s="33"/>
      <c r="I9621" s="28"/>
    </row>
    <row r="9622" spans="2:13" ht="15" customHeight="1">
      <c r="C9622" s="28"/>
      <c r="D9622" s="27" t="s">
        <v>2954</v>
      </c>
      <c r="E9622" s="27" t="s">
        <v>2955</v>
      </c>
      <c r="F9622" s="27" t="s">
        <v>2792</v>
      </c>
      <c r="G9622" s="27">
        <v>5.3999999999999999E-2</v>
      </c>
      <c r="H9622" s="30">
        <f>VLOOKUP(E9622,[404]PERALATAN!$C:$F,4,0)</f>
        <v>60200</v>
      </c>
      <c r="I9622" s="31">
        <f t="shared" ref="I9622" si="1110">+G9622*H9622</f>
        <v>3250.8</v>
      </c>
    </row>
    <row r="9623" spans="2:13" ht="15" customHeight="1">
      <c r="C9623" s="28"/>
      <c r="D9623" s="28"/>
      <c r="E9623" s="28"/>
      <c r="F9623" s="34" t="s">
        <v>92</v>
      </c>
      <c r="G9623" s="35"/>
      <c r="H9623" s="33"/>
      <c r="I9623" s="45">
        <f>SUM(I9622)</f>
        <v>3250.8</v>
      </c>
    </row>
    <row r="9624" spans="2:13" ht="15" customHeight="1">
      <c r="C9624" s="27" t="s">
        <v>82</v>
      </c>
      <c r="D9624" s="27" t="s">
        <v>93</v>
      </c>
      <c r="E9624" s="28"/>
      <c r="F9624" s="28"/>
      <c r="G9624" s="28"/>
      <c r="H9624" s="33"/>
      <c r="I9624" s="36">
        <f>I9617+I9620+I9623</f>
        <v>99652.800000000003</v>
      </c>
    </row>
    <row r="9625" spans="2:13" ht="15" customHeight="1">
      <c r="C9625" s="27" t="s">
        <v>83</v>
      </c>
      <c r="D9625" s="27" t="str">
        <f>+"Overhead &amp; Profit "&amp;$L$3*100&amp;"%"</f>
        <v>Overhead &amp; Profit 9,5%</v>
      </c>
      <c r="E9625" s="28"/>
      <c r="F9625" s="28"/>
      <c r="G9625" s="27">
        <f>$L$3</f>
        <v>9.5000000000000001E-2</v>
      </c>
      <c r="H9625" s="28"/>
      <c r="I9625" s="36">
        <f>G9625*I9624</f>
        <v>9467.0159999999996</v>
      </c>
    </row>
    <row r="9626" spans="2:13" ht="15" customHeight="1">
      <c r="B9626" s="37" t="str">
        <f>+$M$18&amp;J9626</f>
        <v>PTP9</v>
      </c>
      <c r="C9626" s="27" t="s">
        <v>1</v>
      </c>
      <c r="D9626" s="27" t="s">
        <v>94</v>
      </c>
      <c r="E9626" s="28"/>
      <c r="F9626" s="28"/>
      <c r="G9626" s="28"/>
      <c r="H9626" s="33"/>
      <c r="I9626" s="36">
        <f>SUM(I9624:I9625)</f>
        <v>109119.81600000001</v>
      </c>
      <c r="J9626" s="21">
        <v>9</v>
      </c>
    </row>
    <row r="9627" spans="2:13" ht="15" customHeight="1">
      <c r="B9627" s="26"/>
    </row>
    <row r="9628" spans="2:13" ht="15" customHeight="1">
      <c r="B9628" s="26"/>
      <c r="C9628" s="21" t="str">
        <f>VLOOKUP(B9643,'REKAP ANALISA'!$C:$G,3,0)</f>
        <v>(K3) Pemotongan 1 buah pipa PVC Ø 500 mm</v>
      </c>
    </row>
    <row r="9629" spans="2:13" ht="15" customHeight="1">
      <c r="C9629" s="27" t="s">
        <v>0</v>
      </c>
      <c r="D9629" s="27" t="s">
        <v>60</v>
      </c>
      <c r="E9629" s="27" t="s">
        <v>59</v>
      </c>
      <c r="F9629" s="27" t="s">
        <v>61</v>
      </c>
      <c r="G9629" s="27" t="s">
        <v>62</v>
      </c>
      <c r="H9629" s="27" t="s">
        <v>85</v>
      </c>
      <c r="I9629" s="27" t="s">
        <v>86</v>
      </c>
    </row>
    <row r="9630" spans="2:13">
      <c r="C9630" s="27" t="s">
        <v>14</v>
      </c>
      <c r="D9630" s="27" t="s">
        <v>87</v>
      </c>
      <c r="E9630" s="28"/>
      <c r="F9630" s="28"/>
      <c r="G9630" s="28"/>
      <c r="H9630" s="28"/>
      <c r="I9630" s="28"/>
      <c r="M9630" s="21"/>
    </row>
    <row r="9631" spans="2:13">
      <c r="C9631" s="28"/>
      <c r="D9631" s="27" t="s">
        <v>53</v>
      </c>
      <c r="E9631" s="27" t="s">
        <v>63</v>
      </c>
      <c r="F9631" s="29" t="s">
        <v>50</v>
      </c>
      <c r="G9631" s="27">
        <v>0.51800000000000002</v>
      </c>
      <c r="H9631" s="30">
        <f>VLOOKUP(E9631,UPAH!$C:$F,4,0)</f>
        <v>93000</v>
      </c>
      <c r="I9631" s="31">
        <f t="shared" ref="I9631:I9633" si="1111">+G9631*H9631</f>
        <v>48174</v>
      </c>
      <c r="M9631" s="21"/>
    </row>
    <row r="9632" spans="2:13" ht="15" customHeight="1">
      <c r="C9632" s="28"/>
      <c r="D9632" s="27" t="s">
        <v>2787</v>
      </c>
      <c r="E9632" s="27" t="s">
        <v>64</v>
      </c>
      <c r="F9632" s="29" t="s">
        <v>50</v>
      </c>
      <c r="G9632" s="27">
        <v>0.25900000000000001</v>
      </c>
      <c r="H9632" s="30">
        <f>VLOOKUP(E9632,UPAH!$C:$F,4,0)</f>
        <v>98000</v>
      </c>
      <c r="I9632" s="31">
        <f t="shared" si="1111"/>
        <v>25382</v>
      </c>
    </row>
    <row r="9633" spans="2:13" ht="15" customHeight="1">
      <c r="C9633" s="28"/>
      <c r="D9633" s="27" t="s">
        <v>49</v>
      </c>
      <c r="E9633" s="27" t="s">
        <v>66</v>
      </c>
      <c r="F9633" s="29" t="s">
        <v>50</v>
      </c>
      <c r="G9633" s="27">
        <v>5.1999999999999998E-2</v>
      </c>
      <c r="H9633" s="30">
        <f>VLOOKUP(E9633,UPAH!$C:$F,4,0)</f>
        <v>111000</v>
      </c>
      <c r="I9633" s="31">
        <f t="shared" si="1111"/>
        <v>5772</v>
      </c>
    </row>
    <row r="9634" spans="2:13" ht="15" customHeight="1">
      <c r="C9634" s="28"/>
      <c r="D9634" s="28"/>
      <c r="E9634" s="28"/>
      <c r="F9634" s="34" t="s">
        <v>88</v>
      </c>
      <c r="G9634" s="35"/>
      <c r="H9634" s="33"/>
      <c r="I9634" s="45">
        <f>SUM(I9631:I9633)</f>
        <v>79328</v>
      </c>
    </row>
    <row r="9635" spans="2:13" ht="15" customHeight="1">
      <c r="C9635" s="27" t="s">
        <v>80</v>
      </c>
      <c r="D9635" s="27" t="s">
        <v>89</v>
      </c>
      <c r="E9635" s="28"/>
      <c r="F9635" s="28"/>
      <c r="G9635" s="28"/>
      <c r="H9635" s="33"/>
      <c r="I9635" s="28"/>
    </row>
    <row r="9636" spans="2:13" ht="15" customHeight="1">
      <c r="C9636" s="28"/>
      <c r="D9636" s="27" t="s">
        <v>2809</v>
      </c>
      <c r="E9636" s="27" t="s">
        <v>2810</v>
      </c>
      <c r="F9636" s="30" t="str">
        <f>VLOOKUP(E9636,MATERIAL!$C:$F,3,0)</f>
        <v>m</v>
      </c>
      <c r="G9636" s="27">
        <v>1</v>
      </c>
      <c r="H9636" s="30">
        <f>VLOOKUP(E9636,MATERIAL!$C:$F,4,0)</f>
        <v>43000</v>
      </c>
      <c r="I9636" s="31">
        <f t="shared" ref="I9636" si="1112">+G9636*H9636</f>
        <v>43000</v>
      </c>
    </row>
    <row r="9637" spans="2:13" ht="15" customHeight="1">
      <c r="C9637" s="28"/>
      <c r="D9637" s="28"/>
      <c r="E9637" s="28"/>
      <c r="F9637" s="34" t="s">
        <v>90</v>
      </c>
      <c r="G9637" s="35"/>
      <c r="H9637" s="33"/>
      <c r="I9637" s="32">
        <f>SUM(I9636)</f>
        <v>43000</v>
      </c>
    </row>
    <row r="9638" spans="2:13" ht="15" customHeight="1">
      <c r="C9638" s="27" t="s">
        <v>81</v>
      </c>
      <c r="D9638" s="27" t="s">
        <v>91</v>
      </c>
      <c r="E9638" s="28"/>
      <c r="F9638" s="28"/>
      <c r="G9638" s="28"/>
      <c r="H9638" s="33"/>
      <c r="I9638" s="28"/>
    </row>
    <row r="9639" spans="2:13" ht="15" customHeight="1">
      <c r="C9639" s="28"/>
      <c r="D9639" s="27" t="s">
        <v>2954</v>
      </c>
      <c r="E9639" s="27" t="s">
        <v>2955</v>
      </c>
      <c r="F9639" s="27" t="s">
        <v>2792</v>
      </c>
      <c r="G9639" s="27">
        <v>6.9000000000000006E-2</v>
      </c>
      <c r="H9639" s="30">
        <f>VLOOKUP(E9639,[404]PERALATAN!$C:$F,4,0)</f>
        <v>60200</v>
      </c>
      <c r="I9639" s="31">
        <f t="shared" ref="I9639" si="1113">+G9639*H9639</f>
        <v>4153.8</v>
      </c>
    </row>
    <row r="9640" spans="2:13" ht="15" customHeight="1">
      <c r="C9640" s="28"/>
      <c r="D9640" s="28"/>
      <c r="E9640" s="28"/>
      <c r="F9640" s="34" t="s">
        <v>92</v>
      </c>
      <c r="G9640" s="35"/>
      <c r="H9640" s="33"/>
      <c r="I9640" s="45">
        <f>SUM(I9639)</f>
        <v>4153.8</v>
      </c>
    </row>
    <row r="9641" spans="2:13" ht="15" customHeight="1">
      <c r="C9641" s="27" t="s">
        <v>82</v>
      </c>
      <c r="D9641" s="27" t="s">
        <v>93</v>
      </c>
      <c r="E9641" s="28"/>
      <c r="F9641" s="28"/>
      <c r="G9641" s="28"/>
      <c r="H9641" s="33"/>
      <c r="I9641" s="36">
        <f>I9634+I9637+I9640</f>
        <v>126481.8</v>
      </c>
    </row>
    <row r="9642" spans="2:13" ht="15" customHeight="1">
      <c r="C9642" s="27" t="s">
        <v>83</v>
      </c>
      <c r="D9642" s="27" t="str">
        <f>+"Overhead &amp; Profit "&amp;$L$3*100&amp;"%"</f>
        <v>Overhead &amp; Profit 9,5%</v>
      </c>
      <c r="E9642" s="28"/>
      <c r="F9642" s="28"/>
      <c r="G9642" s="27">
        <f>$L$3</f>
        <v>9.5000000000000001E-2</v>
      </c>
      <c r="H9642" s="28"/>
      <c r="I9642" s="36">
        <f>G9642*I9641</f>
        <v>12015.771000000001</v>
      </c>
    </row>
    <row r="9643" spans="2:13" ht="15" customHeight="1">
      <c r="B9643" s="37" t="str">
        <f>+$M$18&amp;J9643</f>
        <v>PTP10</v>
      </c>
      <c r="C9643" s="27" t="s">
        <v>1</v>
      </c>
      <c r="D9643" s="27" t="s">
        <v>94</v>
      </c>
      <c r="E9643" s="28"/>
      <c r="F9643" s="28"/>
      <c r="G9643" s="28"/>
      <c r="H9643" s="33"/>
      <c r="I9643" s="36">
        <f>SUM(I9641:I9642)</f>
        <v>138497.571</v>
      </c>
      <c r="J9643" s="21">
        <v>10</v>
      </c>
    </row>
    <row r="9644" spans="2:13" ht="15" customHeight="1">
      <c r="B9644" s="26"/>
    </row>
    <row r="9645" spans="2:13" ht="15" customHeight="1">
      <c r="B9645" s="26"/>
      <c r="C9645" s="21" t="str">
        <f>VLOOKUP(B9660,'REKAP ANALISA'!$C:$G,3,0)</f>
        <v>(K3) Pemotongan 1 buah pipa PVC Ø 600 mm</v>
      </c>
    </row>
    <row r="9646" spans="2:13" ht="15" customHeight="1">
      <c r="C9646" s="27" t="s">
        <v>0</v>
      </c>
      <c r="D9646" s="27" t="s">
        <v>60</v>
      </c>
      <c r="E9646" s="27" t="s">
        <v>59</v>
      </c>
      <c r="F9646" s="27" t="s">
        <v>61</v>
      </c>
      <c r="G9646" s="27" t="s">
        <v>62</v>
      </c>
      <c r="H9646" s="27" t="s">
        <v>85</v>
      </c>
      <c r="I9646" s="27" t="s">
        <v>86</v>
      </c>
    </row>
    <row r="9647" spans="2:13">
      <c r="C9647" s="27" t="s">
        <v>14</v>
      </c>
      <c r="D9647" s="27" t="s">
        <v>87</v>
      </c>
      <c r="E9647" s="28"/>
      <c r="F9647" s="28"/>
      <c r="G9647" s="28"/>
      <c r="H9647" s="28"/>
      <c r="I9647" s="28"/>
      <c r="M9647" s="21"/>
    </row>
    <row r="9648" spans="2:13">
      <c r="C9648" s="28"/>
      <c r="D9648" s="27" t="s">
        <v>53</v>
      </c>
      <c r="E9648" s="27" t="s">
        <v>63</v>
      </c>
      <c r="F9648" s="29" t="s">
        <v>50</v>
      </c>
      <c r="G9648" s="27">
        <v>0.623</v>
      </c>
      <c r="H9648" s="30">
        <f>VLOOKUP(E9648,UPAH!$C:$F,4,0)</f>
        <v>93000</v>
      </c>
      <c r="I9648" s="31">
        <f t="shared" ref="I9648:I9650" si="1114">+G9648*H9648</f>
        <v>57939</v>
      </c>
      <c r="M9648" s="21"/>
    </row>
    <row r="9649" spans="2:13" ht="15" customHeight="1">
      <c r="C9649" s="28"/>
      <c r="D9649" s="27" t="s">
        <v>2787</v>
      </c>
      <c r="E9649" s="27" t="s">
        <v>64</v>
      </c>
      <c r="F9649" s="29" t="s">
        <v>50</v>
      </c>
      <c r="G9649" s="27">
        <v>0.311</v>
      </c>
      <c r="H9649" s="30">
        <f>VLOOKUP(E9649,UPAH!$C:$F,4,0)</f>
        <v>98000</v>
      </c>
      <c r="I9649" s="31">
        <f t="shared" si="1114"/>
        <v>30478</v>
      </c>
    </row>
    <row r="9650" spans="2:13" ht="15" customHeight="1">
      <c r="C9650" s="28"/>
      <c r="D9650" s="27" t="s">
        <v>49</v>
      </c>
      <c r="E9650" s="27" t="s">
        <v>66</v>
      </c>
      <c r="F9650" s="29" t="s">
        <v>50</v>
      </c>
      <c r="G9650" s="27">
        <v>6.2E-2</v>
      </c>
      <c r="H9650" s="30">
        <f>VLOOKUP(E9650,UPAH!$C:$F,4,0)</f>
        <v>111000</v>
      </c>
      <c r="I9650" s="31">
        <f t="shared" si="1114"/>
        <v>6882</v>
      </c>
    </row>
    <row r="9651" spans="2:13" ht="15" customHeight="1">
      <c r="C9651" s="28"/>
      <c r="D9651" s="28"/>
      <c r="E9651" s="28"/>
      <c r="F9651" s="34" t="s">
        <v>88</v>
      </c>
      <c r="G9651" s="35"/>
      <c r="H9651" s="33"/>
      <c r="I9651" s="45">
        <f>SUM(I9648:I9650)</f>
        <v>95299</v>
      </c>
    </row>
    <row r="9652" spans="2:13" ht="15" customHeight="1">
      <c r="C9652" s="27" t="s">
        <v>80</v>
      </c>
      <c r="D9652" s="27" t="s">
        <v>89</v>
      </c>
      <c r="E9652" s="28"/>
      <c r="F9652" s="28"/>
      <c r="G9652" s="28"/>
      <c r="H9652" s="33"/>
      <c r="I9652" s="28"/>
    </row>
    <row r="9653" spans="2:13" ht="15" customHeight="1">
      <c r="C9653" s="28"/>
      <c r="D9653" s="27" t="s">
        <v>2811</v>
      </c>
      <c r="E9653" s="27" t="s">
        <v>2812</v>
      </c>
      <c r="F9653" s="30" t="str">
        <f>VLOOKUP(E9653,MATERIAL!$C:$F,3,0)</f>
        <v>m</v>
      </c>
      <c r="G9653" s="27">
        <v>1</v>
      </c>
      <c r="H9653" s="30">
        <f>VLOOKUP(E9653,MATERIAL!$C:$F,4,0)</f>
        <v>50700</v>
      </c>
      <c r="I9653" s="31">
        <f t="shared" ref="I9653" si="1115">+G9653*H9653</f>
        <v>50700</v>
      </c>
    </row>
    <row r="9654" spans="2:13" ht="15" customHeight="1">
      <c r="C9654" s="28"/>
      <c r="D9654" s="28"/>
      <c r="E9654" s="28"/>
      <c r="F9654" s="34" t="s">
        <v>90</v>
      </c>
      <c r="G9654" s="35"/>
      <c r="H9654" s="33"/>
      <c r="I9654" s="32">
        <f>SUM(I9653)</f>
        <v>50700</v>
      </c>
    </row>
    <row r="9655" spans="2:13" ht="15" customHeight="1">
      <c r="C9655" s="27" t="s">
        <v>81</v>
      </c>
      <c r="D9655" s="27" t="s">
        <v>91</v>
      </c>
      <c r="E9655" s="28"/>
      <c r="F9655" s="28"/>
      <c r="G9655" s="28"/>
      <c r="H9655" s="33"/>
      <c r="I9655" s="28"/>
    </row>
    <row r="9656" spans="2:13" ht="15" customHeight="1">
      <c r="C9656" s="28"/>
      <c r="D9656" s="27" t="s">
        <v>2954</v>
      </c>
      <c r="E9656" s="27" t="s">
        <v>2955</v>
      </c>
      <c r="F9656" s="27" t="s">
        <v>2792</v>
      </c>
      <c r="G9656" s="27">
        <v>8.5999999999999993E-2</v>
      </c>
      <c r="H9656" s="30">
        <f>VLOOKUP(E9656,[404]PERALATAN!$C:$F,4,0)</f>
        <v>60200</v>
      </c>
      <c r="I9656" s="31">
        <f t="shared" ref="I9656" si="1116">+G9656*H9656</f>
        <v>5177.2</v>
      </c>
    </row>
    <row r="9657" spans="2:13" ht="15" customHeight="1">
      <c r="C9657" s="28"/>
      <c r="D9657" s="28"/>
      <c r="E9657" s="28"/>
      <c r="F9657" s="34" t="s">
        <v>92</v>
      </c>
      <c r="G9657" s="35"/>
      <c r="H9657" s="33"/>
      <c r="I9657" s="45">
        <f>SUM(I9656)</f>
        <v>5177.2</v>
      </c>
    </row>
    <row r="9658" spans="2:13" ht="15" customHeight="1">
      <c r="C9658" s="27" t="s">
        <v>82</v>
      </c>
      <c r="D9658" s="27" t="s">
        <v>93</v>
      </c>
      <c r="E9658" s="28"/>
      <c r="F9658" s="28"/>
      <c r="G9658" s="28"/>
      <c r="H9658" s="33"/>
      <c r="I9658" s="36">
        <f>I9651+I9654+I9657</f>
        <v>151176.20000000001</v>
      </c>
    </row>
    <row r="9659" spans="2:13" ht="15" customHeight="1">
      <c r="C9659" s="27" t="s">
        <v>83</v>
      </c>
      <c r="D9659" s="27" t="str">
        <f>+"Overhead &amp; Profit "&amp;$L$3*100&amp;"%"</f>
        <v>Overhead &amp; Profit 9,5%</v>
      </c>
      <c r="E9659" s="28"/>
      <c r="F9659" s="28"/>
      <c r="G9659" s="27">
        <f>$L$3</f>
        <v>9.5000000000000001E-2</v>
      </c>
      <c r="H9659" s="28"/>
      <c r="I9659" s="36">
        <f>G9659*I9658</f>
        <v>14361.739000000001</v>
      </c>
    </row>
    <row r="9660" spans="2:13" ht="15" customHeight="1">
      <c r="B9660" s="37" t="str">
        <f>+$M$18&amp;J9660</f>
        <v>PTP11</v>
      </c>
      <c r="C9660" s="27" t="s">
        <v>1</v>
      </c>
      <c r="D9660" s="27" t="s">
        <v>94</v>
      </c>
      <c r="E9660" s="28"/>
      <c r="F9660" s="28"/>
      <c r="G9660" s="28"/>
      <c r="H9660" s="33"/>
      <c r="I9660" s="36">
        <f>SUM(I9658:I9659)</f>
        <v>165537.93900000001</v>
      </c>
      <c r="J9660" s="21">
        <v>11</v>
      </c>
    </row>
    <row r="9661" spans="2:13" ht="15" customHeight="1">
      <c r="B9661" s="26"/>
    </row>
    <row r="9662" spans="2:13" ht="15" customHeight="1">
      <c r="B9662" s="26"/>
      <c r="C9662" s="21" t="str">
        <f>VLOOKUP(B9677,'REKAP ANALISA'!$C:$G,3,0)</f>
        <v>(K3) Pemotongan 1 buah pipa PVC Ø 800 mm</v>
      </c>
    </row>
    <row r="9663" spans="2:13" ht="15" customHeight="1">
      <c r="C9663" s="27" t="s">
        <v>0</v>
      </c>
      <c r="D9663" s="27" t="s">
        <v>60</v>
      </c>
      <c r="E9663" s="27" t="s">
        <v>59</v>
      </c>
      <c r="F9663" s="27" t="s">
        <v>61</v>
      </c>
      <c r="G9663" s="27" t="s">
        <v>62</v>
      </c>
      <c r="H9663" s="27" t="s">
        <v>85</v>
      </c>
      <c r="I9663" s="27" t="s">
        <v>86</v>
      </c>
    </row>
    <row r="9664" spans="2:13">
      <c r="C9664" s="27" t="s">
        <v>14</v>
      </c>
      <c r="D9664" s="27" t="s">
        <v>87</v>
      </c>
      <c r="E9664" s="28"/>
      <c r="F9664" s="28"/>
      <c r="G9664" s="28"/>
      <c r="H9664" s="28"/>
      <c r="I9664" s="28"/>
      <c r="M9664" s="21"/>
    </row>
    <row r="9665" spans="2:13">
      <c r="C9665" s="28"/>
      <c r="D9665" s="27" t="s">
        <v>53</v>
      </c>
      <c r="E9665" s="27" t="s">
        <v>63</v>
      </c>
      <c r="F9665" s="29" t="s">
        <v>50</v>
      </c>
      <c r="G9665" s="27">
        <v>1.089</v>
      </c>
      <c r="H9665" s="30">
        <f>VLOOKUP(E9665,UPAH!$C:$F,4,0)</f>
        <v>93000</v>
      </c>
      <c r="I9665" s="31">
        <f t="shared" ref="I9665:I9667" si="1117">+G9665*H9665</f>
        <v>101277</v>
      </c>
      <c r="M9665" s="21"/>
    </row>
    <row r="9666" spans="2:13" ht="15" customHeight="1">
      <c r="C9666" s="28"/>
      <c r="D9666" s="27" t="s">
        <v>2787</v>
      </c>
      <c r="E9666" s="27" t="s">
        <v>64</v>
      </c>
      <c r="F9666" s="29" t="s">
        <v>50</v>
      </c>
      <c r="G9666" s="27">
        <v>0.54500000000000004</v>
      </c>
      <c r="H9666" s="30">
        <f>VLOOKUP(E9666,UPAH!$C:$F,4,0)</f>
        <v>98000</v>
      </c>
      <c r="I9666" s="31">
        <f t="shared" si="1117"/>
        <v>53410.000000000007</v>
      </c>
    </row>
    <row r="9667" spans="2:13" ht="15" customHeight="1">
      <c r="C9667" s="28"/>
      <c r="D9667" s="27" t="s">
        <v>49</v>
      </c>
      <c r="E9667" s="27" t="s">
        <v>66</v>
      </c>
      <c r="F9667" s="29" t="s">
        <v>50</v>
      </c>
      <c r="G9667" s="27">
        <v>0.109</v>
      </c>
      <c r="H9667" s="30">
        <f>VLOOKUP(E9667,UPAH!$C:$F,4,0)</f>
        <v>111000</v>
      </c>
      <c r="I9667" s="31">
        <f t="shared" si="1117"/>
        <v>12099</v>
      </c>
    </row>
    <row r="9668" spans="2:13" ht="15" customHeight="1">
      <c r="C9668" s="28"/>
      <c r="D9668" s="28"/>
      <c r="E9668" s="28"/>
      <c r="F9668" s="34" t="s">
        <v>88</v>
      </c>
      <c r="G9668" s="35"/>
      <c r="H9668" s="33"/>
      <c r="I9668" s="45">
        <f>SUM(I9665:I9667)</f>
        <v>166786</v>
      </c>
    </row>
    <row r="9669" spans="2:13" ht="15" customHeight="1">
      <c r="C9669" s="27" t="s">
        <v>80</v>
      </c>
      <c r="D9669" s="27" t="s">
        <v>89</v>
      </c>
      <c r="E9669" s="28"/>
      <c r="F9669" s="28"/>
      <c r="G9669" s="28"/>
      <c r="H9669" s="33"/>
      <c r="I9669" s="28"/>
    </row>
    <row r="9670" spans="2:13" ht="15" customHeight="1">
      <c r="C9670" s="28"/>
      <c r="D9670" s="27" t="s">
        <v>2813</v>
      </c>
      <c r="E9670" s="27" t="s">
        <v>2814</v>
      </c>
      <c r="F9670" s="30" t="str">
        <f>VLOOKUP(E9670,MATERIAL!$C:$F,3,0)</f>
        <v>m</v>
      </c>
      <c r="G9670" s="27">
        <v>1</v>
      </c>
      <c r="H9670" s="30">
        <f>VLOOKUP(E9670,MATERIAL!$C:$F,4,0)</f>
        <v>67700</v>
      </c>
      <c r="I9670" s="31">
        <f t="shared" ref="I9670" si="1118">+G9670*H9670</f>
        <v>67700</v>
      </c>
    </row>
    <row r="9671" spans="2:13" ht="15" customHeight="1">
      <c r="C9671" s="28"/>
      <c r="D9671" s="28"/>
      <c r="E9671" s="28"/>
      <c r="F9671" s="34" t="s">
        <v>90</v>
      </c>
      <c r="G9671" s="35"/>
      <c r="H9671" s="33"/>
      <c r="I9671" s="32">
        <f>SUM(I9670)</f>
        <v>67700</v>
      </c>
    </row>
    <row r="9672" spans="2:13" ht="15" customHeight="1">
      <c r="C9672" s="27" t="s">
        <v>81</v>
      </c>
      <c r="D9672" s="27" t="s">
        <v>91</v>
      </c>
      <c r="E9672" s="28"/>
      <c r="F9672" s="28"/>
      <c r="G9672" s="28"/>
      <c r="H9672" s="33"/>
      <c r="I9672" s="28"/>
    </row>
    <row r="9673" spans="2:13" ht="15" customHeight="1">
      <c r="C9673" s="28"/>
      <c r="D9673" s="27" t="s">
        <v>2954</v>
      </c>
      <c r="E9673" s="27" t="s">
        <v>2955</v>
      </c>
      <c r="F9673" s="27" t="s">
        <v>2792</v>
      </c>
      <c r="G9673" s="27">
        <v>0.16</v>
      </c>
      <c r="H9673" s="30">
        <f>VLOOKUP(E9673,[404]PERALATAN!$C:$F,4,0)</f>
        <v>60200</v>
      </c>
      <c r="I9673" s="31">
        <f t="shared" ref="I9673" si="1119">+G9673*H9673</f>
        <v>9632</v>
      </c>
    </row>
    <row r="9674" spans="2:13" ht="15" customHeight="1">
      <c r="C9674" s="28"/>
      <c r="D9674" s="28"/>
      <c r="E9674" s="28"/>
      <c r="F9674" s="34" t="s">
        <v>92</v>
      </c>
      <c r="G9674" s="35"/>
      <c r="H9674" s="33"/>
      <c r="I9674" s="45">
        <f>SUM(I9673)</f>
        <v>9632</v>
      </c>
    </row>
    <row r="9675" spans="2:13" ht="15" customHeight="1">
      <c r="C9675" s="27" t="s">
        <v>82</v>
      </c>
      <c r="D9675" s="27" t="s">
        <v>93</v>
      </c>
      <c r="E9675" s="28"/>
      <c r="F9675" s="28"/>
      <c r="G9675" s="28"/>
      <c r="H9675" s="33"/>
      <c r="I9675" s="36">
        <f>I9668+I9671+I9674</f>
        <v>244118</v>
      </c>
    </row>
    <row r="9676" spans="2:13" ht="15" customHeight="1">
      <c r="C9676" s="27" t="s">
        <v>83</v>
      </c>
      <c r="D9676" s="27" t="str">
        <f>+"Overhead &amp; Profit "&amp;$L$3*100&amp;"%"</f>
        <v>Overhead &amp; Profit 9,5%</v>
      </c>
      <c r="E9676" s="28"/>
      <c r="F9676" s="28"/>
      <c r="G9676" s="27">
        <f>$L$3</f>
        <v>9.5000000000000001E-2</v>
      </c>
      <c r="H9676" s="33"/>
      <c r="I9676" s="36">
        <f>G9676*I9675</f>
        <v>23191.21</v>
      </c>
    </row>
    <row r="9677" spans="2:13" ht="15" customHeight="1">
      <c r="B9677" s="37" t="str">
        <f>+$M$18&amp;J9677</f>
        <v>PTP12</v>
      </c>
      <c r="C9677" s="27" t="s">
        <v>1</v>
      </c>
      <c r="D9677" s="27" t="s">
        <v>94</v>
      </c>
      <c r="E9677" s="28"/>
      <c r="F9677" s="28"/>
      <c r="G9677" s="28"/>
      <c r="H9677" s="33"/>
      <c r="I9677" s="36">
        <f>SUM(I9675:I9676)</f>
        <v>267309.21000000002</v>
      </c>
      <c r="J9677" s="21">
        <v>12</v>
      </c>
    </row>
    <row r="9678" spans="2:13" ht="15" customHeight="1">
      <c r="B9678" s="26"/>
    </row>
    <row r="9679" spans="2:13" ht="15" customHeight="1">
      <c r="B9679" s="26"/>
      <c r="C9679" s="21" t="str">
        <f>VLOOKUP(B9694,'REKAP ANALISA'!$C:$G,3,0)</f>
        <v>(K3) Pemotongan 1 buah pipa PVC Ø 900 mm</v>
      </c>
    </row>
    <row r="9680" spans="2:13" ht="15" customHeight="1">
      <c r="C9680" s="27" t="s">
        <v>0</v>
      </c>
      <c r="D9680" s="27" t="s">
        <v>60</v>
      </c>
      <c r="E9680" s="27" t="s">
        <v>59</v>
      </c>
      <c r="F9680" s="27" t="s">
        <v>61</v>
      </c>
      <c r="G9680" s="27" t="s">
        <v>62</v>
      </c>
      <c r="H9680" s="27" t="s">
        <v>85</v>
      </c>
      <c r="I9680" s="27" t="s">
        <v>86</v>
      </c>
    </row>
    <row r="9681" spans="2:13">
      <c r="C9681" s="27" t="s">
        <v>14</v>
      </c>
      <c r="D9681" s="27" t="s">
        <v>87</v>
      </c>
      <c r="E9681" s="28"/>
      <c r="F9681" s="28"/>
      <c r="G9681" s="28"/>
      <c r="H9681" s="28"/>
      <c r="I9681" s="28"/>
      <c r="M9681" s="21"/>
    </row>
    <row r="9682" spans="2:13">
      <c r="C9682" s="28"/>
      <c r="D9682" s="27" t="s">
        <v>53</v>
      </c>
      <c r="E9682" s="27" t="s">
        <v>63</v>
      </c>
      <c r="F9682" s="29" t="s">
        <v>50</v>
      </c>
      <c r="G9682" s="27">
        <v>1.141</v>
      </c>
      <c r="H9682" s="30">
        <f>VLOOKUP(E9682,UPAH!$C:$F,4,0)</f>
        <v>93000</v>
      </c>
      <c r="I9682" s="31">
        <f t="shared" ref="I9682:I9684" si="1120">+G9682*H9682</f>
        <v>106113</v>
      </c>
      <c r="M9682" s="21"/>
    </row>
    <row r="9683" spans="2:13" ht="15" customHeight="1">
      <c r="C9683" s="28"/>
      <c r="D9683" s="27" t="s">
        <v>2787</v>
      </c>
      <c r="E9683" s="27" t="s">
        <v>64</v>
      </c>
      <c r="F9683" s="29" t="s">
        <v>50</v>
      </c>
      <c r="G9683" s="27">
        <v>0.57099999999999995</v>
      </c>
      <c r="H9683" s="30">
        <f>VLOOKUP(E9683,UPAH!$C:$F,4,0)</f>
        <v>98000</v>
      </c>
      <c r="I9683" s="31">
        <f t="shared" si="1120"/>
        <v>55957.999999999993</v>
      </c>
    </row>
    <row r="9684" spans="2:13" ht="15" customHeight="1">
      <c r="C9684" s="28"/>
      <c r="D9684" s="27" t="s">
        <v>49</v>
      </c>
      <c r="E9684" s="27" t="s">
        <v>66</v>
      </c>
      <c r="F9684" s="29" t="s">
        <v>50</v>
      </c>
      <c r="G9684" s="27">
        <v>0.114</v>
      </c>
      <c r="H9684" s="30">
        <f>VLOOKUP(E9684,UPAH!$C:$F,4,0)</f>
        <v>111000</v>
      </c>
      <c r="I9684" s="31">
        <f t="shared" si="1120"/>
        <v>12654</v>
      </c>
    </row>
    <row r="9685" spans="2:13" ht="15" customHeight="1">
      <c r="C9685" s="28"/>
      <c r="D9685" s="28"/>
      <c r="E9685" s="28"/>
      <c r="F9685" s="34" t="s">
        <v>88</v>
      </c>
      <c r="G9685" s="35"/>
      <c r="H9685" s="33"/>
      <c r="I9685" s="45">
        <f>SUM(I9682:I9684)</f>
        <v>174725</v>
      </c>
    </row>
    <row r="9686" spans="2:13" ht="15" customHeight="1">
      <c r="C9686" s="27" t="s">
        <v>80</v>
      </c>
      <c r="D9686" s="27" t="s">
        <v>89</v>
      </c>
      <c r="E9686" s="28"/>
      <c r="F9686" s="28"/>
      <c r="G9686" s="28"/>
      <c r="H9686" s="33"/>
      <c r="I9686" s="28"/>
    </row>
    <row r="9687" spans="2:13" ht="15" customHeight="1">
      <c r="C9687" s="28"/>
      <c r="D9687" s="27" t="s">
        <v>2815</v>
      </c>
      <c r="E9687" s="27" t="s">
        <v>2816</v>
      </c>
      <c r="F9687" s="30" t="str">
        <f>VLOOKUP(E9687,MATERIAL!$C:$F,3,0)</f>
        <v>m</v>
      </c>
      <c r="G9687" s="27">
        <v>1</v>
      </c>
      <c r="H9687" s="30">
        <f>VLOOKUP(E9687,MATERIAL!$C:$F,4,0)</f>
        <v>76000</v>
      </c>
      <c r="I9687" s="31">
        <f t="shared" ref="I9687" si="1121">+G9687*H9687</f>
        <v>76000</v>
      </c>
    </row>
    <row r="9688" spans="2:13" ht="15" customHeight="1">
      <c r="C9688" s="28"/>
      <c r="D9688" s="28"/>
      <c r="E9688" s="28"/>
      <c r="F9688" s="34" t="s">
        <v>90</v>
      </c>
      <c r="G9688" s="35"/>
      <c r="H9688" s="33"/>
      <c r="I9688" s="32">
        <f>SUM(I9687)</f>
        <v>76000</v>
      </c>
    </row>
    <row r="9689" spans="2:13" ht="15" customHeight="1">
      <c r="C9689" s="27" t="s">
        <v>81</v>
      </c>
      <c r="D9689" s="27" t="s">
        <v>91</v>
      </c>
      <c r="E9689" s="28"/>
      <c r="F9689" s="28"/>
      <c r="G9689" s="28"/>
      <c r="H9689" s="33"/>
      <c r="I9689" s="28"/>
    </row>
    <row r="9690" spans="2:13" ht="15" customHeight="1">
      <c r="C9690" s="28"/>
      <c r="D9690" s="27" t="s">
        <v>2954</v>
      </c>
      <c r="E9690" s="27" t="s">
        <v>2955</v>
      </c>
      <c r="F9690" s="27" t="s">
        <v>2792</v>
      </c>
      <c r="G9690" s="27">
        <v>0.16800000000000001</v>
      </c>
      <c r="H9690" s="30">
        <f>VLOOKUP(E9690,[404]PERALATAN!$C:$F,4,0)</f>
        <v>60200</v>
      </c>
      <c r="I9690" s="31">
        <f t="shared" ref="I9690" si="1122">+G9690*H9690</f>
        <v>10113.6</v>
      </c>
    </row>
    <row r="9691" spans="2:13" ht="15" customHeight="1">
      <c r="C9691" s="28"/>
      <c r="D9691" s="28"/>
      <c r="E9691" s="28"/>
      <c r="F9691" s="34" t="s">
        <v>92</v>
      </c>
      <c r="G9691" s="35"/>
      <c r="H9691" s="33"/>
      <c r="I9691" s="45">
        <f>SUM(I9690)</f>
        <v>10113.6</v>
      </c>
    </row>
    <row r="9692" spans="2:13" ht="15" customHeight="1">
      <c r="C9692" s="27" t="s">
        <v>82</v>
      </c>
      <c r="D9692" s="27" t="s">
        <v>93</v>
      </c>
      <c r="E9692" s="28"/>
      <c r="F9692" s="28"/>
      <c r="G9692" s="28"/>
      <c r="H9692" s="33"/>
      <c r="I9692" s="36">
        <f>I9685+I9688+I9691</f>
        <v>260838.6</v>
      </c>
    </row>
    <row r="9693" spans="2:13" ht="15" customHeight="1">
      <c r="C9693" s="27" t="s">
        <v>83</v>
      </c>
      <c r="D9693" s="27" t="str">
        <f>+"Overhead &amp; Profit "&amp;$L$3*100&amp;"%"</f>
        <v>Overhead &amp; Profit 9,5%</v>
      </c>
      <c r="E9693" s="28"/>
      <c r="F9693" s="28"/>
      <c r="G9693" s="27">
        <f>$L$3</f>
        <v>9.5000000000000001E-2</v>
      </c>
      <c r="H9693" s="28"/>
      <c r="I9693" s="36">
        <f>G9693*I9692</f>
        <v>24779.667000000001</v>
      </c>
    </row>
    <row r="9694" spans="2:13" ht="15" customHeight="1">
      <c r="B9694" s="37" t="str">
        <f>+$M$18&amp;J9694</f>
        <v>PTP13</v>
      </c>
      <c r="C9694" s="27" t="s">
        <v>1</v>
      </c>
      <c r="D9694" s="27" t="s">
        <v>94</v>
      </c>
      <c r="E9694" s="28"/>
      <c r="F9694" s="28"/>
      <c r="G9694" s="28"/>
      <c r="H9694" s="33"/>
      <c r="I9694" s="36">
        <f>SUM(I9692:I9693)</f>
        <v>285618.26699999999</v>
      </c>
      <c r="J9694" s="21">
        <v>13</v>
      </c>
    </row>
    <row r="9695" spans="2:13" ht="15" customHeight="1">
      <c r="B9695" s="26"/>
    </row>
    <row r="9696" spans="2:13" ht="15" customHeight="1">
      <c r="B9696" s="26"/>
      <c r="C9696" s="21" t="str">
        <f>VLOOKUP(B9711,'REKAP ANALISA'!$C:$G,3,0)</f>
        <v>(K3) Pemotongan 1 buah pipa PVC Ø 1000 mm</v>
      </c>
    </row>
    <row r="9697" spans="2:13" ht="15" customHeight="1">
      <c r="C9697" s="27" t="s">
        <v>0</v>
      </c>
      <c r="D9697" s="27" t="s">
        <v>60</v>
      </c>
      <c r="E9697" s="27" t="s">
        <v>59</v>
      </c>
      <c r="F9697" s="27" t="s">
        <v>61</v>
      </c>
      <c r="G9697" s="27" t="s">
        <v>62</v>
      </c>
      <c r="H9697" s="27" t="s">
        <v>85</v>
      </c>
      <c r="I9697" s="27" t="s">
        <v>86</v>
      </c>
    </row>
    <row r="9698" spans="2:13">
      <c r="C9698" s="27" t="s">
        <v>14</v>
      </c>
      <c r="D9698" s="27" t="s">
        <v>87</v>
      </c>
      <c r="E9698" s="28"/>
      <c r="F9698" s="28"/>
      <c r="G9698" s="28"/>
      <c r="H9698" s="28"/>
      <c r="I9698" s="28"/>
      <c r="M9698" s="21"/>
    </row>
    <row r="9699" spans="2:13">
      <c r="C9699" s="28"/>
      <c r="D9699" s="27" t="s">
        <v>53</v>
      </c>
      <c r="E9699" s="27" t="s">
        <v>63</v>
      </c>
      <c r="F9699" s="29" t="s">
        <v>50</v>
      </c>
      <c r="G9699" s="27">
        <v>1.2849999999999999</v>
      </c>
      <c r="H9699" s="30">
        <f>VLOOKUP(E9699,UPAH!$C:$F,4,0)</f>
        <v>93000</v>
      </c>
      <c r="I9699" s="31">
        <f t="shared" ref="I9699:I9701" si="1123">+G9699*H9699</f>
        <v>119504.99999999999</v>
      </c>
      <c r="M9699" s="21"/>
    </row>
    <row r="9700" spans="2:13" ht="15" customHeight="1">
      <c r="C9700" s="28"/>
      <c r="D9700" s="27" t="s">
        <v>2787</v>
      </c>
      <c r="E9700" s="27" t="s">
        <v>64</v>
      </c>
      <c r="F9700" s="29" t="s">
        <v>50</v>
      </c>
      <c r="G9700" s="27">
        <v>0.64300000000000002</v>
      </c>
      <c r="H9700" s="30">
        <f>VLOOKUP(E9700,UPAH!$C:$F,4,0)</f>
        <v>98000</v>
      </c>
      <c r="I9700" s="31">
        <f t="shared" si="1123"/>
        <v>63014</v>
      </c>
    </row>
    <row r="9701" spans="2:13" ht="15" customHeight="1">
      <c r="C9701" s="28"/>
      <c r="D9701" s="27" t="s">
        <v>49</v>
      </c>
      <c r="E9701" s="27" t="s">
        <v>66</v>
      </c>
      <c r="F9701" s="29" t="s">
        <v>50</v>
      </c>
      <c r="G9701" s="27">
        <v>0.129</v>
      </c>
      <c r="H9701" s="30">
        <f>VLOOKUP(E9701,UPAH!$C:$F,4,0)</f>
        <v>111000</v>
      </c>
      <c r="I9701" s="31">
        <f t="shared" si="1123"/>
        <v>14319</v>
      </c>
    </row>
    <row r="9702" spans="2:13" ht="15" customHeight="1">
      <c r="C9702" s="28"/>
      <c r="D9702" s="28"/>
      <c r="E9702" s="28"/>
      <c r="F9702" s="34" t="s">
        <v>88</v>
      </c>
      <c r="G9702" s="35"/>
      <c r="H9702" s="33"/>
      <c r="I9702" s="45">
        <f>SUM(I9699:I9701)</f>
        <v>196838</v>
      </c>
    </row>
    <row r="9703" spans="2:13" ht="15" customHeight="1">
      <c r="C9703" s="27" t="s">
        <v>80</v>
      </c>
      <c r="D9703" s="27" t="s">
        <v>89</v>
      </c>
      <c r="E9703" s="28"/>
      <c r="F9703" s="28"/>
      <c r="G9703" s="28"/>
      <c r="H9703" s="33"/>
      <c r="I9703" s="28"/>
    </row>
    <row r="9704" spans="2:13" ht="15" customHeight="1">
      <c r="C9704" s="28"/>
      <c r="D9704" s="27" t="s">
        <v>2817</v>
      </c>
      <c r="E9704" s="27" t="s">
        <v>2818</v>
      </c>
      <c r="F9704" s="30" t="str">
        <f>VLOOKUP(E9704,MATERIAL!$C:$F,3,0)</f>
        <v>m</v>
      </c>
      <c r="G9704" s="27">
        <v>1</v>
      </c>
      <c r="H9704" s="30">
        <f>VLOOKUP(E9704,MATERIAL!$C:$F,4,0)</f>
        <v>83700</v>
      </c>
      <c r="I9704" s="31">
        <f t="shared" ref="I9704" si="1124">+G9704*H9704</f>
        <v>83700</v>
      </c>
    </row>
    <row r="9705" spans="2:13" ht="15" customHeight="1">
      <c r="C9705" s="28"/>
      <c r="D9705" s="28"/>
      <c r="E9705" s="28"/>
      <c r="F9705" s="34" t="s">
        <v>90</v>
      </c>
      <c r="G9705" s="35"/>
      <c r="H9705" s="33"/>
      <c r="I9705" s="32">
        <f>SUM(I9704)</f>
        <v>83700</v>
      </c>
    </row>
    <row r="9706" spans="2:13" ht="15" customHeight="1">
      <c r="C9706" s="27" t="s">
        <v>81</v>
      </c>
      <c r="D9706" s="27" t="s">
        <v>91</v>
      </c>
      <c r="E9706" s="28"/>
      <c r="F9706" s="28"/>
      <c r="G9706" s="28"/>
      <c r="H9706" s="33"/>
      <c r="I9706" s="28"/>
    </row>
    <row r="9707" spans="2:13" ht="15" customHeight="1">
      <c r="C9707" s="28"/>
      <c r="D9707" s="27" t="s">
        <v>2954</v>
      </c>
      <c r="E9707" s="27" t="s">
        <v>2955</v>
      </c>
      <c r="F9707" s="27" t="s">
        <v>2792</v>
      </c>
      <c r="G9707" s="27">
        <v>0.191</v>
      </c>
      <c r="H9707" s="30">
        <f>VLOOKUP(E9707,[404]PERALATAN!$C:$F,4,0)</f>
        <v>60200</v>
      </c>
      <c r="I9707" s="31">
        <f t="shared" ref="I9707" si="1125">+G9707*H9707</f>
        <v>11498.2</v>
      </c>
    </row>
    <row r="9708" spans="2:13" ht="15" customHeight="1">
      <c r="C9708" s="28"/>
      <c r="D9708" s="28"/>
      <c r="E9708" s="28"/>
      <c r="F9708" s="34" t="s">
        <v>92</v>
      </c>
      <c r="G9708" s="35"/>
      <c r="H9708" s="33"/>
      <c r="I9708" s="45">
        <f>SUM(I9707)</f>
        <v>11498.2</v>
      </c>
    </row>
    <row r="9709" spans="2:13" ht="15" customHeight="1">
      <c r="C9709" s="27" t="s">
        <v>82</v>
      </c>
      <c r="D9709" s="27" t="s">
        <v>93</v>
      </c>
      <c r="E9709" s="28"/>
      <c r="F9709" s="28"/>
      <c r="G9709" s="28"/>
      <c r="H9709" s="33"/>
      <c r="I9709" s="36">
        <f>I9702+I9705+I9708</f>
        <v>292036.2</v>
      </c>
    </row>
    <row r="9710" spans="2:13" ht="15" customHeight="1">
      <c r="C9710" s="27" t="s">
        <v>83</v>
      </c>
      <c r="D9710" s="27" t="str">
        <f>+"Overhead &amp; Profit "&amp;$L$3*100&amp;"%"</f>
        <v>Overhead &amp; Profit 9,5%</v>
      </c>
      <c r="E9710" s="28"/>
      <c r="F9710" s="28"/>
      <c r="G9710" s="27">
        <f>$L$3</f>
        <v>9.5000000000000001E-2</v>
      </c>
      <c r="H9710" s="28"/>
      <c r="I9710" s="36">
        <f>G9710*I9709</f>
        <v>27743.439000000002</v>
      </c>
    </row>
    <row r="9711" spans="2:13" ht="15" customHeight="1">
      <c r="B9711" s="37" t="str">
        <f>+$M$18&amp;J9711</f>
        <v>PTP14</v>
      </c>
      <c r="C9711" s="27" t="s">
        <v>1</v>
      </c>
      <c r="D9711" s="27" t="s">
        <v>94</v>
      </c>
      <c r="E9711" s="28"/>
      <c r="F9711" s="28"/>
      <c r="G9711" s="28"/>
      <c r="H9711" s="33"/>
      <c r="I9711" s="36">
        <f>SUM(I9709:I9710)</f>
        <v>319779.63900000002</v>
      </c>
      <c r="J9711" s="21">
        <v>14</v>
      </c>
    </row>
    <row r="9712" spans="2:13" ht="15" customHeight="1">
      <c r="B9712" s="26"/>
    </row>
    <row r="9713" spans="2:13" ht="15" customHeight="1">
      <c r="B9713" s="26"/>
      <c r="C9713" s="21" t="str">
        <f>VLOOKUP(B9728,'REKAP ANALISA'!$C:$G,3,0)</f>
        <v>(K3) Pemotongan 1 buah pipa PVC Ø 1100 mm</v>
      </c>
    </row>
    <row r="9714" spans="2:13" ht="15" customHeight="1">
      <c r="C9714" s="27" t="s">
        <v>0</v>
      </c>
      <c r="D9714" s="27" t="s">
        <v>60</v>
      </c>
      <c r="E9714" s="27" t="s">
        <v>59</v>
      </c>
      <c r="F9714" s="27" t="s">
        <v>61</v>
      </c>
      <c r="G9714" s="27" t="s">
        <v>62</v>
      </c>
      <c r="H9714" s="27" t="s">
        <v>85</v>
      </c>
      <c r="I9714" s="27" t="s">
        <v>86</v>
      </c>
    </row>
    <row r="9715" spans="2:13">
      <c r="C9715" s="27" t="s">
        <v>14</v>
      </c>
      <c r="D9715" s="27" t="s">
        <v>87</v>
      </c>
      <c r="E9715" s="28"/>
      <c r="F9715" s="28"/>
      <c r="G9715" s="28"/>
      <c r="H9715" s="28"/>
      <c r="I9715" s="28"/>
      <c r="M9715" s="21"/>
    </row>
    <row r="9716" spans="2:13">
      <c r="C9716" s="28"/>
      <c r="D9716" s="27" t="s">
        <v>53</v>
      </c>
      <c r="E9716" s="27" t="s">
        <v>63</v>
      </c>
      <c r="F9716" s="29" t="s">
        <v>50</v>
      </c>
      <c r="G9716" s="27">
        <v>1.429</v>
      </c>
      <c r="H9716" s="30">
        <f>VLOOKUP(E9716,UPAH!$C:$F,4,0)</f>
        <v>93000</v>
      </c>
      <c r="I9716" s="31">
        <f t="shared" ref="I9716:I9718" si="1126">+G9716*H9716</f>
        <v>132897</v>
      </c>
      <c r="M9716" s="21"/>
    </row>
    <row r="9717" spans="2:13" ht="15" customHeight="1">
      <c r="C9717" s="28"/>
      <c r="D9717" s="27" t="s">
        <v>2787</v>
      </c>
      <c r="E9717" s="27" t="s">
        <v>64</v>
      </c>
      <c r="F9717" s="29" t="s">
        <v>50</v>
      </c>
      <c r="G9717" s="27">
        <v>0.71499999999999997</v>
      </c>
      <c r="H9717" s="30">
        <f>VLOOKUP(E9717,UPAH!$C:$F,4,0)</f>
        <v>98000</v>
      </c>
      <c r="I9717" s="31">
        <f t="shared" si="1126"/>
        <v>70070</v>
      </c>
    </row>
    <row r="9718" spans="2:13" ht="15" customHeight="1">
      <c r="C9718" s="28"/>
      <c r="D9718" s="27" t="s">
        <v>49</v>
      </c>
      <c r="E9718" s="27" t="s">
        <v>66</v>
      </c>
      <c r="F9718" s="29" t="s">
        <v>50</v>
      </c>
      <c r="G9718" s="27">
        <v>0.14299999999999999</v>
      </c>
      <c r="H9718" s="30">
        <f>VLOOKUP(E9718,UPAH!$C:$F,4,0)</f>
        <v>111000</v>
      </c>
      <c r="I9718" s="31">
        <f t="shared" si="1126"/>
        <v>15872.999999999998</v>
      </c>
    </row>
    <row r="9719" spans="2:13" ht="15" customHeight="1">
      <c r="C9719" s="28"/>
      <c r="D9719" s="28"/>
      <c r="E9719" s="28"/>
      <c r="F9719" s="34" t="s">
        <v>88</v>
      </c>
      <c r="G9719" s="35"/>
      <c r="H9719" s="33"/>
      <c r="I9719" s="45">
        <f>SUM(I9716:I9718)</f>
        <v>218840</v>
      </c>
    </row>
    <row r="9720" spans="2:13" ht="15" customHeight="1">
      <c r="C9720" s="27" t="s">
        <v>80</v>
      </c>
      <c r="D9720" s="27" t="s">
        <v>89</v>
      </c>
      <c r="E9720" s="28"/>
      <c r="F9720" s="28"/>
      <c r="G9720" s="28"/>
      <c r="H9720" s="33"/>
      <c r="I9720" s="28"/>
    </row>
    <row r="9721" spans="2:13" ht="15" customHeight="1">
      <c r="C9721" s="28"/>
      <c r="D9721" s="27" t="s">
        <v>2819</v>
      </c>
      <c r="E9721" s="27" t="s">
        <v>2820</v>
      </c>
      <c r="F9721" s="30" t="str">
        <f>VLOOKUP(E9721,MATERIAL!$C:$F,3,0)</f>
        <v>m</v>
      </c>
      <c r="G9721" s="27">
        <v>1</v>
      </c>
      <c r="H9721" s="30">
        <f>VLOOKUP(E9721,MATERIAL!$C:$F,4,0)</f>
        <v>105000</v>
      </c>
      <c r="I9721" s="31">
        <f t="shared" ref="I9721" si="1127">+G9721*H9721</f>
        <v>105000</v>
      </c>
    </row>
    <row r="9722" spans="2:13" ht="15" customHeight="1">
      <c r="C9722" s="28"/>
      <c r="D9722" s="28"/>
      <c r="E9722" s="28"/>
      <c r="F9722" s="34" t="s">
        <v>90</v>
      </c>
      <c r="G9722" s="35"/>
      <c r="H9722" s="33"/>
      <c r="I9722" s="32">
        <f>SUM(I9721)</f>
        <v>105000</v>
      </c>
    </row>
    <row r="9723" spans="2:13" ht="15" customHeight="1">
      <c r="C9723" s="27" t="s">
        <v>81</v>
      </c>
      <c r="D9723" s="27" t="s">
        <v>91</v>
      </c>
      <c r="E9723" s="28"/>
      <c r="F9723" s="28"/>
      <c r="G9723" s="28"/>
      <c r="H9723" s="33"/>
      <c r="I9723" s="28"/>
    </row>
    <row r="9724" spans="2:13" ht="15" customHeight="1">
      <c r="C9724" s="28"/>
      <c r="D9724" s="27" t="s">
        <v>2954</v>
      </c>
      <c r="E9724" s="27" t="s">
        <v>2955</v>
      </c>
      <c r="F9724" s="27" t="s">
        <v>2792</v>
      </c>
      <c r="G9724" s="27">
        <v>0.21299999999999999</v>
      </c>
      <c r="H9724" s="30">
        <f>VLOOKUP(E9724,[404]PERALATAN!$C:$F,4,0)</f>
        <v>60200</v>
      </c>
      <c r="I9724" s="31">
        <f t="shared" ref="I9724" si="1128">+G9724*H9724</f>
        <v>12822.6</v>
      </c>
    </row>
    <row r="9725" spans="2:13" ht="15" customHeight="1">
      <c r="C9725" s="28"/>
      <c r="D9725" s="28"/>
      <c r="E9725" s="28"/>
      <c r="F9725" s="34" t="s">
        <v>92</v>
      </c>
      <c r="G9725" s="35"/>
      <c r="H9725" s="33"/>
      <c r="I9725" s="45">
        <f>SUM(I9724)</f>
        <v>12822.6</v>
      </c>
    </row>
    <row r="9726" spans="2:13" ht="15" customHeight="1">
      <c r="C9726" s="27" t="s">
        <v>82</v>
      </c>
      <c r="D9726" s="27" t="s">
        <v>93</v>
      </c>
      <c r="E9726" s="28"/>
      <c r="F9726" s="28"/>
      <c r="G9726" s="28"/>
      <c r="H9726" s="33"/>
      <c r="I9726" s="36">
        <f>I9719+I9722+I9725</f>
        <v>336662.6</v>
      </c>
    </row>
    <row r="9727" spans="2:13" ht="15" customHeight="1">
      <c r="C9727" s="27" t="s">
        <v>83</v>
      </c>
      <c r="D9727" s="27" t="str">
        <f>+"Overhead &amp; Profit "&amp;$L$3*100&amp;"%"</f>
        <v>Overhead &amp; Profit 9,5%</v>
      </c>
      <c r="E9727" s="28"/>
      <c r="F9727" s="28"/>
      <c r="G9727" s="27">
        <f>$L$3</f>
        <v>9.5000000000000001E-2</v>
      </c>
      <c r="H9727" s="33"/>
      <c r="I9727" s="36">
        <f>G9727*I9726</f>
        <v>31982.946999999996</v>
      </c>
    </row>
    <row r="9728" spans="2:13" ht="15" customHeight="1">
      <c r="B9728" s="37" t="str">
        <f>+$M$18&amp;J9728</f>
        <v>PTP15</v>
      </c>
      <c r="C9728" s="27" t="s">
        <v>1</v>
      </c>
      <c r="D9728" s="27" t="s">
        <v>94</v>
      </c>
      <c r="E9728" s="28"/>
      <c r="F9728" s="28"/>
      <c r="G9728" s="28"/>
      <c r="H9728" s="33"/>
      <c r="I9728" s="36">
        <f>SUM(I9726:I9727)</f>
        <v>368645.54699999996</v>
      </c>
      <c r="J9728" s="21">
        <v>15</v>
      </c>
    </row>
    <row r="9729" spans="2:13" ht="15" customHeight="1">
      <c r="B9729" s="26"/>
    </row>
    <row r="9730" spans="2:13" ht="15" customHeight="1">
      <c r="B9730" s="26"/>
      <c r="C9730" s="21" t="str">
        <f>VLOOKUP(B9745,'REKAP ANALISA'!$C:$G,3,0)</f>
        <v>(K3) Pemotongan 1 buah pipa PVC Ø 1200 mm</v>
      </c>
    </row>
    <row r="9731" spans="2:13" ht="15" customHeight="1">
      <c r="C9731" s="27" t="s">
        <v>0</v>
      </c>
      <c r="D9731" s="27" t="s">
        <v>60</v>
      </c>
      <c r="E9731" s="27" t="s">
        <v>59</v>
      </c>
      <c r="F9731" s="27" t="s">
        <v>61</v>
      </c>
      <c r="G9731" s="27" t="s">
        <v>62</v>
      </c>
      <c r="H9731" s="27" t="s">
        <v>85</v>
      </c>
      <c r="I9731" s="27" t="s">
        <v>86</v>
      </c>
    </row>
    <row r="9732" spans="2:13">
      <c r="C9732" s="27" t="s">
        <v>14</v>
      </c>
      <c r="D9732" s="27" t="s">
        <v>87</v>
      </c>
      <c r="E9732" s="28"/>
      <c r="F9732" s="28"/>
      <c r="G9732" s="28"/>
      <c r="H9732" s="28"/>
      <c r="I9732" s="28"/>
      <c r="M9732" s="21"/>
    </row>
    <row r="9733" spans="2:13">
      <c r="C9733" s="28"/>
      <c r="D9733" s="27" t="s">
        <v>53</v>
      </c>
      <c r="E9733" s="27" t="s">
        <v>63</v>
      </c>
      <c r="F9733" s="29" t="s">
        <v>50</v>
      </c>
      <c r="G9733" s="27">
        <v>1.573</v>
      </c>
      <c r="H9733" s="30">
        <f>VLOOKUP(E9733,UPAH!$C:$F,4,0)</f>
        <v>93000</v>
      </c>
      <c r="I9733" s="31">
        <f t="shared" ref="I9733:I9735" si="1129">+G9733*H9733</f>
        <v>146289</v>
      </c>
      <c r="M9733" s="21"/>
    </row>
    <row r="9734" spans="2:13" ht="15" customHeight="1">
      <c r="C9734" s="28"/>
      <c r="D9734" s="27" t="s">
        <v>2787</v>
      </c>
      <c r="E9734" s="27" t="s">
        <v>64</v>
      </c>
      <c r="F9734" s="29" t="s">
        <v>50</v>
      </c>
      <c r="G9734" s="27">
        <v>0.78700000000000003</v>
      </c>
      <c r="H9734" s="30">
        <f>VLOOKUP(E9734,UPAH!$C:$F,4,0)</f>
        <v>98000</v>
      </c>
      <c r="I9734" s="31">
        <f t="shared" si="1129"/>
        <v>77126</v>
      </c>
    </row>
    <row r="9735" spans="2:13" ht="15" customHeight="1">
      <c r="C9735" s="28"/>
      <c r="D9735" s="27" t="s">
        <v>49</v>
      </c>
      <c r="E9735" s="27" t="s">
        <v>66</v>
      </c>
      <c r="F9735" s="29" t="s">
        <v>50</v>
      </c>
      <c r="G9735" s="27">
        <v>0.157</v>
      </c>
      <c r="H9735" s="30">
        <f>VLOOKUP(E9735,UPAH!$C:$F,4,0)</f>
        <v>111000</v>
      </c>
      <c r="I9735" s="31">
        <f t="shared" si="1129"/>
        <v>17427</v>
      </c>
    </row>
    <row r="9736" spans="2:13" ht="15" customHeight="1">
      <c r="C9736" s="28"/>
      <c r="D9736" s="28"/>
      <c r="E9736" s="28"/>
      <c r="F9736" s="34" t="s">
        <v>88</v>
      </c>
      <c r="G9736" s="35"/>
      <c r="H9736" s="33"/>
      <c r="I9736" s="45">
        <f>SUM(I9733:I9735)</f>
        <v>240842</v>
      </c>
    </row>
    <row r="9737" spans="2:13" ht="15" customHeight="1">
      <c r="C9737" s="27" t="s">
        <v>80</v>
      </c>
      <c r="D9737" s="27" t="s">
        <v>89</v>
      </c>
      <c r="E9737" s="28"/>
      <c r="F9737" s="28"/>
      <c r="G9737" s="28"/>
      <c r="H9737" s="33"/>
      <c r="I9737" s="28"/>
    </row>
    <row r="9738" spans="2:13" ht="15" customHeight="1">
      <c r="C9738" s="28"/>
      <c r="D9738" s="27" t="s">
        <v>2821</v>
      </c>
      <c r="E9738" s="27" t="s">
        <v>2822</v>
      </c>
      <c r="F9738" s="30" t="str">
        <f>VLOOKUP(E9738,MATERIAL!$C:$F,3,0)</f>
        <v>m</v>
      </c>
      <c r="G9738" s="27">
        <v>1</v>
      </c>
      <c r="H9738" s="30">
        <f>VLOOKUP(E9738,MATERIAL!$C:$F,4,0)</f>
        <v>109800</v>
      </c>
      <c r="I9738" s="31">
        <f t="shared" ref="I9738" si="1130">+G9738*H9738</f>
        <v>109800</v>
      </c>
    </row>
    <row r="9739" spans="2:13" ht="15" customHeight="1">
      <c r="C9739" s="28"/>
      <c r="D9739" s="28"/>
      <c r="E9739" s="28"/>
      <c r="F9739" s="34" t="s">
        <v>90</v>
      </c>
      <c r="G9739" s="35"/>
      <c r="H9739" s="33"/>
      <c r="I9739" s="32">
        <f>SUM(I9738)</f>
        <v>109800</v>
      </c>
    </row>
    <row r="9740" spans="2:13" ht="15" customHeight="1">
      <c r="C9740" s="27" t="s">
        <v>81</v>
      </c>
      <c r="D9740" s="27" t="s">
        <v>91</v>
      </c>
      <c r="E9740" s="28"/>
      <c r="F9740" s="28"/>
      <c r="G9740" s="28"/>
      <c r="H9740" s="33"/>
      <c r="I9740" s="28"/>
    </row>
    <row r="9741" spans="2:13" ht="15" customHeight="1">
      <c r="C9741" s="28"/>
      <c r="D9741" s="27" t="s">
        <v>2954</v>
      </c>
      <c r="E9741" s="27" t="s">
        <v>2955</v>
      </c>
      <c r="F9741" s="27" t="s">
        <v>2792</v>
      </c>
      <c r="G9741" s="27">
        <v>0.23599999999999999</v>
      </c>
      <c r="H9741" s="30">
        <f>VLOOKUP(E9741,[404]PERALATAN!$C:$F,4,0)</f>
        <v>60200</v>
      </c>
      <c r="I9741" s="31">
        <f t="shared" ref="I9741" si="1131">+G9741*H9741</f>
        <v>14207.199999999999</v>
      </c>
    </row>
    <row r="9742" spans="2:13" ht="15" customHeight="1">
      <c r="C9742" s="28"/>
      <c r="D9742" s="28"/>
      <c r="E9742" s="28"/>
      <c r="F9742" s="34" t="s">
        <v>92</v>
      </c>
      <c r="G9742" s="35"/>
      <c r="H9742" s="33"/>
      <c r="I9742" s="45">
        <f>SUM(I9741)</f>
        <v>14207.199999999999</v>
      </c>
    </row>
    <row r="9743" spans="2:13" ht="15" customHeight="1">
      <c r="C9743" s="27" t="s">
        <v>82</v>
      </c>
      <c r="D9743" s="27" t="s">
        <v>93</v>
      </c>
      <c r="E9743" s="28"/>
      <c r="F9743" s="28"/>
      <c r="G9743" s="28"/>
      <c r="H9743" s="33"/>
      <c r="I9743" s="36">
        <f>I9736+I9739+I9742</f>
        <v>364849.2</v>
      </c>
    </row>
    <row r="9744" spans="2:13" ht="15" customHeight="1">
      <c r="C9744" s="27" t="s">
        <v>83</v>
      </c>
      <c r="D9744" s="27" t="str">
        <f>+"Overhead &amp; Profit "&amp;$L$3*100&amp;"%"</f>
        <v>Overhead &amp; Profit 9,5%</v>
      </c>
      <c r="E9744" s="28"/>
      <c r="F9744" s="28"/>
      <c r="G9744" s="27">
        <f>$L$3</f>
        <v>9.5000000000000001E-2</v>
      </c>
      <c r="H9744" s="28"/>
      <c r="I9744" s="36">
        <f>G9744*I9743</f>
        <v>34660.673999999999</v>
      </c>
    </row>
    <row r="9745" spans="2:13" ht="15" customHeight="1">
      <c r="B9745" s="37" t="str">
        <f>+$M$18&amp;J9745</f>
        <v>PTP16</v>
      </c>
      <c r="C9745" s="27" t="s">
        <v>1</v>
      </c>
      <c r="D9745" s="27" t="s">
        <v>94</v>
      </c>
      <c r="E9745" s="28"/>
      <c r="F9745" s="28"/>
      <c r="G9745" s="28"/>
      <c r="H9745" s="33"/>
      <c r="I9745" s="36">
        <f>SUM(I9743:I9744)</f>
        <v>399509.87400000001</v>
      </c>
      <c r="J9745" s="21">
        <v>16</v>
      </c>
    </row>
    <row r="9746" spans="2:13" ht="15" customHeight="1">
      <c r="B9746" s="26"/>
    </row>
    <row r="9747" spans="2:13" ht="15" customHeight="1">
      <c r="B9747" s="26"/>
      <c r="C9747" s="21" t="str">
        <f>VLOOKUP(B9763,'REKAP ANALISA'!$C:$G,3,0)</f>
        <v>(K3) Pemotongan 1 buah pipa HDPE Ø 63 mm</v>
      </c>
    </row>
    <row r="9748" spans="2:13" ht="15" customHeight="1">
      <c r="C9748" s="27" t="s">
        <v>0</v>
      </c>
      <c r="D9748" s="27" t="s">
        <v>60</v>
      </c>
      <c r="E9748" s="27" t="s">
        <v>59</v>
      </c>
      <c r="F9748" s="27" t="s">
        <v>61</v>
      </c>
      <c r="G9748" s="27" t="s">
        <v>62</v>
      </c>
      <c r="H9748" s="27" t="s">
        <v>85</v>
      </c>
      <c r="I9748" s="27" t="s">
        <v>86</v>
      </c>
    </row>
    <row r="9749" spans="2:13">
      <c r="C9749" s="27" t="s">
        <v>14</v>
      </c>
      <c r="D9749" s="27" t="s">
        <v>87</v>
      </c>
      <c r="E9749" s="28"/>
      <c r="F9749" s="28"/>
      <c r="G9749" s="28"/>
      <c r="H9749" s="28"/>
      <c r="I9749" s="28"/>
      <c r="M9749" s="21"/>
    </row>
    <row r="9750" spans="2:13">
      <c r="C9750" s="28"/>
      <c r="D9750" s="27" t="s">
        <v>53</v>
      </c>
      <c r="E9750" s="27" t="s">
        <v>63</v>
      </c>
      <c r="F9750" s="29" t="s">
        <v>50</v>
      </c>
      <c r="G9750" s="27">
        <v>2E-3</v>
      </c>
      <c r="H9750" s="30">
        <f>VLOOKUP(E9750,UPAH!$C:$F,4,0)</f>
        <v>93000</v>
      </c>
      <c r="I9750" s="31">
        <f t="shared" ref="I9750:I9753" si="1132">+G9750*H9750</f>
        <v>186</v>
      </c>
      <c r="M9750" s="21"/>
    </row>
    <row r="9751" spans="2:13" ht="15" customHeight="1">
      <c r="C9751" s="28"/>
      <c r="D9751" s="27" t="s">
        <v>2787</v>
      </c>
      <c r="E9751" s="27" t="s">
        <v>64</v>
      </c>
      <c r="F9751" s="29" t="s">
        <v>50</v>
      </c>
      <c r="G9751" s="27">
        <v>1E-3</v>
      </c>
      <c r="H9751" s="30">
        <f>VLOOKUP(E9751,UPAH!$C:$F,4,0)</f>
        <v>98000</v>
      </c>
      <c r="I9751" s="31">
        <f t="shared" si="1132"/>
        <v>98</v>
      </c>
    </row>
    <row r="9752" spans="2:13" ht="15" customHeight="1">
      <c r="C9752" s="28"/>
      <c r="D9752" s="27" t="s">
        <v>49</v>
      </c>
      <c r="E9752" s="27" t="s">
        <v>66</v>
      </c>
      <c r="F9752" s="29" t="s">
        <v>50</v>
      </c>
      <c r="G9752" s="27">
        <v>2.0000000000000001E-4</v>
      </c>
      <c r="H9752" s="30">
        <f>VLOOKUP(E9752,UPAH!$C:$F,4,0)</f>
        <v>111000</v>
      </c>
      <c r="I9752" s="31">
        <f t="shared" si="1132"/>
        <v>22.2</v>
      </c>
    </row>
    <row r="9753" spans="2:13" ht="15" customHeight="1">
      <c r="C9753" s="28"/>
      <c r="D9753" s="27" t="s">
        <v>2956</v>
      </c>
      <c r="E9753" s="27" t="s">
        <v>2256</v>
      </c>
      <c r="F9753" s="29" t="s">
        <v>50</v>
      </c>
      <c r="G9753" s="27">
        <v>3.4000000000000002E-2</v>
      </c>
      <c r="H9753" s="30">
        <f>VLOOKUP(E9753,UPAH!$C:$F,4,0)</f>
        <v>158700</v>
      </c>
      <c r="I9753" s="31">
        <f t="shared" si="1132"/>
        <v>5395.8</v>
      </c>
    </row>
    <row r="9754" spans="2:13" ht="15" customHeight="1">
      <c r="C9754" s="28"/>
      <c r="D9754" s="28"/>
      <c r="E9754" s="28"/>
      <c r="F9754" s="34" t="s">
        <v>88</v>
      </c>
      <c r="G9754" s="35"/>
      <c r="H9754" s="33"/>
      <c r="I9754" s="45">
        <f>SUM(I9751:I9753)</f>
        <v>5516</v>
      </c>
    </row>
    <row r="9755" spans="2:13" ht="15" customHeight="1">
      <c r="C9755" s="27" t="s">
        <v>80</v>
      </c>
      <c r="D9755" s="27" t="s">
        <v>89</v>
      </c>
      <c r="E9755" s="28"/>
      <c r="F9755" s="28"/>
      <c r="G9755" s="28"/>
      <c r="H9755" s="33"/>
      <c r="I9755" s="28"/>
    </row>
    <row r="9756" spans="2:13" ht="15" customHeight="1">
      <c r="C9756" s="28"/>
      <c r="D9756" s="27" t="s">
        <v>2823</v>
      </c>
      <c r="E9756" s="27" t="s">
        <v>2824</v>
      </c>
      <c r="F9756" s="30" t="str">
        <f>VLOOKUP(E9756,MATERIAL!$C:$F,3,0)</f>
        <v>m</v>
      </c>
      <c r="G9756" s="27">
        <v>1</v>
      </c>
      <c r="H9756" s="30">
        <f>VLOOKUP(E9756,MATERIAL!$C:$F,4,0)</f>
        <v>15900</v>
      </c>
      <c r="I9756" s="31">
        <f t="shared" ref="I9756" si="1133">+G9756*H9756</f>
        <v>15900</v>
      </c>
    </row>
    <row r="9757" spans="2:13" ht="15" customHeight="1">
      <c r="C9757" s="28"/>
      <c r="D9757" s="28"/>
      <c r="E9757" s="28"/>
      <c r="F9757" s="34" t="s">
        <v>90</v>
      </c>
      <c r="G9757" s="35"/>
      <c r="H9757" s="33"/>
      <c r="I9757" s="32">
        <f>SUM(I9756)</f>
        <v>15900</v>
      </c>
    </row>
    <row r="9758" spans="2:13" ht="15" customHeight="1">
      <c r="C9758" s="27" t="s">
        <v>81</v>
      </c>
      <c r="D9758" s="27" t="s">
        <v>91</v>
      </c>
      <c r="E9758" s="28"/>
      <c r="F9758" s="28"/>
      <c r="G9758" s="28"/>
      <c r="H9758" s="33"/>
      <c r="I9758" s="28"/>
    </row>
    <row r="9759" spans="2:13" ht="15" customHeight="1">
      <c r="C9759" s="28"/>
      <c r="D9759" s="27" t="s">
        <v>2954</v>
      </c>
      <c r="E9759" s="27" t="s">
        <v>2955</v>
      </c>
      <c r="F9759" s="27" t="s">
        <v>2792</v>
      </c>
      <c r="G9759" s="27">
        <v>4.0000000000000001E-3</v>
      </c>
      <c r="H9759" s="30">
        <f>VLOOKUP(E9759,[404]PERALATAN!$C:$F,4,0)</f>
        <v>60200</v>
      </c>
      <c r="I9759" s="31">
        <f t="shared" ref="I9759" si="1134">+G9759*H9759</f>
        <v>240.8</v>
      </c>
    </row>
    <row r="9760" spans="2:13" ht="15" customHeight="1">
      <c r="C9760" s="28"/>
      <c r="D9760" s="28"/>
      <c r="E9760" s="28"/>
      <c r="F9760" s="34" t="s">
        <v>92</v>
      </c>
      <c r="G9760" s="35"/>
      <c r="H9760" s="33"/>
      <c r="I9760" s="45">
        <f>SUM(I9759)</f>
        <v>240.8</v>
      </c>
    </row>
    <row r="9761" spans="2:13" ht="15" customHeight="1">
      <c r="C9761" s="27" t="s">
        <v>82</v>
      </c>
      <c r="D9761" s="27" t="s">
        <v>93</v>
      </c>
      <c r="E9761" s="28"/>
      <c r="F9761" s="28"/>
      <c r="G9761" s="28"/>
      <c r="H9761" s="33"/>
      <c r="I9761" s="36">
        <f>I9754+I9757+I9760</f>
        <v>21656.799999999999</v>
      </c>
    </row>
    <row r="9762" spans="2:13" ht="15" customHeight="1">
      <c r="C9762" s="27" t="s">
        <v>83</v>
      </c>
      <c r="D9762" s="27" t="str">
        <f>+"Overhead &amp; Profit "&amp;$L$3*100&amp;"%"</f>
        <v>Overhead &amp; Profit 9,5%</v>
      </c>
      <c r="E9762" s="28"/>
      <c r="F9762" s="28"/>
      <c r="G9762" s="27">
        <f>$L$3</f>
        <v>9.5000000000000001E-2</v>
      </c>
      <c r="H9762" s="33"/>
      <c r="I9762" s="36">
        <f>G9762*I9761</f>
        <v>2057.3959999999997</v>
      </c>
    </row>
    <row r="9763" spans="2:13" ht="15" customHeight="1">
      <c r="B9763" s="37" t="str">
        <f>+$M$18&amp;J9763</f>
        <v>PTP17</v>
      </c>
      <c r="C9763" s="27" t="s">
        <v>1</v>
      </c>
      <c r="D9763" s="27" t="s">
        <v>94</v>
      </c>
      <c r="E9763" s="28"/>
      <c r="F9763" s="28"/>
      <c r="G9763" s="28"/>
      <c r="H9763" s="33"/>
      <c r="I9763" s="36">
        <f>SUM(I9761:I9762)</f>
        <v>23714.196</v>
      </c>
      <c r="J9763" s="21">
        <v>17</v>
      </c>
    </row>
    <row r="9764" spans="2:13" ht="15" customHeight="1">
      <c r="B9764" s="26"/>
    </row>
    <row r="9765" spans="2:13" ht="15" customHeight="1">
      <c r="B9765" s="26"/>
      <c r="C9765" s="21" t="str">
        <f>VLOOKUP(B9781,'REKAP ANALISA'!$C:$G,3,0)</f>
        <v>(K3) Pemotongan 1 buah pipa HDPE Ø 100 mm</v>
      </c>
    </row>
    <row r="9766" spans="2:13">
      <c r="C9766" s="27" t="s">
        <v>0</v>
      </c>
      <c r="D9766" s="27" t="s">
        <v>60</v>
      </c>
      <c r="E9766" s="27" t="s">
        <v>59</v>
      </c>
      <c r="F9766" s="27" t="s">
        <v>61</v>
      </c>
      <c r="G9766" s="27" t="s">
        <v>62</v>
      </c>
      <c r="H9766" s="27" t="s">
        <v>85</v>
      </c>
      <c r="I9766" s="27" t="s">
        <v>86</v>
      </c>
      <c r="M9766" s="21"/>
    </row>
    <row r="9767" spans="2:13">
      <c r="C9767" s="27" t="s">
        <v>14</v>
      </c>
      <c r="D9767" s="27" t="s">
        <v>87</v>
      </c>
      <c r="E9767" s="28"/>
      <c r="F9767" s="28"/>
      <c r="G9767" s="28"/>
      <c r="H9767" s="28"/>
      <c r="I9767" s="28"/>
      <c r="M9767" s="21"/>
    </row>
    <row r="9768" spans="2:13" ht="15" customHeight="1">
      <c r="C9768" s="28"/>
      <c r="D9768" s="27" t="s">
        <v>53</v>
      </c>
      <c r="E9768" s="27" t="s">
        <v>63</v>
      </c>
      <c r="F9768" s="29" t="s">
        <v>50</v>
      </c>
      <c r="G9768" s="27">
        <v>6.0000000000000001E-3</v>
      </c>
      <c r="H9768" s="30">
        <f>VLOOKUP(E9768,UPAH!$C:$F,4,0)</f>
        <v>93000</v>
      </c>
      <c r="I9768" s="31">
        <f t="shared" ref="I9768:I9771" si="1135">+G9768*H9768</f>
        <v>558</v>
      </c>
    </row>
    <row r="9769" spans="2:13" ht="15" customHeight="1">
      <c r="C9769" s="28"/>
      <c r="D9769" s="27" t="s">
        <v>2787</v>
      </c>
      <c r="E9769" s="27" t="s">
        <v>64</v>
      </c>
      <c r="F9769" s="29" t="s">
        <v>50</v>
      </c>
      <c r="G9769" s="27">
        <v>3.0000000000000001E-3</v>
      </c>
      <c r="H9769" s="30">
        <f>VLOOKUP(E9769,UPAH!$C:$F,4,0)</f>
        <v>98000</v>
      </c>
      <c r="I9769" s="31">
        <f t="shared" si="1135"/>
        <v>294</v>
      </c>
    </row>
    <row r="9770" spans="2:13" ht="15" customHeight="1">
      <c r="C9770" s="28"/>
      <c r="D9770" s="27" t="s">
        <v>49</v>
      </c>
      <c r="E9770" s="27" t="s">
        <v>66</v>
      </c>
      <c r="F9770" s="29" t="s">
        <v>50</v>
      </c>
      <c r="G9770" s="27">
        <v>1E-3</v>
      </c>
      <c r="H9770" s="30">
        <f>VLOOKUP(E9770,UPAH!$C:$F,4,0)</f>
        <v>111000</v>
      </c>
      <c r="I9770" s="31">
        <f t="shared" si="1135"/>
        <v>111</v>
      </c>
    </row>
    <row r="9771" spans="2:13" ht="15" customHeight="1">
      <c r="C9771" s="28"/>
      <c r="D9771" s="27" t="s">
        <v>2956</v>
      </c>
      <c r="E9771" s="27" t="s">
        <v>2256</v>
      </c>
      <c r="F9771" s="29" t="s">
        <v>50</v>
      </c>
      <c r="G9771" s="27">
        <v>7.0999999999999994E-2</v>
      </c>
      <c r="H9771" s="30">
        <f>VLOOKUP(E9771,UPAH!$C:$F,4,0)</f>
        <v>158700</v>
      </c>
      <c r="I9771" s="31">
        <f t="shared" si="1135"/>
        <v>11267.699999999999</v>
      </c>
    </row>
    <row r="9772" spans="2:13" ht="15" customHeight="1">
      <c r="C9772" s="28"/>
      <c r="D9772" s="28"/>
      <c r="E9772" s="28"/>
      <c r="F9772" s="34" t="s">
        <v>88</v>
      </c>
      <c r="G9772" s="35"/>
      <c r="H9772" s="33"/>
      <c r="I9772" s="45">
        <f>SUM(I9769:I9771)</f>
        <v>11672.699999999999</v>
      </c>
    </row>
    <row r="9773" spans="2:13" ht="15" customHeight="1">
      <c r="C9773" s="27" t="s">
        <v>80</v>
      </c>
      <c r="D9773" s="27" t="s">
        <v>89</v>
      </c>
      <c r="E9773" s="28"/>
      <c r="F9773" s="28"/>
      <c r="G9773" s="28"/>
      <c r="H9773" s="33"/>
      <c r="I9773" s="28"/>
    </row>
    <row r="9774" spans="2:13" ht="15" customHeight="1">
      <c r="C9774" s="28"/>
      <c r="D9774" s="27" t="s">
        <v>2825</v>
      </c>
      <c r="E9774" s="27" t="s">
        <v>2826</v>
      </c>
      <c r="F9774" s="30" t="str">
        <f>VLOOKUP(E9774,MATERIAL!$C:$F,3,0)</f>
        <v>m</v>
      </c>
      <c r="G9774" s="27">
        <v>1</v>
      </c>
      <c r="H9774" s="30">
        <f>VLOOKUP(E9774,MATERIAL!$C:$F,4,0)</f>
        <v>28500</v>
      </c>
      <c r="I9774" s="31">
        <f t="shared" ref="I9774" si="1136">+G9774*H9774</f>
        <v>28500</v>
      </c>
    </row>
    <row r="9775" spans="2:13" ht="15" customHeight="1">
      <c r="C9775" s="28"/>
      <c r="D9775" s="28"/>
      <c r="E9775" s="28"/>
      <c r="F9775" s="34" t="s">
        <v>90</v>
      </c>
      <c r="G9775" s="35"/>
      <c r="H9775" s="33"/>
      <c r="I9775" s="32">
        <f>SUM(I9774)</f>
        <v>28500</v>
      </c>
    </row>
    <row r="9776" spans="2:13" ht="15" customHeight="1">
      <c r="C9776" s="27" t="s">
        <v>81</v>
      </c>
      <c r="D9776" s="27" t="s">
        <v>91</v>
      </c>
      <c r="E9776" s="28"/>
      <c r="F9776" s="28"/>
      <c r="G9776" s="28"/>
      <c r="H9776" s="33"/>
      <c r="I9776" s="28"/>
    </row>
    <row r="9777" spans="2:13" ht="15" customHeight="1">
      <c r="C9777" s="28"/>
      <c r="D9777" s="27" t="s">
        <v>2954</v>
      </c>
      <c r="E9777" s="27" t="s">
        <v>2955</v>
      </c>
      <c r="F9777" s="27" t="s">
        <v>2792</v>
      </c>
      <c r="G9777" s="27">
        <v>5.0000000000000001E-3</v>
      </c>
      <c r="H9777" s="30">
        <f>VLOOKUP(E9777,[404]PERALATAN!$C:$F,4,0)</f>
        <v>60200</v>
      </c>
      <c r="I9777" s="31">
        <f t="shared" ref="I9777" si="1137">+G9777*H9777</f>
        <v>301</v>
      </c>
    </row>
    <row r="9778" spans="2:13" ht="15" customHeight="1">
      <c r="C9778" s="28"/>
      <c r="D9778" s="28"/>
      <c r="E9778" s="28"/>
      <c r="F9778" s="34" t="s">
        <v>92</v>
      </c>
      <c r="G9778" s="35"/>
      <c r="H9778" s="33"/>
      <c r="I9778" s="45">
        <f>SUM(I9777)</f>
        <v>301</v>
      </c>
    </row>
    <row r="9779" spans="2:13" ht="15" customHeight="1">
      <c r="C9779" s="27" t="s">
        <v>82</v>
      </c>
      <c r="D9779" s="27" t="s">
        <v>93</v>
      </c>
      <c r="E9779" s="28"/>
      <c r="F9779" s="28"/>
      <c r="G9779" s="28"/>
      <c r="H9779" s="33"/>
      <c r="I9779" s="36">
        <f>I9772+I9775+I9778</f>
        <v>40473.699999999997</v>
      </c>
    </row>
    <row r="9780" spans="2:13" ht="15" customHeight="1">
      <c r="C9780" s="27" t="s">
        <v>83</v>
      </c>
      <c r="D9780" s="27" t="str">
        <f>+"Overhead &amp; Profit "&amp;$L$3*100&amp;"%"</f>
        <v>Overhead &amp; Profit 9,5%</v>
      </c>
      <c r="E9780" s="28"/>
      <c r="F9780" s="28"/>
      <c r="G9780" s="27">
        <f>$L$3</f>
        <v>9.5000000000000001E-2</v>
      </c>
      <c r="H9780" s="33"/>
      <c r="I9780" s="36">
        <f>G9780*I9779</f>
        <v>3845.0014999999999</v>
      </c>
    </row>
    <row r="9781" spans="2:13" ht="15" customHeight="1">
      <c r="B9781" s="37" t="str">
        <f>+$M$18&amp;J9781</f>
        <v>PTP18</v>
      </c>
      <c r="C9781" s="27" t="s">
        <v>1</v>
      </c>
      <c r="D9781" s="27" t="s">
        <v>94</v>
      </c>
      <c r="E9781" s="28"/>
      <c r="F9781" s="28"/>
      <c r="G9781" s="28"/>
      <c r="H9781" s="33"/>
      <c r="I9781" s="36">
        <f>SUM(I9779:I9780)</f>
        <v>44318.701499999996</v>
      </c>
      <c r="J9781" s="21">
        <v>18</v>
      </c>
    </row>
    <row r="9782" spans="2:13" ht="15" customHeight="1">
      <c r="B9782" s="26"/>
    </row>
    <row r="9783" spans="2:13" ht="15" customHeight="1">
      <c r="B9783" s="26"/>
      <c r="C9783" s="21" t="str">
        <f>VLOOKUP(B9799,'REKAP ANALISA'!$C:$G,3,0)</f>
        <v>(K3) Pemotongan 1 buah pipa HDPE Ø 125 mm</v>
      </c>
    </row>
    <row r="9784" spans="2:13">
      <c r="C9784" s="27" t="s">
        <v>0</v>
      </c>
      <c r="D9784" s="27" t="s">
        <v>60</v>
      </c>
      <c r="E9784" s="27" t="s">
        <v>59</v>
      </c>
      <c r="F9784" s="27" t="s">
        <v>61</v>
      </c>
      <c r="G9784" s="27" t="s">
        <v>62</v>
      </c>
      <c r="H9784" s="27" t="s">
        <v>85</v>
      </c>
      <c r="I9784" s="27" t="s">
        <v>86</v>
      </c>
      <c r="M9784" s="21"/>
    </row>
    <row r="9785" spans="2:13">
      <c r="C9785" s="27" t="s">
        <v>14</v>
      </c>
      <c r="D9785" s="27" t="s">
        <v>87</v>
      </c>
      <c r="E9785" s="28"/>
      <c r="F9785" s="28"/>
      <c r="G9785" s="28"/>
      <c r="H9785" s="28"/>
      <c r="I9785" s="28"/>
      <c r="M9785" s="21"/>
    </row>
    <row r="9786" spans="2:13" ht="15" customHeight="1">
      <c r="C9786" s="28"/>
      <c r="D9786" s="27" t="s">
        <v>53</v>
      </c>
      <c r="E9786" s="27" t="s">
        <v>63</v>
      </c>
      <c r="F9786" s="29" t="s">
        <v>50</v>
      </c>
      <c r="G9786" s="27">
        <v>8.9999999999999993E-3</v>
      </c>
      <c r="H9786" s="30">
        <f>VLOOKUP(E9786,UPAH!$C:$F,4,0)</f>
        <v>93000</v>
      </c>
      <c r="I9786" s="31">
        <f t="shared" ref="I9786:I9789" si="1138">+G9786*H9786</f>
        <v>836.99999999999989</v>
      </c>
    </row>
    <row r="9787" spans="2:13" ht="15" customHeight="1">
      <c r="C9787" s="28"/>
      <c r="D9787" s="27" t="s">
        <v>2787</v>
      </c>
      <c r="E9787" s="27" t="s">
        <v>64</v>
      </c>
      <c r="F9787" s="29" t="s">
        <v>50</v>
      </c>
      <c r="G9787" s="27">
        <v>5.0000000000000001E-3</v>
      </c>
      <c r="H9787" s="30">
        <f>VLOOKUP(E9787,UPAH!$C:$F,4,0)</f>
        <v>98000</v>
      </c>
      <c r="I9787" s="31">
        <f t="shared" si="1138"/>
        <v>490</v>
      </c>
    </row>
    <row r="9788" spans="2:13" ht="15" customHeight="1">
      <c r="C9788" s="28"/>
      <c r="D9788" s="27" t="s">
        <v>49</v>
      </c>
      <c r="E9788" s="27" t="s">
        <v>66</v>
      </c>
      <c r="F9788" s="29" t="s">
        <v>50</v>
      </c>
      <c r="G9788" s="27">
        <v>1E-3</v>
      </c>
      <c r="H9788" s="30">
        <f>VLOOKUP(E9788,UPAH!$C:$F,4,0)</f>
        <v>111000</v>
      </c>
      <c r="I9788" s="31">
        <f t="shared" si="1138"/>
        <v>111</v>
      </c>
    </row>
    <row r="9789" spans="2:13" ht="15" customHeight="1">
      <c r="C9789" s="28"/>
      <c r="D9789" s="27" t="s">
        <v>2956</v>
      </c>
      <c r="E9789" s="27" t="s">
        <v>2256</v>
      </c>
      <c r="F9789" s="29" t="s">
        <v>50</v>
      </c>
      <c r="G9789" s="27">
        <v>9.6000000000000002E-2</v>
      </c>
      <c r="H9789" s="30">
        <f>VLOOKUP(E9789,UPAH!$C:$F,4,0)</f>
        <v>158700</v>
      </c>
      <c r="I9789" s="31">
        <f t="shared" si="1138"/>
        <v>15235.2</v>
      </c>
    </row>
    <row r="9790" spans="2:13" ht="15" customHeight="1">
      <c r="C9790" s="28"/>
      <c r="D9790" s="28"/>
      <c r="E9790" s="28"/>
      <c r="F9790" s="34" t="s">
        <v>88</v>
      </c>
      <c r="G9790" s="35"/>
      <c r="H9790" s="33"/>
      <c r="I9790" s="45">
        <f>SUM(I9787:I9789)</f>
        <v>15836.2</v>
      </c>
    </row>
    <row r="9791" spans="2:13" ht="15" customHeight="1">
      <c r="C9791" s="27" t="s">
        <v>80</v>
      </c>
      <c r="D9791" s="27" t="s">
        <v>89</v>
      </c>
      <c r="E9791" s="28"/>
      <c r="F9791" s="28"/>
      <c r="G9791" s="28"/>
      <c r="H9791" s="33"/>
      <c r="I9791" s="28"/>
    </row>
    <row r="9792" spans="2:13" ht="15" customHeight="1">
      <c r="C9792" s="28"/>
      <c r="D9792" s="27" t="s">
        <v>2827</v>
      </c>
      <c r="E9792" s="27" t="s">
        <v>2828</v>
      </c>
      <c r="F9792" s="30" t="str">
        <f>VLOOKUP(E9792,MATERIAL!$C:$F,3,0)</f>
        <v>bh</v>
      </c>
      <c r="G9792" s="27">
        <v>1</v>
      </c>
      <c r="H9792" s="30">
        <f>VLOOKUP(E9792,MATERIAL!$C:$F,4,0)</f>
        <v>37400</v>
      </c>
      <c r="I9792" s="31">
        <f t="shared" ref="I9792" si="1139">+G9792*H9792</f>
        <v>37400</v>
      </c>
    </row>
    <row r="9793" spans="2:13" ht="15" customHeight="1">
      <c r="C9793" s="28"/>
      <c r="D9793" s="28"/>
      <c r="E9793" s="28"/>
      <c r="F9793" s="34" t="s">
        <v>90</v>
      </c>
      <c r="G9793" s="35"/>
      <c r="H9793" s="33"/>
      <c r="I9793" s="32">
        <f>SUM(I9792)</f>
        <v>37400</v>
      </c>
    </row>
    <row r="9794" spans="2:13" ht="15" customHeight="1">
      <c r="C9794" s="27" t="s">
        <v>81</v>
      </c>
      <c r="D9794" s="27" t="s">
        <v>91</v>
      </c>
      <c r="E9794" s="28"/>
      <c r="F9794" s="28"/>
      <c r="G9794" s="28"/>
      <c r="H9794" s="33"/>
      <c r="I9794" s="28"/>
    </row>
    <row r="9795" spans="2:13" ht="15" customHeight="1">
      <c r="C9795" s="28"/>
      <c r="D9795" s="27" t="s">
        <v>2954</v>
      </c>
      <c r="E9795" s="27" t="s">
        <v>2955</v>
      </c>
      <c r="F9795" s="27" t="s">
        <v>2792</v>
      </c>
      <c r="G9795" s="27">
        <v>6.0000000000000001E-3</v>
      </c>
      <c r="H9795" s="30">
        <f>VLOOKUP(E9795,[404]PERALATAN!$C:$F,4,0)</f>
        <v>60200</v>
      </c>
      <c r="I9795" s="31">
        <f t="shared" ref="I9795" si="1140">+G9795*H9795</f>
        <v>361.2</v>
      </c>
    </row>
    <row r="9796" spans="2:13" ht="15" customHeight="1">
      <c r="C9796" s="28"/>
      <c r="D9796" s="28"/>
      <c r="E9796" s="28"/>
      <c r="F9796" s="34" t="s">
        <v>92</v>
      </c>
      <c r="G9796" s="35"/>
      <c r="H9796" s="33"/>
      <c r="I9796" s="45">
        <f>SUM(I9795)</f>
        <v>361.2</v>
      </c>
    </row>
    <row r="9797" spans="2:13" ht="15" customHeight="1">
      <c r="C9797" s="27" t="s">
        <v>82</v>
      </c>
      <c r="D9797" s="27" t="s">
        <v>93</v>
      </c>
      <c r="E9797" s="28"/>
      <c r="F9797" s="28"/>
      <c r="G9797" s="28"/>
      <c r="H9797" s="33"/>
      <c r="I9797" s="36">
        <f>I9790+I9793+I9796</f>
        <v>53597.399999999994</v>
      </c>
    </row>
    <row r="9798" spans="2:13" ht="15" customHeight="1">
      <c r="C9798" s="27" t="s">
        <v>83</v>
      </c>
      <c r="D9798" s="27" t="str">
        <f>+"Overhead &amp; Profit "&amp;$L$3*100&amp;"%"</f>
        <v>Overhead &amp; Profit 9,5%</v>
      </c>
      <c r="E9798" s="28"/>
      <c r="F9798" s="28"/>
      <c r="G9798" s="27">
        <f>$L$3</f>
        <v>9.5000000000000001E-2</v>
      </c>
      <c r="H9798" s="33"/>
      <c r="I9798" s="36">
        <f>G9798*I9797</f>
        <v>5091.7529999999997</v>
      </c>
    </row>
    <row r="9799" spans="2:13" ht="15" customHeight="1">
      <c r="B9799" s="37" t="str">
        <f>+$M$18&amp;J9799</f>
        <v>PTP19</v>
      </c>
      <c r="C9799" s="27" t="s">
        <v>1</v>
      </c>
      <c r="D9799" s="27" t="s">
        <v>94</v>
      </c>
      <c r="E9799" s="28"/>
      <c r="F9799" s="28"/>
      <c r="G9799" s="28"/>
      <c r="H9799" s="33"/>
      <c r="I9799" s="36">
        <f>SUM(I9797:I9798)</f>
        <v>58689.152999999991</v>
      </c>
      <c r="J9799" s="21">
        <v>19</v>
      </c>
    </row>
    <row r="9800" spans="2:13" ht="15" customHeight="1">
      <c r="B9800" s="26"/>
    </row>
    <row r="9801" spans="2:13" ht="15" customHeight="1">
      <c r="B9801" s="26"/>
      <c r="C9801" s="21" t="str">
        <f>VLOOKUP(B9817,'REKAP ANALISA'!$C:$G,3,0)</f>
        <v>(K3) Pemotongan 1 buah pipa HDPE Ø 150 mm</v>
      </c>
    </row>
    <row r="9802" spans="2:13">
      <c r="C9802" s="27" t="s">
        <v>0</v>
      </c>
      <c r="D9802" s="27" t="s">
        <v>60</v>
      </c>
      <c r="E9802" s="27" t="s">
        <v>59</v>
      </c>
      <c r="F9802" s="27" t="s">
        <v>61</v>
      </c>
      <c r="G9802" s="27" t="s">
        <v>62</v>
      </c>
      <c r="H9802" s="27" t="s">
        <v>85</v>
      </c>
      <c r="I9802" s="27" t="s">
        <v>86</v>
      </c>
      <c r="M9802" s="21"/>
    </row>
    <row r="9803" spans="2:13">
      <c r="C9803" s="27" t="s">
        <v>14</v>
      </c>
      <c r="D9803" s="27" t="s">
        <v>87</v>
      </c>
      <c r="E9803" s="28"/>
      <c r="F9803" s="28"/>
      <c r="G9803" s="28"/>
      <c r="H9803" s="28"/>
      <c r="I9803" s="28"/>
      <c r="M9803" s="21"/>
    </row>
    <row r="9804" spans="2:13" ht="15" customHeight="1">
      <c r="C9804" s="28"/>
      <c r="D9804" s="27" t="s">
        <v>53</v>
      </c>
      <c r="E9804" s="27" t="s">
        <v>63</v>
      </c>
      <c r="F9804" s="29" t="s">
        <v>50</v>
      </c>
      <c r="G9804" s="27">
        <v>1.6E-2</v>
      </c>
      <c r="H9804" s="30">
        <f>VLOOKUP(E9804,UPAH!$C:$F,4,0)</f>
        <v>93000</v>
      </c>
      <c r="I9804" s="31">
        <f t="shared" ref="I9804:I9807" si="1141">+G9804*H9804</f>
        <v>1488</v>
      </c>
    </row>
    <row r="9805" spans="2:13" ht="15" customHeight="1">
      <c r="C9805" s="28"/>
      <c r="D9805" s="27" t="s">
        <v>2787</v>
      </c>
      <c r="E9805" s="27" t="s">
        <v>64</v>
      </c>
      <c r="F9805" s="29" t="s">
        <v>50</v>
      </c>
      <c r="G9805" s="27">
        <v>8.0000000000000002E-3</v>
      </c>
      <c r="H9805" s="30">
        <f>VLOOKUP(E9805,UPAH!$C:$F,4,0)</f>
        <v>98000</v>
      </c>
      <c r="I9805" s="31">
        <f t="shared" si="1141"/>
        <v>784</v>
      </c>
    </row>
    <row r="9806" spans="2:13" ht="15" customHeight="1">
      <c r="C9806" s="28"/>
      <c r="D9806" s="27" t="s">
        <v>49</v>
      </c>
      <c r="E9806" s="27" t="s">
        <v>66</v>
      </c>
      <c r="F9806" s="29" t="s">
        <v>50</v>
      </c>
      <c r="G9806" s="27">
        <v>2E-3</v>
      </c>
      <c r="H9806" s="30">
        <f>VLOOKUP(E9806,UPAH!$C:$F,4,0)</f>
        <v>111000</v>
      </c>
      <c r="I9806" s="31">
        <f t="shared" si="1141"/>
        <v>222</v>
      </c>
    </row>
    <row r="9807" spans="2:13" ht="15" customHeight="1">
      <c r="C9807" s="28"/>
      <c r="D9807" s="27" t="s">
        <v>2956</v>
      </c>
      <c r="E9807" s="27" t="s">
        <v>2256</v>
      </c>
      <c r="F9807" s="29" t="s">
        <v>50</v>
      </c>
      <c r="G9807" s="27">
        <v>0.121</v>
      </c>
      <c r="H9807" s="30">
        <f>VLOOKUP(E9807,UPAH!$C:$F,4,0)</f>
        <v>158700</v>
      </c>
      <c r="I9807" s="31">
        <f t="shared" si="1141"/>
        <v>19202.7</v>
      </c>
    </row>
    <row r="9808" spans="2:13" ht="15" customHeight="1">
      <c r="C9808" s="28"/>
      <c r="D9808" s="28"/>
      <c r="E9808" s="28"/>
      <c r="F9808" s="34" t="s">
        <v>88</v>
      </c>
      <c r="G9808" s="35"/>
      <c r="H9808" s="33"/>
      <c r="I9808" s="45">
        <f>SUM(I9805:I9807)</f>
        <v>20208.7</v>
      </c>
    </row>
    <row r="9809" spans="2:13" ht="15" customHeight="1">
      <c r="C9809" s="27" t="s">
        <v>80</v>
      </c>
      <c r="D9809" s="27" t="s">
        <v>89</v>
      </c>
      <c r="E9809" s="28"/>
      <c r="F9809" s="28"/>
      <c r="G9809" s="28"/>
      <c r="H9809" s="33"/>
      <c r="I9809" s="28"/>
    </row>
    <row r="9810" spans="2:13" ht="15" customHeight="1">
      <c r="C9810" s="28"/>
      <c r="D9810" s="27" t="s">
        <v>2829</v>
      </c>
      <c r="E9810" s="27" t="s">
        <v>2830</v>
      </c>
      <c r="F9810" s="30" t="str">
        <f>VLOOKUP(E9810,MATERIAL!$C:$F,3,0)</f>
        <v>m</v>
      </c>
      <c r="G9810" s="27">
        <v>1</v>
      </c>
      <c r="H9810" s="30">
        <f>VLOOKUP(E9810,MATERIAL!$C:$F,4,0)</f>
        <v>60400</v>
      </c>
      <c r="I9810" s="31">
        <f t="shared" ref="I9810" si="1142">+G9810*H9810</f>
        <v>60400</v>
      </c>
    </row>
    <row r="9811" spans="2:13" ht="15" customHeight="1">
      <c r="C9811" s="28"/>
      <c r="D9811" s="28"/>
      <c r="E9811" s="28"/>
      <c r="F9811" s="34" t="s">
        <v>90</v>
      </c>
      <c r="G9811" s="35"/>
      <c r="H9811" s="33"/>
      <c r="I9811" s="32">
        <f>SUM(I9810)</f>
        <v>60400</v>
      </c>
    </row>
    <row r="9812" spans="2:13" ht="15" customHeight="1">
      <c r="C9812" s="27" t="s">
        <v>81</v>
      </c>
      <c r="D9812" s="27" t="s">
        <v>91</v>
      </c>
      <c r="E9812" s="28"/>
      <c r="F9812" s="28"/>
      <c r="G9812" s="28"/>
      <c r="H9812" s="33"/>
      <c r="I9812" s="28"/>
    </row>
    <row r="9813" spans="2:13" ht="15" customHeight="1">
      <c r="C9813" s="28"/>
      <c r="D9813" s="27" t="s">
        <v>2954</v>
      </c>
      <c r="E9813" s="27" t="s">
        <v>2955</v>
      </c>
      <c r="F9813" s="27" t="s">
        <v>2792</v>
      </c>
      <c r="G9813" s="27">
        <v>8.9999999999999993E-3</v>
      </c>
      <c r="H9813" s="30">
        <f>VLOOKUP(E9813,[404]PERALATAN!$C:$F,4,0)</f>
        <v>60200</v>
      </c>
      <c r="I9813" s="31">
        <f t="shared" ref="I9813" si="1143">+G9813*H9813</f>
        <v>541.79999999999995</v>
      </c>
    </row>
    <row r="9814" spans="2:13" ht="15" customHeight="1">
      <c r="C9814" s="28"/>
      <c r="D9814" s="28"/>
      <c r="E9814" s="28"/>
      <c r="F9814" s="34" t="s">
        <v>92</v>
      </c>
      <c r="G9814" s="35"/>
      <c r="H9814" s="33"/>
      <c r="I9814" s="45">
        <f>SUM(I9813)</f>
        <v>541.79999999999995</v>
      </c>
    </row>
    <row r="9815" spans="2:13" ht="15" customHeight="1">
      <c r="C9815" s="27" t="s">
        <v>82</v>
      </c>
      <c r="D9815" s="27" t="s">
        <v>93</v>
      </c>
      <c r="E9815" s="28"/>
      <c r="F9815" s="28"/>
      <c r="G9815" s="28"/>
      <c r="H9815" s="33"/>
      <c r="I9815" s="36">
        <f>I9808+I9811+I9814</f>
        <v>81150.5</v>
      </c>
    </row>
    <row r="9816" spans="2:13" ht="15" customHeight="1">
      <c r="C9816" s="27" t="s">
        <v>83</v>
      </c>
      <c r="D9816" s="27" t="str">
        <f>+"Overhead &amp; Profit "&amp;$L$3*100&amp;"%"</f>
        <v>Overhead &amp; Profit 9,5%</v>
      </c>
      <c r="E9816" s="28"/>
      <c r="F9816" s="28"/>
      <c r="G9816" s="27">
        <f>$L$3</f>
        <v>9.5000000000000001E-2</v>
      </c>
      <c r="H9816" s="33"/>
      <c r="I9816" s="36">
        <f>G9816*I9815</f>
        <v>7709.2974999999997</v>
      </c>
    </row>
    <row r="9817" spans="2:13" ht="15" customHeight="1">
      <c r="B9817" s="37" t="str">
        <f>+$M$18&amp;J9817</f>
        <v>PTP20</v>
      </c>
      <c r="C9817" s="27" t="s">
        <v>1</v>
      </c>
      <c r="D9817" s="27" t="s">
        <v>94</v>
      </c>
      <c r="E9817" s="28"/>
      <c r="F9817" s="28"/>
      <c r="G9817" s="28"/>
      <c r="H9817" s="33"/>
      <c r="I9817" s="36">
        <f>SUM(I9815:I9816)</f>
        <v>88859.797500000001</v>
      </c>
      <c r="J9817" s="21">
        <v>20</v>
      </c>
    </row>
    <row r="9818" spans="2:13" ht="15" customHeight="1">
      <c r="B9818" s="26"/>
    </row>
    <row r="9819" spans="2:13" ht="15" customHeight="1">
      <c r="B9819" s="26"/>
      <c r="C9819" s="21" t="str">
        <f>VLOOKUP(B9835,'REKAP ANALISA'!$C:$G,3,0)</f>
        <v>(K3) Pemotongan 1 buah pipa HDPE Ø 200 mm</v>
      </c>
    </row>
    <row r="9820" spans="2:13">
      <c r="C9820" s="27" t="s">
        <v>0</v>
      </c>
      <c r="D9820" s="27" t="s">
        <v>60</v>
      </c>
      <c r="E9820" s="27" t="s">
        <v>59</v>
      </c>
      <c r="F9820" s="27" t="s">
        <v>61</v>
      </c>
      <c r="G9820" s="27" t="s">
        <v>62</v>
      </c>
      <c r="H9820" s="27" t="s">
        <v>85</v>
      </c>
      <c r="I9820" s="27" t="s">
        <v>86</v>
      </c>
      <c r="M9820" s="21"/>
    </row>
    <row r="9821" spans="2:13">
      <c r="C9821" s="27" t="s">
        <v>14</v>
      </c>
      <c r="D9821" s="27" t="s">
        <v>87</v>
      </c>
      <c r="E9821" s="28"/>
      <c r="F9821" s="28"/>
      <c r="G9821" s="28"/>
      <c r="H9821" s="28"/>
      <c r="I9821" s="28"/>
      <c r="M9821" s="21"/>
    </row>
    <row r="9822" spans="2:13" ht="15" customHeight="1">
      <c r="C9822" s="28"/>
      <c r="D9822" s="27" t="s">
        <v>53</v>
      </c>
      <c r="E9822" s="27" t="s">
        <v>63</v>
      </c>
      <c r="F9822" s="29" t="s">
        <v>50</v>
      </c>
      <c r="G9822" s="27">
        <v>4.3999999999999997E-2</v>
      </c>
      <c r="H9822" s="30">
        <f>VLOOKUP(E9822,UPAH!$C:$F,4,0)</f>
        <v>93000</v>
      </c>
      <c r="I9822" s="31">
        <f t="shared" ref="I9822:I9825" si="1144">+G9822*H9822</f>
        <v>4091.9999999999995</v>
      </c>
    </row>
    <row r="9823" spans="2:13" ht="15" customHeight="1">
      <c r="C9823" s="28"/>
      <c r="D9823" s="27" t="s">
        <v>2787</v>
      </c>
      <c r="E9823" s="27" t="s">
        <v>64</v>
      </c>
      <c r="F9823" s="29" t="s">
        <v>50</v>
      </c>
      <c r="G9823" s="27">
        <v>2.1999999999999999E-2</v>
      </c>
      <c r="H9823" s="30">
        <f>VLOOKUP(E9823,UPAH!$C:$F,4,0)</f>
        <v>98000</v>
      </c>
      <c r="I9823" s="31">
        <f t="shared" si="1144"/>
        <v>2156</v>
      </c>
    </row>
    <row r="9824" spans="2:13" ht="15" customHeight="1">
      <c r="C9824" s="28"/>
      <c r="D9824" s="27" t="s">
        <v>49</v>
      </c>
      <c r="E9824" s="27" t="s">
        <v>66</v>
      </c>
      <c r="F9824" s="29" t="s">
        <v>50</v>
      </c>
      <c r="G9824" s="27">
        <v>4.0000000000000001E-3</v>
      </c>
      <c r="H9824" s="30">
        <f>VLOOKUP(E9824,UPAH!$C:$F,4,0)</f>
        <v>111000</v>
      </c>
      <c r="I9824" s="31">
        <f t="shared" si="1144"/>
        <v>444</v>
      </c>
    </row>
    <row r="9825" spans="2:13" ht="15" customHeight="1">
      <c r="C9825" s="28"/>
      <c r="D9825" s="27" t="s">
        <v>2956</v>
      </c>
      <c r="E9825" s="27" t="s">
        <v>2256</v>
      </c>
      <c r="F9825" s="29" t="s">
        <v>50</v>
      </c>
      <c r="G9825" s="27">
        <v>0.17100000000000001</v>
      </c>
      <c r="H9825" s="30">
        <f>VLOOKUP(E9825,UPAH!$C:$F,4,0)</f>
        <v>158700</v>
      </c>
      <c r="I9825" s="31">
        <f t="shared" si="1144"/>
        <v>27137.7</v>
      </c>
    </row>
    <row r="9826" spans="2:13" ht="15" customHeight="1">
      <c r="C9826" s="28"/>
      <c r="D9826" s="28"/>
      <c r="E9826" s="28"/>
      <c r="F9826" s="34" t="s">
        <v>88</v>
      </c>
      <c r="G9826" s="35"/>
      <c r="H9826" s="33"/>
      <c r="I9826" s="45">
        <f>SUM(I9823:I9825)</f>
        <v>29737.7</v>
      </c>
    </row>
    <row r="9827" spans="2:13" ht="15" customHeight="1">
      <c r="C9827" s="27" t="s">
        <v>80</v>
      </c>
      <c r="D9827" s="27" t="s">
        <v>89</v>
      </c>
      <c r="E9827" s="28"/>
      <c r="F9827" s="28"/>
      <c r="G9827" s="28"/>
      <c r="H9827" s="33"/>
      <c r="I9827" s="28"/>
    </row>
    <row r="9828" spans="2:13" ht="15" customHeight="1">
      <c r="C9828" s="28"/>
      <c r="D9828" s="27" t="s">
        <v>2831</v>
      </c>
      <c r="E9828" s="27" t="s">
        <v>2832</v>
      </c>
      <c r="F9828" s="30" t="str">
        <f>VLOOKUP(E9828,MATERIAL!$C:$F,3,0)</f>
        <v>m</v>
      </c>
      <c r="G9828" s="27">
        <v>1</v>
      </c>
      <c r="H9828" s="30">
        <f>VLOOKUP(E9828,MATERIAL!$C:$F,4,0)</f>
        <v>93000</v>
      </c>
      <c r="I9828" s="31">
        <f t="shared" ref="I9828" si="1145">+G9828*H9828</f>
        <v>93000</v>
      </c>
    </row>
    <row r="9829" spans="2:13" ht="15" customHeight="1">
      <c r="C9829" s="28"/>
      <c r="D9829" s="28"/>
      <c r="E9829" s="28"/>
      <c r="F9829" s="34" t="s">
        <v>90</v>
      </c>
      <c r="G9829" s="35"/>
      <c r="H9829" s="33"/>
      <c r="I9829" s="32">
        <f>SUM(I9828)</f>
        <v>93000</v>
      </c>
    </row>
    <row r="9830" spans="2:13" ht="15" customHeight="1">
      <c r="C9830" s="27" t="s">
        <v>81</v>
      </c>
      <c r="D9830" s="27" t="s">
        <v>91</v>
      </c>
      <c r="E9830" s="28"/>
      <c r="F9830" s="28"/>
      <c r="G9830" s="28"/>
      <c r="H9830" s="33"/>
      <c r="I9830" s="28"/>
    </row>
    <row r="9831" spans="2:13" ht="15" customHeight="1">
      <c r="C9831" s="28"/>
      <c r="D9831" s="27" t="s">
        <v>2954</v>
      </c>
      <c r="E9831" s="27" t="s">
        <v>2955</v>
      </c>
      <c r="F9831" s="27" t="s">
        <v>2792</v>
      </c>
      <c r="G9831" s="27">
        <v>1.7000000000000001E-2</v>
      </c>
      <c r="H9831" s="30">
        <f>VLOOKUP(E9831,[404]PERALATAN!$C:$F,4,0)</f>
        <v>60200</v>
      </c>
      <c r="I9831" s="31">
        <f t="shared" ref="I9831" si="1146">+G9831*H9831</f>
        <v>1023.4000000000001</v>
      </c>
    </row>
    <row r="9832" spans="2:13" ht="15" customHeight="1">
      <c r="C9832" s="28"/>
      <c r="D9832" s="28"/>
      <c r="E9832" s="28"/>
      <c r="F9832" s="34" t="s">
        <v>92</v>
      </c>
      <c r="G9832" s="35"/>
      <c r="H9832" s="33"/>
      <c r="I9832" s="45">
        <f>SUM(I9831)</f>
        <v>1023.4000000000001</v>
      </c>
    </row>
    <row r="9833" spans="2:13" ht="15" customHeight="1">
      <c r="C9833" s="27" t="s">
        <v>82</v>
      </c>
      <c r="D9833" s="27" t="s">
        <v>93</v>
      </c>
      <c r="E9833" s="28"/>
      <c r="F9833" s="28"/>
      <c r="G9833" s="28"/>
      <c r="H9833" s="33"/>
      <c r="I9833" s="36">
        <f>I9826+I9829+I9832</f>
        <v>123761.09999999999</v>
      </c>
    </row>
    <row r="9834" spans="2:13" ht="15" customHeight="1">
      <c r="C9834" s="27" t="s">
        <v>83</v>
      </c>
      <c r="D9834" s="27" t="str">
        <f>+"Overhead &amp; Profit "&amp;$L$3*100&amp;"%"</f>
        <v>Overhead &amp; Profit 9,5%</v>
      </c>
      <c r="E9834" s="28"/>
      <c r="F9834" s="28"/>
      <c r="G9834" s="27">
        <f>$L$3</f>
        <v>9.5000000000000001E-2</v>
      </c>
      <c r="H9834" s="33"/>
      <c r="I9834" s="36">
        <f>G9834*I9833</f>
        <v>11757.3045</v>
      </c>
    </row>
    <row r="9835" spans="2:13" ht="15" customHeight="1">
      <c r="B9835" s="37" t="str">
        <f>+$M$18&amp;J9835</f>
        <v>PTP21</v>
      </c>
      <c r="C9835" s="27" t="s">
        <v>1</v>
      </c>
      <c r="D9835" s="27" t="s">
        <v>94</v>
      </c>
      <c r="E9835" s="28"/>
      <c r="F9835" s="28"/>
      <c r="G9835" s="28"/>
      <c r="H9835" s="33"/>
      <c r="I9835" s="36">
        <f>SUM(I9833:I9834)</f>
        <v>135518.4045</v>
      </c>
      <c r="J9835" s="21">
        <v>21</v>
      </c>
    </row>
    <row r="9836" spans="2:13" ht="15" customHeight="1">
      <c r="B9836" s="26"/>
    </row>
    <row r="9837" spans="2:13" ht="15" customHeight="1">
      <c r="B9837" s="26"/>
      <c r="C9837" s="21" t="str">
        <f>VLOOKUP(B9853,'REKAP ANALISA'!$C:$G,3,0)</f>
        <v>(K3) Pemotongan 1 buah pipa HDPE Ø 250 mm</v>
      </c>
    </row>
    <row r="9838" spans="2:13">
      <c r="C9838" s="27" t="s">
        <v>0</v>
      </c>
      <c r="D9838" s="27" t="s">
        <v>60</v>
      </c>
      <c r="E9838" s="27" t="s">
        <v>59</v>
      </c>
      <c r="F9838" s="27" t="s">
        <v>61</v>
      </c>
      <c r="G9838" s="27" t="s">
        <v>62</v>
      </c>
      <c r="H9838" s="27" t="s">
        <v>85</v>
      </c>
      <c r="I9838" s="27" t="s">
        <v>86</v>
      </c>
      <c r="M9838" s="21"/>
    </row>
    <row r="9839" spans="2:13">
      <c r="C9839" s="27" t="s">
        <v>14</v>
      </c>
      <c r="D9839" s="27" t="s">
        <v>87</v>
      </c>
      <c r="E9839" s="28"/>
      <c r="F9839" s="28"/>
      <c r="G9839" s="28"/>
      <c r="H9839" s="28"/>
      <c r="I9839" s="28"/>
      <c r="M9839" s="21"/>
    </row>
    <row r="9840" spans="2:13" ht="15" customHeight="1">
      <c r="C9840" s="28"/>
      <c r="D9840" s="27" t="s">
        <v>53</v>
      </c>
      <c r="E9840" s="27" t="s">
        <v>63</v>
      </c>
      <c r="F9840" s="29" t="s">
        <v>50</v>
      </c>
      <c r="G9840" s="27">
        <v>6.7000000000000004E-2</v>
      </c>
      <c r="H9840" s="30">
        <f>VLOOKUP(E9840,UPAH!$C:$F,4,0)</f>
        <v>93000</v>
      </c>
      <c r="I9840" s="31">
        <f t="shared" ref="I9840:I9843" si="1147">+G9840*H9840</f>
        <v>6231</v>
      </c>
    </row>
    <row r="9841" spans="2:13" ht="15" customHeight="1">
      <c r="C9841" s="28"/>
      <c r="D9841" s="27" t="s">
        <v>2787</v>
      </c>
      <c r="E9841" s="27" t="s">
        <v>64</v>
      </c>
      <c r="F9841" s="29" t="s">
        <v>50</v>
      </c>
      <c r="G9841" s="27">
        <v>3.3000000000000002E-2</v>
      </c>
      <c r="H9841" s="30">
        <f>VLOOKUP(E9841,UPAH!$C:$F,4,0)</f>
        <v>98000</v>
      </c>
      <c r="I9841" s="31">
        <f t="shared" si="1147"/>
        <v>3234</v>
      </c>
    </row>
    <row r="9842" spans="2:13" ht="15" customHeight="1">
      <c r="C9842" s="28"/>
      <c r="D9842" s="27" t="s">
        <v>49</v>
      </c>
      <c r="E9842" s="27" t="s">
        <v>66</v>
      </c>
      <c r="F9842" s="29" t="s">
        <v>50</v>
      </c>
      <c r="G9842" s="27">
        <v>7.0000000000000001E-3</v>
      </c>
      <c r="H9842" s="30">
        <f>VLOOKUP(E9842,UPAH!$C:$F,4,0)</f>
        <v>111000</v>
      </c>
      <c r="I9842" s="31">
        <f t="shared" si="1147"/>
        <v>777</v>
      </c>
    </row>
    <row r="9843" spans="2:13" ht="15" customHeight="1">
      <c r="C9843" s="28"/>
      <c r="D9843" s="27" t="s">
        <v>2956</v>
      </c>
      <c r="E9843" s="27" t="s">
        <v>2256</v>
      </c>
      <c r="F9843" s="29" t="s">
        <v>50</v>
      </c>
      <c r="G9843" s="27">
        <v>0.221</v>
      </c>
      <c r="H9843" s="30">
        <f>VLOOKUP(E9843,UPAH!$C:$F,4,0)</f>
        <v>158700</v>
      </c>
      <c r="I9843" s="31">
        <f t="shared" si="1147"/>
        <v>35072.699999999997</v>
      </c>
    </row>
    <row r="9844" spans="2:13" ht="15" customHeight="1">
      <c r="C9844" s="28"/>
      <c r="D9844" s="28"/>
      <c r="E9844" s="28"/>
      <c r="F9844" s="34" t="s">
        <v>88</v>
      </c>
      <c r="G9844" s="35"/>
      <c r="H9844" s="33"/>
      <c r="I9844" s="45">
        <f>SUM(I9841:I9843)</f>
        <v>39083.699999999997</v>
      </c>
    </row>
    <row r="9845" spans="2:13" ht="15" customHeight="1">
      <c r="C9845" s="27" t="s">
        <v>80</v>
      </c>
      <c r="D9845" s="27" t="s">
        <v>89</v>
      </c>
      <c r="E9845" s="28"/>
      <c r="F9845" s="28"/>
      <c r="G9845" s="28"/>
      <c r="H9845" s="33"/>
      <c r="I9845" s="28"/>
    </row>
    <row r="9846" spans="2:13" ht="15" customHeight="1">
      <c r="C9846" s="28"/>
      <c r="D9846" s="27" t="s">
        <v>2833</v>
      </c>
      <c r="E9846" s="27" t="s">
        <v>2834</v>
      </c>
      <c r="F9846" s="30" t="str">
        <f>VLOOKUP(E9846,MATERIAL!$C:$F,3,0)</f>
        <v>m</v>
      </c>
      <c r="G9846" s="27">
        <v>1</v>
      </c>
      <c r="H9846" s="30">
        <f>VLOOKUP(E9846,MATERIAL!$C:$F,4,0)</f>
        <v>144200</v>
      </c>
      <c r="I9846" s="31">
        <f t="shared" ref="I9846" si="1148">+G9846*H9846</f>
        <v>144200</v>
      </c>
    </row>
    <row r="9847" spans="2:13" ht="15" customHeight="1">
      <c r="C9847" s="28"/>
      <c r="D9847" s="28"/>
      <c r="E9847" s="28"/>
      <c r="F9847" s="34" t="s">
        <v>90</v>
      </c>
      <c r="G9847" s="35"/>
      <c r="H9847" s="33"/>
      <c r="I9847" s="32">
        <f>SUM(I9846)</f>
        <v>144200</v>
      </c>
    </row>
    <row r="9848" spans="2:13" ht="15" customHeight="1">
      <c r="C9848" s="27" t="s">
        <v>81</v>
      </c>
      <c r="D9848" s="27" t="s">
        <v>91</v>
      </c>
      <c r="E9848" s="28"/>
      <c r="F9848" s="28"/>
      <c r="G9848" s="28"/>
      <c r="H9848" s="33"/>
      <c r="I9848" s="28"/>
    </row>
    <row r="9849" spans="2:13" ht="15" customHeight="1">
      <c r="C9849" s="28"/>
      <c r="D9849" s="27" t="s">
        <v>2954</v>
      </c>
      <c r="E9849" s="27" t="s">
        <v>2955</v>
      </c>
      <c r="F9849" s="27" t="s">
        <v>2792</v>
      </c>
      <c r="G9849" s="27">
        <v>2.3E-2</v>
      </c>
      <c r="H9849" s="30">
        <f>VLOOKUP(E9849,[404]PERALATAN!$C:$F,4,0)</f>
        <v>60200</v>
      </c>
      <c r="I9849" s="31">
        <f t="shared" ref="I9849" si="1149">+G9849*H9849</f>
        <v>1384.6</v>
      </c>
    </row>
    <row r="9850" spans="2:13" ht="15" customHeight="1">
      <c r="C9850" s="28"/>
      <c r="D9850" s="28"/>
      <c r="E9850" s="28"/>
      <c r="F9850" s="34" t="s">
        <v>92</v>
      </c>
      <c r="G9850" s="35"/>
      <c r="H9850" s="33"/>
      <c r="I9850" s="45">
        <f>SUM(I9849)</f>
        <v>1384.6</v>
      </c>
    </row>
    <row r="9851" spans="2:13" ht="15" customHeight="1">
      <c r="C9851" s="27" t="s">
        <v>82</v>
      </c>
      <c r="D9851" s="27" t="s">
        <v>93</v>
      </c>
      <c r="E9851" s="28"/>
      <c r="F9851" s="28"/>
      <c r="G9851" s="28"/>
      <c r="H9851" s="33"/>
      <c r="I9851" s="36">
        <f>I9844+I9847+I9850</f>
        <v>184668.30000000002</v>
      </c>
    </row>
    <row r="9852" spans="2:13" ht="15" customHeight="1">
      <c r="C9852" s="27" t="s">
        <v>83</v>
      </c>
      <c r="D9852" s="27" t="str">
        <f>+"Overhead &amp; Profit "&amp;$L$3*100&amp;"%"</f>
        <v>Overhead &amp; Profit 9,5%</v>
      </c>
      <c r="E9852" s="28"/>
      <c r="F9852" s="28"/>
      <c r="G9852" s="27">
        <f>$L$3</f>
        <v>9.5000000000000001E-2</v>
      </c>
      <c r="H9852" s="33"/>
      <c r="I9852" s="36">
        <f>G9852*I9851</f>
        <v>17543.488500000003</v>
      </c>
    </row>
    <row r="9853" spans="2:13" ht="15" customHeight="1">
      <c r="B9853" s="37" t="str">
        <f>+$M$18&amp;J9853</f>
        <v>PTP22</v>
      </c>
      <c r="C9853" s="27" t="s">
        <v>1</v>
      </c>
      <c r="D9853" s="27" t="s">
        <v>94</v>
      </c>
      <c r="E9853" s="28"/>
      <c r="F9853" s="28"/>
      <c r="G9853" s="28"/>
      <c r="H9853" s="33"/>
      <c r="I9853" s="36">
        <f>SUM(I9851:I9852)</f>
        <v>202211.78850000002</v>
      </c>
      <c r="J9853" s="21">
        <v>22</v>
      </c>
    </row>
    <row r="9854" spans="2:13" ht="15" customHeight="1">
      <c r="B9854" s="26"/>
    </row>
    <row r="9855" spans="2:13" ht="15" customHeight="1">
      <c r="B9855" s="26"/>
      <c r="C9855" s="21" t="str">
        <f>VLOOKUP(B9871,'REKAP ANALISA'!$C:$G,3,0)</f>
        <v>(K3) Pemotongan 1 buah pipa HDPE Ø 300 mm</v>
      </c>
    </row>
    <row r="9856" spans="2:13">
      <c r="C9856" s="27" t="s">
        <v>0</v>
      </c>
      <c r="D9856" s="27" t="s">
        <v>60</v>
      </c>
      <c r="E9856" s="27" t="s">
        <v>59</v>
      </c>
      <c r="F9856" s="27" t="s">
        <v>61</v>
      </c>
      <c r="G9856" s="27" t="s">
        <v>62</v>
      </c>
      <c r="H9856" s="27" t="s">
        <v>85</v>
      </c>
      <c r="I9856" s="27" t="s">
        <v>86</v>
      </c>
      <c r="M9856" s="21"/>
    </row>
    <row r="9857" spans="2:13">
      <c r="C9857" s="27" t="s">
        <v>14</v>
      </c>
      <c r="D9857" s="27" t="s">
        <v>87</v>
      </c>
      <c r="E9857" s="28"/>
      <c r="F9857" s="28"/>
      <c r="G9857" s="28"/>
      <c r="H9857" s="28"/>
      <c r="I9857" s="28"/>
      <c r="M9857" s="21"/>
    </row>
    <row r="9858" spans="2:13" ht="15" customHeight="1">
      <c r="C9858" s="28"/>
      <c r="D9858" s="27" t="s">
        <v>53</v>
      </c>
      <c r="E9858" s="27" t="s">
        <v>63</v>
      </c>
      <c r="F9858" s="29" t="s">
        <v>50</v>
      </c>
      <c r="G9858" s="27">
        <v>0.09</v>
      </c>
      <c r="H9858" s="30">
        <f>VLOOKUP(E9858,UPAH!$C:$F,4,0)</f>
        <v>93000</v>
      </c>
      <c r="I9858" s="31">
        <f t="shared" ref="I9858:I9861" si="1150">+G9858*H9858</f>
        <v>8370</v>
      </c>
    </row>
    <row r="9859" spans="2:13" ht="15" customHeight="1">
      <c r="C9859" s="28"/>
      <c r="D9859" s="27" t="s">
        <v>2787</v>
      </c>
      <c r="E9859" s="27" t="s">
        <v>64</v>
      </c>
      <c r="F9859" s="29" t="s">
        <v>50</v>
      </c>
      <c r="G9859" s="27">
        <v>4.4999999999999998E-2</v>
      </c>
      <c r="H9859" s="30">
        <f>VLOOKUP(E9859,UPAH!$C:$F,4,0)</f>
        <v>98000</v>
      </c>
      <c r="I9859" s="31">
        <f t="shared" si="1150"/>
        <v>4410</v>
      </c>
    </row>
    <row r="9860" spans="2:13" ht="15" customHeight="1">
      <c r="C9860" s="28"/>
      <c r="D9860" s="27" t="s">
        <v>49</v>
      </c>
      <c r="E9860" s="27" t="s">
        <v>66</v>
      </c>
      <c r="F9860" s="29" t="s">
        <v>50</v>
      </c>
      <c r="G9860" s="27">
        <v>8.9999999999999993E-3</v>
      </c>
      <c r="H9860" s="30">
        <f>VLOOKUP(E9860,UPAH!$C:$F,4,0)</f>
        <v>111000</v>
      </c>
      <c r="I9860" s="31">
        <f t="shared" si="1150"/>
        <v>998.99999999999989</v>
      </c>
    </row>
    <row r="9861" spans="2:13" ht="15" customHeight="1">
      <c r="C9861" s="28"/>
      <c r="D9861" s="27" t="s">
        <v>2956</v>
      </c>
      <c r="E9861" s="27" t="s">
        <v>2256</v>
      </c>
      <c r="F9861" s="29" t="s">
        <v>50</v>
      </c>
      <c r="G9861" s="27">
        <v>0.27100000000000002</v>
      </c>
      <c r="H9861" s="30">
        <f>VLOOKUP(E9861,UPAH!$C:$F,4,0)</f>
        <v>158700</v>
      </c>
      <c r="I9861" s="31">
        <f t="shared" si="1150"/>
        <v>43007.700000000004</v>
      </c>
    </row>
    <row r="9862" spans="2:13" ht="15" customHeight="1">
      <c r="C9862" s="28"/>
      <c r="D9862" s="28"/>
      <c r="E9862" s="28"/>
      <c r="F9862" s="34" t="s">
        <v>88</v>
      </c>
      <c r="G9862" s="35"/>
      <c r="H9862" s="33"/>
      <c r="I9862" s="45">
        <f>SUM(I9859:I9861)</f>
        <v>48416.700000000004</v>
      </c>
    </row>
    <row r="9863" spans="2:13" ht="15" customHeight="1">
      <c r="C9863" s="27" t="s">
        <v>80</v>
      </c>
      <c r="D9863" s="27" t="s">
        <v>89</v>
      </c>
      <c r="E9863" s="28"/>
      <c r="F9863" s="28"/>
      <c r="G9863" s="28"/>
      <c r="H9863" s="33"/>
      <c r="I9863" s="28"/>
    </row>
    <row r="9864" spans="2:13" ht="15" customHeight="1">
      <c r="C9864" s="28"/>
      <c r="D9864" s="27" t="s">
        <v>2835</v>
      </c>
      <c r="E9864" s="27" t="s">
        <v>2836</v>
      </c>
      <c r="F9864" s="30" t="str">
        <f>VLOOKUP(E9864,MATERIAL!$C:$F,3,0)</f>
        <v>m</v>
      </c>
      <c r="G9864" s="27">
        <v>1</v>
      </c>
      <c r="H9864" s="30">
        <f>VLOOKUP(E9864,MATERIAL!$C:$F,4,0)</f>
        <v>231900</v>
      </c>
      <c r="I9864" s="31">
        <f t="shared" ref="I9864" si="1151">+G9864*H9864</f>
        <v>231900</v>
      </c>
    </row>
    <row r="9865" spans="2:13" ht="15" customHeight="1">
      <c r="C9865" s="28"/>
      <c r="D9865" s="28"/>
      <c r="E9865" s="28"/>
      <c r="F9865" s="34" t="s">
        <v>90</v>
      </c>
      <c r="G9865" s="35"/>
      <c r="H9865" s="33"/>
      <c r="I9865" s="32">
        <f>SUM(I9864)</f>
        <v>231900</v>
      </c>
    </row>
    <row r="9866" spans="2:13" ht="15" customHeight="1">
      <c r="C9866" s="27" t="s">
        <v>81</v>
      </c>
      <c r="D9866" s="27" t="s">
        <v>91</v>
      </c>
      <c r="E9866" s="28"/>
      <c r="F9866" s="28"/>
      <c r="G9866" s="28"/>
      <c r="H9866" s="33"/>
      <c r="I9866" s="28"/>
    </row>
    <row r="9867" spans="2:13" ht="15" customHeight="1">
      <c r="C9867" s="28"/>
      <c r="D9867" s="27" t="s">
        <v>2954</v>
      </c>
      <c r="E9867" s="27" t="s">
        <v>2955</v>
      </c>
      <c r="F9867" s="27" t="s">
        <v>2792</v>
      </c>
      <c r="G9867" s="27">
        <v>0.03</v>
      </c>
      <c r="H9867" s="30">
        <f>VLOOKUP(E9867,[404]PERALATAN!$C:$F,4,0)</f>
        <v>60200</v>
      </c>
      <c r="I9867" s="31">
        <f t="shared" ref="I9867" si="1152">+G9867*H9867</f>
        <v>1806</v>
      </c>
    </row>
    <row r="9868" spans="2:13" ht="15" customHeight="1">
      <c r="C9868" s="28"/>
      <c r="D9868" s="28"/>
      <c r="E9868" s="28"/>
      <c r="F9868" s="34" t="s">
        <v>92</v>
      </c>
      <c r="G9868" s="35"/>
      <c r="H9868" s="33"/>
      <c r="I9868" s="45">
        <f>SUM(I9867)</f>
        <v>1806</v>
      </c>
    </row>
    <row r="9869" spans="2:13" ht="15" customHeight="1">
      <c r="C9869" s="27" t="s">
        <v>82</v>
      </c>
      <c r="D9869" s="27" t="s">
        <v>93</v>
      </c>
      <c r="E9869" s="28"/>
      <c r="F9869" s="28"/>
      <c r="G9869" s="28"/>
      <c r="H9869" s="33"/>
      <c r="I9869" s="36">
        <f>I9862+I9865+I9868</f>
        <v>282122.7</v>
      </c>
    </row>
    <row r="9870" spans="2:13" ht="15" customHeight="1">
      <c r="C9870" s="27" t="s">
        <v>83</v>
      </c>
      <c r="D9870" s="27" t="str">
        <f>+"Overhead &amp; Profit "&amp;$L$3*100&amp;"%"</f>
        <v>Overhead &amp; Profit 9,5%</v>
      </c>
      <c r="E9870" s="28"/>
      <c r="F9870" s="28"/>
      <c r="G9870" s="27">
        <f>$L$3</f>
        <v>9.5000000000000001E-2</v>
      </c>
      <c r="H9870" s="33"/>
      <c r="I9870" s="36">
        <f>G9870*I9869</f>
        <v>26801.656500000001</v>
      </c>
    </row>
    <row r="9871" spans="2:13" ht="15" customHeight="1">
      <c r="B9871" s="37" t="str">
        <f>+$M$18&amp;J9871</f>
        <v>PTP23</v>
      </c>
      <c r="C9871" s="27" t="s">
        <v>1</v>
      </c>
      <c r="D9871" s="27" t="s">
        <v>94</v>
      </c>
      <c r="E9871" s="28"/>
      <c r="F9871" s="28"/>
      <c r="G9871" s="28"/>
      <c r="H9871" s="33"/>
      <c r="I9871" s="36">
        <f>SUM(I9869:I9870)</f>
        <v>308924.35649999999</v>
      </c>
      <c r="J9871" s="21">
        <v>23</v>
      </c>
    </row>
    <row r="9872" spans="2:13" ht="15" customHeight="1">
      <c r="B9872" s="26"/>
    </row>
    <row r="9873" spans="2:13" ht="15" customHeight="1">
      <c r="B9873" s="26"/>
      <c r="C9873" s="21" t="str">
        <f>VLOOKUP(B9889,'REKAP ANALISA'!$C:$G,3,0)</f>
        <v>(K3) Pemotongan 1 buah pipa HDPE Ø 400 mm</v>
      </c>
    </row>
    <row r="9874" spans="2:13">
      <c r="C9874" s="27" t="s">
        <v>0</v>
      </c>
      <c r="D9874" s="27" t="s">
        <v>60</v>
      </c>
      <c r="E9874" s="27" t="s">
        <v>59</v>
      </c>
      <c r="F9874" s="27" t="s">
        <v>61</v>
      </c>
      <c r="G9874" s="27" t="s">
        <v>62</v>
      </c>
      <c r="H9874" s="27" t="s">
        <v>85</v>
      </c>
      <c r="I9874" s="27" t="s">
        <v>86</v>
      </c>
      <c r="M9874" s="21"/>
    </row>
    <row r="9875" spans="2:13">
      <c r="C9875" s="27" t="s">
        <v>14</v>
      </c>
      <c r="D9875" s="27" t="s">
        <v>87</v>
      </c>
      <c r="E9875" s="28"/>
      <c r="F9875" s="28"/>
      <c r="G9875" s="28"/>
      <c r="H9875" s="28"/>
      <c r="I9875" s="28"/>
      <c r="M9875" s="21"/>
    </row>
    <row r="9876" spans="2:13" ht="15" customHeight="1">
      <c r="C9876" s="28"/>
      <c r="D9876" s="27" t="s">
        <v>53</v>
      </c>
      <c r="E9876" s="27" t="s">
        <v>63</v>
      </c>
      <c r="F9876" s="29" t="s">
        <v>50</v>
      </c>
      <c r="G9876" s="27">
        <v>0.17699999999999999</v>
      </c>
      <c r="H9876" s="30">
        <f>VLOOKUP(E9876,UPAH!$C:$F,4,0)</f>
        <v>93000</v>
      </c>
      <c r="I9876" s="31">
        <f t="shared" ref="I9876:I9879" si="1153">+G9876*H9876</f>
        <v>16461</v>
      </c>
    </row>
    <row r="9877" spans="2:13" ht="15" customHeight="1">
      <c r="C9877" s="28"/>
      <c r="D9877" s="27" t="s">
        <v>2787</v>
      </c>
      <c r="E9877" s="27" t="s">
        <v>64</v>
      </c>
      <c r="F9877" s="29" t="s">
        <v>50</v>
      </c>
      <c r="G9877" s="27">
        <v>8.7999999999999995E-2</v>
      </c>
      <c r="H9877" s="30">
        <f>VLOOKUP(E9877,UPAH!$C:$F,4,0)</f>
        <v>98000</v>
      </c>
      <c r="I9877" s="31">
        <f t="shared" si="1153"/>
        <v>8624</v>
      </c>
    </row>
    <row r="9878" spans="2:13" ht="15" customHeight="1">
      <c r="C9878" s="28"/>
      <c r="D9878" s="27" t="s">
        <v>49</v>
      </c>
      <c r="E9878" s="27" t="s">
        <v>66</v>
      </c>
      <c r="F9878" s="29" t="s">
        <v>50</v>
      </c>
      <c r="G9878" s="27">
        <v>1.7999999999999999E-2</v>
      </c>
      <c r="H9878" s="30">
        <f>VLOOKUP(E9878,UPAH!$C:$F,4,0)</f>
        <v>111000</v>
      </c>
      <c r="I9878" s="31">
        <f t="shared" si="1153"/>
        <v>1997.9999999999998</v>
      </c>
    </row>
    <row r="9879" spans="2:13" ht="15" customHeight="1">
      <c r="C9879" s="28"/>
      <c r="D9879" s="27" t="s">
        <v>2956</v>
      </c>
      <c r="E9879" s="27" t="s">
        <v>2256</v>
      </c>
      <c r="F9879" s="29" t="s">
        <v>50</v>
      </c>
      <c r="G9879" s="27">
        <v>0.371</v>
      </c>
      <c r="H9879" s="30">
        <f>VLOOKUP(E9879,UPAH!$C:$F,4,0)</f>
        <v>158700</v>
      </c>
      <c r="I9879" s="31">
        <f t="shared" si="1153"/>
        <v>58877.7</v>
      </c>
    </row>
    <row r="9880" spans="2:13" ht="15" customHeight="1">
      <c r="C9880" s="28"/>
      <c r="D9880" s="28"/>
      <c r="E9880" s="28"/>
      <c r="F9880" s="34" t="s">
        <v>88</v>
      </c>
      <c r="G9880" s="35"/>
      <c r="H9880" s="33"/>
      <c r="I9880" s="45">
        <f>SUM(I9877:I9879)</f>
        <v>69499.7</v>
      </c>
    </row>
    <row r="9881" spans="2:13" ht="15" customHeight="1">
      <c r="C9881" s="27" t="s">
        <v>80</v>
      </c>
      <c r="D9881" s="27" t="s">
        <v>89</v>
      </c>
      <c r="E9881" s="28"/>
      <c r="F9881" s="28"/>
      <c r="G9881" s="28"/>
      <c r="H9881" s="33"/>
      <c r="I9881" s="28"/>
    </row>
    <row r="9882" spans="2:13" ht="15" customHeight="1">
      <c r="C9882" s="28"/>
      <c r="D9882" s="27" t="s">
        <v>2837</v>
      </c>
      <c r="E9882" s="27" t="s">
        <v>2838</v>
      </c>
      <c r="F9882" s="30" t="str">
        <f>VLOOKUP(E9882,MATERIAL!$C:$F,3,0)</f>
        <v>m</v>
      </c>
      <c r="G9882" s="27">
        <v>1</v>
      </c>
      <c r="H9882" s="30">
        <f>VLOOKUP(E9882,MATERIAL!$C:$F,4,0)</f>
        <v>364600</v>
      </c>
      <c r="I9882" s="31">
        <f t="shared" ref="I9882" si="1154">+G9882*H9882</f>
        <v>364600</v>
      </c>
    </row>
    <row r="9883" spans="2:13" ht="15" customHeight="1">
      <c r="C9883" s="28"/>
      <c r="D9883" s="28"/>
      <c r="E9883" s="28"/>
      <c r="F9883" s="34" t="s">
        <v>90</v>
      </c>
      <c r="G9883" s="35"/>
      <c r="H9883" s="33"/>
      <c r="I9883" s="32">
        <f>SUM(I9882)</f>
        <v>364600</v>
      </c>
    </row>
    <row r="9884" spans="2:13" ht="15" customHeight="1">
      <c r="C9884" s="27" t="s">
        <v>81</v>
      </c>
      <c r="D9884" s="27" t="s">
        <v>91</v>
      </c>
      <c r="E9884" s="28"/>
      <c r="F9884" s="28"/>
      <c r="G9884" s="28"/>
      <c r="H9884" s="33"/>
      <c r="I9884" s="28"/>
    </row>
    <row r="9885" spans="2:13" ht="15" customHeight="1">
      <c r="C9885" s="28"/>
      <c r="D9885" s="27" t="s">
        <v>2954</v>
      </c>
      <c r="E9885" s="27" t="s">
        <v>2955</v>
      </c>
      <c r="F9885" s="27" t="s">
        <v>2792</v>
      </c>
      <c r="G9885" s="27">
        <v>5.5E-2</v>
      </c>
      <c r="H9885" s="30">
        <f>VLOOKUP(E9885,[404]PERALATAN!$C:$F,4,0)</f>
        <v>60200</v>
      </c>
      <c r="I9885" s="31">
        <f t="shared" ref="I9885" si="1155">+G9885*H9885</f>
        <v>3311</v>
      </c>
    </row>
    <row r="9886" spans="2:13" ht="15" customHeight="1">
      <c r="C9886" s="28"/>
      <c r="D9886" s="28"/>
      <c r="E9886" s="28"/>
      <c r="F9886" s="34" t="s">
        <v>92</v>
      </c>
      <c r="G9886" s="35"/>
      <c r="H9886" s="33"/>
      <c r="I9886" s="45">
        <f>SUM(I9885)</f>
        <v>3311</v>
      </c>
    </row>
    <row r="9887" spans="2:13" ht="15" customHeight="1">
      <c r="C9887" s="27" t="s">
        <v>82</v>
      </c>
      <c r="D9887" s="27" t="s">
        <v>93</v>
      </c>
      <c r="E9887" s="28"/>
      <c r="F9887" s="28"/>
      <c r="G9887" s="28"/>
      <c r="H9887" s="33"/>
      <c r="I9887" s="36">
        <f>I9880+I9883+I9886</f>
        <v>437410.7</v>
      </c>
    </row>
    <row r="9888" spans="2:13" ht="15" customHeight="1">
      <c r="C9888" s="27" t="s">
        <v>83</v>
      </c>
      <c r="D9888" s="27" t="str">
        <f>+"Overhead &amp; Profit "&amp;$L$3*100&amp;"%"</f>
        <v>Overhead &amp; Profit 9,5%</v>
      </c>
      <c r="E9888" s="28"/>
      <c r="F9888" s="28"/>
      <c r="G9888" s="27">
        <f>$L$3</f>
        <v>9.5000000000000001E-2</v>
      </c>
      <c r="H9888" s="33"/>
      <c r="I9888" s="36">
        <f>G9888*I9887</f>
        <v>41554.016500000005</v>
      </c>
    </row>
    <row r="9889" spans="2:13" ht="15" customHeight="1">
      <c r="B9889" s="37" t="str">
        <f>+$M$18&amp;J9889</f>
        <v>PTP24</v>
      </c>
      <c r="C9889" s="27" t="s">
        <v>1</v>
      </c>
      <c r="D9889" s="27" t="s">
        <v>94</v>
      </c>
      <c r="E9889" s="28"/>
      <c r="F9889" s="28"/>
      <c r="G9889" s="28"/>
      <c r="H9889" s="33"/>
      <c r="I9889" s="36">
        <f>SUM(I9887:I9888)</f>
        <v>478964.71650000004</v>
      </c>
      <c r="J9889" s="21">
        <v>24</v>
      </c>
    </row>
    <row r="9890" spans="2:13" ht="15" customHeight="1">
      <c r="B9890" s="26"/>
    </row>
    <row r="9891" spans="2:13" ht="15" customHeight="1">
      <c r="B9891" s="26"/>
      <c r="C9891" s="21" t="str">
        <f>VLOOKUP(B9907,'REKAP ANALISA'!$C:$G,3,0)</f>
        <v>(K3) Pemotongan 1 buah pipa HDPE Ø 450 mm</v>
      </c>
    </row>
    <row r="9892" spans="2:13">
      <c r="C9892" s="27" t="s">
        <v>0</v>
      </c>
      <c r="D9892" s="27" t="s">
        <v>60</v>
      </c>
      <c r="E9892" s="27" t="s">
        <v>59</v>
      </c>
      <c r="F9892" s="27" t="s">
        <v>61</v>
      </c>
      <c r="G9892" s="27" t="s">
        <v>62</v>
      </c>
      <c r="H9892" s="27" t="s">
        <v>85</v>
      </c>
      <c r="I9892" s="27" t="s">
        <v>86</v>
      </c>
      <c r="M9892" s="21"/>
    </row>
    <row r="9893" spans="2:13">
      <c r="C9893" s="27" t="s">
        <v>14</v>
      </c>
      <c r="D9893" s="27" t="s">
        <v>87</v>
      </c>
      <c r="E9893" s="28"/>
      <c r="F9893" s="28"/>
      <c r="G9893" s="28"/>
      <c r="H9893" s="28"/>
      <c r="I9893" s="28"/>
      <c r="M9893" s="21"/>
    </row>
    <row r="9894" spans="2:13" ht="15" customHeight="1">
      <c r="C9894" s="28"/>
      <c r="D9894" s="27" t="s">
        <v>53</v>
      </c>
      <c r="E9894" s="27" t="s">
        <v>63</v>
      </c>
      <c r="F9894" s="29" t="s">
        <v>50</v>
      </c>
      <c r="G9894" s="27">
        <v>0.22500000000000001</v>
      </c>
      <c r="H9894" s="30">
        <f>VLOOKUP(E9894,UPAH!$C:$F,4,0)</f>
        <v>93000</v>
      </c>
      <c r="I9894" s="31">
        <f t="shared" ref="I9894:I9897" si="1156">+G9894*H9894</f>
        <v>20925</v>
      </c>
    </row>
    <row r="9895" spans="2:13" ht="15" customHeight="1">
      <c r="C9895" s="28"/>
      <c r="D9895" s="27" t="s">
        <v>2787</v>
      </c>
      <c r="E9895" s="27" t="s">
        <v>64</v>
      </c>
      <c r="F9895" s="29" t="s">
        <v>50</v>
      </c>
      <c r="G9895" s="27">
        <v>0.113</v>
      </c>
      <c r="H9895" s="30">
        <f>VLOOKUP(E9895,UPAH!$C:$F,4,0)</f>
        <v>98000</v>
      </c>
      <c r="I9895" s="31">
        <f t="shared" si="1156"/>
        <v>11074</v>
      </c>
    </row>
    <row r="9896" spans="2:13" ht="15" customHeight="1">
      <c r="C9896" s="28"/>
      <c r="D9896" s="27" t="s">
        <v>49</v>
      </c>
      <c r="E9896" s="27" t="s">
        <v>66</v>
      </c>
      <c r="F9896" s="29" t="s">
        <v>50</v>
      </c>
      <c r="G9896" s="27">
        <v>2.3E-2</v>
      </c>
      <c r="H9896" s="30">
        <f>VLOOKUP(E9896,UPAH!$C:$F,4,0)</f>
        <v>111000</v>
      </c>
      <c r="I9896" s="31">
        <f t="shared" si="1156"/>
        <v>2553</v>
      </c>
    </row>
    <row r="9897" spans="2:13" ht="15" customHeight="1">
      <c r="C9897" s="28"/>
      <c r="D9897" s="27" t="s">
        <v>2956</v>
      </c>
      <c r="E9897" s="27" t="s">
        <v>2256</v>
      </c>
      <c r="F9897" s="29" t="s">
        <v>50</v>
      </c>
      <c r="G9897" s="27">
        <v>0.42099999999999999</v>
      </c>
      <c r="H9897" s="30">
        <f>VLOOKUP(E9897,UPAH!$C:$F,4,0)</f>
        <v>158700</v>
      </c>
      <c r="I9897" s="31">
        <f t="shared" si="1156"/>
        <v>66812.7</v>
      </c>
    </row>
    <row r="9898" spans="2:13" ht="15" customHeight="1">
      <c r="C9898" s="28"/>
      <c r="D9898" s="28"/>
      <c r="E9898" s="28"/>
      <c r="F9898" s="34" t="s">
        <v>88</v>
      </c>
      <c r="G9898" s="35"/>
      <c r="H9898" s="33"/>
      <c r="I9898" s="45">
        <f>SUM(I9895:I9897)</f>
        <v>80439.7</v>
      </c>
    </row>
    <row r="9899" spans="2:13" ht="15" customHeight="1">
      <c r="C9899" s="27" t="s">
        <v>80</v>
      </c>
      <c r="D9899" s="27" t="s">
        <v>89</v>
      </c>
      <c r="E9899" s="28"/>
      <c r="F9899" s="28"/>
      <c r="G9899" s="28"/>
      <c r="H9899" s="33"/>
      <c r="I9899" s="28"/>
    </row>
    <row r="9900" spans="2:13" ht="15" customHeight="1">
      <c r="C9900" s="28"/>
      <c r="D9900" s="27" t="s">
        <v>2839</v>
      </c>
      <c r="E9900" s="27" t="s">
        <v>2840</v>
      </c>
      <c r="F9900" s="30" t="str">
        <f>VLOOKUP(E9900,MATERIAL!$C:$F,3,0)</f>
        <v>m</v>
      </c>
      <c r="G9900" s="27">
        <v>1</v>
      </c>
      <c r="H9900" s="30">
        <f>VLOOKUP(E9900,MATERIAL!$C:$F,4,0)</f>
        <v>464700</v>
      </c>
      <c r="I9900" s="31">
        <f t="shared" ref="I9900" si="1157">+G9900*H9900</f>
        <v>464700</v>
      </c>
    </row>
    <row r="9901" spans="2:13" ht="15" customHeight="1">
      <c r="C9901" s="28"/>
      <c r="D9901" s="28"/>
      <c r="E9901" s="28"/>
      <c r="F9901" s="34" t="s">
        <v>90</v>
      </c>
      <c r="G9901" s="35"/>
      <c r="H9901" s="33"/>
      <c r="I9901" s="32">
        <f>SUM(I9900)</f>
        <v>464700</v>
      </c>
    </row>
    <row r="9902" spans="2:13" ht="15" customHeight="1">
      <c r="C9902" s="27" t="s">
        <v>81</v>
      </c>
      <c r="D9902" s="27" t="s">
        <v>91</v>
      </c>
      <c r="E9902" s="28"/>
      <c r="F9902" s="28"/>
      <c r="G9902" s="28"/>
      <c r="H9902" s="33"/>
      <c r="I9902" s="28"/>
    </row>
    <row r="9903" spans="2:13" ht="15" customHeight="1">
      <c r="C9903" s="28"/>
      <c r="D9903" s="27" t="s">
        <v>2954</v>
      </c>
      <c r="E9903" s="27" t="s">
        <v>2955</v>
      </c>
      <c r="F9903" s="27" t="s">
        <v>2792</v>
      </c>
      <c r="G9903" s="27">
        <v>7.0000000000000007E-2</v>
      </c>
      <c r="H9903" s="30">
        <f>VLOOKUP(E9903,[404]PERALATAN!$C:$F,4,0)</f>
        <v>60200</v>
      </c>
      <c r="I9903" s="31">
        <f t="shared" ref="I9903" si="1158">+G9903*H9903</f>
        <v>4214</v>
      </c>
    </row>
    <row r="9904" spans="2:13" ht="15" customHeight="1">
      <c r="C9904" s="28"/>
      <c r="D9904" s="28"/>
      <c r="E9904" s="28"/>
      <c r="F9904" s="34" t="s">
        <v>92</v>
      </c>
      <c r="G9904" s="35"/>
      <c r="H9904" s="33"/>
      <c r="I9904" s="45">
        <f>SUM(I9903)</f>
        <v>4214</v>
      </c>
    </row>
    <row r="9905" spans="2:13" ht="15" customHeight="1">
      <c r="C9905" s="27" t="s">
        <v>82</v>
      </c>
      <c r="D9905" s="27" t="s">
        <v>93</v>
      </c>
      <c r="E9905" s="28"/>
      <c r="F9905" s="28"/>
      <c r="G9905" s="28"/>
      <c r="H9905" s="33"/>
      <c r="I9905" s="36">
        <f>I9898+I9901+I9904</f>
        <v>549353.69999999995</v>
      </c>
    </row>
    <row r="9906" spans="2:13" ht="15" customHeight="1">
      <c r="C9906" s="27" t="s">
        <v>83</v>
      </c>
      <c r="D9906" s="27" t="str">
        <f>+"Overhead &amp; Profit "&amp;$L$3*100&amp;"%"</f>
        <v>Overhead &amp; Profit 9,5%</v>
      </c>
      <c r="E9906" s="28"/>
      <c r="F9906" s="28"/>
      <c r="G9906" s="27">
        <f>$L$3</f>
        <v>9.5000000000000001E-2</v>
      </c>
      <c r="H9906" s="33"/>
      <c r="I9906" s="36">
        <f>G9906*I9905</f>
        <v>52188.601499999997</v>
      </c>
    </row>
    <row r="9907" spans="2:13" ht="15" customHeight="1">
      <c r="B9907" s="37" t="str">
        <f>+$M$18&amp;J9907</f>
        <v>PTP25</v>
      </c>
      <c r="C9907" s="27" t="s">
        <v>1</v>
      </c>
      <c r="D9907" s="27" t="s">
        <v>94</v>
      </c>
      <c r="E9907" s="28"/>
      <c r="F9907" s="28"/>
      <c r="G9907" s="28"/>
      <c r="H9907" s="33"/>
      <c r="I9907" s="36">
        <f>SUM(I9905:I9906)</f>
        <v>601542.30149999994</v>
      </c>
      <c r="J9907" s="21">
        <v>25</v>
      </c>
    </row>
    <row r="9908" spans="2:13" ht="15" customHeight="1">
      <c r="B9908" s="26"/>
    </row>
    <row r="9909" spans="2:13" ht="15" customHeight="1">
      <c r="B9909" s="26"/>
      <c r="C9909" s="21" t="str">
        <f>VLOOKUP(B9925,'REKAP ANALISA'!$C:$G,3,0)</f>
        <v>(K3) Pemotongan 1 buah pipa HDPE Ø 500 mm</v>
      </c>
    </row>
    <row r="9910" spans="2:13">
      <c r="C9910" s="27" t="s">
        <v>0</v>
      </c>
      <c r="D9910" s="27" t="s">
        <v>60</v>
      </c>
      <c r="E9910" s="27" t="s">
        <v>59</v>
      </c>
      <c r="F9910" s="27" t="s">
        <v>61</v>
      </c>
      <c r="G9910" s="27" t="s">
        <v>62</v>
      </c>
      <c r="H9910" s="27" t="s">
        <v>85</v>
      </c>
      <c r="I9910" s="27" t="s">
        <v>86</v>
      </c>
      <c r="M9910" s="21"/>
    </row>
    <row r="9911" spans="2:13">
      <c r="C9911" s="27" t="s">
        <v>14</v>
      </c>
      <c r="D9911" s="27" t="s">
        <v>87</v>
      </c>
      <c r="E9911" s="28"/>
      <c r="F9911" s="28"/>
      <c r="G9911" s="28"/>
      <c r="H9911" s="28"/>
      <c r="I9911" s="28"/>
      <c r="M9911" s="21"/>
    </row>
    <row r="9912" spans="2:13" ht="15" customHeight="1">
      <c r="C9912" s="28"/>
      <c r="D9912" s="27" t="s">
        <v>53</v>
      </c>
      <c r="E9912" s="27" t="s">
        <v>63</v>
      </c>
      <c r="F9912" s="29" t="s">
        <v>50</v>
      </c>
      <c r="G9912" s="27">
        <v>0.27700000000000002</v>
      </c>
      <c r="H9912" s="30">
        <f>VLOOKUP(E9912,UPAH!$C:$F,4,0)</f>
        <v>93000</v>
      </c>
      <c r="I9912" s="31">
        <f t="shared" ref="I9912:I9915" si="1159">+G9912*H9912</f>
        <v>25761.000000000004</v>
      </c>
    </row>
    <row r="9913" spans="2:13" ht="15" customHeight="1">
      <c r="C9913" s="28"/>
      <c r="D9913" s="27" t="s">
        <v>2787</v>
      </c>
      <c r="E9913" s="27" t="s">
        <v>64</v>
      </c>
      <c r="F9913" s="29" t="s">
        <v>50</v>
      </c>
      <c r="G9913" s="27">
        <v>0.13900000000000001</v>
      </c>
      <c r="H9913" s="30">
        <f>VLOOKUP(E9913,UPAH!$C:$F,4,0)</f>
        <v>98000</v>
      </c>
      <c r="I9913" s="31">
        <f t="shared" si="1159"/>
        <v>13622.000000000002</v>
      </c>
    </row>
    <row r="9914" spans="2:13" ht="15" customHeight="1">
      <c r="C9914" s="28"/>
      <c r="D9914" s="27" t="s">
        <v>49</v>
      </c>
      <c r="E9914" s="27" t="s">
        <v>66</v>
      </c>
      <c r="F9914" s="29" t="s">
        <v>50</v>
      </c>
      <c r="G9914" s="27">
        <v>2.8000000000000001E-2</v>
      </c>
      <c r="H9914" s="30">
        <f>VLOOKUP(E9914,UPAH!$C:$F,4,0)</f>
        <v>111000</v>
      </c>
      <c r="I9914" s="31">
        <f t="shared" si="1159"/>
        <v>3108</v>
      </c>
    </row>
    <row r="9915" spans="2:13" ht="15" customHeight="1">
      <c r="C9915" s="28"/>
      <c r="D9915" s="27" t="s">
        <v>2956</v>
      </c>
      <c r="E9915" s="27" t="s">
        <v>2256</v>
      </c>
      <c r="F9915" s="29" t="s">
        <v>50</v>
      </c>
      <c r="G9915" s="27">
        <v>0.47099999999999997</v>
      </c>
      <c r="H9915" s="30">
        <f>VLOOKUP(E9915,UPAH!$C:$F,4,0)</f>
        <v>158700</v>
      </c>
      <c r="I9915" s="31">
        <f t="shared" si="1159"/>
        <v>74747.7</v>
      </c>
    </row>
    <row r="9916" spans="2:13" ht="15" customHeight="1">
      <c r="C9916" s="28"/>
      <c r="D9916" s="28"/>
      <c r="E9916" s="28"/>
      <c r="F9916" s="34" t="s">
        <v>88</v>
      </c>
      <c r="G9916" s="35"/>
      <c r="H9916" s="33"/>
      <c r="I9916" s="45">
        <f>SUM(I9913:I9915)</f>
        <v>91477.7</v>
      </c>
    </row>
    <row r="9917" spans="2:13" ht="15" customHeight="1">
      <c r="C9917" s="27" t="s">
        <v>80</v>
      </c>
      <c r="D9917" s="27" t="s">
        <v>89</v>
      </c>
      <c r="E9917" s="28"/>
      <c r="F9917" s="28"/>
      <c r="G9917" s="28"/>
      <c r="H9917" s="33"/>
      <c r="I9917" s="28"/>
    </row>
    <row r="9918" spans="2:13" ht="15" customHeight="1">
      <c r="C9918" s="28"/>
      <c r="D9918" s="27" t="s">
        <v>2841</v>
      </c>
      <c r="E9918" s="27" t="s">
        <v>2842</v>
      </c>
      <c r="F9918" s="30" t="str">
        <f>VLOOKUP(E9918,MATERIAL!$C:$F,3,0)</f>
        <v>m</v>
      </c>
      <c r="G9918" s="27">
        <v>1</v>
      </c>
      <c r="H9918" s="30">
        <f>VLOOKUP(E9918,MATERIAL!$C:$F,4,0)</f>
        <v>578600</v>
      </c>
      <c r="I9918" s="31">
        <f t="shared" ref="I9918" si="1160">+G9918*H9918</f>
        <v>578600</v>
      </c>
    </row>
    <row r="9919" spans="2:13" ht="15" customHeight="1">
      <c r="C9919" s="28"/>
      <c r="D9919" s="28"/>
      <c r="E9919" s="28"/>
      <c r="F9919" s="34" t="s">
        <v>90</v>
      </c>
      <c r="G9919" s="35"/>
      <c r="H9919" s="33"/>
      <c r="I9919" s="32">
        <f>SUM(I9918)</f>
        <v>578600</v>
      </c>
    </row>
    <row r="9920" spans="2:13" ht="15" customHeight="1">
      <c r="C9920" s="27" t="s">
        <v>81</v>
      </c>
      <c r="D9920" s="27" t="s">
        <v>91</v>
      </c>
      <c r="E9920" s="28"/>
      <c r="F9920" s="28"/>
      <c r="G9920" s="28"/>
      <c r="H9920" s="33"/>
      <c r="I9920" s="28"/>
    </row>
    <row r="9921" spans="2:13" ht="15" customHeight="1">
      <c r="C9921" s="28"/>
      <c r="D9921" s="27" t="s">
        <v>2954</v>
      </c>
      <c r="E9921" s="27" t="s">
        <v>2955</v>
      </c>
      <c r="F9921" s="27" t="s">
        <v>2792</v>
      </c>
      <c r="G9921" s="27">
        <v>8.5000000000000006E-2</v>
      </c>
      <c r="H9921" s="30">
        <f>VLOOKUP(E9921,[404]PERALATAN!$C:$F,4,0)</f>
        <v>60200</v>
      </c>
      <c r="I9921" s="31">
        <f t="shared" ref="I9921" si="1161">+G9921*H9921</f>
        <v>5117</v>
      </c>
    </row>
    <row r="9922" spans="2:13" ht="15" customHeight="1">
      <c r="C9922" s="28"/>
      <c r="D9922" s="28"/>
      <c r="E9922" s="28"/>
      <c r="F9922" s="34" t="s">
        <v>92</v>
      </c>
      <c r="G9922" s="35"/>
      <c r="H9922" s="33"/>
      <c r="I9922" s="45">
        <f>SUM(I9921)</f>
        <v>5117</v>
      </c>
    </row>
    <row r="9923" spans="2:13" ht="15" customHeight="1">
      <c r="C9923" s="27" t="s">
        <v>82</v>
      </c>
      <c r="D9923" s="27" t="s">
        <v>93</v>
      </c>
      <c r="E9923" s="28"/>
      <c r="F9923" s="28"/>
      <c r="G9923" s="28"/>
      <c r="H9923" s="33"/>
      <c r="I9923" s="36">
        <f>I9916+I9919+I9922</f>
        <v>675194.7</v>
      </c>
    </row>
    <row r="9924" spans="2:13" ht="15" customHeight="1">
      <c r="C9924" s="27" t="s">
        <v>83</v>
      </c>
      <c r="D9924" s="27" t="str">
        <f>+"Overhead &amp; Profit "&amp;$L$3*100&amp;"%"</f>
        <v>Overhead &amp; Profit 9,5%</v>
      </c>
      <c r="E9924" s="28"/>
      <c r="F9924" s="28"/>
      <c r="G9924" s="27">
        <f>$L$3</f>
        <v>9.5000000000000001E-2</v>
      </c>
      <c r="H9924" s="33"/>
      <c r="I9924" s="36">
        <f>G9924*I9923</f>
        <v>64143.496499999994</v>
      </c>
    </row>
    <row r="9925" spans="2:13" ht="15" customHeight="1">
      <c r="B9925" s="37" t="str">
        <f>+$M$18&amp;J9925</f>
        <v>PTP26</v>
      </c>
      <c r="C9925" s="27" t="s">
        <v>1</v>
      </c>
      <c r="D9925" s="27" t="s">
        <v>94</v>
      </c>
      <c r="E9925" s="28"/>
      <c r="F9925" s="28"/>
      <c r="G9925" s="28"/>
      <c r="H9925" s="33"/>
      <c r="I9925" s="36">
        <f>SUM(I9923:I9924)</f>
        <v>739338.19649999996</v>
      </c>
      <c r="J9925" s="21">
        <v>26</v>
      </c>
    </row>
    <row r="9926" spans="2:13" ht="15" customHeight="1">
      <c r="B9926" s="26"/>
    </row>
    <row r="9927" spans="2:13" ht="15" customHeight="1">
      <c r="B9927" s="26"/>
      <c r="C9927" s="21" t="str">
        <f>VLOOKUP(B9943,'REKAP ANALISA'!$C:$G,3,0)</f>
        <v>(K3) Pemotongan 1 buah pipa HDPE Ø 600 mm</v>
      </c>
    </row>
    <row r="9928" spans="2:13">
      <c r="C9928" s="27" t="s">
        <v>0</v>
      </c>
      <c r="D9928" s="27" t="s">
        <v>60</v>
      </c>
      <c r="E9928" s="27" t="s">
        <v>59</v>
      </c>
      <c r="F9928" s="27" t="s">
        <v>61</v>
      </c>
      <c r="G9928" s="27" t="s">
        <v>62</v>
      </c>
      <c r="H9928" s="27" t="s">
        <v>85</v>
      </c>
      <c r="I9928" s="27" t="s">
        <v>86</v>
      </c>
      <c r="M9928" s="21"/>
    </row>
    <row r="9929" spans="2:13">
      <c r="C9929" s="27" t="s">
        <v>14</v>
      </c>
      <c r="D9929" s="27" t="s">
        <v>87</v>
      </c>
      <c r="E9929" s="28"/>
      <c r="F9929" s="28"/>
      <c r="G9929" s="28"/>
      <c r="H9929" s="28"/>
      <c r="I9929" s="28"/>
      <c r="M9929" s="21"/>
    </row>
    <row r="9930" spans="2:13" ht="15" customHeight="1">
      <c r="C9930" s="28"/>
      <c r="D9930" s="27" t="s">
        <v>53</v>
      </c>
      <c r="E9930" s="27" t="s">
        <v>63</v>
      </c>
      <c r="F9930" s="29" t="s">
        <v>50</v>
      </c>
      <c r="G9930" s="27">
        <v>0.33300000000000002</v>
      </c>
      <c r="H9930" s="30">
        <f>VLOOKUP(E9930,UPAH!$C:$F,4,0)</f>
        <v>93000</v>
      </c>
      <c r="I9930" s="31">
        <f t="shared" ref="I9930:I9933" si="1162">+G9930*H9930</f>
        <v>30969</v>
      </c>
    </row>
    <row r="9931" spans="2:13" ht="15" customHeight="1">
      <c r="C9931" s="28"/>
      <c r="D9931" s="27" t="s">
        <v>2787</v>
      </c>
      <c r="E9931" s="27" t="s">
        <v>64</v>
      </c>
      <c r="F9931" s="29" t="s">
        <v>50</v>
      </c>
      <c r="G9931" s="27">
        <v>0.16700000000000001</v>
      </c>
      <c r="H9931" s="30">
        <f>VLOOKUP(E9931,UPAH!$C:$F,4,0)</f>
        <v>98000</v>
      </c>
      <c r="I9931" s="31">
        <f t="shared" si="1162"/>
        <v>16366.000000000002</v>
      </c>
    </row>
    <row r="9932" spans="2:13" ht="15" customHeight="1">
      <c r="C9932" s="28"/>
      <c r="D9932" s="27" t="s">
        <v>49</v>
      </c>
      <c r="E9932" s="27" t="s">
        <v>66</v>
      </c>
      <c r="F9932" s="29" t="s">
        <v>50</v>
      </c>
      <c r="G9932" s="27">
        <v>3.3000000000000002E-2</v>
      </c>
      <c r="H9932" s="30">
        <f>VLOOKUP(E9932,UPAH!$C:$F,4,0)</f>
        <v>111000</v>
      </c>
      <c r="I9932" s="31">
        <f t="shared" si="1162"/>
        <v>3663</v>
      </c>
    </row>
    <row r="9933" spans="2:13" ht="15" customHeight="1">
      <c r="C9933" s="28"/>
      <c r="D9933" s="27" t="s">
        <v>2956</v>
      </c>
      <c r="E9933" s="27" t="s">
        <v>2256</v>
      </c>
      <c r="F9933" s="29" t="s">
        <v>50</v>
      </c>
      <c r="G9933" s="27">
        <v>0.57099999999999995</v>
      </c>
      <c r="H9933" s="30">
        <f>VLOOKUP(E9933,UPAH!$C:$F,4,0)</f>
        <v>158700</v>
      </c>
      <c r="I9933" s="31">
        <f t="shared" si="1162"/>
        <v>90617.7</v>
      </c>
    </row>
    <row r="9934" spans="2:13" ht="15" customHeight="1">
      <c r="C9934" s="28"/>
      <c r="D9934" s="28"/>
      <c r="E9934" s="28"/>
      <c r="F9934" s="34" t="s">
        <v>88</v>
      </c>
      <c r="G9934" s="35"/>
      <c r="H9934" s="33"/>
      <c r="I9934" s="45">
        <f>SUM(I9931:I9933)</f>
        <v>110646.7</v>
      </c>
    </row>
    <row r="9935" spans="2:13" ht="15" customHeight="1">
      <c r="C9935" s="27" t="s">
        <v>80</v>
      </c>
      <c r="D9935" s="27" t="s">
        <v>89</v>
      </c>
      <c r="E9935" s="28"/>
      <c r="F9935" s="28"/>
      <c r="G9935" s="28"/>
      <c r="H9935" s="33"/>
      <c r="I9935" s="28"/>
    </row>
    <row r="9936" spans="2:13" ht="15" customHeight="1">
      <c r="C9936" s="28"/>
      <c r="D9936" s="27" t="s">
        <v>2843</v>
      </c>
      <c r="E9936" s="27" t="s">
        <v>2844</v>
      </c>
      <c r="F9936" s="30" t="str">
        <f>VLOOKUP(E9936,MATERIAL!$C:$F,3,0)</f>
        <v>m</v>
      </c>
      <c r="G9936" s="27">
        <v>1</v>
      </c>
      <c r="H9936" s="30">
        <f>VLOOKUP(E9936,MATERIAL!$C:$F,4,0)</f>
        <v>927000</v>
      </c>
      <c r="I9936" s="31">
        <f t="shared" ref="I9936" si="1163">+G9936*H9936</f>
        <v>927000</v>
      </c>
    </row>
    <row r="9937" spans="2:13" ht="15" customHeight="1">
      <c r="C9937" s="28"/>
      <c r="D9937" s="28"/>
      <c r="E9937" s="28"/>
      <c r="F9937" s="34" t="s">
        <v>90</v>
      </c>
      <c r="G9937" s="35"/>
      <c r="H9937" s="33"/>
      <c r="I9937" s="32">
        <f>SUM(I9936)</f>
        <v>927000</v>
      </c>
    </row>
    <row r="9938" spans="2:13" ht="15" customHeight="1">
      <c r="C9938" s="27" t="s">
        <v>81</v>
      </c>
      <c r="D9938" s="27" t="s">
        <v>91</v>
      </c>
      <c r="E9938" s="28"/>
      <c r="F9938" s="28"/>
      <c r="G9938" s="28"/>
      <c r="H9938" s="33"/>
      <c r="I9938" s="28"/>
    </row>
    <row r="9939" spans="2:13" ht="15" customHeight="1">
      <c r="C9939" s="28"/>
      <c r="D9939" s="27" t="s">
        <v>2954</v>
      </c>
      <c r="E9939" s="27" t="s">
        <v>2955</v>
      </c>
      <c r="F9939" s="27" t="s">
        <v>2792</v>
      </c>
      <c r="G9939" s="27">
        <v>0.10100000000000001</v>
      </c>
      <c r="H9939" s="30">
        <f>VLOOKUP(E9939,[404]PERALATAN!$C:$F,4,0)</f>
        <v>60200</v>
      </c>
      <c r="I9939" s="31">
        <f t="shared" ref="I9939" si="1164">+G9939*H9939</f>
        <v>6080.2000000000007</v>
      </c>
    </row>
    <row r="9940" spans="2:13" ht="15" customHeight="1">
      <c r="C9940" s="28"/>
      <c r="D9940" s="28"/>
      <c r="E9940" s="28"/>
      <c r="F9940" s="34" t="s">
        <v>92</v>
      </c>
      <c r="G9940" s="35"/>
      <c r="H9940" s="33"/>
      <c r="I9940" s="45">
        <f>SUM(I9939)</f>
        <v>6080.2000000000007</v>
      </c>
    </row>
    <row r="9941" spans="2:13" ht="15" customHeight="1">
      <c r="C9941" s="27" t="s">
        <v>82</v>
      </c>
      <c r="D9941" s="27" t="s">
        <v>93</v>
      </c>
      <c r="E9941" s="28"/>
      <c r="F9941" s="28"/>
      <c r="G9941" s="28"/>
      <c r="H9941" s="33"/>
      <c r="I9941" s="36">
        <f>I9934+I9937+I9940</f>
        <v>1043726.8999999999</v>
      </c>
    </row>
    <row r="9942" spans="2:13" ht="15" customHeight="1">
      <c r="C9942" s="27" t="s">
        <v>83</v>
      </c>
      <c r="D9942" s="27" t="str">
        <f>+"Overhead &amp; Profit "&amp;$L$3*100&amp;"%"</f>
        <v>Overhead &amp; Profit 9,5%</v>
      </c>
      <c r="E9942" s="28"/>
      <c r="F9942" s="28"/>
      <c r="G9942" s="27">
        <f>$L$3</f>
        <v>9.5000000000000001E-2</v>
      </c>
      <c r="H9942" s="28"/>
      <c r="I9942" s="36">
        <f>G9942*I9941</f>
        <v>99154.055499999988</v>
      </c>
    </row>
    <row r="9943" spans="2:13" ht="15" customHeight="1">
      <c r="B9943" s="37" t="str">
        <f>+$M$18&amp;J9943</f>
        <v>PTP27</v>
      </c>
      <c r="C9943" s="27" t="s">
        <v>1</v>
      </c>
      <c r="D9943" s="27" t="s">
        <v>94</v>
      </c>
      <c r="E9943" s="28"/>
      <c r="F9943" s="28"/>
      <c r="G9943" s="28"/>
      <c r="H9943" s="33"/>
      <c r="I9943" s="36">
        <f>SUM(I9941:I9942)</f>
        <v>1142880.9554999999</v>
      </c>
      <c r="J9943" s="21">
        <v>27</v>
      </c>
    </row>
    <row r="9944" spans="2:13" ht="15" customHeight="1">
      <c r="B9944" s="26"/>
    </row>
    <row r="9945" spans="2:13" ht="15" customHeight="1">
      <c r="B9945" s="26"/>
      <c r="C9945" s="21" t="str">
        <f>VLOOKUP(B9961,'REKAP ANALISA'!$C:$G,3,0)</f>
        <v>(K3) Pemotongan 1 buah pipa HDPE Ø 800 mm</v>
      </c>
    </row>
    <row r="9946" spans="2:13">
      <c r="C9946" s="27" t="s">
        <v>0</v>
      </c>
      <c r="D9946" s="27" t="s">
        <v>60</v>
      </c>
      <c r="E9946" s="27" t="s">
        <v>59</v>
      </c>
      <c r="F9946" s="27" t="s">
        <v>61</v>
      </c>
      <c r="G9946" s="27" t="s">
        <v>62</v>
      </c>
      <c r="H9946" s="27" t="s">
        <v>85</v>
      </c>
      <c r="I9946" s="27" t="s">
        <v>86</v>
      </c>
      <c r="M9946" s="21"/>
    </row>
    <row r="9947" spans="2:13">
      <c r="C9947" s="27" t="s">
        <v>14</v>
      </c>
      <c r="D9947" s="27" t="s">
        <v>87</v>
      </c>
      <c r="E9947" s="28"/>
      <c r="F9947" s="28"/>
      <c r="G9947" s="28"/>
      <c r="H9947" s="28"/>
      <c r="I9947" s="28"/>
      <c r="M9947" s="21"/>
    </row>
    <row r="9948" spans="2:13" ht="15" customHeight="1">
      <c r="C9948" s="28"/>
      <c r="D9948" s="27" t="s">
        <v>53</v>
      </c>
      <c r="E9948" s="27" t="s">
        <v>63</v>
      </c>
      <c r="F9948" s="29" t="s">
        <v>50</v>
      </c>
      <c r="G9948" s="27">
        <v>0.60099999999999998</v>
      </c>
      <c r="H9948" s="30">
        <f>VLOOKUP(E9948,UPAH!$C:$F,4,0)</f>
        <v>93000</v>
      </c>
      <c r="I9948" s="31">
        <f t="shared" ref="I9948:I9951" si="1165">+G9948*H9948</f>
        <v>55893</v>
      </c>
    </row>
    <row r="9949" spans="2:13" ht="15" customHeight="1">
      <c r="C9949" s="28"/>
      <c r="D9949" s="27" t="s">
        <v>2787</v>
      </c>
      <c r="E9949" s="27" t="s">
        <v>64</v>
      </c>
      <c r="F9949" s="29" t="s">
        <v>50</v>
      </c>
      <c r="G9949" s="27">
        <v>0.30099999999999999</v>
      </c>
      <c r="H9949" s="30">
        <f>VLOOKUP(E9949,UPAH!$C:$F,4,0)</f>
        <v>98000</v>
      </c>
      <c r="I9949" s="31">
        <f t="shared" si="1165"/>
        <v>29498</v>
      </c>
    </row>
    <row r="9950" spans="2:13" ht="15" customHeight="1">
      <c r="C9950" s="28"/>
      <c r="D9950" s="27" t="s">
        <v>49</v>
      </c>
      <c r="E9950" s="27" t="s">
        <v>66</v>
      </c>
      <c r="F9950" s="29" t="s">
        <v>50</v>
      </c>
      <c r="G9950" s="27">
        <v>0.06</v>
      </c>
      <c r="H9950" s="30">
        <f>VLOOKUP(E9950,UPAH!$C:$F,4,0)</f>
        <v>111000</v>
      </c>
      <c r="I9950" s="31">
        <f t="shared" si="1165"/>
        <v>6660</v>
      </c>
    </row>
    <row r="9951" spans="2:13" ht="15" customHeight="1">
      <c r="C9951" s="28"/>
      <c r="D9951" s="27" t="s">
        <v>2956</v>
      </c>
      <c r="E9951" s="27" t="s">
        <v>2256</v>
      </c>
      <c r="F9951" s="29" t="s">
        <v>50</v>
      </c>
      <c r="G9951" s="27">
        <v>0.77100000000000002</v>
      </c>
      <c r="H9951" s="30">
        <f>VLOOKUP(E9951,UPAH!$C:$F,4,0)</f>
        <v>158700</v>
      </c>
      <c r="I9951" s="31">
        <f t="shared" si="1165"/>
        <v>122357.7</v>
      </c>
    </row>
    <row r="9952" spans="2:13" ht="15" customHeight="1">
      <c r="C9952" s="28"/>
      <c r="D9952" s="28"/>
      <c r="E9952" s="28"/>
      <c r="F9952" s="34" t="s">
        <v>88</v>
      </c>
      <c r="G9952" s="35"/>
      <c r="H9952" s="33"/>
      <c r="I9952" s="45">
        <f>SUM(I9949:I9951)</f>
        <v>158515.70000000001</v>
      </c>
    </row>
    <row r="9953" spans="2:13" ht="15" customHeight="1">
      <c r="C9953" s="27" t="s">
        <v>80</v>
      </c>
      <c r="D9953" s="27" t="s">
        <v>89</v>
      </c>
      <c r="E9953" s="28"/>
      <c r="F9953" s="28"/>
      <c r="G9953" s="28"/>
      <c r="H9953" s="33"/>
      <c r="I9953" s="28"/>
    </row>
    <row r="9954" spans="2:13" ht="15" customHeight="1">
      <c r="C9954" s="28"/>
      <c r="D9954" s="27" t="s">
        <v>2845</v>
      </c>
      <c r="E9954" s="27" t="s">
        <v>2846</v>
      </c>
      <c r="F9954" s="30" t="str">
        <f>VLOOKUP(E9954,MATERIAL!$C:$F,3,0)</f>
        <v>bh</v>
      </c>
      <c r="G9954" s="27">
        <v>1</v>
      </c>
      <c r="H9954" s="30">
        <f>VLOOKUP(E9954,MATERIAL!$C:$F,4,0)</f>
        <v>1576000</v>
      </c>
      <c r="I9954" s="31">
        <f t="shared" ref="I9954" si="1166">+G9954*H9954</f>
        <v>1576000</v>
      </c>
    </row>
    <row r="9955" spans="2:13" ht="15" customHeight="1">
      <c r="C9955" s="28"/>
      <c r="D9955" s="28"/>
      <c r="E9955" s="28"/>
      <c r="F9955" s="34" t="s">
        <v>90</v>
      </c>
      <c r="G9955" s="35"/>
      <c r="H9955" s="33"/>
      <c r="I9955" s="32">
        <f>SUM(I9954)</f>
        <v>1576000</v>
      </c>
    </row>
    <row r="9956" spans="2:13" ht="15" customHeight="1">
      <c r="C9956" s="27" t="s">
        <v>81</v>
      </c>
      <c r="D9956" s="27" t="s">
        <v>91</v>
      </c>
      <c r="E9956" s="28"/>
      <c r="F9956" s="28"/>
      <c r="G9956" s="28"/>
      <c r="H9956" s="33"/>
      <c r="I9956" s="28"/>
    </row>
    <row r="9957" spans="2:13" ht="15" customHeight="1">
      <c r="C9957" s="28"/>
      <c r="D9957" s="27" t="s">
        <v>2954</v>
      </c>
      <c r="E9957" s="27" t="s">
        <v>2955</v>
      </c>
      <c r="F9957" s="27" t="s">
        <v>2792</v>
      </c>
      <c r="G9957" s="27">
        <v>0.17899999999999999</v>
      </c>
      <c r="H9957" s="30">
        <f>VLOOKUP(E9957,[404]PERALATAN!$C:$F,4,0)</f>
        <v>60200</v>
      </c>
      <c r="I9957" s="31">
        <f t="shared" ref="I9957" si="1167">+G9957*H9957</f>
        <v>10775.8</v>
      </c>
    </row>
    <row r="9958" spans="2:13" ht="15" customHeight="1">
      <c r="C9958" s="28"/>
      <c r="D9958" s="28"/>
      <c r="E9958" s="28"/>
      <c r="F9958" s="34" t="s">
        <v>92</v>
      </c>
      <c r="G9958" s="35"/>
      <c r="H9958" s="33"/>
      <c r="I9958" s="45">
        <f>SUM(I9957)</f>
        <v>10775.8</v>
      </c>
    </row>
    <row r="9959" spans="2:13" ht="15" customHeight="1">
      <c r="C9959" s="27" t="s">
        <v>82</v>
      </c>
      <c r="D9959" s="27" t="s">
        <v>93</v>
      </c>
      <c r="E9959" s="28"/>
      <c r="F9959" s="28"/>
      <c r="G9959" s="28"/>
      <c r="H9959" s="33"/>
      <c r="I9959" s="36">
        <f>I9952+I9955+I9958</f>
        <v>1745291.5</v>
      </c>
    </row>
    <row r="9960" spans="2:13" ht="15" customHeight="1">
      <c r="C9960" s="27" t="s">
        <v>83</v>
      </c>
      <c r="D9960" s="27" t="str">
        <f>+"Overhead &amp; Profit "&amp;$L$3*100&amp;"%"</f>
        <v>Overhead &amp; Profit 9,5%</v>
      </c>
      <c r="E9960" s="28"/>
      <c r="F9960" s="28"/>
      <c r="G9960" s="27">
        <f>$L$3</f>
        <v>9.5000000000000001E-2</v>
      </c>
      <c r="H9960" s="33"/>
      <c r="I9960" s="36">
        <f>G9960*I9959</f>
        <v>165802.6925</v>
      </c>
    </row>
    <row r="9961" spans="2:13" ht="15" customHeight="1">
      <c r="B9961" s="37" t="str">
        <f>+$M$18&amp;J9961</f>
        <v>PTP28</v>
      </c>
      <c r="C9961" s="27" t="s">
        <v>1</v>
      </c>
      <c r="D9961" s="27" t="s">
        <v>94</v>
      </c>
      <c r="E9961" s="28"/>
      <c r="F9961" s="28"/>
      <c r="G9961" s="28"/>
      <c r="H9961" s="33"/>
      <c r="I9961" s="36">
        <f>SUM(I9959:I9960)</f>
        <v>1911094.1924999999</v>
      </c>
      <c r="J9961" s="21">
        <v>28</v>
      </c>
    </row>
    <row r="9962" spans="2:13" ht="15" customHeight="1">
      <c r="B9962" s="26"/>
    </row>
    <row r="9963" spans="2:13" ht="15" customHeight="1">
      <c r="B9963" s="26"/>
      <c r="C9963" s="21" t="str">
        <f>VLOOKUP(B9979,'REKAP ANALISA'!$C:$G,3,0)</f>
        <v>(K3) Pemotongan 1 buah pipa HDPE Ø 900 mm</v>
      </c>
    </row>
    <row r="9964" spans="2:13">
      <c r="C9964" s="27" t="s">
        <v>0</v>
      </c>
      <c r="D9964" s="27" t="s">
        <v>60</v>
      </c>
      <c r="E9964" s="27" t="s">
        <v>59</v>
      </c>
      <c r="F9964" s="27" t="s">
        <v>61</v>
      </c>
      <c r="G9964" s="27" t="s">
        <v>62</v>
      </c>
      <c r="H9964" s="27" t="s">
        <v>85</v>
      </c>
      <c r="I9964" s="27" t="s">
        <v>86</v>
      </c>
      <c r="M9964" s="21"/>
    </row>
    <row r="9965" spans="2:13">
      <c r="C9965" s="27" t="s">
        <v>14</v>
      </c>
      <c r="D9965" s="27" t="s">
        <v>87</v>
      </c>
      <c r="E9965" s="28"/>
      <c r="F9965" s="28"/>
      <c r="G9965" s="28"/>
      <c r="H9965" s="28"/>
      <c r="I9965" s="28"/>
      <c r="M9965" s="21"/>
    </row>
    <row r="9966" spans="2:13" ht="15" customHeight="1">
      <c r="C9966" s="28"/>
      <c r="D9966" s="27" t="s">
        <v>53</v>
      </c>
      <c r="E9966" s="27" t="s">
        <v>63</v>
      </c>
      <c r="F9966" s="29" t="s">
        <v>50</v>
      </c>
      <c r="G9966" s="27">
        <v>0.91300000000000003</v>
      </c>
      <c r="H9966" s="30">
        <f>VLOOKUP(E9966,UPAH!$C:$F,4,0)</f>
        <v>93000</v>
      </c>
      <c r="I9966" s="31">
        <f t="shared" ref="I9966:I9969" si="1168">+G9966*H9966</f>
        <v>84909</v>
      </c>
    </row>
    <row r="9967" spans="2:13" ht="15" customHeight="1">
      <c r="C9967" s="28"/>
      <c r="D9967" s="27" t="s">
        <v>2787</v>
      </c>
      <c r="E9967" s="27" t="s">
        <v>64</v>
      </c>
      <c r="F9967" s="29" t="s">
        <v>50</v>
      </c>
      <c r="G9967" s="27">
        <v>0.45600000000000002</v>
      </c>
      <c r="H9967" s="30">
        <f>VLOOKUP(E9967,UPAH!$C:$F,4,0)</f>
        <v>98000</v>
      </c>
      <c r="I9967" s="31">
        <f t="shared" si="1168"/>
        <v>44688</v>
      </c>
    </row>
    <row r="9968" spans="2:13" ht="15" customHeight="1">
      <c r="C9968" s="28"/>
      <c r="D9968" s="27" t="s">
        <v>49</v>
      </c>
      <c r="E9968" s="27" t="s">
        <v>66</v>
      </c>
      <c r="F9968" s="29" t="s">
        <v>50</v>
      </c>
      <c r="G9968" s="27">
        <v>9.0999999999999998E-2</v>
      </c>
      <c r="H9968" s="30">
        <f>VLOOKUP(E9968,UPAH!$C:$F,4,0)</f>
        <v>111000</v>
      </c>
      <c r="I9968" s="31">
        <f t="shared" si="1168"/>
        <v>10101</v>
      </c>
    </row>
    <row r="9969" spans="2:13" ht="15" customHeight="1">
      <c r="C9969" s="28"/>
      <c r="D9969" s="27" t="s">
        <v>2956</v>
      </c>
      <c r="E9969" s="27" t="s">
        <v>2256</v>
      </c>
      <c r="F9969" s="29" t="s">
        <v>50</v>
      </c>
      <c r="G9969" s="27">
        <v>0.871</v>
      </c>
      <c r="H9969" s="30">
        <f>VLOOKUP(E9969,UPAH!$C:$F,4,0)</f>
        <v>158700</v>
      </c>
      <c r="I9969" s="31">
        <f t="shared" si="1168"/>
        <v>138227.70000000001</v>
      </c>
    </row>
    <row r="9970" spans="2:13" ht="15" customHeight="1">
      <c r="C9970" s="28"/>
      <c r="D9970" s="28"/>
      <c r="E9970" s="28"/>
      <c r="F9970" s="34" t="s">
        <v>88</v>
      </c>
      <c r="G9970" s="35"/>
      <c r="H9970" s="33"/>
      <c r="I9970" s="45">
        <f>SUM(I9967:I9969)</f>
        <v>193016.7</v>
      </c>
    </row>
    <row r="9971" spans="2:13" ht="15" customHeight="1">
      <c r="C9971" s="27" t="s">
        <v>80</v>
      </c>
      <c r="D9971" s="27" t="s">
        <v>89</v>
      </c>
      <c r="E9971" s="28"/>
      <c r="F9971" s="28"/>
      <c r="G9971" s="28"/>
      <c r="H9971" s="33"/>
      <c r="I9971" s="28"/>
    </row>
    <row r="9972" spans="2:13" ht="15" customHeight="1">
      <c r="C9972" s="28"/>
      <c r="D9972" s="27" t="s">
        <v>2847</v>
      </c>
      <c r="E9972" s="27" t="s">
        <v>2848</v>
      </c>
      <c r="F9972" s="30" t="str">
        <f>VLOOKUP(E9972,MATERIAL!$C:$F,3,0)</f>
        <v>m</v>
      </c>
      <c r="G9972" s="27">
        <v>1</v>
      </c>
      <c r="H9972" s="30">
        <f>VLOOKUP(E9972,MATERIAL!$C:$F,4,0)</f>
        <v>2034800</v>
      </c>
      <c r="I9972" s="31">
        <f t="shared" ref="I9972" si="1169">+G9972*H9972</f>
        <v>2034800</v>
      </c>
    </row>
    <row r="9973" spans="2:13" ht="15" customHeight="1">
      <c r="C9973" s="28"/>
      <c r="D9973" s="28"/>
      <c r="E9973" s="28"/>
      <c r="F9973" s="34" t="s">
        <v>90</v>
      </c>
      <c r="G9973" s="35"/>
      <c r="H9973" s="33"/>
      <c r="I9973" s="32">
        <f>SUM(I9972)</f>
        <v>2034800</v>
      </c>
    </row>
    <row r="9974" spans="2:13" ht="15" customHeight="1">
      <c r="C9974" s="27" t="s">
        <v>81</v>
      </c>
      <c r="D9974" s="27" t="s">
        <v>91</v>
      </c>
      <c r="E9974" s="28"/>
      <c r="F9974" s="28"/>
      <c r="G9974" s="28"/>
      <c r="H9974" s="33"/>
      <c r="I9974" s="28"/>
    </row>
    <row r="9975" spans="2:13" ht="15" customHeight="1">
      <c r="C9975" s="28"/>
      <c r="D9975" s="27" t="s">
        <v>2954</v>
      </c>
      <c r="E9975" s="27" t="s">
        <v>2955</v>
      </c>
      <c r="F9975" s="27" t="s">
        <v>2792</v>
      </c>
      <c r="G9975" s="27">
        <v>0.27</v>
      </c>
      <c r="H9975" s="30">
        <f>VLOOKUP(E9975,[404]PERALATAN!$C:$F,4,0)</f>
        <v>60200</v>
      </c>
      <c r="I9975" s="31">
        <f t="shared" ref="I9975" si="1170">+G9975*H9975</f>
        <v>16254.000000000002</v>
      </c>
    </row>
    <row r="9976" spans="2:13" ht="15" customHeight="1">
      <c r="C9976" s="28"/>
      <c r="D9976" s="28"/>
      <c r="E9976" s="28"/>
      <c r="F9976" s="34" t="s">
        <v>92</v>
      </c>
      <c r="G9976" s="35"/>
      <c r="H9976" s="33"/>
      <c r="I9976" s="45">
        <f>SUM(I9975)</f>
        <v>16254.000000000002</v>
      </c>
    </row>
    <row r="9977" spans="2:13" ht="15" customHeight="1">
      <c r="C9977" s="27" t="s">
        <v>82</v>
      </c>
      <c r="D9977" s="27" t="s">
        <v>93</v>
      </c>
      <c r="E9977" s="28"/>
      <c r="F9977" s="28"/>
      <c r="G9977" s="28"/>
      <c r="H9977" s="33"/>
      <c r="I9977" s="36">
        <f>I9970+I9973+I9976</f>
        <v>2244070.7000000002</v>
      </c>
    </row>
    <row r="9978" spans="2:13" ht="15" customHeight="1">
      <c r="C9978" s="27" t="s">
        <v>83</v>
      </c>
      <c r="D9978" s="27" t="str">
        <f>+"Overhead &amp; Profit "&amp;$L$3*100&amp;"%"</f>
        <v>Overhead &amp; Profit 9,5%</v>
      </c>
      <c r="E9978" s="28"/>
      <c r="F9978" s="28"/>
      <c r="G9978" s="27">
        <f>$L$3</f>
        <v>9.5000000000000001E-2</v>
      </c>
      <c r="H9978" s="28"/>
      <c r="I9978" s="36">
        <f>G9978*I9977</f>
        <v>213186.71650000001</v>
      </c>
    </row>
    <row r="9979" spans="2:13" ht="15" customHeight="1">
      <c r="B9979" s="37" t="str">
        <f>+$M$18&amp;J9979</f>
        <v>PTP29</v>
      </c>
      <c r="C9979" s="27" t="s">
        <v>1</v>
      </c>
      <c r="D9979" s="27" t="s">
        <v>94</v>
      </c>
      <c r="E9979" s="28"/>
      <c r="F9979" s="28"/>
      <c r="G9979" s="28"/>
      <c r="H9979" s="33"/>
      <c r="I9979" s="36">
        <f>SUM(I9977:I9978)</f>
        <v>2457257.4165000003</v>
      </c>
      <c r="J9979" s="21">
        <v>29</v>
      </c>
    </row>
    <row r="9980" spans="2:13" ht="15" customHeight="1">
      <c r="B9980" s="26"/>
    </row>
    <row r="9981" spans="2:13" ht="15" customHeight="1">
      <c r="B9981" s="26"/>
      <c r="C9981" s="21" t="str">
        <f>VLOOKUP(B9997,'REKAP ANALISA'!$C:$G,3,0)</f>
        <v>(K3) Pemotongan 1 buah pipa HDPE Ø 1000 mm</v>
      </c>
    </row>
    <row r="9982" spans="2:13">
      <c r="C9982" s="27" t="s">
        <v>0</v>
      </c>
      <c r="D9982" s="27" t="s">
        <v>60</v>
      </c>
      <c r="E9982" s="27" t="s">
        <v>59</v>
      </c>
      <c r="F9982" s="27" t="s">
        <v>61</v>
      </c>
      <c r="G9982" s="27" t="s">
        <v>62</v>
      </c>
      <c r="H9982" s="27" t="s">
        <v>85</v>
      </c>
      <c r="I9982" s="27" t="s">
        <v>86</v>
      </c>
      <c r="M9982" s="21"/>
    </row>
    <row r="9983" spans="2:13">
      <c r="C9983" s="27" t="s">
        <v>14</v>
      </c>
      <c r="D9983" s="27" t="s">
        <v>87</v>
      </c>
      <c r="E9983" s="28"/>
      <c r="F9983" s="28"/>
      <c r="G9983" s="28"/>
      <c r="H9983" s="28"/>
      <c r="I9983" s="28"/>
      <c r="M9983" s="21"/>
    </row>
    <row r="9984" spans="2:13" ht="15" customHeight="1">
      <c r="C9984" s="28"/>
      <c r="D9984" s="27" t="s">
        <v>53</v>
      </c>
      <c r="E9984" s="27" t="s">
        <v>63</v>
      </c>
      <c r="F9984" s="29" t="s">
        <v>50</v>
      </c>
      <c r="G9984" s="27">
        <v>1.125</v>
      </c>
      <c r="H9984" s="30">
        <f>VLOOKUP(E9984,UPAH!$C:$F,4,0)</f>
        <v>93000</v>
      </c>
      <c r="I9984" s="31">
        <f t="shared" ref="I9984:I9987" si="1171">+G9984*H9984</f>
        <v>104625</v>
      </c>
    </row>
    <row r="9985" spans="2:13" ht="15" customHeight="1">
      <c r="C9985" s="28"/>
      <c r="D9985" s="27" t="s">
        <v>2787</v>
      </c>
      <c r="E9985" s="27" t="s">
        <v>64</v>
      </c>
      <c r="F9985" s="29" t="s">
        <v>50</v>
      </c>
      <c r="G9985" s="27">
        <v>0.56200000000000006</v>
      </c>
      <c r="H9985" s="30">
        <f>VLOOKUP(E9985,UPAH!$C:$F,4,0)</f>
        <v>98000</v>
      </c>
      <c r="I9985" s="31">
        <f t="shared" si="1171"/>
        <v>55076.000000000007</v>
      </c>
    </row>
    <row r="9986" spans="2:13" ht="15" customHeight="1">
      <c r="C9986" s="28"/>
      <c r="D9986" s="27" t="s">
        <v>49</v>
      </c>
      <c r="E9986" s="27" t="s">
        <v>66</v>
      </c>
      <c r="F9986" s="29" t="s">
        <v>50</v>
      </c>
      <c r="G9986" s="27">
        <v>0.112</v>
      </c>
      <c r="H9986" s="30">
        <f>VLOOKUP(E9986,UPAH!$C:$F,4,0)</f>
        <v>111000</v>
      </c>
      <c r="I9986" s="31">
        <f t="shared" si="1171"/>
        <v>12432</v>
      </c>
    </row>
    <row r="9987" spans="2:13" ht="15" customHeight="1">
      <c r="C9987" s="28"/>
      <c r="D9987" s="27" t="s">
        <v>2956</v>
      </c>
      <c r="E9987" s="27" t="s">
        <v>2256</v>
      </c>
      <c r="F9987" s="29" t="s">
        <v>50</v>
      </c>
      <c r="G9987" s="27">
        <v>0.97099999999999997</v>
      </c>
      <c r="H9987" s="30">
        <f>VLOOKUP(E9987,UPAH!$C:$F,4,0)</f>
        <v>158700</v>
      </c>
      <c r="I9987" s="31">
        <f t="shared" si="1171"/>
        <v>154097.69999999998</v>
      </c>
    </row>
    <row r="9988" spans="2:13" ht="15" customHeight="1">
      <c r="C9988" s="28"/>
      <c r="D9988" s="28"/>
      <c r="E9988" s="28"/>
      <c r="F9988" s="34" t="s">
        <v>88</v>
      </c>
      <c r="G9988" s="35"/>
      <c r="H9988" s="33"/>
      <c r="I9988" s="45">
        <f>SUM(I9985:I9987)</f>
        <v>221605.69999999998</v>
      </c>
    </row>
    <row r="9989" spans="2:13" ht="15" customHeight="1">
      <c r="C9989" s="27" t="s">
        <v>80</v>
      </c>
      <c r="D9989" s="27" t="s">
        <v>89</v>
      </c>
      <c r="E9989" s="28"/>
      <c r="F9989" s="28"/>
      <c r="G9989" s="28"/>
      <c r="H9989" s="33"/>
      <c r="I9989" s="28"/>
    </row>
    <row r="9990" spans="2:13" ht="15" customHeight="1">
      <c r="C9990" s="28"/>
      <c r="D9990" s="27" t="s">
        <v>2957</v>
      </c>
      <c r="E9990" s="27" t="s">
        <v>2958</v>
      </c>
      <c r="F9990" s="30" t="str">
        <f>VLOOKUP(E9990,MATERIAL!$C:$F,3,0)</f>
        <v>bh</v>
      </c>
      <c r="G9990" s="27">
        <v>1</v>
      </c>
      <c r="H9990" s="30">
        <f>VLOOKUP(E9990,MATERIAL!$C:$F,4,0)</f>
        <v>2510700</v>
      </c>
      <c r="I9990" s="31">
        <f t="shared" ref="I9990" si="1172">+G9990*H9990</f>
        <v>2510700</v>
      </c>
    </row>
    <row r="9991" spans="2:13" ht="15" customHeight="1">
      <c r="C9991" s="28"/>
      <c r="D9991" s="28"/>
      <c r="E9991" s="28"/>
      <c r="F9991" s="34" t="s">
        <v>90</v>
      </c>
      <c r="G9991" s="35"/>
      <c r="H9991" s="33"/>
      <c r="I9991" s="32">
        <f>SUM(I9990)</f>
        <v>2510700</v>
      </c>
    </row>
    <row r="9992" spans="2:13" ht="15" customHeight="1">
      <c r="C9992" s="27" t="s">
        <v>81</v>
      </c>
      <c r="D9992" s="27" t="s">
        <v>91</v>
      </c>
      <c r="E9992" s="28"/>
      <c r="F9992" s="28"/>
      <c r="G9992" s="28"/>
      <c r="H9992" s="33"/>
      <c r="I9992" s="28"/>
    </row>
    <row r="9993" spans="2:13" ht="15" customHeight="1">
      <c r="C9993" s="28"/>
      <c r="D9993" s="27" t="s">
        <v>2954</v>
      </c>
      <c r="E9993" s="27" t="s">
        <v>2955</v>
      </c>
      <c r="F9993" s="27" t="s">
        <v>2792</v>
      </c>
      <c r="G9993" s="27">
        <v>0.33200000000000002</v>
      </c>
      <c r="H9993" s="30">
        <f>VLOOKUP(E9993,[404]PERALATAN!$C:$F,4,0)</f>
        <v>60200</v>
      </c>
      <c r="I9993" s="31">
        <f t="shared" ref="I9993" si="1173">+G9993*H9993</f>
        <v>19986.400000000001</v>
      </c>
    </row>
    <row r="9994" spans="2:13" ht="15" customHeight="1">
      <c r="C9994" s="28"/>
      <c r="D9994" s="28"/>
      <c r="E9994" s="28"/>
      <c r="F9994" s="34" t="s">
        <v>92</v>
      </c>
      <c r="G9994" s="35"/>
      <c r="H9994" s="33"/>
      <c r="I9994" s="45">
        <f>SUM(I9993)</f>
        <v>19986.400000000001</v>
      </c>
    </row>
    <row r="9995" spans="2:13" ht="15" customHeight="1">
      <c r="C9995" s="27" t="s">
        <v>82</v>
      </c>
      <c r="D9995" s="27" t="s">
        <v>93</v>
      </c>
      <c r="E9995" s="28"/>
      <c r="F9995" s="28"/>
      <c r="G9995" s="28"/>
      <c r="H9995" s="33"/>
      <c r="I9995" s="36">
        <f>I9988+I9991+I9994</f>
        <v>2752292.1</v>
      </c>
    </row>
    <row r="9996" spans="2:13" ht="15" customHeight="1">
      <c r="C9996" s="27" t="s">
        <v>83</v>
      </c>
      <c r="D9996" s="27" t="str">
        <f>+"Overhead &amp; Profit "&amp;$L$3*100&amp;"%"</f>
        <v>Overhead &amp; Profit 9,5%</v>
      </c>
      <c r="E9996" s="28"/>
      <c r="F9996" s="28"/>
      <c r="G9996" s="27">
        <f>$L$3</f>
        <v>9.5000000000000001E-2</v>
      </c>
      <c r="H9996" s="33"/>
      <c r="I9996" s="36">
        <f>G9996*I9995</f>
        <v>261467.74950000001</v>
      </c>
    </row>
    <row r="9997" spans="2:13" ht="15" customHeight="1">
      <c r="B9997" s="37" t="str">
        <f>+$M$18&amp;J9997</f>
        <v>PTP30</v>
      </c>
      <c r="C9997" s="27" t="s">
        <v>1</v>
      </c>
      <c r="D9997" s="27" t="s">
        <v>94</v>
      </c>
      <c r="E9997" s="28"/>
      <c r="F9997" s="28"/>
      <c r="G9997" s="28"/>
      <c r="H9997" s="33"/>
      <c r="I9997" s="36">
        <f>SUM(I9995:I9996)</f>
        <v>3013759.8495</v>
      </c>
      <c r="J9997" s="21">
        <v>30</v>
      </c>
    </row>
    <row r="9998" spans="2:13" ht="15" customHeight="1">
      <c r="B9998" s="26"/>
    </row>
    <row r="9999" spans="2:13" ht="15" customHeight="1">
      <c r="B9999" s="26"/>
      <c r="C9999" s="21" t="str">
        <f>VLOOKUP(B10015,'REKAP ANALISA'!$C:$G,3,0)</f>
        <v>(K3) Pemotongan 1 buah pipa HDPE Ø 1100 mm</v>
      </c>
    </row>
    <row r="10000" spans="2:13">
      <c r="C10000" s="27" t="s">
        <v>0</v>
      </c>
      <c r="D10000" s="27" t="s">
        <v>60</v>
      </c>
      <c r="E10000" s="27" t="s">
        <v>59</v>
      </c>
      <c r="F10000" s="27" t="s">
        <v>61</v>
      </c>
      <c r="G10000" s="27" t="s">
        <v>62</v>
      </c>
      <c r="H10000" s="27" t="s">
        <v>85</v>
      </c>
      <c r="I10000" s="27" t="s">
        <v>86</v>
      </c>
      <c r="M10000" s="21"/>
    </row>
    <row r="10001" spans="2:13">
      <c r="C10001" s="27" t="s">
        <v>14</v>
      </c>
      <c r="D10001" s="27" t="s">
        <v>87</v>
      </c>
      <c r="E10001" s="28"/>
      <c r="F10001" s="28"/>
      <c r="G10001" s="28"/>
      <c r="H10001" s="28"/>
      <c r="I10001" s="28"/>
      <c r="M10001" s="21"/>
    </row>
    <row r="10002" spans="2:13" ht="15" customHeight="1">
      <c r="C10002" s="28"/>
      <c r="D10002" s="27" t="s">
        <v>53</v>
      </c>
      <c r="E10002" s="27" t="s">
        <v>63</v>
      </c>
      <c r="F10002" s="29" t="s">
        <v>50</v>
      </c>
      <c r="G10002" s="27">
        <v>1.238</v>
      </c>
      <c r="H10002" s="30">
        <f>VLOOKUP(E10002,UPAH!$C:$F,4,0)</f>
        <v>93000</v>
      </c>
      <c r="I10002" s="31">
        <f t="shared" ref="I10002:I10005" si="1174">+G10002*H10002</f>
        <v>115134</v>
      </c>
    </row>
    <row r="10003" spans="2:13" ht="15" customHeight="1">
      <c r="C10003" s="28"/>
      <c r="D10003" s="27" t="s">
        <v>2787</v>
      </c>
      <c r="E10003" s="27" t="s">
        <v>64</v>
      </c>
      <c r="F10003" s="29" t="s">
        <v>50</v>
      </c>
      <c r="G10003" s="27">
        <v>0.61899999999999999</v>
      </c>
      <c r="H10003" s="30">
        <f>VLOOKUP(E10003,UPAH!$C:$F,4,0)</f>
        <v>98000</v>
      </c>
      <c r="I10003" s="31">
        <f t="shared" si="1174"/>
        <v>60662</v>
      </c>
    </row>
    <row r="10004" spans="2:13" ht="15" customHeight="1">
      <c r="C10004" s="28"/>
      <c r="D10004" s="27" t="s">
        <v>49</v>
      </c>
      <c r="E10004" s="27" t="s">
        <v>66</v>
      </c>
      <c r="F10004" s="29" t="s">
        <v>50</v>
      </c>
      <c r="G10004" s="27">
        <v>0.124</v>
      </c>
      <c r="H10004" s="30">
        <f>VLOOKUP(E10004,UPAH!$C:$F,4,0)</f>
        <v>111000</v>
      </c>
      <c r="I10004" s="31">
        <f t="shared" si="1174"/>
        <v>13764</v>
      </c>
    </row>
    <row r="10005" spans="2:13" ht="15" customHeight="1">
      <c r="C10005" s="28"/>
      <c r="D10005" s="27" t="s">
        <v>2956</v>
      </c>
      <c r="E10005" s="27" t="s">
        <v>2256</v>
      </c>
      <c r="F10005" s="29" t="s">
        <v>50</v>
      </c>
      <c r="G10005" s="27">
        <v>1.071</v>
      </c>
      <c r="H10005" s="30">
        <f>VLOOKUP(E10005,UPAH!$C:$F,4,0)</f>
        <v>158700</v>
      </c>
      <c r="I10005" s="31">
        <f t="shared" si="1174"/>
        <v>169967.69999999998</v>
      </c>
    </row>
    <row r="10006" spans="2:13" ht="15" customHeight="1">
      <c r="C10006" s="28"/>
      <c r="D10006" s="28"/>
      <c r="E10006" s="28"/>
      <c r="F10006" s="34" t="s">
        <v>88</v>
      </c>
      <c r="G10006" s="35"/>
      <c r="H10006" s="33"/>
      <c r="I10006" s="45">
        <f>SUM(I10003:I10005)</f>
        <v>244393.69999999998</v>
      </c>
    </row>
    <row r="10007" spans="2:13" ht="15" customHeight="1">
      <c r="C10007" s="27" t="s">
        <v>80</v>
      </c>
      <c r="D10007" s="27" t="s">
        <v>89</v>
      </c>
      <c r="E10007" s="28"/>
      <c r="F10007" s="28"/>
      <c r="G10007" s="28"/>
      <c r="H10007" s="33"/>
      <c r="I10007" s="28"/>
    </row>
    <row r="10008" spans="2:13" ht="15" customHeight="1">
      <c r="C10008" s="28"/>
      <c r="D10008" s="27" t="s">
        <v>2959</v>
      </c>
      <c r="E10008" s="27" t="s">
        <v>2852</v>
      </c>
      <c r="F10008" s="30" t="str">
        <f>VLOOKUP(E10008,MATERIAL!$C:$F,3,0)</f>
        <v>bh</v>
      </c>
      <c r="G10008" s="27">
        <v>1</v>
      </c>
      <c r="H10008" s="30">
        <f>VLOOKUP(E10008,MATERIAL!$C:$F,4,0)</f>
        <v>2722100</v>
      </c>
      <c r="I10008" s="31">
        <f t="shared" ref="I10008" si="1175">+G10008*H10008</f>
        <v>2722100</v>
      </c>
    </row>
    <row r="10009" spans="2:13" ht="15" customHeight="1">
      <c r="C10009" s="28"/>
      <c r="D10009" s="28"/>
      <c r="E10009" s="28"/>
      <c r="F10009" s="34" t="s">
        <v>90</v>
      </c>
      <c r="G10009" s="35"/>
      <c r="H10009" s="33"/>
      <c r="I10009" s="32">
        <f>SUM(I10008)</f>
        <v>2722100</v>
      </c>
    </row>
    <row r="10010" spans="2:13" ht="15" customHeight="1">
      <c r="C10010" s="27" t="s">
        <v>81</v>
      </c>
      <c r="D10010" s="27" t="s">
        <v>91</v>
      </c>
      <c r="E10010" s="28"/>
      <c r="F10010" s="28"/>
      <c r="G10010" s="28"/>
      <c r="H10010" s="33"/>
      <c r="I10010" s="28"/>
    </row>
    <row r="10011" spans="2:13" ht="15" customHeight="1">
      <c r="C10011" s="28"/>
      <c r="D10011" s="27" t="s">
        <v>2954</v>
      </c>
      <c r="E10011" s="27" t="s">
        <v>2955</v>
      </c>
      <c r="F10011" s="27" t="s">
        <v>2792</v>
      </c>
      <c r="G10011" s="27">
        <v>0.36499999999999999</v>
      </c>
      <c r="H10011" s="30">
        <f>VLOOKUP(E10011,[404]PERALATAN!$C:$F,4,0)</f>
        <v>60200</v>
      </c>
      <c r="I10011" s="31">
        <f t="shared" ref="I10011" si="1176">+G10011*H10011</f>
        <v>21973</v>
      </c>
    </row>
    <row r="10012" spans="2:13" ht="15" customHeight="1">
      <c r="C10012" s="28"/>
      <c r="D10012" s="28"/>
      <c r="E10012" s="28"/>
      <c r="F10012" s="34" t="s">
        <v>92</v>
      </c>
      <c r="G10012" s="35"/>
      <c r="H10012" s="33"/>
      <c r="I10012" s="45">
        <f>SUM(I10011)</f>
        <v>21973</v>
      </c>
    </row>
    <row r="10013" spans="2:13" ht="15" customHeight="1">
      <c r="C10013" s="27" t="s">
        <v>82</v>
      </c>
      <c r="D10013" s="27" t="s">
        <v>93</v>
      </c>
      <c r="E10013" s="28"/>
      <c r="F10013" s="28"/>
      <c r="G10013" s="28"/>
      <c r="H10013" s="33"/>
      <c r="I10013" s="36">
        <f>I10006+I10009+I10012</f>
        <v>2988466.7</v>
      </c>
    </row>
    <row r="10014" spans="2:13" ht="15" customHeight="1">
      <c r="C10014" s="27" t="s">
        <v>83</v>
      </c>
      <c r="D10014" s="27" t="str">
        <f>+"Overhead &amp; Profit "&amp;$L$3*100&amp;"%"</f>
        <v>Overhead &amp; Profit 9,5%</v>
      </c>
      <c r="E10014" s="28"/>
      <c r="F10014" s="28"/>
      <c r="G10014" s="27">
        <f>$L$3</f>
        <v>9.5000000000000001E-2</v>
      </c>
      <c r="H10014" s="28"/>
      <c r="I10014" s="36">
        <f>G10014*I10013</f>
        <v>283904.33650000003</v>
      </c>
    </row>
    <row r="10015" spans="2:13" ht="15" customHeight="1">
      <c r="B10015" s="37" t="str">
        <f>+$M$18&amp;J10015</f>
        <v>PTP31</v>
      </c>
      <c r="C10015" s="27" t="s">
        <v>1</v>
      </c>
      <c r="D10015" s="27" t="s">
        <v>94</v>
      </c>
      <c r="E10015" s="28"/>
      <c r="F10015" s="28"/>
      <c r="G10015" s="28"/>
      <c r="H10015" s="33"/>
      <c r="I10015" s="36">
        <f>SUM(I10013:I10014)</f>
        <v>3272371.0365000004</v>
      </c>
      <c r="J10015" s="21">
        <v>31</v>
      </c>
    </row>
    <row r="10016" spans="2:13" ht="15" customHeight="1">
      <c r="B10016" s="26"/>
    </row>
    <row r="10017" spans="2:13" ht="15" customHeight="1">
      <c r="B10017" s="26"/>
      <c r="C10017" s="21" t="str">
        <f>VLOOKUP(B10033,'REKAP ANALISA'!$C:$G,3,0)</f>
        <v>(K3) Pemotongan 1 buah pipa HDPE Ø 1200 mm</v>
      </c>
    </row>
    <row r="10018" spans="2:13">
      <c r="C10018" s="27" t="s">
        <v>0</v>
      </c>
      <c r="D10018" s="27" t="s">
        <v>60</v>
      </c>
      <c r="E10018" s="27" t="s">
        <v>59</v>
      </c>
      <c r="F10018" s="27" t="s">
        <v>61</v>
      </c>
      <c r="G10018" s="27" t="s">
        <v>62</v>
      </c>
      <c r="H10018" s="27" t="s">
        <v>85</v>
      </c>
      <c r="I10018" s="27" t="s">
        <v>86</v>
      </c>
      <c r="M10018" s="21"/>
    </row>
    <row r="10019" spans="2:13">
      <c r="C10019" s="27" t="s">
        <v>14</v>
      </c>
      <c r="D10019" s="27" t="s">
        <v>87</v>
      </c>
      <c r="E10019" s="28"/>
      <c r="F10019" s="28"/>
      <c r="G10019" s="28"/>
      <c r="H10019" s="28"/>
      <c r="I10019" s="28"/>
      <c r="M10019" s="21"/>
    </row>
    <row r="10020" spans="2:13" ht="15" customHeight="1">
      <c r="C10020" s="28"/>
      <c r="D10020" s="27" t="s">
        <v>53</v>
      </c>
      <c r="E10020" s="27" t="s">
        <v>63</v>
      </c>
      <c r="F10020" s="29" t="s">
        <v>50</v>
      </c>
      <c r="G10020" s="27">
        <v>1.619</v>
      </c>
      <c r="H10020" s="30">
        <f>VLOOKUP(E10020,UPAH!$C:$F,4,0)</f>
        <v>93000</v>
      </c>
      <c r="I10020" s="31">
        <f t="shared" ref="I10020:I10023" si="1177">+G10020*H10020</f>
        <v>150567</v>
      </c>
    </row>
    <row r="10021" spans="2:13" ht="15" customHeight="1">
      <c r="C10021" s="28"/>
      <c r="D10021" s="27" t="s">
        <v>2787</v>
      </c>
      <c r="E10021" s="27" t="s">
        <v>64</v>
      </c>
      <c r="F10021" s="29" t="s">
        <v>50</v>
      </c>
      <c r="G10021" s="27">
        <v>0.80900000000000005</v>
      </c>
      <c r="H10021" s="30">
        <f>VLOOKUP(E10021,UPAH!$C:$F,4,0)</f>
        <v>98000</v>
      </c>
      <c r="I10021" s="31">
        <f t="shared" si="1177"/>
        <v>79282</v>
      </c>
    </row>
    <row r="10022" spans="2:13" ht="15" customHeight="1">
      <c r="C10022" s="28"/>
      <c r="D10022" s="27" t="s">
        <v>49</v>
      </c>
      <c r="E10022" s="27" t="s">
        <v>66</v>
      </c>
      <c r="F10022" s="29" t="s">
        <v>50</v>
      </c>
      <c r="G10022" s="27">
        <v>0.16200000000000001</v>
      </c>
      <c r="H10022" s="30">
        <f>VLOOKUP(E10022,UPAH!$C:$F,4,0)</f>
        <v>111000</v>
      </c>
      <c r="I10022" s="31">
        <f t="shared" si="1177"/>
        <v>17982</v>
      </c>
    </row>
    <row r="10023" spans="2:13" ht="15" customHeight="1">
      <c r="C10023" s="28"/>
      <c r="D10023" s="27" t="s">
        <v>2956</v>
      </c>
      <c r="E10023" s="27" t="s">
        <v>2256</v>
      </c>
      <c r="F10023" s="29" t="s">
        <v>50</v>
      </c>
      <c r="G10023" s="27">
        <v>1.171</v>
      </c>
      <c r="H10023" s="30">
        <f>VLOOKUP(E10023,UPAH!$C:$F,4,0)</f>
        <v>158700</v>
      </c>
      <c r="I10023" s="31">
        <f t="shared" si="1177"/>
        <v>185837.7</v>
      </c>
    </row>
    <row r="10024" spans="2:13" ht="15" customHeight="1">
      <c r="C10024" s="28"/>
      <c r="D10024" s="28"/>
      <c r="E10024" s="28"/>
      <c r="F10024" s="34" t="s">
        <v>88</v>
      </c>
      <c r="G10024" s="35"/>
      <c r="H10024" s="33"/>
      <c r="I10024" s="45">
        <f>SUM(I10021:I10023)</f>
        <v>283101.7</v>
      </c>
    </row>
    <row r="10025" spans="2:13" ht="15" customHeight="1">
      <c r="C10025" s="27" t="s">
        <v>80</v>
      </c>
      <c r="D10025" s="27" t="s">
        <v>89</v>
      </c>
      <c r="E10025" s="28"/>
      <c r="F10025" s="28"/>
      <c r="G10025" s="28"/>
      <c r="H10025" s="33"/>
      <c r="I10025" s="28"/>
    </row>
    <row r="10026" spans="2:13" ht="15" customHeight="1">
      <c r="C10026" s="28"/>
      <c r="D10026" s="27" t="s">
        <v>2853</v>
      </c>
      <c r="E10026" s="27" t="s">
        <v>2854</v>
      </c>
      <c r="F10026" s="30" t="str">
        <f>VLOOKUP(E10026,MATERIAL!$C:$F,3,0)</f>
        <v>bh</v>
      </c>
      <c r="G10026" s="27">
        <v>1</v>
      </c>
      <c r="H10026" s="30">
        <f>VLOOKUP(E10026,MATERIAL!$C:$F,4,0)</f>
        <v>3031200</v>
      </c>
      <c r="I10026" s="31">
        <f t="shared" ref="I10026" si="1178">+G10026*H10026</f>
        <v>3031200</v>
      </c>
    </row>
    <row r="10027" spans="2:13" ht="15" customHeight="1">
      <c r="C10027" s="28"/>
      <c r="D10027" s="28"/>
      <c r="E10027" s="28"/>
      <c r="F10027" s="34" t="s">
        <v>90</v>
      </c>
      <c r="G10027" s="35"/>
      <c r="H10027" s="33"/>
      <c r="I10027" s="32">
        <f>SUM(I10026)</f>
        <v>3031200</v>
      </c>
    </row>
    <row r="10028" spans="2:13" ht="15" customHeight="1">
      <c r="C10028" s="27" t="s">
        <v>81</v>
      </c>
      <c r="D10028" s="27" t="s">
        <v>91</v>
      </c>
      <c r="E10028" s="28"/>
      <c r="F10028" s="28"/>
      <c r="G10028" s="28"/>
      <c r="H10028" s="33"/>
      <c r="I10028" s="28"/>
    </row>
    <row r="10029" spans="2:13" ht="15" customHeight="1">
      <c r="C10029" s="28"/>
      <c r="D10029" s="27" t="s">
        <v>2954</v>
      </c>
      <c r="E10029" s="27" t="s">
        <v>2955</v>
      </c>
      <c r="F10029" s="27" t="s">
        <v>2792</v>
      </c>
      <c r="G10029" s="27">
        <v>0.47699999999999998</v>
      </c>
      <c r="H10029" s="30">
        <f>VLOOKUP(E10029,[404]PERALATAN!$C:$F,4,0)</f>
        <v>60200</v>
      </c>
      <c r="I10029" s="31">
        <f t="shared" ref="I10029" si="1179">+G10029*H10029</f>
        <v>28715.399999999998</v>
      </c>
    </row>
    <row r="10030" spans="2:13" ht="15" customHeight="1">
      <c r="C10030" s="28"/>
      <c r="D10030" s="28"/>
      <c r="E10030" s="28"/>
      <c r="F10030" s="34" t="s">
        <v>92</v>
      </c>
      <c r="G10030" s="35"/>
      <c r="H10030" s="33"/>
      <c r="I10030" s="45">
        <f>SUM(I10029)</f>
        <v>28715.399999999998</v>
      </c>
    </row>
    <row r="10031" spans="2:13" ht="15" customHeight="1">
      <c r="C10031" s="27" t="s">
        <v>82</v>
      </c>
      <c r="D10031" s="27" t="s">
        <v>93</v>
      </c>
      <c r="E10031" s="28"/>
      <c r="F10031" s="28"/>
      <c r="G10031" s="28"/>
      <c r="H10031" s="33"/>
      <c r="I10031" s="36">
        <f>I10024+I10027+I10030</f>
        <v>3343017.1</v>
      </c>
    </row>
    <row r="10032" spans="2:13" ht="15" customHeight="1">
      <c r="C10032" s="27" t="s">
        <v>83</v>
      </c>
      <c r="D10032" s="27" t="str">
        <f>+"Overhead &amp; Profit "&amp;$L$3*100&amp;"%"</f>
        <v>Overhead &amp; Profit 9,5%</v>
      </c>
      <c r="E10032" s="28"/>
      <c r="F10032" s="28"/>
      <c r="G10032" s="27">
        <f>$L$3</f>
        <v>9.5000000000000001E-2</v>
      </c>
      <c r="H10032" s="33"/>
      <c r="I10032" s="36">
        <f>G10032*I10031</f>
        <v>317586.62450000003</v>
      </c>
    </row>
    <row r="10033" spans="2:13" ht="15" customHeight="1">
      <c r="B10033" s="37" t="str">
        <f>+$M$18&amp;J10033</f>
        <v>PTP32</v>
      </c>
      <c r="C10033" s="27" t="s">
        <v>1</v>
      </c>
      <c r="D10033" s="27" t="s">
        <v>94</v>
      </c>
      <c r="E10033" s="28"/>
      <c r="F10033" s="28"/>
      <c r="G10033" s="28"/>
      <c r="H10033" s="33"/>
      <c r="I10033" s="36">
        <f>SUM(I10031:I10032)</f>
        <v>3660603.7245</v>
      </c>
      <c r="J10033" s="21">
        <v>32</v>
      </c>
    </row>
    <row r="10034" spans="2:13" ht="15" customHeight="1">
      <c r="B10034" s="26"/>
    </row>
    <row r="10035" spans="2:13" ht="15" customHeight="1">
      <c r="B10035" s="26"/>
      <c r="C10035" s="21" t="str">
        <f>VLOOKUP(B10050,'REKAP ANALISA'!$C:$G,3,0)</f>
        <v>(K3) Pemotongan 1 buah pipa GIP Ø 63 mm</v>
      </c>
    </row>
    <row r="10036" spans="2:13">
      <c r="C10036" s="27" t="s">
        <v>0</v>
      </c>
      <c r="D10036" s="27" t="s">
        <v>60</v>
      </c>
      <c r="E10036" s="27" t="s">
        <v>59</v>
      </c>
      <c r="F10036" s="27" t="s">
        <v>61</v>
      </c>
      <c r="G10036" s="27" t="s">
        <v>62</v>
      </c>
      <c r="H10036" s="27" t="s">
        <v>85</v>
      </c>
      <c r="I10036" s="27" t="s">
        <v>86</v>
      </c>
      <c r="M10036" s="21"/>
    </row>
    <row r="10037" spans="2:13">
      <c r="C10037" s="27" t="s">
        <v>14</v>
      </c>
      <c r="D10037" s="27" t="s">
        <v>87</v>
      </c>
      <c r="E10037" s="28"/>
      <c r="F10037" s="28"/>
      <c r="G10037" s="28"/>
      <c r="H10037" s="28"/>
      <c r="I10037" s="28"/>
      <c r="M10037" s="21"/>
    </row>
    <row r="10038" spans="2:13" ht="15" customHeight="1">
      <c r="C10038" s="28"/>
      <c r="D10038" s="27" t="s">
        <v>53</v>
      </c>
      <c r="E10038" s="27" t="s">
        <v>63</v>
      </c>
      <c r="F10038" s="29" t="s">
        <v>50</v>
      </c>
      <c r="G10038" s="27">
        <v>1.9E-2</v>
      </c>
      <c r="H10038" s="30">
        <f>VLOOKUP(E10038,UPAH!$C:$F,4,0)</f>
        <v>93000</v>
      </c>
      <c r="I10038" s="31">
        <f t="shared" ref="I10038:I10040" si="1180">+G10038*H10038</f>
        <v>1767</v>
      </c>
    </row>
    <row r="10039" spans="2:13" ht="15" customHeight="1">
      <c r="C10039" s="28"/>
      <c r="D10039" s="27" t="s">
        <v>2787</v>
      </c>
      <c r="E10039" s="27" t="s">
        <v>64</v>
      </c>
      <c r="F10039" s="29" t="s">
        <v>50</v>
      </c>
      <c r="G10039" s="27">
        <v>0.01</v>
      </c>
      <c r="H10039" s="30">
        <f>VLOOKUP(E10039,UPAH!$C:$F,4,0)</f>
        <v>98000</v>
      </c>
      <c r="I10039" s="31">
        <f t="shared" si="1180"/>
        <v>980</v>
      </c>
    </row>
    <row r="10040" spans="2:13" ht="15" customHeight="1">
      <c r="C10040" s="28"/>
      <c r="D10040" s="27" t="s">
        <v>49</v>
      </c>
      <c r="E10040" s="27" t="s">
        <v>66</v>
      </c>
      <c r="F10040" s="29" t="s">
        <v>50</v>
      </c>
      <c r="G10040" s="27">
        <v>2E-3</v>
      </c>
      <c r="H10040" s="30">
        <f>VLOOKUP(E10040,UPAH!$C:$F,4,0)</f>
        <v>111000</v>
      </c>
      <c r="I10040" s="31">
        <f t="shared" si="1180"/>
        <v>222</v>
      </c>
    </row>
    <row r="10041" spans="2:13" ht="15" customHeight="1">
      <c r="C10041" s="28"/>
      <c r="D10041" s="28"/>
      <c r="E10041" s="28"/>
      <c r="F10041" s="34" t="s">
        <v>88</v>
      </c>
      <c r="G10041" s="35"/>
      <c r="H10041" s="33"/>
      <c r="I10041" s="45">
        <f>SUM(I10038:I10040)</f>
        <v>2969</v>
      </c>
    </row>
    <row r="10042" spans="2:13" ht="15" customHeight="1">
      <c r="C10042" s="27" t="s">
        <v>80</v>
      </c>
      <c r="D10042" s="27" t="s">
        <v>89</v>
      </c>
      <c r="E10042" s="28"/>
      <c r="F10042" s="28"/>
      <c r="G10042" s="28"/>
      <c r="H10042" s="33"/>
      <c r="I10042" s="28"/>
    </row>
    <row r="10043" spans="2:13" ht="15" customHeight="1">
      <c r="C10043" s="28"/>
      <c r="D10043" s="27" t="s">
        <v>2855</v>
      </c>
      <c r="E10043" s="27" t="s">
        <v>2856</v>
      </c>
      <c r="F10043" s="30" t="str">
        <f>VLOOKUP(E10043,MATERIAL!$C:$F,3,0)</f>
        <v>m</v>
      </c>
      <c r="G10043" s="27">
        <v>1</v>
      </c>
      <c r="H10043" s="30">
        <f>VLOOKUP(E10043,MATERIAL!$C:$F,4,0)</f>
        <v>21200</v>
      </c>
      <c r="I10043" s="31">
        <f t="shared" ref="I10043" si="1181">+G10043*H10043</f>
        <v>21200</v>
      </c>
    </row>
    <row r="10044" spans="2:13" ht="15" customHeight="1">
      <c r="C10044" s="28"/>
      <c r="D10044" s="28"/>
      <c r="E10044" s="28"/>
      <c r="F10044" s="34" t="s">
        <v>90</v>
      </c>
      <c r="G10044" s="35"/>
      <c r="H10044" s="33"/>
      <c r="I10044" s="32">
        <f>SUM(I10043)</f>
        <v>21200</v>
      </c>
    </row>
    <row r="10045" spans="2:13" ht="15" customHeight="1">
      <c r="C10045" s="27" t="s">
        <v>81</v>
      </c>
      <c r="D10045" s="27" t="s">
        <v>91</v>
      </c>
      <c r="E10045" s="28"/>
      <c r="F10045" s="28"/>
      <c r="G10045" s="28"/>
      <c r="H10045" s="33"/>
      <c r="I10045" s="28"/>
    </row>
    <row r="10046" spans="2:13" ht="15" customHeight="1">
      <c r="C10046" s="28"/>
      <c r="D10046" s="27" t="s">
        <v>2954</v>
      </c>
      <c r="E10046" s="27" t="s">
        <v>2955</v>
      </c>
      <c r="F10046" s="27" t="s">
        <v>2792</v>
      </c>
      <c r="G10046" s="27">
        <v>1.7000000000000001E-2</v>
      </c>
      <c r="H10046" s="30">
        <f>VLOOKUP(E10046,[404]PERALATAN!$C:$F,4,0)</f>
        <v>60200</v>
      </c>
      <c r="I10046" s="31">
        <f t="shared" ref="I10046" si="1182">+G10046*H10046</f>
        <v>1023.4000000000001</v>
      </c>
    </row>
    <row r="10047" spans="2:13" ht="15" customHeight="1">
      <c r="C10047" s="28"/>
      <c r="D10047" s="28"/>
      <c r="E10047" s="28"/>
      <c r="F10047" s="34" t="s">
        <v>92</v>
      </c>
      <c r="G10047" s="35"/>
      <c r="H10047" s="33"/>
      <c r="I10047" s="45">
        <f>SUM(I10046)</f>
        <v>1023.4000000000001</v>
      </c>
    </row>
    <row r="10048" spans="2:13" ht="15" customHeight="1">
      <c r="C10048" s="27" t="s">
        <v>82</v>
      </c>
      <c r="D10048" s="27" t="s">
        <v>93</v>
      </c>
      <c r="E10048" s="28"/>
      <c r="F10048" s="28"/>
      <c r="G10048" s="28"/>
      <c r="H10048" s="33"/>
      <c r="I10048" s="36">
        <f>I10041+I10044+I10047</f>
        <v>25192.400000000001</v>
      </c>
    </row>
    <row r="10049" spans="2:13" ht="15" customHeight="1">
      <c r="C10049" s="27" t="s">
        <v>83</v>
      </c>
      <c r="D10049" s="27" t="str">
        <f>+"Overhead &amp; Profit "&amp;$L$3*100&amp;"%"</f>
        <v>Overhead &amp; Profit 9,5%</v>
      </c>
      <c r="E10049" s="28"/>
      <c r="F10049" s="28"/>
      <c r="G10049" s="27">
        <f>$L$3</f>
        <v>9.5000000000000001E-2</v>
      </c>
      <c r="H10049" s="33"/>
      <c r="I10049" s="36">
        <f>G10049*I10048</f>
        <v>2393.2780000000002</v>
      </c>
    </row>
    <row r="10050" spans="2:13" ht="15" customHeight="1">
      <c r="B10050" s="37" t="str">
        <f>+$M$18&amp;J10050</f>
        <v>PTP33</v>
      </c>
      <c r="C10050" s="27" t="s">
        <v>1</v>
      </c>
      <c r="D10050" s="27" t="s">
        <v>94</v>
      </c>
      <c r="E10050" s="28"/>
      <c r="F10050" s="28"/>
      <c r="G10050" s="28"/>
      <c r="H10050" s="33"/>
      <c r="I10050" s="36">
        <f>SUM(I10048:I10049)</f>
        <v>27585.678</v>
      </c>
      <c r="J10050" s="21">
        <v>33</v>
      </c>
    </row>
    <row r="10051" spans="2:13" ht="15" customHeight="1">
      <c r="B10051" s="26"/>
    </row>
    <row r="10052" spans="2:13" ht="15" customHeight="1">
      <c r="B10052" s="26"/>
      <c r="C10052" s="21" t="str">
        <f>VLOOKUP(B10067,'REKAP ANALISA'!$C:$G,3,0)</f>
        <v>(K3) Pemotongan 1 buah pipa GIP Ø 100 mm</v>
      </c>
    </row>
    <row r="10053" spans="2:13" ht="15" customHeight="1">
      <c r="C10053" s="27" t="s">
        <v>0</v>
      </c>
      <c r="D10053" s="27" t="s">
        <v>60</v>
      </c>
      <c r="E10053" s="27" t="s">
        <v>59</v>
      </c>
      <c r="F10053" s="27" t="s">
        <v>61</v>
      </c>
      <c r="G10053" s="27" t="s">
        <v>62</v>
      </c>
      <c r="H10053" s="27" t="s">
        <v>85</v>
      </c>
      <c r="I10053" s="27" t="s">
        <v>86</v>
      </c>
    </row>
    <row r="10054" spans="2:13">
      <c r="C10054" s="27" t="s">
        <v>14</v>
      </c>
      <c r="D10054" s="27" t="s">
        <v>87</v>
      </c>
      <c r="E10054" s="28"/>
      <c r="F10054" s="28"/>
      <c r="G10054" s="28"/>
      <c r="H10054" s="28"/>
      <c r="I10054" s="28"/>
      <c r="M10054" s="21"/>
    </row>
    <row r="10055" spans="2:13">
      <c r="C10055" s="28"/>
      <c r="D10055" s="27" t="s">
        <v>53</v>
      </c>
      <c r="E10055" s="27" t="s">
        <v>63</v>
      </c>
      <c r="F10055" s="29" t="s">
        <v>50</v>
      </c>
      <c r="G10055" s="27">
        <v>5.8000000000000003E-2</v>
      </c>
      <c r="H10055" s="30">
        <f>VLOOKUP(E10055,UPAH!$C:$F,4,0)</f>
        <v>93000</v>
      </c>
      <c r="I10055" s="31">
        <f t="shared" ref="I10055:I10057" si="1183">+G10055*H10055</f>
        <v>5394</v>
      </c>
      <c r="M10055" s="21"/>
    </row>
    <row r="10056" spans="2:13" ht="15" customHeight="1">
      <c r="C10056" s="28"/>
      <c r="D10056" s="27" t="s">
        <v>2787</v>
      </c>
      <c r="E10056" s="27" t="s">
        <v>64</v>
      </c>
      <c r="F10056" s="29" t="s">
        <v>50</v>
      </c>
      <c r="G10056" s="27">
        <v>2.9000000000000001E-2</v>
      </c>
      <c r="H10056" s="30">
        <f>VLOOKUP(E10056,UPAH!$C:$F,4,0)</f>
        <v>98000</v>
      </c>
      <c r="I10056" s="31">
        <f t="shared" si="1183"/>
        <v>2842</v>
      </c>
    </row>
    <row r="10057" spans="2:13" ht="15" customHeight="1">
      <c r="C10057" s="28"/>
      <c r="D10057" s="27" t="s">
        <v>49</v>
      </c>
      <c r="E10057" s="27" t="s">
        <v>66</v>
      </c>
      <c r="F10057" s="29" t="s">
        <v>50</v>
      </c>
      <c r="G10057" s="27">
        <v>6.0000000000000001E-3</v>
      </c>
      <c r="H10057" s="30">
        <f>VLOOKUP(E10057,UPAH!$C:$F,4,0)</f>
        <v>111000</v>
      </c>
      <c r="I10057" s="31">
        <f t="shared" si="1183"/>
        <v>666</v>
      </c>
    </row>
    <row r="10058" spans="2:13" ht="15" customHeight="1">
      <c r="C10058" s="28"/>
      <c r="D10058" s="28"/>
      <c r="E10058" s="28"/>
      <c r="F10058" s="34" t="s">
        <v>88</v>
      </c>
      <c r="G10058" s="35"/>
      <c r="H10058" s="33"/>
      <c r="I10058" s="45">
        <f>SUM(I10055:I10057)</f>
        <v>8902</v>
      </c>
    </row>
    <row r="10059" spans="2:13" ht="15" customHeight="1">
      <c r="C10059" s="27" t="s">
        <v>80</v>
      </c>
      <c r="D10059" s="27" t="s">
        <v>89</v>
      </c>
      <c r="E10059" s="28"/>
      <c r="F10059" s="28"/>
      <c r="G10059" s="28"/>
      <c r="H10059" s="33"/>
      <c r="I10059" s="28"/>
    </row>
    <row r="10060" spans="2:13" ht="15" customHeight="1">
      <c r="C10060" s="28"/>
      <c r="D10060" s="27" t="s">
        <v>2857</v>
      </c>
      <c r="E10060" s="27" t="s">
        <v>2858</v>
      </c>
      <c r="F10060" s="30" t="str">
        <f>VLOOKUP(E10060,MATERIAL!$C:$F,3,0)</f>
        <v>bh</v>
      </c>
      <c r="G10060" s="27">
        <v>1</v>
      </c>
      <c r="H10060" s="30">
        <f>VLOOKUP(E10060,MATERIAL!$C:$F,4,0)</f>
        <v>24600</v>
      </c>
      <c r="I10060" s="31">
        <f t="shared" ref="I10060" si="1184">+G10060*H10060</f>
        <v>24600</v>
      </c>
    </row>
    <row r="10061" spans="2:13" ht="15" customHeight="1">
      <c r="C10061" s="28"/>
      <c r="D10061" s="28"/>
      <c r="E10061" s="28"/>
      <c r="F10061" s="34" t="s">
        <v>90</v>
      </c>
      <c r="G10061" s="35"/>
      <c r="H10061" s="33"/>
      <c r="I10061" s="32">
        <f>SUM(I10060)</f>
        <v>24600</v>
      </c>
    </row>
    <row r="10062" spans="2:13" ht="15" customHeight="1">
      <c r="C10062" s="27" t="s">
        <v>81</v>
      </c>
      <c r="D10062" s="27" t="s">
        <v>91</v>
      </c>
      <c r="E10062" s="28"/>
      <c r="F10062" s="28"/>
      <c r="G10062" s="28"/>
      <c r="H10062" s="33"/>
      <c r="I10062" s="28"/>
    </row>
    <row r="10063" spans="2:13" ht="15" customHeight="1">
      <c r="C10063" s="28"/>
      <c r="D10063" s="27" t="s">
        <v>2954</v>
      </c>
      <c r="E10063" s="27" t="s">
        <v>2955</v>
      </c>
      <c r="F10063" s="27" t="s">
        <v>2792</v>
      </c>
      <c r="G10063" s="27">
        <v>1.7000000000000001E-2</v>
      </c>
      <c r="H10063" s="30">
        <f>VLOOKUP(E10063,[404]PERALATAN!$C:$F,4,0)</f>
        <v>60200</v>
      </c>
      <c r="I10063" s="31">
        <f t="shared" ref="I10063" si="1185">+G10063*H10063</f>
        <v>1023.4000000000001</v>
      </c>
    </row>
    <row r="10064" spans="2:13" ht="15" customHeight="1">
      <c r="C10064" s="28"/>
      <c r="D10064" s="28"/>
      <c r="E10064" s="28"/>
      <c r="F10064" s="34" t="s">
        <v>92</v>
      </c>
      <c r="G10064" s="35"/>
      <c r="H10064" s="33"/>
      <c r="I10064" s="45">
        <f>SUM(I10063)</f>
        <v>1023.4000000000001</v>
      </c>
    </row>
    <row r="10065" spans="2:13" ht="15" customHeight="1">
      <c r="C10065" s="27" t="s">
        <v>82</v>
      </c>
      <c r="D10065" s="27" t="s">
        <v>93</v>
      </c>
      <c r="E10065" s="28"/>
      <c r="F10065" s="28"/>
      <c r="G10065" s="28"/>
      <c r="H10065" s="33"/>
      <c r="I10065" s="36">
        <f>I10058+I10061+I10064</f>
        <v>34525.4</v>
      </c>
    </row>
    <row r="10066" spans="2:13" ht="15" customHeight="1">
      <c r="C10066" s="27" t="s">
        <v>83</v>
      </c>
      <c r="D10066" s="27" t="str">
        <f>+"Overhead &amp; Profit "&amp;$L$3*100&amp;"%"</f>
        <v>Overhead &amp; Profit 9,5%</v>
      </c>
      <c r="E10066" s="28"/>
      <c r="F10066" s="28"/>
      <c r="G10066" s="27">
        <f>$L$3</f>
        <v>9.5000000000000001E-2</v>
      </c>
      <c r="H10066" s="33"/>
      <c r="I10066" s="36">
        <f>G10066*I10065</f>
        <v>3279.913</v>
      </c>
    </row>
    <row r="10067" spans="2:13" ht="15" customHeight="1">
      <c r="B10067" s="37" t="str">
        <f>+$M$18&amp;J10067</f>
        <v>PTP34</v>
      </c>
      <c r="C10067" s="27" t="s">
        <v>1</v>
      </c>
      <c r="D10067" s="27" t="s">
        <v>94</v>
      </c>
      <c r="E10067" s="28"/>
      <c r="F10067" s="28"/>
      <c r="G10067" s="28"/>
      <c r="H10067" s="33"/>
      <c r="I10067" s="36">
        <f>SUM(I10065:I10066)</f>
        <v>37805.313000000002</v>
      </c>
      <c r="J10067" s="21">
        <v>34</v>
      </c>
    </row>
    <row r="10068" spans="2:13" ht="15" customHeight="1">
      <c r="B10068" s="26"/>
    </row>
    <row r="10069" spans="2:13" ht="15" customHeight="1">
      <c r="B10069" s="26"/>
      <c r="C10069" s="21" t="str">
        <f>VLOOKUP(B10084,'REKAP ANALISA'!$C:$G,3,0)</f>
        <v>(K3) Pemotongan 1 buah pipa GIP Ø 125 mm</v>
      </c>
    </row>
    <row r="10070" spans="2:13" ht="15" customHeight="1">
      <c r="C10070" s="27" t="s">
        <v>0</v>
      </c>
      <c r="D10070" s="27" t="s">
        <v>60</v>
      </c>
      <c r="E10070" s="27" t="s">
        <v>59</v>
      </c>
      <c r="F10070" s="27" t="s">
        <v>61</v>
      </c>
      <c r="G10070" s="27" t="s">
        <v>62</v>
      </c>
      <c r="H10070" s="27" t="s">
        <v>85</v>
      </c>
      <c r="I10070" s="27" t="s">
        <v>86</v>
      </c>
    </row>
    <row r="10071" spans="2:13">
      <c r="C10071" s="27" t="s">
        <v>14</v>
      </c>
      <c r="D10071" s="27" t="s">
        <v>87</v>
      </c>
      <c r="E10071" s="28"/>
      <c r="F10071" s="28"/>
      <c r="G10071" s="28"/>
      <c r="H10071" s="28"/>
      <c r="I10071" s="28"/>
      <c r="M10071" s="21"/>
    </row>
    <row r="10072" spans="2:13">
      <c r="C10072" s="28"/>
      <c r="D10072" s="27" t="s">
        <v>53</v>
      </c>
      <c r="E10072" s="27" t="s">
        <v>63</v>
      </c>
      <c r="F10072" s="29" t="s">
        <v>50</v>
      </c>
      <c r="G10072" s="27">
        <v>9.1999999999999998E-2</v>
      </c>
      <c r="H10072" s="30">
        <f>VLOOKUP(E10072,UPAH!$C:$F,4,0)</f>
        <v>93000</v>
      </c>
      <c r="I10072" s="31">
        <f t="shared" ref="I10072:I10074" si="1186">+G10072*H10072</f>
        <v>8556</v>
      </c>
      <c r="M10072" s="21"/>
    </row>
    <row r="10073" spans="2:13" ht="15" customHeight="1">
      <c r="C10073" s="28"/>
      <c r="D10073" s="27" t="s">
        <v>2787</v>
      </c>
      <c r="E10073" s="27" t="s">
        <v>64</v>
      </c>
      <c r="F10073" s="29" t="s">
        <v>50</v>
      </c>
      <c r="G10073" s="27">
        <v>4.5999999999999999E-2</v>
      </c>
      <c r="H10073" s="30">
        <f>VLOOKUP(E10073,UPAH!$C:$F,4,0)</f>
        <v>98000</v>
      </c>
      <c r="I10073" s="31">
        <f t="shared" si="1186"/>
        <v>4508</v>
      </c>
    </row>
    <row r="10074" spans="2:13" ht="15" customHeight="1">
      <c r="C10074" s="28"/>
      <c r="D10074" s="27" t="s">
        <v>49</v>
      </c>
      <c r="E10074" s="27" t="s">
        <v>66</v>
      </c>
      <c r="F10074" s="29" t="s">
        <v>50</v>
      </c>
      <c r="G10074" s="27">
        <v>8.9999999999999993E-3</v>
      </c>
      <c r="H10074" s="30">
        <f>VLOOKUP(E10074,UPAH!$C:$F,4,0)</f>
        <v>111000</v>
      </c>
      <c r="I10074" s="31">
        <f t="shared" si="1186"/>
        <v>998.99999999999989</v>
      </c>
    </row>
    <row r="10075" spans="2:13" ht="15" customHeight="1">
      <c r="C10075" s="28"/>
      <c r="D10075" s="28"/>
      <c r="E10075" s="28"/>
      <c r="F10075" s="34" t="s">
        <v>88</v>
      </c>
      <c r="G10075" s="35"/>
      <c r="H10075" s="33"/>
      <c r="I10075" s="45">
        <f>SUM(I10072:I10074)</f>
        <v>14063</v>
      </c>
    </row>
    <row r="10076" spans="2:13" ht="15" customHeight="1">
      <c r="C10076" s="27" t="s">
        <v>80</v>
      </c>
      <c r="D10076" s="27" t="s">
        <v>89</v>
      </c>
      <c r="E10076" s="28"/>
      <c r="F10076" s="28"/>
      <c r="G10076" s="28"/>
      <c r="H10076" s="33"/>
      <c r="I10076" s="28"/>
    </row>
    <row r="10077" spans="2:13" ht="15" customHeight="1">
      <c r="C10077" s="28"/>
      <c r="D10077" s="27" t="s">
        <v>2859</v>
      </c>
      <c r="E10077" s="27" t="s">
        <v>2860</v>
      </c>
      <c r="F10077" s="30" t="str">
        <f>VLOOKUP(E10077,MATERIAL!$C:$F,3,0)</f>
        <v>m</v>
      </c>
      <c r="G10077" s="27">
        <v>1</v>
      </c>
      <c r="H10077" s="30">
        <f>VLOOKUP(E10077,MATERIAL!$C:$F,4,0)</f>
        <v>35200</v>
      </c>
      <c r="I10077" s="31">
        <f t="shared" ref="I10077" si="1187">+G10077*H10077</f>
        <v>35200</v>
      </c>
    </row>
    <row r="10078" spans="2:13" ht="15" customHeight="1">
      <c r="C10078" s="28"/>
      <c r="D10078" s="28"/>
      <c r="E10078" s="28"/>
      <c r="F10078" s="34" t="s">
        <v>90</v>
      </c>
      <c r="G10078" s="35"/>
      <c r="H10078" s="33"/>
      <c r="I10078" s="32">
        <f>SUM(I10077)</f>
        <v>35200</v>
      </c>
    </row>
    <row r="10079" spans="2:13" ht="15" customHeight="1">
      <c r="C10079" s="27" t="s">
        <v>81</v>
      </c>
      <c r="D10079" s="27" t="s">
        <v>91</v>
      </c>
      <c r="E10079" s="28"/>
      <c r="F10079" s="28"/>
      <c r="G10079" s="28"/>
      <c r="H10079" s="33"/>
      <c r="I10079" s="28"/>
    </row>
    <row r="10080" spans="2:13" ht="15" customHeight="1">
      <c r="C10080" s="28"/>
      <c r="D10080" s="27" t="s">
        <v>2954</v>
      </c>
      <c r="E10080" s="27" t="s">
        <v>2955</v>
      </c>
      <c r="F10080" s="27" t="s">
        <v>2792</v>
      </c>
      <c r="G10080" s="27">
        <v>3.4000000000000002E-2</v>
      </c>
      <c r="H10080" s="30">
        <f>VLOOKUP(E10080,[404]PERALATAN!$C:$F,4,0)</f>
        <v>60200</v>
      </c>
      <c r="I10080" s="31">
        <f t="shared" ref="I10080" si="1188">+G10080*H10080</f>
        <v>2046.8000000000002</v>
      </c>
    </row>
    <row r="10081" spans="2:13" ht="15" customHeight="1">
      <c r="C10081" s="28"/>
      <c r="D10081" s="28"/>
      <c r="E10081" s="28"/>
      <c r="F10081" s="34" t="s">
        <v>92</v>
      </c>
      <c r="G10081" s="35"/>
      <c r="H10081" s="33"/>
      <c r="I10081" s="45">
        <f>SUM(I10080)</f>
        <v>2046.8000000000002</v>
      </c>
    </row>
    <row r="10082" spans="2:13" ht="15" customHeight="1">
      <c r="C10082" s="27" t="s">
        <v>82</v>
      </c>
      <c r="D10082" s="27" t="s">
        <v>93</v>
      </c>
      <c r="E10082" s="28"/>
      <c r="F10082" s="28"/>
      <c r="G10082" s="28"/>
      <c r="H10082" s="33"/>
      <c r="I10082" s="36">
        <f>I10075+I10078+I10081</f>
        <v>51309.8</v>
      </c>
    </row>
    <row r="10083" spans="2:13" ht="15" customHeight="1">
      <c r="C10083" s="27" t="s">
        <v>83</v>
      </c>
      <c r="D10083" s="27" t="str">
        <f>+"Overhead &amp; Profit "&amp;$L$3*100&amp;"%"</f>
        <v>Overhead &amp; Profit 9,5%</v>
      </c>
      <c r="E10083" s="28"/>
      <c r="F10083" s="28"/>
      <c r="G10083" s="27">
        <f>$L$3</f>
        <v>9.5000000000000001E-2</v>
      </c>
      <c r="H10083" s="33"/>
      <c r="I10083" s="36">
        <f>G10083*I10082</f>
        <v>4874.4310000000005</v>
      </c>
    </row>
    <row r="10084" spans="2:13" ht="15" customHeight="1">
      <c r="B10084" s="37" t="str">
        <f>+$M$18&amp;J10084</f>
        <v>PTP35</v>
      </c>
      <c r="C10084" s="27" t="s">
        <v>1</v>
      </c>
      <c r="D10084" s="27" t="s">
        <v>94</v>
      </c>
      <c r="E10084" s="28"/>
      <c r="F10084" s="28"/>
      <c r="G10084" s="28"/>
      <c r="H10084" s="33"/>
      <c r="I10084" s="36">
        <f>SUM(I10082:I10083)</f>
        <v>56184.231</v>
      </c>
      <c r="J10084" s="21">
        <v>35</v>
      </c>
    </row>
    <row r="10085" spans="2:13" ht="15" customHeight="1">
      <c r="B10085" s="26"/>
    </row>
    <row r="10086" spans="2:13" ht="15" customHeight="1">
      <c r="B10086" s="26"/>
      <c r="C10086" s="21" t="str">
        <f>VLOOKUP(B10101,'REKAP ANALISA'!$C:$G,3,0)</f>
        <v>(K3) Pemotongan 1 buah pipa GIP Ø 150 mm</v>
      </c>
    </row>
    <row r="10087" spans="2:13" ht="15" customHeight="1">
      <c r="C10087" s="27" t="s">
        <v>0</v>
      </c>
      <c r="D10087" s="27" t="s">
        <v>60</v>
      </c>
      <c r="E10087" s="27" t="s">
        <v>59</v>
      </c>
      <c r="F10087" s="27" t="s">
        <v>61</v>
      </c>
      <c r="G10087" s="27" t="s">
        <v>62</v>
      </c>
      <c r="H10087" s="27" t="s">
        <v>85</v>
      </c>
      <c r="I10087" s="27" t="s">
        <v>86</v>
      </c>
    </row>
    <row r="10088" spans="2:13">
      <c r="C10088" s="27" t="s">
        <v>14</v>
      </c>
      <c r="D10088" s="27" t="s">
        <v>87</v>
      </c>
      <c r="E10088" s="28"/>
      <c r="F10088" s="28"/>
      <c r="G10088" s="28"/>
      <c r="H10088" s="28"/>
      <c r="I10088" s="28"/>
      <c r="M10088" s="21"/>
    </row>
    <row r="10089" spans="2:13">
      <c r="C10089" s="28"/>
      <c r="D10089" s="27" t="s">
        <v>53</v>
      </c>
      <c r="E10089" s="27" t="s">
        <v>63</v>
      </c>
      <c r="F10089" s="29" t="s">
        <v>50</v>
      </c>
      <c r="G10089" s="27">
        <v>0.13100000000000001</v>
      </c>
      <c r="H10089" s="30">
        <f>VLOOKUP(E10089,UPAH!$C:$F,4,0)</f>
        <v>93000</v>
      </c>
      <c r="I10089" s="31">
        <f t="shared" ref="I10089:I10091" si="1189">+G10089*H10089</f>
        <v>12183</v>
      </c>
      <c r="M10089" s="21"/>
    </row>
    <row r="10090" spans="2:13" ht="15" customHeight="1">
      <c r="C10090" s="28"/>
      <c r="D10090" s="27" t="s">
        <v>2787</v>
      </c>
      <c r="E10090" s="27" t="s">
        <v>64</v>
      </c>
      <c r="F10090" s="29" t="s">
        <v>50</v>
      </c>
      <c r="G10090" s="27">
        <v>6.6000000000000003E-2</v>
      </c>
      <c r="H10090" s="30">
        <f>VLOOKUP(E10090,UPAH!$C:$F,4,0)</f>
        <v>98000</v>
      </c>
      <c r="I10090" s="31">
        <f t="shared" si="1189"/>
        <v>6468</v>
      </c>
    </row>
    <row r="10091" spans="2:13" ht="15" customHeight="1">
      <c r="C10091" s="28"/>
      <c r="D10091" s="27" t="s">
        <v>49</v>
      </c>
      <c r="E10091" s="27" t="s">
        <v>66</v>
      </c>
      <c r="F10091" s="29" t="s">
        <v>50</v>
      </c>
      <c r="G10091" s="27">
        <v>1.2999999999999999E-2</v>
      </c>
      <c r="H10091" s="30">
        <f>VLOOKUP(E10091,UPAH!$C:$F,4,0)</f>
        <v>111000</v>
      </c>
      <c r="I10091" s="31">
        <f t="shared" si="1189"/>
        <v>1443</v>
      </c>
    </row>
    <row r="10092" spans="2:13" ht="15" customHeight="1">
      <c r="C10092" s="28"/>
      <c r="D10092" s="28"/>
      <c r="E10092" s="28"/>
      <c r="F10092" s="34" t="s">
        <v>88</v>
      </c>
      <c r="G10092" s="35"/>
      <c r="H10092" s="33"/>
      <c r="I10092" s="45">
        <f>SUM(I10089:I10091)</f>
        <v>20094</v>
      </c>
    </row>
    <row r="10093" spans="2:13" ht="15" customHeight="1">
      <c r="C10093" s="27" t="s">
        <v>80</v>
      </c>
      <c r="D10093" s="27" t="s">
        <v>89</v>
      </c>
      <c r="E10093" s="28"/>
      <c r="F10093" s="28"/>
      <c r="G10093" s="28"/>
      <c r="H10093" s="33"/>
      <c r="I10093" s="28"/>
    </row>
    <row r="10094" spans="2:13" ht="15" customHeight="1">
      <c r="C10094" s="28"/>
      <c r="D10094" s="27" t="s">
        <v>2861</v>
      </c>
      <c r="E10094" s="27" t="s">
        <v>2862</v>
      </c>
      <c r="F10094" s="30" t="str">
        <f>VLOOKUP(E10094,MATERIAL!$C:$F,3,0)</f>
        <v>m</v>
      </c>
      <c r="G10094" s="27">
        <v>1</v>
      </c>
      <c r="H10094" s="30">
        <f>VLOOKUP(E10094,MATERIAL!$C:$F,4,0)</f>
        <v>54800</v>
      </c>
      <c r="I10094" s="31">
        <f t="shared" ref="I10094" si="1190">+G10094*H10094</f>
        <v>54800</v>
      </c>
    </row>
    <row r="10095" spans="2:13" ht="15" customHeight="1">
      <c r="C10095" s="28"/>
      <c r="D10095" s="28"/>
      <c r="E10095" s="28"/>
      <c r="F10095" s="34" t="s">
        <v>90</v>
      </c>
      <c r="G10095" s="35"/>
      <c r="H10095" s="33"/>
      <c r="I10095" s="32">
        <f>SUM(I10094)</f>
        <v>54800</v>
      </c>
    </row>
    <row r="10096" spans="2:13" ht="15" customHeight="1">
      <c r="C10096" s="27" t="s">
        <v>81</v>
      </c>
      <c r="D10096" s="27" t="s">
        <v>91</v>
      </c>
      <c r="E10096" s="28"/>
      <c r="F10096" s="28"/>
      <c r="G10096" s="28"/>
      <c r="H10096" s="33"/>
      <c r="I10096" s="28"/>
    </row>
    <row r="10097" spans="2:13" ht="15" customHeight="1">
      <c r="C10097" s="28"/>
      <c r="D10097" s="27" t="s">
        <v>2954</v>
      </c>
      <c r="E10097" s="27" t="s">
        <v>2955</v>
      </c>
      <c r="F10097" s="27" t="s">
        <v>2792</v>
      </c>
      <c r="G10097" s="27">
        <v>3.4000000000000002E-2</v>
      </c>
      <c r="H10097" s="30">
        <f>VLOOKUP(E10097,[404]PERALATAN!$C:$F,4,0)</f>
        <v>60200</v>
      </c>
      <c r="I10097" s="31">
        <f t="shared" ref="I10097" si="1191">+G10097*H10097</f>
        <v>2046.8000000000002</v>
      </c>
    </row>
    <row r="10098" spans="2:13" ht="15" customHeight="1">
      <c r="C10098" s="28"/>
      <c r="D10098" s="28"/>
      <c r="E10098" s="28"/>
      <c r="F10098" s="34" t="s">
        <v>92</v>
      </c>
      <c r="G10098" s="35"/>
      <c r="H10098" s="33"/>
      <c r="I10098" s="45">
        <f>SUM(I10097)</f>
        <v>2046.8000000000002</v>
      </c>
    </row>
    <row r="10099" spans="2:13" ht="15" customHeight="1">
      <c r="C10099" s="27" t="s">
        <v>82</v>
      </c>
      <c r="D10099" s="27" t="s">
        <v>93</v>
      </c>
      <c r="E10099" s="28"/>
      <c r="F10099" s="28"/>
      <c r="G10099" s="28"/>
      <c r="H10099" s="33"/>
      <c r="I10099" s="36">
        <f>I10092+I10095+I10098</f>
        <v>76940.800000000003</v>
      </c>
    </row>
    <row r="10100" spans="2:13" ht="15" customHeight="1">
      <c r="C10100" s="27" t="s">
        <v>83</v>
      </c>
      <c r="D10100" s="27" t="str">
        <f>+"Overhead &amp; Profit "&amp;$L$3*100&amp;"%"</f>
        <v>Overhead &amp; Profit 9,5%</v>
      </c>
      <c r="E10100" s="28"/>
      <c r="F10100" s="28"/>
      <c r="G10100" s="27">
        <f>$L$3</f>
        <v>9.5000000000000001E-2</v>
      </c>
      <c r="H10100" s="33"/>
      <c r="I10100" s="36">
        <f>G10100*I10099</f>
        <v>7309.3760000000002</v>
      </c>
    </row>
    <row r="10101" spans="2:13" ht="15" customHeight="1">
      <c r="B10101" s="37" t="str">
        <f>+$M$18&amp;J10101</f>
        <v>PTP36</v>
      </c>
      <c r="C10101" s="27" t="s">
        <v>1</v>
      </c>
      <c r="D10101" s="27" t="s">
        <v>94</v>
      </c>
      <c r="E10101" s="28"/>
      <c r="F10101" s="28"/>
      <c r="G10101" s="28"/>
      <c r="H10101" s="33"/>
      <c r="I10101" s="36">
        <f>SUM(I10099:I10100)</f>
        <v>84250.176000000007</v>
      </c>
      <c r="J10101" s="21">
        <v>36</v>
      </c>
    </row>
    <row r="10102" spans="2:13" ht="15" customHeight="1">
      <c r="B10102" s="26"/>
    </row>
    <row r="10103" spans="2:13" ht="15" customHeight="1">
      <c r="B10103" s="26"/>
      <c r="C10103" s="21" t="str">
        <f>VLOOKUP(B10118,'REKAP ANALISA'!$C:$G,3,0)</f>
        <v>(K3) Pemotongan 1 buah pipa GIP Ø 200 mm</v>
      </c>
    </row>
    <row r="10104" spans="2:13" ht="15" customHeight="1">
      <c r="C10104" s="27" t="s">
        <v>0</v>
      </c>
      <c r="D10104" s="27" t="s">
        <v>60</v>
      </c>
      <c r="E10104" s="27" t="s">
        <v>59</v>
      </c>
      <c r="F10104" s="27" t="s">
        <v>61</v>
      </c>
      <c r="G10104" s="27" t="s">
        <v>62</v>
      </c>
      <c r="H10104" s="27" t="s">
        <v>85</v>
      </c>
      <c r="I10104" s="27" t="s">
        <v>86</v>
      </c>
    </row>
    <row r="10105" spans="2:13">
      <c r="C10105" s="27" t="s">
        <v>14</v>
      </c>
      <c r="D10105" s="27" t="s">
        <v>87</v>
      </c>
      <c r="E10105" s="28"/>
      <c r="F10105" s="28"/>
      <c r="G10105" s="28"/>
      <c r="H10105" s="28"/>
      <c r="I10105" s="28"/>
      <c r="M10105" s="21"/>
    </row>
    <row r="10106" spans="2:13">
      <c r="C10106" s="28"/>
      <c r="D10106" s="27" t="s">
        <v>53</v>
      </c>
      <c r="E10106" s="27" t="s">
        <v>63</v>
      </c>
      <c r="F10106" s="29" t="s">
        <v>50</v>
      </c>
      <c r="G10106" s="27">
        <v>0.34</v>
      </c>
      <c r="H10106" s="30">
        <f>VLOOKUP(E10106,UPAH!$C:$F,4,0)</f>
        <v>93000</v>
      </c>
      <c r="I10106" s="31">
        <f t="shared" ref="I10106:I10108" si="1192">+G10106*H10106</f>
        <v>31620.000000000004</v>
      </c>
      <c r="M10106" s="21"/>
    </row>
    <row r="10107" spans="2:13" ht="15" customHeight="1">
      <c r="C10107" s="28"/>
      <c r="D10107" s="27" t="s">
        <v>2787</v>
      </c>
      <c r="E10107" s="27" t="s">
        <v>64</v>
      </c>
      <c r="F10107" s="29" t="s">
        <v>50</v>
      </c>
      <c r="G10107" s="27">
        <v>0.17</v>
      </c>
      <c r="H10107" s="30">
        <f>VLOOKUP(E10107,UPAH!$C:$F,4,0)</f>
        <v>98000</v>
      </c>
      <c r="I10107" s="31">
        <f t="shared" si="1192"/>
        <v>16660</v>
      </c>
    </row>
    <row r="10108" spans="2:13" ht="15" customHeight="1">
      <c r="C10108" s="28"/>
      <c r="D10108" s="27" t="s">
        <v>49</v>
      </c>
      <c r="E10108" s="27" t="s">
        <v>66</v>
      </c>
      <c r="F10108" s="29" t="s">
        <v>50</v>
      </c>
      <c r="G10108" s="27">
        <v>3.4000000000000002E-2</v>
      </c>
      <c r="H10108" s="30">
        <f>VLOOKUP(E10108,UPAH!$C:$F,4,0)</f>
        <v>111000</v>
      </c>
      <c r="I10108" s="31">
        <f t="shared" si="1192"/>
        <v>3774.0000000000005</v>
      </c>
    </row>
    <row r="10109" spans="2:13" ht="15" customHeight="1">
      <c r="C10109" s="28"/>
      <c r="D10109" s="28"/>
      <c r="E10109" s="28"/>
      <c r="F10109" s="34" t="s">
        <v>88</v>
      </c>
      <c r="G10109" s="35"/>
      <c r="H10109" s="33"/>
      <c r="I10109" s="45">
        <f>SUM(I10106:I10108)</f>
        <v>52054</v>
      </c>
    </row>
    <row r="10110" spans="2:13" ht="15" customHeight="1">
      <c r="C10110" s="27" t="s">
        <v>80</v>
      </c>
      <c r="D10110" s="27" t="s">
        <v>89</v>
      </c>
      <c r="E10110" s="28"/>
      <c r="F10110" s="28"/>
      <c r="G10110" s="28"/>
      <c r="H10110" s="33"/>
      <c r="I10110" s="28"/>
    </row>
    <row r="10111" spans="2:13" ht="15" customHeight="1">
      <c r="C10111" s="28"/>
      <c r="D10111" s="27" t="s">
        <v>2863</v>
      </c>
      <c r="E10111" s="27" t="s">
        <v>2864</v>
      </c>
      <c r="F10111" s="30" t="str">
        <f>VLOOKUP(E10111,MATERIAL!$C:$F,3,0)</f>
        <v>m</v>
      </c>
      <c r="G10111" s="27">
        <v>1</v>
      </c>
      <c r="H10111" s="30">
        <f>VLOOKUP(E10111,MATERIAL!$C:$F,4,0)</f>
        <v>84600</v>
      </c>
      <c r="I10111" s="31">
        <f t="shared" ref="I10111" si="1193">+G10111*H10111</f>
        <v>84600</v>
      </c>
    </row>
    <row r="10112" spans="2:13" ht="15" customHeight="1">
      <c r="C10112" s="28"/>
      <c r="D10112" s="28"/>
      <c r="E10112" s="28"/>
      <c r="F10112" s="34" t="s">
        <v>90</v>
      </c>
      <c r="G10112" s="35"/>
      <c r="H10112" s="33"/>
      <c r="I10112" s="32">
        <f>SUM(I10111)</f>
        <v>84600</v>
      </c>
    </row>
    <row r="10113" spans="2:13" ht="15" customHeight="1">
      <c r="C10113" s="27" t="s">
        <v>81</v>
      </c>
      <c r="D10113" s="27" t="s">
        <v>91</v>
      </c>
      <c r="E10113" s="28"/>
      <c r="F10113" s="28"/>
      <c r="G10113" s="28"/>
      <c r="H10113" s="33"/>
      <c r="I10113" s="28"/>
    </row>
    <row r="10114" spans="2:13" ht="15" customHeight="1">
      <c r="C10114" s="28"/>
      <c r="D10114" s="27" t="s">
        <v>2954</v>
      </c>
      <c r="E10114" s="27" t="s">
        <v>2955</v>
      </c>
      <c r="F10114" s="27" t="s">
        <v>2792</v>
      </c>
      <c r="G10114" s="27">
        <v>5.0999999999999997E-2</v>
      </c>
      <c r="H10114" s="30">
        <f>VLOOKUP(E10114,[404]PERALATAN!$C:$F,4,0)</f>
        <v>60200</v>
      </c>
      <c r="I10114" s="31">
        <f t="shared" ref="I10114" si="1194">+G10114*H10114</f>
        <v>3070.2</v>
      </c>
    </row>
    <row r="10115" spans="2:13" ht="15" customHeight="1">
      <c r="C10115" s="28"/>
      <c r="D10115" s="28"/>
      <c r="E10115" s="28"/>
      <c r="F10115" s="34" t="s">
        <v>92</v>
      </c>
      <c r="G10115" s="35"/>
      <c r="H10115" s="33"/>
      <c r="I10115" s="45">
        <f>SUM(I10114)</f>
        <v>3070.2</v>
      </c>
    </row>
    <row r="10116" spans="2:13" ht="15" customHeight="1">
      <c r="C10116" s="27" t="s">
        <v>82</v>
      </c>
      <c r="D10116" s="27" t="s">
        <v>93</v>
      </c>
      <c r="E10116" s="28"/>
      <c r="F10116" s="28"/>
      <c r="G10116" s="28"/>
      <c r="H10116" s="33"/>
      <c r="I10116" s="36">
        <f>I10109+I10112+I10115</f>
        <v>139724.20000000001</v>
      </c>
    </row>
    <row r="10117" spans="2:13" ht="15" customHeight="1">
      <c r="C10117" s="27" t="s">
        <v>83</v>
      </c>
      <c r="D10117" s="27" t="str">
        <f>+"Overhead &amp; Profit "&amp;$L$3*100&amp;"%"</f>
        <v>Overhead &amp; Profit 9,5%</v>
      </c>
      <c r="E10117" s="28"/>
      <c r="F10117" s="28"/>
      <c r="G10117" s="27">
        <f>$L$3</f>
        <v>9.5000000000000001E-2</v>
      </c>
      <c r="H10117" s="33"/>
      <c r="I10117" s="36">
        <f>G10117*I10116</f>
        <v>13273.799000000001</v>
      </c>
    </row>
    <row r="10118" spans="2:13" ht="15" customHeight="1">
      <c r="B10118" s="37" t="str">
        <f>+$M$18&amp;J10118</f>
        <v>PTP37</v>
      </c>
      <c r="C10118" s="27" t="s">
        <v>1</v>
      </c>
      <c r="D10118" s="27" t="s">
        <v>94</v>
      </c>
      <c r="E10118" s="28"/>
      <c r="F10118" s="28"/>
      <c r="G10118" s="28"/>
      <c r="H10118" s="33"/>
      <c r="I10118" s="36">
        <f>SUM(I10116:I10117)</f>
        <v>152997.99900000001</v>
      </c>
      <c r="J10118" s="21">
        <v>37</v>
      </c>
    </row>
    <row r="10119" spans="2:13" ht="15" customHeight="1">
      <c r="B10119" s="26"/>
    </row>
    <row r="10120" spans="2:13" ht="15" customHeight="1">
      <c r="B10120" s="26"/>
      <c r="C10120" s="21" t="str">
        <f>VLOOKUP(B10135,'REKAP ANALISA'!$C:$G,3,0)</f>
        <v>(K3) Pemotongan 1 buah pipa GIP Ø 250 mm</v>
      </c>
    </row>
    <row r="10121" spans="2:13" ht="15" customHeight="1">
      <c r="C10121" s="27" t="s">
        <v>0</v>
      </c>
      <c r="D10121" s="27" t="s">
        <v>60</v>
      </c>
      <c r="E10121" s="27" t="s">
        <v>59</v>
      </c>
      <c r="F10121" s="27" t="s">
        <v>61</v>
      </c>
      <c r="G10121" s="27" t="s">
        <v>62</v>
      </c>
      <c r="H10121" s="27" t="s">
        <v>85</v>
      </c>
      <c r="I10121" s="27" t="s">
        <v>86</v>
      </c>
    </row>
    <row r="10122" spans="2:13">
      <c r="C10122" s="27" t="s">
        <v>14</v>
      </c>
      <c r="D10122" s="27" t="s">
        <v>87</v>
      </c>
      <c r="E10122" s="28"/>
      <c r="F10122" s="28"/>
      <c r="G10122" s="28"/>
      <c r="H10122" s="28"/>
      <c r="I10122" s="28"/>
      <c r="M10122" s="21"/>
    </row>
    <row r="10123" spans="2:13">
      <c r="C10123" s="28"/>
      <c r="D10123" s="27" t="s">
        <v>53</v>
      </c>
      <c r="E10123" s="27" t="s">
        <v>63</v>
      </c>
      <c r="F10123" s="29" t="s">
        <v>50</v>
      </c>
      <c r="G10123" s="27">
        <v>0.47499999999999998</v>
      </c>
      <c r="H10123" s="30">
        <f>VLOOKUP(E10123,UPAH!$C:$F,4,0)</f>
        <v>93000</v>
      </c>
      <c r="I10123" s="31">
        <f t="shared" ref="I10123:I10125" si="1195">+G10123*H10123</f>
        <v>44175</v>
      </c>
      <c r="M10123" s="21"/>
    </row>
    <row r="10124" spans="2:13" ht="15" customHeight="1">
      <c r="C10124" s="28"/>
      <c r="D10124" s="27" t="s">
        <v>2787</v>
      </c>
      <c r="E10124" s="27" t="s">
        <v>64</v>
      </c>
      <c r="F10124" s="29" t="s">
        <v>50</v>
      </c>
      <c r="G10124" s="27">
        <v>0.23699999999999999</v>
      </c>
      <c r="H10124" s="30">
        <f>VLOOKUP(E10124,UPAH!$C:$F,4,0)</f>
        <v>98000</v>
      </c>
      <c r="I10124" s="31">
        <f t="shared" si="1195"/>
        <v>23226</v>
      </c>
    </row>
    <row r="10125" spans="2:13" ht="15" customHeight="1">
      <c r="C10125" s="28"/>
      <c r="D10125" s="27" t="s">
        <v>49</v>
      </c>
      <c r="E10125" s="27" t="s">
        <v>66</v>
      </c>
      <c r="F10125" s="29" t="s">
        <v>50</v>
      </c>
      <c r="G10125" s="27">
        <v>4.7E-2</v>
      </c>
      <c r="H10125" s="30">
        <f>VLOOKUP(E10125,UPAH!$C:$F,4,0)</f>
        <v>111000</v>
      </c>
      <c r="I10125" s="31">
        <f t="shared" si="1195"/>
        <v>5217</v>
      </c>
    </row>
    <row r="10126" spans="2:13" ht="15" customHeight="1">
      <c r="C10126" s="28"/>
      <c r="D10126" s="28"/>
      <c r="E10126" s="28"/>
      <c r="F10126" s="34" t="s">
        <v>88</v>
      </c>
      <c r="G10126" s="35"/>
      <c r="H10126" s="33"/>
      <c r="I10126" s="45">
        <f>SUM(I10123:I10125)</f>
        <v>72618</v>
      </c>
    </row>
    <row r="10127" spans="2:13" ht="15" customHeight="1">
      <c r="C10127" s="27" t="s">
        <v>80</v>
      </c>
      <c r="D10127" s="27" t="s">
        <v>89</v>
      </c>
      <c r="E10127" s="28"/>
      <c r="F10127" s="28"/>
      <c r="G10127" s="28"/>
      <c r="H10127" s="33"/>
      <c r="I10127" s="28"/>
    </row>
    <row r="10128" spans="2:13" ht="15" customHeight="1">
      <c r="C10128" s="28"/>
      <c r="D10128" s="27" t="s">
        <v>2865</v>
      </c>
      <c r="E10128" s="27" t="s">
        <v>2866</v>
      </c>
      <c r="F10128" s="30" t="str">
        <f>VLOOKUP(E10128,MATERIAL!$C:$F,3,0)</f>
        <v>m</v>
      </c>
      <c r="G10128" s="27">
        <v>1</v>
      </c>
      <c r="H10128" s="30">
        <f>VLOOKUP(E10128,MATERIAL!$C:$F,4,0)</f>
        <v>132400</v>
      </c>
      <c r="I10128" s="31">
        <f t="shared" ref="I10128" si="1196">+G10128*H10128</f>
        <v>132400</v>
      </c>
    </row>
    <row r="10129" spans="2:13" ht="15" customHeight="1">
      <c r="C10129" s="28"/>
      <c r="D10129" s="28"/>
      <c r="E10129" s="28"/>
      <c r="F10129" s="34" t="s">
        <v>90</v>
      </c>
      <c r="G10129" s="35"/>
      <c r="H10129" s="33"/>
      <c r="I10129" s="32">
        <f>SUM(I10128)</f>
        <v>132400</v>
      </c>
    </row>
    <row r="10130" spans="2:13" ht="15" customHeight="1">
      <c r="C10130" s="27" t="s">
        <v>81</v>
      </c>
      <c r="D10130" s="27" t="s">
        <v>91</v>
      </c>
      <c r="E10130" s="28"/>
      <c r="F10130" s="28"/>
      <c r="G10130" s="28"/>
      <c r="H10130" s="33"/>
      <c r="I10130" s="28"/>
    </row>
    <row r="10131" spans="2:13" ht="15" customHeight="1">
      <c r="C10131" s="28"/>
      <c r="D10131" s="27" t="s">
        <v>2954</v>
      </c>
      <c r="E10131" s="27" t="s">
        <v>2955</v>
      </c>
      <c r="F10131" s="27" t="s">
        <v>2792</v>
      </c>
      <c r="G10131" s="27">
        <v>5.0999999999999997E-2</v>
      </c>
      <c r="H10131" s="30">
        <f>VLOOKUP(E10131,[404]PERALATAN!$C:$F,4,0)</f>
        <v>60200</v>
      </c>
      <c r="I10131" s="31">
        <f t="shared" ref="I10131" si="1197">+G10131*H10131</f>
        <v>3070.2</v>
      </c>
    </row>
    <row r="10132" spans="2:13" ht="15" customHeight="1">
      <c r="C10132" s="28"/>
      <c r="D10132" s="28"/>
      <c r="E10132" s="28"/>
      <c r="F10132" s="34" t="s">
        <v>92</v>
      </c>
      <c r="G10132" s="35"/>
      <c r="H10132" s="33"/>
      <c r="I10132" s="45">
        <f>SUM(I10131)</f>
        <v>3070.2</v>
      </c>
    </row>
    <row r="10133" spans="2:13" ht="15" customHeight="1">
      <c r="C10133" s="27" t="s">
        <v>82</v>
      </c>
      <c r="D10133" s="27" t="s">
        <v>93</v>
      </c>
      <c r="E10133" s="28"/>
      <c r="F10133" s="28"/>
      <c r="G10133" s="28"/>
      <c r="H10133" s="33"/>
      <c r="I10133" s="36">
        <f>I10126+I10129+I10132</f>
        <v>208088.2</v>
      </c>
    </row>
    <row r="10134" spans="2:13" ht="15" customHeight="1">
      <c r="C10134" s="27" t="s">
        <v>83</v>
      </c>
      <c r="D10134" s="27" t="str">
        <f>+"Overhead &amp; Profit "&amp;$L$3*100&amp;"%"</f>
        <v>Overhead &amp; Profit 9,5%</v>
      </c>
      <c r="E10134" s="28"/>
      <c r="F10134" s="28"/>
      <c r="G10134" s="27">
        <v>0.1</v>
      </c>
      <c r="H10134" s="33"/>
      <c r="I10134" s="36">
        <f>G10134*I10133</f>
        <v>20808.820000000003</v>
      </c>
    </row>
    <row r="10135" spans="2:13" ht="15" customHeight="1">
      <c r="B10135" s="37" t="str">
        <f>+$M$18&amp;J10135</f>
        <v>PTP38</v>
      </c>
      <c r="C10135" s="27" t="s">
        <v>1</v>
      </c>
      <c r="D10135" s="27" t="s">
        <v>94</v>
      </c>
      <c r="E10135" s="28"/>
      <c r="F10135" s="28"/>
      <c r="G10135" s="28"/>
      <c r="H10135" s="33"/>
      <c r="I10135" s="36">
        <f>SUM(I10133:I10134)</f>
        <v>228897.02000000002</v>
      </c>
      <c r="J10135" s="21">
        <v>38</v>
      </c>
    </row>
    <row r="10136" spans="2:13" ht="15" customHeight="1">
      <c r="B10136" s="26"/>
    </row>
    <row r="10137" spans="2:13" ht="15" customHeight="1">
      <c r="B10137" s="26"/>
      <c r="C10137" s="21" t="str">
        <f>VLOOKUP(B10152,'REKAP ANALISA'!$C:$G,3,0)</f>
        <v>(K3) Pemotongan 1 buah pipa GIP Ø 300 mm</v>
      </c>
    </row>
    <row r="10138" spans="2:13" ht="15" customHeight="1">
      <c r="C10138" s="27" t="s">
        <v>0</v>
      </c>
      <c r="D10138" s="27" t="s">
        <v>60</v>
      </c>
      <c r="E10138" s="27" t="s">
        <v>59</v>
      </c>
      <c r="F10138" s="27" t="s">
        <v>61</v>
      </c>
      <c r="G10138" s="27" t="s">
        <v>62</v>
      </c>
      <c r="H10138" s="27" t="s">
        <v>85</v>
      </c>
      <c r="I10138" s="27" t="s">
        <v>86</v>
      </c>
    </row>
    <row r="10139" spans="2:13">
      <c r="C10139" s="27" t="s">
        <v>14</v>
      </c>
      <c r="D10139" s="27" t="s">
        <v>87</v>
      </c>
      <c r="E10139" s="28"/>
      <c r="F10139" s="28"/>
      <c r="G10139" s="28"/>
      <c r="H10139" s="28"/>
      <c r="I10139" s="28"/>
      <c r="M10139" s="21"/>
    </row>
    <row r="10140" spans="2:13">
      <c r="C10140" s="28"/>
      <c r="D10140" s="27" t="s">
        <v>53</v>
      </c>
      <c r="E10140" s="27" t="s">
        <v>63</v>
      </c>
      <c r="F10140" s="29" t="s">
        <v>50</v>
      </c>
      <c r="G10140" s="27">
        <v>0.504</v>
      </c>
      <c r="H10140" s="30">
        <f>VLOOKUP(E10140,UPAH!$C:$F,4,0)</f>
        <v>93000</v>
      </c>
      <c r="I10140" s="31">
        <f t="shared" ref="I10140:I10142" si="1198">+G10140*H10140</f>
        <v>46872</v>
      </c>
      <c r="M10140" s="21"/>
    </row>
    <row r="10141" spans="2:13" ht="15" customHeight="1">
      <c r="C10141" s="28"/>
      <c r="D10141" s="27" t="s">
        <v>2787</v>
      </c>
      <c r="E10141" s="27" t="s">
        <v>64</v>
      </c>
      <c r="F10141" s="29" t="s">
        <v>50</v>
      </c>
      <c r="G10141" s="27">
        <v>0.252</v>
      </c>
      <c r="H10141" s="30">
        <f>VLOOKUP(E10141,UPAH!$C:$F,4,0)</f>
        <v>98000</v>
      </c>
      <c r="I10141" s="31">
        <f t="shared" si="1198"/>
        <v>24696</v>
      </c>
    </row>
    <row r="10142" spans="2:13" ht="15" customHeight="1">
      <c r="C10142" s="28"/>
      <c r="D10142" s="27" t="s">
        <v>49</v>
      </c>
      <c r="E10142" s="27" t="s">
        <v>66</v>
      </c>
      <c r="F10142" s="29" t="s">
        <v>50</v>
      </c>
      <c r="G10142" s="27">
        <v>0.05</v>
      </c>
      <c r="H10142" s="30">
        <f>VLOOKUP(E10142,UPAH!$C:$F,4,0)</f>
        <v>111000</v>
      </c>
      <c r="I10142" s="31">
        <f t="shared" si="1198"/>
        <v>5550</v>
      </c>
    </row>
    <row r="10143" spans="2:13" ht="15" customHeight="1">
      <c r="C10143" s="28"/>
      <c r="D10143" s="28"/>
      <c r="E10143" s="28"/>
      <c r="F10143" s="34" t="s">
        <v>88</v>
      </c>
      <c r="G10143" s="35"/>
      <c r="H10143" s="33"/>
      <c r="I10143" s="45">
        <f>SUM(I10140:I10142)</f>
        <v>77118</v>
      </c>
    </row>
    <row r="10144" spans="2:13" ht="15" customHeight="1">
      <c r="C10144" s="27" t="s">
        <v>80</v>
      </c>
      <c r="D10144" s="27" t="s">
        <v>89</v>
      </c>
      <c r="E10144" s="28"/>
      <c r="F10144" s="28"/>
      <c r="G10144" s="28"/>
      <c r="H10144" s="33"/>
      <c r="I10144" s="28"/>
    </row>
    <row r="10145" spans="2:13" ht="15" customHeight="1">
      <c r="C10145" s="28"/>
      <c r="D10145" s="27" t="s">
        <v>2867</v>
      </c>
      <c r="E10145" s="27" t="s">
        <v>2868</v>
      </c>
      <c r="F10145" s="30" t="str">
        <f>VLOOKUP(E10145,MATERIAL!$C:$F,3,0)</f>
        <v>m</v>
      </c>
      <c r="G10145" s="27">
        <v>1</v>
      </c>
      <c r="H10145" s="30">
        <f>VLOOKUP(E10145,MATERIAL!$C:$F,4,0)</f>
        <v>200400</v>
      </c>
      <c r="I10145" s="31">
        <f t="shared" ref="I10145" si="1199">+G10145*H10145</f>
        <v>200400</v>
      </c>
    </row>
    <row r="10146" spans="2:13" ht="15" customHeight="1">
      <c r="C10146" s="28"/>
      <c r="D10146" s="28"/>
      <c r="E10146" s="28"/>
      <c r="F10146" s="34" t="s">
        <v>90</v>
      </c>
      <c r="G10146" s="35"/>
      <c r="H10146" s="33"/>
      <c r="I10146" s="32">
        <f>SUM(I10145)</f>
        <v>200400</v>
      </c>
    </row>
    <row r="10147" spans="2:13" ht="15" customHeight="1">
      <c r="C10147" s="27" t="s">
        <v>81</v>
      </c>
      <c r="D10147" s="27" t="s">
        <v>91</v>
      </c>
      <c r="E10147" s="28"/>
      <c r="F10147" s="28"/>
      <c r="G10147" s="28"/>
      <c r="H10147" s="33"/>
      <c r="I10147" s="28"/>
    </row>
    <row r="10148" spans="2:13" ht="15" customHeight="1">
      <c r="C10148" s="28"/>
      <c r="D10148" s="27" t="s">
        <v>2954</v>
      </c>
      <c r="E10148" s="27" t="s">
        <v>2955</v>
      </c>
      <c r="F10148" s="27" t="s">
        <v>2792</v>
      </c>
      <c r="G10148" s="27">
        <v>5.0999999999999997E-2</v>
      </c>
      <c r="H10148" s="30">
        <f>VLOOKUP(E10148,[404]PERALATAN!$C:$F,4,0)</f>
        <v>60200</v>
      </c>
      <c r="I10148" s="31">
        <f t="shared" ref="I10148" si="1200">+G10148*H10148</f>
        <v>3070.2</v>
      </c>
    </row>
    <row r="10149" spans="2:13" ht="15" customHeight="1">
      <c r="C10149" s="28"/>
      <c r="D10149" s="28"/>
      <c r="E10149" s="28"/>
      <c r="F10149" s="34" t="s">
        <v>92</v>
      </c>
      <c r="G10149" s="35"/>
      <c r="H10149" s="33"/>
      <c r="I10149" s="45">
        <f>SUM(I10148)</f>
        <v>3070.2</v>
      </c>
    </row>
    <row r="10150" spans="2:13" ht="15" customHeight="1">
      <c r="C10150" s="27" t="s">
        <v>82</v>
      </c>
      <c r="D10150" s="27" t="s">
        <v>93</v>
      </c>
      <c r="E10150" s="28"/>
      <c r="F10150" s="28"/>
      <c r="G10150" s="28"/>
      <c r="H10150" s="33"/>
      <c r="I10150" s="36">
        <f>I10143+I10146+I10149</f>
        <v>280588.2</v>
      </c>
    </row>
    <row r="10151" spans="2:13" ht="15" customHeight="1">
      <c r="C10151" s="27" t="s">
        <v>83</v>
      </c>
      <c r="D10151" s="27" t="str">
        <f>+"Overhead &amp; Profit "&amp;$L$3*100&amp;"%"</f>
        <v>Overhead &amp; Profit 9,5%</v>
      </c>
      <c r="E10151" s="28"/>
      <c r="F10151" s="28"/>
      <c r="G10151" s="27">
        <f>$L$3</f>
        <v>9.5000000000000001E-2</v>
      </c>
      <c r="H10151" s="33"/>
      <c r="I10151" s="36">
        <f>G10151*I10150</f>
        <v>26655.879000000001</v>
      </c>
    </row>
    <row r="10152" spans="2:13" ht="15" customHeight="1">
      <c r="B10152" s="37" t="str">
        <f>+$M$18&amp;J10152</f>
        <v>PTP39</v>
      </c>
      <c r="C10152" s="27" t="s">
        <v>1</v>
      </c>
      <c r="D10152" s="27" t="s">
        <v>94</v>
      </c>
      <c r="E10152" s="28"/>
      <c r="F10152" s="28"/>
      <c r="G10152" s="28"/>
      <c r="H10152" s="33"/>
      <c r="I10152" s="36">
        <f>SUM(I10150:I10151)</f>
        <v>307244.07900000003</v>
      </c>
      <c r="J10152" s="21">
        <v>39</v>
      </c>
    </row>
    <row r="10153" spans="2:13" ht="15" customHeight="1">
      <c r="B10153" s="26"/>
    </row>
    <row r="10154" spans="2:13" ht="15" customHeight="1">
      <c r="B10154" s="26"/>
      <c r="C10154" s="21" t="str">
        <f>VLOOKUP(B10169,'REKAP ANALISA'!$C:$G,3,0)</f>
        <v>(K3) Pemotongan 1 buah pipa GIP Ø 400 mm</v>
      </c>
    </row>
    <row r="10155" spans="2:13" ht="15" customHeight="1">
      <c r="C10155" s="27" t="s">
        <v>0</v>
      </c>
      <c r="D10155" s="27" t="s">
        <v>60</v>
      </c>
      <c r="E10155" s="27" t="s">
        <v>59</v>
      </c>
      <c r="F10155" s="27" t="s">
        <v>61</v>
      </c>
      <c r="G10155" s="27" t="s">
        <v>62</v>
      </c>
      <c r="H10155" s="27" t="s">
        <v>85</v>
      </c>
      <c r="I10155" s="27" t="s">
        <v>86</v>
      </c>
    </row>
    <row r="10156" spans="2:13">
      <c r="C10156" s="27" t="s">
        <v>14</v>
      </c>
      <c r="D10156" s="27" t="s">
        <v>87</v>
      </c>
      <c r="E10156" s="28"/>
      <c r="F10156" s="28"/>
      <c r="G10156" s="28"/>
      <c r="H10156" s="28"/>
      <c r="I10156" s="28"/>
      <c r="M10156" s="21"/>
    </row>
    <row r="10157" spans="2:13">
      <c r="C10157" s="28"/>
      <c r="D10157" s="27" t="s">
        <v>53</v>
      </c>
      <c r="E10157" s="27" t="s">
        <v>63</v>
      </c>
      <c r="F10157" s="29" t="s">
        <v>50</v>
      </c>
      <c r="G10157" s="27">
        <v>0.73799999999999999</v>
      </c>
      <c r="H10157" s="30">
        <f>VLOOKUP(E10157,UPAH!$C:$F,4,0)</f>
        <v>93000</v>
      </c>
      <c r="I10157" s="31">
        <f t="shared" ref="I10157:I10159" si="1201">+G10157*H10157</f>
        <v>68634</v>
      </c>
      <c r="M10157" s="21"/>
    </row>
    <row r="10158" spans="2:13" ht="15" customHeight="1">
      <c r="C10158" s="28"/>
      <c r="D10158" s="27" t="s">
        <v>2787</v>
      </c>
      <c r="E10158" s="27" t="s">
        <v>64</v>
      </c>
      <c r="F10158" s="29" t="s">
        <v>50</v>
      </c>
      <c r="G10158" s="27">
        <v>0.36899999999999999</v>
      </c>
      <c r="H10158" s="30">
        <f>VLOOKUP(E10158,UPAH!$C:$F,4,0)</f>
        <v>98000</v>
      </c>
      <c r="I10158" s="31">
        <f t="shared" si="1201"/>
        <v>36162</v>
      </c>
    </row>
    <row r="10159" spans="2:13" ht="15" customHeight="1">
      <c r="C10159" s="28"/>
      <c r="D10159" s="27" t="s">
        <v>49</v>
      </c>
      <c r="E10159" s="27" t="s">
        <v>66</v>
      </c>
      <c r="F10159" s="29" t="s">
        <v>50</v>
      </c>
      <c r="G10159" s="27">
        <v>7.3999999999999996E-2</v>
      </c>
      <c r="H10159" s="30">
        <f>VLOOKUP(E10159,UPAH!$C:$F,4,0)</f>
        <v>111000</v>
      </c>
      <c r="I10159" s="31">
        <f t="shared" si="1201"/>
        <v>8214</v>
      </c>
    </row>
    <row r="10160" spans="2:13" ht="15" customHeight="1">
      <c r="C10160" s="28"/>
      <c r="D10160" s="28"/>
      <c r="E10160" s="28"/>
      <c r="F10160" s="34" t="s">
        <v>88</v>
      </c>
      <c r="G10160" s="35"/>
      <c r="H10160" s="33"/>
      <c r="I10160" s="45">
        <f>SUM(I10157:I10159)</f>
        <v>113010</v>
      </c>
    </row>
    <row r="10161" spans="2:13" ht="15" customHeight="1">
      <c r="C10161" s="27" t="s">
        <v>80</v>
      </c>
      <c r="D10161" s="27" t="s">
        <v>89</v>
      </c>
      <c r="E10161" s="28"/>
      <c r="F10161" s="28"/>
      <c r="G10161" s="28"/>
      <c r="H10161" s="33"/>
      <c r="I10161" s="28"/>
    </row>
    <row r="10162" spans="2:13" ht="15" customHeight="1">
      <c r="C10162" s="28"/>
      <c r="D10162" s="27" t="s">
        <v>2869</v>
      </c>
      <c r="E10162" s="27" t="s">
        <v>2870</v>
      </c>
      <c r="F10162" s="30" t="str">
        <f>VLOOKUP(E10162,MATERIAL!$C:$F,3,0)</f>
        <v>m</v>
      </c>
      <c r="G10162" s="27">
        <v>1</v>
      </c>
      <c r="H10162" s="30">
        <f>VLOOKUP(E10162,MATERIAL!$C:$F,4,0)</f>
        <v>348100</v>
      </c>
      <c r="I10162" s="31">
        <f t="shared" ref="I10162" si="1202">+G10162*H10162</f>
        <v>348100</v>
      </c>
    </row>
    <row r="10163" spans="2:13" ht="15" customHeight="1">
      <c r="C10163" s="28"/>
      <c r="D10163" s="28"/>
      <c r="E10163" s="28"/>
      <c r="F10163" s="34" t="s">
        <v>90</v>
      </c>
      <c r="G10163" s="35"/>
      <c r="H10163" s="33"/>
      <c r="I10163" s="32">
        <f>SUM(I10162)</f>
        <v>348100</v>
      </c>
    </row>
    <row r="10164" spans="2:13" ht="15" customHeight="1">
      <c r="C10164" s="27" t="s">
        <v>81</v>
      </c>
      <c r="D10164" s="27" t="s">
        <v>91</v>
      </c>
      <c r="E10164" s="28"/>
      <c r="F10164" s="28"/>
      <c r="G10164" s="28"/>
      <c r="H10164" s="33"/>
      <c r="I10164" s="28"/>
    </row>
    <row r="10165" spans="2:13" ht="15" customHeight="1">
      <c r="C10165" s="28"/>
      <c r="D10165" s="27" t="s">
        <v>2954</v>
      </c>
      <c r="E10165" s="27" t="s">
        <v>2955</v>
      </c>
      <c r="F10165" s="27" t="s">
        <v>2792</v>
      </c>
      <c r="G10165" s="27">
        <v>6.8000000000000005E-2</v>
      </c>
      <c r="H10165" s="30">
        <f>VLOOKUP(E10165,[404]PERALATAN!$C:$F,4,0)</f>
        <v>60200</v>
      </c>
      <c r="I10165" s="31">
        <f t="shared" ref="I10165" si="1203">+G10165*H10165</f>
        <v>4093.6000000000004</v>
      </c>
    </row>
    <row r="10166" spans="2:13" ht="15" customHeight="1">
      <c r="C10166" s="28"/>
      <c r="D10166" s="28"/>
      <c r="E10166" s="28"/>
      <c r="F10166" s="34" t="s">
        <v>92</v>
      </c>
      <c r="G10166" s="35"/>
      <c r="H10166" s="33"/>
      <c r="I10166" s="45">
        <f>SUM(I10165)</f>
        <v>4093.6000000000004</v>
      </c>
    </row>
    <row r="10167" spans="2:13" ht="15" customHeight="1">
      <c r="C10167" s="27" t="s">
        <v>82</v>
      </c>
      <c r="D10167" s="27" t="s">
        <v>93</v>
      </c>
      <c r="E10167" s="28"/>
      <c r="F10167" s="28"/>
      <c r="G10167" s="28"/>
      <c r="H10167" s="33"/>
      <c r="I10167" s="36">
        <f>I10160+I10163+I10166</f>
        <v>465203.6</v>
      </c>
    </row>
    <row r="10168" spans="2:13" ht="15" customHeight="1">
      <c r="C10168" s="27" t="s">
        <v>83</v>
      </c>
      <c r="D10168" s="27" t="str">
        <f>+"Overhead &amp; Profit "&amp;$L$3*100&amp;"%"</f>
        <v>Overhead &amp; Profit 9,5%</v>
      </c>
      <c r="E10168" s="28"/>
      <c r="F10168" s="28"/>
      <c r="G10168" s="27">
        <v>0.1</v>
      </c>
      <c r="H10168" s="33"/>
      <c r="I10168" s="36">
        <f>G10168*I10167</f>
        <v>46520.36</v>
      </c>
    </row>
    <row r="10169" spans="2:13" ht="15" customHeight="1">
      <c r="B10169" s="37" t="str">
        <f>+$M$18&amp;J10169</f>
        <v>PTP40</v>
      </c>
      <c r="C10169" s="27" t="s">
        <v>1</v>
      </c>
      <c r="D10169" s="27" t="s">
        <v>94</v>
      </c>
      <c r="E10169" s="28"/>
      <c r="F10169" s="28"/>
      <c r="G10169" s="28"/>
      <c r="H10169" s="33"/>
      <c r="I10169" s="36">
        <f>SUM(I10167:I10168)</f>
        <v>511723.95999999996</v>
      </c>
      <c r="J10169" s="21">
        <v>40</v>
      </c>
    </row>
    <row r="10170" spans="2:13" ht="15" customHeight="1">
      <c r="B10170" s="26"/>
    </row>
    <row r="10171" spans="2:13" ht="15" customHeight="1">
      <c r="B10171" s="26"/>
      <c r="C10171" s="21" t="str">
        <f>VLOOKUP(B10186,'REKAP ANALISA'!$C:$G,3,0)</f>
        <v>(K3) Pemotongan 1 buah pipa GIP Ø 450 mm</v>
      </c>
    </row>
    <row r="10172" spans="2:13" ht="15" customHeight="1">
      <c r="C10172" s="27" t="s">
        <v>0</v>
      </c>
      <c r="D10172" s="27" t="s">
        <v>60</v>
      </c>
      <c r="E10172" s="27" t="s">
        <v>59</v>
      </c>
      <c r="F10172" s="27" t="s">
        <v>61</v>
      </c>
      <c r="G10172" s="27" t="s">
        <v>62</v>
      </c>
      <c r="H10172" s="27" t="s">
        <v>85</v>
      </c>
      <c r="I10172" s="27" t="s">
        <v>86</v>
      </c>
    </row>
    <row r="10173" spans="2:13">
      <c r="C10173" s="27" t="s">
        <v>14</v>
      </c>
      <c r="D10173" s="27" t="s">
        <v>87</v>
      </c>
      <c r="E10173" s="28"/>
      <c r="F10173" s="28"/>
      <c r="G10173" s="28"/>
      <c r="H10173" s="28"/>
      <c r="I10173" s="28"/>
      <c r="M10173" s="21"/>
    </row>
    <row r="10174" spans="2:13">
      <c r="C10174" s="28"/>
      <c r="D10174" s="27" t="s">
        <v>53</v>
      </c>
      <c r="E10174" s="27" t="s">
        <v>63</v>
      </c>
      <c r="F10174" s="29" t="s">
        <v>50</v>
      </c>
      <c r="G10174" s="27">
        <v>0.84799999999999998</v>
      </c>
      <c r="H10174" s="30">
        <f>VLOOKUP(E10174,UPAH!$C:$F,4,0)</f>
        <v>93000</v>
      </c>
      <c r="I10174" s="31">
        <f t="shared" ref="I10174:I10176" si="1204">+G10174*H10174</f>
        <v>78864</v>
      </c>
      <c r="M10174" s="21"/>
    </row>
    <row r="10175" spans="2:13" ht="15" customHeight="1">
      <c r="C10175" s="28"/>
      <c r="D10175" s="27" t="s">
        <v>2787</v>
      </c>
      <c r="E10175" s="27" t="s">
        <v>64</v>
      </c>
      <c r="F10175" s="29" t="s">
        <v>50</v>
      </c>
      <c r="G10175" s="27">
        <v>0.42399999999999999</v>
      </c>
      <c r="H10175" s="30">
        <f>VLOOKUP(E10175,UPAH!$C:$F,4,0)</f>
        <v>98000</v>
      </c>
      <c r="I10175" s="31">
        <f t="shared" si="1204"/>
        <v>41552</v>
      </c>
    </row>
    <row r="10176" spans="2:13" ht="15" customHeight="1">
      <c r="C10176" s="28"/>
      <c r="D10176" s="27" t="s">
        <v>49</v>
      </c>
      <c r="E10176" s="27" t="s">
        <v>66</v>
      </c>
      <c r="F10176" s="29" t="s">
        <v>50</v>
      </c>
      <c r="G10176" s="27">
        <v>8.5000000000000006E-2</v>
      </c>
      <c r="H10176" s="30">
        <f>VLOOKUP(E10176,UPAH!$C:$F,4,0)</f>
        <v>111000</v>
      </c>
      <c r="I10176" s="31">
        <f t="shared" si="1204"/>
        <v>9435</v>
      </c>
    </row>
    <row r="10177" spans="2:13" ht="15" customHeight="1">
      <c r="C10177" s="28"/>
      <c r="D10177" s="28"/>
      <c r="E10177" s="28"/>
      <c r="F10177" s="34" t="s">
        <v>88</v>
      </c>
      <c r="G10177" s="35"/>
      <c r="H10177" s="33"/>
      <c r="I10177" s="45">
        <f>SUM(I10174:I10176)</f>
        <v>129851</v>
      </c>
    </row>
    <row r="10178" spans="2:13" ht="15" customHeight="1">
      <c r="C10178" s="27" t="s">
        <v>80</v>
      </c>
      <c r="D10178" s="27" t="s">
        <v>89</v>
      </c>
      <c r="E10178" s="28"/>
      <c r="F10178" s="28"/>
      <c r="G10178" s="28"/>
      <c r="H10178" s="33"/>
      <c r="I10178" s="28"/>
    </row>
    <row r="10179" spans="2:13" ht="15" customHeight="1">
      <c r="C10179" s="28"/>
      <c r="D10179" s="27" t="s">
        <v>2871</v>
      </c>
      <c r="E10179" s="27" t="s">
        <v>2872</v>
      </c>
      <c r="F10179" s="30" t="str">
        <f>VLOOKUP(E10179,MATERIAL!$C:$F,3,0)</f>
        <v>m</v>
      </c>
      <c r="G10179" s="27">
        <v>1</v>
      </c>
      <c r="H10179" s="30">
        <f>VLOOKUP(E10179,MATERIAL!$C:$F,4,0)</f>
        <v>441000</v>
      </c>
      <c r="I10179" s="31">
        <f t="shared" ref="I10179" si="1205">+G10179*H10179</f>
        <v>441000</v>
      </c>
    </row>
    <row r="10180" spans="2:13" ht="15" customHeight="1">
      <c r="C10180" s="28"/>
      <c r="D10180" s="28"/>
      <c r="E10180" s="28"/>
      <c r="F10180" s="34" t="s">
        <v>90</v>
      </c>
      <c r="G10180" s="35"/>
      <c r="H10180" s="33"/>
      <c r="I10180" s="32">
        <f>SUM(I10179)</f>
        <v>441000</v>
      </c>
    </row>
    <row r="10181" spans="2:13" ht="15" customHeight="1">
      <c r="C10181" s="27" t="s">
        <v>81</v>
      </c>
      <c r="D10181" s="27" t="s">
        <v>91</v>
      </c>
      <c r="E10181" s="28"/>
      <c r="F10181" s="28"/>
      <c r="G10181" s="28"/>
      <c r="H10181" s="33"/>
      <c r="I10181" s="28"/>
    </row>
    <row r="10182" spans="2:13" ht="15" customHeight="1">
      <c r="C10182" s="28"/>
      <c r="D10182" s="27" t="s">
        <v>2954</v>
      </c>
      <c r="E10182" s="27" t="s">
        <v>2955</v>
      </c>
      <c r="F10182" s="27" t="s">
        <v>2792</v>
      </c>
      <c r="G10182" s="27">
        <v>6.8000000000000005E-2</v>
      </c>
      <c r="H10182" s="30">
        <f>VLOOKUP(E10182,[404]PERALATAN!$C:$F,4,0)</f>
        <v>60200</v>
      </c>
      <c r="I10182" s="31">
        <f t="shared" ref="I10182" si="1206">+G10182*H10182</f>
        <v>4093.6000000000004</v>
      </c>
    </row>
    <row r="10183" spans="2:13" ht="15" customHeight="1">
      <c r="C10183" s="28"/>
      <c r="D10183" s="28"/>
      <c r="E10183" s="28"/>
      <c r="F10183" s="34" t="s">
        <v>92</v>
      </c>
      <c r="G10183" s="35"/>
      <c r="H10183" s="33"/>
      <c r="I10183" s="45">
        <f>SUM(I10182)</f>
        <v>4093.6000000000004</v>
      </c>
    </row>
    <row r="10184" spans="2:13" ht="15" customHeight="1">
      <c r="C10184" s="27" t="s">
        <v>82</v>
      </c>
      <c r="D10184" s="27" t="s">
        <v>93</v>
      </c>
      <c r="E10184" s="28"/>
      <c r="F10184" s="28"/>
      <c r="G10184" s="28"/>
      <c r="H10184" s="33"/>
      <c r="I10184" s="36">
        <f>I10177+I10180+I10183</f>
        <v>574944.6</v>
      </c>
    </row>
    <row r="10185" spans="2:13" ht="15" customHeight="1">
      <c r="C10185" s="27" t="s">
        <v>83</v>
      </c>
      <c r="D10185" s="27" t="str">
        <f>+"Overhead &amp; Profit "&amp;$L$3*100&amp;"%"</f>
        <v>Overhead &amp; Profit 9,5%</v>
      </c>
      <c r="E10185" s="28"/>
      <c r="F10185" s="28"/>
      <c r="G10185" s="27">
        <f>$L$3</f>
        <v>9.5000000000000001E-2</v>
      </c>
      <c r="H10185" s="33"/>
      <c r="I10185" s="36">
        <f>G10185*I10184</f>
        <v>54619.737000000001</v>
      </c>
    </row>
    <row r="10186" spans="2:13" ht="15" customHeight="1">
      <c r="B10186" s="37" t="str">
        <f>+$M$18&amp;J10186</f>
        <v>PTP41</v>
      </c>
      <c r="C10186" s="27" t="s">
        <v>1</v>
      </c>
      <c r="D10186" s="27" t="s">
        <v>94</v>
      </c>
      <c r="E10186" s="28"/>
      <c r="F10186" s="28"/>
      <c r="G10186" s="28"/>
      <c r="H10186" s="33"/>
      <c r="I10186" s="36">
        <f>SUM(I10184:I10185)</f>
        <v>629564.33699999994</v>
      </c>
      <c r="J10186" s="21">
        <v>41</v>
      </c>
    </row>
    <row r="10187" spans="2:13" ht="15" customHeight="1">
      <c r="B10187" s="26"/>
    </row>
    <row r="10188" spans="2:13" ht="15" customHeight="1">
      <c r="B10188" s="26"/>
      <c r="C10188" s="21" t="str">
        <f>VLOOKUP(B10203,'REKAP ANALISA'!$C:$G,3,0)</f>
        <v>(K3) Pemotongan 1 buah pipa GIP Ø 500 mm</v>
      </c>
    </row>
    <row r="10189" spans="2:13" ht="15" customHeight="1">
      <c r="C10189" s="27" t="s">
        <v>0</v>
      </c>
      <c r="D10189" s="27" t="s">
        <v>60</v>
      </c>
      <c r="E10189" s="27" t="s">
        <v>59</v>
      </c>
      <c r="F10189" s="27" t="s">
        <v>61</v>
      </c>
      <c r="G10189" s="27" t="s">
        <v>62</v>
      </c>
      <c r="H10189" s="27" t="s">
        <v>85</v>
      </c>
      <c r="I10189" s="27" t="s">
        <v>86</v>
      </c>
    </row>
    <row r="10190" spans="2:13">
      <c r="C10190" s="27" t="s">
        <v>14</v>
      </c>
      <c r="D10190" s="27" t="s">
        <v>87</v>
      </c>
      <c r="E10190" s="28"/>
      <c r="F10190" s="28"/>
      <c r="G10190" s="28"/>
      <c r="H10190" s="28"/>
      <c r="I10190" s="28"/>
      <c r="M10190" s="21"/>
    </row>
    <row r="10191" spans="2:13">
      <c r="C10191" s="28"/>
      <c r="D10191" s="27" t="s">
        <v>53</v>
      </c>
      <c r="E10191" s="27" t="s">
        <v>63</v>
      </c>
      <c r="F10191" s="29" t="s">
        <v>50</v>
      </c>
      <c r="G10191" s="27">
        <v>0.94099999999999995</v>
      </c>
      <c r="H10191" s="30">
        <f>VLOOKUP(E10191,UPAH!$C:$F,4,0)</f>
        <v>93000</v>
      </c>
      <c r="I10191" s="31">
        <f t="shared" ref="I10191:I10193" si="1207">+G10191*H10191</f>
        <v>87513</v>
      </c>
      <c r="M10191" s="21"/>
    </row>
    <row r="10192" spans="2:13" ht="15" customHeight="1">
      <c r="C10192" s="28"/>
      <c r="D10192" s="27" t="s">
        <v>2787</v>
      </c>
      <c r="E10192" s="27" t="s">
        <v>64</v>
      </c>
      <c r="F10192" s="29" t="s">
        <v>50</v>
      </c>
      <c r="G10192" s="27">
        <v>0.47099999999999997</v>
      </c>
      <c r="H10192" s="30">
        <f>VLOOKUP(E10192,UPAH!$C:$F,4,0)</f>
        <v>98000</v>
      </c>
      <c r="I10192" s="31">
        <f t="shared" si="1207"/>
        <v>46158</v>
      </c>
    </row>
    <row r="10193" spans="2:13" ht="15" customHeight="1">
      <c r="C10193" s="28"/>
      <c r="D10193" s="27" t="s">
        <v>49</v>
      </c>
      <c r="E10193" s="27" t="s">
        <v>66</v>
      </c>
      <c r="F10193" s="29" t="s">
        <v>50</v>
      </c>
      <c r="G10193" s="27">
        <v>9.4E-2</v>
      </c>
      <c r="H10193" s="30">
        <f>VLOOKUP(E10193,UPAH!$C:$F,4,0)</f>
        <v>111000</v>
      </c>
      <c r="I10193" s="31">
        <f t="shared" si="1207"/>
        <v>10434</v>
      </c>
    </row>
    <row r="10194" spans="2:13" ht="15" customHeight="1">
      <c r="C10194" s="28"/>
      <c r="D10194" s="28"/>
      <c r="E10194" s="28"/>
      <c r="F10194" s="34" t="s">
        <v>88</v>
      </c>
      <c r="G10194" s="35"/>
      <c r="H10194" s="33"/>
      <c r="I10194" s="45">
        <f>SUM(I10191:I10193)</f>
        <v>144105</v>
      </c>
    </row>
    <row r="10195" spans="2:13" ht="15" customHeight="1">
      <c r="C10195" s="27" t="s">
        <v>80</v>
      </c>
      <c r="D10195" s="27" t="s">
        <v>89</v>
      </c>
      <c r="E10195" s="28"/>
      <c r="F10195" s="28"/>
      <c r="G10195" s="28"/>
      <c r="H10195" s="33"/>
      <c r="I10195" s="28"/>
    </row>
    <row r="10196" spans="2:13" ht="15" customHeight="1">
      <c r="C10196" s="28"/>
      <c r="D10196" s="27" t="s">
        <v>2873</v>
      </c>
      <c r="E10196" s="27" t="s">
        <v>2874</v>
      </c>
      <c r="F10196" s="30" t="str">
        <f>VLOOKUP(E10196,MATERIAL!$C:$F,3,0)</f>
        <v>m</v>
      </c>
      <c r="G10196" s="27">
        <v>1</v>
      </c>
      <c r="H10196" s="30">
        <f>VLOOKUP(E10196,MATERIAL!$C:$F,4,0)</f>
        <v>526000</v>
      </c>
      <c r="I10196" s="31">
        <f t="shared" ref="I10196" si="1208">+G10196*H10196</f>
        <v>526000</v>
      </c>
    </row>
    <row r="10197" spans="2:13" ht="15" customHeight="1">
      <c r="C10197" s="28"/>
      <c r="D10197" s="28"/>
      <c r="E10197" s="28"/>
      <c r="F10197" s="34" t="s">
        <v>90</v>
      </c>
      <c r="G10197" s="35"/>
      <c r="H10197" s="33"/>
      <c r="I10197" s="32">
        <f>SUM(I10196)</f>
        <v>526000</v>
      </c>
    </row>
    <row r="10198" spans="2:13" ht="15" customHeight="1">
      <c r="C10198" s="27" t="s">
        <v>81</v>
      </c>
      <c r="D10198" s="27" t="s">
        <v>91</v>
      </c>
      <c r="E10198" s="28"/>
      <c r="F10198" s="28"/>
      <c r="G10198" s="28"/>
      <c r="H10198" s="33"/>
      <c r="I10198" s="28"/>
    </row>
    <row r="10199" spans="2:13" ht="15" customHeight="1">
      <c r="C10199" s="28"/>
      <c r="D10199" s="27" t="s">
        <v>2954</v>
      </c>
      <c r="E10199" s="27" t="s">
        <v>2955</v>
      </c>
      <c r="F10199" s="27" t="s">
        <v>2792</v>
      </c>
      <c r="G10199" s="27">
        <v>6.8000000000000005E-2</v>
      </c>
      <c r="H10199" s="30">
        <f>VLOOKUP(E10199,[404]PERALATAN!$C:$F,4,0)</f>
        <v>60200</v>
      </c>
      <c r="I10199" s="31">
        <f t="shared" ref="I10199" si="1209">+G10199*H10199</f>
        <v>4093.6000000000004</v>
      </c>
    </row>
    <row r="10200" spans="2:13" ht="15" customHeight="1">
      <c r="C10200" s="28"/>
      <c r="D10200" s="28"/>
      <c r="E10200" s="28"/>
      <c r="F10200" s="34" t="s">
        <v>92</v>
      </c>
      <c r="G10200" s="35"/>
      <c r="H10200" s="33"/>
      <c r="I10200" s="45">
        <f>SUM(I10199)</f>
        <v>4093.6000000000004</v>
      </c>
    </row>
    <row r="10201" spans="2:13" ht="15" customHeight="1">
      <c r="C10201" s="27" t="s">
        <v>82</v>
      </c>
      <c r="D10201" s="27" t="s">
        <v>93</v>
      </c>
      <c r="E10201" s="28"/>
      <c r="F10201" s="28"/>
      <c r="G10201" s="28"/>
      <c r="H10201" s="33"/>
      <c r="I10201" s="36">
        <f>I10194+I10197+I10200</f>
        <v>674198.6</v>
      </c>
    </row>
    <row r="10202" spans="2:13" ht="15" customHeight="1">
      <c r="C10202" s="27" t="s">
        <v>83</v>
      </c>
      <c r="D10202" s="27" t="str">
        <f>+"Overhead &amp; Profit "&amp;$L$3*100&amp;"%"</f>
        <v>Overhead &amp; Profit 9,5%</v>
      </c>
      <c r="E10202" s="28"/>
      <c r="F10202" s="28"/>
      <c r="G10202" s="27">
        <f>$L$3</f>
        <v>9.5000000000000001E-2</v>
      </c>
      <c r="H10202" s="33"/>
      <c r="I10202" s="36">
        <f>G10202*I10201</f>
        <v>64048.866999999998</v>
      </c>
    </row>
    <row r="10203" spans="2:13" ht="15" customHeight="1">
      <c r="B10203" s="37" t="str">
        <f>+$M$18&amp;J10203</f>
        <v>PTP42</v>
      </c>
      <c r="C10203" s="27" t="s">
        <v>1</v>
      </c>
      <c r="D10203" s="27" t="s">
        <v>94</v>
      </c>
      <c r="E10203" s="28"/>
      <c r="F10203" s="28"/>
      <c r="G10203" s="28"/>
      <c r="H10203" s="33"/>
      <c r="I10203" s="36">
        <f>SUM(I10201:I10202)</f>
        <v>738247.46699999995</v>
      </c>
      <c r="J10203" s="21">
        <v>42</v>
      </c>
    </row>
    <row r="10204" spans="2:13" ht="15" customHeight="1">
      <c r="B10204" s="26"/>
    </row>
    <row r="10205" spans="2:13" ht="15" customHeight="1">
      <c r="B10205" s="26"/>
      <c r="C10205" s="21" t="str">
        <f>VLOOKUP(B10220,'REKAP ANALISA'!$C:$G,3,0)</f>
        <v>(K3) Pemotongan 1 buah pipa GIP Ø 600 mm</v>
      </c>
    </row>
    <row r="10206" spans="2:13" ht="15" customHeight="1">
      <c r="C10206" s="27" t="s">
        <v>0</v>
      </c>
      <c r="D10206" s="27" t="s">
        <v>60</v>
      </c>
      <c r="E10206" s="27" t="s">
        <v>59</v>
      </c>
      <c r="F10206" s="27" t="s">
        <v>61</v>
      </c>
      <c r="G10206" s="27" t="s">
        <v>62</v>
      </c>
      <c r="H10206" s="27" t="s">
        <v>85</v>
      </c>
      <c r="I10206" s="27" t="s">
        <v>86</v>
      </c>
    </row>
    <row r="10207" spans="2:13">
      <c r="C10207" s="27" t="s">
        <v>14</v>
      </c>
      <c r="D10207" s="27" t="s">
        <v>87</v>
      </c>
      <c r="E10207" s="28"/>
      <c r="F10207" s="28"/>
      <c r="G10207" s="28"/>
      <c r="H10207" s="28"/>
      <c r="I10207" s="28"/>
      <c r="M10207" s="21"/>
    </row>
    <row r="10208" spans="2:13">
      <c r="C10208" s="28"/>
      <c r="D10208" s="27" t="s">
        <v>53</v>
      </c>
      <c r="E10208" s="27" t="s">
        <v>63</v>
      </c>
      <c r="F10208" s="29" t="s">
        <v>50</v>
      </c>
      <c r="G10208" s="27">
        <v>0.86399999999999999</v>
      </c>
      <c r="H10208" s="30">
        <f>VLOOKUP(E10208,UPAH!$C:$F,4,0)</f>
        <v>93000</v>
      </c>
      <c r="I10208" s="31">
        <f t="shared" ref="I10208:I10210" si="1210">+G10208*H10208</f>
        <v>80352</v>
      </c>
      <c r="M10208" s="21"/>
    </row>
    <row r="10209" spans="2:13" ht="15" customHeight="1">
      <c r="C10209" s="28"/>
      <c r="D10209" s="27" t="s">
        <v>2787</v>
      </c>
      <c r="E10209" s="27" t="s">
        <v>64</v>
      </c>
      <c r="F10209" s="29" t="s">
        <v>50</v>
      </c>
      <c r="G10209" s="27">
        <v>0.432</v>
      </c>
      <c r="H10209" s="30">
        <f>VLOOKUP(E10209,UPAH!$C:$F,4,0)</f>
        <v>98000</v>
      </c>
      <c r="I10209" s="31">
        <f t="shared" si="1210"/>
        <v>42336</v>
      </c>
    </row>
    <row r="10210" spans="2:13" ht="15" customHeight="1">
      <c r="C10210" s="28"/>
      <c r="D10210" s="27" t="s">
        <v>49</v>
      </c>
      <c r="E10210" s="27" t="s">
        <v>66</v>
      </c>
      <c r="F10210" s="29" t="s">
        <v>50</v>
      </c>
      <c r="G10210" s="27">
        <v>8.5999999999999993E-2</v>
      </c>
      <c r="H10210" s="30">
        <f>VLOOKUP(E10210,UPAH!$C:$F,4,0)</f>
        <v>111000</v>
      </c>
      <c r="I10210" s="31">
        <f t="shared" si="1210"/>
        <v>9546</v>
      </c>
    </row>
    <row r="10211" spans="2:13" ht="15" customHeight="1">
      <c r="C10211" s="28"/>
      <c r="D10211" s="28"/>
      <c r="E10211" s="28"/>
      <c r="F10211" s="34" t="s">
        <v>88</v>
      </c>
      <c r="G10211" s="35"/>
      <c r="H10211" s="33"/>
      <c r="I10211" s="45">
        <f>SUM(I10208:I10210)</f>
        <v>132234</v>
      </c>
    </row>
    <row r="10212" spans="2:13" ht="15" customHeight="1">
      <c r="C10212" s="27" t="s">
        <v>80</v>
      </c>
      <c r="D10212" s="27" t="s">
        <v>89</v>
      </c>
      <c r="E10212" s="28"/>
      <c r="F10212" s="28"/>
      <c r="G10212" s="28"/>
      <c r="H10212" s="33"/>
      <c r="I10212" s="28"/>
    </row>
    <row r="10213" spans="2:13" ht="15" customHeight="1">
      <c r="C10213" s="28"/>
      <c r="D10213" s="27" t="s">
        <v>2875</v>
      </c>
      <c r="E10213" s="27" t="s">
        <v>2876</v>
      </c>
      <c r="F10213" s="30" t="str">
        <f>VLOOKUP(E10213,MATERIAL!$C:$F,3,0)</f>
        <v>m</v>
      </c>
      <c r="G10213" s="27">
        <v>1</v>
      </c>
      <c r="H10213" s="30">
        <f>VLOOKUP(E10213,MATERIAL!$C:$F,4,0)</f>
        <v>654000</v>
      </c>
      <c r="I10213" s="31">
        <f t="shared" ref="I10213" si="1211">+G10213*H10213</f>
        <v>654000</v>
      </c>
    </row>
    <row r="10214" spans="2:13" ht="15" customHeight="1">
      <c r="C10214" s="28"/>
      <c r="D10214" s="28"/>
      <c r="E10214" s="28"/>
      <c r="F10214" s="34" t="s">
        <v>90</v>
      </c>
      <c r="G10214" s="35"/>
      <c r="H10214" s="33"/>
      <c r="I10214" s="32">
        <f>SUM(I10213)</f>
        <v>654000</v>
      </c>
    </row>
    <row r="10215" spans="2:13" ht="15" customHeight="1">
      <c r="C10215" s="27" t="s">
        <v>81</v>
      </c>
      <c r="D10215" s="27" t="s">
        <v>91</v>
      </c>
      <c r="E10215" s="28"/>
      <c r="F10215" s="28"/>
      <c r="G10215" s="28"/>
      <c r="H10215" s="33"/>
      <c r="I10215" s="28"/>
    </row>
    <row r="10216" spans="2:13" ht="15" customHeight="1">
      <c r="C10216" s="28"/>
      <c r="D10216" s="27" t="s">
        <v>2954</v>
      </c>
      <c r="E10216" s="27" t="s">
        <v>2955</v>
      </c>
      <c r="F10216" s="27" t="s">
        <v>2792</v>
      </c>
      <c r="G10216" s="27">
        <v>8.5000000000000006E-2</v>
      </c>
      <c r="H10216" s="30">
        <f>VLOOKUP(E10216,[404]PERALATAN!$C:$F,4,0)</f>
        <v>60200</v>
      </c>
      <c r="I10216" s="31">
        <f t="shared" ref="I10216" si="1212">+G10216*H10216</f>
        <v>5117</v>
      </c>
    </row>
    <row r="10217" spans="2:13" ht="15" customHeight="1">
      <c r="C10217" s="28"/>
      <c r="D10217" s="28"/>
      <c r="E10217" s="28"/>
      <c r="F10217" s="34" t="s">
        <v>92</v>
      </c>
      <c r="G10217" s="35"/>
      <c r="H10217" s="33"/>
      <c r="I10217" s="45">
        <f>SUM(I10216)</f>
        <v>5117</v>
      </c>
    </row>
    <row r="10218" spans="2:13" ht="15" customHeight="1">
      <c r="C10218" s="27" t="s">
        <v>82</v>
      </c>
      <c r="D10218" s="27" t="s">
        <v>93</v>
      </c>
      <c r="E10218" s="28"/>
      <c r="F10218" s="28"/>
      <c r="G10218" s="28"/>
      <c r="H10218" s="33"/>
      <c r="I10218" s="36">
        <f>I10211+I10214+I10217</f>
        <v>791351</v>
      </c>
    </row>
    <row r="10219" spans="2:13" ht="15" customHeight="1">
      <c r="C10219" s="27" t="s">
        <v>83</v>
      </c>
      <c r="D10219" s="27" t="str">
        <f>+"Overhead &amp; Profit "&amp;$L$3*100&amp;"%"</f>
        <v>Overhead &amp; Profit 9,5%</v>
      </c>
      <c r="E10219" s="28"/>
      <c r="F10219" s="28"/>
      <c r="G10219" s="27">
        <f>$L$3</f>
        <v>9.5000000000000001E-2</v>
      </c>
      <c r="H10219" s="33"/>
      <c r="I10219" s="36">
        <f>G10219*I10218</f>
        <v>75178.345000000001</v>
      </c>
    </row>
    <row r="10220" spans="2:13" ht="15" customHeight="1">
      <c r="B10220" s="37" t="str">
        <f>+$M$18&amp;J10220</f>
        <v>PTP43</v>
      </c>
      <c r="C10220" s="27" t="s">
        <v>1</v>
      </c>
      <c r="D10220" s="27" t="s">
        <v>94</v>
      </c>
      <c r="E10220" s="28"/>
      <c r="F10220" s="28"/>
      <c r="G10220" s="28"/>
      <c r="H10220" s="33"/>
      <c r="I10220" s="36">
        <f>SUM(I10218:I10219)</f>
        <v>866529.34499999997</v>
      </c>
      <c r="J10220" s="21">
        <v>43</v>
      </c>
    </row>
    <row r="10221" spans="2:13" ht="15" customHeight="1">
      <c r="B10221" s="26"/>
    </row>
    <row r="10222" spans="2:13" ht="15" customHeight="1">
      <c r="B10222" s="26"/>
      <c r="C10222" s="21" t="str">
        <f>VLOOKUP(B10237,'REKAP ANALISA'!$C:$G,3,0)</f>
        <v>(K3) Pemotongan 1 buah pipa GIP Ø 800 mm</v>
      </c>
    </row>
    <row r="10223" spans="2:13" ht="15" customHeight="1">
      <c r="C10223" s="27" t="s">
        <v>0</v>
      </c>
      <c r="D10223" s="27" t="s">
        <v>60</v>
      </c>
      <c r="E10223" s="27" t="s">
        <v>59</v>
      </c>
      <c r="F10223" s="27" t="s">
        <v>61</v>
      </c>
      <c r="G10223" s="27" t="s">
        <v>62</v>
      </c>
      <c r="H10223" s="27" t="s">
        <v>85</v>
      </c>
      <c r="I10223" s="27" t="s">
        <v>86</v>
      </c>
    </row>
    <row r="10224" spans="2:13">
      <c r="C10224" s="27" t="s">
        <v>14</v>
      </c>
      <c r="D10224" s="27" t="s">
        <v>87</v>
      </c>
      <c r="E10224" s="28"/>
      <c r="F10224" s="28"/>
      <c r="G10224" s="28"/>
      <c r="H10224" s="28"/>
      <c r="I10224" s="28"/>
      <c r="M10224" s="21"/>
    </row>
    <row r="10225" spans="2:13">
      <c r="C10225" s="28"/>
      <c r="D10225" s="27" t="s">
        <v>53</v>
      </c>
      <c r="E10225" s="27" t="s">
        <v>63</v>
      </c>
      <c r="F10225" s="29" t="s">
        <v>50</v>
      </c>
      <c r="G10225" s="27">
        <v>1.5669999999999999</v>
      </c>
      <c r="H10225" s="30">
        <f>VLOOKUP(E10225,UPAH!$C:$F,4,0)</f>
        <v>93000</v>
      </c>
      <c r="I10225" s="31">
        <f t="shared" ref="I10225:I10227" si="1213">+G10225*H10225</f>
        <v>145731</v>
      </c>
      <c r="M10225" s="21"/>
    </row>
    <row r="10226" spans="2:13" ht="15" customHeight="1">
      <c r="C10226" s="28"/>
      <c r="D10226" s="27" t="s">
        <v>2787</v>
      </c>
      <c r="E10226" s="27" t="s">
        <v>64</v>
      </c>
      <c r="F10226" s="29" t="s">
        <v>50</v>
      </c>
      <c r="G10226" s="27">
        <v>0.78300000000000003</v>
      </c>
      <c r="H10226" s="30">
        <f>VLOOKUP(E10226,UPAH!$C:$F,4,0)</f>
        <v>98000</v>
      </c>
      <c r="I10226" s="31">
        <f t="shared" si="1213"/>
        <v>76734</v>
      </c>
    </row>
    <row r="10227" spans="2:13" ht="15" customHeight="1">
      <c r="C10227" s="28"/>
      <c r="D10227" s="27" t="s">
        <v>49</v>
      </c>
      <c r="E10227" s="27" t="s">
        <v>66</v>
      </c>
      <c r="F10227" s="29" t="s">
        <v>50</v>
      </c>
      <c r="G10227" s="27">
        <v>0.157</v>
      </c>
      <c r="H10227" s="30">
        <f>VLOOKUP(E10227,UPAH!$C:$F,4,0)</f>
        <v>111000</v>
      </c>
      <c r="I10227" s="31">
        <f t="shared" si="1213"/>
        <v>17427</v>
      </c>
    </row>
    <row r="10228" spans="2:13" ht="15" customHeight="1">
      <c r="C10228" s="28"/>
      <c r="D10228" s="28"/>
      <c r="E10228" s="28"/>
      <c r="F10228" s="34" t="s">
        <v>88</v>
      </c>
      <c r="G10228" s="35"/>
      <c r="H10228" s="33"/>
      <c r="I10228" s="45">
        <f>SUM(I10225:I10227)</f>
        <v>239892</v>
      </c>
    </row>
    <row r="10229" spans="2:13" ht="15" customHeight="1">
      <c r="C10229" s="27" t="s">
        <v>80</v>
      </c>
      <c r="D10229" s="27" t="s">
        <v>89</v>
      </c>
      <c r="E10229" s="28"/>
      <c r="F10229" s="28"/>
      <c r="G10229" s="28"/>
      <c r="H10229" s="33"/>
      <c r="I10229" s="28"/>
    </row>
    <row r="10230" spans="2:13" ht="15" customHeight="1">
      <c r="C10230" s="28"/>
      <c r="D10230" s="27" t="s">
        <v>2877</v>
      </c>
      <c r="E10230" s="27" t="s">
        <v>2878</v>
      </c>
      <c r="F10230" s="30" t="str">
        <f>VLOOKUP(E10230,MATERIAL!$C:$F,3,0)</f>
        <v>m</v>
      </c>
      <c r="G10230" s="27">
        <v>1</v>
      </c>
      <c r="H10230" s="30">
        <f>VLOOKUP(E10230,MATERIAL!$C:$F,4,0)</f>
        <v>870000</v>
      </c>
      <c r="I10230" s="31">
        <f t="shared" ref="I10230" si="1214">+G10230*H10230</f>
        <v>870000</v>
      </c>
    </row>
    <row r="10231" spans="2:13" ht="15" customHeight="1">
      <c r="C10231" s="28"/>
      <c r="D10231" s="28"/>
      <c r="E10231" s="28"/>
      <c r="F10231" s="34" t="s">
        <v>90</v>
      </c>
      <c r="G10231" s="35"/>
      <c r="H10231" s="33"/>
      <c r="I10231" s="32">
        <f>SUM(I10230)</f>
        <v>870000</v>
      </c>
    </row>
    <row r="10232" spans="2:13" ht="15" customHeight="1">
      <c r="C10232" s="27" t="s">
        <v>81</v>
      </c>
      <c r="D10232" s="27" t="s">
        <v>91</v>
      </c>
      <c r="E10232" s="28"/>
      <c r="F10232" s="28"/>
      <c r="G10232" s="28"/>
      <c r="H10232" s="33"/>
      <c r="I10232" s="28"/>
    </row>
    <row r="10233" spans="2:13" ht="15" customHeight="1">
      <c r="C10233" s="28"/>
      <c r="D10233" s="27" t="s">
        <v>2954</v>
      </c>
      <c r="E10233" s="27" t="s">
        <v>2955</v>
      </c>
      <c r="F10233" s="27" t="s">
        <v>2792</v>
      </c>
      <c r="G10233" s="27">
        <v>8.5000000000000006E-2</v>
      </c>
      <c r="H10233" s="30">
        <f>VLOOKUP(E10233,[404]PERALATAN!$C:$F,4,0)</f>
        <v>60200</v>
      </c>
      <c r="I10233" s="31">
        <f t="shared" ref="I10233" si="1215">+G10233*H10233</f>
        <v>5117</v>
      </c>
    </row>
    <row r="10234" spans="2:13" ht="15" customHeight="1">
      <c r="C10234" s="28"/>
      <c r="D10234" s="28"/>
      <c r="E10234" s="28"/>
      <c r="F10234" s="34" t="s">
        <v>92</v>
      </c>
      <c r="G10234" s="35"/>
      <c r="H10234" s="33"/>
      <c r="I10234" s="45">
        <f>SUM(I10233)</f>
        <v>5117</v>
      </c>
    </row>
    <row r="10235" spans="2:13" ht="15" customHeight="1">
      <c r="C10235" s="27" t="s">
        <v>82</v>
      </c>
      <c r="D10235" s="27" t="s">
        <v>93</v>
      </c>
      <c r="E10235" s="28"/>
      <c r="F10235" s="28"/>
      <c r="G10235" s="28"/>
      <c r="H10235" s="33"/>
      <c r="I10235" s="36">
        <f>I10228+I10231+I10234</f>
        <v>1115009</v>
      </c>
    </row>
    <row r="10236" spans="2:13" ht="15" customHeight="1">
      <c r="C10236" s="27" t="s">
        <v>83</v>
      </c>
      <c r="D10236" s="27" t="str">
        <f>+"Overhead &amp; Profit "&amp;$L$3*100&amp;"%"</f>
        <v>Overhead &amp; Profit 9,5%</v>
      </c>
      <c r="E10236" s="28"/>
      <c r="F10236" s="28"/>
      <c r="G10236" s="27">
        <f>$L$3</f>
        <v>9.5000000000000001E-2</v>
      </c>
      <c r="H10236" s="33"/>
      <c r="I10236" s="36">
        <f>G10236*I10235</f>
        <v>105925.855</v>
      </c>
    </row>
    <row r="10237" spans="2:13" ht="15" customHeight="1">
      <c r="B10237" s="37" t="str">
        <f>+$M$18&amp;J10237</f>
        <v>PTP44</v>
      </c>
      <c r="C10237" s="27" t="s">
        <v>1</v>
      </c>
      <c r="D10237" s="27" t="s">
        <v>94</v>
      </c>
      <c r="E10237" s="28"/>
      <c r="F10237" s="28"/>
      <c r="G10237" s="28"/>
      <c r="H10237" s="33"/>
      <c r="I10237" s="36">
        <f>SUM(I10235:I10236)</f>
        <v>1220934.855</v>
      </c>
      <c r="J10237" s="21">
        <v>44</v>
      </c>
    </row>
    <row r="10238" spans="2:13" ht="15" customHeight="1">
      <c r="B10238" s="26"/>
    </row>
    <row r="10239" spans="2:13" ht="15" customHeight="1">
      <c r="B10239" s="26"/>
      <c r="C10239" s="21" t="str">
        <f>VLOOKUP(B10254,'REKAP ANALISA'!$C:$G,3,0)</f>
        <v>(K3) Pemotongan 1 buah pipa GIP Ø 900 mm</v>
      </c>
    </row>
    <row r="10240" spans="2:13" ht="15" customHeight="1">
      <c r="C10240" s="27" t="s">
        <v>0</v>
      </c>
      <c r="D10240" s="27" t="s">
        <v>60</v>
      </c>
      <c r="E10240" s="27" t="s">
        <v>59</v>
      </c>
      <c r="F10240" s="27" t="s">
        <v>61</v>
      </c>
      <c r="G10240" s="27" t="s">
        <v>62</v>
      </c>
      <c r="H10240" s="27" t="s">
        <v>85</v>
      </c>
      <c r="I10240" s="27" t="s">
        <v>86</v>
      </c>
    </row>
    <row r="10241" spans="2:13">
      <c r="C10241" s="27" t="s">
        <v>14</v>
      </c>
      <c r="D10241" s="27" t="s">
        <v>87</v>
      </c>
      <c r="E10241" s="28"/>
      <c r="F10241" s="28"/>
      <c r="G10241" s="28"/>
      <c r="H10241" s="28"/>
      <c r="I10241" s="28"/>
      <c r="M10241" s="21"/>
    </row>
    <row r="10242" spans="2:13">
      <c r="C10242" s="28"/>
      <c r="D10242" s="27" t="s">
        <v>53</v>
      </c>
      <c r="E10242" s="27" t="s">
        <v>63</v>
      </c>
      <c r="F10242" s="29" t="s">
        <v>50</v>
      </c>
      <c r="G10242" s="27">
        <v>1.77</v>
      </c>
      <c r="H10242" s="30">
        <f>VLOOKUP(E10242,UPAH!$C:$F,4,0)</f>
        <v>93000</v>
      </c>
      <c r="I10242" s="31">
        <f t="shared" ref="I10242:I10244" si="1216">+G10242*H10242</f>
        <v>164610</v>
      </c>
      <c r="M10242" s="21"/>
    </row>
    <row r="10243" spans="2:13" ht="15" customHeight="1">
      <c r="C10243" s="28"/>
      <c r="D10243" s="27" t="s">
        <v>2787</v>
      </c>
      <c r="E10243" s="27" t="s">
        <v>64</v>
      </c>
      <c r="F10243" s="29" t="s">
        <v>50</v>
      </c>
      <c r="G10243" s="27">
        <v>0.88500000000000001</v>
      </c>
      <c r="H10243" s="30">
        <f>VLOOKUP(E10243,UPAH!$C:$F,4,0)</f>
        <v>98000</v>
      </c>
      <c r="I10243" s="31">
        <f t="shared" si="1216"/>
        <v>86730</v>
      </c>
    </row>
    <row r="10244" spans="2:13" ht="15" customHeight="1">
      <c r="C10244" s="28"/>
      <c r="D10244" s="27" t="s">
        <v>49</v>
      </c>
      <c r="E10244" s="27" t="s">
        <v>66</v>
      </c>
      <c r="F10244" s="29" t="s">
        <v>50</v>
      </c>
      <c r="G10244" s="27">
        <v>0.17699999999999999</v>
      </c>
      <c r="H10244" s="30">
        <f>VLOOKUP(E10244,UPAH!$C:$F,4,0)</f>
        <v>111000</v>
      </c>
      <c r="I10244" s="31">
        <f t="shared" si="1216"/>
        <v>19647</v>
      </c>
    </row>
    <row r="10245" spans="2:13" ht="15" customHeight="1">
      <c r="C10245" s="28"/>
      <c r="D10245" s="28"/>
      <c r="E10245" s="28"/>
      <c r="F10245" s="34" t="s">
        <v>88</v>
      </c>
      <c r="G10245" s="35"/>
      <c r="H10245" s="33"/>
      <c r="I10245" s="45">
        <f>SUM(I10242:I10244)</f>
        <v>270987</v>
      </c>
    </row>
    <row r="10246" spans="2:13" ht="15" customHeight="1">
      <c r="C10246" s="27" t="s">
        <v>80</v>
      </c>
      <c r="D10246" s="27" t="s">
        <v>89</v>
      </c>
      <c r="E10246" s="28"/>
      <c r="F10246" s="28"/>
      <c r="G10246" s="28"/>
      <c r="H10246" s="33"/>
      <c r="I10246" s="28"/>
    </row>
    <row r="10247" spans="2:13" ht="15" customHeight="1">
      <c r="C10247" s="28"/>
      <c r="D10247" s="27" t="s">
        <v>2879</v>
      </c>
      <c r="E10247" s="27" t="s">
        <v>2880</v>
      </c>
      <c r="F10247" s="30" t="str">
        <f>VLOOKUP(E10247,MATERIAL!$C:$F,3,0)</f>
        <v>m</v>
      </c>
      <c r="G10247" s="27">
        <v>1</v>
      </c>
      <c r="H10247" s="30">
        <f>VLOOKUP(E10247,MATERIAL!$C:$F,4,0)</f>
        <v>1016000</v>
      </c>
      <c r="I10247" s="31">
        <f t="shared" ref="I10247" si="1217">+G10247*H10247</f>
        <v>1016000</v>
      </c>
    </row>
    <row r="10248" spans="2:13" ht="15" customHeight="1">
      <c r="C10248" s="28"/>
      <c r="D10248" s="28"/>
      <c r="E10248" s="28"/>
      <c r="F10248" s="34" t="s">
        <v>90</v>
      </c>
      <c r="G10248" s="35"/>
      <c r="H10248" s="33"/>
      <c r="I10248" s="32">
        <f>SUM(I10247)</f>
        <v>1016000</v>
      </c>
    </row>
    <row r="10249" spans="2:13" ht="15" customHeight="1">
      <c r="C10249" s="27" t="s">
        <v>81</v>
      </c>
      <c r="D10249" s="27" t="s">
        <v>91</v>
      </c>
      <c r="E10249" s="28"/>
      <c r="F10249" s="28"/>
      <c r="G10249" s="28"/>
      <c r="H10249" s="33"/>
      <c r="I10249" s="28"/>
    </row>
    <row r="10250" spans="2:13" ht="15" customHeight="1">
      <c r="C10250" s="28"/>
      <c r="D10250" s="27" t="s">
        <v>2954</v>
      </c>
      <c r="E10250" s="27" t="s">
        <v>2955</v>
      </c>
      <c r="F10250" s="27" t="s">
        <v>2792</v>
      </c>
      <c r="G10250" s="27">
        <v>8.5000000000000006E-2</v>
      </c>
      <c r="H10250" s="30">
        <f>VLOOKUP(E10250,[404]PERALATAN!$C:$F,4,0)</f>
        <v>60200</v>
      </c>
      <c r="I10250" s="31">
        <f t="shared" ref="I10250" si="1218">+G10250*H10250</f>
        <v>5117</v>
      </c>
    </row>
    <row r="10251" spans="2:13" ht="15" customHeight="1">
      <c r="C10251" s="28"/>
      <c r="D10251" s="28"/>
      <c r="E10251" s="28"/>
      <c r="F10251" s="34" t="s">
        <v>92</v>
      </c>
      <c r="G10251" s="35"/>
      <c r="H10251" s="33"/>
      <c r="I10251" s="45">
        <f>SUM(I10250)</f>
        <v>5117</v>
      </c>
    </row>
    <row r="10252" spans="2:13" ht="15" customHeight="1">
      <c r="C10252" s="27" t="s">
        <v>82</v>
      </c>
      <c r="D10252" s="27" t="s">
        <v>93</v>
      </c>
      <c r="E10252" s="28"/>
      <c r="F10252" s="28"/>
      <c r="G10252" s="28"/>
      <c r="H10252" s="33"/>
      <c r="I10252" s="36">
        <f>I10245+I10248+I10251</f>
        <v>1292104</v>
      </c>
    </row>
    <row r="10253" spans="2:13" ht="15" customHeight="1">
      <c r="C10253" s="27" t="s">
        <v>83</v>
      </c>
      <c r="D10253" s="27" t="str">
        <f>+"Overhead &amp; Profit "&amp;$L$3*100&amp;"%"</f>
        <v>Overhead &amp; Profit 9,5%</v>
      </c>
      <c r="E10253" s="28"/>
      <c r="F10253" s="28"/>
      <c r="G10253" s="27">
        <f>$L$3</f>
        <v>9.5000000000000001E-2</v>
      </c>
      <c r="H10253" s="33"/>
      <c r="I10253" s="36">
        <f>G10253*I10252</f>
        <v>122749.88</v>
      </c>
    </row>
    <row r="10254" spans="2:13" ht="15" customHeight="1">
      <c r="B10254" s="37" t="str">
        <f>+$M$18&amp;J10254</f>
        <v>PTP45</v>
      </c>
      <c r="C10254" s="27" t="s">
        <v>1</v>
      </c>
      <c r="D10254" s="27" t="s">
        <v>94</v>
      </c>
      <c r="E10254" s="28"/>
      <c r="F10254" s="28"/>
      <c r="G10254" s="28"/>
      <c r="H10254" s="33"/>
      <c r="I10254" s="36">
        <f>SUM(I10252:I10253)</f>
        <v>1414853.88</v>
      </c>
      <c r="J10254" s="21">
        <v>45</v>
      </c>
    </row>
    <row r="10255" spans="2:13" ht="15" customHeight="1">
      <c r="B10255" s="26"/>
    </row>
    <row r="10256" spans="2:13" ht="15" customHeight="1">
      <c r="B10256" s="26"/>
      <c r="C10256" s="21" t="str">
        <f>VLOOKUP(B10271,'REKAP ANALISA'!$C:$G,3,0)</f>
        <v>(K3) Pemotongan 1 buah pipa GIP Ø 1000 mm</v>
      </c>
    </row>
    <row r="10257" spans="2:13" ht="15" customHeight="1">
      <c r="C10257" s="27" t="s">
        <v>0</v>
      </c>
      <c r="D10257" s="27" t="s">
        <v>60</v>
      </c>
      <c r="E10257" s="27" t="s">
        <v>59</v>
      </c>
      <c r="F10257" s="27" t="s">
        <v>61</v>
      </c>
      <c r="G10257" s="27" t="s">
        <v>62</v>
      </c>
      <c r="H10257" s="27" t="s">
        <v>85</v>
      </c>
      <c r="I10257" s="27" t="s">
        <v>86</v>
      </c>
    </row>
    <row r="10258" spans="2:13">
      <c r="C10258" s="27" t="s">
        <v>14</v>
      </c>
      <c r="D10258" s="27" t="s">
        <v>87</v>
      </c>
      <c r="E10258" s="28"/>
      <c r="F10258" s="28"/>
      <c r="G10258" s="28"/>
      <c r="H10258" s="28"/>
      <c r="I10258" s="28"/>
      <c r="M10258" s="21"/>
    </row>
    <row r="10259" spans="2:13">
      <c r="C10259" s="28"/>
      <c r="D10259" s="27" t="s">
        <v>53</v>
      </c>
      <c r="E10259" s="27" t="s">
        <v>63</v>
      </c>
      <c r="F10259" s="29" t="s">
        <v>50</v>
      </c>
      <c r="G10259" s="27">
        <v>1.974</v>
      </c>
      <c r="H10259" s="30">
        <f>VLOOKUP(E10259,UPAH!$C:$F,4,0)</f>
        <v>93000</v>
      </c>
      <c r="I10259" s="31">
        <f t="shared" ref="I10259:I10261" si="1219">+G10259*H10259</f>
        <v>183582</v>
      </c>
      <c r="M10259" s="21"/>
    </row>
    <row r="10260" spans="2:13" ht="15" customHeight="1">
      <c r="C10260" s="28"/>
      <c r="D10260" s="27" t="s">
        <v>2787</v>
      </c>
      <c r="E10260" s="27" t="s">
        <v>64</v>
      </c>
      <c r="F10260" s="29" t="s">
        <v>50</v>
      </c>
      <c r="G10260" s="27">
        <v>0.98699999999999999</v>
      </c>
      <c r="H10260" s="30">
        <f>VLOOKUP(E10260,UPAH!$C:$F,4,0)</f>
        <v>98000</v>
      </c>
      <c r="I10260" s="31">
        <f t="shared" si="1219"/>
        <v>96726</v>
      </c>
    </row>
    <row r="10261" spans="2:13" ht="15" customHeight="1">
      <c r="C10261" s="28"/>
      <c r="D10261" s="27" t="s">
        <v>49</v>
      </c>
      <c r="E10261" s="27" t="s">
        <v>66</v>
      </c>
      <c r="F10261" s="29" t="s">
        <v>50</v>
      </c>
      <c r="G10261" s="27">
        <v>0.19700000000000001</v>
      </c>
      <c r="H10261" s="30">
        <f>VLOOKUP(E10261,UPAH!$C:$F,4,0)</f>
        <v>111000</v>
      </c>
      <c r="I10261" s="31">
        <f t="shared" si="1219"/>
        <v>21867</v>
      </c>
    </row>
    <row r="10262" spans="2:13" ht="15" customHeight="1">
      <c r="C10262" s="28"/>
      <c r="D10262" s="28"/>
      <c r="E10262" s="28"/>
      <c r="F10262" s="34" t="s">
        <v>88</v>
      </c>
      <c r="G10262" s="35"/>
      <c r="H10262" s="33"/>
      <c r="I10262" s="45">
        <f>SUM(I10259:I10261)</f>
        <v>302175</v>
      </c>
    </row>
    <row r="10263" spans="2:13" ht="15" customHeight="1">
      <c r="C10263" s="27" t="s">
        <v>80</v>
      </c>
      <c r="D10263" s="27" t="s">
        <v>89</v>
      </c>
      <c r="E10263" s="28"/>
      <c r="F10263" s="28"/>
      <c r="G10263" s="28"/>
      <c r="H10263" s="33"/>
      <c r="I10263" s="28"/>
    </row>
    <row r="10264" spans="2:13" ht="15" customHeight="1">
      <c r="C10264" s="28"/>
      <c r="D10264" s="27" t="s">
        <v>2881</v>
      </c>
      <c r="E10264" s="27" t="s">
        <v>2882</v>
      </c>
      <c r="F10264" s="30" t="str">
        <f>VLOOKUP(E10264,MATERIAL!$C:$F,3,0)</f>
        <v>m</v>
      </c>
      <c r="G10264" s="27">
        <v>1</v>
      </c>
      <c r="H10264" s="30">
        <f>VLOOKUP(E10264,MATERIAL!$C:$F,4,0)</f>
        <v>1087400</v>
      </c>
      <c r="I10264" s="31">
        <f t="shared" ref="I10264" si="1220">+G10264*H10264</f>
        <v>1087400</v>
      </c>
    </row>
    <row r="10265" spans="2:13" ht="15" customHeight="1">
      <c r="C10265" s="28"/>
      <c r="D10265" s="28"/>
      <c r="E10265" s="28"/>
      <c r="F10265" s="34" t="s">
        <v>90</v>
      </c>
      <c r="G10265" s="35"/>
      <c r="H10265" s="33"/>
      <c r="I10265" s="32">
        <f>SUM(I10264)</f>
        <v>1087400</v>
      </c>
    </row>
    <row r="10266" spans="2:13" ht="15" customHeight="1">
      <c r="C10266" s="27" t="s">
        <v>81</v>
      </c>
      <c r="D10266" s="27" t="s">
        <v>91</v>
      </c>
      <c r="E10266" s="28"/>
      <c r="F10266" s="28"/>
      <c r="G10266" s="28"/>
      <c r="H10266" s="33"/>
      <c r="I10266" s="28"/>
    </row>
    <row r="10267" spans="2:13" ht="15" customHeight="1">
      <c r="C10267" s="28"/>
      <c r="D10267" s="27" t="s">
        <v>2954</v>
      </c>
      <c r="E10267" s="27" t="s">
        <v>2955</v>
      </c>
      <c r="F10267" s="27" t="s">
        <v>2792</v>
      </c>
      <c r="G10267" s="27">
        <v>0.10199999999999999</v>
      </c>
      <c r="H10267" s="30">
        <f>VLOOKUP(E10267,[404]PERALATAN!$C:$F,4,0)</f>
        <v>60200</v>
      </c>
      <c r="I10267" s="31">
        <f t="shared" ref="I10267" si="1221">+G10267*H10267</f>
        <v>6140.4</v>
      </c>
    </row>
    <row r="10268" spans="2:13" ht="15" customHeight="1">
      <c r="C10268" s="28"/>
      <c r="D10268" s="28"/>
      <c r="E10268" s="28"/>
      <c r="F10268" s="34" t="s">
        <v>92</v>
      </c>
      <c r="G10268" s="35"/>
      <c r="H10268" s="33"/>
      <c r="I10268" s="45">
        <f>SUM(I10267)</f>
        <v>6140.4</v>
      </c>
    </row>
    <row r="10269" spans="2:13" ht="15" customHeight="1">
      <c r="C10269" s="27" t="s">
        <v>82</v>
      </c>
      <c r="D10269" s="27" t="s">
        <v>93</v>
      </c>
      <c r="E10269" s="28"/>
      <c r="F10269" s="28"/>
      <c r="G10269" s="28"/>
      <c r="H10269" s="33"/>
      <c r="I10269" s="36">
        <f>I10262+I10265+I10268</f>
        <v>1395715.4</v>
      </c>
    </row>
    <row r="10270" spans="2:13" ht="15" customHeight="1">
      <c r="C10270" s="27" t="s">
        <v>83</v>
      </c>
      <c r="D10270" s="27" t="str">
        <f>+"Overhead &amp; Profit "&amp;$L$3*100&amp;"%"</f>
        <v>Overhead &amp; Profit 9,5%</v>
      </c>
      <c r="E10270" s="28"/>
      <c r="F10270" s="28"/>
      <c r="G10270" s="27">
        <f>$L$3</f>
        <v>9.5000000000000001E-2</v>
      </c>
      <c r="H10270" s="33"/>
      <c r="I10270" s="36">
        <f>G10270*I10269</f>
        <v>132592.96299999999</v>
      </c>
    </row>
    <row r="10271" spans="2:13" ht="15" customHeight="1">
      <c r="B10271" s="37" t="str">
        <f>+$M$18&amp;J10271</f>
        <v>PTP46</v>
      </c>
      <c r="C10271" s="27" t="s">
        <v>1</v>
      </c>
      <c r="D10271" s="27" t="s">
        <v>94</v>
      </c>
      <c r="E10271" s="28"/>
      <c r="F10271" s="28"/>
      <c r="G10271" s="28"/>
      <c r="H10271" s="33"/>
      <c r="I10271" s="36">
        <f>SUM(I10269:I10270)</f>
        <v>1528308.3629999999</v>
      </c>
      <c r="J10271" s="21">
        <v>46</v>
      </c>
    </row>
    <row r="10272" spans="2:13" ht="15" customHeight="1">
      <c r="B10272" s="26"/>
    </row>
    <row r="10273" spans="2:13" ht="15" customHeight="1">
      <c r="B10273" s="26"/>
      <c r="C10273" s="21" t="str">
        <f>VLOOKUP(B10288,'REKAP ANALISA'!$C:$G,3,0)</f>
        <v>(K3) Pemotongan 1 buah pipa GIP Ø 1100 mm</v>
      </c>
    </row>
    <row r="10274" spans="2:13" ht="15" customHeight="1">
      <c r="C10274" s="27" t="s">
        <v>0</v>
      </c>
      <c r="D10274" s="27" t="s">
        <v>60</v>
      </c>
      <c r="E10274" s="27" t="s">
        <v>59</v>
      </c>
      <c r="F10274" s="27" t="s">
        <v>61</v>
      </c>
      <c r="G10274" s="27" t="s">
        <v>62</v>
      </c>
      <c r="H10274" s="27" t="s">
        <v>85</v>
      </c>
      <c r="I10274" s="27" t="s">
        <v>86</v>
      </c>
    </row>
    <row r="10275" spans="2:13">
      <c r="C10275" s="27" t="s">
        <v>14</v>
      </c>
      <c r="D10275" s="27" t="s">
        <v>87</v>
      </c>
      <c r="E10275" s="28"/>
      <c r="F10275" s="28"/>
      <c r="G10275" s="28"/>
      <c r="H10275" s="28"/>
      <c r="I10275" s="28"/>
      <c r="M10275" s="21"/>
    </row>
    <row r="10276" spans="2:13">
      <c r="C10276" s="28"/>
      <c r="D10276" s="27" t="s">
        <v>53</v>
      </c>
      <c r="E10276" s="27" t="s">
        <v>63</v>
      </c>
      <c r="F10276" s="29" t="s">
        <v>50</v>
      </c>
      <c r="G10276" s="27">
        <v>2.1779999999999999</v>
      </c>
      <c r="H10276" s="30">
        <f>VLOOKUP(E10276,UPAH!$C:$F,4,0)</f>
        <v>93000</v>
      </c>
      <c r="I10276" s="31">
        <f t="shared" ref="I10276:I10278" si="1222">+G10276*H10276</f>
        <v>202554</v>
      </c>
      <c r="M10276" s="21"/>
    </row>
    <row r="10277" spans="2:13" ht="15" customHeight="1">
      <c r="C10277" s="28"/>
      <c r="D10277" s="27" t="s">
        <v>2787</v>
      </c>
      <c r="E10277" s="27" t="s">
        <v>64</v>
      </c>
      <c r="F10277" s="29" t="s">
        <v>50</v>
      </c>
      <c r="G10277" s="27">
        <v>1.089</v>
      </c>
      <c r="H10277" s="30">
        <f>VLOOKUP(E10277,UPAH!$C:$F,4,0)</f>
        <v>98000</v>
      </c>
      <c r="I10277" s="31">
        <f t="shared" si="1222"/>
        <v>106722</v>
      </c>
    </row>
    <row r="10278" spans="2:13" ht="15" customHeight="1">
      <c r="C10278" s="28"/>
      <c r="D10278" s="27" t="s">
        <v>49</v>
      </c>
      <c r="E10278" s="27" t="s">
        <v>66</v>
      </c>
      <c r="F10278" s="29" t="s">
        <v>50</v>
      </c>
      <c r="G10278" s="27">
        <v>0.218</v>
      </c>
      <c r="H10278" s="30">
        <f>VLOOKUP(E10278,UPAH!$C:$F,4,0)</f>
        <v>111000</v>
      </c>
      <c r="I10278" s="31">
        <f t="shared" si="1222"/>
        <v>24198</v>
      </c>
    </row>
    <row r="10279" spans="2:13" ht="15" customHeight="1">
      <c r="C10279" s="28"/>
      <c r="D10279" s="28"/>
      <c r="E10279" s="28"/>
      <c r="F10279" s="34" t="s">
        <v>88</v>
      </c>
      <c r="G10279" s="35"/>
      <c r="H10279" s="33"/>
      <c r="I10279" s="45">
        <f>SUM(I10276:I10278)</f>
        <v>333474</v>
      </c>
    </row>
    <row r="10280" spans="2:13" ht="15" customHeight="1">
      <c r="C10280" s="27" t="s">
        <v>80</v>
      </c>
      <c r="D10280" s="27" t="s">
        <v>89</v>
      </c>
      <c r="E10280" s="28"/>
      <c r="F10280" s="28"/>
      <c r="G10280" s="28"/>
      <c r="H10280" s="33"/>
      <c r="I10280" s="28"/>
    </row>
    <row r="10281" spans="2:13" ht="15" customHeight="1">
      <c r="C10281" s="28"/>
      <c r="D10281" s="27" t="s">
        <v>2883</v>
      </c>
      <c r="E10281" s="27" t="s">
        <v>2884</v>
      </c>
      <c r="F10281" s="30" t="str">
        <f>VLOOKUP(E10281,MATERIAL!$C:$F,3,0)</f>
        <v>bh</v>
      </c>
      <c r="G10281" s="27">
        <v>1</v>
      </c>
      <c r="H10281" s="30">
        <f>VLOOKUP(E10281,MATERIAL!$C:$F,4,0)</f>
        <v>1399100</v>
      </c>
      <c r="I10281" s="31">
        <f t="shared" ref="I10281" si="1223">+G10281*H10281</f>
        <v>1399100</v>
      </c>
    </row>
    <row r="10282" spans="2:13" ht="15" customHeight="1">
      <c r="C10282" s="28"/>
      <c r="D10282" s="28"/>
      <c r="E10282" s="28"/>
      <c r="F10282" s="34" t="s">
        <v>90</v>
      </c>
      <c r="G10282" s="35"/>
      <c r="H10282" s="33"/>
      <c r="I10282" s="32">
        <f>SUM(I10281)</f>
        <v>1399100</v>
      </c>
    </row>
    <row r="10283" spans="2:13" ht="15" customHeight="1">
      <c r="C10283" s="27" t="s">
        <v>81</v>
      </c>
      <c r="D10283" s="27" t="s">
        <v>91</v>
      </c>
      <c r="E10283" s="28"/>
      <c r="F10283" s="28"/>
      <c r="G10283" s="28"/>
      <c r="H10283" s="33"/>
      <c r="I10283" s="28"/>
    </row>
    <row r="10284" spans="2:13" ht="15" customHeight="1">
      <c r="C10284" s="28"/>
      <c r="D10284" s="27" t="s">
        <v>2954</v>
      </c>
      <c r="E10284" s="27" t="s">
        <v>2955</v>
      </c>
      <c r="F10284" s="27" t="s">
        <v>2792</v>
      </c>
      <c r="G10284" s="27">
        <v>0.10199999999999999</v>
      </c>
      <c r="H10284" s="30">
        <f>VLOOKUP(E10284,[404]PERALATAN!$C:$F,4,0)</f>
        <v>60200</v>
      </c>
      <c r="I10284" s="31">
        <f t="shared" ref="I10284" si="1224">+G10284*H10284</f>
        <v>6140.4</v>
      </c>
    </row>
    <row r="10285" spans="2:13" ht="15" customHeight="1">
      <c r="C10285" s="28"/>
      <c r="D10285" s="28"/>
      <c r="E10285" s="28"/>
      <c r="F10285" s="34" t="s">
        <v>92</v>
      </c>
      <c r="G10285" s="35"/>
      <c r="H10285" s="33"/>
      <c r="I10285" s="45">
        <f>SUM(I10284)</f>
        <v>6140.4</v>
      </c>
    </row>
    <row r="10286" spans="2:13" ht="15" customHeight="1">
      <c r="C10286" s="27" t="s">
        <v>82</v>
      </c>
      <c r="D10286" s="27" t="s">
        <v>93</v>
      </c>
      <c r="E10286" s="28"/>
      <c r="F10286" s="28"/>
      <c r="G10286" s="28"/>
      <c r="H10286" s="33"/>
      <c r="I10286" s="36">
        <f>I10279+I10282+I10285</f>
        <v>1738714.4</v>
      </c>
    </row>
    <row r="10287" spans="2:13" ht="15" customHeight="1">
      <c r="C10287" s="27" t="s">
        <v>83</v>
      </c>
      <c r="D10287" s="27" t="str">
        <f>+"Overhead &amp; Profit "&amp;$L$3*100&amp;"%"</f>
        <v>Overhead &amp; Profit 9,5%</v>
      </c>
      <c r="E10287" s="28"/>
      <c r="F10287" s="28"/>
      <c r="G10287" s="27">
        <f>$L$3</f>
        <v>9.5000000000000001E-2</v>
      </c>
      <c r="H10287" s="33"/>
      <c r="I10287" s="36">
        <f>G10287*I10286</f>
        <v>165177.86799999999</v>
      </c>
    </row>
    <row r="10288" spans="2:13" ht="15" customHeight="1">
      <c r="B10288" s="37" t="str">
        <f>+$M$18&amp;J10288</f>
        <v>PTP47</v>
      </c>
      <c r="C10288" s="27" t="s">
        <v>1</v>
      </c>
      <c r="D10288" s="27" t="s">
        <v>94</v>
      </c>
      <c r="E10288" s="28"/>
      <c r="F10288" s="28"/>
      <c r="G10288" s="28"/>
      <c r="H10288" s="33"/>
      <c r="I10288" s="36">
        <f>SUM(I10286:I10287)</f>
        <v>1903892.2679999999</v>
      </c>
      <c r="J10288" s="21">
        <v>47</v>
      </c>
    </row>
    <row r="10289" spans="2:13" ht="15" customHeight="1">
      <c r="B10289" s="26"/>
    </row>
    <row r="10290" spans="2:13" ht="15" customHeight="1">
      <c r="B10290" s="26"/>
      <c r="C10290" s="21" t="str">
        <f>VLOOKUP(B10305,'REKAP ANALISA'!$C:$G,3,0)</f>
        <v>(K3) Pemotongan 1 buah pipa GIP Ø 1200 mm</v>
      </c>
    </row>
    <row r="10291" spans="2:13" ht="15" customHeight="1">
      <c r="C10291" s="27" t="s">
        <v>0</v>
      </c>
      <c r="D10291" s="27" t="s">
        <v>60</v>
      </c>
      <c r="E10291" s="27" t="s">
        <v>59</v>
      </c>
      <c r="F10291" s="27" t="s">
        <v>61</v>
      </c>
      <c r="G10291" s="27" t="s">
        <v>62</v>
      </c>
      <c r="H10291" s="27" t="s">
        <v>85</v>
      </c>
      <c r="I10291" s="27" t="s">
        <v>86</v>
      </c>
    </row>
    <row r="10292" spans="2:13">
      <c r="C10292" s="27" t="s">
        <v>14</v>
      </c>
      <c r="D10292" s="27" t="s">
        <v>87</v>
      </c>
      <c r="E10292" s="28"/>
      <c r="F10292" s="28"/>
      <c r="G10292" s="28"/>
      <c r="H10292" s="28"/>
      <c r="I10292" s="28"/>
      <c r="M10292" s="21"/>
    </row>
    <row r="10293" spans="2:13">
      <c r="C10293" s="28"/>
      <c r="D10293" s="27" t="s">
        <v>53</v>
      </c>
      <c r="E10293" s="27" t="s">
        <v>63</v>
      </c>
      <c r="F10293" s="29" t="s">
        <v>50</v>
      </c>
      <c r="G10293" s="27">
        <v>2.3820000000000001</v>
      </c>
      <c r="H10293" s="30">
        <f>VLOOKUP(E10293,UPAH!$C:$F,4,0)</f>
        <v>93000</v>
      </c>
      <c r="I10293" s="31">
        <f t="shared" ref="I10293:I10295" si="1225">+G10293*H10293</f>
        <v>221526</v>
      </c>
      <c r="M10293" s="21"/>
    </row>
    <row r="10294" spans="2:13" ht="15" customHeight="1">
      <c r="C10294" s="28"/>
      <c r="D10294" s="27" t="s">
        <v>2787</v>
      </c>
      <c r="E10294" s="27" t="s">
        <v>64</v>
      </c>
      <c r="F10294" s="29" t="s">
        <v>50</v>
      </c>
      <c r="G10294" s="27">
        <v>1.1910000000000001</v>
      </c>
      <c r="H10294" s="30">
        <f>VLOOKUP(E10294,UPAH!$C:$F,4,0)</f>
        <v>98000</v>
      </c>
      <c r="I10294" s="31">
        <f t="shared" si="1225"/>
        <v>116718</v>
      </c>
    </row>
    <row r="10295" spans="2:13" ht="15" customHeight="1">
      <c r="C10295" s="28"/>
      <c r="D10295" s="27" t="s">
        <v>49</v>
      </c>
      <c r="E10295" s="27" t="s">
        <v>66</v>
      </c>
      <c r="F10295" s="29" t="s">
        <v>50</v>
      </c>
      <c r="G10295" s="27">
        <v>0.23799999999999999</v>
      </c>
      <c r="H10295" s="30">
        <f>VLOOKUP(E10295,UPAH!$C:$F,4,0)</f>
        <v>111000</v>
      </c>
      <c r="I10295" s="31">
        <f t="shared" si="1225"/>
        <v>26418</v>
      </c>
    </row>
    <row r="10296" spans="2:13" ht="15" customHeight="1">
      <c r="C10296" s="28"/>
      <c r="D10296" s="28"/>
      <c r="E10296" s="28"/>
      <c r="F10296" s="34" t="s">
        <v>88</v>
      </c>
      <c r="G10296" s="35"/>
      <c r="H10296" s="33"/>
      <c r="I10296" s="45">
        <f>SUM(I10293:I10295)</f>
        <v>364662</v>
      </c>
    </row>
    <row r="10297" spans="2:13" ht="15" customHeight="1">
      <c r="C10297" s="27" t="s">
        <v>80</v>
      </c>
      <c r="D10297" s="27" t="s">
        <v>89</v>
      </c>
      <c r="E10297" s="28"/>
      <c r="F10297" s="28"/>
      <c r="G10297" s="28"/>
      <c r="H10297" s="33"/>
      <c r="I10297" s="28"/>
    </row>
    <row r="10298" spans="2:13" ht="15" customHeight="1">
      <c r="C10298" s="28"/>
      <c r="D10298" s="27" t="s">
        <v>2885</v>
      </c>
      <c r="E10298" s="27" t="s">
        <v>2886</v>
      </c>
      <c r="F10298" s="30" t="str">
        <f>VLOOKUP(E10298,MATERIAL!$C:$F,3,0)</f>
        <v>m</v>
      </c>
      <c r="G10298" s="27">
        <v>1</v>
      </c>
      <c r="H10298" s="30">
        <f>VLOOKUP(E10298,MATERIAL!$C:$F,4,0)</f>
        <v>1528200</v>
      </c>
      <c r="I10298" s="31">
        <f t="shared" ref="I10298" si="1226">+G10298*H10298</f>
        <v>1528200</v>
      </c>
    </row>
    <row r="10299" spans="2:13" ht="15" customHeight="1">
      <c r="C10299" s="28"/>
      <c r="D10299" s="28"/>
      <c r="E10299" s="28"/>
      <c r="F10299" s="34" t="s">
        <v>90</v>
      </c>
      <c r="G10299" s="35"/>
      <c r="H10299" s="33"/>
      <c r="I10299" s="32">
        <f>SUM(I10298)</f>
        <v>1528200</v>
      </c>
    </row>
    <row r="10300" spans="2:13" ht="15" customHeight="1">
      <c r="C10300" s="27" t="s">
        <v>81</v>
      </c>
      <c r="D10300" s="27" t="s">
        <v>91</v>
      </c>
      <c r="E10300" s="28"/>
      <c r="F10300" s="28"/>
      <c r="G10300" s="28"/>
      <c r="H10300" s="33"/>
      <c r="I10300" s="28"/>
    </row>
    <row r="10301" spans="2:13" ht="15" customHeight="1">
      <c r="C10301" s="28"/>
      <c r="D10301" s="27" t="s">
        <v>2954</v>
      </c>
      <c r="E10301" s="27" t="s">
        <v>2955</v>
      </c>
      <c r="F10301" s="27" t="s">
        <v>2792</v>
      </c>
      <c r="G10301" s="27">
        <v>0.10199999999999999</v>
      </c>
      <c r="H10301" s="30">
        <f>VLOOKUP(E10301,[404]PERALATAN!$C:$F,4,0)</f>
        <v>60200</v>
      </c>
      <c r="I10301" s="31">
        <f t="shared" ref="I10301" si="1227">+G10301*H10301</f>
        <v>6140.4</v>
      </c>
    </row>
    <row r="10302" spans="2:13" ht="15" customHeight="1">
      <c r="C10302" s="28"/>
      <c r="D10302" s="28"/>
      <c r="E10302" s="28"/>
      <c r="F10302" s="34" t="s">
        <v>92</v>
      </c>
      <c r="G10302" s="35"/>
      <c r="H10302" s="33"/>
      <c r="I10302" s="45">
        <f>SUM(I10301)</f>
        <v>6140.4</v>
      </c>
    </row>
    <row r="10303" spans="2:13" ht="15" customHeight="1">
      <c r="C10303" s="27" t="s">
        <v>82</v>
      </c>
      <c r="D10303" s="27" t="s">
        <v>93</v>
      </c>
      <c r="E10303" s="28"/>
      <c r="F10303" s="28"/>
      <c r="G10303" s="28"/>
      <c r="H10303" s="33"/>
      <c r="I10303" s="36">
        <f>I10296+I10299+I10302</f>
        <v>1899002.4</v>
      </c>
    </row>
    <row r="10304" spans="2:13" ht="15" customHeight="1">
      <c r="C10304" s="27" t="s">
        <v>83</v>
      </c>
      <c r="D10304" s="27" t="str">
        <f>+"Overhead &amp; Profit "&amp;$L$3*100&amp;"%"</f>
        <v>Overhead &amp; Profit 9,5%</v>
      </c>
      <c r="E10304" s="28"/>
      <c r="F10304" s="28"/>
      <c r="G10304" s="27">
        <f>$L$3</f>
        <v>9.5000000000000001E-2</v>
      </c>
      <c r="H10304" s="33"/>
      <c r="I10304" s="36">
        <f>G10304*I10303</f>
        <v>180405.228</v>
      </c>
    </row>
    <row r="10305" spans="2:13" ht="15" customHeight="1">
      <c r="B10305" s="37" t="str">
        <f>+$M$18&amp;J10305</f>
        <v>PTP48</v>
      </c>
      <c r="C10305" s="27" t="s">
        <v>1</v>
      </c>
      <c r="D10305" s="27" t="s">
        <v>94</v>
      </c>
      <c r="E10305" s="28"/>
      <c r="F10305" s="28"/>
      <c r="G10305" s="28"/>
      <c r="H10305" s="33"/>
      <c r="I10305" s="36">
        <f>SUM(I10303:I10304)</f>
        <v>2079407.628</v>
      </c>
      <c r="J10305" s="21">
        <v>48</v>
      </c>
    </row>
    <row r="10306" spans="2:13" ht="15" customHeight="1">
      <c r="B10306" s="26"/>
    </row>
    <row r="10307" spans="2:13" ht="15" customHeight="1">
      <c r="B10307" s="26"/>
      <c r="C10307" s="21" t="str">
        <f>VLOOKUP(B10322,'REKAP ANALISA'!$C:$G,3,0)</f>
        <v>(K3) Pemotongan 1 buah pipa DCI Ø 100 mm</v>
      </c>
    </row>
    <row r="10308" spans="2:13" ht="15" customHeight="1">
      <c r="C10308" s="27" t="s">
        <v>0</v>
      </c>
      <c r="D10308" s="27" t="s">
        <v>60</v>
      </c>
      <c r="E10308" s="27" t="s">
        <v>59</v>
      </c>
      <c r="F10308" s="27" t="s">
        <v>61</v>
      </c>
      <c r="G10308" s="27" t="s">
        <v>62</v>
      </c>
      <c r="H10308" s="27" t="s">
        <v>85</v>
      </c>
      <c r="I10308" s="27" t="s">
        <v>86</v>
      </c>
    </row>
    <row r="10309" spans="2:13">
      <c r="C10309" s="27" t="s">
        <v>14</v>
      </c>
      <c r="D10309" s="27" t="s">
        <v>87</v>
      </c>
      <c r="E10309" s="28"/>
      <c r="F10309" s="28"/>
      <c r="G10309" s="28"/>
      <c r="H10309" s="28"/>
      <c r="I10309" s="28"/>
      <c r="M10309" s="21"/>
    </row>
    <row r="10310" spans="2:13">
      <c r="C10310" s="28"/>
      <c r="D10310" s="27" t="s">
        <v>53</v>
      </c>
      <c r="E10310" s="27" t="s">
        <v>63</v>
      </c>
      <c r="F10310" s="29" t="s">
        <v>50</v>
      </c>
      <c r="G10310" s="27">
        <v>7.0999999999999994E-2</v>
      </c>
      <c r="H10310" s="30">
        <f>VLOOKUP(E10310,UPAH!$C:$F,4,0)</f>
        <v>93000</v>
      </c>
      <c r="I10310" s="31">
        <f t="shared" ref="I10310:I10312" si="1228">+G10310*H10310</f>
        <v>6602.9999999999991</v>
      </c>
      <c r="M10310" s="21"/>
    </row>
    <row r="10311" spans="2:13" ht="15" customHeight="1">
      <c r="C10311" s="28"/>
      <c r="D10311" s="27" t="s">
        <v>2787</v>
      </c>
      <c r="E10311" s="27" t="s">
        <v>64</v>
      </c>
      <c r="F10311" s="29" t="s">
        <v>50</v>
      </c>
      <c r="G10311" s="27">
        <v>1.4E-2</v>
      </c>
      <c r="H10311" s="30">
        <f>VLOOKUP(E10311,UPAH!$C:$F,4,0)</f>
        <v>98000</v>
      </c>
      <c r="I10311" s="31">
        <f t="shared" si="1228"/>
        <v>1372</v>
      </c>
    </row>
    <row r="10312" spans="2:13" ht="15" customHeight="1">
      <c r="C10312" s="28"/>
      <c r="D10312" s="27" t="s">
        <v>49</v>
      </c>
      <c r="E10312" s="27" t="s">
        <v>66</v>
      </c>
      <c r="F10312" s="29" t="s">
        <v>50</v>
      </c>
      <c r="G10312" s="27">
        <v>7.0000000000000001E-3</v>
      </c>
      <c r="H10312" s="30">
        <f>VLOOKUP(E10312,UPAH!$C:$F,4,0)</f>
        <v>111000</v>
      </c>
      <c r="I10312" s="31">
        <f t="shared" si="1228"/>
        <v>777</v>
      </c>
    </row>
    <row r="10313" spans="2:13" ht="15" customHeight="1">
      <c r="C10313" s="28"/>
      <c r="D10313" s="28"/>
      <c r="E10313" s="28"/>
      <c r="F10313" s="34" t="s">
        <v>88</v>
      </c>
      <c r="G10313" s="35"/>
      <c r="H10313" s="33"/>
      <c r="I10313" s="45">
        <f>SUM(I10310:I10312)</f>
        <v>8752</v>
      </c>
    </row>
    <row r="10314" spans="2:13" ht="15" customHeight="1">
      <c r="C10314" s="27" t="s">
        <v>80</v>
      </c>
      <c r="D10314" s="27" t="s">
        <v>89</v>
      </c>
      <c r="E10314" s="28"/>
      <c r="F10314" s="28"/>
      <c r="G10314" s="28"/>
      <c r="H10314" s="33"/>
      <c r="I10314" s="28"/>
    </row>
    <row r="10315" spans="2:13" ht="15" customHeight="1">
      <c r="C10315" s="28"/>
      <c r="D10315" s="27" t="s">
        <v>2887</v>
      </c>
      <c r="E10315" s="27" t="s">
        <v>2888</v>
      </c>
      <c r="F10315" s="30" t="str">
        <f>VLOOKUP(E10315,MATERIAL!$C:$F,3,0)</f>
        <v>m</v>
      </c>
      <c r="G10315" s="27">
        <v>1</v>
      </c>
      <c r="H10315" s="30">
        <f>VLOOKUP(E10315,MATERIAL!$C:$F,4,0)</f>
        <v>23500</v>
      </c>
      <c r="I10315" s="31">
        <f t="shared" ref="I10315" si="1229">+G10315*H10315</f>
        <v>23500</v>
      </c>
    </row>
    <row r="10316" spans="2:13" ht="15" customHeight="1">
      <c r="C10316" s="28"/>
      <c r="D10316" s="28"/>
      <c r="E10316" s="28"/>
      <c r="F10316" s="34" t="s">
        <v>90</v>
      </c>
      <c r="G10316" s="35"/>
      <c r="H10316" s="33"/>
      <c r="I10316" s="32">
        <f>SUM(I10315)</f>
        <v>23500</v>
      </c>
    </row>
    <row r="10317" spans="2:13" ht="15" customHeight="1">
      <c r="C10317" s="27" t="s">
        <v>81</v>
      </c>
      <c r="D10317" s="27" t="s">
        <v>91</v>
      </c>
      <c r="E10317" s="28"/>
      <c r="F10317" s="28"/>
      <c r="G10317" s="28"/>
      <c r="H10317" s="33"/>
      <c r="I10317" s="28"/>
    </row>
    <row r="10318" spans="2:13" ht="15" customHeight="1">
      <c r="C10318" s="28"/>
      <c r="D10318" s="27" t="s">
        <v>2790</v>
      </c>
      <c r="E10318" s="27" t="s">
        <v>2791</v>
      </c>
      <c r="F10318" s="27" t="s">
        <v>2792</v>
      </c>
      <c r="G10318" s="27">
        <v>3.0000000000000001E-3</v>
      </c>
      <c r="H10318" s="30">
        <f>VLOOKUP(E10318,[404]PERALATAN!$C:$F,4,0)</f>
        <v>128600</v>
      </c>
      <c r="I10318" s="31">
        <f t="shared" ref="I10318" si="1230">+G10318*H10318</f>
        <v>385.8</v>
      </c>
    </row>
    <row r="10319" spans="2:13" ht="15" customHeight="1">
      <c r="C10319" s="28"/>
      <c r="D10319" s="28"/>
      <c r="E10319" s="28"/>
      <c r="F10319" s="34" t="s">
        <v>92</v>
      </c>
      <c r="G10319" s="35"/>
      <c r="H10319" s="33"/>
      <c r="I10319" s="45">
        <f>SUM(I10318)</f>
        <v>385.8</v>
      </c>
    </row>
    <row r="10320" spans="2:13" ht="15" customHeight="1">
      <c r="C10320" s="27" t="s">
        <v>82</v>
      </c>
      <c r="D10320" s="27" t="s">
        <v>93</v>
      </c>
      <c r="E10320" s="28"/>
      <c r="F10320" s="28"/>
      <c r="G10320" s="28"/>
      <c r="H10320" s="33"/>
      <c r="I10320" s="36">
        <f>I10313+I10316+I10319</f>
        <v>32637.8</v>
      </c>
    </row>
    <row r="10321" spans="2:13" ht="15" customHeight="1">
      <c r="C10321" s="27" t="s">
        <v>83</v>
      </c>
      <c r="D10321" s="27" t="str">
        <f>+"Overhead &amp; Profit "&amp;$L$3*100&amp;"%"</f>
        <v>Overhead &amp; Profit 9,5%</v>
      </c>
      <c r="E10321" s="28"/>
      <c r="F10321" s="28"/>
      <c r="G10321" s="27">
        <f>$L$3</f>
        <v>9.5000000000000001E-2</v>
      </c>
      <c r="H10321" s="33"/>
      <c r="I10321" s="36">
        <f>G10321*I10320</f>
        <v>3100.5909999999999</v>
      </c>
    </row>
    <row r="10322" spans="2:13" ht="15" customHeight="1">
      <c r="B10322" s="37" t="str">
        <f>+$M$18&amp;J10322</f>
        <v>PTP49</v>
      </c>
      <c r="C10322" s="27" t="s">
        <v>1</v>
      </c>
      <c r="D10322" s="27" t="s">
        <v>94</v>
      </c>
      <c r="E10322" s="28"/>
      <c r="F10322" s="28"/>
      <c r="G10322" s="28"/>
      <c r="H10322" s="33"/>
      <c r="I10322" s="36">
        <f>SUM(I10320:I10321)</f>
        <v>35738.390999999996</v>
      </c>
      <c r="J10322" s="21">
        <v>49</v>
      </c>
    </row>
    <row r="10323" spans="2:13" ht="15" customHeight="1">
      <c r="B10323" s="26"/>
    </row>
    <row r="10324" spans="2:13" ht="15" customHeight="1">
      <c r="B10324" s="26"/>
      <c r="C10324" s="21" t="str">
        <f>VLOOKUP(B10339,'REKAP ANALISA'!$C:$G,3,0)</f>
        <v>(K3) Pemotongan 1 buah pipa DCI Ø 125 mm</v>
      </c>
    </row>
    <row r="10325" spans="2:13" ht="15" customHeight="1">
      <c r="C10325" s="27" t="s">
        <v>0</v>
      </c>
      <c r="D10325" s="27" t="s">
        <v>60</v>
      </c>
      <c r="E10325" s="27" t="s">
        <v>59</v>
      </c>
      <c r="F10325" s="27" t="s">
        <v>61</v>
      </c>
      <c r="G10325" s="27" t="s">
        <v>62</v>
      </c>
      <c r="H10325" s="27" t="s">
        <v>85</v>
      </c>
      <c r="I10325" s="27" t="s">
        <v>86</v>
      </c>
    </row>
    <row r="10326" spans="2:13">
      <c r="C10326" s="27" t="s">
        <v>14</v>
      </c>
      <c r="D10326" s="27" t="s">
        <v>87</v>
      </c>
      <c r="E10326" s="28"/>
      <c r="F10326" s="28"/>
      <c r="G10326" s="28"/>
      <c r="H10326" s="28"/>
      <c r="I10326" s="28"/>
      <c r="M10326" s="21"/>
    </row>
    <row r="10327" spans="2:13">
      <c r="C10327" s="28"/>
      <c r="D10327" s="27" t="s">
        <v>53</v>
      </c>
      <c r="E10327" s="27" t="s">
        <v>63</v>
      </c>
      <c r="F10327" s="29" t="s">
        <v>50</v>
      </c>
      <c r="G10327" s="27">
        <v>0.112</v>
      </c>
      <c r="H10327" s="30">
        <f>VLOOKUP(E10327,UPAH!$C:$F,4,0)</f>
        <v>93000</v>
      </c>
      <c r="I10327" s="31">
        <f t="shared" ref="I10327:I10329" si="1231">+G10327*H10327</f>
        <v>10416</v>
      </c>
      <c r="M10327" s="21"/>
    </row>
    <row r="10328" spans="2:13" ht="15" customHeight="1">
      <c r="C10328" s="28"/>
      <c r="D10328" s="27" t="s">
        <v>2787</v>
      </c>
      <c r="E10328" s="27" t="s">
        <v>64</v>
      </c>
      <c r="F10328" s="29" t="s">
        <v>50</v>
      </c>
      <c r="G10328" s="27">
        <v>2.1999999999999999E-2</v>
      </c>
      <c r="H10328" s="30">
        <f>VLOOKUP(E10328,UPAH!$C:$F,4,0)</f>
        <v>98000</v>
      </c>
      <c r="I10328" s="31">
        <f t="shared" si="1231"/>
        <v>2156</v>
      </c>
    </row>
    <row r="10329" spans="2:13" ht="15" customHeight="1">
      <c r="C10329" s="28"/>
      <c r="D10329" s="27" t="s">
        <v>49</v>
      </c>
      <c r="E10329" s="27" t="s">
        <v>66</v>
      </c>
      <c r="F10329" s="29" t="s">
        <v>50</v>
      </c>
      <c r="G10329" s="27">
        <v>1.0999999999999999E-2</v>
      </c>
      <c r="H10329" s="30">
        <f>VLOOKUP(E10329,UPAH!$C:$F,4,0)</f>
        <v>111000</v>
      </c>
      <c r="I10329" s="31">
        <f t="shared" si="1231"/>
        <v>1221</v>
      </c>
    </row>
    <row r="10330" spans="2:13" ht="15" customHeight="1">
      <c r="C10330" s="28"/>
      <c r="D10330" s="28"/>
      <c r="E10330" s="28"/>
      <c r="F10330" s="34" t="s">
        <v>88</v>
      </c>
      <c r="G10330" s="35"/>
      <c r="H10330" s="33"/>
      <c r="I10330" s="45">
        <f>SUM(I10327:I10329)</f>
        <v>13793</v>
      </c>
    </row>
    <row r="10331" spans="2:13" ht="15" customHeight="1">
      <c r="C10331" s="27" t="s">
        <v>80</v>
      </c>
      <c r="D10331" s="27" t="s">
        <v>89</v>
      </c>
      <c r="E10331" s="28"/>
      <c r="F10331" s="28"/>
      <c r="G10331" s="28"/>
      <c r="H10331" s="33"/>
      <c r="I10331" s="28"/>
    </row>
    <row r="10332" spans="2:13" ht="15" customHeight="1">
      <c r="C10332" s="28"/>
      <c r="D10332" s="27" t="s">
        <v>2889</v>
      </c>
      <c r="E10332" s="27" t="s">
        <v>2890</v>
      </c>
      <c r="F10332" s="30" t="str">
        <f>VLOOKUP(E10332,MATERIAL!$C:$F,3,0)</f>
        <v>m</v>
      </c>
      <c r="G10332" s="27">
        <v>1</v>
      </c>
      <c r="H10332" s="30">
        <f>VLOOKUP(E10332,MATERIAL!$C:$F,4,0)</f>
        <v>26000</v>
      </c>
      <c r="I10332" s="31">
        <f t="shared" ref="I10332" si="1232">+G10332*H10332</f>
        <v>26000</v>
      </c>
    </row>
    <row r="10333" spans="2:13" ht="15" customHeight="1">
      <c r="C10333" s="28"/>
      <c r="D10333" s="28"/>
      <c r="E10333" s="28"/>
      <c r="F10333" s="34" t="s">
        <v>90</v>
      </c>
      <c r="G10333" s="35"/>
      <c r="H10333" s="33"/>
      <c r="I10333" s="32">
        <f>SUM(I10332)</f>
        <v>26000</v>
      </c>
    </row>
    <row r="10334" spans="2:13" ht="15" customHeight="1">
      <c r="C10334" s="27" t="s">
        <v>81</v>
      </c>
      <c r="D10334" s="27" t="s">
        <v>91</v>
      </c>
      <c r="E10334" s="28"/>
      <c r="F10334" s="28"/>
      <c r="G10334" s="28"/>
      <c r="H10334" s="33"/>
      <c r="I10334" s="28"/>
    </row>
    <row r="10335" spans="2:13" ht="15" customHeight="1">
      <c r="C10335" s="28"/>
      <c r="D10335" s="27" t="s">
        <v>2790</v>
      </c>
      <c r="E10335" s="27" t="s">
        <v>2791</v>
      </c>
      <c r="F10335" s="27" t="s">
        <v>2792</v>
      </c>
      <c r="G10335" s="27">
        <v>0.01</v>
      </c>
      <c r="H10335" s="30">
        <f>VLOOKUP(E10335,[404]PERALATAN!$C:$F,4,0)</f>
        <v>128600</v>
      </c>
      <c r="I10335" s="31">
        <f t="shared" ref="I10335" si="1233">+G10335*H10335</f>
        <v>1286</v>
      </c>
    </row>
    <row r="10336" spans="2:13" ht="15" customHeight="1">
      <c r="C10336" s="28"/>
      <c r="D10336" s="28"/>
      <c r="E10336" s="28"/>
      <c r="F10336" s="34" t="s">
        <v>92</v>
      </c>
      <c r="G10336" s="35"/>
      <c r="H10336" s="33"/>
      <c r="I10336" s="45">
        <f>SUM(I10335)</f>
        <v>1286</v>
      </c>
    </row>
    <row r="10337" spans="2:13" ht="15" customHeight="1">
      <c r="C10337" s="27" t="s">
        <v>82</v>
      </c>
      <c r="D10337" s="27" t="s">
        <v>93</v>
      </c>
      <c r="E10337" s="28"/>
      <c r="F10337" s="28"/>
      <c r="G10337" s="28"/>
      <c r="H10337" s="33"/>
      <c r="I10337" s="36">
        <f>I10330+I10333+I10336</f>
        <v>41079</v>
      </c>
    </row>
    <row r="10338" spans="2:13" ht="15" customHeight="1">
      <c r="C10338" s="27" t="s">
        <v>83</v>
      </c>
      <c r="D10338" s="27" t="str">
        <f>+"Overhead &amp; Profit "&amp;$L$3*100&amp;"%"</f>
        <v>Overhead &amp; Profit 9,5%</v>
      </c>
      <c r="E10338" s="28"/>
      <c r="F10338" s="28"/>
      <c r="G10338" s="27">
        <f>$L$3</f>
        <v>9.5000000000000001E-2</v>
      </c>
      <c r="H10338" s="33"/>
      <c r="I10338" s="36">
        <f>G10338*I10337</f>
        <v>3902.5050000000001</v>
      </c>
    </row>
    <row r="10339" spans="2:13" ht="15" customHeight="1">
      <c r="B10339" s="37" t="str">
        <f>+$M$18&amp;J10339</f>
        <v>PTP50</v>
      </c>
      <c r="C10339" s="27" t="s">
        <v>1</v>
      </c>
      <c r="D10339" s="27" t="s">
        <v>94</v>
      </c>
      <c r="E10339" s="28"/>
      <c r="F10339" s="28"/>
      <c r="G10339" s="28"/>
      <c r="H10339" s="33"/>
      <c r="I10339" s="36">
        <f>SUM(I10337:I10338)</f>
        <v>44981.504999999997</v>
      </c>
      <c r="J10339" s="21">
        <v>50</v>
      </c>
    </row>
    <row r="10340" spans="2:13" ht="15" customHeight="1">
      <c r="B10340" s="26"/>
    </row>
    <row r="10341" spans="2:13" ht="15" customHeight="1">
      <c r="B10341" s="26"/>
      <c r="C10341" s="21" t="str">
        <f>VLOOKUP(B10356,'REKAP ANALISA'!$C:$G,3,0)</f>
        <v>(K3) Pemotongan 1 buah pipa DCI Ø 150 mm</v>
      </c>
    </row>
    <row r="10342" spans="2:13" ht="15" customHeight="1">
      <c r="C10342" s="27" t="s">
        <v>0</v>
      </c>
      <c r="D10342" s="27" t="s">
        <v>60</v>
      </c>
      <c r="E10342" s="27" t="s">
        <v>59</v>
      </c>
      <c r="F10342" s="27" t="s">
        <v>61</v>
      </c>
      <c r="G10342" s="27" t="s">
        <v>62</v>
      </c>
      <c r="H10342" s="27" t="s">
        <v>85</v>
      </c>
      <c r="I10342" s="27" t="s">
        <v>86</v>
      </c>
    </row>
    <row r="10343" spans="2:13">
      <c r="C10343" s="27" t="s">
        <v>14</v>
      </c>
      <c r="D10343" s="27" t="s">
        <v>87</v>
      </c>
      <c r="E10343" s="28"/>
      <c r="F10343" s="28"/>
      <c r="G10343" s="28"/>
      <c r="H10343" s="33"/>
      <c r="I10343" s="28"/>
      <c r="M10343" s="21"/>
    </row>
    <row r="10344" spans="2:13">
      <c r="C10344" s="28"/>
      <c r="D10344" s="27" t="s">
        <v>53</v>
      </c>
      <c r="E10344" s="27" t="s">
        <v>63</v>
      </c>
      <c r="F10344" s="29" t="s">
        <v>50</v>
      </c>
      <c r="G10344" s="27">
        <v>0.159</v>
      </c>
      <c r="H10344" s="30">
        <f>VLOOKUP(E10344,UPAH!$C:$F,4,0)</f>
        <v>93000</v>
      </c>
      <c r="I10344" s="31">
        <f t="shared" ref="I10344:I10346" si="1234">+G10344*H10344</f>
        <v>14787</v>
      </c>
      <c r="M10344" s="21"/>
    </row>
    <row r="10345" spans="2:13" ht="15" customHeight="1">
      <c r="C10345" s="28"/>
      <c r="D10345" s="27" t="s">
        <v>2787</v>
      </c>
      <c r="E10345" s="27" t="s">
        <v>64</v>
      </c>
      <c r="F10345" s="29" t="s">
        <v>50</v>
      </c>
      <c r="G10345" s="27">
        <v>3.2000000000000001E-2</v>
      </c>
      <c r="H10345" s="30">
        <f>VLOOKUP(E10345,UPAH!$C:$F,4,0)</f>
        <v>98000</v>
      </c>
      <c r="I10345" s="31">
        <f t="shared" si="1234"/>
        <v>3136</v>
      </c>
    </row>
    <row r="10346" spans="2:13" ht="15" customHeight="1">
      <c r="C10346" s="28"/>
      <c r="D10346" s="27" t="s">
        <v>49</v>
      </c>
      <c r="E10346" s="27" t="s">
        <v>66</v>
      </c>
      <c r="F10346" s="29" t="s">
        <v>50</v>
      </c>
      <c r="G10346" s="27">
        <v>1.6E-2</v>
      </c>
      <c r="H10346" s="30">
        <f>VLOOKUP(E10346,UPAH!$C:$F,4,0)</f>
        <v>111000</v>
      </c>
      <c r="I10346" s="31">
        <f t="shared" si="1234"/>
        <v>1776</v>
      </c>
    </row>
    <row r="10347" spans="2:13" ht="15" customHeight="1">
      <c r="C10347" s="28"/>
      <c r="D10347" s="28"/>
      <c r="E10347" s="28"/>
      <c r="F10347" s="34" t="s">
        <v>88</v>
      </c>
      <c r="G10347" s="35"/>
      <c r="H10347" s="33"/>
      <c r="I10347" s="45">
        <f>SUM(I10344:I10346)</f>
        <v>19699</v>
      </c>
    </row>
    <row r="10348" spans="2:13" ht="15" customHeight="1">
      <c r="C10348" s="27" t="s">
        <v>80</v>
      </c>
      <c r="D10348" s="27" t="s">
        <v>89</v>
      </c>
      <c r="E10348" s="28"/>
      <c r="F10348" s="28"/>
      <c r="G10348" s="28"/>
      <c r="H10348" s="33"/>
      <c r="I10348" s="28"/>
    </row>
    <row r="10349" spans="2:13" ht="15" customHeight="1">
      <c r="C10349" s="28"/>
      <c r="D10349" s="27" t="s">
        <v>2891</v>
      </c>
      <c r="E10349" s="27" t="s">
        <v>2892</v>
      </c>
      <c r="F10349" s="30" t="str">
        <f>VLOOKUP(E10349,MATERIAL!$C:$F,3,0)</f>
        <v>bh</v>
      </c>
      <c r="G10349" s="27">
        <v>1</v>
      </c>
      <c r="H10349" s="30">
        <f>VLOOKUP(E10349,MATERIAL!$C:$F,4,0)</f>
        <v>56100</v>
      </c>
      <c r="I10349" s="31">
        <f t="shared" ref="I10349" si="1235">+G10349*H10349</f>
        <v>56100</v>
      </c>
    </row>
    <row r="10350" spans="2:13" ht="15" customHeight="1">
      <c r="C10350" s="28"/>
      <c r="D10350" s="28"/>
      <c r="E10350" s="28"/>
      <c r="F10350" s="34" t="s">
        <v>90</v>
      </c>
      <c r="G10350" s="35"/>
      <c r="H10350" s="33"/>
      <c r="I10350" s="32">
        <f>SUM(I10349)</f>
        <v>56100</v>
      </c>
    </row>
    <row r="10351" spans="2:13" ht="15" customHeight="1">
      <c r="C10351" s="27" t="s">
        <v>81</v>
      </c>
      <c r="D10351" s="27" t="s">
        <v>91</v>
      </c>
      <c r="E10351" s="28"/>
      <c r="F10351" s="28"/>
      <c r="G10351" s="28"/>
      <c r="H10351" s="33"/>
      <c r="I10351" s="28"/>
    </row>
    <row r="10352" spans="2:13" ht="15" customHeight="1">
      <c r="C10352" s="28"/>
      <c r="D10352" s="27" t="s">
        <v>2790</v>
      </c>
      <c r="E10352" s="27" t="s">
        <v>2791</v>
      </c>
      <c r="F10352" s="27" t="s">
        <v>2792</v>
      </c>
      <c r="G10352" s="27">
        <v>1.7999999999999999E-2</v>
      </c>
      <c r="H10352" s="30">
        <f>VLOOKUP(E10352,[404]PERALATAN!$C:$F,4,0)</f>
        <v>128600</v>
      </c>
      <c r="I10352" s="31">
        <f t="shared" ref="I10352" si="1236">+G10352*H10352</f>
        <v>2314.7999999999997</v>
      </c>
    </row>
    <row r="10353" spans="2:13" ht="15" customHeight="1">
      <c r="C10353" s="28"/>
      <c r="D10353" s="28"/>
      <c r="E10353" s="28"/>
      <c r="F10353" s="34" t="s">
        <v>92</v>
      </c>
      <c r="G10353" s="35"/>
      <c r="H10353" s="33"/>
      <c r="I10353" s="45">
        <f>SUM(I10352)</f>
        <v>2314.7999999999997</v>
      </c>
    </row>
    <row r="10354" spans="2:13" ht="15" customHeight="1">
      <c r="C10354" s="27" t="s">
        <v>82</v>
      </c>
      <c r="D10354" s="27" t="s">
        <v>93</v>
      </c>
      <c r="E10354" s="28"/>
      <c r="F10354" s="28"/>
      <c r="G10354" s="28"/>
      <c r="H10354" s="33"/>
      <c r="I10354" s="36">
        <f>I10347+I10350+I10353</f>
        <v>78113.8</v>
      </c>
    </row>
    <row r="10355" spans="2:13" ht="15" customHeight="1">
      <c r="C10355" s="27" t="s">
        <v>83</v>
      </c>
      <c r="D10355" s="27" t="str">
        <f>+"Overhead &amp; Profit "&amp;$L$3*100&amp;"%"</f>
        <v>Overhead &amp; Profit 9,5%</v>
      </c>
      <c r="E10355" s="28"/>
      <c r="F10355" s="28"/>
      <c r="G10355" s="27">
        <f>$L$3</f>
        <v>9.5000000000000001E-2</v>
      </c>
      <c r="H10355" s="33"/>
      <c r="I10355" s="36">
        <f>G10355*I10354</f>
        <v>7420.8110000000006</v>
      </c>
    </row>
    <row r="10356" spans="2:13" ht="15" customHeight="1">
      <c r="B10356" s="37" t="str">
        <f>+$M$18&amp;J10356</f>
        <v>PTP51</v>
      </c>
      <c r="C10356" s="27" t="s">
        <v>1</v>
      </c>
      <c r="D10356" s="27" t="s">
        <v>94</v>
      </c>
      <c r="E10356" s="28"/>
      <c r="F10356" s="28"/>
      <c r="G10356" s="28"/>
      <c r="H10356" s="33"/>
      <c r="I10356" s="36">
        <f>SUM(I10354:I10355)</f>
        <v>85534.611000000004</v>
      </c>
      <c r="J10356" s="21">
        <v>51</v>
      </c>
    </row>
    <row r="10357" spans="2:13" ht="15" customHeight="1">
      <c r="B10357" s="26"/>
    </row>
    <row r="10358" spans="2:13" ht="15" customHeight="1">
      <c r="B10358" s="26"/>
      <c r="C10358" s="21" t="str">
        <f>VLOOKUP(B10373,'REKAP ANALISA'!$C:$G,3,0)</f>
        <v>(K3) Pemotongan 1 buah pipa DCI Ø 200 mm</v>
      </c>
    </row>
    <row r="10359" spans="2:13" ht="15" customHeight="1">
      <c r="C10359" s="27" t="s">
        <v>0</v>
      </c>
      <c r="D10359" s="27" t="s">
        <v>60</v>
      </c>
      <c r="E10359" s="27" t="s">
        <v>59</v>
      </c>
      <c r="F10359" s="27" t="s">
        <v>61</v>
      </c>
      <c r="G10359" s="27" t="s">
        <v>62</v>
      </c>
      <c r="H10359" s="27" t="s">
        <v>85</v>
      </c>
      <c r="I10359" s="27" t="s">
        <v>86</v>
      </c>
    </row>
    <row r="10360" spans="2:13">
      <c r="C10360" s="27" t="s">
        <v>14</v>
      </c>
      <c r="D10360" s="27" t="s">
        <v>87</v>
      </c>
      <c r="E10360" s="28"/>
      <c r="F10360" s="28"/>
      <c r="G10360" s="28"/>
      <c r="H10360" s="28"/>
      <c r="I10360" s="28"/>
      <c r="M10360" s="21"/>
    </row>
    <row r="10361" spans="2:13">
      <c r="C10361" s="28"/>
      <c r="D10361" s="27" t="s">
        <v>53</v>
      </c>
      <c r="E10361" s="27" t="s">
        <v>63</v>
      </c>
      <c r="F10361" s="29" t="s">
        <v>50</v>
      </c>
      <c r="G10361" s="27">
        <v>0.36599999999999999</v>
      </c>
      <c r="H10361" s="30">
        <f>VLOOKUP(E10361,UPAH!$C:$F,4,0)</f>
        <v>93000</v>
      </c>
      <c r="I10361" s="31">
        <f t="shared" ref="I10361:I10363" si="1237">+G10361*H10361</f>
        <v>34038</v>
      </c>
      <c r="M10361" s="21"/>
    </row>
    <row r="10362" spans="2:13" ht="15" customHeight="1">
      <c r="C10362" s="28"/>
      <c r="D10362" s="27" t="s">
        <v>2787</v>
      </c>
      <c r="E10362" s="27" t="s">
        <v>64</v>
      </c>
      <c r="F10362" s="29" t="s">
        <v>50</v>
      </c>
      <c r="G10362" s="27">
        <v>7.2999999999999995E-2</v>
      </c>
      <c r="H10362" s="30">
        <f>VLOOKUP(E10362,UPAH!$C:$F,4,0)</f>
        <v>98000</v>
      </c>
      <c r="I10362" s="31">
        <f t="shared" si="1237"/>
        <v>7154</v>
      </c>
    </row>
    <row r="10363" spans="2:13" ht="15" customHeight="1">
      <c r="C10363" s="28"/>
      <c r="D10363" s="27" t="s">
        <v>49</v>
      </c>
      <c r="E10363" s="27" t="s">
        <v>66</v>
      </c>
      <c r="F10363" s="29" t="s">
        <v>50</v>
      </c>
      <c r="G10363" s="27">
        <v>3.6999999999999998E-2</v>
      </c>
      <c r="H10363" s="30">
        <f>VLOOKUP(E10363,UPAH!$C:$F,4,0)</f>
        <v>111000</v>
      </c>
      <c r="I10363" s="31">
        <f t="shared" si="1237"/>
        <v>4107</v>
      </c>
    </row>
    <row r="10364" spans="2:13" ht="15" customHeight="1">
      <c r="C10364" s="28"/>
      <c r="D10364" s="28"/>
      <c r="E10364" s="28"/>
      <c r="F10364" s="34" t="s">
        <v>88</v>
      </c>
      <c r="G10364" s="35"/>
      <c r="H10364" s="33"/>
      <c r="I10364" s="45">
        <f>SUM(I10361:I10363)</f>
        <v>45299</v>
      </c>
    </row>
    <row r="10365" spans="2:13" ht="15" customHeight="1">
      <c r="C10365" s="27" t="s">
        <v>80</v>
      </c>
      <c r="D10365" s="27" t="s">
        <v>89</v>
      </c>
      <c r="E10365" s="28"/>
      <c r="F10365" s="28"/>
      <c r="G10365" s="28"/>
      <c r="H10365" s="33"/>
      <c r="I10365" s="28"/>
    </row>
    <row r="10366" spans="2:13" ht="15" customHeight="1">
      <c r="C10366" s="28"/>
      <c r="D10366" s="27" t="s">
        <v>2893</v>
      </c>
      <c r="E10366" s="27" t="s">
        <v>2894</v>
      </c>
      <c r="F10366" s="30" t="str">
        <f>VLOOKUP(E10366,MATERIAL!$C:$F,3,0)</f>
        <v>M</v>
      </c>
      <c r="G10366" s="27">
        <v>1</v>
      </c>
      <c r="H10366" s="30">
        <f>VLOOKUP(E10366,MATERIAL!$C:$F,4,0)</f>
        <v>66300</v>
      </c>
      <c r="I10366" s="31">
        <f t="shared" ref="I10366" si="1238">+G10366*H10366</f>
        <v>66300</v>
      </c>
    </row>
    <row r="10367" spans="2:13" ht="15" customHeight="1">
      <c r="C10367" s="28"/>
      <c r="D10367" s="28"/>
      <c r="E10367" s="28"/>
      <c r="F10367" s="34" t="s">
        <v>90</v>
      </c>
      <c r="G10367" s="35"/>
      <c r="H10367" s="33"/>
      <c r="I10367" s="32">
        <f>SUM(I10366)</f>
        <v>66300</v>
      </c>
    </row>
    <row r="10368" spans="2:13" ht="15" customHeight="1">
      <c r="C10368" s="27" t="s">
        <v>81</v>
      </c>
      <c r="D10368" s="27" t="s">
        <v>91</v>
      </c>
      <c r="E10368" s="28"/>
      <c r="F10368" s="28"/>
      <c r="G10368" s="28"/>
      <c r="H10368" s="33"/>
      <c r="I10368" s="28"/>
    </row>
    <row r="10369" spans="2:13" ht="15" customHeight="1">
      <c r="C10369" s="28"/>
      <c r="D10369" s="27" t="s">
        <v>2790</v>
      </c>
      <c r="E10369" s="27" t="s">
        <v>2791</v>
      </c>
      <c r="F10369" s="27" t="s">
        <v>2792</v>
      </c>
      <c r="G10369" s="27">
        <v>5.3999999999999999E-2</v>
      </c>
      <c r="H10369" s="30">
        <f>VLOOKUP(E10369,[404]PERALATAN!$C:$F,4,0)</f>
        <v>128600</v>
      </c>
      <c r="I10369" s="31">
        <f t="shared" ref="I10369" si="1239">+G10369*H10369</f>
        <v>6944.4</v>
      </c>
    </row>
    <row r="10370" spans="2:13" ht="15" customHeight="1">
      <c r="C10370" s="28"/>
      <c r="D10370" s="28"/>
      <c r="E10370" s="28"/>
      <c r="F10370" s="34" t="s">
        <v>92</v>
      </c>
      <c r="G10370" s="35"/>
      <c r="H10370" s="33"/>
      <c r="I10370" s="45">
        <f>SUM(I10369)</f>
        <v>6944.4</v>
      </c>
    </row>
    <row r="10371" spans="2:13" ht="15" customHeight="1">
      <c r="C10371" s="27" t="s">
        <v>82</v>
      </c>
      <c r="D10371" s="27" t="s">
        <v>93</v>
      </c>
      <c r="E10371" s="28"/>
      <c r="F10371" s="28"/>
      <c r="G10371" s="28"/>
      <c r="H10371" s="33"/>
      <c r="I10371" s="36">
        <f>I10364+I10367+I10370</f>
        <v>118543.4</v>
      </c>
    </row>
    <row r="10372" spans="2:13" ht="15" customHeight="1">
      <c r="C10372" s="27" t="s">
        <v>83</v>
      </c>
      <c r="D10372" s="27" t="str">
        <f>+"Overhead &amp; Profit "&amp;$L$3*100&amp;"%"</f>
        <v>Overhead &amp; Profit 9,5%</v>
      </c>
      <c r="E10372" s="28"/>
      <c r="F10372" s="28"/>
      <c r="G10372" s="27">
        <f>$L$3</f>
        <v>9.5000000000000001E-2</v>
      </c>
      <c r="H10372" s="33"/>
      <c r="I10372" s="36">
        <f>G10372*I10371</f>
        <v>11261.623</v>
      </c>
    </row>
    <row r="10373" spans="2:13" ht="15" customHeight="1">
      <c r="B10373" s="37" t="str">
        <f>+$M$18&amp;J10373</f>
        <v>PTP52</v>
      </c>
      <c r="C10373" s="27" t="s">
        <v>1</v>
      </c>
      <c r="D10373" s="27" t="s">
        <v>94</v>
      </c>
      <c r="E10373" s="28"/>
      <c r="F10373" s="28"/>
      <c r="G10373" s="28"/>
      <c r="H10373" s="33"/>
      <c r="I10373" s="36">
        <f>SUM(I10371:I10372)</f>
        <v>129805.02299999999</v>
      </c>
      <c r="J10373" s="21">
        <v>52</v>
      </c>
    </row>
    <row r="10374" spans="2:13" ht="15" customHeight="1">
      <c r="B10374" s="26"/>
    </row>
    <row r="10375" spans="2:13" ht="15" customHeight="1">
      <c r="B10375" s="26"/>
      <c r="C10375" s="21" t="str">
        <f>VLOOKUP(B10390,'REKAP ANALISA'!$C:$G,3,0)</f>
        <v>(K3) Pemotongan 1 buah pipa DCI Ø 250 mm</v>
      </c>
    </row>
    <row r="10376" spans="2:13" ht="15" customHeight="1">
      <c r="C10376" s="27" t="s">
        <v>0</v>
      </c>
      <c r="D10376" s="27" t="s">
        <v>60</v>
      </c>
      <c r="E10376" s="27" t="s">
        <v>59</v>
      </c>
      <c r="F10376" s="27" t="s">
        <v>61</v>
      </c>
      <c r="G10376" s="27" t="s">
        <v>62</v>
      </c>
      <c r="H10376" s="27" t="s">
        <v>85</v>
      </c>
      <c r="I10376" s="27" t="s">
        <v>86</v>
      </c>
    </row>
    <row r="10377" spans="2:13">
      <c r="C10377" s="27" t="s">
        <v>14</v>
      </c>
      <c r="D10377" s="27" t="s">
        <v>87</v>
      </c>
      <c r="E10377" s="28"/>
      <c r="F10377" s="28"/>
      <c r="G10377" s="28"/>
      <c r="H10377" s="28"/>
      <c r="I10377" s="28"/>
      <c r="M10377" s="21"/>
    </row>
    <row r="10378" spans="2:13">
      <c r="C10378" s="28"/>
      <c r="D10378" s="27" t="s">
        <v>53</v>
      </c>
      <c r="E10378" s="27" t="s">
        <v>63</v>
      </c>
      <c r="F10378" s="29" t="s">
        <v>50</v>
      </c>
      <c r="G10378" s="27">
        <v>0.47599999999999998</v>
      </c>
      <c r="H10378" s="30">
        <f>VLOOKUP(E10378,UPAH!$C:$F,4,0)</f>
        <v>93000</v>
      </c>
      <c r="I10378" s="31">
        <f t="shared" ref="I10378:I10380" si="1240">+G10378*H10378</f>
        <v>44268</v>
      </c>
      <c r="M10378" s="21"/>
    </row>
    <row r="10379" spans="2:13" ht="15" customHeight="1">
      <c r="C10379" s="28"/>
      <c r="D10379" s="27" t="s">
        <v>2787</v>
      </c>
      <c r="E10379" s="27" t="s">
        <v>64</v>
      </c>
      <c r="F10379" s="29" t="s">
        <v>50</v>
      </c>
      <c r="G10379" s="27">
        <v>9.5000000000000001E-2</v>
      </c>
      <c r="H10379" s="30">
        <f>VLOOKUP(E10379,UPAH!$C:$F,4,0)</f>
        <v>98000</v>
      </c>
      <c r="I10379" s="31">
        <f t="shared" si="1240"/>
        <v>9310</v>
      </c>
    </row>
    <row r="10380" spans="2:13" ht="15" customHeight="1">
      <c r="C10380" s="28"/>
      <c r="D10380" s="27" t="s">
        <v>49</v>
      </c>
      <c r="E10380" s="27" t="s">
        <v>66</v>
      </c>
      <c r="F10380" s="29" t="s">
        <v>50</v>
      </c>
      <c r="G10380" s="27">
        <v>4.8000000000000001E-2</v>
      </c>
      <c r="H10380" s="30">
        <f>VLOOKUP(E10380,UPAH!$C:$F,4,0)</f>
        <v>111000</v>
      </c>
      <c r="I10380" s="31">
        <f t="shared" si="1240"/>
        <v>5328</v>
      </c>
    </row>
    <row r="10381" spans="2:13" ht="15" customHeight="1">
      <c r="C10381" s="28"/>
      <c r="D10381" s="28"/>
      <c r="E10381" s="28"/>
      <c r="F10381" s="34" t="s">
        <v>88</v>
      </c>
      <c r="G10381" s="35"/>
      <c r="H10381" s="33"/>
      <c r="I10381" s="45">
        <f>SUM(I10378:I10380)</f>
        <v>58906</v>
      </c>
    </row>
    <row r="10382" spans="2:13" ht="15" customHeight="1">
      <c r="C10382" s="27" t="s">
        <v>80</v>
      </c>
      <c r="D10382" s="27" t="s">
        <v>89</v>
      </c>
      <c r="E10382" s="28"/>
      <c r="F10382" s="28"/>
      <c r="G10382" s="28"/>
      <c r="H10382" s="33"/>
      <c r="I10382" s="28"/>
    </row>
    <row r="10383" spans="2:13" ht="15" customHeight="1">
      <c r="C10383" s="28"/>
      <c r="D10383" s="27" t="s">
        <v>2895</v>
      </c>
      <c r="E10383" s="27" t="s">
        <v>2896</v>
      </c>
      <c r="F10383" s="30" t="str">
        <f>VLOOKUP(E10383,MATERIAL!$C:$F,3,0)</f>
        <v>M</v>
      </c>
      <c r="G10383" s="27">
        <v>1</v>
      </c>
      <c r="H10383" s="30">
        <f>VLOOKUP(E10383,MATERIAL!$C:$F,4,0)</f>
        <v>73800</v>
      </c>
      <c r="I10383" s="31">
        <f t="shared" ref="I10383" si="1241">+G10383*H10383</f>
        <v>73800</v>
      </c>
    </row>
    <row r="10384" spans="2:13" ht="15" customHeight="1">
      <c r="C10384" s="28"/>
      <c r="D10384" s="28"/>
      <c r="E10384" s="28"/>
      <c r="F10384" s="34" t="s">
        <v>90</v>
      </c>
      <c r="G10384" s="35"/>
      <c r="H10384" s="33"/>
      <c r="I10384" s="32">
        <f>SUM(I10383)</f>
        <v>73800</v>
      </c>
    </row>
    <row r="10385" spans="2:13" ht="15" customHeight="1">
      <c r="C10385" s="27" t="s">
        <v>81</v>
      </c>
      <c r="D10385" s="27" t="s">
        <v>91</v>
      </c>
      <c r="E10385" s="28"/>
      <c r="F10385" s="28"/>
      <c r="G10385" s="28"/>
      <c r="H10385" s="33"/>
      <c r="I10385" s="28"/>
    </row>
    <row r="10386" spans="2:13" ht="15" customHeight="1">
      <c r="C10386" s="28"/>
      <c r="D10386" s="27" t="s">
        <v>2790</v>
      </c>
      <c r="E10386" s="27" t="s">
        <v>2791</v>
      </c>
      <c r="F10386" s="27" t="s">
        <v>2792</v>
      </c>
      <c r="G10386" s="27">
        <v>7.2999999999999995E-2</v>
      </c>
      <c r="H10386" s="30">
        <f>VLOOKUP(E10386,[404]PERALATAN!$C:$F,4,0)</f>
        <v>128600</v>
      </c>
      <c r="I10386" s="31">
        <f t="shared" ref="I10386" si="1242">+G10386*H10386</f>
        <v>9387.7999999999993</v>
      </c>
    </row>
    <row r="10387" spans="2:13" ht="15" customHeight="1">
      <c r="C10387" s="28"/>
      <c r="D10387" s="28"/>
      <c r="E10387" s="28"/>
      <c r="F10387" s="34" t="s">
        <v>92</v>
      </c>
      <c r="G10387" s="35"/>
      <c r="H10387" s="33"/>
      <c r="I10387" s="45">
        <f>SUM(I10386)</f>
        <v>9387.7999999999993</v>
      </c>
    </row>
    <row r="10388" spans="2:13" ht="15" customHeight="1">
      <c r="C10388" s="27" t="s">
        <v>82</v>
      </c>
      <c r="D10388" s="27" t="s">
        <v>93</v>
      </c>
      <c r="E10388" s="28"/>
      <c r="F10388" s="28"/>
      <c r="G10388" s="28"/>
      <c r="H10388" s="33"/>
      <c r="I10388" s="36">
        <f>I10381+I10384+I10387</f>
        <v>142093.79999999999</v>
      </c>
    </row>
    <row r="10389" spans="2:13" ht="15" customHeight="1">
      <c r="C10389" s="27" t="s">
        <v>83</v>
      </c>
      <c r="D10389" s="27" t="str">
        <f>+"Overhead &amp; Profit "&amp;$L$3*100&amp;"%"</f>
        <v>Overhead &amp; Profit 9,5%</v>
      </c>
      <c r="E10389" s="28"/>
      <c r="F10389" s="28"/>
      <c r="G10389" s="27">
        <f>$L$3</f>
        <v>9.5000000000000001E-2</v>
      </c>
      <c r="H10389" s="33"/>
      <c r="I10389" s="36">
        <f>G10389*I10388</f>
        <v>13498.910999999998</v>
      </c>
    </row>
    <row r="10390" spans="2:13" ht="15" customHeight="1">
      <c r="B10390" s="37" t="str">
        <f>+$M$18&amp;J10390</f>
        <v>PTP53</v>
      </c>
      <c r="C10390" s="27" t="s">
        <v>1</v>
      </c>
      <c r="D10390" s="27" t="s">
        <v>94</v>
      </c>
      <c r="E10390" s="28"/>
      <c r="F10390" s="28"/>
      <c r="G10390" s="28"/>
      <c r="H10390" s="33"/>
      <c r="I10390" s="36">
        <f>SUM(I10388:I10389)</f>
        <v>155592.71099999998</v>
      </c>
      <c r="J10390" s="21">
        <v>53</v>
      </c>
    </row>
    <row r="10391" spans="2:13" ht="15" customHeight="1">
      <c r="B10391" s="26"/>
    </row>
    <row r="10392" spans="2:13" ht="15" customHeight="1">
      <c r="B10392" s="26"/>
      <c r="C10392" s="21" t="str">
        <f>VLOOKUP(B10407,'REKAP ANALISA'!$C:$G,3,0)</f>
        <v>(K3) Pemotongan 1 buah pipa DCI Ø 300 mm</v>
      </c>
    </row>
    <row r="10393" spans="2:13" ht="15" customHeight="1">
      <c r="C10393" s="27" t="s">
        <v>0</v>
      </c>
      <c r="D10393" s="27" t="s">
        <v>60</v>
      </c>
      <c r="E10393" s="27" t="s">
        <v>59</v>
      </c>
      <c r="F10393" s="27" t="s">
        <v>61</v>
      </c>
      <c r="G10393" s="27" t="s">
        <v>62</v>
      </c>
      <c r="H10393" s="27" t="s">
        <v>85</v>
      </c>
      <c r="I10393" s="27" t="s">
        <v>86</v>
      </c>
    </row>
    <row r="10394" spans="2:13">
      <c r="C10394" s="27" t="s">
        <v>14</v>
      </c>
      <c r="D10394" s="27" t="s">
        <v>87</v>
      </c>
      <c r="E10394" s="28"/>
      <c r="F10394" s="28"/>
      <c r="G10394" s="28"/>
      <c r="H10394" s="28"/>
      <c r="I10394" s="28"/>
      <c r="M10394" s="21"/>
    </row>
    <row r="10395" spans="2:13">
      <c r="C10395" s="28"/>
      <c r="D10395" s="27" t="s">
        <v>53</v>
      </c>
      <c r="E10395" s="27" t="s">
        <v>63</v>
      </c>
      <c r="F10395" s="29" t="s">
        <v>50</v>
      </c>
      <c r="G10395" s="27">
        <v>0.51200000000000001</v>
      </c>
      <c r="H10395" s="30">
        <f>VLOOKUP(E10395,UPAH!$C:$F,4,0)</f>
        <v>93000</v>
      </c>
      <c r="I10395" s="31">
        <f t="shared" ref="I10395:I10397" si="1243">+G10395*H10395</f>
        <v>47616</v>
      </c>
      <c r="M10395" s="21"/>
    </row>
    <row r="10396" spans="2:13" ht="15" customHeight="1">
      <c r="C10396" s="28"/>
      <c r="D10396" s="27" t="s">
        <v>2787</v>
      </c>
      <c r="E10396" s="27" t="s">
        <v>64</v>
      </c>
      <c r="F10396" s="29" t="s">
        <v>50</v>
      </c>
      <c r="G10396" s="27">
        <v>0.10199999999999999</v>
      </c>
      <c r="H10396" s="30">
        <f>VLOOKUP(E10396,UPAH!$C:$F,4,0)</f>
        <v>98000</v>
      </c>
      <c r="I10396" s="31">
        <f t="shared" si="1243"/>
        <v>9996</v>
      </c>
    </row>
    <row r="10397" spans="2:13" ht="15" customHeight="1">
      <c r="C10397" s="28"/>
      <c r="D10397" s="27" t="s">
        <v>49</v>
      </c>
      <c r="E10397" s="27" t="s">
        <v>66</v>
      </c>
      <c r="F10397" s="29" t="s">
        <v>50</v>
      </c>
      <c r="G10397" s="27">
        <v>5.0999999999999997E-2</v>
      </c>
      <c r="H10397" s="30">
        <f>VLOOKUP(E10397,UPAH!$C:$F,4,0)</f>
        <v>111000</v>
      </c>
      <c r="I10397" s="31">
        <f t="shared" si="1243"/>
        <v>5661</v>
      </c>
    </row>
    <row r="10398" spans="2:13" ht="15" customHeight="1">
      <c r="C10398" s="28"/>
      <c r="D10398" s="28"/>
      <c r="E10398" s="28"/>
      <c r="F10398" s="34" t="s">
        <v>88</v>
      </c>
      <c r="G10398" s="35"/>
      <c r="H10398" s="33"/>
      <c r="I10398" s="45">
        <f>SUM(I10395:I10397)</f>
        <v>63273</v>
      </c>
    </row>
    <row r="10399" spans="2:13" ht="15" customHeight="1">
      <c r="C10399" s="27" t="s">
        <v>80</v>
      </c>
      <c r="D10399" s="27" t="s">
        <v>89</v>
      </c>
      <c r="E10399" s="28"/>
      <c r="F10399" s="28"/>
      <c r="G10399" s="28"/>
      <c r="H10399" s="33"/>
      <c r="I10399" s="28"/>
    </row>
    <row r="10400" spans="2:13" ht="15" customHeight="1">
      <c r="C10400" s="28"/>
      <c r="D10400" s="27" t="s">
        <v>2897</v>
      </c>
      <c r="E10400" s="27" t="s">
        <v>2898</v>
      </c>
      <c r="F10400" s="30" t="str">
        <f>VLOOKUP(E10400,MATERIAL!$C:$F,3,0)</f>
        <v>bh</v>
      </c>
      <c r="G10400" s="27">
        <v>1</v>
      </c>
      <c r="H10400" s="30">
        <f>VLOOKUP(E10400,MATERIAL!$C:$F,4,0)</f>
        <v>79400</v>
      </c>
      <c r="I10400" s="31">
        <f t="shared" ref="I10400" si="1244">+G10400*H10400</f>
        <v>79400</v>
      </c>
    </row>
    <row r="10401" spans="2:13" ht="15" customHeight="1">
      <c r="C10401" s="28"/>
      <c r="D10401" s="28"/>
      <c r="E10401" s="28"/>
      <c r="F10401" s="34" t="s">
        <v>90</v>
      </c>
      <c r="G10401" s="35"/>
      <c r="H10401" s="33"/>
      <c r="I10401" s="32">
        <f>SUM(I10400)</f>
        <v>79400</v>
      </c>
    </row>
    <row r="10402" spans="2:13" ht="15" customHeight="1">
      <c r="C10402" s="27" t="s">
        <v>81</v>
      </c>
      <c r="D10402" s="27" t="s">
        <v>91</v>
      </c>
      <c r="E10402" s="28"/>
      <c r="F10402" s="28"/>
      <c r="G10402" s="28"/>
      <c r="H10402" s="33"/>
      <c r="I10402" s="28"/>
    </row>
    <row r="10403" spans="2:13" ht="15" customHeight="1">
      <c r="C10403" s="28"/>
      <c r="D10403" s="27" t="s">
        <v>2790</v>
      </c>
      <c r="E10403" s="27" t="s">
        <v>2791</v>
      </c>
      <c r="F10403" s="27" t="s">
        <v>2792</v>
      </c>
      <c r="G10403" s="27">
        <v>7.9000000000000001E-2</v>
      </c>
      <c r="H10403" s="30">
        <f>VLOOKUP(E10403,[404]PERALATAN!$C:$F,4,0)</f>
        <v>128600</v>
      </c>
      <c r="I10403" s="31">
        <f t="shared" ref="I10403" si="1245">+G10403*H10403</f>
        <v>10159.4</v>
      </c>
    </row>
    <row r="10404" spans="2:13" ht="15" customHeight="1">
      <c r="C10404" s="28"/>
      <c r="D10404" s="28"/>
      <c r="E10404" s="28"/>
      <c r="F10404" s="34" t="s">
        <v>92</v>
      </c>
      <c r="G10404" s="35"/>
      <c r="H10404" s="33"/>
      <c r="I10404" s="45">
        <f>SUM(I10403)</f>
        <v>10159.4</v>
      </c>
    </row>
    <row r="10405" spans="2:13" ht="15" customHeight="1">
      <c r="C10405" s="27" t="s">
        <v>82</v>
      </c>
      <c r="D10405" s="27" t="s">
        <v>93</v>
      </c>
      <c r="E10405" s="28"/>
      <c r="F10405" s="28"/>
      <c r="G10405" s="28"/>
      <c r="H10405" s="33"/>
      <c r="I10405" s="36">
        <f>I10398+I10401+I10404</f>
        <v>152832.4</v>
      </c>
    </row>
    <row r="10406" spans="2:13" ht="15" customHeight="1">
      <c r="C10406" s="27" t="s">
        <v>83</v>
      </c>
      <c r="D10406" s="27" t="str">
        <f>+"Overhead &amp; Profit "&amp;$L$3*100&amp;"%"</f>
        <v>Overhead &amp; Profit 9,5%</v>
      </c>
      <c r="E10406" s="28"/>
      <c r="F10406" s="28"/>
      <c r="G10406" s="27">
        <f>$L$3</f>
        <v>9.5000000000000001E-2</v>
      </c>
      <c r="H10406" s="33"/>
      <c r="I10406" s="36">
        <f>G10406*I10405</f>
        <v>14519.078</v>
      </c>
    </row>
    <row r="10407" spans="2:13" ht="15" customHeight="1">
      <c r="B10407" s="37" t="str">
        <f>+$M$18&amp;J10407</f>
        <v>PTP54</v>
      </c>
      <c r="C10407" s="27" t="s">
        <v>1</v>
      </c>
      <c r="D10407" s="27" t="s">
        <v>94</v>
      </c>
      <c r="E10407" s="28"/>
      <c r="F10407" s="28"/>
      <c r="G10407" s="28"/>
      <c r="H10407" s="33"/>
      <c r="I10407" s="36">
        <f>SUM(I10405:I10406)</f>
        <v>167351.478</v>
      </c>
      <c r="J10407" s="21">
        <v>54</v>
      </c>
    </row>
    <row r="10408" spans="2:13" ht="15" customHeight="1">
      <c r="B10408" s="26"/>
    </row>
    <row r="10409" spans="2:13" ht="15" customHeight="1">
      <c r="B10409" s="26"/>
      <c r="C10409" s="21" t="str">
        <f>VLOOKUP(B10424,'REKAP ANALISA'!$C:$G,3,0)</f>
        <v>(K3) Pemotongan 1 buah pipa DCI Ø 400 mm</v>
      </c>
    </row>
    <row r="10410" spans="2:13" ht="15" customHeight="1">
      <c r="C10410" s="27" t="s">
        <v>0</v>
      </c>
      <c r="D10410" s="27" t="s">
        <v>60</v>
      </c>
      <c r="E10410" s="27" t="s">
        <v>59</v>
      </c>
      <c r="F10410" s="27" t="s">
        <v>61</v>
      </c>
      <c r="G10410" s="27" t="s">
        <v>62</v>
      </c>
      <c r="H10410" s="27" t="s">
        <v>85</v>
      </c>
      <c r="I10410" s="27" t="s">
        <v>86</v>
      </c>
    </row>
    <row r="10411" spans="2:13">
      <c r="C10411" s="27" t="s">
        <v>14</v>
      </c>
      <c r="D10411" s="27" t="s">
        <v>87</v>
      </c>
      <c r="E10411" s="28"/>
      <c r="F10411" s="28"/>
      <c r="G10411" s="28"/>
      <c r="H10411" s="28"/>
      <c r="I10411" s="28"/>
      <c r="M10411" s="21"/>
    </row>
    <row r="10412" spans="2:13">
      <c r="C10412" s="28"/>
      <c r="D10412" s="27" t="s">
        <v>53</v>
      </c>
      <c r="E10412" s="27" t="s">
        <v>63</v>
      </c>
      <c r="F10412" s="29" t="s">
        <v>50</v>
      </c>
      <c r="G10412" s="27">
        <v>0.94099999999999995</v>
      </c>
      <c r="H10412" s="30">
        <f>VLOOKUP(E10412,UPAH!$C:$F,4,0)</f>
        <v>93000</v>
      </c>
      <c r="I10412" s="31">
        <f t="shared" ref="I10412:I10414" si="1246">+G10412*H10412</f>
        <v>87513</v>
      </c>
      <c r="M10412" s="21"/>
    </row>
    <row r="10413" spans="2:13" ht="15" customHeight="1">
      <c r="C10413" s="28"/>
      <c r="D10413" s="27" t="s">
        <v>2787</v>
      </c>
      <c r="E10413" s="27" t="s">
        <v>64</v>
      </c>
      <c r="F10413" s="29" t="s">
        <v>50</v>
      </c>
      <c r="G10413" s="27">
        <v>0.188</v>
      </c>
      <c r="H10413" s="30">
        <f>VLOOKUP(E10413,UPAH!$C:$F,4,0)</f>
        <v>98000</v>
      </c>
      <c r="I10413" s="31">
        <f t="shared" si="1246"/>
        <v>18424</v>
      </c>
    </row>
    <row r="10414" spans="2:13" ht="15" customHeight="1">
      <c r="C10414" s="28"/>
      <c r="D10414" s="27" t="s">
        <v>49</v>
      </c>
      <c r="E10414" s="27" t="s">
        <v>66</v>
      </c>
      <c r="F10414" s="29" t="s">
        <v>50</v>
      </c>
      <c r="G10414" s="27">
        <v>9.4E-2</v>
      </c>
      <c r="H10414" s="30">
        <f>VLOOKUP(E10414,UPAH!$C:$F,4,0)</f>
        <v>111000</v>
      </c>
      <c r="I10414" s="31">
        <f t="shared" si="1246"/>
        <v>10434</v>
      </c>
    </row>
    <row r="10415" spans="2:13" ht="15" customHeight="1">
      <c r="C10415" s="28"/>
      <c r="D10415" s="28"/>
      <c r="E10415" s="28"/>
      <c r="F10415" s="34" t="s">
        <v>88</v>
      </c>
      <c r="G10415" s="35"/>
      <c r="H10415" s="33"/>
      <c r="I10415" s="45">
        <f>SUM(I10412:I10414)</f>
        <v>116371</v>
      </c>
    </row>
    <row r="10416" spans="2:13" ht="15" customHeight="1">
      <c r="C10416" s="27" t="s">
        <v>80</v>
      </c>
      <c r="D10416" s="27" t="s">
        <v>89</v>
      </c>
      <c r="E10416" s="28"/>
      <c r="F10416" s="28"/>
      <c r="G10416" s="28"/>
      <c r="H10416" s="33"/>
      <c r="I10416" s="28"/>
    </row>
    <row r="10417" spans="2:13" ht="15" customHeight="1">
      <c r="C10417" s="28"/>
      <c r="D10417" s="27" t="s">
        <v>2900</v>
      </c>
      <c r="E10417" s="27" t="s">
        <v>2901</v>
      </c>
      <c r="F10417" s="30" t="str">
        <f>VLOOKUP(E10417,MATERIAL!$C:$F,3,0)</f>
        <v>bh</v>
      </c>
      <c r="G10417" s="27">
        <v>1</v>
      </c>
      <c r="H10417" s="30">
        <f>VLOOKUP(E10417,MATERIAL!$C:$F,4,0)</f>
        <v>122500</v>
      </c>
      <c r="I10417" s="31">
        <f t="shared" ref="I10417" si="1247">+G10417*H10417</f>
        <v>122500</v>
      </c>
    </row>
    <row r="10418" spans="2:13" ht="15" customHeight="1">
      <c r="C10418" s="28"/>
      <c r="D10418" s="28"/>
      <c r="E10418" s="28"/>
      <c r="F10418" s="34" t="s">
        <v>90</v>
      </c>
      <c r="G10418" s="35"/>
      <c r="H10418" s="33"/>
      <c r="I10418" s="32">
        <f>SUM(I10417)</f>
        <v>122500</v>
      </c>
    </row>
    <row r="10419" spans="2:13" ht="15" customHeight="1">
      <c r="C10419" s="27" t="s">
        <v>81</v>
      </c>
      <c r="D10419" s="27" t="s">
        <v>91</v>
      </c>
      <c r="E10419" s="28"/>
      <c r="F10419" s="28"/>
      <c r="G10419" s="28"/>
      <c r="H10419" s="33"/>
      <c r="I10419" s="28"/>
    </row>
    <row r="10420" spans="2:13" ht="15" customHeight="1">
      <c r="C10420" s="28"/>
      <c r="D10420" s="27" t="s">
        <v>2954</v>
      </c>
      <c r="E10420" s="27" t="s">
        <v>2960</v>
      </c>
      <c r="F10420" s="30" t="s">
        <v>2792</v>
      </c>
      <c r="G10420" s="27">
        <v>0.158</v>
      </c>
      <c r="H10420" s="30">
        <f>VLOOKUP(E10420,[404]PERALATAN!$C:$F,4,0)</f>
        <v>59500</v>
      </c>
      <c r="I10420" s="31">
        <f t="shared" ref="I10420" si="1248">+G10420*H10420</f>
        <v>9401</v>
      </c>
    </row>
    <row r="10421" spans="2:13" ht="15" customHeight="1">
      <c r="C10421" s="28"/>
      <c r="D10421" s="28"/>
      <c r="E10421" s="28"/>
      <c r="F10421" s="34" t="s">
        <v>92</v>
      </c>
      <c r="G10421" s="35"/>
      <c r="H10421" s="33"/>
      <c r="I10421" s="45">
        <f>SUM(I10420)</f>
        <v>9401</v>
      </c>
    </row>
    <row r="10422" spans="2:13" ht="15" customHeight="1">
      <c r="C10422" s="27" t="s">
        <v>82</v>
      </c>
      <c r="D10422" s="27" t="s">
        <v>93</v>
      </c>
      <c r="E10422" s="28"/>
      <c r="F10422" s="28"/>
      <c r="G10422" s="28"/>
      <c r="H10422" s="33"/>
      <c r="I10422" s="36">
        <f>I10415+I10418+I10421</f>
        <v>248272</v>
      </c>
    </row>
    <row r="10423" spans="2:13" ht="15" customHeight="1">
      <c r="C10423" s="27" t="s">
        <v>83</v>
      </c>
      <c r="D10423" s="27" t="str">
        <f>+"Overhead &amp; Profit "&amp;$L$3*100&amp;"%"</f>
        <v>Overhead &amp; Profit 9,5%</v>
      </c>
      <c r="E10423" s="28"/>
      <c r="F10423" s="28"/>
      <c r="G10423" s="27">
        <f>$L$3</f>
        <v>9.5000000000000001E-2</v>
      </c>
      <c r="H10423" s="33"/>
      <c r="I10423" s="36">
        <f>G10423*I10422</f>
        <v>23585.84</v>
      </c>
    </row>
    <row r="10424" spans="2:13" ht="15" customHeight="1">
      <c r="B10424" s="37" t="str">
        <f>+$M$18&amp;J10424</f>
        <v>PTP55</v>
      </c>
      <c r="C10424" s="27" t="s">
        <v>1</v>
      </c>
      <c r="D10424" s="27" t="s">
        <v>94</v>
      </c>
      <c r="E10424" s="28"/>
      <c r="F10424" s="28"/>
      <c r="G10424" s="28"/>
      <c r="H10424" s="33"/>
      <c r="I10424" s="36">
        <f>SUM(I10422:I10423)</f>
        <v>271857.84000000003</v>
      </c>
      <c r="J10424" s="21">
        <v>55</v>
      </c>
    </row>
    <row r="10425" spans="2:13" ht="15" customHeight="1">
      <c r="B10425" s="26"/>
    </row>
    <row r="10426" spans="2:13" ht="15" customHeight="1">
      <c r="B10426" s="26"/>
      <c r="C10426" s="21" t="str">
        <f>VLOOKUP(B10441,'REKAP ANALISA'!$C:$G,3,0)</f>
        <v>(K3) Pemotongan 1 buah pipa DCI Ø 450 mm</v>
      </c>
    </row>
    <row r="10427" spans="2:13" ht="15" customHeight="1">
      <c r="C10427" s="27" t="s">
        <v>0</v>
      </c>
      <c r="D10427" s="27" t="s">
        <v>60</v>
      </c>
      <c r="E10427" s="27" t="s">
        <v>59</v>
      </c>
      <c r="F10427" s="27" t="s">
        <v>61</v>
      </c>
      <c r="G10427" s="27" t="s">
        <v>62</v>
      </c>
      <c r="H10427" s="27" t="s">
        <v>85</v>
      </c>
      <c r="I10427" s="27" t="s">
        <v>86</v>
      </c>
    </row>
    <row r="10428" spans="2:13">
      <c r="C10428" s="27" t="s">
        <v>14</v>
      </c>
      <c r="D10428" s="27" t="s">
        <v>87</v>
      </c>
      <c r="E10428" s="28"/>
      <c r="F10428" s="28"/>
      <c r="G10428" s="28"/>
      <c r="H10428" s="28"/>
      <c r="I10428" s="28"/>
      <c r="M10428" s="21"/>
    </row>
    <row r="10429" spans="2:13">
      <c r="C10429" s="28"/>
      <c r="D10429" s="27" t="s">
        <v>53</v>
      </c>
      <c r="E10429" s="27" t="s">
        <v>63</v>
      </c>
      <c r="F10429" s="29" t="s">
        <v>50</v>
      </c>
      <c r="G10429" s="27">
        <v>1.137</v>
      </c>
      <c r="H10429" s="30">
        <f>VLOOKUP(E10429,UPAH!$C:$F,4,0)</f>
        <v>93000</v>
      </c>
      <c r="I10429" s="31">
        <f t="shared" ref="I10429:I10431" si="1249">+G10429*H10429</f>
        <v>105741</v>
      </c>
      <c r="M10429" s="21"/>
    </row>
    <row r="10430" spans="2:13" ht="15" customHeight="1">
      <c r="C10430" s="28"/>
      <c r="D10430" s="27" t="s">
        <v>2787</v>
      </c>
      <c r="E10430" s="27" t="s">
        <v>64</v>
      </c>
      <c r="F10430" s="29" t="s">
        <v>50</v>
      </c>
      <c r="G10430" s="27">
        <v>0.22700000000000001</v>
      </c>
      <c r="H10430" s="30">
        <f>VLOOKUP(E10430,UPAH!$C:$F,4,0)</f>
        <v>98000</v>
      </c>
      <c r="I10430" s="31">
        <f t="shared" si="1249"/>
        <v>22246</v>
      </c>
    </row>
    <row r="10431" spans="2:13" ht="15" customHeight="1">
      <c r="C10431" s="28"/>
      <c r="D10431" s="27" t="s">
        <v>49</v>
      </c>
      <c r="E10431" s="27" t="s">
        <v>66</v>
      </c>
      <c r="F10431" s="29" t="s">
        <v>50</v>
      </c>
      <c r="G10431" s="27">
        <v>0.114</v>
      </c>
      <c r="H10431" s="30">
        <f>VLOOKUP(E10431,UPAH!$C:$F,4,0)</f>
        <v>111000</v>
      </c>
      <c r="I10431" s="31">
        <f t="shared" si="1249"/>
        <v>12654</v>
      </c>
    </row>
    <row r="10432" spans="2:13" ht="15" customHeight="1">
      <c r="C10432" s="28"/>
      <c r="D10432" s="28"/>
      <c r="E10432" s="28"/>
      <c r="F10432" s="34" t="s">
        <v>88</v>
      </c>
      <c r="G10432" s="35"/>
      <c r="H10432" s="33"/>
      <c r="I10432" s="45">
        <f>SUM(I10429:I10431)</f>
        <v>140641</v>
      </c>
    </row>
    <row r="10433" spans="2:13" ht="15" customHeight="1">
      <c r="C10433" s="27" t="s">
        <v>80</v>
      </c>
      <c r="D10433" s="27" t="s">
        <v>89</v>
      </c>
      <c r="E10433" s="28"/>
      <c r="F10433" s="28"/>
      <c r="G10433" s="28"/>
      <c r="H10433" s="33"/>
      <c r="I10433" s="28"/>
    </row>
    <row r="10434" spans="2:13" ht="15" customHeight="1">
      <c r="C10434" s="28"/>
      <c r="D10434" s="27" t="s">
        <v>2904</v>
      </c>
      <c r="E10434" s="27" t="s">
        <v>2905</v>
      </c>
      <c r="F10434" s="30" t="str">
        <f>VLOOKUP(E10434,MATERIAL!$C:$F,3,0)</f>
        <v>m</v>
      </c>
      <c r="G10434" s="27">
        <v>1</v>
      </c>
      <c r="H10434" s="30">
        <f>VLOOKUP(E10434,MATERIAL!$C:$F,4,0)</f>
        <v>184600</v>
      </c>
      <c r="I10434" s="31">
        <f t="shared" ref="I10434" si="1250">+G10434*H10434</f>
        <v>184600</v>
      </c>
    </row>
    <row r="10435" spans="2:13" ht="15" customHeight="1">
      <c r="C10435" s="28"/>
      <c r="D10435" s="28"/>
      <c r="E10435" s="28"/>
      <c r="F10435" s="34" t="s">
        <v>90</v>
      </c>
      <c r="G10435" s="35"/>
      <c r="H10435" s="33"/>
      <c r="I10435" s="32">
        <f>SUM(I10434)</f>
        <v>184600</v>
      </c>
    </row>
    <row r="10436" spans="2:13" ht="15" customHeight="1">
      <c r="C10436" s="27" t="s">
        <v>81</v>
      </c>
      <c r="D10436" s="27" t="s">
        <v>91</v>
      </c>
      <c r="E10436" s="28"/>
      <c r="F10436" s="28"/>
      <c r="G10436" s="28"/>
      <c r="H10436" s="33"/>
      <c r="I10436" s="28"/>
    </row>
    <row r="10437" spans="2:13" ht="15" customHeight="1">
      <c r="C10437" s="28"/>
      <c r="D10437" s="27" t="s">
        <v>2954</v>
      </c>
      <c r="E10437" s="27" t="s">
        <v>2960</v>
      </c>
      <c r="F10437" s="30" t="s">
        <v>2792</v>
      </c>
      <c r="G10437" s="27">
        <v>0.17599999999999999</v>
      </c>
      <c r="H10437" s="30">
        <f>VLOOKUP(E10437,[404]PERALATAN!$C:$F,4,0)</f>
        <v>59500</v>
      </c>
      <c r="I10437" s="31">
        <f t="shared" ref="I10437" si="1251">+G10437*H10437</f>
        <v>10472</v>
      </c>
    </row>
    <row r="10438" spans="2:13" ht="15" customHeight="1">
      <c r="C10438" s="28"/>
      <c r="D10438" s="28"/>
      <c r="E10438" s="28"/>
      <c r="F10438" s="34" t="s">
        <v>92</v>
      </c>
      <c r="G10438" s="35"/>
      <c r="H10438" s="33"/>
      <c r="I10438" s="45">
        <f>SUM(I10437)</f>
        <v>10472</v>
      </c>
    </row>
    <row r="10439" spans="2:13" ht="15" customHeight="1">
      <c r="C10439" s="27" t="s">
        <v>82</v>
      </c>
      <c r="D10439" s="27" t="s">
        <v>93</v>
      </c>
      <c r="E10439" s="28"/>
      <c r="F10439" s="28"/>
      <c r="G10439" s="28"/>
      <c r="H10439" s="33"/>
      <c r="I10439" s="36">
        <f>I10432+I10435+I10438</f>
        <v>335713</v>
      </c>
    </row>
    <row r="10440" spans="2:13" ht="15" customHeight="1">
      <c r="C10440" s="27" t="s">
        <v>83</v>
      </c>
      <c r="D10440" s="27" t="str">
        <f>+"Overhead &amp; Profit "&amp;$L$3*100&amp;"%"</f>
        <v>Overhead &amp; Profit 9,5%</v>
      </c>
      <c r="E10440" s="28"/>
      <c r="F10440" s="28"/>
      <c r="G10440" s="27">
        <f>$L$3</f>
        <v>9.5000000000000001E-2</v>
      </c>
      <c r="H10440" s="33"/>
      <c r="I10440" s="36">
        <f>G10440*I10439</f>
        <v>31892.735000000001</v>
      </c>
    </row>
    <row r="10441" spans="2:13" ht="15" customHeight="1">
      <c r="B10441" s="37" t="str">
        <f>+$M$18&amp;J10441</f>
        <v>PTP56</v>
      </c>
      <c r="C10441" s="27" t="s">
        <v>1</v>
      </c>
      <c r="D10441" s="27" t="s">
        <v>94</v>
      </c>
      <c r="E10441" s="28"/>
      <c r="F10441" s="28"/>
      <c r="G10441" s="28"/>
      <c r="H10441" s="33"/>
      <c r="I10441" s="36">
        <f>SUM(I10439:I10440)</f>
        <v>367605.73499999999</v>
      </c>
      <c r="J10441" s="21">
        <v>56</v>
      </c>
    </row>
    <row r="10442" spans="2:13" ht="15" customHeight="1">
      <c r="B10442" s="26"/>
    </row>
    <row r="10443" spans="2:13" ht="15" customHeight="1">
      <c r="B10443" s="26"/>
      <c r="C10443" s="21" t="str">
        <f>VLOOKUP(B10458,'REKAP ANALISA'!$C:$G,3,0)</f>
        <v>(K3) Pemotongan 1 buah pipa DCI Ø 500 mm</v>
      </c>
    </row>
    <row r="10444" spans="2:13" ht="15" customHeight="1">
      <c r="C10444" s="27" t="s">
        <v>0</v>
      </c>
      <c r="D10444" s="27" t="s">
        <v>60</v>
      </c>
      <c r="E10444" s="27" t="s">
        <v>59</v>
      </c>
      <c r="F10444" s="27" t="s">
        <v>61</v>
      </c>
      <c r="G10444" s="27" t="s">
        <v>62</v>
      </c>
      <c r="H10444" s="27" t="s">
        <v>85</v>
      </c>
      <c r="I10444" s="27" t="s">
        <v>86</v>
      </c>
    </row>
    <row r="10445" spans="2:13">
      <c r="C10445" s="27" t="s">
        <v>14</v>
      </c>
      <c r="D10445" s="27" t="s">
        <v>87</v>
      </c>
      <c r="E10445" s="28"/>
      <c r="F10445" s="28"/>
      <c r="G10445" s="28"/>
      <c r="H10445" s="28"/>
      <c r="I10445" s="28"/>
      <c r="M10445" s="21"/>
    </row>
    <row r="10446" spans="2:13">
      <c r="C10446" s="28"/>
      <c r="D10446" s="27" t="s">
        <v>53</v>
      </c>
      <c r="E10446" s="27" t="s">
        <v>63</v>
      </c>
      <c r="F10446" s="29" t="s">
        <v>50</v>
      </c>
      <c r="G10446" s="27">
        <v>1.3120000000000001</v>
      </c>
      <c r="H10446" s="30">
        <f>VLOOKUP(E10446,UPAH!$C:$F,4,0)</f>
        <v>93000</v>
      </c>
      <c r="I10446" s="31">
        <f t="shared" ref="I10446:I10448" si="1252">+G10446*H10446</f>
        <v>122016</v>
      </c>
      <c r="M10446" s="21"/>
    </row>
    <row r="10447" spans="2:13" ht="15" customHeight="1">
      <c r="C10447" s="28"/>
      <c r="D10447" s="27" t="s">
        <v>2787</v>
      </c>
      <c r="E10447" s="27" t="s">
        <v>64</v>
      </c>
      <c r="F10447" s="29" t="s">
        <v>50</v>
      </c>
      <c r="G10447" s="27">
        <v>0.26200000000000001</v>
      </c>
      <c r="H10447" s="30">
        <f>VLOOKUP(E10447,UPAH!$C:$F,4,0)</f>
        <v>98000</v>
      </c>
      <c r="I10447" s="31">
        <f t="shared" si="1252"/>
        <v>25676</v>
      </c>
    </row>
    <row r="10448" spans="2:13" ht="15" customHeight="1">
      <c r="C10448" s="28"/>
      <c r="D10448" s="27" t="s">
        <v>49</v>
      </c>
      <c r="E10448" s="27" t="s">
        <v>66</v>
      </c>
      <c r="F10448" s="29" t="s">
        <v>50</v>
      </c>
      <c r="G10448" s="27">
        <v>0.13100000000000001</v>
      </c>
      <c r="H10448" s="30">
        <f>VLOOKUP(E10448,UPAH!$C:$F,4,0)</f>
        <v>111000</v>
      </c>
      <c r="I10448" s="31">
        <f t="shared" si="1252"/>
        <v>14541</v>
      </c>
    </row>
    <row r="10449" spans="2:13" ht="15" customHeight="1">
      <c r="C10449" s="28"/>
      <c r="D10449" s="28"/>
      <c r="E10449" s="28"/>
      <c r="F10449" s="34" t="s">
        <v>88</v>
      </c>
      <c r="G10449" s="35"/>
      <c r="H10449" s="33"/>
      <c r="I10449" s="45">
        <f>SUM(I10446:I10448)</f>
        <v>162233</v>
      </c>
    </row>
    <row r="10450" spans="2:13" ht="15" customHeight="1">
      <c r="C10450" s="27" t="s">
        <v>80</v>
      </c>
      <c r="D10450" s="27" t="s">
        <v>89</v>
      </c>
      <c r="E10450" s="28"/>
      <c r="F10450" s="28"/>
      <c r="G10450" s="28"/>
      <c r="H10450" s="33"/>
      <c r="I10450" s="28"/>
    </row>
    <row r="10451" spans="2:13" ht="15" customHeight="1">
      <c r="C10451" s="28"/>
      <c r="D10451" s="27" t="s">
        <v>2906</v>
      </c>
      <c r="E10451" s="27" t="s">
        <v>2907</v>
      </c>
      <c r="F10451" s="30" t="str">
        <f>VLOOKUP(E10451,MATERIAL!$C:$F,3,0)</f>
        <v>m</v>
      </c>
      <c r="G10451" s="27">
        <v>1</v>
      </c>
      <c r="H10451" s="30">
        <f>VLOOKUP(E10451,MATERIAL!$C:$F,4,0)</f>
        <v>320600</v>
      </c>
      <c r="I10451" s="31">
        <f t="shared" ref="I10451" si="1253">+G10451*H10451</f>
        <v>320600</v>
      </c>
    </row>
    <row r="10452" spans="2:13" ht="15" customHeight="1">
      <c r="C10452" s="28"/>
      <c r="D10452" s="28"/>
      <c r="E10452" s="28"/>
      <c r="F10452" s="34" t="s">
        <v>90</v>
      </c>
      <c r="G10452" s="35"/>
      <c r="H10452" s="33"/>
      <c r="I10452" s="32">
        <f>SUM(I10451)</f>
        <v>320600</v>
      </c>
    </row>
    <row r="10453" spans="2:13" ht="15" customHeight="1">
      <c r="C10453" s="27" t="s">
        <v>81</v>
      </c>
      <c r="D10453" s="27" t="s">
        <v>91</v>
      </c>
      <c r="E10453" s="28"/>
      <c r="F10453" s="28"/>
      <c r="G10453" s="28"/>
      <c r="H10453" s="33"/>
      <c r="I10453" s="28"/>
    </row>
    <row r="10454" spans="2:13" ht="15" customHeight="1">
      <c r="C10454" s="28"/>
      <c r="D10454" s="27" t="s">
        <v>2954</v>
      </c>
      <c r="E10454" s="27" t="s">
        <v>2960</v>
      </c>
      <c r="F10454" s="30" t="s">
        <v>2792</v>
      </c>
      <c r="G10454" s="27">
        <v>0.192</v>
      </c>
      <c r="H10454" s="30">
        <f>VLOOKUP(E10454,[404]PERALATAN!$C:$F,4,0)</f>
        <v>59500</v>
      </c>
      <c r="I10454" s="31">
        <f t="shared" ref="I10454" si="1254">+G10454*H10454</f>
        <v>11424</v>
      </c>
    </row>
    <row r="10455" spans="2:13" ht="15" customHeight="1">
      <c r="C10455" s="28"/>
      <c r="D10455" s="28"/>
      <c r="E10455" s="28"/>
      <c r="F10455" s="34" t="s">
        <v>92</v>
      </c>
      <c r="G10455" s="35"/>
      <c r="H10455" s="33"/>
      <c r="I10455" s="45">
        <f>SUM(I10454)</f>
        <v>11424</v>
      </c>
    </row>
    <row r="10456" spans="2:13" ht="15" customHeight="1">
      <c r="C10456" s="27" t="s">
        <v>82</v>
      </c>
      <c r="D10456" s="27" t="s">
        <v>93</v>
      </c>
      <c r="E10456" s="28"/>
      <c r="F10456" s="28"/>
      <c r="G10456" s="28"/>
      <c r="H10456" s="33"/>
      <c r="I10456" s="36">
        <f>I10449+I10452+I10455</f>
        <v>494257</v>
      </c>
    </row>
    <row r="10457" spans="2:13" ht="15" customHeight="1">
      <c r="C10457" s="27" t="s">
        <v>83</v>
      </c>
      <c r="D10457" s="27" t="str">
        <f>+"Overhead &amp; Profit "&amp;$L$3*100&amp;"%"</f>
        <v>Overhead &amp; Profit 9,5%</v>
      </c>
      <c r="E10457" s="28"/>
      <c r="F10457" s="28"/>
      <c r="G10457" s="27">
        <f>$L$3</f>
        <v>9.5000000000000001E-2</v>
      </c>
      <c r="H10457" s="33"/>
      <c r="I10457" s="36">
        <f>G10457*I10456</f>
        <v>46954.415000000001</v>
      </c>
    </row>
    <row r="10458" spans="2:13" ht="15" customHeight="1">
      <c r="B10458" s="37" t="str">
        <f>+$M$18&amp;J10458</f>
        <v>PTP57</v>
      </c>
      <c r="C10458" s="27" t="s">
        <v>1</v>
      </c>
      <c r="D10458" s="27" t="s">
        <v>94</v>
      </c>
      <c r="E10458" s="28"/>
      <c r="F10458" s="28"/>
      <c r="G10458" s="28"/>
      <c r="H10458" s="33"/>
      <c r="I10458" s="36">
        <f>SUM(I10456:I10457)</f>
        <v>541211.41500000004</v>
      </c>
      <c r="J10458" s="21">
        <v>57</v>
      </c>
    </row>
    <row r="10459" spans="2:13" ht="15" customHeight="1">
      <c r="B10459" s="26"/>
    </row>
    <row r="10460" spans="2:13" ht="15" customHeight="1">
      <c r="B10460" s="26"/>
      <c r="C10460" s="21" t="str">
        <f>VLOOKUP(B10475,'REKAP ANALISA'!$C:$G,3,0)</f>
        <v>(K3) Pemotongan 1 buah pipa DCI Ø 600 mm</v>
      </c>
    </row>
    <row r="10461" spans="2:13" ht="15" customHeight="1">
      <c r="C10461" s="27" t="s">
        <v>0</v>
      </c>
      <c r="D10461" s="27" t="s">
        <v>60</v>
      </c>
      <c r="E10461" s="27" t="s">
        <v>59</v>
      </c>
      <c r="F10461" s="27" t="s">
        <v>61</v>
      </c>
      <c r="G10461" s="27" t="s">
        <v>62</v>
      </c>
      <c r="H10461" s="27" t="s">
        <v>85</v>
      </c>
      <c r="I10461" s="27" t="s">
        <v>86</v>
      </c>
    </row>
    <row r="10462" spans="2:13">
      <c r="C10462" s="27" t="s">
        <v>14</v>
      </c>
      <c r="D10462" s="27" t="s">
        <v>87</v>
      </c>
      <c r="E10462" s="28"/>
      <c r="F10462" s="28"/>
      <c r="G10462" s="28"/>
      <c r="H10462" s="28"/>
      <c r="I10462" s="28"/>
      <c r="M10462" s="21"/>
    </row>
    <row r="10463" spans="2:13">
      <c r="C10463" s="28"/>
      <c r="D10463" s="27" t="s">
        <v>53</v>
      </c>
      <c r="E10463" s="27" t="s">
        <v>63</v>
      </c>
      <c r="F10463" s="29" t="s">
        <v>50</v>
      </c>
      <c r="G10463" s="27">
        <v>1.3089999999999999</v>
      </c>
      <c r="H10463" s="30">
        <f>VLOOKUP(E10463,UPAH!$C:$F,4,0)</f>
        <v>93000</v>
      </c>
      <c r="I10463" s="31">
        <f t="shared" ref="I10463:I10465" si="1255">+G10463*H10463</f>
        <v>121737</v>
      </c>
      <c r="M10463" s="21"/>
    </row>
    <row r="10464" spans="2:13" ht="15" customHeight="1">
      <c r="C10464" s="28"/>
      <c r="D10464" s="27" t="s">
        <v>2787</v>
      </c>
      <c r="E10464" s="27" t="s">
        <v>64</v>
      </c>
      <c r="F10464" s="29" t="s">
        <v>50</v>
      </c>
      <c r="G10464" s="27">
        <v>0.26200000000000001</v>
      </c>
      <c r="H10464" s="30">
        <f>VLOOKUP(E10464,UPAH!$C:$F,4,0)</f>
        <v>98000</v>
      </c>
      <c r="I10464" s="31">
        <f t="shared" si="1255"/>
        <v>25676</v>
      </c>
    </row>
    <row r="10465" spans="2:13" ht="15" customHeight="1">
      <c r="C10465" s="28"/>
      <c r="D10465" s="27" t="s">
        <v>49</v>
      </c>
      <c r="E10465" s="27" t="s">
        <v>66</v>
      </c>
      <c r="F10465" s="29" t="s">
        <v>50</v>
      </c>
      <c r="G10465" s="27">
        <v>0.13100000000000001</v>
      </c>
      <c r="H10465" s="30">
        <f>VLOOKUP(E10465,UPAH!$C:$F,4,0)</f>
        <v>111000</v>
      </c>
      <c r="I10465" s="31">
        <f t="shared" si="1255"/>
        <v>14541</v>
      </c>
    </row>
    <row r="10466" spans="2:13" ht="15" customHeight="1">
      <c r="C10466" s="28"/>
      <c r="D10466" s="28"/>
      <c r="E10466" s="28"/>
      <c r="F10466" s="34" t="s">
        <v>88</v>
      </c>
      <c r="G10466" s="35"/>
      <c r="H10466" s="33"/>
      <c r="I10466" s="45">
        <f>SUM(I10463:I10465)</f>
        <v>161954</v>
      </c>
    </row>
    <row r="10467" spans="2:13" ht="15" customHeight="1">
      <c r="C10467" s="27" t="s">
        <v>80</v>
      </c>
      <c r="D10467" s="27" t="s">
        <v>89</v>
      </c>
      <c r="E10467" s="28"/>
      <c r="F10467" s="28"/>
      <c r="G10467" s="28"/>
      <c r="H10467" s="33"/>
      <c r="I10467" s="28"/>
    </row>
    <row r="10468" spans="2:13" ht="15" customHeight="1">
      <c r="C10468" s="28"/>
      <c r="D10468" s="27" t="s">
        <v>2908</v>
      </c>
      <c r="E10468" s="27" t="s">
        <v>2909</v>
      </c>
      <c r="F10468" s="30" t="str">
        <f>VLOOKUP(E10468,MATERIAL!$C:$F,3,0)</f>
        <v>m</v>
      </c>
      <c r="G10468" s="27">
        <v>1</v>
      </c>
      <c r="H10468" s="30">
        <f>VLOOKUP(E10468,MATERIAL!$C:$F,4,0)</f>
        <v>404600</v>
      </c>
      <c r="I10468" s="31">
        <f t="shared" ref="I10468" si="1256">+G10468*H10468</f>
        <v>404600</v>
      </c>
    </row>
    <row r="10469" spans="2:13" ht="15" customHeight="1">
      <c r="C10469" s="28"/>
      <c r="D10469" s="28"/>
      <c r="E10469" s="28"/>
      <c r="F10469" s="34" t="s">
        <v>90</v>
      </c>
      <c r="G10469" s="35"/>
      <c r="H10469" s="33"/>
      <c r="I10469" s="32">
        <f>SUM(I10468)</f>
        <v>404600</v>
      </c>
    </row>
    <row r="10470" spans="2:13" ht="15" customHeight="1">
      <c r="C10470" s="27" t="s">
        <v>81</v>
      </c>
      <c r="D10470" s="27" t="s">
        <v>91</v>
      </c>
      <c r="E10470" s="28"/>
      <c r="F10470" s="28"/>
      <c r="G10470" s="28"/>
      <c r="H10470" s="33"/>
      <c r="I10470" s="28"/>
    </row>
    <row r="10471" spans="2:13" ht="15" customHeight="1">
      <c r="C10471" s="28"/>
      <c r="D10471" s="27" t="s">
        <v>2954</v>
      </c>
      <c r="E10471" s="27" t="s">
        <v>2960</v>
      </c>
      <c r="F10471" s="30" t="s">
        <v>2792</v>
      </c>
      <c r="G10471" s="27">
        <v>0.192</v>
      </c>
      <c r="H10471" s="30">
        <f>VLOOKUP(E10471,[404]PERALATAN!$C:$F,4,0)</f>
        <v>59500</v>
      </c>
      <c r="I10471" s="31">
        <f t="shared" ref="I10471" si="1257">+G10471*H10471</f>
        <v>11424</v>
      </c>
    </row>
    <row r="10472" spans="2:13" ht="15" customHeight="1">
      <c r="C10472" s="28"/>
      <c r="D10472" s="28"/>
      <c r="E10472" s="28"/>
      <c r="F10472" s="34" t="s">
        <v>92</v>
      </c>
      <c r="G10472" s="35"/>
      <c r="H10472" s="33"/>
      <c r="I10472" s="45">
        <f>SUM(I10471)</f>
        <v>11424</v>
      </c>
    </row>
    <row r="10473" spans="2:13" ht="15" customHeight="1">
      <c r="C10473" s="27" t="s">
        <v>82</v>
      </c>
      <c r="D10473" s="27" t="s">
        <v>93</v>
      </c>
      <c r="E10473" s="28"/>
      <c r="F10473" s="28"/>
      <c r="G10473" s="28"/>
      <c r="H10473" s="33"/>
      <c r="I10473" s="36">
        <f>I10466+I10469+I10472</f>
        <v>577978</v>
      </c>
    </row>
    <row r="10474" spans="2:13" ht="15" customHeight="1">
      <c r="C10474" s="27" t="s">
        <v>83</v>
      </c>
      <c r="D10474" s="27" t="str">
        <f>+"Overhead &amp; Profit "&amp;$L$3*100&amp;"%"</f>
        <v>Overhead &amp; Profit 9,5%</v>
      </c>
      <c r="E10474" s="28"/>
      <c r="F10474" s="28"/>
      <c r="G10474" s="27">
        <f>$L$3</f>
        <v>9.5000000000000001E-2</v>
      </c>
      <c r="H10474" s="33"/>
      <c r="I10474" s="36">
        <f>G10474*I10473</f>
        <v>54907.91</v>
      </c>
    </row>
    <row r="10475" spans="2:13" ht="15" customHeight="1">
      <c r="B10475" s="37" t="str">
        <f>+$M$18&amp;J10475</f>
        <v>PTP58</v>
      </c>
      <c r="C10475" s="27" t="s">
        <v>1</v>
      </c>
      <c r="D10475" s="27" t="s">
        <v>94</v>
      </c>
      <c r="E10475" s="28"/>
      <c r="F10475" s="28"/>
      <c r="G10475" s="28"/>
      <c r="H10475" s="33"/>
      <c r="I10475" s="36">
        <f>SUM(I10473:I10474)</f>
        <v>632885.91</v>
      </c>
      <c r="J10475" s="21">
        <v>58</v>
      </c>
    </row>
    <row r="10476" spans="2:13" ht="15" customHeight="1">
      <c r="B10476" s="26"/>
    </row>
    <row r="10477" spans="2:13" ht="15" customHeight="1">
      <c r="B10477" s="26"/>
      <c r="C10477" s="21" t="str">
        <f>VLOOKUP(B10492,'REKAP ANALISA'!$C:$G,3,0)</f>
        <v>(K3) Pemotongan 1 buah pipa DCI Ø 800 mm</v>
      </c>
    </row>
    <row r="10478" spans="2:13" ht="15" customHeight="1">
      <c r="C10478" s="27" t="s">
        <v>0</v>
      </c>
      <c r="D10478" s="27" t="s">
        <v>60</v>
      </c>
      <c r="E10478" s="27" t="s">
        <v>59</v>
      </c>
      <c r="F10478" s="27" t="s">
        <v>61</v>
      </c>
      <c r="G10478" s="27" t="s">
        <v>62</v>
      </c>
      <c r="H10478" s="27" t="s">
        <v>85</v>
      </c>
      <c r="I10478" s="27" t="s">
        <v>86</v>
      </c>
    </row>
    <row r="10479" spans="2:13">
      <c r="C10479" s="27" t="s">
        <v>14</v>
      </c>
      <c r="D10479" s="27" t="s">
        <v>87</v>
      </c>
      <c r="E10479" s="28"/>
      <c r="F10479" s="28"/>
      <c r="G10479" s="28"/>
      <c r="H10479" s="28"/>
      <c r="I10479" s="28"/>
      <c r="M10479" s="21"/>
    </row>
    <row r="10480" spans="2:13">
      <c r="C10480" s="28"/>
      <c r="D10480" s="27" t="s">
        <v>53</v>
      </c>
      <c r="E10480" s="27" t="s">
        <v>63</v>
      </c>
      <c r="F10480" s="29" t="s">
        <v>50</v>
      </c>
      <c r="G10480" s="27">
        <v>2.5979999999999999</v>
      </c>
      <c r="H10480" s="30">
        <f>VLOOKUP(E10480,UPAH!$C:$F,4,0)</f>
        <v>93000</v>
      </c>
      <c r="I10480" s="31">
        <f t="shared" ref="I10480:I10482" si="1258">+G10480*H10480</f>
        <v>241614</v>
      </c>
      <c r="M10480" s="21"/>
    </row>
    <row r="10481" spans="2:13" ht="15" customHeight="1">
      <c r="C10481" s="28"/>
      <c r="D10481" s="27" t="s">
        <v>2787</v>
      </c>
      <c r="E10481" s="27" t="s">
        <v>64</v>
      </c>
      <c r="F10481" s="29" t="s">
        <v>50</v>
      </c>
      <c r="G10481" s="27">
        <v>0.52</v>
      </c>
      <c r="H10481" s="30">
        <f>VLOOKUP(E10481,UPAH!$C:$F,4,0)</f>
        <v>98000</v>
      </c>
      <c r="I10481" s="31">
        <f t="shared" si="1258"/>
        <v>50960</v>
      </c>
    </row>
    <row r="10482" spans="2:13" ht="15" customHeight="1">
      <c r="C10482" s="28"/>
      <c r="D10482" s="27" t="s">
        <v>49</v>
      </c>
      <c r="E10482" s="27" t="s">
        <v>66</v>
      </c>
      <c r="F10482" s="29" t="s">
        <v>50</v>
      </c>
      <c r="G10482" s="27">
        <v>0.26</v>
      </c>
      <c r="H10482" s="30">
        <f>VLOOKUP(E10482,UPAH!$C:$F,4,0)</f>
        <v>111000</v>
      </c>
      <c r="I10482" s="31">
        <f t="shared" si="1258"/>
        <v>28860</v>
      </c>
    </row>
    <row r="10483" spans="2:13" ht="15" customHeight="1">
      <c r="C10483" s="28"/>
      <c r="D10483" s="28"/>
      <c r="E10483" s="28"/>
      <c r="F10483" s="34" t="s">
        <v>88</v>
      </c>
      <c r="G10483" s="35"/>
      <c r="H10483" s="33"/>
      <c r="I10483" s="45">
        <f>SUM(I10480:I10482)</f>
        <v>321434</v>
      </c>
    </row>
    <row r="10484" spans="2:13" ht="15" customHeight="1">
      <c r="C10484" s="27" t="s">
        <v>80</v>
      </c>
      <c r="D10484" s="27" t="s">
        <v>89</v>
      </c>
      <c r="E10484" s="28"/>
      <c r="F10484" s="28"/>
      <c r="G10484" s="28"/>
      <c r="H10484" s="33"/>
      <c r="I10484" s="28"/>
    </row>
    <row r="10485" spans="2:13" ht="15" customHeight="1">
      <c r="C10485" s="28"/>
      <c r="D10485" s="27" t="s">
        <v>2910</v>
      </c>
      <c r="E10485" s="27" t="s">
        <v>2911</v>
      </c>
      <c r="F10485" s="30" t="str">
        <f>VLOOKUP(E10485,MATERIAL!$C:$F,3,0)</f>
        <v>m</v>
      </c>
      <c r="G10485" s="27">
        <v>1</v>
      </c>
      <c r="H10485" s="30">
        <f>VLOOKUP(E10485,MATERIAL!$C:$F,4,0)</f>
        <v>495800</v>
      </c>
      <c r="I10485" s="31">
        <f t="shared" ref="I10485" si="1259">+G10485*H10485</f>
        <v>495800</v>
      </c>
    </row>
    <row r="10486" spans="2:13" ht="15" customHeight="1">
      <c r="C10486" s="28"/>
      <c r="D10486" s="28"/>
      <c r="E10486" s="28"/>
      <c r="F10486" s="34" t="s">
        <v>90</v>
      </c>
      <c r="G10486" s="35"/>
      <c r="H10486" s="33"/>
      <c r="I10486" s="32">
        <f>SUM(I10485)</f>
        <v>495800</v>
      </c>
    </row>
    <row r="10487" spans="2:13" ht="15" customHeight="1">
      <c r="C10487" s="27" t="s">
        <v>81</v>
      </c>
      <c r="D10487" s="27" t="s">
        <v>91</v>
      </c>
      <c r="E10487" s="28"/>
      <c r="F10487" s="28"/>
      <c r="G10487" s="28"/>
      <c r="H10487" s="33"/>
      <c r="I10487" s="28"/>
    </row>
    <row r="10488" spans="2:13" ht="15" customHeight="1">
      <c r="C10488" s="28"/>
      <c r="D10488" s="27" t="s">
        <v>2954</v>
      </c>
      <c r="E10488" s="27" t="s">
        <v>2960</v>
      </c>
      <c r="F10488" s="30" t="s">
        <v>2792</v>
      </c>
      <c r="G10488" s="27">
        <v>0.31</v>
      </c>
      <c r="H10488" s="30">
        <f>VLOOKUP(E10488,[404]PERALATAN!$C:$F,4,0)</f>
        <v>59500</v>
      </c>
      <c r="I10488" s="31">
        <f t="shared" ref="I10488" si="1260">+G10488*H10488</f>
        <v>18445</v>
      </c>
    </row>
    <row r="10489" spans="2:13" ht="15" customHeight="1">
      <c r="C10489" s="28"/>
      <c r="D10489" s="28"/>
      <c r="E10489" s="28"/>
      <c r="F10489" s="34" t="s">
        <v>92</v>
      </c>
      <c r="G10489" s="35"/>
      <c r="H10489" s="33"/>
      <c r="I10489" s="45">
        <f>SUM(I10488)</f>
        <v>18445</v>
      </c>
    </row>
    <row r="10490" spans="2:13" ht="15" customHeight="1">
      <c r="C10490" s="27" t="s">
        <v>82</v>
      </c>
      <c r="D10490" s="27" t="s">
        <v>93</v>
      </c>
      <c r="E10490" s="28"/>
      <c r="F10490" s="28"/>
      <c r="G10490" s="28"/>
      <c r="H10490" s="33"/>
      <c r="I10490" s="36">
        <f>I10483+I10486+I10489</f>
        <v>835679</v>
      </c>
    </row>
    <row r="10491" spans="2:13" ht="15" customHeight="1">
      <c r="C10491" s="27" t="s">
        <v>83</v>
      </c>
      <c r="D10491" s="27" t="str">
        <f>+"Overhead &amp; Profit "&amp;$L$3*100&amp;"%"</f>
        <v>Overhead &amp; Profit 9,5%</v>
      </c>
      <c r="E10491" s="28"/>
      <c r="F10491" s="28"/>
      <c r="G10491" s="27">
        <f>$L$3</f>
        <v>9.5000000000000001E-2</v>
      </c>
      <c r="H10491" s="33"/>
      <c r="I10491" s="36">
        <f>G10491*I10490</f>
        <v>79389.505000000005</v>
      </c>
    </row>
    <row r="10492" spans="2:13" ht="15" customHeight="1">
      <c r="B10492" s="37" t="str">
        <f>+$M$18&amp;J10492</f>
        <v>PTP59</v>
      </c>
      <c r="C10492" s="27" t="s">
        <v>1</v>
      </c>
      <c r="D10492" s="27" t="s">
        <v>94</v>
      </c>
      <c r="E10492" s="28"/>
      <c r="F10492" s="28"/>
      <c r="G10492" s="28"/>
      <c r="H10492" s="33"/>
      <c r="I10492" s="36">
        <f>SUM(I10490:I10491)</f>
        <v>915068.505</v>
      </c>
      <c r="J10492" s="21">
        <v>59</v>
      </c>
    </row>
    <row r="10493" spans="2:13" ht="15" customHeight="1">
      <c r="B10493" s="26"/>
    </row>
    <row r="10494" spans="2:13" ht="15" customHeight="1">
      <c r="B10494" s="26"/>
      <c r="C10494" s="21" t="str">
        <f>VLOOKUP(B10509,'REKAP ANALISA'!$C:$G,3,0)</f>
        <v>(K3) Pemotongan 1 buah pipa DCI Ø 900 mm</v>
      </c>
    </row>
    <row r="10495" spans="2:13" ht="15" customHeight="1">
      <c r="C10495" s="27" t="s">
        <v>0</v>
      </c>
      <c r="D10495" s="27" t="s">
        <v>60</v>
      </c>
      <c r="E10495" s="27" t="s">
        <v>59</v>
      </c>
      <c r="F10495" s="27" t="s">
        <v>61</v>
      </c>
      <c r="G10495" s="27" t="s">
        <v>62</v>
      </c>
      <c r="H10495" s="27" t="s">
        <v>85</v>
      </c>
      <c r="I10495" s="27" t="s">
        <v>86</v>
      </c>
    </row>
    <row r="10496" spans="2:13">
      <c r="C10496" s="27" t="s">
        <v>14</v>
      </c>
      <c r="D10496" s="27" t="s">
        <v>87</v>
      </c>
      <c r="E10496" s="28"/>
      <c r="F10496" s="28"/>
      <c r="G10496" s="28"/>
      <c r="H10496" s="28"/>
      <c r="I10496" s="28"/>
      <c r="M10496" s="21"/>
    </row>
    <row r="10497" spans="2:13">
      <c r="C10497" s="28"/>
      <c r="D10497" s="27" t="s">
        <v>53</v>
      </c>
      <c r="E10497" s="27" t="s">
        <v>63</v>
      </c>
      <c r="F10497" s="29" t="s">
        <v>50</v>
      </c>
      <c r="G10497" s="27">
        <v>3.37</v>
      </c>
      <c r="H10497" s="30">
        <f>VLOOKUP(E10497,UPAH!$C:$F,4,0)</f>
        <v>93000</v>
      </c>
      <c r="I10497" s="31">
        <f t="shared" ref="I10497:I10499" si="1261">+G10497*H10497</f>
        <v>313410</v>
      </c>
      <c r="M10497" s="21"/>
    </row>
    <row r="10498" spans="2:13" ht="15" customHeight="1">
      <c r="C10498" s="28"/>
      <c r="D10498" s="27" t="s">
        <v>2787</v>
      </c>
      <c r="E10498" s="27" t="s">
        <v>64</v>
      </c>
      <c r="F10498" s="29" t="s">
        <v>50</v>
      </c>
      <c r="G10498" s="27">
        <v>0.67400000000000004</v>
      </c>
      <c r="H10498" s="30">
        <f>VLOOKUP(E10498,UPAH!$C:$F,4,0)</f>
        <v>98000</v>
      </c>
      <c r="I10498" s="31">
        <f t="shared" si="1261"/>
        <v>66052</v>
      </c>
    </row>
    <row r="10499" spans="2:13" ht="15" customHeight="1">
      <c r="C10499" s="28"/>
      <c r="D10499" s="27" t="s">
        <v>49</v>
      </c>
      <c r="E10499" s="27" t="s">
        <v>66</v>
      </c>
      <c r="F10499" s="29" t="s">
        <v>50</v>
      </c>
      <c r="G10499" s="27">
        <v>0.33700000000000002</v>
      </c>
      <c r="H10499" s="30">
        <f>VLOOKUP(E10499,UPAH!$C:$F,4,0)</f>
        <v>111000</v>
      </c>
      <c r="I10499" s="31">
        <f t="shared" si="1261"/>
        <v>37407</v>
      </c>
    </row>
    <row r="10500" spans="2:13" ht="15" customHeight="1">
      <c r="C10500" s="28"/>
      <c r="D10500" s="28"/>
      <c r="E10500" s="28"/>
      <c r="F10500" s="34" t="s">
        <v>88</v>
      </c>
      <c r="G10500" s="35"/>
      <c r="H10500" s="33"/>
      <c r="I10500" s="45">
        <f>SUM(I10497:I10499)</f>
        <v>416869</v>
      </c>
    </row>
    <row r="10501" spans="2:13" ht="15" customHeight="1">
      <c r="C10501" s="27" t="s">
        <v>80</v>
      </c>
      <c r="D10501" s="27" t="s">
        <v>89</v>
      </c>
      <c r="E10501" s="28"/>
      <c r="F10501" s="28"/>
      <c r="G10501" s="28"/>
      <c r="H10501" s="33"/>
      <c r="I10501" s="28"/>
    </row>
    <row r="10502" spans="2:13" ht="15" customHeight="1">
      <c r="C10502" s="28"/>
      <c r="D10502" s="27" t="s">
        <v>2912</v>
      </c>
      <c r="E10502" s="27" t="s">
        <v>2913</v>
      </c>
      <c r="F10502" s="30" t="str">
        <f>VLOOKUP(E10502,MATERIAL!$C:$F,3,0)</f>
        <v>m</v>
      </c>
      <c r="G10502" s="27">
        <v>1</v>
      </c>
      <c r="H10502" s="30">
        <f>VLOOKUP(E10502,MATERIAL!$C:$F,4,0)</f>
        <v>630000</v>
      </c>
      <c r="I10502" s="31">
        <f t="shared" ref="I10502" si="1262">+G10502*H10502</f>
        <v>630000</v>
      </c>
    </row>
    <row r="10503" spans="2:13" ht="15" customHeight="1">
      <c r="C10503" s="28"/>
      <c r="D10503" s="28"/>
      <c r="E10503" s="28"/>
      <c r="F10503" s="34" t="s">
        <v>90</v>
      </c>
      <c r="G10503" s="35"/>
      <c r="H10503" s="33"/>
      <c r="I10503" s="32">
        <f>SUM(I10502)</f>
        <v>630000</v>
      </c>
    </row>
    <row r="10504" spans="2:13" ht="15" customHeight="1">
      <c r="C10504" s="27" t="s">
        <v>81</v>
      </c>
      <c r="D10504" s="27" t="s">
        <v>91</v>
      </c>
      <c r="E10504" s="28"/>
      <c r="F10504" s="28"/>
      <c r="G10504" s="28"/>
      <c r="H10504" s="33"/>
      <c r="I10504" s="28"/>
    </row>
    <row r="10505" spans="2:13" ht="15" customHeight="1">
      <c r="C10505" s="28"/>
      <c r="D10505" s="27" t="s">
        <v>2954</v>
      </c>
      <c r="E10505" s="27" t="s">
        <v>2960</v>
      </c>
      <c r="F10505" s="30" t="s">
        <v>2792</v>
      </c>
      <c r="G10505" s="27">
        <v>0.38100000000000001</v>
      </c>
      <c r="H10505" s="30">
        <f>VLOOKUP(E10505,[404]PERALATAN!$C:$F,4,0)</f>
        <v>59500</v>
      </c>
      <c r="I10505" s="31">
        <f t="shared" ref="I10505" si="1263">+G10505*H10505</f>
        <v>22669.5</v>
      </c>
    </row>
    <row r="10506" spans="2:13" ht="15" customHeight="1">
      <c r="C10506" s="28"/>
      <c r="D10506" s="28"/>
      <c r="E10506" s="28"/>
      <c r="F10506" s="34" t="s">
        <v>92</v>
      </c>
      <c r="G10506" s="35"/>
      <c r="H10506" s="33"/>
      <c r="I10506" s="45">
        <f>SUM(I10505)</f>
        <v>22669.5</v>
      </c>
    </row>
    <row r="10507" spans="2:13" ht="15" customHeight="1">
      <c r="C10507" s="27" t="s">
        <v>82</v>
      </c>
      <c r="D10507" s="27" t="s">
        <v>93</v>
      </c>
      <c r="E10507" s="28"/>
      <c r="F10507" s="28"/>
      <c r="G10507" s="28"/>
      <c r="H10507" s="33"/>
      <c r="I10507" s="36">
        <f>I10500+I10503+I10506</f>
        <v>1069538.5</v>
      </c>
    </row>
    <row r="10508" spans="2:13" ht="15" customHeight="1">
      <c r="C10508" s="27" t="s">
        <v>83</v>
      </c>
      <c r="D10508" s="27" t="str">
        <f>+"Overhead &amp; Profit "&amp;$L$3*100&amp;"%"</f>
        <v>Overhead &amp; Profit 9,5%</v>
      </c>
      <c r="E10508" s="28"/>
      <c r="F10508" s="28"/>
      <c r="G10508" s="27">
        <f>$L$3</f>
        <v>9.5000000000000001E-2</v>
      </c>
      <c r="H10508" s="33"/>
      <c r="I10508" s="36">
        <f>G10508*I10507</f>
        <v>101606.1575</v>
      </c>
    </row>
    <row r="10509" spans="2:13" ht="15" customHeight="1">
      <c r="B10509" s="37" t="str">
        <f>+$M$18&amp;J10509</f>
        <v>PTP60</v>
      </c>
      <c r="C10509" s="27" t="s">
        <v>1</v>
      </c>
      <c r="D10509" s="27" t="s">
        <v>94</v>
      </c>
      <c r="E10509" s="28"/>
      <c r="F10509" s="28"/>
      <c r="G10509" s="28"/>
      <c r="H10509" s="33"/>
      <c r="I10509" s="36">
        <f>SUM(I10507:I10508)</f>
        <v>1171144.6575</v>
      </c>
      <c r="J10509" s="21">
        <v>60</v>
      </c>
    </row>
    <row r="10510" spans="2:13" ht="15" customHeight="1">
      <c r="B10510" s="26"/>
    </row>
    <row r="10511" spans="2:13" ht="15" customHeight="1">
      <c r="B10511" s="26"/>
      <c r="C10511" s="21" t="str">
        <f>VLOOKUP(B10526,'REKAP ANALISA'!$C:$G,3,0)</f>
        <v>(K3) Pemotongan 1 buah pipa DCI Ø 1000 mm</v>
      </c>
    </row>
    <row r="10512" spans="2:13" ht="15" customHeight="1">
      <c r="C10512" s="27" t="s">
        <v>0</v>
      </c>
      <c r="D10512" s="27" t="s">
        <v>60</v>
      </c>
      <c r="E10512" s="27" t="s">
        <v>59</v>
      </c>
      <c r="F10512" s="27" t="s">
        <v>61</v>
      </c>
      <c r="G10512" s="27" t="s">
        <v>62</v>
      </c>
      <c r="H10512" s="27" t="s">
        <v>85</v>
      </c>
      <c r="I10512" s="27" t="s">
        <v>86</v>
      </c>
    </row>
    <row r="10513" spans="2:13">
      <c r="C10513" s="27" t="s">
        <v>14</v>
      </c>
      <c r="D10513" s="27" t="s">
        <v>87</v>
      </c>
      <c r="E10513" s="28"/>
      <c r="F10513" s="28"/>
      <c r="G10513" s="28"/>
      <c r="H10513" s="28"/>
      <c r="I10513" s="28"/>
      <c r="M10513" s="21"/>
    </row>
    <row r="10514" spans="2:13">
      <c r="C10514" s="28"/>
      <c r="D10514" s="27" t="s">
        <v>53</v>
      </c>
      <c r="E10514" s="27" t="s">
        <v>63</v>
      </c>
      <c r="F10514" s="29" t="s">
        <v>50</v>
      </c>
      <c r="G10514" s="27">
        <v>4.0209999999999999</v>
      </c>
      <c r="H10514" s="30">
        <f>VLOOKUP(E10514,UPAH!$C:$F,4,0)</f>
        <v>93000</v>
      </c>
      <c r="I10514" s="31">
        <f t="shared" ref="I10514:I10516" si="1264">+G10514*H10514</f>
        <v>373953</v>
      </c>
      <c r="M10514" s="21"/>
    </row>
    <row r="10515" spans="2:13" ht="15" customHeight="1">
      <c r="C10515" s="28"/>
      <c r="D10515" s="27" t="s">
        <v>2787</v>
      </c>
      <c r="E10515" s="27" t="s">
        <v>64</v>
      </c>
      <c r="F10515" s="29" t="s">
        <v>50</v>
      </c>
      <c r="G10515" s="27">
        <v>0.80400000000000005</v>
      </c>
      <c r="H10515" s="30">
        <f>VLOOKUP(E10515,UPAH!$C:$F,4,0)</f>
        <v>98000</v>
      </c>
      <c r="I10515" s="31">
        <f t="shared" si="1264"/>
        <v>78792</v>
      </c>
    </row>
    <row r="10516" spans="2:13" ht="15" customHeight="1">
      <c r="C10516" s="28"/>
      <c r="D10516" s="27" t="s">
        <v>49</v>
      </c>
      <c r="E10516" s="27" t="s">
        <v>66</v>
      </c>
      <c r="F10516" s="29" t="s">
        <v>50</v>
      </c>
      <c r="G10516" s="27">
        <v>0.40200000000000002</v>
      </c>
      <c r="H10516" s="30">
        <f>VLOOKUP(E10516,UPAH!$C:$F,4,0)</f>
        <v>111000</v>
      </c>
      <c r="I10516" s="31">
        <f t="shared" si="1264"/>
        <v>44622</v>
      </c>
    </row>
    <row r="10517" spans="2:13" ht="15" customHeight="1">
      <c r="C10517" s="28"/>
      <c r="D10517" s="28"/>
      <c r="E10517" s="28"/>
      <c r="F10517" s="34" t="s">
        <v>88</v>
      </c>
      <c r="G10517" s="35"/>
      <c r="H10517" s="33"/>
      <c r="I10517" s="45">
        <f>SUM(I10514:I10516)</f>
        <v>497367</v>
      </c>
    </row>
    <row r="10518" spans="2:13" ht="15" customHeight="1">
      <c r="C10518" s="27" t="s">
        <v>80</v>
      </c>
      <c r="D10518" s="27" t="s">
        <v>89</v>
      </c>
      <c r="E10518" s="28"/>
      <c r="F10518" s="28"/>
      <c r="G10518" s="28"/>
      <c r="H10518" s="33"/>
      <c r="I10518" s="28"/>
    </row>
    <row r="10519" spans="2:13" ht="15" customHeight="1">
      <c r="C10519" s="28"/>
      <c r="D10519" s="27" t="s">
        <v>2914</v>
      </c>
      <c r="E10519" s="27" t="s">
        <v>2915</v>
      </c>
      <c r="F10519" s="30" t="str">
        <f>VLOOKUP(E10519,MATERIAL!$C:$F,3,0)</f>
        <v>m</v>
      </c>
      <c r="G10519" s="27">
        <v>1</v>
      </c>
      <c r="H10519" s="30">
        <f>VLOOKUP(E10519,MATERIAL!$C:$F,4,0)</f>
        <v>820900</v>
      </c>
      <c r="I10519" s="31">
        <f t="shared" ref="I10519" si="1265">+G10519*H10519</f>
        <v>820900</v>
      </c>
    </row>
    <row r="10520" spans="2:13" ht="15" customHeight="1">
      <c r="C10520" s="28"/>
      <c r="D10520" s="28"/>
      <c r="E10520" s="28"/>
      <c r="F10520" s="34" t="s">
        <v>90</v>
      </c>
      <c r="G10520" s="35"/>
      <c r="H10520" s="33"/>
      <c r="I10520" s="32">
        <f>SUM(I10519)</f>
        <v>820900</v>
      </c>
    </row>
    <row r="10521" spans="2:13" ht="15" customHeight="1">
      <c r="C10521" s="27" t="s">
        <v>81</v>
      </c>
      <c r="D10521" s="27" t="s">
        <v>91</v>
      </c>
      <c r="E10521" s="28"/>
      <c r="F10521" s="28"/>
      <c r="G10521" s="28"/>
      <c r="H10521" s="33"/>
      <c r="I10521" s="28"/>
    </row>
    <row r="10522" spans="2:13" ht="15" customHeight="1">
      <c r="C10522" s="28"/>
      <c r="D10522" s="27" t="s">
        <v>2954</v>
      </c>
      <c r="E10522" s="27" t="s">
        <v>2960</v>
      </c>
      <c r="F10522" s="30" t="s">
        <v>2792</v>
      </c>
      <c r="G10522" s="27">
        <v>0.441</v>
      </c>
      <c r="H10522" s="30">
        <f>VLOOKUP(E10522,[404]PERALATAN!$C:$F,4,0)</f>
        <v>59500</v>
      </c>
      <c r="I10522" s="31">
        <f t="shared" ref="I10522" si="1266">+G10522*H10522</f>
        <v>26239.5</v>
      </c>
    </row>
    <row r="10523" spans="2:13" ht="15" customHeight="1">
      <c r="C10523" s="28"/>
      <c r="D10523" s="28"/>
      <c r="E10523" s="28"/>
      <c r="F10523" s="34" t="s">
        <v>92</v>
      </c>
      <c r="G10523" s="35"/>
      <c r="H10523" s="33"/>
      <c r="I10523" s="45">
        <f>SUM(I10522)</f>
        <v>26239.5</v>
      </c>
    </row>
    <row r="10524" spans="2:13" ht="15" customHeight="1">
      <c r="C10524" s="27" t="s">
        <v>82</v>
      </c>
      <c r="D10524" s="27" t="s">
        <v>93</v>
      </c>
      <c r="E10524" s="28"/>
      <c r="F10524" s="28"/>
      <c r="G10524" s="28"/>
      <c r="H10524" s="33"/>
      <c r="I10524" s="36">
        <f>I10517+I10520+I10523</f>
        <v>1344506.5</v>
      </c>
    </row>
    <row r="10525" spans="2:13" ht="15" customHeight="1">
      <c r="C10525" s="27" t="s">
        <v>83</v>
      </c>
      <c r="D10525" s="27" t="str">
        <f>+"Overhead &amp; Profit "&amp;$L$3*100&amp;"%"</f>
        <v>Overhead &amp; Profit 9,5%</v>
      </c>
      <c r="E10525" s="28"/>
      <c r="F10525" s="28"/>
      <c r="G10525" s="27">
        <f>$L$3</f>
        <v>9.5000000000000001E-2</v>
      </c>
      <c r="H10525" s="33"/>
      <c r="I10525" s="36">
        <f>G10525*I10524</f>
        <v>127728.11750000001</v>
      </c>
    </row>
    <row r="10526" spans="2:13" ht="15" customHeight="1">
      <c r="B10526" s="37" t="str">
        <f>+$M$18&amp;J10526</f>
        <v>PTP61</v>
      </c>
      <c r="C10526" s="27" t="s">
        <v>1</v>
      </c>
      <c r="D10526" s="27" t="s">
        <v>94</v>
      </c>
      <c r="E10526" s="28"/>
      <c r="F10526" s="28"/>
      <c r="G10526" s="28"/>
      <c r="H10526" s="33"/>
      <c r="I10526" s="36">
        <f>SUM(I10524:I10525)</f>
        <v>1472234.6174999999</v>
      </c>
      <c r="J10526" s="21">
        <v>61</v>
      </c>
    </row>
    <row r="10527" spans="2:13" ht="15" customHeight="1">
      <c r="B10527" s="26"/>
    </row>
    <row r="10528" spans="2:13" ht="15" customHeight="1">
      <c r="B10528" s="26"/>
      <c r="C10528" s="21" t="str">
        <f>VLOOKUP(B10543,'REKAP ANALISA'!$C:$G,3,0)</f>
        <v>(K3) Pemotongan 1 buah pipa DCI Ø 1100 mm</v>
      </c>
    </row>
    <row r="10529" spans="2:13" ht="15" customHeight="1">
      <c r="C10529" s="27" t="s">
        <v>0</v>
      </c>
      <c r="D10529" s="27" t="s">
        <v>60</v>
      </c>
      <c r="E10529" s="27" t="s">
        <v>59</v>
      </c>
      <c r="F10529" s="27" t="s">
        <v>61</v>
      </c>
      <c r="G10529" s="27" t="s">
        <v>62</v>
      </c>
      <c r="H10529" s="27" t="s">
        <v>85</v>
      </c>
      <c r="I10529" s="27" t="s">
        <v>86</v>
      </c>
    </row>
    <row r="10530" spans="2:13">
      <c r="C10530" s="27" t="s">
        <v>14</v>
      </c>
      <c r="D10530" s="27" t="s">
        <v>87</v>
      </c>
      <c r="E10530" s="28"/>
      <c r="F10530" s="28"/>
      <c r="G10530" s="28"/>
      <c r="H10530" s="28"/>
      <c r="I10530" s="28"/>
      <c r="M10530" s="21"/>
    </row>
    <row r="10531" spans="2:13">
      <c r="C10531" s="28"/>
      <c r="D10531" s="27" t="s">
        <v>53</v>
      </c>
      <c r="E10531" s="27" t="s">
        <v>63</v>
      </c>
      <c r="F10531" s="29" t="s">
        <v>50</v>
      </c>
      <c r="G10531" s="27">
        <v>4.7309999999999999</v>
      </c>
      <c r="H10531" s="30">
        <f>VLOOKUP(E10531,UPAH!$C:$F,4,0)</f>
        <v>93000</v>
      </c>
      <c r="I10531" s="31">
        <f t="shared" ref="I10531:I10533" si="1267">+G10531*H10531</f>
        <v>439983</v>
      </c>
      <c r="M10531" s="21"/>
    </row>
    <row r="10532" spans="2:13" ht="15" customHeight="1">
      <c r="C10532" s="28"/>
      <c r="D10532" s="27" t="s">
        <v>2787</v>
      </c>
      <c r="E10532" s="27" t="s">
        <v>64</v>
      </c>
      <c r="F10532" s="29" t="s">
        <v>50</v>
      </c>
      <c r="G10532" s="27">
        <v>0.94599999999999995</v>
      </c>
      <c r="H10532" s="30">
        <f>VLOOKUP(E10532,UPAH!$C:$F,4,0)</f>
        <v>98000</v>
      </c>
      <c r="I10532" s="31">
        <f t="shared" si="1267"/>
        <v>92708</v>
      </c>
    </row>
    <row r="10533" spans="2:13" ht="15" customHeight="1">
      <c r="C10533" s="28"/>
      <c r="D10533" s="27" t="s">
        <v>49</v>
      </c>
      <c r="E10533" s="27" t="s">
        <v>66</v>
      </c>
      <c r="F10533" s="29" t="s">
        <v>50</v>
      </c>
      <c r="G10533" s="27">
        <v>0.47299999999999998</v>
      </c>
      <c r="H10533" s="30">
        <f>VLOOKUP(E10533,UPAH!$C:$F,4,0)</f>
        <v>111000</v>
      </c>
      <c r="I10533" s="31">
        <f t="shared" si="1267"/>
        <v>52503</v>
      </c>
    </row>
    <row r="10534" spans="2:13" ht="15" customHeight="1">
      <c r="C10534" s="28"/>
      <c r="D10534" s="28"/>
      <c r="E10534" s="28"/>
      <c r="F10534" s="34" t="s">
        <v>88</v>
      </c>
      <c r="G10534" s="35"/>
      <c r="H10534" s="33"/>
      <c r="I10534" s="45">
        <f>SUM(I10531:I10533)</f>
        <v>585194</v>
      </c>
    </row>
    <row r="10535" spans="2:13" ht="15" customHeight="1">
      <c r="C10535" s="27" t="s">
        <v>80</v>
      </c>
      <c r="D10535" s="27" t="s">
        <v>89</v>
      </c>
      <c r="E10535" s="28"/>
      <c r="F10535" s="28"/>
      <c r="G10535" s="28"/>
      <c r="H10535" s="33"/>
      <c r="I10535" s="28"/>
    </row>
    <row r="10536" spans="2:13" ht="15" customHeight="1">
      <c r="C10536" s="28"/>
      <c r="D10536" s="27" t="s">
        <v>2916</v>
      </c>
      <c r="E10536" s="27" t="s">
        <v>2917</v>
      </c>
      <c r="F10536" s="30" t="str">
        <f>VLOOKUP(E10536,MATERIAL!$C:$F,3,0)</f>
        <v>bh</v>
      </c>
      <c r="G10536" s="27">
        <v>1</v>
      </c>
      <c r="H10536" s="30">
        <f>VLOOKUP(E10536,MATERIAL!$C:$F,4,0)</f>
        <v>1060200</v>
      </c>
      <c r="I10536" s="31">
        <f t="shared" ref="I10536" si="1268">+G10536*H10536</f>
        <v>1060200</v>
      </c>
    </row>
    <row r="10537" spans="2:13" ht="15" customHeight="1">
      <c r="C10537" s="28"/>
      <c r="D10537" s="28"/>
      <c r="E10537" s="28"/>
      <c r="F10537" s="34" t="s">
        <v>90</v>
      </c>
      <c r="G10537" s="35"/>
      <c r="H10537" s="33"/>
      <c r="I10537" s="32">
        <f>SUM(I10536)</f>
        <v>1060200</v>
      </c>
    </row>
    <row r="10538" spans="2:13" ht="15" customHeight="1">
      <c r="C10538" s="27" t="s">
        <v>81</v>
      </c>
      <c r="D10538" s="27" t="s">
        <v>91</v>
      </c>
      <c r="E10538" s="28"/>
      <c r="F10538" s="28"/>
      <c r="G10538" s="28"/>
      <c r="H10538" s="33"/>
      <c r="I10538" s="28"/>
    </row>
    <row r="10539" spans="2:13" ht="15" customHeight="1">
      <c r="C10539" s="28"/>
      <c r="D10539" s="27" t="s">
        <v>2954</v>
      </c>
      <c r="E10539" s="27" t="s">
        <v>2960</v>
      </c>
      <c r="F10539" s="30" t="s">
        <v>2792</v>
      </c>
      <c r="G10539" s="27">
        <v>0.50600000000000001</v>
      </c>
      <c r="H10539" s="30">
        <f>VLOOKUP(E10539,[404]PERALATAN!$C:$F,4,0)</f>
        <v>59500</v>
      </c>
      <c r="I10539" s="31">
        <f t="shared" ref="I10539" si="1269">+G10539*H10539</f>
        <v>30107</v>
      </c>
    </row>
    <row r="10540" spans="2:13" ht="15" customHeight="1">
      <c r="C10540" s="28"/>
      <c r="D10540" s="28"/>
      <c r="E10540" s="28"/>
      <c r="F10540" s="34" t="s">
        <v>92</v>
      </c>
      <c r="G10540" s="35"/>
      <c r="H10540" s="33"/>
      <c r="I10540" s="45">
        <f>SUM(I10539)</f>
        <v>30107</v>
      </c>
    </row>
    <row r="10541" spans="2:13" ht="15" customHeight="1">
      <c r="C10541" s="27" t="s">
        <v>82</v>
      </c>
      <c r="D10541" s="27" t="s">
        <v>93</v>
      </c>
      <c r="E10541" s="28"/>
      <c r="F10541" s="28"/>
      <c r="G10541" s="28"/>
      <c r="H10541" s="33"/>
      <c r="I10541" s="36">
        <f>I10534+I10537+I10540</f>
        <v>1675501</v>
      </c>
    </row>
    <row r="10542" spans="2:13" ht="15" customHeight="1">
      <c r="C10542" s="27" t="s">
        <v>83</v>
      </c>
      <c r="D10542" s="27" t="str">
        <f>+"Overhead &amp; Profit "&amp;$L$3*100&amp;"%"</f>
        <v>Overhead &amp; Profit 9,5%</v>
      </c>
      <c r="E10542" s="28"/>
      <c r="F10542" s="28"/>
      <c r="G10542" s="27">
        <f>$L$3</f>
        <v>9.5000000000000001E-2</v>
      </c>
      <c r="H10542" s="33"/>
      <c r="I10542" s="36">
        <f>G10542*I10541</f>
        <v>159172.595</v>
      </c>
    </row>
    <row r="10543" spans="2:13" ht="15" customHeight="1">
      <c r="B10543" s="37" t="str">
        <f>+$M$18&amp;J10543</f>
        <v>PTP62</v>
      </c>
      <c r="C10543" s="27" t="s">
        <v>1</v>
      </c>
      <c r="D10543" s="27" t="s">
        <v>94</v>
      </c>
      <c r="E10543" s="28"/>
      <c r="F10543" s="28"/>
      <c r="G10543" s="28"/>
      <c r="H10543" s="33"/>
      <c r="I10543" s="36">
        <f>SUM(I10541:I10542)</f>
        <v>1834673.595</v>
      </c>
      <c r="J10543" s="21">
        <v>62</v>
      </c>
    </row>
    <row r="10544" spans="2:13" ht="15" customHeight="1">
      <c r="B10544" s="26"/>
    </row>
    <row r="10545" spans="2:13" ht="15" customHeight="1">
      <c r="B10545" s="26"/>
      <c r="C10545" s="21" t="str">
        <f>VLOOKUP(B10560,'REKAP ANALISA'!$C:$G,3,0)</f>
        <v>(K3) Pemotongan 1 buah pipa DCI Ø 1200 mm</v>
      </c>
    </row>
    <row r="10546" spans="2:13" ht="15" customHeight="1">
      <c r="C10546" s="27" t="s">
        <v>0</v>
      </c>
      <c r="D10546" s="27" t="s">
        <v>60</v>
      </c>
      <c r="E10546" s="27" t="s">
        <v>59</v>
      </c>
      <c r="F10546" s="27" t="s">
        <v>61</v>
      </c>
      <c r="G10546" s="27" t="s">
        <v>62</v>
      </c>
      <c r="H10546" s="27" t="s">
        <v>85</v>
      </c>
      <c r="I10546" s="27" t="s">
        <v>86</v>
      </c>
    </row>
    <row r="10547" spans="2:13">
      <c r="C10547" s="27" t="s">
        <v>14</v>
      </c>
      <c r="D10547" s="27" t="s">
        <v>87</v>
      </c>
      <c r="E10547" s="28"/>
      <c r="F10547" s="28"/>
      <c r="G10547" s="28"/>
      <c r="H10547" s="28"/>
      <c r="I10547" s="28"/>
      <c r="M10547" s="21"/>
    </row>
    <row r="10548" spans="2:13">
      <c r="C10548" s="28"/>
      <c r="D10548" s="27" t="s">
        <v>53</v>
      </c>
      <c r="E10548" s="27" t="s">
        <v>63</v>
      </c>
      <c r="F10548" s="29" t="s">
        <v>50</v>
      </c>
      <c r="G10548" s="27">
        <v>5.5019999999999998</v>
      </c>
      <c r="H10548" s="30">
        <f>VLOOKUP(E10548,UPAH!$C:$F,4,0)</f>
        <v>93000</v>
      </c>
      <c r="I10548" s="31">
        <f t="shared" ref="I10548:I10550" si="1270">+G10548*H10548</f>
        <v>511686</v>
      </c>
      <c r="M10548" s="21"/>
    </row>
    <row r="10549" spans="2:13" ht="15" customHeight="1">
      <c r="C10549" s="28"/>
      <c r="D10549" s="27" t="s">
        <v>2787</v>
      </c>
      <c r="E10549" s="27" t="s">
        <v>64</v>
      </c>
      <c r="F10549" s="29" t="s">
        <v>50</v>
      </c>
      <c r="G10549" s="27">
        <v>1.1000000000000001</v>
      </c>
      <c r="H10549" s="30">
        <f>VLOOKUP(E10549,UPAH!$C:$F,4,0)</f>
        <v>98000</v>
      </c>
      <c r="I10549" s="31">
        <f t="shared" si="1270"/>
        <v>107800.00000000001</v>
      </c>
    </row>
    <row r="10550" spans="2:13" ht="15" customHeight="1">
      <c r="C10550" s="28"/>
      <c r="D10550" s="27" t="s">
        <v>49</v>
      </c>
      <c r="E10550" s="27" t="s">
        <v>66</v>
      </c>
      <c r="F10550" s="29" t="s">
        <v>50</v>
      </c>
      <c r="G10550" s="27">
        <v>0.55000000000000004</v>
      </c>
      <c r="H10550" s="30">
        <f>VLOOKUP(E10550,UPAH!$C:$F,4,0)</f>
        <v>111000</v>
      </c>
      <c r="I10550" s="31">
        <f t="shared" si="1270"/>
        <v>61050.000000000007</v>
      </c>
    </row>
    <row r="10551" spans="2:13" ht="15" customHeight="1">
      <c r="C10551" s="28"/>
      <c r="D10551" s="28"/>
      <c r="E10551" s="28"/>
      <c r="F10551" s="34" t="s">
        <v>88</v>
      </c>
      <c r="G10551" s="35"/>
      <c r="H10551" s="33"/>
      <c r="I10551" s="45">
        <f>SUM(I10548:I10550)</f>
        <v>680536</v>
      </c>
    </row>
    <row r="10552" spans="2:13" ht="15" customHeight="1">
      <c r="C10552" s="27" t="s">
        <v>80</v>
      </c>
      <c r="D10552" s="27" t="s">
        <v>89</v>
      </c>
      <c r="E10552" s="28"/>
      <c r="F10552" s="28"/>
      <c r="G10552" s="28"/>
      <c r="H10552" s="33"/>
      <c r="I10552" s="28"/>
    </row>
    <row r="10553" spans="2:13" ht="15" customHeight="1">
      <c r="C10553" s="28"/>
      <c r="D10553" s="27" t="s">
        <v>2918</v>
      </c>
      <c r="E10553" s="27" t="s">
        <v>2919</v>
      </c>
      <c r="F10553" s="30" t="str">
        <f>VLOOKUP(E10553,MATERIAL!$C:$F,3,0)</f>
        <v>bh</v>
      </c>
      <c r="G10553" s="27">
        <v>1</v>
      </c>
      <c r="H10553" s="30">
        <f>VLOOKUP(E10553,MATERIAL!$C:$F,4,0)</f>
        <v>1178500</v>
      </c>
      <c r="I10553" s="31">
        <f t="shared" ref="I10553" si="1271">+G10553*H10553</f>
        <v>1178500</v>
      </c>
    </row>
    <row r="10554" spans="2:13" ht="15" customHeight="1">
      <c r="C10554" s="28"/>
      <c r="D10554" s="28"/>
      <c r="E10554" s="28"/>
      <c r="F10554" s="34" t="s">
        <v>90</v>
      </c>
      <c r="G10554" s="35"/>
      <c r="H10554" s="33"/>
      <c r="I10554" s="32">
        <f>SUM(I10553)</f>
        <v>1178500</v>
      </c>
    </row>
    <row r="10555" spans="2:13" ht="15" customHeight="1">
      <c r="C10555" s="27" t="s">
        <v>81</v>
      </c>
      <c r="D10555" s="27" t="s">
        <v>91</v>
      </c>
      <c r="E10555" s="28"/>
      <c r="F10555" s="28"/>
      <c r="G10555" s="28"/>
      <c r="H10555" s="33"/>
      <c r="I10555" s="28"/>
    </row>
    <row r="10556" spans="2:13" ht="15" customHeight="1">
      <c r="C10556" s="28"/>
      <c r="D10556" s="27" t="s">
        <v>2954</v>
      </c>
      <c r="E10556" s="27" t="s">
        <v>2960</v>
      </c>
      <c r="F10556" s="30" t="s">
        <v>2792</v>
      </c>
      <c r="G10556" s="27">
        <v>0.57599999999999996</v>
      </c>
      <c r="H10556" s="30">
        <f>VLOOKUP(E10556,[404]PERALATAN!$C:$F,4,0)</f>
        <v>59500</v>
      </c>
      <c r="I10556" s="31">
        <f t="shared" ref="I10556" si="1272">+G10556*H10556</f>
        <v>34272</v>
      </c>
    </row>
    <row r="10557" spans="2:13" ht="15" customHeight="1">
      <c r="C10557" s="28"/>
      <c r="D10557" s="28"/>
      <c r="E10557" s="28"/>
      <c r="F10557" s="34" t="s">
        <v>92</v>
      </c>
      <c r="G10557" s="35"/>
      <c r="H10557" s="33"/>
      <c r="I10557" s="45">
        <f>SUM(I10556)</f>
        <v>34272</v>
      </c>
    </row>
    <row r="10558" spans="2:13" ht="15" customHeight="1">
      <c r="C10558" s="27" t="s">
        <v>82</v>
      </c>
      <c r="D10558" s="27" t="s">
        <v>93</v>
      </c>
      <c r="E10558" s="28"/>
      <c r="F10558" s="28"/>
      <c r="G10558" s="28"/>
      <c r="H10558" s="33"/>
      <c r="I10558" s="36">
        <f>I10551+I10554+I10557</f>
        <v>1893308</v>
      </c>
    </row>
    <row r="10559" spans="2:13" ht="15" customHeight="1">
      <c r="C10559" s="27" t="s">
        <v>83</v>
      </c>
      <c r="D10559" s="27" t="str">
        <f>+"Overhead &amp; Profit "&amp;$L$3*100&amp;"%"</f>
        <v>Overhead &amp; Profit 9,5%</v>
      </c>
      <c r="E10559" s="28"/>
      <c r="F10559" s="28"/>
      <c r="G10559" s="27">
        <f>$L$3</f>
        <v>9.5000000000000001E-2</v>
      </c>
      <c r="H10559" s="33"/>
      <c r="I10559" s="36">
        <f>G10559*I10558</f>
        <v>179864.26</v>
      </c>
    </row>
    <row r="10560" spans="2:13" ht="15" customHeight="1">
      <c r="B10560" s="37" t="str">
        <f>+$M$18&amp;J10560</f>
        <v>PTP63</v>
      </c>
      <c r="C10560" s="27" t="s">
        <v>1</v>
      </c>
      <c r="D10560" s="27" t="s">
        <v>94</v>
      </c>
      <c r="E10560" s="28"/>
      <c r="F10560" s="28"/>
      <c r="G10560" s="28"/>
      <c r="H10560" s="33"/>
      <c r="I10560" s="36">
        <f>SUM(I10558:I10559)</f>
        <v>2073172.26</v>
      </c>
      <c r="J10560" s="21">
        <v>63</v>
      </c>
    </row>
    <row r="10561" spans="2:13" ht="15" customHeight="1">
      <c r="B10561" s="26"/>
    </row>
    <row r="10562" spans="2:13" ht="15" customHeight="1">
      <c r="B10562" s="26"/>
      <c r="C10562" s="21" t="str">
        <f>VLOOKUP(B10577,'REKAP ANALISA'!$C:$G,3,0)</f>
        <v>(K3) Pemotongan 1 buah pipa baja Ø 63 mm</v>
      </c>
    </row>
    <row r="10563" spans="2:13" ht="15" customHeight="1">
      <c r="C10563" s="27" t="s">
        <v>0</v>
      </c>
      <c r="D10563" s="27" t="s">
        <v>60</v>
      </c>
      <c r="E10563" s="27" t="s">
        <v>59</v>
      </c>
      <c r="F10563" s="27" t="s">
        <v>61</v>
      </c>
      <c r="G10563" s="27" t="s">
        <v>62</v>
      </c>
      <c r="H10563" s="27" t="s">
        <v>85</v>
      </c>
      <c r="I10563" s="27" t="s">
        <v>86</v>
      </c>
    </row>
    <row r="10564" spans="2:13">
      <c r="C10564" s="27" t="s">
        <v>14</v>
      </c>
      <c r="D10564" s="27" t="s">
        <v>87</v>
      </c>
      <c r="E10564" s="28"/>
      <c r="F10564" s="28"/>
      <c r="G10564" s="28"/>
      <c r="H10564" s="28"/>
      <c r="I10564" s="28"/>
      <c r="M10564" s="21"/>
    </row>
    <row r="10565" spans="2:13">
      <c r="C10565" s="28"/>
      <c r="D10565" s="27" t="s">
        <v>53</v>
      </c>
      <c r="E10565" s="27" t="s">
        <v>63</v>
      </c>
      <c r="F10565" s="29" t="s">
        <v>50</v>
      </c>
      <c r="G10565" s="27">
        <v>2.8000000000000001E-2</v>
      </c>
      <c r="H10565" s="30">
        <f>VLOOKUP(E10565,UPAH!$C:$F,4,0)</f>
        <v>93000</v>
      </c>
      <c r="I10565" s="31">
        <f t="shared" ref="I10565:I10567" si="1273">+G10565*H10565</f>
        <v>2604</v>
      </c>
      <c r="M10565" s="21"/>
    </row>
    <row r="10566" spans="2:13" ht="15" customHeight="1">
      <c r="C10566" s="28"/>
      <c r="D10566" s="27" t="s">
        <v>2787</v>
      </c>
      <c r="E10566" s="27" t="s">
        <v>64</v>
      </c>
      <c r="F10566" s="29" t="s">
        <v>50</v>
      </c>
      <c r="G10566" s="27">
        <v>6.0000000000000001E-3</v>
      </c>
      <c r="H10566" s="30">
        <f>VLOOKUP(E10566,UPAH!$C:$F,4,0)</f>
        <v>98000</v>
      </c>
      <c r="I10566" s="31">
        <f t="shared" si="1273"/>
        <v>588</v>
      </c>
    </row>
    <row r="10567" spans="2:13" ht="15" customHeight="1">
      <c r="C10567" s="28"/>
      <c r="D10567" s="27" t="s">
        <v>49</v>
      </c>
      <c r="E10567" s="27" t="s">
        <v>66</v>
      </c>
      <c r="F10567" s="29" t="s">
        <v>50</v>
      </c>
      <c r="G10567" s="27">
        <v>3.0000000000000001E-3</v>
      </c>
      <c r="H10567" s="30">
        <f>VLOOKUP(E10567,UPAH!$C:$F,4,0)</f>
        <v>111000</v>
      </c>
      <c r="I10567" s="31">
        <f t="shared" si="1273"/>
        <v>333</v>
      </c>
    </row>
    <row r="10568" spans="2:13" ht="15" customHeight="1">
      <c r="C10568" s="28"/>
      <c r="D10568" s="28"/>
      <c r="E10568" s="28"/>
      <c r="F10568" s="34" t="s">
        <v>88</v>
      </c>
      <c r="G10568" s="35"/>
      <c r="H10568" s="33"/>
      <c r="I10568" s="45">
        <f>SUM(I10565:I10567)</f>
        <v>3525</v>
      </c>
    </row>
    <row r="10569" spans="2:13" ht="15" customHeight="1">
      <c r="C10569" s="27" t="s">
        <v>80</v>
      </c>
      <c r="D10569" s="27" t="s">
        <v>89</v>
      </c>
      <c r="E10569" s="28"/>
      <c r="F10569" s="28"/>
      <c r="G10569" s="28"/>
      <c r="H10569" s="33"/>
      <c r="I10569" s="28"/>
    </row>
    <row r="10570" spans="2:13" ht="15" customHeight="1">
      <c r="C10570" s="28"/>
      <c r="D10570" s="27" t="s">
        <v>2920</v>
      </c>
      <c r="E10570" s="27" t="s">
        <v>2921</v>
      </c>
      <c r="F10570" s="30" t="str">
        <f>VLOOKUP(E10570,MATERIAL!$C:$F,3,0)</f>
        <v>bh</v>
      </c>
      <c r="G10570" s="27">
        <v>1</v>
      </c>
      <c r="H10570" s="30">
        <f>VLOOKUP(E10570,MATERIAL!$C:$F,4,0)</f>
        <v>57600</v>
      </c>
      <c r="I10570" s="31">
        <f t="shared" ref="I10570" si="1274">+G10570*H10570</f>
        <v>57600</v>
      </c>
    </row>
    <row r="10571" spans="2:13" ht="15" customHeight="1">
      <c r="C10571" s="28"/>
      <c r="D10571" s="28"/>
      <c r="E10571" s="28"/>
      <c r="F10571" s="34" t="s">
        <v>90</v>
      </c>
      <c r="G10571" s="35"/>
      <c r="H10571" s="33"/>
      <c r="I10571" s="32">
        <f>SUM(I10570)</f>
        <v>57600</v>
      </c>
    </row>
    <row r="10572" spans="2:13" ht="15" customHeight="1">
      <c r="C10572" s="27" t="s">
        <v>81</v>
      </c>
      <c r="D10572" s="27" t="s">
        <v>91</v>
      </c>
      <c r="E10572" s="28"/>
      <c r="F10572" s="28"/>
      <c r="G10572" s="28"/>
      <c r="H10572" s="33"/>
      <c r="I10572" s="28"/>
    </row>
    <row r="10573" spans="2:13" ht="15" customHeight="1">
      <c r="C10573" s="28"/>
      <c r="D10573" s="27" t="s">
        <v>2954</v>
      </c>
      <c r="E10573" s="27" t="s">
        <v>2960</v>
      </c>
      <c r="F10573" s="30" t="s">
        <v>2792</v>
      </c>
      <c r="G10573" s="27">
        <v>3.6999999999999998E-2</v>
      </c>
      <c r="H10573" s="30">
        <f>VLOOKUP(E10573,[404]PERALATAN!$C:$F,4,0)</f>
        <v>59500</v>
      </c>
      <c r="I10573" s="31">
        <f t="shared" ref="I10573" si="1275">+G10573*H10573</f>
        <v>2201.5</v>
      </c>
    </row>
    <row r="10574" spans="2:13" ht="15" customHeight="1">
      <c r="C10574" s="28"/>
      <c r="D10574" s="28"/>
      <c r="E10574" s="28"/>
      <c r="F10574" s="34" t="s">
        <v>92</v>
      </c>
      <c r="G10574" s="35"/>
      <c r="H10574" s="33"/>
      <c r="I10574" s="45">
        <f>SUM(I10573)</f>
        <v>2201.5</v>
      </c>
    </row>
    <row r="10575" spans="2:13" ht="15" customHeight="1">
      <c r="C10575" s="27" t="s">
        <v>82</v>
      </c>
      <c r="D10575" s="27" t="s">
        <v>93</v>
      </c>
      <c r="E10575" s="28"/>
      <c r="F10575" s="28"/>
      <c r="G10575" s="28"/>
      <c r="H10575" s="33"/>
      <c r="I10575" s="36">
        <f>I10568+I10571+I10574</f>
        <v>63326.5</v>
      </c>
    </row>
    <row r="10576" spans="2:13" ht="15" customHeight="1">
      <c r="C10576" s="27" t="s">
        <v>83</v>
      </c>
      <c r="D10576" s="27" t="str">
        <f>+"Overhead &amp; Profit "&amp;$L$3*100&amp;"%"</f>
        <v>Overhead &amp; Profit 9,5%</v>
      </c>
      <c r="E10576" s="28"/>
      <c r="F10576" s="28"/>
      <c r="G10576" s="27">
        <f>$L$3</f>
        <v>9.5000000000000001E-2</v>
      </c>
      <c r="H10576" s="33"/>
      <c r="I10576" s="36">
        <f>G10576*I10575</f>
        <v>6016.0174999999999</v>
      </c>
    </row>
    <row r="10577" spans="2:13" ht="15" customHeight="1">
      <c r="B10577" s="37" t="str">
        <f>+$M$18&amp;J10577</f>
        <v>PTP64</v>
      </c>
      <c r="C10577" s="27" t="s">
        <v>1</v>
      </c>
      <c r="D10577" s="27" t="s">
        <v>94</v>
      </c>
      <c r="E10577" s="28"/>
      <c r="F10577" s="28"/>
      <c r="G10577" s="28"/>
      <c r="H10577" s="33"/>
      <c r="I10577" s="36">
        <f>SUM(I10575:I10576)</f>
        <v>69342.517500000002</v>
      </c>
      <c r="J10577" s="21">
        <v>64</v>
      </c>
    </row>
    <row r="10578" spans="2:13" ht="15" customHeight="1">
      <c r="B10578" s="26"/>
    </row>
    <row r="10579" spans="2:13" ht="15" customHeight="1">
      <c r="B10579" s="26"/>
      <c r="C10579" s="21" t="str">
        <f>VLOOKUP(B10594,'REKAP ANALISA'!$C:$G,3,0)</f>
        <v>(K3) Pemotongan 1 buah pipa baja Ø 100 mm</v>
      </c>
    </row>
    <row r="10580" spans="2:13" ht="15" customHeight="1">
      <c r="C10580" s="27" t="s">
        <v>0</v>
      </c>
      <c r="D10580" s="27" t="s">
        <v>60</v>
      </c>
      <c r="E10580" s="27" t="s">
        <v>59</v>
      </c>
      <c r="F10580" s="27" t="s">
        <v>61</v>
      </c>
      <c r="G10580" s="27" t="s">
        <v>62</v>
      </c>
      <c r="H10580" s="27" t="s">
        <v>85</v>
      </c>
      <c r="I10580" s="27" t="s">
        <v>86</v>
      </c>
    </row>
    <row r="10581" spans="2:13">
      <c r="C10581" s="27" t="s">
        <v>14</v>
      </c>
      <c r="D10581" s="27" t="s">
        <v>87</v>
      </c>
      <c r="E10581" s="28"/>
      <c r="F10581" s="28"/>
      <c r="G10581" s="28"/>
      <c r="H10581" s="28"/>
      <c r="I10581" s="28"/>
      <c r="M10581" s="21"/>
    </row>
    <row r="10582" spans="2:13">
      <c r="C10582" s="28"/>
      <c r="D10582" s="27" t="s">
        <v>53</v>
      </c>
      <c r="E10582" s="27" t="s">
        <v>63</v>
      </c>
      <c r="F10582" s="29" t="s">
        <v>50</v>
      </c>
      <c r="G10582" s="27">
        <v>8.5000000000000006E-2</v>
      </c>
      <c r="H10582" s="30">
        <f>VLOOKUP(E10582,UPAH!$C:$F,4,0)</f>
        <v>93000</v>
      </c>
      <c r="I10582" s="31">
        <f t="shared" ref="I10582:I10584" si="1276">+G10582*H10582</f>
        <v>7905.0000000000009</v>
      </c>
      <c r="M10582" s="21"/>
    </row>
    <row r="10583" spans="2:13" ht="15" customHeight="1">
      <c r="C10583" s="28"/>
      <c r="D10583" s="27" t="s">
        <v>2787</v>
      </c>
      <c r="E10583" s="27" t="s">
        <v>64</v>
      </c>
      <c r="F10583" s="29" t="s">
        <v>50</v>
      </c>
      <c r="G10583" s="27">
        <v>1.7000000000000001E-2</v>
      </c>
      <c r="H10583" s="30">
        <f>VLOOKUP(E10583,UPAH!$C:$F,4,0)</f>
        <v>98000</v>
      </c>
      <c r="I10583" s="31">
        <f t="shared" si="1276"/>
        <v>1666.0000000000002</v>
      </c>
    </row>
    <row r="10584" spans="2:13" ht="15" customHeight="1">
      <c r="C10584" s="28"/>
      <c r="D10584" s="27" t="s">
        <v>49</v>
      </c>
      <c r="E10584" s="27" t="s">
        <v>66</v>
      </c>
      <c r="F10584" s="29" t="s">
        <v>50</v>
      </c>
      <c r="G10584" s="27">
        <v>8.0000000000000002E-3</v>
      </c>
      <c r="H10584" s="30">
        <f>VLOOKUP(E10584,UPAH!$C:$F,4,0)</f>
        <v>111000</v>
      </c>
      <c r="I10584" s="31">
        <f t="shared" si="1276"/>
        <v>888</v>
      </c>
    </row>
    <row r="10585" spans="2:13" ht="15" customHeight="1">
      <c r="C10585" s="28"/>
      <c r="D10585" s="28"/>
      <c r="E10585" s="28"/>
      <c r="F10585" s="34" t="s">
        <v>88</v>
      </c>
      <c r="G10585" s="35"/>
      <c r="H10585" s="33"/>
      <c r="I10585" s="45">
        <f>SUM(I10582:I10584)</f>
        <v>10459.000000000002</v>
      </c>
    </row>
    <row r="10586" spans="2:13" ht="15" customHeight="1">
      <c r="C10586" s="27" t="s">
        <v>80</v>
      </c>
      <c r="D10586" s="27" t="s">
        <v>89</v>
      </c>
      <c r="E10586" s="28"/>
      <c r="F10586" s="28"/>
      <c r="G10586" s="28"/>
      <c r="H10586" s="33"/>
      <c r="I10586" s="28"/>
    </row>
    <row r="10587" spans="2:13" ht="15" customHeight="1">
      <c r="C10587" s="28"/>
      <c r="D10587" s="27" t="s">
        <v>2922</v>
      </c>
      <c r="E10587" s="27" t="s">
        <v>2923</v>
      </c>
      <c r="F10587" s="30" t="str">
        <f>VLOOKUP(E10587,MATERIAL!$C:$F,3,0)</f>
        <v>m</v>
      </c>
      <c r="G10587" s="27">
        <v>1</v>
      </c>
      <c r="H10587" s="30">
        <f>VLOOKUP(E10587,MATERIAL!$C:$F,4,0)</f>
        <v>78300</v>
      </c>
      <c r="I10587" s="31">
        <f t="shared" ref="I10587" si="1277">+G10587*H10587</f>
        <v>78300</v>
      </c>
    </row>
    <row r="10588" spans="2:13" ht="15" customHeight="1">
      <c r="C10588" s="28"/>
      <c r="D10588" s="28"/>
      <c r="E10588" s="28"/>
      <c r="F10588" s="34" t="s">
        <v>90</v>
      </c>
      <c r="G10588" s="35"/>
      <c r="H10588" s="33"/>
      <c r="I10588" s="32">
        <f>SUM(I10587)</f>
        <v>78300</v>
      </c>
    </row>
    <row r="10589" spans="2:13" ht="15" customHeight="1">
      <c r="C10589" s="27" t="s">
        <v>81</v>
      </c>
      <c r="D10589" s="27" t="s">
        <v>91</v>
      </c>
      <c r="E10589" s="28"/>
      <c r="F10589" s="28"/>
      <c r="G10589" s="28"/>
      <c r="H10589" s="33"/>
      <c r="I10589" s="28"/>
    </row>
    <row r="10590" spans="2:13" ht="15" customHeight="1">
      <c r="C10590" s="28"/>
      <c r="D10590" s="27" t="s">
        <v>2954</v>
      </c>
      <c r="E10590" s="27" t="s">
        <v>2960</v>
      </c>
      <c r="F10590" s="30" t="s">
        <v>2792</v>
      </c>
      <c r="G10590" s="27">
        <v>0.04</v>
      </c>
      <c r="H10590" s="30">
        <f>VLOOKUP(E10590,[404]PERALATAN!$C:$F,4,0)</f>
        <v>59500</v>
      </c>
      <c r="I10590" s="31">
        <f t="shared" ref="I10590" si="1278">+G10590*H10590</f>
        <v>2380</v>
      </c>
    </row>
    <row r="10591" spans="2:13" ht="15" customHeight="1">
      <c r="C10591" s="28"/>
      <c r="D10591" s="28"/>
      <c r="E10591" s="28"/>
      <c r="F10591" s="34" t="s">
        <v>92</v>
      </c>
      <c r="G10591" s="35"/>
      <c r="H10591" s="33"/>
      <c r="I10591" s="45">
        <f>SUM(I10590)</f>
        <v>2380</v>
      </c>
    </row>
    <row r="10592" spans="2:13" ht="15" customHeight="1">
      <c r="C10592" s="27" t="s">
        <v>82</v>
      </c>
      <c r="D10592" s="27" t="s">
        <v>93</v>
      </c>
      <c r="E10592" s="28"/>
      <c r="F10592" s="28"/>
      <c r="G10592" s="28"/>
      <c r="H10592" s="33"/>
      <c r="I10592" s="36">
        <f>I10585+I10588+I10591</f>
        <v>91139</v>
      </c>
    </row>
    <row r="10593" spans="2:13" ht="15" customHeight="1">
      <c r="C10593" s="27" t="s">
        <v>83</v>
      </c>
      <c r="D10593" s="27" t="str">
        <f>+"Overhead &amp; Profit "&amp;$L$3*100&amp;"%"</f>
        <v>Overhead &amp; Profit 9,5%</v>
      </c>
      <c r="E10593" s="28"/>
      <c r="F10593" s="28"/>
      <c r="G10593" s="27">
        <f>$L$3</f>
        <v>9.5000000000000001E-2</v>
      </c>
      <c r="H10593" s="33"/>
      <c r="I10593" s="36">
        <f>G10593*I10592</f>
        <v>8658.2049999999999</v>
      </c>
    </row>
    <row r="10594" spans="2:13" ht="15" customHeight="1">
      <c r="B10594" s="37" t="str">
        <f>+$M$18&amp;J10594</f>
        <v>PTP65</v>
      </c>
      <c r="C10594" s="27" t="s">
        <v>1</v>
      </c>
      <c r="D10594" s="27" t="s">
        <v>94</v>
      </c>
      <c r="E10594" s="28"/>
      <c r="F10594" s="28"/>
      <c r="G10594" s="28"/>
      <c r="H10594" s="33"/>
      <c r="I10594" s="36">
        <f>SUM(I10592:I10593)</f>
        <v>99797.205000000002</v>
      </c>
      <c r="J10594" s="21">
        <v>65</v>
      </c>
    </row>
    <row r="10595" spans="2:13" ht="15" customHeight="1">
      <c r="B10595" s="26"/>
    </row>
    <row r="10596" spans="2:13" ht="15" customHeight="1">
      <c r="B10596" s="26"/>
      <c r="C10596" s="21" t="str">
        <f>VLOOKUP(B10611,'REKAP ANALISA'!$C:$G,3,0)</f>
        <v>(K3) Pemotongan 1 buah pipa baja Ø 125 mm</v>
      </c>
    </row>
    <row r="10597" spans="2:13" ht="15" customHeight="1">
      <c r="C10597" s="27" t="s">
        <v>0</v>
      </c>
      <c r="D10597" s="27" t="s">
        <v>60</v>
      </c>
      <c r="E10597" s="27" t="s">
        <v>59</v>
      </c>
      <c r="F10597" s="27" t="s">
        <v>61</v>
      </c>
      <c r="G10597" s="27" t="s">
        <v>62</v>
      </c>
      <c r="H10597" s="27" t="s">
        <v>85</v>
      </c>
      <c r="I10597" s="27" t="s">
        <v>86</v>
      </c>
    </row>
    <row r="10598" spans="2:13">
      <c r="C10598" s="27" t="s">
        <v>14</v>
      </c>
      <c r="D10598" s="27" t="s">
        <v>87</v>
      </c>
      <c r="E10598" s="28"/>
      <c r="F10598" s="28"/>
      <c r="G10598" s="28"/>
      <c r="H10598" s="28"/>
      <c r="I10598" s="28"/>
      <c r="M10598" s="21"/>
    </row>
    <row r="10599" spans="2:13">
      <c r="C10599" s="28"/>
      <c r="D10599" s="27" t="s">
        <v>53</v>
      </c>
      <c r="E10599" s="27" t="s">
        <v>63</v>
      </c>
      <c r="F10599" s="29" t="s">
        <v>50</v>
      </c>
      <c r="G10599" s="27">
        <v>0.13300000000000001</v>
      </c>
      <c r="H10599" s="30">
        <f>VLOOKUP(E10599,UPAH!$C:$F,4,0)</f>
        <v>93000</v>
      </c>
      <c r="I10599" s="31">
        <f t="shared" ref="I10599:I10601" si="1279">+G10599*H10599</f>
        <v>12369</v>
      </c>
      <c r="M10599" s="21"/>
    </row>
    <row r="10600" spans="2:13" ht="15" customHeight="1">
      <c r="C10600" s="28"/>
      <c r="D10600" s="27" t="s">
        <v>2787</v>
      </c>
      <c r="E10600" s="27" t="s">
        <v>64</v>
      </c>
      <c r="F10600" s="29" t="s">
        <v>50</v>
      </c>
      <c r="G10600" s="27">
        <v>2.7E-2</v>
      </c>
      <c r="H10600" s="30">
        <f>VLOOKUP(E10600,UPAH!$C:$F,4,0)</f>
        <v>98000</v>
      </c>
      <c r="I10600" s="31">
        <f t="shared" si="1279"/>
        <v>2646</v>
      </c>
    </row>
    <row r="10601" spans="2:13" ht="15" customHeight="1">
      <c r="C10601" s="28"/>
      <c r="D10601" s="27" t="s">
        <v>49</v>
      </c>
      <c r="E10601" s="27" t="s">
        <v>66</v>
      </c>
      <c r="F10601" s="29" t="s">
        <v>50</v>
      </c>
      <c r="G10601" s="27">
        <v>1.2999999999999999E-2</v>
      </c>
      <c r="H10601" s="30">
        <f>VLOOKUP(E10601,UPAH!$C:$F,4,0)</f>
        <v>111000</v>
      </c>
      <c r="I10601" s="31">
        <f t="shared" si="1279"/>
        <v>1443</v>
      </c>
    </row>
    <row r="10602" spans="2:13" ht="15" customHeight="1">
      <c r="C10602" s="28"/>
      <c r="D10602" s="28"/>
      <c r="E10602" s="28"/>
      <c r="F10602" s="34" t="s">
        <v>88</v>
      </c>
      <c r="G10602" s="35"/>
      <c r="H10602" s="33"/>
      <c r="I10602" s="45">
        <f>SUM(I10599:I10601)</f>
        <v>16458</v>
      </c>
    </row>
    <row r="10603" spans="2:13" ht="15" customHeight="1">
      <c r="C10603" s="27" t="s">
        <v>80</v>
      </c>
      <c r="D10603" s="27" t="s">
        <v>89</v>
      </c>
      <c r="E10603" s="28"/>
      <c r="F10603" s="28"/>
      <c r="G10603" s="28"/>
      <c r="H10603" s="33"/>
      <c r="I10603" s="28"/>
    </row>
    <row r="10604" spans="2:13" ht="15" customHeight="1">
      <c r="C10604" s="28"/>
      <c r="D10604" s="27" t="s">
        <v>2924</v>
      </c>
      <c r="E10604" s="27" t="s">
        <v>2925</v>
      </c>
      <c r="F10604" s="30" t="str">
        <f>VLOOKUP(E10604,MATERIAL!$C:$F,3,0)</f>
        <v>m</v>
      </c>
      <c r="G10604" s="27">
        <v>1</v>
      </c>
      <c r="H10604" s="30">
        <f>VLOOKUP(E10604,MATERIAL!$C:$F,4,0)</f>
        <v>218400</v>
      </c>
      <c r="I10604" s="31">
        <f t="shared" ref="I10604" si="1280">+G10604*H10604</f>
        <v>218400</v>
      </c>
    </row>
    <row r="10605" spans="2:13" ht="15" customHeight="1">
      <c r="C10605" s="28"/>
      <c r="D10605" s="28"/>
      <c r="E10605" s="28"/>
      <c r="F10605" s="34" t="s">
        <v>90</v>
      </c>
      <c r="G10605" s="35"/>
      <c r="H10605" s="33"/>
      <c r="I10605" s="32">
        <f>SUM(I10604)</f>
        <v>218400</v>
      </c>
    </row>
    <row r="10606" spans="2:13" ht="15" customHeight="1">
      <c r="C10606" s="27" t="s">
        <v>81</v>
      </c>
      <c r="D10606" s="27" t="s">
        <v>91</v>
      </c>
      <c r="E10606" s="28"/>
      <c r="F10606" s="28"/>
      <c r="G10606" s="28"/>
      <c r="H10606" s="33"/>
      <c r="I10606" s="28"/>
    </row>
    <row r="10607" spans="2:13" ht="15" customHeight="1">
      <c r="C10607" s="28"/>
      <c r="D10607" s="27" t="s">
        <v>2954</v>
      </c>
      <c r="E10607" s="27" t="s">
        <v>2960</v>
      </c>
      <c r="F10607" s="30" t="s">
        <v>2792</v>
      </c>
      <c r="G10607" s="27">
        <v>4.2000000000000003E-2</v>
      </c>
      <c r="H10607" s="30">
        <f>VLOOKUP(E10607,[404]PERALATAN!$C:$F,4,0)</f>
        <v>59500</v>
      </c>
      <c r="I10607" s="31">
        <f t="shared" ref="I10607" si="1281">+G10607*H10607</f>
        <v>2499</v>
      </c>
    </row>
    <row r="10608" spans="2:13" ht="15" customHeight="1">
      <c r="C10608" s="28"/>
      <c r="D10608" s="28"/>
      <c r="E10608" s="28"/>
      <c r="F10608" s="34" t="s">
        <v>92</v>
      </c>
      <c r="G10608" s="35"/>
      <c r="H10608" s="33"/>
      <c r="I10608" s="45">
        <f>SUM(I10607)</f>
        <v>2499</v>
      </c>
    </row>
    <row r="10609" spans="2:13" ht="15" customHeight="1">
      <c r="C10609" s="27" t="s">
        <v>82</v>
      </c>
      <c r="D10609" s="27" t="s">
        <v>93</v>
      </c>
      <c r="E10609" s="28"/>
      <c r="F10609" s="28"/>
      <c r="G10609" s="28"/>
      <c r="H10609" s="33"/>
      <c r="I10609" s="36">
        <f>I10602+I10605+I10608</f>
        <v>237357</v>
      </c>
    </row>
    <row r="10610" spans="2:13" ht="15" customHeight="1">
      <c r="C10610" s="27" t="s">
        <v>83</v>
      </c>
      <c r="D10610" s="27" t="str">
        <f>+"Overhead &amp; Profit "&amp;$L$3*100&amp;"%"</f>
        <v>Overhead &amp; Profit 9,5%</v>
      </c>
      <c r="E10610" s="28"/>
      <c r="F10610" s="28"/>
      <c r="G10610" s="27">
        <f>$L$3</f>
        <v>9.5000000000000001E-2</v>
      </c>
      <c r="H10610" s="33"/>
      <c r="I10610" s="36">
        <f>G10610*I10609</f>
        <v>22548.915000000001</v>
      </c>
    </row>
    <row r="10611" spans="2:13" ht="15" customHeight="1">
      <c r="B10611" s="37" t="str">
        <f>+$M$18&amp;J10611</f>
        <v>PTP66</v>
      </c>
      <c r="C10611" s="27" t="s">
        <v>1</v>
      </c>
      <c r="D10611" s="27" t="s">
        <v>94</v>
      </c>
      <c r="E10611" s="28"/>
      <c r="F10611" s="28"/>
      <c r="G10611" s="28"/>
      <c r="H10611" s="33"/>
      <c r="I10611" s="36">
        <f>SUM(I10609:I10610)</f>
        <v>259905.91500000001</v>
      </c>
      <c r="J10611" s="21">
        <v>66</v>
      </c>
    </row>
    <row r="10612" spans="2:13" ht="15" customHeight="1">
      <c r="B10612" s="26"/>
    </row>
    <row r="10613" spans="2:13" ht="15" customHeight="1">
      <c r="B10613" s="26"/>
      <c r="C10613" s="21" t="str">
        <f>VLOOKUP(B10628,'REKAP ANALISA'!$C:$G,3,0)</f>
        <v>(K3) Pemotongan 1 buah pipa baja Ø 150 mm</v>
      </c>
    </row>
    <row r="10614" spans="2:13" ht="15" customHeight="1">
      <c r="C10614" s="27" t="s">
        <v>0</v>
      </c>
      <c r="D10614" s="27" t="s">
        <v>60</v>
      </c>
      <c r="E10614" s="27" t="s">
        <v>59</v>
      </c>
      <c r="F10614" s="27" t="s">
        <v>61</v>
      </c>
      <c r="G10614" s="27" t="s">
        <v>62</v>
      </c>
      <c r="H10614" s="27" t="s">
        <v>85</v>
      </c>
      <c r="I10614" s="27" t="s">
        <v>86</v>
      </c>
    </row>
    <row r="10615" spans="2:13">
      <c r="C10615" s="27" t="s">
        <v>14</v>
      </c>
      <c r="D10615" s="27" t="s">
        <v>87</v>
      </c>
      <c r="E10615" s="28"/>
      <c r="F10615" s="28"/>
      <c r="G10615" s="28"/>
      <c r="H10615" s="28"/>
      <c r="I10615" s="28"/>
      <c r="M10615" s="21"/>
    </row>
    <row r="10616" spans="2:13">
      <c r="C10616" s="28"/>
      <c r="D10616" s="27" t="s">
        <v>53</v>
      </c>
      <c r="E10616" s="27" t="s">
        <v>63</v>
      </c>
      <c r="F10616" s="29" t="s">
        <v>50</v>
      </c>
      <c r="G10616" s="27">
        <v>0.184</v>
      </c>
      <c r="H10616" s="30">
        <f>VLOOKUP(E10616,UPAH!$C:$F,4,0)</f>
        <v>93000</v>
      </c>
      <c r="I10616" s="31">
        <f t="shared" ref="I10616:I10618" si="1282">+G10616*H10616</f>
        <v>17112</v>
      </c>
      <c r="M10616" s="21"/>
    </row>
    <row r="10617" spans="2:13" ht="15" customHeight="1">
      <c r="C10617" s="28"/>
      <c r="D10617" s="27" t="s">
        <v>2787</v>
      </c>
      <c r="E10617" s="27" t="s">
        <v>64</v>
      </c>
      <c r="F10617" s="29" t="s">
        <v>50</v>
      </c>
      <c r="G10617" s="27">
        <v>3.6999999999999998E-2</v>
      </c>
      <c r="H10617" s="30">
        <f>VLOOKUP(E10617,UPAH!$C:$F,4,0)</f>
        <v>98000</v>
      </c>
      <c r="I10617" s="31">
        <f t="shared" si="1282"/>
        <v>3626</v>
      </c>
    </row>
    <row r="10618" spans="2:13" ht="15" customHeight="1">
      <c r="C10618" s="28"/>
      <c r="D10618" s="27" t="s">
        <v>49</v>
      </c>
      <c r="E10618" s="27" t="s">
        <v>66</v>
      </c>
      <c r="F10618" s="29" t="s">
        <v>50</v>
      </c>
      <c r="G10618" s="27">
        <v>1.7999999999999999E-2</v>
      </c>
      <c r="H10618" s="30">
        <f>VLOOKUP(E10618,UPAH!$C:$F,4,0)</f>
        <v>111000</v>
      </c>
      <c r="I10618" s="31">
        <f t="shared" si="1282"/>
        <v>1997.9999999999998</v>
      </c>
    </row>
    <row r="10619" spans="2:13" ht="15" customHeight="1">
      <c r="C10619" s="28"/>
      <c r="D10619" s="28"/>
      <c r="E10619" s="28"/>
      <c r="F10619" s="34" t="s">
        <v>88</v>
      </c>
      <c r="G10619" s="35"/>
      <c r="H10619" s="33"/>
      <c r="I10619" s="45">
        <f>SUM(I10616:I10618)</f>
        <v>22736</v>
      </c>
    </row>
    <row r="10620" spans="2:13" ht="15" customHeight="1">
      <c r="C10620" s="27" t="s">
        <v>80</v>
      </c>
      <c r="D10620" s="27" t="s">
        <v>89</v>
      </c>
      <c r="E10620" s="28"/>
      <c r="F10620" s="28"/>
      <c r="G10620" s="28"/>
      <c r="H10620" s="33"/>
      <c r="I10620" s="28"/>
    </row>
    <row r="10621" spans="2:13" ht="15" customHeight="1">
      <c r="C10621" s="28"/>
      <c r="D10621" s="27" t="s">
        <v>2926</v>
      </c>
      <c r="E10621" s="27" t="s">
        <v>2927</v>
      </c>
      <c r="F10621" s="30" t="str">
        <f>VLOOKUP(E10621,MATERIAL!$C:$F,3,0)</f>
        <v>m</v>
      </c>
      <c r="G10621" s="27">
        <v>1</v>
      </c>
      <c r="H10621" s="30">
        <f>VLOOKUP(E10621,MATERIAL!$C:$F,4,0)</f>
        <v>348000</v>
      </c>
      <c r="I10621" s="31">
        <f t="shared" ref="I10621" si="1283">+G10621*H10621</f>
        <v>348000</v>
      </c>
    </row>
    <row r="10622" spans="2:13" ht="15" customHeight="1">
      <c r="C10622" s="28"/>
      <c r="D10622" s="28"/>
      <c r="E10622" s="28"/>
      <c r="F10622" s="34" t="s">
        <v>90</v>
      </c>
      <c r="G10622" s="35"/>
      <c r="H10622" s="33"/>
      <c r="I10622" s="32">
        <f>SUM(I10621)</f>
        <v>348000</v>
      </c>
    </row>
    <row r="10623" spans="2:13" ht="15" customHeight="1">
      <c r="C10623" s="27" t="s">
        <v>81</v>
      </c>
      <c r="D10623" s="27" t="s">
        <v>91</v>
      </c>
      <c r="E10623" s="28"/>
      <c r="F10623" s="28"/>
      <c r="G10623" s="28"/>
      <c r="H10623" s="33"/>
      <c r="I10623" s="28"/>
    </row>
    <row r="10624" spans="2:13" ht="15" customHeight="1">
      <c r="C10624" s="28"/>
      <c r="D10624" s="27" t="s">
        <v>2954</v>
      </c>
      <c r="E10624" s="27" t="s">
        <v>2960</v>
      </c>
      <c r="F10624" s="30" t="s">
        <v>2792</v>
      </c>
      <c r="G10624" s="27">
        <v>4.4999999999999998E-2</v>
      </c>
      <c r="H10624" s="30">
        <f>VLOOKUP(E10624,[404]PERALATAN!$C:$F,4,0)</f>
        <v>59500</v>
      </c>
      <c r="I10624" s="31">
        <f t="shared" ref="I10624" si="1284">+G10624*H10624</f>
        <v>2677.5</v>
      </c>
    </row>
    <row r="10625" spans="2:13" ht="15" customHeight="1">
      <c r="C10625" s="28"/>
      <c r="D10625" s="28"/>
      <c r="E10625" s="28"/>
      <c r="F10625" s="34" t="s">
        <v>92</v>
      </c>
      <c r="G10625" s="35"/>
      <c r="H10625" s="33"/>
      <c r="I10625" s="45">
        <f>SUM(I10624)</f>
        <v>2677.5</v>
      </c>
    </row>
    <row r="10626" spans="2:13" ht="15" customHeight="1">
      <c r="C10626" s="27" t="s">
        <v>82</v>
      </c>
      <c r="D10626" s="27" t="s">
        <v>93</v>
      </c>
      <c r="E10626" s="28"/>
      <c r="F10626" s="28"/>
      <c r="G10626" s="28"/>
      <c r="H10626" s="33"/>
      <c r="I10626" s="36">
        <f>I10619+I10622+I10625</f>
        <v>373413.5</v>
      </c>
    </row>
    <row r="10627" spans="2:13" ht="15" customHeight="1">
      <c r="C10627" s="27" t="s">
        <v>83</v>
      </c>
      <c r="D10627" s="27" t="str">
        <f>+"Overhead &amp; Profit "&amp;$L$3*100&amp;"%"</f>
        <v>Overhead &amp; Profit 9,5%</v>
      </c>
      <c r="E10627" s="28"/>
      <c r="F10627" s="28"/>
      <c r="G10627" s="27">
        <f>$L$3</f>
        <v>9.5000000000000001E-2</v>
      </c>
      <c r="H10627" s="33"/>
      <c r="I10627" s="36">
        <f>G10627*I10626</f>
        <v>35474.282500000001</v>
      </c>
    </row>
    <row r="10628" spans="2:13" ht="15" customHeight="1">
      <c r="B10628" s="37" t="str">
        <f>+$M$18&amp;J10628</f>
        <v>PTP67</v>
      </c>
      <c r="C10628" s="27" t="s">
        <v>1</v>
      </c>
      <c r="D10628" s="27" t="s">
        <v>94</v>
      </c>
      <c r="E10628" s="28"/>
      <c r="F10628" s="28"/>
      <c r="G10628" s="28"/>
      <c r="H10628" s="33"/>
      <c r="I10628" s="36">
        <f>SUM(I10626:I10627)</f>
        <v>408887.78249999997</v>
      </c>
      <c r="J10628" s="21">
        <v>67</v>
      </c>
    </row>
    <row r="10629" spans="2:13" ht="15" customHeight="1">
      <c r="B10629" s="26"/>
    </row>
    <row r="10630" spans="2:13" ht="15" customHeight="1">
      <c r="B10630" s="26"/>
      <c r="C10630" s="21" t="str">
        <f>VLOOKUP(B10645,'REKAP ANALISA'!$C:$G,3,0)</f>
        <v>(K3) Pemotongan 1 buah pipa baja Ø 200 mm</v>
      </c>
    </row>
    <row r="10631" spans="2:13" ht="15" customHeight="1">
      <c r="C10631" s="27" t="s">
        <v>0</v>
      </c>
      <c r="D10631" s="27" t="s">
        <v>60</v>
      </c>
      <c r="E10631" s="27" t="s">
        <v>59</v>
      </c>
      <c r="F10631" s="27" t="s">
        <v>61</v>
      </c>
      <c r="G10631" s="27" t="s">
        <v>62</v>
      </c>
      <c r="H10631" s="27" t="s">
        <v>85</v>
      </c>
      <c r="I10631" s="27" t="s">
        <v>86</v>
      </c>
    </row>
    <row r="10632" spans="2:13">
      <c r="C10632" s="27" t="s">
        <v>14</v>
      </c>
      <c r="D10632" s="27" t="s">
        <v>87</v>
      </c>
      <c r="E10632" s="28"/>
      <c r="F10632" s="28"/>
      <c r="G10632" s="28"/>
      <c r="H10632" s="28"/>
      <c r="I10632" s="28"/>
      <c r="M10632" s="21"/>
    </row>
    <row r="10633" spans="2:13">
      <c r="C10633" s="28"/>
      <c r="D10633" s="27" t="s">
        <v>53</v>
      </c>
      <c r="E10633" s="27" t="s">
        <v>63</v>
      </c>
      <c r="F10633" s="29" t="s">
        <v>50</v>
      </c>
      <c r="G10633" s="27">
        <v>0.47599999999999998</v>
      </c>
      <c r="H10633" s="30">
        <f>VLOOKUP(E10633,UPAH!$C:$F,4,0)</f>
        <v>93000</v>
      </c>
      <c r="I10633" s="31">
        <f t="shared" ref="I10633:I10635" si="1285">+G10633*H10633</f>
        <v>44268</v>
      </c>
      <c r="M10633" s="21"/>
    </row>
    <row r="10634" spans="2:13" ht="15" customHeight="1">
      <c r="C10634" s="28"/>
      <c r="D10634" s="27" t="s">
        <v>2787</v>
      </c>
      <c r="E10634" s="27" t="s">
        <v>64</v>
      </c>
      <c r="F10634" s="29" t="s">
        <v>50</v>
      </c>
      <c r="G10634" s="27">
        <v>9.5000000000000001E-2</v>
      </c>
      <c r="H10634" s="30">
        <f>VLOOKUP(E10634,UPAH!$C:$F,4,0)</f>
        <v>98000</v>
      </c>
      <c r="I10634" s="31">
        <f t="shared" si="1285"/>
        <v>9310</v>
      </c>
    </row>
    <row r="10635" spans="2:13" ht="15" customHeight="1">
      <c r="C10635" s="28"/>
      <c r="D10635" s="27" t="s">
        <v>49</v>
      </c>
      <c r="E10635" s="27" t="s">
        <v>66</v>
      </c>
      <c r="F10635" s="29" t="s">
        <v>50</v>
      </c>
      <c r="G10635" s="27">
        <v>4.8000000000000001E-2</v>
      </c>
      <c r="H10635" s="30">
        <f>VLOOKUP(E10635,UPAH!$C:$F,4,0)</f>
        <v>111000</v>
      </c>
      <c r="I10635" s="31">
        <f t="shared" si="1285"/>
        <v>5328</v>
      </c>
    </row>
    <row r="10636" spans="2:13" ht="15" customHeight="1">
      <c r="C10636" s="28"/>
      <c r="D10636" s="28"/>
      <c r="E10636" s="28"/>
      <c r="F10636" s="34" t="s">
        <v>88</v>
      </c>
      <c r="G10636" s="35"/>
      <c r="H10636" s="33"/>
      <c r="I10636" s="45">
        <f>SUM(I10633:I10635)</f>
        <v>58906</v>
      </c>
    </row>
    <row r="10637" spans="2:13" ht="15" customHeight="1">
      <c r="C10637" s="27" t="s">
        <v>80</v>
      </c>
      <c r="D10637" s="27" t="s">
        <v>89</v>
      </c>
      <c r="E10637" s="28"/>
      <c r="F10637" s="28"/>
      <c r="G10637" s="28"/>
      <c r="H10637" s="33"/>
      <c r="I10637" s="28"/>
    </row>
    <row r="10638" spans="2:13" ht="15" customHeight="1">
      <c r="C10638" s="28"/>
      <c r="D10638" s="27" t="s">
        <v>2928</v>
      </c>
      <c r="E10638" s="27" t="s">
        <v>2929</v>
      </c>
      <c r="F10638" s="30" t="str">
        <f>VLOOKUP(E10638,MATERIAL!$C:$F,3,0)</f>
        <v>m</v>
      </c>
      <c r="G10638" s="27">
        <v>1</v>
      </c>
      <c r="H10638" s="30">
        <f>VLOOKUP(E10638,MATERIAL!$C:$F,4,0)</f>
        <v>529400</v>
      </c>
      <c r="I10638" s="31">
        <f t="shared" ref="I10638" si="1286">+G10638*H10638</f>
        <v>529400</v>
      </c>
    </row>
    <row r="10639" spans="2:13" ht="15" customHeight="1">
      <c r="C10639" s="28"/>
      <c r="D10639" s="28"/>
      <c r="E10639" s="28"/>
      <c r="F10639" s="34" t="s">
        <v>90</v>
      </c>
      <c r="G10639" s="35"/>
      <c r="H10639" s="33"/>
      <c r="I10639" s="32">
        <f>SUM(I10638)</f>
        <v>529400</v>
      </c>
    </row>
    <row r="10640" spans="2:13" ht="15" customHeight="1">
      <c r="C10640" s="27" t="s">
        <v>81</v>
      </c>
      <c r="D10640" s="27" t="s">
        <v>91</v>
      </c>
      <c r="E10640" s="28"/>
      <c r="F10640" s="28"/>
      <c r="G10640" s="28"/>
      <c r="H10640" s="33"/>
      <c r="I10640" s="28"/>
    </row>
    <row r="10641" spans="2:13" ht="15" customHeight="1">
      <c r="C10641" s="28"/>
      <c r="D10641" s="27" t="s">
        <v>2954</v>
      </c>
      <c r="E10641" s="27" t="s">
        <v>2960</v>
      </c>
      <c r="F10641" s="30" t="s">
        <v>2792</v>
      </c>
      <c r="G10641" s="27">
        <v>0.06</v>
      </c>
      <c r="H10641" s="30">
        <f>VLOOKUP(E10641,[404]PERALATAN!$C:$F,4,0)</f>
        <v>59500</v>
      </c>
      <c r="I10641" s="31">
        <f t="shared" ref="I10641" si="1287">+G10641*H10641</f>
        <v>3570</v>
      </c>
    </row>
    <row r="10642" spans="2:13" ht="15" customHeight="1">
      <c r="C10642" s="28"/>
      <c r="D10642" s="28"/>
      <c r="E10642" s="28"/>
      <c r="F10642" s="34" t="s">
        <v>92</v>
      </c>
      <c r="G10642" s="35"/>
      <c r="H10642" s="33"/>
      <c r="I10642" s="45">
        <f>SUM(I10641)</f>
        <v>3570</v>
      </c>
    </row>
    <row r="10643" spans="2:13" ht="15" customHeight="1">
      <c r="C10643" s="27" t="s">
        <v>82</v>
      </c>
      <c r="D10643" s="27" t="s">
        <v>93</v>
      </c>
      <c r="E10643" s="28"/>
      <c r="F10643" s="28"/>
      <c r="G10643" s="28"/>
      <c r="H10643" s="33"/>
      <c r="I10643" s="36">
        <f>I10636+I10639+I10642</f>
        <v>591876</v>
      </c>
    </row>
    <row r="10644" spans="2:13" ht="15" customHeight="1">
      <c r="C10644" s="27" t="s">
        <v>83</v>
      </c>
      <c r="D10644" s="27" t="str">
        <f>+"Overhead &amp; Profit "&amp;$L$3*100&amp;"%"</f>
        <v>Overhead &amp; Profit 9,5%</v>
      </c>
      <c r="E10644" s="28"/>
      <c r="F10644" s="28"/>
      <c r="G10644" s="27">
        <f>$L$3</f>
        <v>9.5000000000000001E-2</v>
      </c>
      <c r="H10644" s="33"/>
      <c r="I10644" s="36">
        <f>G10644*I10643</f>
        <v>56228.22</v>
      </c>
    </row>
    <row r="10645" spans="2:13" ht="15" customHeight="1">
      <c r="B10645" s="37" t="str">
        <f>+$M$18&amp;J10645</f>
        <v>PTP68</v>
      </c>
      <c r="C10645" s="27" t="s">
        <v>1</v>
      </c>
      <c r="D10645" s="27" t="s">
        <v>94</v>
      </c>
      <c r="E10645" s="28"/>
      <c r="F10645" s="28"/>
      <c r="G10645" s="28"/>
      <c r="H10645" s="33"/>
      <c r="I10645" s="36">
        <f>SUM(I10643:I10644)</f>
        <v>648104.22</v>
      </c>
      <c r="J10645" s="21">
        <v>68</v>
      </c>
    </row>
    <row r="10646" spans="2:13" ht="15" customHeight="1">
      <c r="B10646" s="26"/>
    </row>
    <row r="10647" spans="2:13" ht="15" customHeight="1">
      <c r="B10647" s="26"/>
      <c r="C10647" s="21" t="str">
        <f>VLOOKUP(B10662,'REKAP ANALISA'!$C:$G,3,0)</f>
        <v>(K3) Pemotongan 1 buah pipa baja Ø 250 mm</v>
      </c>
    </row>
    <row r="10648" spans="2:13" ht="15" customHeight="1">
      <c r="C10648" s="27" t="s">
        <v>0</v>
      </c>
      <c r="D10648" s="27" t="s">
        <v>60</v>
      </c>
      <c r="E10648" s="27" t="s">
        <v>59</v>
      </c>
      <c r="F10648" s="27" t="s">
        <v>61</v>
      </c>
      <c r="G10648" s="27" t="s">
        <v>62</v>
      </c>
      <c r="H10648" s="27" t="s">
        <v>85</v>
      </c>
      <c r="I10648" s="27" t="s">
        <v>86</v>
      </c>
    </row>
    <row r="10649" spans="2:13">
      <c r="C10649" s="27" t="s">
        <v>14</v>
      </c>
      <c r="D10649" s="27" t="s">
        <v>87</v>
      </c>
      <c r="E10649" s="28"/>
      <c r="F10649" s="28"/>
      <c r="G10649" s="28"/>
      <c r="H10649" s="28"/>
      <c r="I10649" s="28"/>
      <c r="M10649" s="21"/>
    </row>
    <row r="10650" spans="2:13">
      <c r="C10650" s="28"/>
      <c r="D10650" s="27" t="s">
        <v>53</v>
      </c>
      <c r="E10650" s="27" t="s">
        <v>63</v>
      </c>
      <c r="F10650" s="29" t="s">
        <v>50</v>
      </c>
      <c r="G10650" s="27">
        <v>0.66300000000000003</v>
      </c>
      <c r="H10650" s="30">
        <f>VLOOKUP(E10650,UPAH!$C:$F,4,0)</f>
        <v>93000</v>
      </c>
      <c r="I10650" s="31">
        <f t="shared" ref="I10650:I10652" si="1288">+G10650*H10650</f>
        <v>61659</v>
      </c>
      <c r="M10650" s="21"/>
    </row>
    <row r="10651" spans="2:13" ht="15" customHeight="1">
      <c r="C10651" s="28"/>
      <c r="D10651" s="27" t="s">
        <v>2787</v>
      </c>
      <c r="E10651" s="27" t="s">
        <v>64</v>
      </c>
      <c r="F10651" s="29" t="s">
        <v>50</v>
      </c>
      <c r="G10651" s="27">
        <v>0.13300000000000001</v>
      </c>
      <c r="H10651" s="30">
        <f>VLOOKUP(E10651,UPAH!$C:$F,4,0)</f>
        <v>98000</v>
      </c>
      <c r="I10651" s="31">
        <f t="shared" si="1288"/>
        <v>13034</v>
      </c>
    </row>
    <row r="10652" spans="2:13" ht="15" customHeight="1">
      <c r="C10652" s="28"/>
      <c r="D10652" s="27" t="s">
        <v>49</v>
      </c>
      <c r="E10652" s="27" t="s">
        <v>66</v>
      </c>
      <c r="F10652" s="29" t="s">
        <v>50</v>
      </c>
      <c r="G10652" s="27">
        <v>6.6000000000000003E-2</v>
      </c>
      <c r="H10652" s="30">
        <f>VLOOKUP(E10652,UPAH!$C:$F,4,0)</f>
        <v>111000</v>
      </c>
      <c r="I10652" s="31">
        <f t="shared" si="1288"/>
        <v>7326</v>
      </c>
    </row>
    <row r="10653" spans="2:13" ht="15" customHeight="1">
      <c r="C10653" s="28"/>
      <c r="D10653" s="28"/>
      <c r="E10653" s="28"/>
      <c r="F10653" s="34" t="s">
        <v>88</v>
      </c>
      <c r="G10653" s="35"/>
      <c r="H10653" s="33"/>
      <c r="I10653" s="45">
        <f>SUM(I10650:I10652)</f>
        <v>82019</v>
      </c>
    </row>
    <row r="10654" spans="2:13" ht="15" customHeight="1">
      <c r="C10654" s="27" t="s">
        <v>80</v>
      </c>
      <c r="D10654" s="27" t="s">
        <v>89</v>
      </c>
      <c r="E10654" s="28"/>
      <c r="F10654" s="28"/>
      <c r="G10654" s="28"/>
      <c r="H10654" s="33"/>
      <c r="I10654" s="28"/>
    </row>
    <row r="10655" spans="2:13" ht="15" customHeight="1">
      <c r="C10655" s="28"/>
      <c r="D10655" s="27" t="s">
        <v>2930</v>
      </c>
      <c r="E10655" s="27" t="s">
        <v>2931</v>
      </c>
      <c r="F10655" s="30" t="str">
        <f>VLOOKUP(E10655,MATERIAL!$C:$F,3,0)</f>
        <v>m</v>
      </c>
      <c r="G10655" s="27">
        <v>1</v>
      </c>
      <c r="H10655" s="30">
        <f>VLOOKUP(E10655,MATERIAL!$C:$F,4,0)</f>
        <v>812200</v>
      </c>
      <c r="I10655" s="31">
        <f t="shared" ref="I10655" si="1289">+G10655*H10655</f>
        <v>812200</v>
      </c>
    </row>
    <row r="10656" spans="2:13" ht="15" customHeight="1">
      <c r="C10656" s="28"/>
      <c r="D10656" s="28"/>
      <c r="E10656" s="28"/>
      <c r="F10656" s="34" t="s">
        <v>90</v>
      </c>
      <c r="G10656" s="35"/>
      <c r="H10656" s="33"/>
      <c r="I10656" s="32">
        <f>SUM(I10655)</f>
        <v>812200</v>
      </c>
    </row>
    <row r="10657" spans="2:13" ht="15" customHeight="1">
      <c r="C10657" s="27" t="s">
        <v>81</v>
      </c>
      <c r="D10657" s="27" t="s">
        <v>91</v>
      </c>
      <c r="E10657" s="28"/>
      <c r="F10657" s="28"/>
      <c r="G10657" s="28"/>
      <c r="H10657" s="33"/>
      <c r="I10657" s="28"/>
    </row>
    <row r="10658" spans="2:13" ht="15" customHeight="1">
      <c r="C10658" s="28"/>
      <c r="D10658" s="27" t="s">
        <v>2954</v>
      </c>
      <c r="E10658" s="27" t="s">
        <v>2960</v>
      </c>
      <c r="F10658" s="30" t="s">
        <v>2792</v>
      </c>
      <c r="G10658" s="27">
        <v>6.8000000000000005E-2</v>
      </c>
      <c r="H10658" s="30">
        <f>VLOOKUP(E10658,[404]PERALATAN!$C:$F,4,0)</f>
        <v>59500</v>
      </c>
      <c r="I10658" s="31">
        <f t="shared" ref="I10658" si="1290">+G10658*H10658</f>
        <v>4046.0000000000005</v>
      </c>
    </row>
    <row r="10659" spans="2:13" ht="15" customHeight="1">
      <c r="C10659" s="28"/>
      <c r="D10659" s="28"/>
      <c r="E10659" s="28"/>
      <c r="F10659" s="34" t="s">
        <v>92</v>
      </c>
      <c r="G10659" s="35"/>
      <c r="H10659" s="33"/>
      <c r="I10659" s="45">
        <f>SUM(I10658)</f>
        <v>4046.0000000000005</v>
      </c>
    </row>
    <row r="10660" spans="2:13" ht="15" customHeight="1">
      <c r="C10660" s="27" t="s">
        <v>82</v>
      </c>
      <c r="D10660" s="27" t="s">
        <v>93</v>
      </c>
      <c r="E10660" s="28"/>
      <c r="F10660" s="28"/>
      <c r="G10660" s="28"/>
      <c r="H10660" s="33"/>
      <c r="I10660" s="36">
        <f>I10653+I10656+I10659</f>
        <v>898265</v>
      </c>
    </row>
    <row r="10661" spans="2:13" ht="15" customHeight="1">
      <c r="C10661" s="27" t="s">
        <v>83</v>
      </c>
      <c r="D10661" s="27" t="str">
        <f>+"Overhead &amp; Profit "&amp;$L$3*100&amp;"%"</f>
        <v>Overhead &amp; Profit 9,5%</v>
      </c>
      <c r="E10661" s="28"/>
      <c r="F10661" s="28"/>
      <c r="G10661" s="27">
        <f>$L$3</f>
        <v>9.5000000000000001E-2</v>
      </c>
      <c r="H10661" s="33"/>
      <c r="I10661" s="36">
        <f>G10661*I10660</f>
        <v>85335.175000000003</v>
      </c>
    </row>
    <row r="10662" spans="2:13" ht="15" customHeight="1">
      <c r="B10662" s="37" t="str">
        <f>+$M$18&amp;J10662</f>
        <v>PTP69</v>
      </c>
      <c r="C10662" s="27" t="s">
        <v>1</v>
      </c>
      <c r="D10662" s="27" t="s">
        <v>94</v>
      </c>
      <c r="E10662" s="28"/>
      <c r="F10662" s="28"/>
      <c r="G10662" s="28"/>
      <c r="H10662" s="33"/>
      <c r="I10662" s="36">
        <f>SUM(I10660:I10661)</f>
        <v>983600.17500000005</v>
      </c>
      <c r="J10662" s="21">
        <v>69</v>
      </c>
    </row>
    <row r="10663" spans="2:13" ht="15" customHeight="1">
      <c r="B10663" s="26"/>
    </row>
    <row r="10664" spans="2:13" ht="15" customHeight="1">
      <c r="B10664" s="26"/>
      <c r="C10664" s="21" t="str">
        <f>VLOOKUP(B10679,'REKAP ANALISA'!$C:$G,3,0)</f>
        <v>(K3) Pemotongan 1 buah pipa baja Ø 300 mm</v>
      </c>
    </row>
    <row r="10665" spans="2:13" ht="15" customHeight="1">
      <c r="C10665" s="27" t="s">
        <v>0</v>
      </c>
      <c r="D10665" s="27" t="s">
        <v>60</v>
      </c>
      <c r="E10665" s="27" t="s">
        <v>59</v>
      </c>
      <c r="F10665" s="27" t="s">
        <v>61</v>
      </c>
      <c r="G10665" s="27" t="s">
        <v>62</v>
      </c>
      <c r="H10665" s="27" t="s">
        <v>85</v>
      </c>
      <c r="I10665" s="27" t="s">
        <v>86</v>
      </c>
    </row>
    <row r="10666" spans="2:13">
      <c r="C10666" s="27" t="s">
        <v>14</v>
      </c>
      <c r="D10666" s="27" t="s">
        <v>87</v>
      </c>
      <c r="E10666" s="28"/>
      <c r="F10666" s="28"/>
      <c r="G10666" s="28"/>
      <c r="H10666" s="33"/>
      <c r="I10666" s="28"/>
      <c r="M10666" s="21"/>
    </row>
    <row r="10667" spans="2:13">
      <c r="C10667" s="28"/>
      <c r="D10667" s="27" t="s">
        <v>53</v>
      </c>
      <c r="E10667" s="27" t="s">
        <v>63</v>
      </c>
      <c r="F10667" s="29" t="s">
        <v>50</v>
      </c>
      <c r="G10667" s="27">
        <v>0.745</v>
      </c>
      <c r="H10667" s="30">
        <f>VLOOKUP(E10667,UPAH!$C:$F,4,0)</f>
        <v>93000</v>
      </c>
      <c r="I10667" s="31">
        <f t="shared" ref="I10667:I10669" si="1291">+G10667*H10667</f>
        <v>69285</v>
      </c>
      <c r="M10667" s="21"/>
    </row>
    <row r="10668" spans="2:13" ht="15" customHeight="1">
      <c r="C10668" s="28"/>
      <c r="D10668" s="27" t="s">
        <v>2787</v>
      </c>
      <c r="E10668" s="27" t="s">
        <v>64</v>
      </c>
      <c r="F10668" s="29" t="s">
        <v>50</v>
      </c>
      <c r="G10668" s="27">
        <v>0.14899999999999999</v>
      </c>
      <c r="H10668" s="30">
        <f>VLOOKUP(E10668,UPAH!$C:$F,4,0)</f>
        <v>98000</v>
      </c>
      <c r="I10668" s="31">
        <f t="shared" si="1291"/>
        <v>14602</v>
      </c>
    </row>
    <row r="10669" spans="2:13" ht="15" customHeight="1">
      <c r="C10669" s="28"/>
      <c r="D10669" s="27" t="s">
        <v>49</v>
      </c>
      <c r="E10669" s="27" t="s">
        <v>66</v>
      </c>
      <c r="F10669" s="29" t="s">
        <v>50</v>
      </c>
      <c r="G10669" s="27">
        <v>7.3999999999999996E-2</v>
      </c>
      <c r="H10669" s="30">
        <f>VLOOKUP(E10669,UPAH!$C:$F,4,0)</f>
        <v>111000</v>
      </c>
      <c r="I10669" s="31">
        <f t="shared" si="1291"/>
        <v>8214</v>
      </c>
    </row>
    <row r="10670" spans="2:13" ht="15" customHeight="1">
      <c r="C10670" s="28"/>
      <c r="D10670" s="28"/>
      <c r="E10670" s="28"/>
      <c r="F10670" s="34" t="s">
        <v>88</v>
      </c>
      <c r="G10670" s="35"/>
      <c r="H10670" s="33"/>
      <c r="I10670" s="45">
        <f>SUM(I10667:I10669)</f>
        <v>92101</v>
      </c>
    </row>
    <row r="10671" spans="2:13" ht="15" customHeight="1">
      <c r="C10671" s="27" t="s">
        <v>80</v>
      </c>
      <c r="D10671" s="27" t="s">
        <v>89</v>
      </c>
      <c r="E10671" s="28"/>
      <c r="F10671" s="28"/>
      <c r="G10671" s="28"/>
      <c r="H10671" s="33"/>
      <c r="I10671" s="28"/>
    </row>
    <row r="10672" spans="2:13" ht="15" customHeight="1">
      <c r="C10672" s="28"/>
      <c r="D10672" s="27" t="s">
        <v>2932</v>
      </c>
      <c r="E10672" s="27" t="s">
        <v>2933</v>
      </c>
      <c r="F10672" s="30" t="str">
        <f>VLOOKUP(E10672,MATERIAL!$C:$F,3,0)</f>
        <v>m</v>
      </c>
      <c r="G10672" s="27">
        <v>1</v>
      </c>
      <c r="H10672" s="30">
        <f>VLOOKUP(E10672,MATERIAL!$C:$F,4,0)</f>
        <v>1212600</v>
      </c>
      <c r="I10672" s="31">
        <f t="shared" ref="I10672" si="1292">+G10672*H10672</f>
        <v>1212600</v>
      </c>
    </row>
    <row r="10673" spans="2:13" ht="15" customHeight="1">
      <c r="C10673" s="28"/>
      <c r="D10673" s="28"/>
      <c r="E10673" s="28"/>
      <c r="F10673" s="34" t="s">
        <v>90</v>
      </c>
      <c r="G10673" s="35"/>
      <c r="H10673" s="33"/>
      <c r="I10673" s="32">
        <f>SUM(I10672)</f>
        <v>1212600</v>
      </c>
    </row>
    <row r="10674" spans="2:13" ht="15" customHeight="1">
      <c r="C10674" s="27" t="s">
        <v>81</v>
      </c>
      <c r="D10674" s="27" t="s">
        <v>91</v>
      </c>
      <c r="E10674" s="28"/>
      <c r="F10674" s="28"/>
      <c r="G10674" s="28"/>
      <c r="H10674" s="33"/>
      <c r="I10674" s="28"/>
    </row>
    <row r="10675" spans="2:13" ht="15" customHeight="1">
      <c r="C10675" s="28"/>
      <c r="D10675" s="27" t="s">
        <v>2954</v>
      </c>
      <c r="E10675" s="27" t="s">
        <v>2960</v>
      </c>
      <c r="F10675" s="30" t="s">
        <v>2792</v>
      </c>
      <c r="G10675" s="27">
        <v>7.1999999999999995E-2</v>
      </c>
      <c r="H10675" s="30">
        <f>VLOOKUP(E10675,[404]PERALATAN!$C:$F,4,0)</f>
        <v>59500</v>
      </c>
      <c r="I10675" s="31">
        <f t="shared" ref="I10675" si="1293">+G10675*H10675</f>
        <v>4284</v>
      </c>
    </row>
    <row r="10676" spans="2:13" ht="15" customHeight="1">
      <c r="C10676" s="28"/>
      <c r="D10676" s="28"/>
      <c r="E10676" s="28"/>
      <c r="F10676" s="34" t="s">
        <v>92</v>
      </c>
      <c r="G10676" s="35"/>
      <c r="H10676" s="33"/>
      <c r="I10676" s="45">
        <f>SUM(I10675)</f>
        <v>4284</v>
      </c>
    </row>
    <row r="10677" spans="2:13" ht="15" customHeight="1">
      <c r="C10677" s="27" t="s">
        <v>82</v>
      </c>
      <c r="D10677" s="27" t="s">
        <v>93</v>
      </c>
      <c r="E10677" s="28"/>
      <c r="F10677" s="28"/>
      <c r="G10677" s="28"/>
      <c r="H10677" s="33"/>
      <c r="I10677" s="36">
        <f>I10670+I10673+I10676</f>
        <v>1308985</v>
      </c>
    </row>
    <row r="10678" spans="2:13" ht="15" customHeight="1">
      <c r="C10678" s="27" t="s">
        <v>83</v>
      </c>
      <c r="D10678" s="27" t="str">
        <f>+"Overhead &amp; Profit "&amp;$L$3*100&amp;"%"</f>
        <v>Overhead &amp; Profit 9,5%</v>
      </c>
      <c r="E10678" s="28"/>
      <c r="F10678" s="28"/>
      <c r="G10678" s="27">
        <f>$L$3</f>
        <v>9.5000000000000001E-2</v>
      </c>
      <c r="H10678" s="33"/>
      <c r="I10678" s="36">
        <f>G10678*I10677</f>
        <v>124353.575</v>
      </c>
    </row>
    <row r="10679" spans="2:13" ht="15" customHeight="1">
      <c r="B10679" s="37" t="str">
        <f>+$M$18&amp;J10679</f>
        <v>PTP70</v>
      </c>
      <c r="C10679" s="27" t="s">
        <v>1</v>
      </c>
      <c r="D10679" s="27" t="s">
        <v>94</v>
      </c>
      <c r="E10679" s="28"/>
      <c r="F10679" s="28"/>
      <c r="G10679" s="28"/>
      <c r="H10679" s="33"/>
      <c r="I10679" s="36">
        <f>SUM(I10677:I10678)</f>
        <v>1433338.575</v>
      </c>
      <c r="J10679" s="21">
        <v>70</v>
      </c>
    </row>
    <row r="10680" spans="2:13" ht="15" customHeight="1">
      <c r="B10680" s="26"/>
    </row>
    <row r="10681" spans="2:13" ht="15" customHeight="1">
      <c r="B10681" s="26"/>
      <c r="C10681" s="21" t="str">
        <f>VLOOKUP(B10696,'REKAP ANALISA'!$C:$G,3,0)</f>
        <v>(K3) Pemotongan 1 buah pipa baja Ø 400 mm</v>
      </c>
    </row>
    <row r="10682" spans="2:13" ht="15" customHeight="1">
      <c r="C10682" s="27" t="s">
        <v>0</v>
      </c>
      <c r="D10682" s="27" t="s">
        <v>60</v>
      </c>
      <c r="E10682" s="27" t="s">
        <v>59</v>
      </c>
      <c r="F10682" s="27" t="s">
        <v>61</v>
      </c>
      <c r="G10682" s="27" t="s">
        <v>62</v>
      </c>
      <c r="H10682" s="27" t="s">
        <v>85</v>
      </c>
      <c r="I10682" s="27" t="s">
        <v>86</v>
      </c>
    </row>
    <row r="10683" spans="2:13">
      <c r="C10683" s="27" t="s">
        <v>14</v>
      </c>
      <c r="D10683" s="27" t="s">
        <v>87</v>
      </c>
      <c r="E10683" s="28"/>
      <c r="F10683" s="28"/>
      <c r="G10683" s="28"/>
      <c r="H10683" s="28"/>
      <c r="I10683" s="28"/>
      <c r="M10683" s="21"/>
    </row>
    <row r="10684" spans="2:13">
      <c r="C10684" s="28"/>
      <c r="D10684" s="27" t="s">
        <v>53</v>
      </c>
      <c r="E10684" s="27" t="s">
        <v>63</v>
      </c>
      <c r="F10684" s="29" t="s">
        <v>50</v>
      </c>
      <c r="G10684" s="27">
        <v>1.44</v>
      </c>
      <c r="H10684" s="30">
        <f>VLOOKUP(E10684,UPAH!$C:$F,4,0)</f>
        <v>93000</v>
      </c>
      <c r="I10684" s="31">
        <f t="shared" ref="I10684:I10686" si="1294">+G10684*H10684</f>
        <v>133920</v>
      </c>
      <c r="M10684" s="21"/>
    </row>
    <row r="10685" spans="2:13" ht="15" customHeight="1">
      <c r="C10685" s="28"/>
      <c r="D10685" s="27" t="s">
        <v>2787</v>
      </c>
      <c r="E10685" s="27" t="s">
        <v>64</v>
      </c>
      <c r="F10685" s="29" t="s">
        <v>50</v>
      </c>
      <c r="G10685" s="27">
        <v>0.28799999999999998</v>
      </c>
      <c r="H10685" s="30">
        <f>VLOOKUP(E10685,UPAH!$C:$F,4,0)</f>
        <v>98000</v>
      </c>
      <c r="I10685" s="31">
        <f t="shared" si="1294"/>
        <v>28223.999999999996</v>
      </c>
    </row>
    <row r="10686" spans="2:13" ht="15" customHeight="1">
      <c r="C10686" s="28"/>
      <c r="D10686" s="27" t="s">
        <v>49</v>
      </c>
      <c r="E10686" s="27" t="s">
        <v>66</v>
      </c>
      <c r="F10686" s="29" t="s">
        <v>50</v>
      </c>
      <c r="G10686" s="27">
        <v>0.14399999999999999</v>
      </c>
      <c r="H10686" s="30">
        <f>VLOOKUP(E10686,UPAH!$C:$F,4,0)</f>
        <v>111000</v>
      </c>
      <c r="I10686" s="31">
        <f t="shared" si="1294"/>
        <v>15983.999999999998</v>
      </c>
    </row>
    <row r="10687" spans="2:13" ht="15" customHeight="1">
      <c r="C10687" s="28"/>
      <c r="D10687" s="28"/>
      <c r="E10687" s="28"/>
      <c r="F10687" s="34" t="s">
        <v>88</v>
      </c>
      <c r="G10687" s="35"/>
      <c r="H10687" s="33"/>
      <c r="I10687" s="45">
        <f>SUM(I10684:I10686)</f>
        <v>178128</v>
      </c>
    </row>
    <row r="10688" spans="2:13" ht="15" customHeight="1">
      <c r="C10688" s="27" t="s">
        <v>80</v>
      </c>
      <c r="D10688" s="27" t="s">
        <v>89</v>
      </c>
      <c r="E10688" s="28"/>
      <c r="F10688" s="28"/>
      <c r="G10688" s="28"/>
      <c r="H10688" s="33"/>
      <c r="I10688" s="28"/>
    </row>
    <row r="10689" spans="2:13" ht="15" customHeight="1">
      <c r="C10689" s="28"/>
      <c r="D10689" s="27" t="s">
        <v>2934</v>
      </c>
      <c r="E10689" s="27" t="s">
        <v>2935</v>
      </c>
      <c r="F10689" s="30" t="str">
        <f>VLOOKUP(E10689,MATERIAL!$C:$F,3,0)</f>
        <v>m</v>
      </c>
      <c r="G10689" s="27">
        <v>1</v>
      </c>
      <c r="H10689" s="30">
        <f>VLOOKUP(E10689,MATERIAL!$C:$F,4,0)</f>
        <v>2142200</v>
      </c>
      <c r="I10689" s="31">
        <f t="shared" ref="I10689" si="1295">+G10689*H10689</f>
        <v>2142200</v>
      </c>
    </row>
    <row r="10690" spans="2:13" ht="15" customHeight="1">
      <c r="C10690" s="28"/>
      <c r="D10690" s="28"/>
      <c r="E10690" s="28"/>
      <c r="F10690" s="34" t="s">
        <v>90</v>
      </c>
      <c r="G10690" s="35"/>
      <c r="H10690" s="33"/>
      <c r="I10690" s="32">
        <f>SUM(I10689)</f>
        <v>2142200</v>
      </c>
    </row>
    <row r="10691" spans="2:13" ht="15" customHeight="1">
      <c r="C10691" s="27" t="s">
        <v>81</v>
      </c>
      <c r="D10691" s="27" t="s">
        <v>91</v>
      </c>
      <c r="E10691" s="28"/>
      <c r="F10691" s="28"/>
      <c r="G10691" s="28"/>
      <c r="H10691" s="33"/>
      <c r="I10691" s="28"/>
    </row>
    <row r="10692" spans="2:13" ht="15" customHeight="1">
      <c r="C10692" s="28"/>
      <c r="D10692" s="27" t="s">
        <v>2954</v>
      </c>
      <c r="E10692" s="27" t="s">
        <v>2960</v>
      </c>
      <c r="F10692" s="30" t="s">
        <v>2792</v>
      </c>
      <c r="G10692" s="27">
        <v>0.105</v>
      </c>
      <c r="H10692" s="30">
        <f>VLOOKUP(E10692,[404]PERALATAN!$C:$F,4,0)</f>
        <v>59500</v>
      </c>
      <c r="I10692" s="31">
        <f t="shared" ref="I10692" si="1296">+G10692*H10692</f>
        <v>6247.5</v>
      </c>
    </row>
    <row r="10693" spans="2:13" ht="15" customHeight="1">
      <c r="C10693" s="28"/>
      <c r="D10693" s="28"/>
      <c r="E10693" s="28"/>
      <c r="F10693" s="34" t="s">
        <v>92</v>
      </c>
      <c r="G10693" s="35"/>
      <c r="H10693" s="33"/>
      <c r="I10693" s="45">
        <f>SUM(I10692)</f>
        <v>6247.5</v>
      </c>
    </row>
    <row r="10694" spans="2:13" ht="15" customHeight="1">
      <c r="C10694" s="27" t="s">
        <v>82</v>
      </c>
      <c r="D10694" s="27" t="s">
        <v>93</v>
      </c>
      <c r="E10694" s="28"/>
      <c r="F10694" s="28"/>
      <c r="G10694" s="28"/>
      <c r="H10694" s="33"/>
      <c r="I10694" s="36">
        <f>I10687+I10690+I10693</f>
        <v>2326575.5</v>
      </c>
    </row>
    <row r="10695" spans="2:13" ht="15" customHeight="1">
      <c r="C10695" s="27" t="s">
        <v>83</v>
      </c>
      <c r="D10695" s="27" t="str">
        <f>+"Overhead &amp; Profit "&amp;$L$3*100&amp;"%"</f>
        <v>Overhead &amp; Profit 9,5%</v>
      </c>
      <c r="E10695" s="28"/>
      <c r="F10695" s="28"/>
      <c r="G10695" s="27">
        <f>$L$3</f>
        <v>9.5000000000000001E-2</v>
      </c>
      <c r="H10695" s="33"/>
      <c r="I10695" s="36">
        <f>G10695*I10694</f>
        <v>221024.67250000002</v>
      </c>
    </row>
    <row r="10696" spans="2:13" ht="15" customHeight="1">
      <c r="B10696" s="37" t="str">
        <f>+$M$18&amp;J10696</f>
        <v>PTP71</v>
      </c>
      <c r="C10696" s="27" t="s">
        <v>1</v>
      </c>
      <c r="D10696" s="27" t="s">
        <v>94</v>
      </c>
      <c r="E10696" s="28"/>
      <c r="F10696" s="28"/>
      <c r="G10696" s="28"/>
      <c r="H10696" s="33"/>
      <c r="I10696" s="36">
        <f>SUM(I10694:I10695)</f>
        <v>2547600.1724999999</v>
      </c>
      <c r="J10696" s="21">
        <v>71</v>
      </c>
    </row>
    <row r="10697" spans="2:13" ht="15" customHeight="1">
      <c r="B10697" s="26"/>
    </row>
    <row r="10698" spans="2:13" ht="15" customHeight="1">
      <c r="B10698" s="26"/>
      <c r="C10698" s="21" t="str">
        <f>VLOOKUP(B10713,'REKAP ANALISA'!$C:$G,3,0)</f>
        <v>(K3) Pemotongan 1 buah pipa baja Ø 450 mm</v>
      </c>
    </row>
    <row r="10699" spans="2:13" ht="15" customHeight="1">
      <c r="C10699" s="27" t="s">
        <v>0</v>
      </c>
      <c r="D10699" s="27" t="s">
        <v>60</v>
      </c>
      <c r="E10699" s="27" t="s">
        <v>59</v>
      </c>
      <c r="F10699" s="27" t="s">
        <v>61</v>
      </c>
      <c r="G10699" s="27" t="s">
        <v>62</v>
      </c>
      <c r="H10699" s="27" t="s">
        <v>85</v>
      </c>
      <c r="I10699" s="27" t="s">
        <v>86</v>
      </c>
    </row>
    <row r="10700" spans="2:13">
      <c r="C10700" s="27" t="s">
        <v>14</v>
      </c>
      <c r="D10700" s="27" t="s">
        <v>87</v>
      </c>
      <c r="E10700" s="28"/>
      <c r="F10700" s="28"/>
      <c r="G10700" s="28"/>
      <c r="H10700" s="28"/>
      <c r="I10700" s="28"/>
      <c r="M10700" s="21"/>
    </row>
    <row r="10701" spans="2:13">
      <c r="C10701" s="28"/>
      <c r="D10701" s="27" t="s">
        <v>53</v>
      </c>
      <c r="E10701" s="27" t="s">
        <v>63</v>
      </c>
      <c r="F10701" s="29" t="s">
        <v>50</v>
      </c>
      <c r="G10701" s="27">
        <v>1.399</v>
      </c>
      <c r="H10701" s="30">
        <f>VLOOKUP(E10701,UPAH!$C:$F,4,0)</f>
        <v>93000</v>
      </c>
      <c r="I10701" s="31">
        <f t="shared" ref="I10701:I10703" si="1297">+G10701*H10701</f>
        <v>130107</v>
      </c>
      <c r="M10701" s="21"/>
    </row>
    <row r="10702" spans="2:13" ht="15" customHeight="1">
      <c r="C10702" s="28"/>
      <c r="D10702" s="27" t="s">
        <v>2787</v>
      </c>
      <c r="E10702" s="27" t="s">
        <v>64</v>
      </c>
      <c r="F10702" s="29" t="s">
        <v>50</v>
      </c>
      <c r="G10702" s="27">
        <v>0.28000000000000003</v>
      </c>
      <c r="H10702" s="30">
        <f>VLOOKUP(E10702,UPAH!$C:$F,4,0)</f>
        <v>98000</v>
      </c>
      <c r="I10702" s="31">
        <f t="shared" si="1297"/>
        <v>27440.000000000004</v>
      </c>
    </row>
    <row r="10703" spans="2:13" ht="15" customHeight="1">
      <c r="C10703" s="28"/>
      <c r="D10703" s="27" t="s">
        <v>49</v>
      </c>
      <c r="E10703" s="27" t="s">
        <v>66</v>
      </c>
      <c r="F10703" s="29" t="s">
        <v>50</v>
      </c>
      <c r="G10703" s="27">
        <v>0.14000000000000001</v>
      </c>
      <c r="H10703" s="30">
        <f>VLOOKUP(E10703,UPAH!$C:$F,4,0)</f>
        <v>111000</v>
      </c>
      <c r="I10703" s="31">
        <f t="shared" si="1297"/>
        <v>15540.000000000002</v>
      </c>
    </row>
    <row r="10704" spans="2:13" ht="15" customHeight="1">
      <c r="C10704" s="28"/>
      <c r="D10704" s="28"/>
      <c r="E10704" s="28"/>
      <c r="F10704" s="34" t="s">
        <v>88</v>
      </c>
      <c r="G10704" s="35"/>
      <c r="H10704" s="33"/>
      <c r="I10704" s="45">
        <f>SUM(I10701:I10703)</f>
        <v>173087</v>
      </c>
    </row>
    <row r="10705" spans="2:13" ht="15" customHeight="1">
      <c r="C10705" s="27" t="s">
        <v>80</v>
      </c>
      <c r="D10705" s="27" t="s">
        <v>89</v>
      </c>
      <c r="E10705" s="28"/>
      <c r="F10705" s="28"/>
      <c r="G10705" s="28"/>
      <c r="H10705" s="33"/>
      <c r="I10705" s="28"/>
    </row>
    <row r="10706" spans="2:13" ht="15" customHeight="1">
      <c r="C10706" s="28"/>
      <c r="D10706" s="27" t="s">
        <v>2936</v>
      </c>
      <c r="E10706" s="27" t="s">
        <v>2937</v>
      </c>
      <c r="F10706" s="30" t="str">
        <f>VLOOKUP(E10706,MATERIAL!$C:$F,3,0)</f>
        <v>m</v>
      </c>
      <c r="G10706" s="27">
        <v>1</v>
      </c>
      <c r="H10706" s="30">
        <f>VLOOKUP(E10706,MATERIAL!$C:$F,4,0)</f>
        <v>2661900</v>
      </c>
      <c r="I10706" s="31">
        <f t="shared" ref="I10706" si="1298">+G10706*H10706</f>
        <v>2661900</v>
      </c>
    </row>
    <row r="10707" spans="2:13" ht="15" customHeight="1">
      <c r="C10707" s="28"/>
      <c r="D10707" s="28"/>
      <c r="E10707" s="28"/>
      <c r="F10707" s="34" t="s">
        <v>90</v>
      </c>
      <c r="G10707" s="35"/>
      <c r="H10707" s="33"/>
      <c r="I10707" s="32">
        <f>SUM(I10706)</f>
        <v>2661900</v>
      </c>
    </row>
    <row r="10708" spans="2:13" ht="15" customHeight="1">
      <c r="C10708" s="27" t="s">
        <v>81</v>
      </c>
      <c r="D10708" s="27" t="s">
        <v>91</v>
      </c>
      <c r="E10708" s="28"/>
      <c r="F10708" s="28"/>
      <c r="G10708" s="28"/>
      <c r="H10708" s="33"/>
      <c r="I10708" s="28"/>
    </row>
    <row r="10709" spans="2:13" ht="15" customHeight="1">
      <c r="C10709" s="28"/>
      <c r="D10709" s="27" t="s">
        <v>2954</v>
      </c>
      <c r="E10709" s="27" t="s">
        <v>2960</v>
      </c>
      <c r="F10709" s="30" t="s">
        <v>2792</v>
      </c>
      <c r="G10709" s="27">
        <v>0.107</v>
      </c>
      <c r="H10709" s="30">
        <f>VLOOKUP(E10709,[404]PERALATAN!$C:$F,4,0)</f>
        <v>59500</v>
      </c>
      <c r="I10709" s="31">
        <f t="shared" ref="I10709" si="1299">+G10709*H10709</f>
        <v>6366.5</v>
      </c>
    </row>
    <row r="10710" spans="2:13" ht="15" customHeight="1">
      <c r="C10710" s="28"/>
      <c r="D10710" s="28"/>
      <c r="E10710" s="28"/>
      <c r="F10710" s="34" t="s">
        <v>92</v>
      </c>
      <c r="G10710" s="35"/>
      <c r="H10710" s="33"/>
      <c r="I10710" s="45">
        <f>SUM(I10709)</f>
        <v>6366.5</v>
      </c>
    </row>
    <row r="10711" spans="2:13" ht="15" customHeight="1">
      <c r="C10711" s="27" t="s">
        <v>82</v>
      </c>
      <c r="D10711" s="27" t="s">
        <v>93</v>
      </c>
      <c r="E10711" s="28"/>
      <c r="F10711" s="28"/>
      <c r="G10711" s="28"/>
      <c r="H10711" s="33"/>
      <c r="I10711" s="36">
        <f>I10704+I10707+I10710</f>
        <v>2841353.5</v>
      </c>
    </row>
    <row r="10712" spans="2:13" ht="15" customHeight="1">
      <c r="C10712" s="27" t="s">
        <v>83</v>
      </c>
      <c r="D10712" s="27" t="str">
        <f>+"Overhead &amp; Profit "&amp;$L$3*100&amp;"%"</f>
        <v>Overhead &amp; Profit 9,5%</v>
      </c>
      <c r="E10712" s="28"/>
      <c r="F10712" s="28"/>
      <c r="G10712" s="27">
        <f>$L$3</f>
        <v>9.5000000000000001E-2</v>
      </c>
      <c r="H10712" s="33"/>
      <c r="I10712" s="36">
        <f>G10712*I10711</f>
        <v>269928.58250000002</v>
      </c>
    </row>
    <row r="10713" spans="2:13" ht="15" customHeight="1">
      <c r="B10713" s="37" t="str">
        <f>+$M$18&amp;J10713</f>
        <v>PTP72</v>
      </c>
      <c r="C10713" s="27" t="s">
        <v>1</v>
      </c>
      <c r="D10713" s="27" t="s">
        <v>94</v>
      </c>
      <c r="E10713" s="28"/>
      <c r="F10713" s="28"/>
      <c r="G10713" s="28"/>
      <c r="H10713" s="33"/>
      <c r="I10713" s="36">
        <f>SUM(I10711:I10712)</f>
        <v>3111282.0825</v>
      </c>
      <c r="J10713" s="21">
        <v>72</v>
      </c>
    </row>
    <row r="10714" spans="2:13" ht="15" customHeight="1">
      <c r="B10714" s="26"/>
    </row>
    <row r="10715" spans="2:13" ht="15" customHeight="1">
      <c r="B10715" s="26"/>
      <c r="C10715" s="21" t="str">
        <f>VLOOKUP(B10730,'REKAP ANALISA'!$C:$G,3,0)</f>
        <v>(K3) Pemotongan 1 buah pipa baja Ø 500 mm</v>
      </c>
    </row>
    <row r="10716" spans="2:13" ht="15" customHeight="1">
      <c r="C10716" s="27" t="s">
        <v>0</v>
      </c>
      <c r="D10716" s="27" t="s">
        <v>60</v>
      </c>
      <c r="E10716" s="27" t="s">
        <v>59</v>
      </c>
      <c r="F10716" s="27" t="s">
        <v>61</v>
      </c>
      <c r="G10716" s="27" t="s">
        <v>62</v>
      </c>
      <c r="H10716" s="27" t="s">
        <v>85</v>
      </c>
      <c r="I10716" s="27" t="s">
        <v>86</v>
      </c>
    </row>
    <row r="10717" spans="2:13">
      <c r="C10717" s="27" t="s">
        <v>14</v>
      </c>
      <c r="D10717" s="27" t="s">
        <v>87</v>
      </c>
      <c r="E10717" s="28"/>
      <c r="F10717" s="28"/>
      <c r="G10717" s="28"/>
      <c r="H10717" s="28"/>
      <c r="I10717" s="28"/>
      <c r="M10717" s="21"/>
    </row>
    <row r="10718" spans="2:13">
      <c r="C10718" s="28"/>
      <c r="D10718" s="27" t="s">
        <v>53</v>
      </c>
      <c r="E10718" s="27" t="s">
        <v>63</v>
      </c>
      <c r="F10718" s="29" t="s">
        <v>50</v>
      </c>
      <c r="G10718" s="27">
        <v>1.5580000000000001</v>
      </c>
      <c r="H10718" s="30">
        <f>VLOOKUP(E10718,UPAH!$C:$F,4,0)</f>
        <v>93000</v>
      </c>
      <c r="I10718" s="31">
        <f t="shared" ref="I10718:I10720" si="1300">+G10718*H10718</f>
        <v>144894</v>
      </c>
      <c r="M10718" s="21"/>
    </row>
    <row r="10719" spans="2:13" ht="15" customHeight="1">
      <c r="C10719" s="28"/>
      <c r="D10719" s="27" t="s">
        <v>2787</v>
      </c>
      <c r="E10719" s="27" t="s">
        <v>64</v>
      </c>
      <c r="F10719" s="29" t="s">
        <v>50</v>
      </c>
      <c r="G10719" s="27">
        <v>0.312</v>
      </c>
      <c r="H10719" s="30">
        <f>VLOOKUP(E10719,UPAH!$C:$F,4,0)</f>
        <v>98000</v>
      </c>
      <c r="I10719" s="31">
        <f t="shared" si="1300"/>
        <v>30576</v>
      </c>
    </row>
    <row r="10720" spans="2:13" ht="15" customHeight="1">
      <c r="C10720" s="28"/>
      <c r="D10720" s="27" t="s">
        <v>49</v>
      </c>
      <c r="E10720" s="27" t="s">
        <v>66</v>
      </c>
      <c r="F10720" s="29" t="s">
        <v>50</v>
      </c>
      <c r="G10720" s="27">
        <v>0.156</v>
      </c>
      <c r="H10720" s="30">
        <f>VLOOKUP(E10720,UPAH!$C:$F,4,0)</f>
        <v>111000</v>
      </c>
      <c r="I10720" s="31">
        <f t="shared" si="1300"/>
        <v>17316</v>
      </c>
    </row>
    <row r="10721" spans="2:13" ht="15" customHeight="1">
      <c r="C10721" s="28"/>
      <c r="D10721" s="28"/>
      <c r="E10721" s="28"/>
      <c r="F10721" s="34" t="s">
        <v>88</v>
      </c>
      <c r="G10721" s="35"/>
      <c r="H10721" s="33"/>
      <c r="I10721" s="45">
        <f>SUM(I10718:I10720)</f>
        <v>192786</v>
      </c>
    </row>
    <row r="10722" spans="2:13" ht="15" customHeight="1">
      <c r="C10722" s="27" t="s">
        <v>80</v>
      </c>
      <c r="D10722" s="27" t="s">
        <v>89</v>
      </c>
      <c r="E10722" s="28"/>
      <c r="F10722" s="28"/>
      <c r="G10722" s="28"/>
      <c r="H10722" s="33"/>
      <c r="I10722" s="28"/>
    </row>
    <row r="10723" spans="2:13" ht="15" customHeight="1">
      <c r="C10723" s="28"/>
      <c r="D10723" s="27" t="s">
        <v>2938</v>
      </c>
      <c r="E10723" s="27" t="s">
        <v>2939</v>
      </c>
      <c r="F10723" s="30" t="str">
        <f>VLOOKUP(E10723,MATERIAL!$C:$F,3,0)</f>
        <v>m</v>
      </c>
      <c r="G10723" s="27">
        <v>1</v>
      </c>
      <c r="H10723" s="30">
        <f>VLOOKUP(E10723,MATERIAL!$C:$F,4,0)</f>
        <v>3272100</v>
      </c>
      <c r="I10723" s="31">
        <f t="shared" ref="I10723" si="1301">+G10723*H10723</f>
        <v>3272100</v>
      </c>
    </row>
    <row r="10724" spans="2:13" ht="15" customHeight="1">
      <c r="C10724" s="28"/>
      <c r="D10724" s="28"/>
      <c r="E10724" s="28"/>
      <c r="F10724" s="34" t="s">
        <v>90</v>
      </c>
      <c r="G10724" s="35"/>
      <c r="H10724" s="33"/>
      <c r="I10724" s="32">
        <f>SUM(I10723)</f>
        <v>3272100</v>
      </c>
    </row>
    <row r="10725" spans="2:13" ht="15" customHeight="1">
      <c r="C10725" s="27" t="s">
        <v>81</v>
      </c>
      <c r="D10725" s="27" t="s">
        <v>91</v>
      </c>
      <c r="E10725" s="28"/>
      <c r="F10725" s="28"/>
      <c r="G10725" s="28"/>
      <c r="H10725" s="33"/>
      <c r="I10725" s="28"/>
    </row>
    <row r="10726" spans="2:13" ht="15" customHeight="1">
      <c r="C10726" s="28"/>
      <c r="D10726" s="27" t="s">
        <v>2954</v>
      </c>
      <c r="E10726" s="27" t="s">
        <v>2960</v>
      </c>
      <c r="F10726" s="30" t="s">
        <v>2792</v>
      </c>
      <c r="G10726" s="27">
        <v>0.107</v>
      </c>
      <c r="H10726" s="30">
        <f>VLOOKUP(E10726,[404]PERALATAN!$C:$F,4,0)</f>
        <v>59500</v>
      </c>
      <c r="I10726" s="31">
        <f t="shared" ref="I10726" si="1302">+G10726*H10726</f>
        <v>6366.5</v>
      </c>
    </row>
    <row r="10727" spans="2:13" ht="15" customHeight="1">
      <c r="C10727" s="28"/>
      <c r="D10727" s="28"/>
      <c r="E10727" s="28"/>
      <c r="F10727" s="34" t="s">
        <v>92</v>
      </c>
      <c r="G10727" s="35"/>
      <c r="H10727" s="33"/>
      <c r="I10727" s="45">
        <f>SUM(I10726)</f>
        <v>6366.5</v>
      </c>
    </row>
    <row r="10728" spans="2:13" ht="15" customHeight="1">
      <c r="C10728" s="27" t="s">
        <v>82</v>
      </c>
      <c r="D10728" s="27" t="s">
        <v>93</v>
      </c>
      <c r="E10728" s="28"/>
      <c r="F10728" s="28"/>
      <c r="G10728" s="28"/>
      <c r="H10728" s="33"/>
      <c r="I10728" s="36">
        <f>I10721+I10724+I10727</f>
        <v>3471252.5</v>
      </c>
    </row>
    <row r="10729" spans="2:13" ht="15" customHeight="1">
      <c r="C10729" s="27" t="s">
        <v>83</v>
      </c>
      <c r="D10729" s="27" t="str">
        <f>+"Overhead &amp; Profit "&amp;$L$3*100&amp;"%"</f>
        <v>Overhead &amp; Profit 9,5%</v>
      </c>
      <c r="E10729" s="28"/>
      <c r="F10729" s="28"/>
      <c r="G10729" s="27">
        <f>$L$3</f>
        <v>9.5000000000000001E-2</v>
      </c>
      <c r="H10729" s="33"/>
      <c r="I10729" s="36">
        <f>G10729*I10728</f>
        <v>329768.98749999999</v>
      </c>
    </row>
    <row r="10730" spans="2:13" ht="15" customHeight="1">
      <c r="B10730" s="37" t="str">
        <f>+$M$18&amp;J10730</f>
        <v>PTP73</v>
      </c>
      <c r="C10730" s="27" t="s">
        <v>1</v>
      </c>
      <c r="D10730" s="27" t="s">
        <v>94</v>
      </c>
      <c r="E10730" s="28"/>
      <c r="F10730" s="28"/>
      <c r="G10730" s="28"/>
      <c r="H10730" s="33"/>
      <c r="I10730" s="36">
        <f>SUM(I10728:I10729)</f>
        <v>3801021.4874999998</v>
      </c>
      <c r="J10730" s="21">
        <v>73</v>
      </c>
    </row>
    <row r="10731" spans="2:13" ht="15" customHeight="1">
      <c r="B10731" s="26"/>
    </row>
    <row r="10732" spans="2:13" ht="15" customHeight="1">
      <c r="B10732" s="26"/>
      <c r="C10732" s="21" t="str">
        <f>VLOOKUP(B10747,'REKAP ANALISA'!$C:$G,3,0)</f>
        <v>(K3) Pemotongan 1 buah pipa baja Ø 600 mm</v>
      </c>
    </row>
    <row r="10733" spans="2:13" ht="15" customHeight="1">
      <c r="C10733" s="27" t="s">
        <v>0</v>
      </c>
      <c r="D10733" s="27" t="s">
        <v>60</v>
      </c>
      <c r="E10733" s="27" t="s">
        <v>59</v>
      </c>
      <c r="F10733" s="27" t="s">
        <v>61</v>
      </c>
      <c r="G10733" s="27" t="s">
        <v>62</v>
      </c>
      <c r="H10733" s="27" t="s">
        <v>85</v>
      </c>
      <c r="I10733" s="27" t="s">
        <v>86</v>
      </c>
    </row>
    <row r="10734" spans="2:13">
      <c r="C10734" s="27" t="s">
        <v>14</v>
      </c>
      <c r="D10734" s="27" t="s">
        <v>87</v>
      </c>
      <c r="E10734" s="28"/>
      <c r="F10734" s="28"/>
      <c r="G10734" s="28"/>
      <c r="H10734" s="33"/>
      <c r="I10734" s="28"/>
      <c r="M10734" s="21"/>
    </row>
    <row r="10735" spans="2:13">
      <c r="C10735" s="28"/>
      <c r="D10735" s="27" t="s">
        <v>53</v>
      </c>
      <c r="E10735" s="27" t="s">
        <v>63</v>
      </c>
      <c r="F10735" s="29" t="s">
        <v>50</v>
      </c>
      <c r="G10735" s="27">
        <v>1.4370000000000001</v>
      </c>
      <c r="H10735" s="30">
        <f>VLOOKUP(E10735,UPAH!$C:$F,4,0)</f>
        <v>93000</v>
      </c>
      <c r="I10735" s="31">
        <f t="shared" ref="I10735:I10737" si="1303">+G10735*H10735</f>
        <v>133641</v>
      </c>
      <c r="M10735" s="21"/>
    </row>
    <row r="10736" spans="2:13" ht="15" customHeight="1">
      <c r="C10736" s="28"/>
      <c r="D10736" s="27" t="s">
        <v>2787</v>
      </c>
      <c r="E10736" s="27" t="s">
        <v>64</v>
      </c>
      <c r="F10736" s="29" t="s">
        <v>50</v>
      </c>
      <c r="G10736" s="27">
        <v>0.28699999999999998</v>
      </c>
      <c r="H10736" s="30">
        <f>VLOOKUP(E10736,UPAH!$C:$F,4,0)</f>
        <v>98000</v>
      </c>
      <c r="I10736" s="31">
        <f t="shared" si="1303"/>
        <v>28125.999999999996</v>
      </c>
    </row>
    <row r="10737" spans="2:13" ht="15" customHeight="1">
      <c r="C10737" s="28"/>
      <c r="D10737" s="27" t="s">
        <v>49</v>
      </c>
      <c r="E10737" s="27" t="s">
        <v>66</v>
      </c>
      <c r="F10737" s="29" t="s">
        <v>50</v>
      </c>
      <c r="G10737" s="27">
        <v>0.14399999999999999</v>
      </c>
      <c r="H10737" s="30">
        <f>VLOOKUP(E10737,UPAH!$C:$F,4,0)</f>
        <v>111000</v>
      </c>
      <c r="I10737" s="31">
        <f t="shared" si="1303"/>
        <v>15983.999999999998</v>
      </c>
    </row>
    <row r="10738" spans="2:13" ht="15" customHeight="1">
      <c r="C10738" s="28"/>
      <c r="D10738" s="28"/>
      <c r="E10738" s="28"/>
      <c r="F10738" s="34" t="s">
        <v>88</v>
      </c>
      <c r="G10738" s="35"/>
      <c r="H10738" s="33"/>
      <c r="I10738" s="45">
        <f>SUM(I10735:I10737)</f>
        <v>177751</v>
      </c>
    </row>
    <row r="10739" spans="2:13" ht="15" customHeight="1">
      <c r="C10739" s="27" t="s">
        <v>80</v>
      </c>
      <c r="D10739" s="27" t="s">
        <v>89</v>
      </c>
      <c r="E10739" s="28"/>
      <c r="F10739" s="28"/>
      <c r="G10739" s="28"/>
      <c r="H10739" s="33"/>
      <c r="I10739" s="28"/>
    </row>
    <row r="10740" spans="2:13" ht="15" customHeight="1">
      <c r="C10740" s="28"/>
      <c r="D10740" s="27" t="s">
        <v>2940</v>
      </c>
      <c r="E10740" s="27" t="s">
        <v>2941</v>
      </c>
      <c r="F10740" s="30" t="str">
        <f>VLOOKUP(E10740,MATERIAL!$C:$F,3,0)</f>
        <v>m</v>
      </c>
      <c r="G10740" s="27">
        <v>1</v>
      </c>
      <c r="H10740" s="30">
        <f>VLOOKUP(E10740,MATERIAL!$C:$F,4,0)</f>
        <v>4345600</v>
      </c>
      <c r="I10740" s="31">
        <f t="shared" ref="I10740" si="1304">+G10740*H10740</f>
        <v>4345600</v>
      </c>
    </row>
    <row r="10741" spans="2:13" ht="15" customHeight="1">
      <c r="C10741" s="28"/>
      <c r="D10741" s="28"/>
      <c r="E10741" s="28"/>
      <c r="F10741" s="34" t="s">
        <v>90</v>
      </c>
      <c r="G10741" s="35"/>
      <c r="H10741" s="33"/>
      <c r="I10741" s="32">
        <f>SUM(I10740)</f>
        <v>4345600</v>
      </c>
    </row>
    <row r="10742" spans="2:13" ht="15" customHeight="1">
      <c r="C10742" s="27" t="s">
        <v>81</v>
      </c>
      <c r="D10742" s="27" t="s">
        <v>91</v>
      </c>
      <c r="E10742" s="28"/>
      <c r="F10742" s="28"/>
      <c r="G10742" s="28"/>
      <c r="H10742" s="33"/>
      <c r="I10742" s="28"/>
    </row>
    <row r="10743" spans="2:13" ht="15" customHeight="1">
      <c r="C10743" s="28"/>
      <c r="D10743" s="27" t="s">
        <v>2954</v>
      </c>
      <c r="E10743" s="27" t="s">
        <v>2960</v>
      </c>
      <c r="F10743" s="30" t="s">
        <v>2792</v>
      </c>
      <c r="G10743" s="27">
        <v>0.113</v>
      </c>
      <c r="H10743" s="30">
        <f>VLOOKUP(E10743,[404]PERALATAN!$C:$F,4,0)</f>
        <v>59500</v>
      </c>
      <c r="I10743" s="31">
        <f t="shared" ref="I10743" si="1305">+G10743*H10743</f>
        <v>6723.5</v>
      </c>
    </row>
    <row r="10744" spans="2:13" ht="15" customHeight="1">
      <c r="C10744" s="28"/>
      <c r="D10744" s="28"/>
      <c r="E10744" s="28"/>
      <c r="F10744" s="34" t="s">
        <v>92</v>
      </c>
      <c r="G10744" s="35"/>
      <c r="H10744" s="33"/>
      <c r="I10744" s="45">
        <f>SUM(I10743)</f>
        <v>6723.5</v>
      </c>
    </row>
    <row r="10745" spans="2:13" ht="15" customHeight="1">
      <c r="C10745" s="27" t="s">
        <v>82</v>
      </c>
      <c r="D10745" s="27" t="s">
        <v>93</v>
      </c>
      <c r="E10745" s="28"/>
      <c r="F10745" s="28"/>
      <c r="G10745" s="28"/>
      <c r="H10745" s="33"/>
      <c r="I10745" s="36">
        <f>I10738+I10741+I10744</f>
        <v>4530074.5</v>
      </c>
    </row>
    <row r="10746" spans="2:13" ht="15" customHeight="1">
      <c r="C10746" s="27" t="s">
        <v>83</v>
      </c>
      <c r="D10746" s="27" t="str">
        <f>+"Overhead &amp; Profit "&amp;$L$3*100&amp;"%"</f>
        <v>Overhead &amp; Profit 9,5%</v>
      </c>
      <c r="E10746" s="28"/>
      <c r="F10746" s="28"/>
      <c r="G10746" s="27">
        <f>$L$3</f>
        <v>9.5000000000000001E-2</v>
      </c>
      <c r="H10746" s="33"/>
      <c r="I10746" s="36">
        <f>G10746*I10745</f>
        <v>430357.07750000001</v>
      </c>
    </row>
    <row r="10747" spans="2:13" ht="15" customHeight="1">
      <c r="B10747" s="37" t="str">
        <f>+$M$18&amp;J10747</f>
        <v>PTP74</v>
      </c>
      <c r="C10747" s="27" t="s">
        <v>1</v>
      </c>
      <c r="D10747" s="27" t="s">
        <v>94</v>
      </c>
      <c r="E10747" s="28"/>
      <c r="F10747" s="28"/>
      <c r="G10747" s="28"/>
      <c r="H10747" s="33"/>
      <c r="I10747" s="36">
        <f>SUM(I10745:I10746)</f>
        <v>4960431.5774999997</v>
      </c>
      <c r="J10747" s="21">
        <v>74</v>
      </c>
    </row>
    <row r="10748" spans="2:13" ht="15" customHeight="1">
      <c r="B10748" s="26"/>
    </row>
    <row r="10749" spans="2:13" ht="15" customHeight="1">
      <c r="B10749" s="26"/>
      <c r="C10749" s="21" t="str">
        <f>VLOOKUP(B10764,'REKAP ANALISA'!$C:$G,3,0)</f>
        <v>(K3) Pemotongan 1 buah pipa baja Ø 800 mm</v>
      </c>
    </row>
    <row r="10750" spans="2:13" ht="15" customHeight="1">
      <c r="C10750" s="27" t="s">
        <v>0</v>
      </c>
      <c r="D10750" s="27" t="s">
        <v>60</v>
      </c>
      <c r="E10750" s="27" t="s">
        <v>59</v>
      </c>
      <c r="F10750" s="27" t="s">
        <v>61</v>
      </c>
      <c r="G10750" s="27" t="s">
        <v>62</v>
      </c>
      <c r="H10750" s="27" t="s">
        <v>85</v>
      </c>
      <c r="I10750" s="27" t="s">
        <v>86</v>
      </c>
    </row>
    <row r="10751" spans="2:13">
      <c r="C10751" s="27" t="s">
        <v>14</v>
      </c>
      <c r="D10751" s="27" t="s">
        <v>87</v>
      </c>
      <c r="E10751" s="28"/>
      <c r="F10751" s="28"/>
      <c r="G10751" s="28"/>
      <c r="H10751" s="28"/>
      <c r="I10751" s="28"/>
      <c r="M10751" s="21"/>
    </row>
    <row r="10752" spans="2:13">
      <c r="C10752" s="28"/>
      <c r="D10752" s="27" t="s">
        <v>53</v>
      </c>
      <c r="E10752" s="27" t="s">
        <v>63</v>
      </c>
      <c r="F10752" s="29" t="s">
        <v>50</v>
      </c>
      <c r="G10752" s="27">
        <v>2.6240000000000001</v>
      </c>
      <c r="H10752" s="30">
        <f>VLOOKUP(E10752,UPAH!$C:$F,4,0)</f>
        <v>93000</v>
      </c>
      <c r="I10752" s="31">
        <f t="shared" ref="I10752:I10754" si="1306">+G10752*H10752</f>
        <v>244032</v>
      </c>
      <c r="M10752" s="21"/>
    </row>
    <row r="10753" spans="2:13" ht="15" customHeight="1">
      <c r="C10753" s="28"/>
      <c r="D10753" s="27" t="s">
        <v>2787</v>
      </c>
      <c r="E10753" s="27" t="s">
        <v>64</v>
      </c>
      <c r="F10753" s="29" t="s">
        <v>50</v>
      </c>
      <c r="G10753" s="27">
        <v>0.52500000000000002</v>
      </c>
      <c r="H10753" s="30">
        <f>VLOOKUP(E10753,UPAH!$C:$F,4,0)</f>
        <v>98000</v>
      </c>
      <c r="I10753" s="31">
        <f t="shared" si="1306"/>
        <v>51450</v>
      </c>
    </row>
    <row r="10754" spans="2:13" ht="15" customHeight="1">
      <c r="C10754" s="28"/>
      <c r="D10754" s="27" t="s">
        <v>49</v>
      </c>
      <c r="E10754" s="27" t="s">
        <v>66</v>
      </c>
      <c r="F10754" s="29" t="s">
        <v>50</v>
      </c>
      <c r="G10754" s="27">
        <v>0.26200000000000001</v>
      </c>
      <c r="H10754" s="30">
        <f>VLOOKUP(E10754,UPAH!$C:$F,4,0)</f>
        <v>111000</v>
      </c>
      <c r="I10754" s="31">
        <f t="shared" si="1306"/>
        <v>29082</v>
      </c>
    </row>
    <row r="10755" spans="2:13" ht="15" customHeight="1">
      <c r="C10755" s="28"/>
      <c r="D10755" s="28"/>
      <c r="E10755" s="28"/>
      <c r="F10755" s="34" t="s">
        <v>88</v>
      </c>
      <c r="G10755" s="35"/>
      <c r="H10755" s="33"/>
      <c r="I10755" s="45">
        <f>SUM(I10752:I10754)</f>
        <v>324564</v>
      </c>
    </row>
    <row r="10756" spans="2:13" ht="15" customHeight="1">
      <c r="C10756" s="27" t="s">
        <v>80</v>
      </c>
      <c r="D10756" s="27" t="s">
        <v>89</v>
      </c>
      <c r="E10756" s="28"/>
      <c r="F10756" s="28"/>
      <c r="G10756" s="28"/>
      <c r="H10756" s="33"/>
      <c r="I10756" s="28"/>
    </row>
    <row r="10757" spans="2:13" ht="15" customHeight="1">
      <c r="C10757" s="28"/>
      <c r="D10757" s="27" t="s">
        <v>2942</v>
      </c>
      <c r="E10757" s="27" t="s">
        <v>2943</v>
      </c>
      <c r="F10757" s="30" t="str">
        <f>VLOOKUP(E10757,MATERIAL!$C:$F,3,0)</f>
        <v>m</v>
      </c>
      <c r="G10757" s="27">
        <v>1</v>
      </c>
      <c r="H10757" s="30">
        <f>VLOOKUP(E10757,MATERIAL!$C:$F,4,0)</f>
        <v>6006500</v>
      </c>
      <c r="I10757" s="31">
        <f t="shared" ref="I10757" si="1307">+G10757*H10757</f>
        <v>6006500</v>
      </c>
    </row>
    <row r="10758" spans="2:13" ht="15" customHeight="1">
      <c r="C10758" s="28"/>
      <c r="D10758" s="28"/>
      <c r="E10758" s="28"/>
      <c r="F10758" s="34" t="s">
        <v>90</v>
      </c>
      <c r="G10758" s="35"/>
      <c r="H10758" s="33"/>
      <c r="I10758" s="32">
        <f>SUM(I10757)</f>
        <v>6006500</v>
      </c>
    </row>
    <row r="10759" spans="2:13" ht="15" customHeight="1">
      <c r="C10759" s="27" t="s">
        <v>81</v>
      </c>
      <c r="D10759" s="27" t="s">
        <v>91</v>
      </c>
      <c r="E10759" s="28"/>
      <c r="F10759" s="28"/>
      <c r="G10759" s="28"/>
      <c r="H10759" s="33"/>
      <c r="I10759" s="28"/>
    </row>
    <row r="10760" spans="2:13" ht="15" customHeight="1">
      <c r="C10760" s="28"/>
      <c r="D10760" s="27" t="s">
        <v>2954</v>
      </c>
      <c r="E10760" s="27" t="s">
        <v>2960</v>
      </c>
      <c r="F10760" s="30" t="s">
        <v>2792</v>
      </c>
      <c r="G10760" s="27">
        <v>0.16600000000000001</v>
      </c>
      <c r="H10760" s="30">
        <f>VLOOKUP(E10760,[404]PERALATAN!$C:$F,4,0)</f>
        <v>59500</v>
      </c>
      <c r="I10760" s="31">
        <f t="shared" ref="I10760" si="1308">+G10760*H10760</f>
        <v>9877</v>
      </c>
    </row>
    <row r="10761" spans="2:13" ht="15" customHeight="1">
      <c r="C10761" s="28"/>
      <c r="D10761" s="28"/>
      <c r="E10761" s="28"/>
      <c r="F10761" s="34" t="s">
        <v>92</v>
      </c>
      <c r="G10761" s="35"/>
      <c r="H10761" s="33"/>
      <c r="I10761" s="45">
        <f>SUM(I10760)</f>
        <v>9877</v>
      </c>
    </row>
    <row r="10762" spans="2:13" ht="15" customHeight="1">
      <c r="C10762" s="27" t="s">
        <v>82</v>
      </c>
      <c r="D10762" s="27" t="s">
        <v>93</v>
      </c>
      <c r="E10762" s="28"/>
      <c r="F10762" s="28"/>
      <c r="G10762" s="28"/>
      <c r="H10762" s="33"/>
      <c r="I10762" s="36">
        <f>I10755+I10758+I10761</f>
        <v>6340941</v>
      </c>
    </row>
    <row r="10763" spans="2:13" ht="15" customHeight="1">
      <c r="C10763" s="27" t="s">
        <v>83</v>
      </c>
      <c r="D10763" s="27" t="str">
        <f>+"Overhead &amp; Profit "&amp;$L$3*100&amp;"%"</f>
        <v>Overhead &amp; Profit 9,5%</v>
      </c>
      <c r="E10763" s="28"/>
      <c r="F10763" s="28"/>
      <c r="G10763" s="27">
        <f>$L$3</f>
        <v>9.5000000000000001E-2</v>
      </c>
      <c r="H10763" s="33"/>
      <c r="I10763" s="36">
        <f>G10763*I10762</f>
        <v>602389.39500000002</v>
      </c>
    </row>
    <row r="10764" spans="2:13" ht="15" customHeight="1">
      <c r="B10764" s="37" t="str">
        <f>+$M$18&amp;J10764</f>
        <v>PTP75</v>
      </c>
      <c r="C10764" s="27" t="s">
        <v>1</v>
      </c>
      <c r="D10764" s="27" t="s">
        <v>94</v>
      </c>
      <c r="E10764" s="28"/>
      <c r="F10764" s="28"/>
      <c r="G10764" s="28"/>
      <c r="H10764" s="33"/>
      <c r="I10764" s="36">
        <f>SUM(I10762:I10763)</f>
        <v>6943330.3949999996</v>
      </c>
      <c r="J10764" s="21">
        <v>75</v>
      </c>
    </row>
    <row r="10765" spans="2:13" ht="15" customHeight="1">
      <c r="B10765" s="26"/>
    </row>
    <row r="10766" spans="2:13" ht="15" customHeight="1">
      <c r="B10766" s="26"/>
      <c r="C10766" s="21" t="str">
        <f>VLOOKUP(B10781,'REKAP ANALISA'!$C:$G,3,0)</f>
        <v>(K3) Pemotongan 1 buah pipa baja Ø 900 mm</v>
      </c>
    </row>
    <row r="10767" spans="2:13" ht="15" customHeight="1">
      <c r="C10767" s="27" t="s">
        <v>0</v>
      </c>
      <c r="D10767" s="27" t="s">
        <v>60</v>
      </c>
      <c r="E10767" s="27" t="s">
        <v>59</v>
      </c>
      <c r="F10767" s="27" t="s">
        <v>61</v>
      </c>
      <c r="G10767" s="27" t="s">
        <v>62</v>
      </c>
      <c r="H10767" s="27" t="s">
        <v>85</v>
      </c>
      <c r="I10767" s="27" t="s">
        <v>86</v>
      </c>
    </row>
    <row r="10768" spans="2:13">
      <c r="C10768" s="27" t="s">
        <v>14</v>
      </c>
      <c r="D10768" s="27" t="s">
        <v>87</v>
      </c>
      <c r="E10768" s="28"/>
      <c r="F10768" s="28"/>
      <c r="G10768" s="28"/>
      <c r="H10768" s="28"/>
      <c r="I10768" s="28"/>
      <c r="M10768" s="21"/>
    </row>
    <row r="10769" spans="2:13">
      <c r="C10769" s="28"/>
      <c r="D10769" s="27" t="s">
        <v>53</v>
      </c>
      <c r="E10769" s="27" t="s">
        <v>63</v>
      </c>
      <c r="F10769" s="29" t="s">
        <v>50</v>
      </c>
      <c r="G10769" s="27">
        <v>2.9710000000000001</v>
      </c>
      <c r="H10769" s="30">
        <f>VLOOKUP(E10769,UPAH!$C:$F,4,0)</f>
        <v>93000</v>
      </c>
      <c r="I10769" s="31">
        <f t="shared" ref="I10769:I10771" si="1309">+G10769*H10769</f>
        <v>276303</v>
      </c>
      <c r="M10769" s="21"/>
    </row>
    <row r="10770" spans="2:13" ht="15" customHeight="1">
      <c r="C10770" s="28"/>
      <c r="D10770" s="27" t="s">
        <v>2787</v>
      </c>
      <c r="E10770" s="27" t="s">
        <v>64</v>
      </c>
      <c r="F10770" s="29" t="s">
        <v>50</v>
      </c>
      <c r="G10770" s="27">
        <v>0.59399999999999997</v>
      </c>
      <c r="H10770" s="30">
        <f>VLOOKUP(E10770,UPAH!$C:$F,4,0)</f>
        <v>98000</v>
      </c>
      <c r="I10770" s="31">
        <f t="shared" si="1309"/>
        <v>58212</v>
      </c>
    </row>
    <row r="10771" spans="2:13" ht="15" customHeight="1">
      <c r="C10771" s="28"/>
      <c r="D10771" s="27" t="s">
        <v>49</v>
      </c>
      <c r="E10771" s="27" t="s">
        <v>66</v>
      </c>
      <c r="F10771" s="29" t="s">
        <v>50</v>
      </c>
      <c r="G10771" s="27">
        <v>0.29699999999999999</v>
      </c>
      <c r="H10771" s="30">
        <f>VLOOKUP(E10771,UPAH!$C:$F,4,0)</f>
        <v>111000</v>
      </c>
      <c r="I10771" s="31">
        <f t="shared" si="1309"/>
        <v>32967</v>
      </c>
    </row>
    <row r="10772" spans="2:13" ht="15" customHeight="1">
      <c r="C10772" s="28"/>
      <c r="D10772" s="28"/>
      <c r="E10772" s="28"/>
      <c r="F10772" s="34" t="s">
        <v>88</v>
      </c>
      <c r="G10772" s="35"/>
      <c r="H10772" s="33"/>
      <c r="I10772" s="45">
        <f>SUM(I10769:I10771)</f>
        <v>367482</v>
      </c>
    </row>
    <row r="10773" spans="2:13" ht="15" customHeight="1">
      <c r="C10773" s="27" t="s">
        <v>80</v>
      </c>
      <c r="D10773" s="27" t="s">
        <v>89</v>
      </c>
      <c r="E10773" s="28"/>
      <c r="F10773" s="28"/>
      <c r="G10773" s="28"/>
      <c r="H10773" s="33"/>
      <c r="I10773" s="28"/>
    </row>
    <row r="10774" spans="2:13" ht="15" customHeight="1">
      <c r="C10774" s="28"/>
      <c r="D10774" s="27" t="s">
        <v>2944</v>
      </c>
      <c r="E10774" s="27" t="s">
        <v>2945</v>
      </c>
      <c r="F10774" s="30" t="str">
        <f>VLOOKUP(E10774,MATERIAL!$C:$F,3,0)</f>
        <v>bh</v>
      </c>
      <c r="G10774" s="27">
        <v>1</v>
      </c>
      <c r="H10774" s="30">
        <f>VLOOKUP(E10774,MATERIAL!$C:$F,4,0)</f>
        <v>7125200</v>
      </c>
      <c r="I10774" s="31">
        <f t="shared" ref="I10774" si="1310">+G10774*H10774</f>
        <v>7125200</v>
      </c>
    </row>
    <row r="10775" spans="2:13" ht="15" customHeight="1">
      <c r="C10775" s="28"/>
      <c r="D10775" s="28"/>
      <c r="E10775" s="28"/>
      <c r="F10775" s="34" t="s">
        <v>90</v>
      </c>
      <c r="G10775" s="35"/>
      <c r="H10775" s="33"/>
      <c r="I10775" s="32">
        <f>SUM(I10774)</f>
        <v>7125200</v>
      </c>
    </row>
    <row r="10776" spans="2:13" ht="15" customHeight="1">
      <c r="C10776" s="27" t="s">
        <v>81</v>
      </c>
      <c r="D10776" s="27" t="s">
        <v>91</v>
      </c>
      <c r="E10776" s="28"/>
      <c r="F10776" s="28"/>
      <c r="G10776" s="28"/>
      <c r="H10776" s="33"/>
      <c r="I10776" s="28"/>
    </row>
    <row r="10777" spans="2:13" ht="15" customHeight="1">
      <c r="C10777" s="28"/>
      <c r="D10777" s="27" t="s">
        <v>2954</v>
      </c>
      <c r="E10777" s="27" t="s">
        <v>2960</v>
      </c>
      <c r="F10777" s="30" t="s">
        <v>2792</v>
      </c>
      <c r="G10777" s="27">
        <v>0.183</v>
      </c>
      <c r="H10777" s="30">
        <f>VLOOKUP(E10777,[404]PERALATAN!$C:$F,4,0)</f>
        <v>59500</v>
      </c>
      <c r="I10777" s="31">
        <f t="shared" ref="I10777" si="1311">+G10777*H10777</f>
        <v>10888.5</v>
      </c>
    </row>
    <row r="10778" spans="2:13" ht="15" customHeight="1">
      <c r="C10778" s="28"/>
      <c r="D10778" s="28"/>
      <c r="E10778" s="28"/>
      <c r="F10778" s="34" t="s">
        <v>92</v>
      </c>
      <c r="G10778" s="35"/>
      <c r="H10778" s="33"/>
      <c r="I10778" s="45">
        <f>SUM(I10777)</f>
        <v>10888.5</v>
      </c>
    </row>
    <row r="10779" spans="2:13" ht="15" customHeight="1">
      <c r="C10779" s="27" t="s">
        <v>82</v>
      </c>
      <c r="D10779" s="27" t="s">
        <v>93</v>
      </c>
      <c r="E10779" s="28"/>
      <c r="F10779" s="28"/>
      <c r="G10779" s="28"/>
      <c r="H10779" s="33"/>
      <c r="I10779" s="36">
        <f>I10772+I10775+I10778</f>
        <v>7503570.5</v>
      </c>
    </row>
    <row r="10780" spans="2:13" ht="15" customHeight="1">
      <c r="C10780" s="27" t="s">
        <v>83</v>
      </c>
      <c r="D10780" s="27" t="str">
        <f>+"Overhead &amp; Profit "&amp;$L$3*100&amp;"%"</f>
        <v>Overhead &amp; Profit 9,5%</v>
      </c>
      <c r="E10780" s="28"/>
      <c r="F10780" s="28"/>
      <c r="G10780" s="27">
        <f>$L$3</f>
        <v>9.5000000000000001E-2</v>
      </c>
      <c r="H10780" s="33"/>
      <c r="I10780" s="36">
        <f>G10780*I10779</f>
        <v>712839.19750000001</v>
      </c>
    </row>
    <row r="10781" spans="2:13" ht="15" customHeight="1">
      <c r="B10781" s="37" t="str">
        <f>+$M$18&amp;J10781</f>
        <v>PTP76</v>
      </c>
      <c r="C10781" s="27" t="s">
        <v>1</v>
      </c>
      <c r="D10781" s="27" t="s">
        <v>94</v>
      </c>
      <c r="E10781" s="28"/>
      <c r="F10781" s="28"/>
      <c r="G10781" s="28"/>
      <c r="H10781" s="33"/>
      <c r="I10781" s="36">
        <f>SUM(I10779:I10780)</f>
        <v>8216409.6974999998</v>
      </c>
      <c r="J10781" s="21">
        <v>76</v>
      </c>
    </row>
    <row r="10782" spans="2:13" ht="15" customHeight="1">
      <c r="B10782" s="26"/>
    </row>
    <row r="10783" spans="2:13" ht="15" customHeight="1">
      <c r="B10783" s="26"/>
      <c r="C10783" s="21" t="str">
        <f>VLOOKUP(B10798,'REKAP ANALISA'!$C:$G,3,0)</f>
        <v>(K3) Pemotongan 1 buah pipa baja Ø 1000 mm</v>
      </c>
    </row>
    <row r="10784" spans="2:13" ht="15" customHeight="1">
      <c r="C10784" s="27" t="s">
        <v>0</v>
      </c>
      <c r="D10784" s="27" t="s">
        <v>60</v>
      </c>
      <c r="E10784" s="27" t="s">
        <v>59</v>
      </c>
      <c r="F10784" s="27" t="s">
        <v>61</v>
      </c>
      <c r="G10784" s="27" t="s">
        <v>62</v>
      </c>
      <c r="H10784" s="27" t="s">
        <v>85</v>
      </c>
      <c r="I10784" s="27" t="s">
        <v>86</v>
      </c>
    </row>
    <row r="10785" spans="2:13">
      <c r="C10785" s="27" t="s">
        <v>14</v>
      </c>
      <c r="D10785" s="27" t="s">
        <v>87</v>
      </c>
      <c r="E10785" s="28"/>
      <c r="F10785" s="28"/>
      <c r="G10785" s="28"/>
      <c r="H10785" s="28"/>
      <c r="I10785" s="28"/>
      <c r="M10785" s="21"/>
    </row>
    <row r="10786" spans="2:13">
      <c r="C10786" s="28"/>
      <c r="D10786" s="27" t="s">
        <v>53</v>
      </c>
      <c r="E10786" s="27" t="s">
        <v>63</v>
      </c>
      <c r="F10786" s="29" t="s">
        <v>50</v>
      </c>
      <c r="G10786" s="27">
        <v>3.319</v>
      </c>
      <c r="H10786" s="30">
        <f>VLOOKUP(E10786,UPAH!$C:$F,4,0)</f>
        <v>93000</v>
      </c>
      <c r="I10786" s="31">
        <f t="shared" ref="I10786:I10788" si="1312">+G10786*H10786</f>
        <v>308667</v>
      </c>
      <c r="M10786" s="21"/>
    </row>
    <row r="10787" spans="2:13" ht="15" customHeight="1">
      <c r="C10787" s="28"/>
      <c r="D10787" s="27" t="s">
        <v>2787</v>
      </c>
      <c r="E10787" s="27" t="s">
        <v>64</v>
      </c>
      <c r="F10787" s="29" t="s">
        <v>50</v>
      </c>
      <c r="G10787" s="27">
        <v>0.66400000000000003</v>
      </c>
      <c r="H10787" s="30">
        <f>VLOOKUP(E10787,UPAH!$C:$F,4,0)</f>
        <v>98000</v>
      </c>
      <c r="I10787" s="31">
        <f t="shared" si="1312"/>
        <v>65072</v>
      </c>
    </row>
    <row r="10788" spans="2:13" ht="15" customHeight="1">
      <c r="C10788" s="28"/>
      <c r="D10788" s="27" t="s">
        <v>49</v>
      </c>
      <c r="E10788" s="27" t="s">
        <v>66</v>
      </c>
      <c r="F10788" s="29" t="s">
        <v>50</v>
      </c>
      <c r="G10788" s="27">
        <v>0.33200000000000002</v>
      </c>
      <c r="H10788" s="30">
        <f>VLOOKUP(E10788,UPAH!$C:$F,4,0)</f>
        <v>111000</v>
      </c>
      <c r="I10788" s="31">
        <f t="shared" si="1312"/>
        <v>36852</v>
      </c>
    </row>
    <row r="10789" spans="2:13" ht="15" customHeight="1">
      <c r="C10789" s="28"/>
      <c r="D10789" s="28"/>
      <c r="E10789" s="28"/>
      <c r="F10789" s="34" t="s">
        <v>88</v>
      </c>
      <c r="G10789" s="35"/>
      <c r="H10789" s="33"/>
      <c r="I10789" s="45">
        <f>SUM(I10786:I10788)</f>
        <v>410591</v>
      </c>
    </row>
    <row r="10790" spans="2:13" ht="15" customHeight="1">
      <c r="C10790" s="27" t="s">
        <v>80</v>
      </c>
      <c r="D10790" s="27" t="s">
        <v>89</v>
      </c>
      <c r="E10790" s="28"/>
      <c r="F10790" s="28"/>
      <c r="G10790" s="28"/>
      <c r="H10790" s="33"/>
      <c r="I10790" s="28"/>
    </row>
    <row r="10791" spans="2:13" ht="15" customHeight="1">
      <c r="C10791" s="28"/>
      <c r="D10791" s="27" t="s">
        <v>2946</v>
      </c>
      <c r="E10791" s="27" t="s">
        <v>2947</v>
      </c>
      <c r="F10791" s="30" t="str">
        <f>VLOOKUP(E10791,MATERIAL!$C:$F,3,0)</f>
        <v>m</v>
      </c>
      <c r="G10791" s="27">
        <v>1</v>
      </c>
      <c r="H10791" s="30">
        <f>VLOOKUP(E10791,MATERIAL!$C:$F,4,0)</f>
        <v>7757500</v>
      </c>
      <c r="I10791" s="31">
        <f t="shared" ref="I10791" si="1313">+G10791*H10791</f>
        <v>7757500</v>
      </c>
    </row>
    <row r="10792" spans="2:13" ht="15" customHeight="1">
      <c r="C10792" s="28"/>
      <c r="D10792" s="28"/>
      <c r="E10792" s="28"/>
      <c r="F10792" s="34" t="s">
        <v>90</v>
      </c>
      <c r="G10792" s="35"/>
      <c r="H10792" s="33"/>
      <c r="I10792" s="32">
        <f>SUM(I10791)</f>
        <v>7757500</v>
      </c>
    </row>
    <row r="10793" spans="2:13" ht="15" customHeight="1">
      <c r="C10793" s="27" t="s">
        <v>81</v>
      </c>
      <c r="D10793" s="27" t="s">
        <v>91</v>
      </c>
      <c r="E10793" s="28"/>
      <c r="F10793" s="28"/>
      <c r="G10793" s="28"/>
      <c r="H10793" s="33"/>
      <c r="I10793" s="28"/>
    </row>
    <row r="10794" spans="2:13" ht="15" customHeight="1">
      <c r="C10794" s="28"/>
      <c r="D10794" s="27" t="s">
        <v>2954</v>
      </c>
      <c r="E10794" s="27" t="s">
        <v>2960</v>
      </c>
      <c r="F10794" s="30" t="s">
        <v>2792</v>
      </c>
      <c r="G10794" s="27">
        <v>0.20100000000000001</v>
      </c>
      <c r="H10794" s="30">
        <f>VLOOKUP(E10794,[404]PERALATAN!$C:$F,4,0)</f>
        <v>59500</v>
      </c>
      <c r="I10794" s="31">
        <f t="shared" ref="I10794" si="1314">+G10794*H10794</f>
        <v>11959.5</v>
      </c>
    </row>
    <row r="10795" spans="2:13" ht="15" customHeight="1">
      <c r="C10795" s="28"/>
      <c r="D10795" s="28"/>
      <c r="E10795" s="28"/>
      <c r="F10795" s="34" t="s">
        <v>92</v>
      </c>
      <c r="G10795" s="35"/>
      <c r="H10795" s="33"/>
      <c r="I10795" s="45">
        <f>SUM(I10794)</f>
        <v>11959.5</v>
      </c>
    </row>
    <row r="10796" spans="2:13" ht="15" customHeight="1">
      <c r="C10796" s="27" t="s">
        <v>82</v>
      </c>
      <c r="D10796" s="27" t="s">
        <v>93</v>
      </c>
      <c r="E10796" s="28"/>
      <c r="F10796" s="28"/>
      <c r="G10796" s="28"/>
      <c r="H10796" s="33"/>
      <c r="I10796" s="36">
        <f>I10789+I10792+I10795</f>
        <v>8180050.5</v>
      </c>
    </row>
    <row r="10797" spans="2:13" ht="15" customHeight="1">
      <c r="C10797" s="27" t="s">
        <v>83</v>
      </c>
      <c r="D10797" s="27" t="str">
        <f>+"Overhead &amp; Profit "&amp;$L$3*100&amp;"%"</f>
        <v>Overhead &amp; Profit 9,5%</v>
      </c>
      <c r="E10797" s="28"/>
      <c r="F10797" s="28"/>
      <c r="G10797" s="27">
        <f>$L$3</f>
        <v>9.5000000000000001E-2</v>
      </c>
      <c r="H10797" s="28"/>
      <c r="I10797" s="36">
        <f>G10797*I10796</f>
        <v>777104.79749999999</v>
      </c>
    </row>
    <row r="10798" spans="2:13" ht="15" customHeight="1">
      <c r="B10798" s="37" t="str">
        <f>+$M$18&amp;J10798</f>
        <v>PTP77</v>
      </c>
      <c r="C10798" s="27" t="s">
        <v>1</v>
      </c>
      <c r="D10798" s="27" t="s">
        <v>94</v>
      </c>
      <c r="E10798" s="28"/>
      <c r="F10798" s="28"/>
      <c r="G10798" s="28"/>
      <c r="H10798" s="33"/>
      <c r="I10798" s="36">
        <f>SUM(I10796:I10797)</f>
        <v>8957155.2974999994</v>
      </c>
      <c r="J10798" s="21">
        <v>77</v>
      </c>
    </row>
    <row r="10799" spans="2:13" ht="15" customHeight="1">
      <c r="B10799" s="26"/>
    </row>
    <row r="10800" spans="2:13" ht="15" customHeight="1">
      <c r="B10800" s="26"/>
      <c r="C10800" s="21" t="str">
        <f>VLOOKUP(B10815,'REKAP ANALISA'!$C:$G,3,0)</f>
        <v>(K3) Pemotongan 1 buah pipa baja Ø 1100 mm</v>
      </c>
    </row>
    <row r="10801" spans="2:13" ht="15" customHeight="1">
      <c r="C10801" s="27" t="s">
        <v>0</v>
      </c>
      <c r="D10801" s="27" t="s">
        <v>60</v>
      </c>
      <c r="E10801" s="27" t="s">
        <v>59</v>
      </c>
      <c r="F10801" s="27" t="s">
        <v>61</v>
      </c>
      <c r="G10801" s="27" t="s">
        <v>62</v>
      </c>
      <c r="H10801" s="27" t="s">
        <v>85</v>
      </c>
      <c r="I10801" s="27" t="s">
        <v>86</v>
      </c>
    </row>
    <row r="10802" spans="2:13">
      <c r="C10802" s="27" t="s">
        <v>14</v>
      </c>
      <c r="D10802" s="27" t="s">
        <v>87</v>
      </c>
      <c r="E10802" s="28"/>
      <c r="F10802" s="28"/>
      <c r="G10802" s="28"/>
      <c r="H10802" s="28"/>
      <c r="I10802" s="28"/>
      <c r="M10802" s="21"/>
    </row>
    <row r="10803" spans="2:13">
      <c r="C10803" s="28"/>
      <c r="D10803" s="27" t="s">
        <v>53</v>
      </c>
      <c r="E10803" s="27" t="s">
        <v>63</v>
      </c>
      <c r="F10803" s="29" t="s">
        <v>50</v>
      </c>
      <c r="G10803" s="27">
        <v>3.6669999999999998</v>
      </c>
      <c r="H10803" s="30">
        <f>VLOOKUP(E10803,UPAH!$C:$F,4,0)</f>
        <v>93000</v>
      </c>
      <c r="I10803" s="31">
        <f t="shared" ref="I10803:I10805" si="1315">+G10803*H10803</f>
        <v>341031</v>
      </c>
      <c r="M10803" s="21"/>
    </row>
    <row r="10804" spans="2:13" ht="15" customHeight="1">
      <c r="C10804" s="28"/>
      <c r="D10804" s="27" t="s">
        <v>2787</v>
      </c>
      <c r="E10804" s="27" t="s">
        <v>64</v>
      </c>
      <c r="F10804" s="29" t="s">
        <v>50</v>
      </c>
      <c r="G10804" s="27">
        <v>0.73299999999999998</v>
      </c>
      <c r="H10804" s="30">
        <f>VLOOKUP(E10804,UPAH!$C:$F,4,0)</f>
        <v>98000</v>
      </c>
      <c r="I10804" s="31">
        <f t="shared" si="1315"/>
        <v>71834</v>
      </c>
    </row>
    <row r="10805" spans="2:13" ht="15" customHeight="1">
      <c r="C10805" s="28"/>
      <c r="D10805" s="27" t="s">
        <v>49</v>
      </c>
      <c r="E10805" s="27" t="s">
        <v>66</v>
      </c>
      <c r="F10805" s="29" t="s">
        <v>50</v>
      </c>
      <c r="G10805" s="27">
        <v>0.36699999999999999</v>
      </c>
      <c r="H10805" s="30">
        <f>VLOOKUP(E10805,UPAH!$C:$F,4,0)</f>
        <v>111000</v>
      </c>
      <c r="I10805" s="31">
        <f t="shared" si="1315"/>
        <v>40737</v>
      </c>
    </row>
    <row r="10806" spans="2:13" ht="15" customHeight="1">
      <c r="C10806" s="28"/>
      <c r="D10806" s="28"/>
      <c r="E10806" s="28"/>
      <c r="F10806" s="34" t="s">
        <v>88</v>
      </c>
      <c r="G10806" s="35"/>
      <c r="H10806" s="33"/>
      <c r="I10806" s="45">
        <f>SUM(I10803:I10805)</f>
        <v>453602</v>
      </c>
    </row>
    <row r="10807" spans="2:13" ht="15" customHeight="1">
      <c r="C10807" s="27" t="s">
        <v>80</v>
      </c>
      <c r="D10807" s="27" t="s">
        <v>89</v>
      </c>
      <c r="E10807" s="28"/>
      <c r="F10807" s="28"/>
      <c r="G10807" s="28"/>
      <c r="H10807" s="33"/>
      <c r="I10807" s="28"/>
    </row>
    <row r="10808" spans="2:13" ht="15" customHeight="1">
      <c r="C10808" s="28"/>
      <c r="D10808" s="27" t="s">
        <v>2948</v>
      </c>
      <c r="E10808" s="27" t="s">
        <v>2949</v>
      </c>
      <c r="F10808" s="30" t="str">
        <f>VLOOKUP(E10808,MATERIAL!$C:$F,3,0)</f>
        <v>m</v>
      </c>
      <c r="G10808" s="27">
        <v>1</v>
      </c>
      <c r="H10808" s="30">
        <f>VLOOKUP(E10808,MATERIAL!$C:$F,4,0)</f>
        <v>8891000</v>
      </c>
      <c r="I10808" s="31">
        <f t="shared" ref="I10808" si="1316">+G10808*H10808</f>
        <v>8891000</v>
      </c>
    </row>
    <row r="10809" spans="2:13" ht="15" customHeight="1">
      <c r="C10809" s="28"/>
      <c r="D10809" s="28"/>
      <c r="E10809" s="28"/>
      <c r="F10809" s="34" t="s">
        <v>90</v>
      </c>
      <c r="G10809" s="35"/>
      <c r="H10809" s="33"/>
      <c r="I10809" s="32">
        <f>SUM(I10808)</f>
        <v>8891000</v>
      </c>
    </row>
    <row r="10810" spans="2:13" ht="15" customHeight="1">
      <c r="C10810" s="27" t="s">
        <v>81</v>
      </c>
      <c r="D10810" s="27" t="s">
        <v>91</v>
      </c>
      <c r="E10810" s="28"/>
      <c r="F10810" s="28"/>
      <c r="G10810" s="28"/>
      <c r="H10810" s="33"/>
      <c r="I10810" s="28"/>
    </row>
    <row r="10811" spans="2:13" ht="15" customHeight="1">
      <c r="C10811" s="28"/>
      <c r="D10811" s="27" t="s">
        <v>2954</v>
      </c>
      <c r="E10811" s="27" t="s">
        <v>2960</v>
      </c>
      <c r="F10811" s="30" t="s">
        <v>2792</v>
      </c>
      <c r="G10811" s="27">
        <v>0.218</v>
      </c>
      <c r="H10811" s="30">
        <f>VLOOKUP(E10811,[404]PERALATAN!$C:$F,4,0)</f>
        <v>59500</v>
      </c>
      <c r="I10811" s="31">
        <f t="shared" ref="I10811" si="1317">+G10811*H10811</f>
        <v>12971</v>
      </c>
    </row>
    <row r="10812" spans="2:13" ht="15" customHeight="1">
      <c r="C10812" s="28"/>
      <c r="D10812" s="28"/>
      <c r="E10812" s="28"/>
      <c r="F10812" s="34" t="s">
        <v>92</v>
      </c>
      <c r="G10812" s="35"/>
      <c r="H10812" s="33"/>
      <c r="I10812" s="45">
        <f>SUM(I10811)</f>
        <v>12971</v>
      </c>
    </row>
    <row r="10813" spans="2:13" ht="15" customHeight="1">
      <c r="C10813" s="27" t="s">
        <v>82</v>
      </c>
      <c r="D10813" s="27" t="s">
        <v>93</v>
      </c>
      <c r="E10813" s="28"/>
      <c r="F10813" s="28"/>
      <c r="G10813" s="28"/>
      <c r="H10813" s="33"/>
      <c r="I10813" s="36">
        <f>I10806+I10809+I10812</f>
        <v>9357573</v>
      </c>
    </row>
    <row r="10814" spans="2:13" ht="15" customHeight="1">
      <c r="C10814" s="27" t="s">
        <v>83</v>
      </c>
      <c r="D10814" s="27" t="str">
        <f>+"Overhead &amp; Profit "&amp;$L$3*100&amp;"%"</f>
        <v>Overhead &amp; Profit 9,5%</v>
      </c>
      <c r="E10814" s="28"/>
      <c r="F10814" s="28"/>
      <c r="G10814" s="27">
        <f>$L$3</f>
        <v>9.5000000000000001E-2</v>
      </c>
      <c r="H10814" s="28"/>
      <c r="I10814" s="36">
        <f>G10814*I10813</f>
        <v>888969.43500000006</v>
      </c>
    </row>
    <row r="10815" spans="2:13" ht="15" customHeight="1">
      <c r="B10815" s="37" t="str">
        <f>+$M$18&amp;J10815</f>
        <v>PTP78</v>
      </c>
      <c r="C10815" s="27" t="s">
        <v>1</v>
      </c>
      <c r="D10815" s="27" t="s">
        <v>94</v>
      </c>
      <c r="E10815" s="28"/>
      <c r="F10815" s="28"/>
      <c r="G10815" s="28"/>
      <c r="H10815" s="33"/>
      <c r="I10815" s="36">
        <f>SUM(I10813:I10814)</f>
        <v>10246542.435000001</v>
      </c>
      <c r="J10815" s="21">
        <v>78</v>
      </c>
    </row>
    <row r="10816" spans="2:13" ht="15" customHeight="1">
      <c r="B10816" s="26"/>
    </row>
    <row r="10817" spans="2:13" ht="15" customHeight="1">
      <c r="B10817" s="26"/>
      <c r="C10817" s="21" t="str">
        <f>VLOOKUP(B10832,'REKAP ANALISA'!$C:$G,3,0)</f>
        <v>(K3) Pemotongan 1 buah pipa baja Ø 1200 mm</v>
      </c>
    </row>
    <row r="10818" spans="2:13" ht="15" customHeight="1">
      <c r="C10818" s="27" t="s">
        <v>0</v>
      </c>
      <c r="D10818" s="27" t="s">
        <v>60</v>
      </c>
      <c r="E10818" s="27" t="s">
        <v>59</v>
      </c>
      <c r="F10818" s="27" t="s">
        <v>61</v>
      </c>
      <c r="G10818" s="27" t="s">
        <v>62</v>
      </c>
      <c r="H10818" s="27" t="s">
        <v>85</v>
      </c>
      <c r="I10818" s="27" t="s">
        <v>86</v>
      </c>
    </row>
    <row r="10819" spans="2:13">
      <c r="C10819" s="27" t="s">
        <v>14</v>
      </c>
      <c r="D10819" s="27" t="s">
        <v>87</v>
      </c>
      <c r="E10819" s="28"/>
      <c r="F10819" s="28"/>
      <c r="G10819" s="28"/>
      <c r="H10819" s="28"/>
      <c r="I10819" s="28"/>
      <c r="M10819" s="21"/>
    </row>
    <row r="10820" spans="2:13">
      <c r="C10820" s="28"/>
      <c r="D10820" s="27" t="s">
        <v>53</v>
      </c>
      <c r="E10820" s="27" t="s">
        <v>63</v>
      </c>
      <c r="F10820" s="29" t="s">
        <v>50</v>
      </c>
      <c r="G10820" s="27">
        <v>4.0149999999999997</v>
      </c>
      <c r="H10820" s="30">
        <f>VLOOKUP(E10820,UPAH!$C:$F,4,0)</f>
        <v>93000</v>
      </c>
      <c r="I10820" s="31">
        <f t="shared" ref="I10820:I10822" si="1318">+G10820*H10820</f>
        <v>373394.99999999994</v>
      </c>
      <c r="M10820" s="21"/>
    </row>
    <row r="10821" spans="2:13" ht="15" customHeight="1">
      <c r="C10821" s="28"/>
      <c r="D10821" s="27" t="s">
        <v>2787</v>
      </c>
      <c r="E10821" s="27" t="s">
        <v>64</v>
      </c>
      <c r="F10821" s="29" t="s">
        <v>50</v>
      </c>
      <c r="G10821" s="27">
        <v>0.80300000000000005</v>
      </c>
      <c r="H10821" s="30">
        <f>VLOOKUP(E10821,UPAH!$C:$F,4,0)</f>
        <v>98000</v>
      </c>
      <c r="I10821" s="31">
        <f t="shared" si="1318"/>
        <v>78694</v>
      </c>
    </row>
    <row r="10822" spans="2:13" ht="15" customHeight="1">
      <c r="C10822" s="28"/>
      <c r="D10822" s="27" t="s">
        <v>49</v>
      </c>
      <c r="E10822" s="27" t="s">
        <v>66</v>
      </c>
      <c r="F10822" s="29" t="s">
        <v>50</v>
      </c>
      <c r="G10822" s="27">
        <v>0.40200000000000002</v>
      </c>
      <c r="H10822" s="30">
        <f>VLOOKUP(E10822,UPAH!$C:$F,4,0)</f>
        <v>111000</v>
      </c>
      <c r="I10822" s="31">
        <f t="shared" si="1318"/>
        <v>44622</v>
      </c>
    </row>
    <row r="10823" spans="2:13" ht="15" customHeight="1">
      <c r="C10823" s="28"/>
      <c r="D10823" s="28"/>
      <c r="E10823" s="28"/>
      <c r="F10823" s="34" t="s">
        <v>88</v>
      </c>
      <c r="G10823" s="35"/>
      <c r="H10823" s="33"/>
      <c r="I10823" s="45">
        <f>SUM(I10820:I10822)</f>
        <v>496710.99999999994</v>
      </c>
    </row>
    <row r="10824" spans="2:13" ht="15" customHeight="1">
      <c r="C10824" s="27" t="s">
        <v>80</v>
      </c>
      <c r="D10824" s="27" t="s">
        <v>89</v>
      </c>
      <c r="E10824" s="28"/>
      <c r="F10824" s="28"/>
      <c r="G10824" s="28"/>
      <c r="H10824" s="33"/>
      <c r="I10824" s="28"/>
    </row>
    <row r="10825" spans="2:13" ht="15" customHeight="1">
      <c r="C10825" s="28"/>
      <c r="D10825" s="27" t="s">
        <v>2950</v>
      </c>
      <c r="E10825" s="27" t="s">
        <v>2951</v>
      </c>
      <c r="F10825" s="30" t="str">
        <f>VLOOKUP(E10825,MATERIAL!$C:$F,3,0)</f>
        <v>bh</v>
      </c>
      <c r="G10825" s="27">
        <v>1</v>
      </c>
      <c r="H10825" s="30">
        <f>VLOOKUP(E10825,MATERIAL!$C:$F,4,0)</f>
        <v>9670500</v>
      </c>
      <c r="I10825" s="31">
        <f t="shared" ref="I10825" si="1319">+G10825*H10825</f>
        <v>9670500</v>
      </c>
    </row>
    <row r="10826" spans="2:13" ht="15" customHeight="1">
      <c r="C10826" s="28"/>
      <c r="D10826" s="28"/>
      <c r="E10826" s="28"/>
      <c r="F10826" s="34" t="s">
        <v>90</v>
      </c>
      <c r="G10826" s="35"/>
      <c r="H10826" s="33"/>
      <c r="I10826" s="32">
        <f>SUM(I10825)</f>
        <v>9670500</v>
      </c>
    </row>
    <row r="10827" spans="2:13" ht="15" customHeight="1">
      <c r="C10827" s="27" t="s">
        <v>81</v>
      </c>
      <c r="D10827" s="27" t="s">
        <v>91</v>
      </c>
      <c r="E10827" s="28"/>
      <c r="F10827" s="28"/>
      <c r="G10827" s="28"/>
      <c r="H10827" s="33"/>
      <c r="I10827" s="28"/>
    </row>
    <row r="10828" spans="2:13" ht="15" customHeight="1">
      <c r="C10828" s="28"/>
      <c r="D10828" s="27" t="s">
        <v>2954</v>
      </c>
      <c r="E10828" s="27" t="s">
        <v>2960</v>
      </c>
      <c r="F10828" s="30" t="s">
        <v>2792</v>
      </c>
      <c r="G10828" s="27">
        <v>0.23599999999999999</v>
      </c>
      <c r="H10828" s="30">
        <f>VLOOKUP(E10828,[404]PERALATAN!$C:$F,4,0)</f>
        <v>59500</v>
      </c>
      <c r="I10828" s="31">
        <f t="shared" ref="I10828" si="1320">+G10828*H10828</f>
        <v>14042</v>
      </c>
    </row>
    <row r="10829" spans="2:13" ht="15" customHeight="1">
      <c r="C10829" s="28"/>
      <c r="D10829" s="28"/>
      <c r="E10829" s="28"/>
      <c r="F10829" s="34" t="s">
        <v>92</v>
      </c>
      <c r="G10829" s="35"/>
      <c r="H10829" s="33"/>
      <c r="I10829" s="45">
        <f>SUM(I10828)</f>
        <v>14042</v>
      </c>
    </row>
    <row r="10830" spans="2:13" ht="15" customHeight="1">
      <c r="C10830" s="27" t="s">
        <v>82</v>
      </c>
      <c r="D10830" s="27" t="s">
        <v>93</v>
      </c>
      <c r="E10830" s="28"/>
      <c r="F10830" s="28"/>
      <c r="G10830" s="28"/>
      <c r="H10830" s="33"/>
      <c r="I10830" s="36">
        <f>I10823+I10826+I10829</f>
        <v>10181253</v>
      </c>
    </row>
    <row r="10831" spans="2:13" ht="15" customHeight="1">
      <c r="C10831" s="27" t="s">
        <v>83</v>
      </c>
      <c r="D10831" s="27" t="str">
        <f>+"Overhead &amp; Profit "&amp;$L$3*100&amp;"%"</f>
        <v>Overhead &amp; Profit 9,5%</v>
      </c>
      <c r="E10831" s="28"/>
      <c r="F10831" s="28"/>
      <c r="G10831" s="27">
        <f>$L$3</f>
        <v>9.5000000000000001E-2</v>
      </c>
      <c r="H10831" s="33"/>
      <c r="I10831" s="36">
        <f>G10831*I10830</f>
        <v>967219.03500000003</v>
      </c>
    </row>
    <row r="10832" spans="2:13" ht="15" customHeight="1">
      <c r="B10832" s="37" t="str">
        <f>+$M$18&amp;J10832</f>
        <v>PTP79</v>
      </c>
      <c r="C10832" s="27" t="s">
        <v>1</v>
      </c>
      <c r="D10832" s="27" t="s">
        <v>94</v>
      </c>
      <c r="E10832" s="28"/>
      <c r="F10832" s="28"/>
      <c r="G10832" s="28"/>
      <c r="H10832" s="33"/>
      <c r="I10832" s="36">
        <f>SUM(I10830:I10831)</f>
        <v>11148472.035</v>
      </c>
      <c r="J10832" s="21">
        <v>79</v>
      </c>
    </row>
    <row r="10833" spans="2:13" ht="15" customHeight="1">
      <c r="B10833" s="26"/>
    </row>
    <row r="10834" spans="2:13" ht="15" customHeight="1">
      <c r="B10834" s="26"/>
      <c r="C10834" s="21" t="str">
        <f>'REKAP ANALISA'!D626</f>
        <v>HARGA SATUAN PEKERJAAN PEMASANGAN  AKSESORIS PIPA</v>
      </c>
    </row>
    <row r="10835" spans="2:13" ht="15" customHeight="1">
      <c r="B10835" s="26"/>
      <c r="C10835" s="21" t="str">
        <f>VLOOKUP(B10850,'REKAP ANALISA'!$C:$G,3,0)</f>
        <v>(K3) Pemasangan 1 buah Valve Ø 150 mm</v>
      </c>
    </row>
    <row r="10836" spans="2:13">
      <c r="C10836" s="27" t="s">
        <v>0</v>
      </c>
      <c r="D10836" s="27" t="s">
        <v>60</v>
      </c>
      <c r="E10836" s="27" t="s">
        <v>59</v>
      </c>
      <c r="F10836" s="27" t="s">
        <v>61</v>
      </c>
      <c r="G10836" s="27" t="s">
        <v>62</v>
      </c>
      <c r="H10836" s="27" t="s">
        <v>85</v>
      </c>
      <c r="I10836" s="27" t="s">
        <v>86</v>
      </c>
      <c r="M10836" s="21"/>
    </row>
    <row r="10837" spans="2:13">
      <c r="C10837" s="27" t="s">
        <v>14</v>
      </c>
      <c r="D10837" s="27" t="s">
        <v>87</v>
      </c>
      <c r="E10837" s="28"/>
      <c r="F10837" s="28"/>
      <c r="G10837" s="28"/>
      <c r="H10837" s="28"/>
      <c r="I10837" s="28"/>
      <c r="M10837" s="21"/>
    </row>
    <row r="10838" spans="2:13" ht="15" customHeight="1">
      <c r="C10838" s="28"/>
      <c r="D10838" s="27" t="s">
        <v>53</v>
      </c>
      <c r="E10838" s="27" t="s">
        <v>63</v>
      </c>
      <c r="F10838" s="29" t="s">
        <v>50</v>
      </c>
      <c r="G10838" s="27">
        <v>1.429</v>
      </c>
      <c r="H10838" s="30">
        <f>VLOOKUP(E10838,UPAH!$C:$F,4,0)</f>
        <v>93000</v>
      </c>
      <c r="I10838" s="31">
        <f t="shared" ref="I10838:I10840" si="1321">+G10838*H10838</f>
        <v>132897</v>
      </c>
    </row>
    <row r="10839" spans="2:13" ht="15" customHeight="1">
      <c r="C10839" s="28"/>
      <c r="D10839" s="27" t="s">
        <v>2787</v>
      </c>
      <c r="E10839" s="27" t="s">
        <v>64</v>
      </c>
      <c r="F10839" s="29" t="s">
        <v>50</v>
      </c>
      <c r="G10839" s="27">
        <v>0.71499999999999997</v>
      </c>
      <c r="H10839" s="30">
        <f>VLOOKUP(E10839,UPAH!$C:$F,4,0)</f>
        <v>98000</v>
      </c>
      <c r="I10839" s="31">
        <f t="shared" si="1321"/>
        <v>70070</v>
      </c>
    </row>
    <row r="10840" spans="2:13" ht="15" customHeight="1">
      <c r="C10840" s="28"/>
      <c r="D10840" s="27" t="s">
        <v>49</v>
      </c>
      <c r="E10840" s="27" t="s">
        <v>66</v>
      </c>
      <c r="F10840" s="29" t="s">
        <v>50</v>
      </c>
      <c r="G10840" s="27">
        <v>0.14299999999999999</v>
      </c>
      <c r="H10840" s="30">
        <f>VLOOKUP(E10840,UPAH!$C:$F,4,0)</f>
        <v>111000</v>
      </c>
      <c r="I10840" s="31">
        <f t="shared" si="1321"/>
        <v>15872.999999999998</v>
      </c>
    </row>
    <row r="10841" spans="2:13" ht="15" customHeight="1">
      <c r="C10841" s="28"/>
      <c r="D10841" s="28"/>
      <c r="E10841" s="28"/>
      <c r="F10841" s="34" t="s">
        <v>88</v>
      </c>
      <c r="G10841" s="35"/>
      <c r="H10841" s="33"/>
      <c r="I10841" s="45">
        <f>SUM(I10838:I10840)</f>
        <v>218840</v>
      </c>
    </row>
    <row r="10842" spans="2:13" ht="15" customHeight="1">
      <c r="C10842" s="27" t="s">
        <v>80</v>
      </c>
      <c r="D10842" s="27" t="s">
        <v>89</v>
      </c>
      <c r="E10842" s="28"/>
      <c r="F10842" s="28"/>
      <c r="G10842" s="28"/>
      <c r="H10842" s="33"/>
      <c r="I10842" s="28"/>
    </row>
    <row r="10843" spans="2:13" ht="15" customHeight="1">
      <c r="C10843" s="28"/>
      <c r="D10843" s="27" t="s">
        <v>2961</v>
      </c>
      <c r="E10843" s="27" t="s">
        <v>2962</v>
      </c>
      <c r="F10843" s="30" t="str">
        <f>VLOOKUP(E10843,MATERIAL!$C:$F,3,0)</f>
        <v>bh</v>
      </c>
      <c r="G10843" s="27">
        <v>1</v>
      </c>
      <c r="H10843" s="30">
        <f>VLOOKUP(E10843,MATERIAL!$C:$F,4,0)</f>
        <v>17700</v>
      </c>
      <c r="I10843" s="31">
        <f t="shared" ref="I10843" si="1322">+G10843*H10843</f>
        <v>17700</v>
      </c>
    </row>
    <row r="10844" spans="2:13" ht="15" customHeight="1">
      <c r="C10844" s="28"/>
      <c r="D10844" s="28"/>
      <c r="E10844" s="28"/>
      <c r="F10844" s="34" t="s">
        <v>90</v>
      </c>
      <c r="G10844" s="35"/>
      <c r="H10844" s="33"/>
      <c r="I10844" s="32">
        <f>SUM(I10843)</f>
        <v>17700</v>
      </c>
    </row>
    <row r="10845" spans="2:13" ht="15" customHeight="1">
      <c r="C10845" s="27" t="s">
        <v>81</v>
      </c>
      <c r="D10845" s="27" t="s">
        <v>91</v>
      </c>
      <c r="E10845" s="28"/>
      <c r="F10845" s="28"/>
      <c r="G10845" s="28"/>
      <c r="H10845" s="33"/>
      <c r="I10845" s="28"/>
    </row>
    <row r="10846" spans="2:13" ht="15" customHeight="1">
      <c r="C10846" s="28"/>
      <c r="D10846" s="27" t="s">
        <v>2790</v>
      </c>
      <c r="E10846" s="27" t="s">
        <v>2791</v>
      </c>
      <c r="F10846" s="27" t="s">
        <v>2792</v>
      </c>
      <c r="G10846" s="27">
        <v>0.1</v>
      </c>
      <c r="H10846" s="30">
        <f>VLOOKUP(E10846,[404]PERALATAN!$C:$F,4,0)</f>
        <v>128600</v>
      </c>
      <c r="I10846" s="31">
        <f t="shared" ref="I10846" si="1323">+G10846*H10846</f>
        <v>12860</v>
      </c>
    </row>
    <row r="10847" spans="2:13" ht="15" customHeight="1">
      <c r="C10847" s="28"/>
      <c r="D10847" s="28"/>
      <c r="E10847" s="28"/>
      <c r="F10847" s="34" t="s">
        <v>92</v>
      </c>
      <c r="G10847" s="35"/>
      <c r="H10847" s="33"/>
      <c r="I10847" s="45">
        <f>SUM(I10846)</f>
        <v>12860</v>
      </c>
    </row>
    <row r="10848" spans="2:13" ht="15" customHeight="1">
      <c r="C10848" s="27" t="s">
        <v>82</v>
      </c>
      <c r="D10848" s="27" t="s">
        <v>93</v>
      </c>
      <c r="E10848" s="28"/>
      <c r="F10848" s="28"/>
      <c r="G10848" s="28"/>
      <c r="H10848" s="33"/>
      <c r="I10848" s="36">
        <f>I10841+I10844+I10847</f>
        <v>249400</v>
      </c>
    </row>
    <row r="10849" spans="2:13" ht="15" customHeight="1">
      <c r="C10849" s="27" t="s">
        <v>83</v>
      </c>
      <c r="D10849" s="27" t="str">
        <f>+"Overhead &amp; Profit "&amp;$L$3*100&amp;"%"</f>
        <v>Overhead &amp; Profit 9,5%</v>
      </c>
      <c r="E10849" s="28"/>
      <c r="F10849" s="28"/>
      <c r="G10849" s="27">
        <f>$L$3</f>
        <v>9.5000000000000001E-2</v>
      </c>
      <c r="H10849" s="33"/>
      <c r="I10849" s="36">
        <f>G10849*I10848</f>
        <v>23693</v>
      </c>
    </row>
    <row r="10850" spans="2:13" ht="15" customHeight="1">
      <c r="B10850" s="37" t="str">
        <f>+$M$19&amp;J10850</f>
        <v>PAP1</v>
      </c>
      <c r="C10850" s="27" t="s">
        <v>1</v>
      </c>
      <c r="D10850" s="27" t="s">
        <v>94</v>
      </c>
      <c r="E10850" s="28"/>
      <c r="F10850" s="28"/>
      <c r="G10850" s="28"/>
      <c r="H10850" s="33"/>
      <c r="I10850" s="36">
        <f>SUM(I10848:I10849)</f>
        <v>273093</v>
      </c>
      <c r="J10850" s="21">
        <v>1</v>
      </c>
    </row>
    <row r="10851" spans="2:13" ht="15" customHeight="1">
      <c r="B10851" s="26"/>
    </row>
    <row r="10852" spans="2:13" ht="15" customHeight="1">
      <c r="B10852" s="26"/>
      <c r="C10852" s="21" t="str">
        <f>VLOOKUP(B10867,'REKAP ANALISA'!$C:$G,3,0)</f>
        <v>(K3) Pemasangan 1 buah Valve Ø 200 mm</v>
      </c>
    </row>
    <row r="10853" spans="2:13">
      <c r="C10853" s="27" t="s">
        <v>0</v>
      </c>
      <c r="D10853" s="27" t="s">
        <v>60</v>
      </c>
      <c r="E10853" s="27" t="s">
        <v>59</v>
      </c>
      <c r="F10853" s="27" t="s">
        <v>61</v>
      </c>
      <c r="G10853" s="27" t="s">
        <v>62</v>
      </c>
      <c r="H10853" s="27" t="s">
        <v>85</v>
      </c>
      <c r="I10853" s="27" t="s">
        <v>86</v>
      </c>
      <c r="M10853" s="21"/>
    </row>
    <row r="10854" spans="2:13">
      <c r="C10854" s="27" t="s">
        <v>14</v>
      </c>
      <c r="D10854" s="27" t="s">
        <v>87</v>
      </c>
      <c r="E10854" s="28"/>
      <c r="F10854" s="28"/>
      <c r="G10854" s="28"/>
      <c r="H10854" s="28"/>
      <c r="I10854" s="28"/>
      <c r="M10854" s="21"/>
    </row>
    <row r="10855" spans="2:13">
      <c r="C10855" s="28"/>
      <c r="D10855" s="27" t="s">
        <v>53</v>
      </c>
      <c r="E10855" s="27" t="s">
        <v>63</v>
      </c>
      <c r="F10855" s="29" t="s">
        <v>50</v>
      </c>
      <c r="G10855" s="27">
        <v>1.714</v>
      </c>
      <c r="H10855" s="30">
        <f>VLOOKUP(E10855,UPAH!$C:$F,4,0)</f>
        <v>93000</v>
      </c>
      <c r="I10855" s="31">
        <f t="shared" ref="I10855:I10857" si="1324">+G10855*H10855</f>
        <v>159402</v>
      </c>
      <c r="M10855" s="21"/>
    </row>
    <row r="10856" spans="2:13" ht="15" customHeight="1">
      <c r="C10856" s="28"/>
      <c r="D10856" s="27" t="s">
        <v>2787</v>
      </c>
      <c r="E10856" s="27" t="s">
        <v>64</v>
      </c>
      <c r="F10856" s="29" t="s">
        <v>50</v>
      </c>
      <c r="G10856" s="27">
        <v>0.85699999999999998</v>
      </c>
      <c r="H10856" s="30">
        <f>VLOOKUP(E10856,UPAH!$C:$F,4,0)</f>
        <v>98000</v>
      </c>
      <c r="I10856" s="31">
        <f t="shared" si="1324"/>
        <v>83986</v>
      </c>
    </row>
    <row r="10857" spans="2:13" ht="15" customHeight="1">
      <c r="C10857" s="28"/>
      <c r="D10857" s="27" t="s">
        <v>49</v>
      </c>
      <c r="E10857" s="27" t="s">
        <v>66</v>
      </c>
      <c r="F10857" s="29" t="s">
        <v>50</v>
      </c>
      <c r="G10857" s="27">
        <v>0.17100000000000001</v>
      </c>
      <c r="H10857" s="30">
        <f>VLOOKUP(E10857,UPAH!$C:$F,4,0)</f>
        <v>111000</v>
      </c>
      <c r="I10857" s="31">
        <f t="shared" si="1324"/>
        <v>18981</v>
      </c>
    </row>
    <row r="10858" spans="2:13" ht="15" customHeight="1">
      <c r="C10858" s="28"/>
      <c r="D10858" s="28"/>
      <c r="E10858" s="28"/>
      <c r="F10858" s="34" t="s">
        <v>88</v>
      </c>
      <c r="G10858" s="35"/>
      <c r="H10858" s="33"/>
      <c r="I10858" s="45">
        <f>SUM(I10855:I10857)</f>
        <v>262369</v>
      </c>
    </row>
    <row r="10859" spans="2:13" ht="15" customHeight="1">
      <c r="C10859" s="27" t="s">
        <v>80</v>
      </c>
      <c r="D10859" s="27" t="s">
        <v>89</v>
      </c>
      <c r="E10859" s="28"/>
      <c r="F10859" s="28"/>
      <c r="G10859" s="28"/>
      <c r="H10859" s="33"/>
      <c r="I10859" s="28"/>
    </row>
    <row r="10860" spans="2:13" ht="15" customHeight="1">
      <c r="C10860" s="28"/>
      <c r="D10860" s="27" t="s">
        <v>2963</v>
      </c>
      <c r="E10860" s="27" t="s">
        <v>2964</v>
      </c>
      <c r="F10860" s="30" t="str">
        <f>VLOOKUP(E10860,MATERIAL!$C:$F,3,0)</f>
        <v>bh</v>
      </c>
      <c r="G10860" s="27">
        <v>1</v>
      </c>
      <c r="H10860" s="30">
        <f>VLOOKUP(E10860,MATERIAL!$C:$F,4,0)</f>
        <v>29100</v>
      </c>
      <c r="I10860" s="31">
        <f t="shared" ref="I10860" si="1325">+G10860*H10860</f>
        <v>29100</v>
      </c>
    </row>
    <row r="10861" spans="2:13" ht="15" customHeight="1">
      <c r="C10861" s="28"/>
      <c r="D10861" s="28"/>
      <c r="E10861" s="28"/>
      <c r="F10861" s="34" t="s">
        <v>90</v>
      </c>
      <c r="G10861" s="35"/>
      <c r="H10861" s="33"/>
      <c r="I10861" s="32">
        <f>SUM(I10860)</f>
        <v>29100</v>
      </c>
    </row>
    <row r="10862" spans="2:13" ht="15" customHeight="1">
      <c r="C10862" s="27" t="s">
        <v>81</v>
      </c>
      <c r="D10862" s="27" t="s">
        <v>91</v>
      </c>
      <c r="E10862" s="28"/>
      <c r="F10862" s="28"/>
      <c r="G10862" s="28"/>
      <c r="H10862" s="33"/>
      <c r="I10862" s="28"/>
    </row>
    <row r="10863" spans="2:13" ht="15" customHeight="1">
      <c r="C10863" s="28"/>
      <c r="D10863" s="27" t="s">
        <v>2790</v>
      </c>
      <c r="E10863" s="27" t="s">
        <v>2791</v>
      </c>
      <c r="F10863" s="27" t="s">
        <v>2792</v>
      </c>
      <c r="G10863" s="27">
        <v>0.3</v>
      </c>
      <c r="H10863" s="30">
        <f>VLOOKUP(E10863,[404]PERALATAN!$C:$F,4,0)</f>
        <v>128600</v>
      </c>
      <c r="I10863" s="31">
        <f t="shared" ref="I10863" si="1326">+G10863*H10863</f>
        <v>38580</v>
      </c>
    </row>
    <row r="10864" spans="2:13" ht="15" customHeight="1">
      <c r="C10864" s="28"/>
      <c r="D10864" s="28"/>
      <c r="E10864" s="28"/>
      <c r="F10864" s="34" t="s">
        <v>92</v>
      </c>
      <c r="G10864" s="35"/>
      <c r="H10864" s="33"/>
      <c r="I10864" s="45">
        <f>SUM(I10863)</f>
        <v>38580</v>
      </c>
    </row>
    <row r="10865" spans="2:13" ht="15" customHeight="1">
      <c r="C10865" s="27" t="s">
        <v>82</v>
      </c>
      <c r="D10865" s="27" t="s">
        <v>93</v>
      </c>
      <c r="E10865" s="28"/>
      <c r="F10865" s="28"/>
      <c r="G10865" s="28"/>
      <c r="H10865" s="33"/>
      <c r="I10865" s="36">
        <f>I10858+I10861+I10864</f>
        <v>330049</v>
      </c>
    </row>
    <row r="10866" spans="2:13" ht="15" customHeight="1">
      <c r="C10866" s="27" t="s">
        <v>83</v>
      </c>
      <c r="D10866" s="27" t="str">
        <f>+"Overhead &amp; Profit "&amp;$L$3*100&amp;"%"</f>
        <v>Overhead &amp; Profit 9,5%</v>
      </c>
      <c r="E10866" s="28"/>
      <c r="F10866" s="28"/>
      <c r="G10866" s="27">
        <f>$L$3</f>
        <v>9.5000000000000001E-2</v>
      </c>
      <c r="H10866" s="33"/>
      <c r="I10866" s="36">
        <f>G10866*I10865</f>
        <v>31354.654999999999</v>
      </c>
    </row>
    <row r="10867" spans="2:13" ht="15" customHeight="1">
      <c r="B10867" s="37" t="str">
        <f>+$M$19&amp;J10867</f>
        <v>PAP2</v>
      </c>
      <c r="C10867" s="27" t="s">
        <v>1</v>
      </c>
      <c r="D10867" s="27" t="s">
        <v>94</v>
      </c>
      <c r="E10867" s="28"/>
      <c r="F10867" s="28"/>
      <c r="G10867" s="28"/>
      <c r="H10867" s="33"/>
      <c r="I10867" s="36">
        <f>SUM(I10865:I10866)</f>
        <v>361403.65500000003</v>
      </c>
      <c r="J10867" s="21">
        <v>2</v>
      </c>
    </row>
    <row r="10868" spans="2:13" ht="15" customHeight="1">
      <c r="B10868" s="26"/>
    </row>
    <row r="10869" spans="2:13" ht="15" customHeight="1">
      <c r="B10869" s="26"/>
      <c r="C10869" s="21" t="str">
        <f>VLOOKUP(B10884,'REKAP ANALISA'!$C:$G,3,0)</f>
        <v>(K3) Pemasangan 1 buah Valve Ø 250 mm</v>
      </c>
    </row>
    <row r="10870" spans="2:13" ht="15" customHeight="1">
      <c r="C10870" s="27" t="s">
        <v>0</v>
      </c>
      <c r="D10870" s="27" t="s">
        <v>60</v>
      </c>
      <c r="E10870" s="27" t="s">
        <v>59</v>
      </c>
      <c r="F10870" s="27" t="s">
        <v>61</v>
      </c>
      <c r="G10870" s="27" t="s">
        <v>62</v>
      </c>
      <c r="H10870" s="27" t="s">
        <v>85</v>
      </c>
      <c r="I10870" s="27" t="s">
        <v>86</v>
      </c>
    </row>
    <row r="10871" spans="2:13">
      <c r="C10871" s="27" t="s">
        <v>14</v>
      </c>
      <c r="D10871" s="27" t="s">
        <v>87</v>
      </c>
      <c r="E10871" s="28"/>
      <c r="F10871" s="28"/>
      <c r="G10871" s="28"/>
      <c r="H10871" s="28"/>
      <c r="I10871" s="28"/>
      <c r="M10871" s="21"/>
    </row>
    <row r="10872" spans="2:13">
      <c r="C10872" s="28"/>
      <c r="D10872" s="27" t="s">
        <v>53</v>
      </c>
      <c r="E10872" s="27" t="s">
        <v>63</v>
      </c>
      <c r="F10872" s="29" t="s">
        <v>50</v>
      </c>
      <c r="G10872" s="27">
        <v>1.714</v>
      </c>
      <c r="H10872" s="30">
        <f>VLOOKUP(E10872,UPAH!$C:$F,4,0)</f>
        <v>93000</v>
      </c>
      <c r="I10872" s="31">
        <f t="shared" ref="I10872:I10874" si="1327">+G10872*H10872</f>
        <v>159402</v>
      </c>
      <c r="M10872" s="21"/>
    </row>
    <row r="10873" spans="2:13" ht="15" customHeight="1">
      <c r="C10873" s="28"/>
      <c r="D10873" s="27" t="s">
        <v>2787</v>
      </c>
      <c r="E10873" s="27" t="s">
        <v>64</v>
      </c>
      <c r="F10873" s="29" t="s">
        <v>50</v>
      </c>
      <c r="G10873" s="27">
        <v>0.85699999999999998</v>
      </c>
      <c r="H10873" s="30">
        <f>VLOOKUP(E10873,UPAH!$C:$F,4,0)</f>
        <v>98000</v>
      </c>
      <c r="I10873" s="31">
        <f t="shared" si="1327"/>
        <v>83986</v>
      </c>
    </row>
    <row r="10874" spans="2:13" ht="15" customHeight="1">
      <c r="C10874" s="28"/>
      <c r="D10874" s="27" t="s">
        <v>49</v>
      </c>
      <c r="E10874" s="27" t="s">
        <v>66</v>
      </c>
      <c r="F10874" s="29" t="s">
        <v>50</v>
      </c>
      <c r="G10874" s="27">
        <v>0.17100000000000001</v>
      </c>
      <c r="H10874" s="30">
        <f>VLOOKUP(E10874,UPAH!$C:$F,4,0)</f>
        <v>111000</v>
      </c>
      <c r="I10874" s="31">
        <f t="shared" si="1327"/>
        <v>18981</v>
      </c>
    </row>
    <row r="10875" spans="2:13" ht="15" customHeight="1">
      <c r="C10875" s="28"/>
      <c r="D10875" s="28"/>
      <c r="E10875" s="28"/>
      <c r="F10875" s="34" t="s">
        <v>88</v>
      </c>
      <c r="G10875" s="35"/>
      <c r="H10875" s="33"/>
      <c r="I10875" s="45">
        <f>SUM(I10872:I10874)</f>
        <v>262369</v>
      </c>
    </row>
    <row r="10876" spans="2:13" ht="15" customHeight="1">
      <c r="C10876" s="27" t="s">
        <v>80</v>
      </c>
      <c r="D10876" s="27" t="s">
        <v>89</v>
      </c>
      <c r="E10876" s="28"/>
      <c r="F10876" s="28"/>
      <c r="G10876" s="28"/>
      <c r="H10876" s="33"/>
      <c r="I10876" s="28"/>
    </row>
    <row r="10877" spans="2:13" ht="15" customHeight="1">
      <c r="C10877" s="28"/>
      <c r="D10877" s="27" t="s">
        <v>2965</v>
      </c>
      <c r="E10877" s="27" t="s">
        <v>2966</v>
      </c>
      <c r="F10877" s="30" t="str">
        <f>VLOOKUP(E10877,MATERIAL!$C:$F,3,0)</f>
        <v>bh</v>
      </c>
      <c r="G10877" s="27">
        <v>1</v>
      </c>
      <c r="H10877" s="30">
        <f>VLOOKUP(E10877,MATERIAL!$C:$F,4,0)</f>
        <v>45600</v>
      </c>
      <c r="I10877" s="31">
        <f t="shared" ref="I10877" si="1328">+G10877*H10877</f>
        <v>45600</v>
      </c>
    </row>
    <row r="10878" spans="2:13" ht="15" customHeight="1">
      <c r="C10878" s="28"/>
      <c r="D10878" s="28"/>
      <c r="E10878" s="28"/>
      <c r="F10878" s="34" t="s">
        <v>90</v>
      </c>
      <c r="G10878" s="35"/>
      <c r="H10878" s="33"/>
      <c r="I10878" s="32">
        <f>SUM(I10877)</f>
        <v>45600</v>
      </c>
    </row>
    <row r="10879" spans="2:13" ht="15" customHeight="1">
      <c r="C10879" s="27" t="s">
        <v>81</v>
      </c>
      <c r="D10879" s="27" t="s">
        <v>91</v>
      </c>
      <c r="E10879" s="28"/>
      <c r="F10879" s="28"/>
      <c r="G10879" s="28"/>
      <c r="H10879" s="33"/>
      <c r="I10879" s="28"/>
    </row>
    <row r="10880" spans="2:13" ht="15" customHeight="1">
      <c r="C10880" s="28"/>
      <c r="D10880" s="27" t="s">
        <v>2790</v>
      </c>
      <c r="E10880" s="27" t="s">
        <v>2791</v>
      </c>
      <c r="F10880" s="27" t="s">
        <v>2792</v>
      </c>
      <c r="G10880" s="27">
        <v>0.4</v>
      </c>
      <c r="H10880" s="30">
        <f>VLOOKUP(E10880,[404]PERALATAN!$C:$F,4,0)</f>
        <v>128600</v>
      </c>
      <c r="I10880" s="31">
        <f t="shared" ref="I10880" si="1329">+G10880*H10880</f>
        <v>51440</v>
      </c>
    </row>
    <row r="10881" spans="2:13" ht="15" customHeight="1">
      <c r="C10881" s="28"/>
      <c r="D10881" s="28"/>
      <c r="E10881" s="28"/>
      <c r="F10881" s="34" t="s">
        <v>92</v>
      </c>
      <c r="G10881" s="35"/>
      <c r="H10881" s="33"/>
      <c r="I10881" s="45">
        <f>SUM(I10880)</f>
        <v>51440</v>
      </c>
    </row>
    <row r="10882" spans="2:13" ht="15" customHeight="1">
      <c r="C10882" s="27" t="s">
        <v>82</v>
      </c>
      <c r="D10882" s="27" t="s">
        <v>93</v>
      </c>
      <c r="E10882" s="28"/>
      <c r="F10882" s="28"/>
      <c r="G10882" s="28"/>
      <c r="H10882" s="33"/>
      <c r="I10882" s="36">
        <f>I10875+I10878+I10881</f>
        <v>359409</v>
      </c>
    </row>
    <row r="10883" spans="2:13" ht="15" customHeight="1">
      <c r="C10883" s="27" t="s">
        <v>83</v>
      </c>
      <c r="D10883" s="27" t="str">
        <f>+"Overhead &amp; Profit "&amp;$L$3*100&amp;"%"</f>
        <v>Overhead &amp; Profit 9,5%</v>
      </c>
      <c r="E10883" s="28"/>
      <c r="F10883" s="28"/>
      <c r="G10883" s="27">
        <f>$L$3</f>
        <v>9.5000000000000001E-2</v>
      </c>
      <c r="H10883" s="33"/>
      <c r="I10883" s="36">
        <f>G10883*I10882</f>
        <v>34143.855000000003</v>
      </c>
    </row>
    <row r="10884" spans="2:13" ht="15" customHeight="1">
      <c r="B10884" s="37" t="str">
        <f>+$M$19&amp;J10884</f>
        <v>PAP3</v>
      </c>
      <c r="C10884" s="27" t="s">
        <v>1</v>
      </c>
      <c r="D10884" s="27" t="s">
        <v>94</v>
      </c>
      <c r="E10884" s="28"/>
      <c r="F10884" s="28"/>
      <c r="G10884" s="28"/>
      <c r="H10884" s="33"/>
      <c r="I10884" s="36">
        <f>SUM(I10882:I10883)</f>
        <v>393552.85499999998</v>
      </c>
      <c r="J10884" s="21">
        <v>3</v>
      </c>
    </row>
    <row r="10885" spans="2:13" ht="15" customHeight="1">
      <c r="B10885" s="26"/>
    </row>
    <row r="10886" spans="2:13" ht="15" customHeight="1">
      <c r="B10886" s="26"/>
      <c r="C10886" s="21" t="str">
        <f>VLOOKUP(B10901,'REKAP ANALISA'!$C:$G,3,0)</f>
        <v>(K3) Pemasangan 1 buah Valve Ø 300 mm</v>
      </c>
    </row>
    <row r="10887" spans="2:13" ht="15" customHeight="1">
      <c r="C10887" s="27" t="s">
        <v>0</v>
      </c>
      <c r="D10887" s="27" t="s">
        <v>60</v>
      </c>
      <c r="E10887" s="27" t="s">
        <v>59</v>
      </c>
      <c r="F10887" s="27" t="s">
        <v>61</v>
      </c>
      <c r="G10887" s="27" t="s">
        <v>62</v>
      </c>
      <c r="H10887" s="27" t="s">
        <v>85</v>
      </c>
      <c r="I10887" s="27" t="s">
        <v>86</v>
      </c>
    </row>
    <row r="10888" spans="2:13">
      <c r="C10888" s="27" t="s">
        <v>14</v>
      </c>
      <c r="D10888" s="27" t="s">
        <v>87</v>
      </c>
      <c r="E10888" s="28"/>
      <c r="F10888" s="28"/>
      <c r="G10888" s="28"/>
      <c r="H10888" s="33"/>
      <c r="I10888" s="28"/>
      <c r="M10888" s="21"/>
    </row>
    <row r="10889" spans="2:13">
      <c r="C10889" s="28"/>
      <c r="D10889" s="27" t="s">
        <v>53</v>
      </c>
      <c r="E10889" s="27" t="s">
        <v>63</v>
      </c>
      <c r="F10889" s="29" t="s">
        <v>50</v>
      </c>
      <c r="G10889" s="27">
        <v>2</v>
      </c>
      <c r="H10889" s="30">
        <f>VLOOKUP(E10889,UPAH!$C:$F,4,0)</f>
        <v>93000</v>
      </c>
      <c r="I10889" s="31">
        <f t="shared" ref="I10889:I10891" si="1330">+G10889*H10889</f>
        <v>186000</v>
      </c>
      <c r="M10889" s="21"/>
    </row>
    <row r="10890" spans="2:13" ht="15" customHeight="1">
      <c r="C10890" s="28"/>
      <c r="D10890" s="27" t="s">
        <v>2787</v>
      </c>
      <c r="E10890" s="27" t="s">
        <v>64</v>
      </c>
      <c r="F10890" s="29" t="s">
        <v>50</v>
      </c>
      <c r="G10890" s="27">
        <v>1</v>
      </c>
      <c r="H10890" s="30">
        <f>VLOOKUP(E10890,UPAH!$C:$F,4,0)</f>
        <v>98000</v>
      </c>
      <c r="I10890" s="31">
        <f t="shared" si="1330"/>
        <v>98000</v>
      </c>
    </row>
    <row r="10891" spans="2:13" ht="15" customHeight="1">
      <c r="C10891" s="28"/>
      <c r="D10891" s="27" t="s">
        <v>49</v>
      </c>
      <c r="E10891" s="27" t="s">
        <v>66</v>
      </c>
      <c r="F10891" s="29" t="s">
        <v>50</v>
      </c>
      <c r="G10891" s="27">
        <v>0.2</v>
      </c>
      <c r="H10891" s="30">
        <f>VLOOKUP(E10891,UPAH!$C:$F,4,0)</f>
        <v>111000</v>
      </c>
      <c r="I10891" s="31">
        <f t="shared" si="1330"/>
        <v>22200</v>
      </c>
    </row>
    <row r="10892" spans="2:13" ht="15" customHeight="1">
      <c r="C10892" s="28"/>
      <c r="D10892" s="28"/>
      <c r="E10892" s="28"/>
      <c r="F10892" s="34" t="s">
        <v>88</v>
      </c>
      <c r="G10892" s="35"/>
      <c r="H10892" s="33"/>
      <c r="I10892" s="45">
        <f>SUM(I10889:I10891)</f>
        <v>306200</v>
      </c>
    </row>
    <row r="10893" spans="2:13" ht="15" customHeight="1">
      <c r="C10893" s="27" t="s">
        <v>80</v>
      </c>
      <c r="D10893" s="27" t="s">
        <v>89</v>
      </c>
      <c r="E10893" s="28"/>
      <c r="F10893" s="28"/>
      <c r="G10893" s="28"/>
      <c r="H10893" s="33"/>
      <c r="I10893" s="28"/>
    </row>
    <row r="10894" spans="2:13" ht="15" customHeight="1">
      <c r="C10894" s="28"/>
      <c r="D10894" s="27" t="s">
        <v>2967</v>
      </c>
      <c r="E10894" s="27" t="s">
        <v>2968</v>
      </c>
      <c r="F10894" s="30" t="str">
        <f>VLOOKUP(E10894,MATERIAL!$C:$F,3,0)</f>
        <v>bh</v>
      </c>
      <c r="G10894" s="27">
        <v>1</v>
      </c>
      <c r="H10894" s="30">
        <f>VLOOKUP(E10894,MATERIAL!$C:$F,4,0)</f>
        <v>61300</v>
      </c>
      <c r="I10894" s="31">
        <f t="shared" ref="I10894" si="1331">+G10894*H10894</f>
        <v>61300</v>
      </c>
    </row>
    <row r="10895" spans="2:13" ht="15" customHeight="1">
      <c r="C10895" s="28"/>
      <c r="D10895" s="28"/>
      <c r="E10895" s="28"/>
      <c r="F10895" s="34" t="s">
        <v>90</v>
      </c>
      <c r="G10895" s="35"/>
      <c r="H10895" s="33"/>
      <c r="I10895" s="32">
        <f>SUM(I10894)</f>
        <v>61300</v>
      </c>
    </row>
    <row r="10896" spans="2:13" ht="15" customHeight="1">
      <c r="C10896" s="27" t="s">
        <v>81</v>
      </c>
      <c r="D10896" s="27" t="s">
        <v>91</v>
      </c>
      <c r="E10896" s="28"/>
      <c r="F10896" s="28"/>
      <c r="G10896" s="28"/>
      <c r="H10896" s="33"/>
      <c r="I10896" s="28"/>
    </row>
    <row r="10897" spans="2:13" ht="15" customHeight="1">
      <c r="C10897" s="28"/>
      <c r="D10897" s="27" t="s">
        <v>2790</v>
      </c>
      <c r="E10897" s="27" t="s">
        <v>2791</v>
      </c>
      <c r="F10897" s="27" t="s">
        <v>2792</v>
      </c>
      <c r="G10897" s="27">
        <v>0.5</v>
      </c>
      <c r="H10897" s="30">
        <f>VLOOKUP(E10897,[404]PERALATAN!$C:$F,4,0)</f>
        <v>128600</v>
      </c>
      <c r="I10897" s="31">
        <f t="shared" ref="I10897" si="1332">+G10897*H10897</f>
        <v>64300</v>
      </c>
    </row>
    <row r="10898" spans="2:13" ht="15" customHeight="1">
      <c r="C10898" s="28"/>
      <c r="D10898" s="28"/>
      <c r="E10898" s="28"/>
      <c r="F10898" s="34" t="s">
        <v>92</v>
      </c>
      <c r="G10898" s="35"/>
      <c r="H10898" s="33"/>
      <c r="I10898" s="45">
        <f>SUM(I10897)</f>
        <v>64300</v>
      </c>
    </row>
    <row r="10899" spans="2:13" ht="15" customHeight="1">
      <c r="C10899" s="27" t="s">
        <v>82</v>
      </c>
      <c r="D10899" s="27" t="s">
        <v>93</v>
      </c>
      <c r="E10899" s="28"/>
      <c r="F10899" s="28"/>
      <c r="G10899" s="28"/>
      <c r="H10899" s="33"/>
      <c r="I10899" s="36">
        <f>I10892+I10895+I10898</f>
        <v>431800</v>
      </c>
    </row>
    <row r="10900" spans="2:13" ht="15" customHeight="1">
      <c r="C10900" s="27" t="s">
        <v>83</v>
      </c>
      <c r="D10900" s="27" t="str">
        <f>+"Overhead &amp; Profit "&amp;$L$3*100&amp;"%"</f>
        <v>Overhead &amp; Profit 9,5%</v>
      </c>
      <c r="E10900" s="28"/>
      <c r="F10900" s="28"/>
      <c r="G10900" s="27">
        <f>$L$3</f>
        <v>9.5000000000000001E-2</v>
      </c>
      <c r="H10900" s="28"/>
      <c r="I10900" s="36">
        <f>G10900*I10899</f>
        <v>41021</v>
      </c>
    </row>
    <row r="10901" spans="2:13" ht="15" customHeight="1">
      <c r="B10901" s="37" t="str">
        <f>+$M$19&amp;J10901</f>
        <v>PAP4</v>
      </c>
      <c r="C10901" s="27" t="s">
        <v>1</v>
      </c>
      <c r="D10901" s="27" t="s">
        <v>94</v>
      </c>
      <c r="E10901" s="28"/>
      <c r="F10901" s="28"/>
      <c r="G10901" s="28"/>
      <c r="H10901" s="33"/>
      <c r="I10901" s="36">
        <f>SUM(I10899:I10900)</f>
        <v>472821</v>
      </c>
      <c r="J10901" s="21">
        <v>4</v>
      </c>
    </row>
    <row r="10902" spans="2:13" ht="15" customHeight="1">
      <c r="B10902" s="26"/>
    </row>
    <row r="10903" spans="2:13" ht="15" customHeight="1">
      <c r="B10903" s="26"/>
      <c r="C10903" s="21" t="str">
        <f>VLOOKUP(B10918,'REKAP ANALISA'!$C:$G,3,0)</f>
        <v>(K3) Pemasangan 1 buah Valve Ø 400 mm</v>
      </c>
    </row>
    <row r="10904" spans="2:13" ht="15" customHeight="1">
      <c r="C10904" s="27" t="s">
        <v>0</v>
      </c>
      <c r="D10904" s="27" t="s">
        <v>60</v>
      </c>
      <c r="E10904" s="27" t="s">
        <v>59</v>
      </c>
      <c r="F10904" s="27" t="s">
        <v>61</v>
      </c>
      <c r="G10904" s="27" t="s">
        <v>62</v>
      </c>
      <c r="H10904" s="27" t="s">
        <v>85</v>
      </c>
      <c r="I10904" s="27" t="s">
        <v>86</v>
      </c>
    </row>
    <row r="10905" spans="2:13">
      <c r="C10905" s="27" t="s">
        <v>14</v>
      </c>
      <c r="D10905" s="27" t="s">
        <v>87</v>
      </c>
      <c r="E10905" s="28"/>
      <c r="F10905" s="28"/>
      <c r="G10905" s="28"/>
      <c r="H10905" s="28"/>
      <c r="I10905" s="28"/>
      <c r="M10905" s="21"/>
    </row>
    <row r="10906" spans="2:13">
      <c r="C10906" s="28"/>
      <c r="D10906" s="27" t="s">
        <v>53</v>
      </c>
      <c r="E10906" s="27" t="s">
        <v>63</v>
      </c>
      <c r="F10906" s="29" t="s">
        <v>50</v>
      </c>
      <c r="G10906" s="27">
        <v>3.4289999999999998</v>
      </c>
      <c r="H10906" s="30">
        <f>VLOOKUP(E10906,UPAH!$C:$F,4,0)</f>
        <v>93000</v>
      </c>
      <c r="I10906" s="31">
        <f t="shared" ref="I10906:I10908" si="1333">+G10906*H10906</f>
        <v>318897</v>
      </c>
      <c r="M10906" s="21"/>
    </row>
    <row r="10907" spans="2:13" ht="15" customHeight="1">
      <c r="C10907" s="28"/>
      <c r="D10907" s="27" t="s">
        <v>2787</v>
      </c>
      <c r="E10907" s="27" t="s">
        <v>64</v>
      </c>
      <c r="F10907" s="29" t="s">
        <v>50</v>
      </c>
      <c r="G10907" s="27">
        <v>1.7150000000000001</v>
      </c>
      <c r="H10907" s="30">
        <f>VLOOKUP(E10907,UPAH!$C:$F,4,0)</f>
        <v>98000</v>
      </c>
      <c r="I10907" s="31">
        <f t="shared" si="1333"/>
        <v>168070</v>
      </c>
    </row>
    <row r="10908" spans="2:13" ht="15" customHeight="1">
      <c r="C10908" s="28"/>
      <c r="D10908" s="27" t="s">
        <v>49</v>
      </c>
      <c r="E10908" s="27" t="s">
        <v>66</v>
      </c>
      <c r="F10908" s="29" t="s">
        <v>50</v>
      </c>
      <c r="G10908" s="27">
        <v>0.34300000000000003</v>
      </c>
      <c r="H10908" s="30">
        <f>VLOOKUP(E10908,UPAH!$C:$F,4,0)</f>
        <v>111000</v>
      </c>
      <c r="I10908" s="31">
        <f t="shared" si="1333"/>
        <v>38073</v>
      </c>
    </row>
    <row r="10909" spans="2:13" ht="15" customHeight="1">
      <c r="C10909" s="28"/>
      <c r="D10909" s="28"/>
      <c r="E10909" s="28"/>
      <c r="F10909" s="34" t="s">
        <v>88</v>
      </c>
      <c r="G10909" s="35"/>
      <c r="H10909" s="33"/>
      <c r="I10909" s="45">
        <f>SUM(I10906:I10908)</f>
        <v>525040</v>
      </c>
    </row>
    <row r="10910" spans="2:13" ht="15" customHeight="1">
      <c r="C10910" s="27" t="s">
        <v>80</v>
      </c>
      <c r="D10910" s="27" t="s">
        <v>89</v>
      </c>
      <c r="E10910" s="28"/>
      <c r="F10910" s="28"/>
      <c r="G10910" s="28"/>
      <c r="H10910" s="33"/>
      <c r="I10910" s="28"/>
    </row>
    <row r="10911" spans="2:13" ht="15" customHeight="1">
      <c r="C10911" s="28"/>
      <c r="D10911" s="27" t="s">
        <v>2969</v>
      </c>
      <c r="E10911" s="27" t="s">
        <v>2970</v>
      </c>
      <c r="F10911" s="30" t="str">
        <f>VLOOKUP(E10911,MATERIAL!$C:$F,3,0)</f>
        <v>bh</v>
      </c>
      <c r="G10911" s="27">
        <v>1</v>
      </c>
      <c r="H10911" s="30">
        <f>VLOOKUP(E10911,MATERIAL!$C:$F,4,0)</f>
        <v>74900</v>
      </c>
      <c r="I10911" s="31">
        <f t="shared" ref="I10911" si="1334">+G10911*H10911</f>
        <v>74900</v>
      </c>
    </row>
    <row r="10912" spans="2:13" ht="15" customHeight="1">
      <c r="C10912" s="28"/>
      <c r="D10912" s="28"/>
      <c r="E10912" s="28"/>
      <c r="F10912" s="34" t="s">
        <v>90</v>
      </c>
      <c r="G10912" s="35"/>
      <c r="H10912" s="33"/>
      <c r="I10912" s="32">
        <f>SUM(I10911)</f>
        <v>74900</v>
      </c>
    </row>
    <row r="10913" spans="2:13" ht="15" customHeight="1">
      <c r="C10913" s="27" t="s">
        <v>81</v>
      </c>
      <c r="D10913" s="27" t="s">
        <v>91</v>
      </c>
      <c r="E10913" s="28"/>
      <c r="F10913" s="28"/>
      <c r="G10913" s="28"/>
      <c r="H10913" s="33"/>
      <c r="I10913" s="28"/>
    </row>
    <row r="10914" spans="2:13" ht="15" customHeight="1">
      <c r="C10914" s="28"/>
      <c r="D10914" s="27" t="s">
        <v>2790</v>
      </c>
      <c r="E10914" s="27" t="s">
        <v>2791</v>
      </c>
      <c r="F10914" s="27" t="s">
        <v>2792</v>
      </c>
      <c r="G10914" s="27">
        <v>1</v>
      </c>
      <c r="H10914" s="30">
        <f>VLOOKUP(E10914,[404]PERALATAN!$C:$F,4,0)</f>
        <v>128600</v>
      </c>
      <c r="I10914" s="31">
        <f t="shared" ref="I10914" si="1335">+G10914*H10914</f>
        <v>128600</v>
      </c>
    </row>
    <row r="10915" spans="2:13" ht="15" customHeight="1">
      <c r="C10915" s="28"/>
      <c r="D10915" s="28"/>
      <c r="E10915" s="28"/>
      <c r="F10915" s="34" t="s">
        <v>92</v>
      </c>
      <c r="G10915" s="35"/>
      <c r="H10915" s="33"/>
      <c r="I10915" s="45">
        <f>SUM(I10914)</f>
        <v>128600</v>
      </c>
    </row>
    <row r="10916" spans="2:13" ht="15" customHeight="1">
      <c r="C10916" s="27" t="s">
        <v>82</v>
      </c>
      <c r="D10916" s="27" t="s">
        <v>93</v>
      </c>
      <c r="E10916" s="28"/>
      <c r="F10916" s="28"/>
      <c r="G10916" s="28"/>
      <c r="H10916" s="33"/>
      <c r="I10916" s="36">
        <f>I10909+I10912+I10915</f>
        <v>728540</v>
      </c>
    </row>
    <row r="10917" spans="2:13" ht="15" customHeight="1">
      <c r="C10917" s="27" t="s">
        <v>83</v>
      </c>
      <c r="D10917" s="27" t="str">
        <f>+"Overhead &amp; Profit "&amp;$L$3*100&amp;"%"</f>
        <v>Overhead &amp; Profit 9,5%</v>
      </c>
      <c r="E10917" s="28"/>
      <c r="F10917" s="28"/>
      <c r="G10917" s="27">
        <f>$L$3</f>
        <v>9.5000000000000001E-2</v>
      </c>
      <c r="H10917" s="33"/>
      <c r="I10917" s="36">
        <f>G10917*I10916</f>
        <v>69211.3</v>
      </c>
    </row>
    <row r="10918" spans="2:13" ht="15" customHeight="1">
      <c r="B10918" s="37" t="str">
        <f>+$M$19&amp;J10918</f>
        <v>PAP5</v>
      </c>
      <c r="C10918" s="27" t="s">
        <v>1</v>
      </c>
      <c r="D10918" s="27" t="s">
        <v>94</v>
      </c>
      <c r="E10918" s="28"/>
      <c r="F10918" s="28"/>
      <c r="G10918" s="28"/>
      <c r="H10918" s="33"/>
      <c r="I10918" s="36">
        <f>SUM(I10916:I10917)</f>
        <v>797751.3</v>
      </c>
      <c r="J10918" s="21">
        <v>5</v>
      </c>
    </row>
    <row r="10919" spans="2:13" ht="15" customHeight="1">
      <c r="B10919" s="26"/>
    </row>
    <row r="10920" spans="2:13" ht="15" customHeight="1">
      <c r="B10920" s="26"/>
      <c r="C10920" s="21" t="str">
        <f>VLOOKUP(B10935,'REKAP ANALISA'!$C:$G,3,0)</f>
        <v>(K3) Pemasangan 1 buah Valve Ø 450 mm</v>
      </c>
    </row>
    <row r="10921" spans="2:13" ht="15" customHeight="1">
      <c r="C10921" s="27" t="s">
        <v>0</v>
      </c>
      <c r="D10921" s="27" t="s">
        <v>60</v>
      </c>
      <c r="E10921" s="27" t="s">
        <v>59</v>
      </c>
      <c r="F10921" s="27" t="s">
        <v>61</v>
      </c>
      <c r="G10921" s="27" t="s">
        <v>62</v>
      </c>
      <c r="H10921" s="27" t="s">
        <v>85</v>
      </c>
      <c r="I10921" s="27" t="s">
        <v>86</v>
      </c>
    </row>
    <row r="10922" spans="2:13">
      <c r="C10922" s="27" t="s">
        <v>14</v>
      </c>
      <c r="D10922" s="27" t="s">
        <v>87</v>
      </c>
      <c r="E10922" s="28"/>
      <c r="F10922" s="28"/>
      <c r="G10922" s="28"/>
      <c r="H10922" s="28"/>
      <c r="I10922" s="28"/>
      <c r="M10922" s="21"/>
    </row>
    <row r="10923" spans="2:13">
      <c r="C10923" s="28"/>
      <c r="D10923" s="27" t="s">
        <v>53</v>
      </c>
      <c r="E10923" s="27" t="s">
        <v>63</v>
      </c>
      <c r="F10923" s="29" t="s">
        <v>50</v>
      </c>
      <c r="G10923" s="27">
        <v>3.4289999999999998</v>
      </c>
      <c r="H10923" s="30">
        <f>VLOOKUP(E10923,UPAH!$C:$F,4,0)</f>
        <v>93000</v>
      </c>
      <c r="I10923" s="31">
        <f t="shared" ref="I10923:I10925" si="1336">+G10923*H10923</f>
        <v>318897</v>
      </c>
      <c r="M10923" s="21"/>
    </row>
    <row r="10924" spans="2:13" ht="15" customHeight="1">
      <c r="C10924" s="28"/>
      <c r="D10924" s="27" t="s">
        <v>2787</v>
      </c>
      <c r="E10924" s="27" t="s">
        <v>64</v>
      </c>
      <c r="F10924" s="29" t="s">
        <v>50</v>
      </c>
      <c r="G10924" s="27">
        <v>1.7150000000000001</v>
      </c>
      <c r="H10924" s="30">
        <f>VLOOKUP(E10924,UPAH!$C:$F,4,0)</f>
        <v>98000</v>
      </c>
      <c r="I10924" s="31">
        <f t="shared" si="1336"/>
        <v>168070</v>
      </c>
    </row>
    <row r="10925" spans="2:13" ht="15" customHeight="1">
      <c r="C10925" s="28"/>
      <c r="D10925" s="27" t="s">
        <v>49</v>
      </c>
      <c r="E10925" s="27" t="s">
        <v>66</v>
      </c>
      <c r="F10925" s="29" t="s">
        <v>50</v>
      </c>
      <c r="G10925" s="27">
        <v>0.34300000000000003</v>
      </c>
      <c r="H10925" s="30">
        <f>VLOOKUP(E10925,UPAH!$C:$F,4,0)</f>
        <v>111000</v>
      </c>
      <c r="I10925" s="31">
        <f t="shared" si="1336"/>
        <v>38073</v>
      </c>
    </row>
    <row r="10926" spans="2:13" ht="15" customHeight="1">
      <c r="C10926" s="28"/>
      <c r="D10926" s="28"/>
      <c r="E10926" s="28"/>
      <c r="F10926" s="34" t="s">
        <v>88</v>
      </c>
      <c r="G10926" s="35"/>
      <c r="H10926" s="33"/>
      <c r="I10926" s="45">
        <f>SUM(I10923:I10925)</f>
        <v>525040</v>
      </c>
    </row>
    <row r="10927" spans="2:13" ht="15" customHeight="1">
      <c r="C10927" s="27" t="s">
        <v>80</v>
      </c>
      <c r="D10927" s="27" t="s">
        <v>89</v>
      </c>
      <c r="E10927" s="28"/>
      <c r="F10927" s="28"/>
      <c r="G10927" s="28"/>
      <c r="H10927" s="33"/>
      <c r="I10927" s="28"/>
    </row>
    <row r="10928" spans="2:13" ht="15" customHeight="1">
      <c r="C10928" s="28"/>
      <c r="D10928" s="27" t="s">
        <v>2971</v>
      </c>
      <c r="E10928" s="27" t="s">
        <v>2972</v>
      </c>
      <c r="F10928" s="30" t="str">
        <f>VLOOKUP(E10928,MATERIAL!$C:$F,3,0)</f>
        <v>bh</v>
      </c>
      <c r="G10928" s="27">
        <v>1</v>
      </c>
      <c r="H10928" s="30">
        <f>VLOOKUP(E10928,MATERIAL!$C:$F,4,0)</f>
        <v>97500</v>
      </c>
      <c r="I10928" s="31">
        <f t="shared" ref="I10928" si="1337">+G10928*H10928</f>
        <v>97500</v>
      </c>
    </row>
    <row r="10929" spans="2:13" ht="15" customHeight="1">
      <c r="C10929" s="28"/>
      <c r="D10929" s="28"/>
      <c r="E10929" s="28"/>
      <c r="F10929" s="34" t="s">
        <v>90</v>
      </c>
      <c r="G10929" s="35"/>
      <c r="H10929" s="33"/>
      <c r="I10929" s="32">
        <f>SUM(I10928)</f>
        <v>97500</v>
      </c>
    </row>
    <row r="10930" spans="2:13" ht="15" customHeight="1">
      <c r="C10930" s="27" t="s">
        <v>81</v>
      </c>
      <c r="D10930" s="27" t="s">
        <v>91</v>
      </c>
      <c r="E10930" s="28"/>
      <c r="F10930" s="28"/>
      <c r="G10930" s="28"/>
      <c r="H10930" s="33"/>
      <c r="I10930" s="28"/>
    </row>
    <row r="10931" spans="2:13" ht="15" customHeight="1">
      <c r="C10931" s="28"/>
      <c r="D10931" s="27" t="s">
        <v>2790</v>
      </c>
      <c r="E10931" s="27" t="s">
        <v>2791</v>
      </c>
      <c r="F10931" s="27" t="s">
        <v>2792</v>
      </c>
      <c r="G10931" s="27">
        <v>1</v>
      </c>
      <c r="H10931" s="30">
        <f>VLOOKUP(E10931,[404]PERALATAN!$C:$F,4,0)</f>
        <v>128600</v>
      </c>
      <c r="I10931" s="31">
        <f t="shared" ref="I10931" si="1338">+G10931*H10931</f>
        <v>128600</v>
      </c>
    </row>
    <row r="10932" spans="2:13" ht="15" customHeight="1">
      <c r="C10932" s="28"/>
      <c r="D10932" s="28"/>
      <c r="E10932" s="28"/>
      <c r="F10932" s="34" t="s">
        <v>92</v>
      </c>
      <c r="G10932" s="35"/>
      <c r="H10932" s="33"/>
      <c r="I10932" s="45">
        <f>SUM(I10931)</f>
        <v>128600</v>
      </c>
    </row>
    <row r="10933" spans="2:13" ht="15" customHeight="1">
      <c r="C10933" s="27" t="s">
        <v>82</v>
      </c>
      <c r="D10933" s="27" t="s">
        <v>93</v>
      </c>
      <c r="E10933" s="28"/>
      <c r="F10933" s="28"/>
      <c r="G10933" s="28"/>
      <c r="H10933" s="33"/>
      <c r="I10933" s="36">
        <f>I10926+I10929+I10932</f>
        <v>751140</v>
      </c>
    </row>
    <row r="10934" spans="2:13" ht="15" customHeight="1">
      <c r="C10934" s="27" t="s">
        <v>83</v>
      </c>
      <c r="D10934" s="27" t="str">
        <f>+"Overhead &amp; Profit "&amp;$L$3*100&amp;"%"</f>
        <v>Overhead &amp; Profit 9,5%</v>
      </c>
      <c r="E10934" s="28"/>
      <c r="F10934" s="28"/>
      <c r="G10934" s="27">
        <f>$L$3</f>
        <v>9.5000000000000001E-2</v>
      </c>
      <c r="H10934" s="33"/>
      <c r="I10934" s="36">
        <f>G10934*I10933</f>
        <v>71358.3</v>
      </c>
    </row>
    <row r="10935" spans="2:13" ht="15" customHeight="1">
      <c r="B10935" s="37" t="str">
        <f>+$M$19&amp;J10935</f>
        <v>PAP6</v>
      </c>
      <c r="C10935" s="27" t="s">
        <v>1</v>
      </c>
      <c r="D10935" s="27" t="s">
        <v>94</v>
      </c>
      <c r="E10935" s="28"/>
      <c r="F10935" s="28"/>
      <c r="G10935" s="28"/>
      <c r="H10935" s="33"/>
      <c r="I10935" s="36">
        <f>SUM(I10933:I10934)</f>
        <v>822498.3</v>
      </c>
      <c r="J10935" s="21">
        <v>6</v>
      </c>
    </row>
    <row r="10936" spans="2:13" ht="15" customHeight="1">
      <c r="B10936" s="26"/>
    </row>
    <row r="10937" spans="2:13" ht="15" customHeight="1">
      <c r="B10937" s="26"/>
      <c r="C10937" s="21" t="str">
        <f>VLOOKUP(B10952,'REKAP ANALISA'!$C:$G,3,0)</f>
        <v>(K3) Pemasangan 1 buah Valve Ø 500 mm</v>
      </c>
    </row>
    <row r="10938" spans="2:13" ht="15" customHeight="1">
      <c r="C10938" s="27" t="s">
        <v>0</v>
      </c>
      <c r="D10938" s="27" t="s">
        <v>60</v>
      </c>
      <c r="E10938" s="27" t="s">
        <v>59</v>
      </c>
      <c r="F10938" s="27" t="s">
        <v>61</v>
      </c>
      <c r="G10938" s="27" t="s">
        <v>62</v>
      </c>
      <c r="H10938" s="27" t="s">
        <v>85</v>
      </c>
      <c r="I10938" s="27" t="s">
        <v>86</v>
      </c>
    </row>
    <row r="10939" spans="2:13">
      <c r="C10939" s="27" t="s">
        <v>14</v>
      </c>
      <c r="D10939" s="27" t="s">
        <v>87</v>
      </c>
      <c r="E10939" s="28"/>
      <c r="F10939" s="28"/>
      <c r="G10939" s="28"/>
      <c r="H10939" s="28"/>
      <c r="I10939" s="28"/>
      <c r="M10939" s="21"/>
    </row>
    <row r="10940" spans="2:13">
      <c r="C10940" s="28"/>
      <c r="D10940" s="27" t="s">
        <v>53</v>
      </c>
      <c r="E10940" s="27" t="s">
        <v>63</v>
      </c>
      <c r="F10940" s="29" t="s">
        <v>50</v>
      </c>
      <c r="G10940" s="27">
        <v>4</v>
      </c>
      <c r="H10940" s="30">
        <f>VLOOKUP(E10940,UPAH!$C:$F,4,0)</f>
        <v>93000</v>
      </c>
      <c r="I10940" s="31">
        <f t="shared" ref="I10940:I10942" si="1339">+G10940*H10940</f>
        <v>372000</v>
      </c>
      <c r="M10940" s="21"/>
    </row>
    <row r="10941" spans="2:13" ht="15" customHeight="1">
      <c r="C10941" s="28"/>
      <c r="D10941" s="27" t="s">
        <v>2787</v>
      </c>
      <c r="E10941" s="27" t="s">
        <v>64</v>
      </c>
      <c r="F10941" s="29" t="s">
        <v>50</v>
      </c>
      <c r="G10941" s="27">
        <v>2</v>
      </c>
      <c r="H10941" s="30">
        <f>VLOOKUP(E10941,UPAH!$C:$F,4,0)</f>
        <v>98000</v>
      </c>
      <c r="I10941" s="31">
        <f t="shared" si="1339"/>
        <v>196000</v>
      </c>
    </row>
    <row r="10942" spans="2:13" ht="15" customHeight="1">
      <c r="C10942" s="28"/>
      <c r="D10942" s="27" t="s">
        <v>49</v>
      </c>
      <c r="E10942" s="27" t="s">
        <v>66</v>
      </c>
      <c r="F10942" s="29" t="s">
        <v>50</v>
      </c>
      <c r="G10942" s="27">
        <v>0.4</v>
      </c>
      <c r="H10942" s="30">
        <f>VLOOKUP(E10942,UPAH!$C:$F,4,0)</f>
        <v>111000</v>
      </c>
      <c r="I10942" s="31">
        <f t="shared" si="1339"/>
        <v>44400</v>
      </c>
    </row>
    <row r="10943" spans="2:13" ht="15" customHeight="1">
      <c r="C10943" s="28"/>
      <c r="D10943" s="28"/>
      <c r="E10943" s="28"/>
      <c r="F10943" s="34" t="s">
        <v>88</v>
      </c>
      <c r="G10943" s="35"/>
      <c r="H10943" s="33"/>
      <c r="I10943" s="45">
        <f>SUM(I10940:I10942)</f>
        <v>612400</v>
      </c>
    </row>
    <row r="10944" spans="2:13" ht="15" customHeight="1">
      <c r="C10944" s="27" t="s">
        <v>80</v>
      </c>
      <c r="D10944" s="27" t="s">
        <v>89</v>
      </c>
      <c r="E10944" s="28"/>
      <c r="F10944" s="28"/>
      <c r="G10944" s="28"/>
      <c r="H10944" s="33"/>
      <c r="I10944" s="28"/>
    </row>
    <row r="10945" spans="2:13" ht="15" customHeight="1">
      <c r="C10945" s="28"/>
      <c r="D10945" s="27" t="s">
        <v>2973</v>
      </c>
      <c r="E10945" s="27" t="s">
        <v>2974</v>
      </c>
      <c r="F10945" s="30" t="str">
        <f>VLOOKUP(E10945,MATERIAL!$C:$F,3,0)</f>
        <v>bh</v>
      </c>
      <c r="G10945" s="27">
        <v>1</v>
      </c>
      <c r="H10945" s="30">
        <f>VLOOKUP(E10945,MATERIAL!$C:$F,4,0)</f>
        <v>109300</v>
      </c>
      <c r="I10945" s="31">
        <f t="shared" ref="I10945" si="1340">+G10945*H10945</f>
        <v>109300</v>
      </c>
    </row>
    <row r="10946" spans="2:13" ht="15" customHeight="1">
      <c r="C10946" s="28"/>
      <c r="D10946" s="28"/>
      <c r="E10946" s="28"/>
      <c r="F10946" s="34" t="s">
        <v>90</v>
      </c>
      <c r="G10946" s="35"/>
      <c r="H10946" s="33"/>
      <c r="I10946" s="32">
        <f>SUM(I10945)</f>
        <v>109300</v>
      </c>
    </row>
    <row r="10947" spans="2:13" ht="15" customHeight="1">
      <c r="C10947" s="27" t="s">
        <v>81</v>
      </c>
      <c r="D10947" s="27" t="s">
        <v>91</v>
      </c>
      <c r="E10947" s="28"/>
      <c r="F10947" s="28"/>
      <c r="G10947" s="28"/>
      <c r="H10947" s="33"/>
      <c r="I10947" s="28"/>
    </row>
    <row r="10948" spans="2:13" ht="15" customHeight="1">
      <c r="C10948" s="28"/>
      <c r="D10948" s="27" t="s">
        <v>2790</v>
      </c>
      <c r="E10948" s="27" t="s">
        <v>2791</v>
      </c>
      <c r="F10948" s="27" t="s">
        <v>2792</v>
      </c>
      <c r="G10948" s="27">
        <v>1</v>
      </c>
      <c r="H10948" s="30">
        <f>VLOOKUP(E10948,[404]PERALATAN!$C:$F,4,0)</f>
        <v>128600</v>
      </c>
      <c r="I10948" s="31">
        <f t="shared" ref="I10948" si="1341">+G10948*H10948</f>
        <v>128600</v>
      </c>
    </row>
    <row r="10949" spans="2:13" ht="15" customHeight="1">
      <c r="C10949" s="28"/>
      <c r="D10949" s="28"/>
      <c r="E10949" s="28"/>
      <c r="F10949" s="34" t="s">
        <v>92</v>
      </c>
      <c r="G10949" s="35"/>
      <c r="H10949" s="33"/>
      <c r="I10949" s="45">
        <f>SUM(I10948)</f>
        <v>128600</v>
      </c>
    </row>
    <row r="10950" spans="2:13" ht="15" customHeight="1">
      <c r="C10950" s="27" t="s">
        <v>82</v>
      </c>
      <c r="D10950" s="27" t="s">
        <v>93</v>
      </c>
      <c r="E10950" s="28"/>
      <c r="F10950" s="28"/>
      <c r="G10950" s="28"/>
      <c r="H10950" s="33"/>
      <c r="I10950" s="36">
        <f>I10943+I10946+I10949</f>
        <v>850300</v>
      </c>
    </row>
    <row r="10951" spans="2:13" ht="15" customHeight="1">
      <c r="C10951" s="27" t="s">
        <v>83</v>
      </c>
      <c r="D10951" s="27" t="str">
        <f>+"Overhead &amp; Profit "&amp;$L$3*100&amp;"%"</f>
        <v>Overhead &amp; Profit 9,5%</v>
      </c>
      <c r="E10951" s="28"/>
      <c r="F10951" s="28"/>
      <c r="G10951" s="27">
        <f>$L$3</f>
        <v>9.5000000000000001E-2</v>
      </c>
      <c r="H10951" s="33"/>
      <c r="I10951" s="36">
        <f>G10951*I10950</f>
        <v>80778.5</v>
      </c>
    </row>
    <row r="10952" spans="2:13" ht="15" customHeight="1">
      <c r="B10952" s="37" t="str">
        <f>+$M$19&amp;J10952</f>
        <v>PAP7</v>
      </c>
      <c r="C10952" s="27" t="s">
        <v>1</v>
      </c>
      <c r="D10952" s="27" t="s">
        <v>94</v>
      </c>
      <c r="E10952" s="28"/>
      <c r="F10952" s="28"/>
      <c r="G10952" s="28"/>
      <c r="H10952" s="33"/>
      <c r="I10952" s="36">
        <f>SUM(I10950:I10951)</f>
        <v>931078.5</v>
      </c>
      <c r="J10952" s="21">
        <v>7</v>
      </c>
    </row>
    <row r="10953" spans="2:13" ht="15" customHeight="1">
      <c r="B10953" s="26"/>
    </row>
    <row r="10954" spans="2:13" ht="15" customHeight="1">
      <c r="B10954" s="26"/>
      <c r="C10954" s="21" t="str">
        <f>VLOOKUP(B10970,'REKAP ANALISA'!$C:$G,3,0)</f>
        <v>(K3) Pemasangan 1 buah Valve Ø 600 mm</v>
      </c>
    </row>
    <row r="10955" spans="2:13" ht="15" customHeight="1">
      <c r="C10955" s="27" t="s">
        <v>0</v>
      </c>
      <c r="D10955" s="27" t="s">
        <v>60</v>
      </c>
      <c r="E10955" s="27" t="s">
        <v>59</v>
      </c>
      <c r="F10955" s="27" t="s">
        <v>61</v>
      </c>
      <c r="G10955" s="27" t="s">
        <v>62</v>
      </c>
      <c r="H10955" s="27" t="s">
        <v>85</v>
      </c>
      <c r="I10955" s="27" t="s">
        <v>86</v>
      </c>
    </row>
    <row r="10956" spans="2:13">
      <c r="C10956" s="27" t="s">
        <v>14</v>
      </c>
      <c r="D10956" s="27" t="s">
        <v>87</v>
      </c>
      <c r="E10956" s="28"/>
      <c r="F10956" s="28"/>
      <c r="G10956" s="28"/>
      <c r="H10956" s="28"/>
      <c r="I10956" s="28"/>
      <c r="M10956" s="21"/>
    </row>
    <row r="10957" spans="2:13">
      <c r="C10957" s="28"/>
      <c r="D10957" s="27" t="s">
        <v>53</v>
      </c>
      <c r="E10957" s="27" t="s">
        <v>63</v>
      </c>
      <c r="F10957" s="29" t="s">
        <v>50</v>
      </c>
      <c r="G10957" s="27">
        <v>1.421</v>
      </c>
      <c r="H10957" s="30">
        <f>VLOOKUP(E10957,UPAH!$C:$F,4,0)</f>
        <v>93000</v>
      </c>
      <c r="I10957" s="31">
        <f t="shared" ref="I10957:I10959" si="1342">+G10957*H10957</f>
        <v>132153</v>
      </c>
      <c r="M10957" s="21"/>
    </row>
    <row r="10958" spans="2:13" ht="15" customHeight="1">
      <c r="C10958" s="28"/>
      <c r="D10958" s="27" t="s">
        <v>2787</v>
      </c>
      <c r="E10958" s="27" t="s">
        <v>64</v>
      </c>
      <c r="F10958" s="29" t="s">
        <v>50</v>
      </c>
      <c r="G10958" s="27">
        <v>0.71099999999999997</v>
      </c>
      <c r="H10958" s="30">
        <f>VLOOKUP(E10958,UPAH!$C:$F,4,0)</f>
        <v>98000</v>
      </c>
      <c r="I10958" s="31">
        <f t="shared" si="1342"/>
        <v>69678</v>
      </c>
    </row>
    <row r="10959" spans="2:13" ht="15" customHeight="1">
      <c r="C10959" s="28"/>
      <c r="D10959" s="27" t="s">
        <v>49</v>
      </c>
      <c r="E10959" s="27" t="s">
        <v>66</v>
      </c>
      <c r="F10959" s="29" t="s">
        <v>50</v>
      </c>
      <c r="G10959" s="27">
        <v>0.14199999999999999</v>
      </c>
      <c r="H10959" s="30">
        <f>VLOOKUP(E10959,UPAH!$C:$F,4,0)</f>
        <v>111000</v>
      </c>
      <c r="I10959" s="31">
        <f t="shared" si="1342"/>
        <v>15761.999999999998</v>
      </c>
    </row>
    <row r="10960" spans="2:13" ht="15" customHeight="1">
      <c r="C10960" s="28"/>
      <c r="D10960" s="28"/>
      <c r="E10960" s="28"/>
      <c r="F10960" s="34" t="s">
        <v>88</v>
      </c>
      <c r="G10960" s="35"/>
      <c r="H10960" s="33"/>
      <c r="I10960" s="32">
        <f>SUM(I10957:I10959)</f>
        <v>217593</v>
      </c>
    </row>
    <row r="10961" spans="2:13" ht="15" customHeight="1">
      <c r="C10961" s="27" t="s">
        <v>80</v>
      </c>
      <c r="D10961" s="27" t="s">
        <v>89</v>
      </c>
      <c r="E10961" s="28"/>
      <c r="F10961" s="28"/>
      <c r="G10961" s="28"/>
      <c r="H10961" s="33"/>
      <c r="I10961" s="28"/>
    </row>
    <row r="10962" spans="2:13" ht="15" customHeight="1">
      <c r="C10962" s="28"/>
      <c r="D10962" s="27" t="s">
        <v>2975</v>
      </c>
      <c r="E10962" s="27" t="s">
        <v>2976</v>
      </c>
      <c r="F10962" s="30" t="str">
        <f>VLOOKUP(E10962,MATERIAL!$C:$F,3,0)</f>
        <v>bh</v>
      </c>
      <c r="G10962" s="27">
        <v>1</v>
      </c>
      <c r="H10962" s="30">
        <f>VLOOKUP(E10962,MATERIAL!$C:$F,4,0)</f>
        <v>144500</v>
      </c>
      <c r="I10962" s="31">
        <f t="shared" ref="I10962" si="1343">+G10962*H10962</f>
        <v>144500</v>
      </c>
    </row>
    <row r="10963" spans="2:13" ht="15" customHeight="1">
      <c r="C10963" s="28"/>
      <c r="D10963" s="28"/>
      <c r="E10963" s="28"/>
      <c r="F10963" s="34" t="s">
        <v>90</v>
      </c>
      <c r="G10963" s="35"/>
      <c r="H10963" s="33"/>
      <c r="I10963" s="32">
        <f>SUM(I10962)</f>
        <v>144500</v>
      </c>
    </row>
    <row r="10964" spans="2:13" ht="15" customHeight="1">
      <c r="C10964" s="27" t="s">
        <v>81</v>
      </c>
      <c r="D10964" s="27" t="s">
        <v>91</v>
      </c>
      <c r="E10964" s="28"/>
      <c r="F10964" s="28"/>
      <c r="G10964" s="28"/>
      <c r="H10964" s="33"/>
      <c r="I10964" s="28"/>
    </row>
    <row r="10965" spans="2:13" ht="15" customHeight="1">
      <c r="C10965" s="28"/>
      <c r="D10965" s="27" t="s">
        <v>2790</v>
      </c>
      <c r="E10965" s="27" t="s">
        <v>2791</v>
      </c>
      <c r="F10965" s="27" t="s">
        <v>2792</v>
      </c>
      <c r="G10965" s="27">
        <v>0.6</v>
      </c>
      <c r="H10965" s="30">
        <f>VLOOKUP(E10965,[404]PERALATAN!$C:$F,4,0)</f>
        <v>128600</v>
      </c>
      <c r="I10965" s="31">
        <f t="shared" ref="I10965:I10966" si="1344">+G10965*H10965</f>
        <v>77160</v>
      </c>
    </row>
    <row r="10966" spans="2:13" ht="15" customHeight="1">
      <c r="C10966" s="28"/>
      <c r="D10966" s="27" t="s">
        <v>2977</v>
      </c>
      <c r="E10966" s="27" t="s">
        <v>2978</v>
      </c>
      <c r="F10966" s="27" t="s">
        <v>2792</v>
      </c>
      <c r="G10966" s="27">
        <v>0.3</v>
      </c>
      <c r="H10966" s="30">
        <f>VLOOKUP(E10966,[404]PERALATAN!$C:$F,4,0)</f>
        <v>1826700</v>
      </c>
      <c r="I10966" s="31">
        <f t="shared" si="1344"/>
        <v>548010</v>
      </c>
    </row>
    <row r="10967" spans="2:13" ht="15" customHeight="1">
      <c r="C10967" s="28"/>
      <c r="D10967" s="28"/>
      <c r="E10967" s="28"/>
      <c r="F10967" s="34" t="s">
        <v>92</v>
      </c>
      <c r="G10967" s="35"/>
      <c r="H10967" s="33"/>
      <c r="I10967" s="32">
        <f>SUM(I10965:I10966)</f>
        <v>625170</v>
      </c>
    </row>
    <row r="10968" spans="2:13" ht="15" customHeight="1">
      <c r="C10968" s="27" t="s">
        <v>82</v>
      </c>
      <c r="D10968" s="27" t="s">
        <v>93</v>
      </c>
      <c r="E10968" s="28"/>
      <c r="F10968" s="28"/>
      <c r="G10968" s="28"/>
      <c r="H10968" s="33"/>
      <c r="I10968" s="36">
        <f>I10960+I10963+I10967</f>
        <v>987263</v>
      </c>
    </row>
    <row r="10969" spans="2:13" ht="15" customHeight="1">
      <c r="C10969" s="27" t="s">
        <v>83</v>
      </c>
      <c r="D10969" s="27" t="str">
        <f>+"Overhead &amp; Profit "&amp;$L$3*100&amp;"%"</f>
        <v>Overhead &amp; Profit 9,5%</v>
      </c>
      <c r="E10969" s="28"/>
      <c r="F10969" s="28"/>
      <c r="G10969" s="27">
        <f>$L$3</f>
        <v>9.5000000000000001E-2</v>
      </c>
      <c r="H10969" s="33"/>
      <c r="I10969" s="36">
        <f>G10969*I10968</f>
        <v>93789.985000000001</v>
      </c>
    </row>
    <row r="10970" spans="2:13" ht="15" customHeight="1">
      <c r="B10970" s="37" t="str">
        <f>+$M$19&amp;J10970</f>
        <v>PAP8</v>
      </c>
      <c r="C10970" s="27" t="s">
        <v>1</v>
      </c>
      <c r="D10970" s="27" t="s">
        <v>94</v>
      </c>
      <c r="E10970" s="28"/>
      <c r="F10970" s="28"/>
      <c r="G10970" s="28"/>
      <c r="H10970" s="33"/>
      <c r="I10970" s="36">
        <f>SUM(I10968:I10969)</f>
        <v>1081052.9850000001</v>
      </c>
      <c r="J10970" s="21">
        <v>8</v>
      </c>
    </row>
    <row r="10971" spans="2:13" ht="15" customHeight="1">
      <c r="B10971" s="26"/>
    </row>
    <row r="10972" spans="2:13" ht="15" customHeight="1">
      <c r="B10972" s="26"/>
      <c r="C10972" s="21" t="str">
        <f>VLOOKUP(B10988,'REKAP ANALISA'!$C:$G,3,0)</f>
        <v>(K3) Pemasangan 1 buah Valve Ø 700 mm</v>
      </c>
    </row>
    <row r="10973" spans="2:13">
      <c r="C10973" s="27" t="s">
        <v>0</v>
      </c>
      <c r="D10973" s="27" t="s">
        <v>60</v>
      </c>
      <c r="E10973" s="27" t="s">
        <v>59</v>
      </c>
      <c r="F10973" s="27" t="s">
        <v>61</v>
      </c>
      <c r="G10973" s="27" t="s">
        <v>62</v>
      </c>
      <c r="H10973" s="27" t="s">
        <v>85</v>
      </c>
      <c r="I10973" s="27" t="s">
        <v>86</v>
      </c>
      <c r="M10973" s="21"/>
    </row>
    <row r="10974" spans="2:13">
      <c r="C10974" s="27" t="s">
        <v>14</v>
      </c>
      <c r="D10974" s="27" t="s">
        <v>87</v>
      </c>
      <c r="E10974" s="28"/>
      <c r="F10974" s="28"/>
      <c r="G10974" s="28"/>
      <c r="H10974" s="28"/>
      <c r="I10974" s="28"/>
      <c r="M10974" s="21"/>
    </row>
    <row r="10975" spans="2:13" ht="15" customHeight="1">
      <c r="C10975" s="28"/>
      <c r="D10975" s="27" t="s">
        <v>53</v>
      </c>
      <c r="E10975" s="27" t="s">
        <v>63</v>
      </c>
      <c r="F10975" s="29" t="s">
        <v>50</v>
      </c>
      <c r="G10975" s="27">
        <v>1.429</v>
      </c>
      <c r="H10975" s="30">
        <f>VLOOKUP(E10975,UPAH!$C:$F,4,0)</f>
        <v>93000</v>
      </c>
      <c r="I10975" s="31">
        <f t="shared" ref="I10975:I10977" si="1345">+G10975*H10975</f>
        <v>132897</v>
      </c>
    </row>
    <row r="10976" spans="2:13" ht="15" customHeight="1">
      <c r="C10976" s="28"/>
      <c r="D10976" s="27" t="s">
        <v>2787</v>
      </c>
      <c r="E10976" s="27" t="s">
        <v>64</v>
      </c>
      <c r="F10976" s="29" t="s">
        <v>50</v>
      </c>
      <c r="G10976" s="27">
        <v>0.71499999999999997</v>
      </c>
      <c r="H10976" s="30">
        <f>VLOOKUP(E10976,UPAH!$C:$F,4,0)</f>
        <v>98000</v>
      </c>
      <c r="I10976" s="31">
        <f t="shared" si="1345"/>
        <v>70070</v>
      </c>
    </row>
    <row r="10977" spans="2:13" ht="15" customHeight="1">
      <c r="C10977" s="28"/>
      <c r="D10977" s="27" t="s">
        <v>49</v>
      </c>
      <c r="E10977" s="27" t="s">
        <v>66</v>
      </c>
      <c r="F10977" s="29" t="s">
        <v>50</v>
      </c>
      <c r="G10977" s="27">
        <v>0.14299999999999999</v>
      </c>
      <c r="H10977" s="30">
        <f>VLOOKUP(E10977,UPAH!$C:$F,4,0)</f>
        <v>111000</v>
      </c>
      <c r="I10977" s="31">
        <f t="shared" si="1345"/>
        <v>15872.999999999998</v>
      </c>
    </row>
    <row r="10978" spans="2:13" ht="15" customHeight="1">
      <c r="C10978" s="28"/>
      <c r="D10978" s="28"/>
      <c r="E10978" s="28"/>
      <c r="F10978" s="34" t="s">
        <v>88</v>
      </c>
      <c r="G10978" s="35"/>
      <c r="H10978" s="33"/>
      <c r="I10978" s="32">
        <f>SUM(I10975:I10977)</f>
        <v>218840</v>
      </c>
    </row>
    <row r="10979" spans="2:13" ht="15" customHeight="1">
      <c r="C10979" s="27" t="s">
        <v>80</v>
      </c>
      <c r="D10979" s="27" t="s">
        <v>89</v>
      </c>
      <c r="E10979" s="28"/>
      <c r="F10979" s="28"/>
      <c r="G10979" s="28"/>
      <c r="H10979" s="33"/>
      <c r="I10979" s="28"/>
    </row>
    <row r="10980" spans="2:13" ht="15" customHeight="1">
      <c r="C10980" s="28"/>
      <c r="D10980" s="27" t="s">
        <v>2979</v>
      </c>
      <c r="E10980" s="27" t="s">
        <v>2980</v>
      </c>
      <c r="F10980" s="30" t="str">
        <f>VLOOKUP(E10980,MATERIAL!$C:$F,3,0)</f>
        <v>bh</v>
      </c>
      <c r="G10980" s="27">
        <v>1</v>
      </c>
      <c r="H10980" s="30">
        <f>VLOOKUP(E10980,MATERIAL!$C:$F,4,0)</f>
        <v>185400</v>
      </c>
      <c r="I10980" s="31">
        <f t="shared" ref="I10980" si="1346">+G10980*H10980</f>
        <v>185400</v>
      </c>
    </row>
    <row r="10981" spans="2:13" ht="15" customHeight="1">
      <c r="C10981" s="28"/>
      <c r="D10981" s="28"/>
      <c r="E10981" s="28"/>
      <c r="F10981" s="34" t="s">
        <v>90</v>
      </c>
      <c r="G10981" s="35"/>
      <c r="H10981" s="33"/>
      <c r="I10981" s="32">
        <f>SUM(I10980)</f>
        <v>185400</v>
      </c>
    </row>
    <row r="10982" spans="2:13" ht="15" customHeight="1">
      <c r="C10982" s="27" t="s">
        <v>81</v>
      </c>
      <c r="D10982" s="27" t="s">
        <v>91</v>
      </c>
      <c r="E10982" s="28"/>
      <c r="F10982" s="28"/>
      <c r="G10982" s="28"/>
      <c r="H10982" s="33"/>
      <c r="I10982" s="28"/>
    </row>
    <row r="10983" spans="2:13" ht="15" customHeight="1">
      <c r="C10983" s="28"/>
      <c r="D10983" s="27" t="s">
        <v>2790</v>
      </c>
      <c r="E10983" s="27" t="s">
        <v>2791</v>
      </c>
      <c r="F10983" s="27" t="s">
        <v>2792</v>
      </c>
      <c r="G10983" s="27">
        <v>0.5</v>
      </c>
      <c r="H10983" s="30">
        <f>VLOOKUP(E10983,[404]PERALATAN!$C:$F,4,0)</f>
        <v>128600</v>
      </c>
      <c r="I10983" s="31">
        <f t="shared" ref="I10983:I10984" si="1347">+G10983*H10983</f>
        <v>64300</v>
      </c>
    </row>
    <row r="10984" spans="2:13" ht="15" customHeight="1">
      <c r="C10984" s="28"/>
      <c r="D10984" s="27" t="s">
        <v>2977</v>
      </c>
      <c r="E10984" s="27" t="s">
        <v>2978</v>
      </c>
      <c r="F10984" s="27" t="s">
        <v>2792</v>
      </c>
      <c r="G10984" s="27">
        <v>0.5</v>
      </c>
      <c r="H10984" s="30">
        <f>VLOOKUP(E10984,[404]PERALATAN!$C:$F,4,0)</f>
        <v>1826700</v>
      </c>
      <c r="I10984" s="31">
        <f t="shared" si="1347"/>
        <v>913350</v>
      </c>
    </row>
    <row r="10985" spans="2:13" ht="15" customHeight="1">
      <c r="C10985" s="28"/>
      <c r="D10985" s="28"/>
      <c r="E10985" s="28"/>
      <c r="F10985" s="34" t="s">
        <v>92</v>
      </c>
      <c r="G10985" s="35"/>
      <c r="H10985" s="33"/>
      <c r="I10985" s="32">
        <f>SUM(I10983:I10984)</f>
        <v>977650</v>
      </c>
    </row>
    <row r="10986" spans="2:13" ht="15" customHeight="1">
      <c r="C10986" s="27" t="s">
        <v>82</v>
      </c>
      <c r="D10986" s="27" t="s">
        <v>93</v>
      </c>
      <c r="E10986" s="28"/>
      <c r="F10986" s="28"/>
      <c r="G10986" s="28"/>
      <c r="H10986" s="33"/>
      <c r="I10986" s="36">
        <f>I10978+I10981+I10985</f>
        <v>1381890</v>
      </c>
    </row>
    <row r="10987" spans="2:13" ht="15" customHeight="1">
      <c r="C10987" s="27" t="s">
        <v>83</v>
      </c>
      <c r="D10987" s="27" t="str">
        <f>+"Overhead &amp; Profit "&amp;$L$3*100&amp;"%"</f>
        <v>Overhead &amp; Profit 9,5%</v>
      </c>
      <c r="E10987" s="28"/>
      <c r="F10987" s="28"/>
      <c r="G10987" s="27">
        <f>$L$3</f>
        <v>9.5000000000000001E-2</v>
      </c>
      <c r="H10987" s="33"/>
      <c r="I10987" s="36">
        <f>G10987*I10986</f>
        <v>131279.54999999999</v>
      </c>
    </row>
    <row r="10988" spans="2:13" ht="15" customHeight="1">
      <c r="B10988" s="37" t="str">
        <f>+$M$19&amp;J10988</f>
        <v>PAP9</v>
      </c>
      <c r="C10988" s="27" t="s">
        <v>1</v>
      </c>
      <c r="D10988" s="27" t="s">
        <v>94</v>
      </c>
      <c r="E10988" s="28"/>
      <c r="F10988" s="28"/>
      <c r="G10988" s="28"/>
      <c r="H10988" s="33"/>
      <c r="I10988" s="36">
        <f>SUM(I10986:I10987)</f>
        <v>1513169.55</v>
      </c>
      <c r="J10988" s="21">
        <v>9</v>
      </c>
    </row>
    <row r="10989" spans="2:13" ht="15" customHeight="1">
      <c r="B10989" s="26"/>
    </row>
    <row r="10990" spans="2:13" ht="15" customHeight="1">
      <c r="B10990" s="26"/>
      <c r="C10990" s="21" t="str">
        <f>VLOOKUP(B11006,'REKAP ANALISA'!$C:$G,3,0)</f>
        <v>(K3) Pemasangan 1 buah Valve Ø 800 mm</v>
      </c>
    </row>
    <row r="10991" spans="2:13">
      <c r="C10991" s="27" t="s">
        <v>0</v>
      </c>
      <c r="D10991" s="27" t="s">
        <v>60</v>
      </c>
      <c r="E10991" s="27" t="s">
        <v>59</v>
      </c>
      <c r="F10991" s="27" t="s">
        <v>61</v>
      </c>
      <c r="G10991" s="27" t="s">
        <v>62</v>
      </c>
      <c r="H10991" s="27" t="s">
        <v>85</v>
      </c>
      <c r="I10991" s="27" t="s">
        <v>86</v>
      </c>
      <c r="M10991" s="21"/>
    </row>
    <row r="10992" spans="2:13">
      <c r="C10992" s="27" t="s">
        <v>14</v>
      </c>
      <c r="D10992" s="27" t="s">
        <v>87</v>
      </c>
      <c r="E10992" s="28"/>
      <c r="F10992" s="28"/>
      <c r="G10992" s="28"/>
      <c r="H10992" s="28"/>
      <c r="I10992" s="28"/>
      <c r="M10992" s="21"/>
    </row>
    <row r="10993" spans="2:10" ht="15" customHeight="1">
      <c r="C10993" s="28"/>
      <c r="D10993" s="27" t="s">
        <v>53</v>
      </c>
      <c r="E10993" s="27" t="s">
        <v>63</v>
      </c>
      <c r="F10993" s="29" t="s">
        <v>50</v>
      </c>
      <c r="G10993" s="27">
        <v>1.786</v>
      </c>
      <c r="H10993" s="30">
        <f>VLOOKUP(E10993,UPAH!$C:$F,4,0)</f>
        <v>93000</v>
      </c>
      <c r="I10993" s="31">
        <f t="shared" ref="I10993:I10995" si="1348">+G10993*H10993</f>
        <v>166098</v>
      </c>
    </row>
    <row r="10994" spans="2:10" ht="15" customHeight="1">
      <c r="C10994" s="28"/>
      <c r="D10994" s="27" t="s">
        <v>2787</v>
      </c>
      <c r="E10994" s="27" t="s">
        <v>64</v>
      </c>
      <c r="F10994" s="29" t="s">
        <v>50</v>
      </c>
      <c r="G10994" s="27">
        <v>0.89300000000000002</v>
      </c>
      <c r="H10994" s="30">
        <f>VLOOKUP(E10994,UPAH!$C:$F,4,0)</f>
        <v>98000</v>
      </c>
      <c r="I10994" s="31">
        <f t="shared" si="1348"/>
        <v>87514</v>
      </c>
    </row>
    <row r="10995" spans="2:10" ht="15" customHeight="1">
      <c r="C10995" s="28"/>
      <c r="D10995" s="27" t="s">
        <v>49</v>
      </c>
      <c r="E10995" s="27" t="s">
        <v>66</v>
      </c>
      <c r="F10995" s="29" t="s">
        <v>50</v>
      </c>
      <c r="G10995" s="27">
        <v>0.17899999999999999</v>
      </c>
      <c r="H10995" s="30">
        <f>VLOOKUP(E10995,UPAH!$C:$F,4,0)</f>
        <v>111000</v>
      </c>
      <c r="I10995" s="31">
        <f t="shared" si="1348"/>
        <v>19869</v>
      </c>
    </row>
    <row r="10996" spans="2:10" ht="15" customHeight="1">
      <c r="C10996" s="28"/>
      <c r="D10996" s="28"/>
      <c r="E10996" s="28"/>
      <c r="F10996" s="34" t="s">
        <v>88</v>
      </c>
      <c r="G10996" s="35"/>
      <c r="H10996" s="33"/>
      <c r="I10996" s="32">
        <f>SUM(I10993:I10995)</f>
        <v>273481</v>
      </c>
    </row>
    <row r="10997" spans="2:10" ht="15" customHeight="1">
      <c r="C10997" s="27" t="s">
        <v>80</v>
      </c>
      <c r="D10997" s="27" t="s">
        <v>89</v>
      </c>
      <c r="E10997" s="28"/>
      <c r="F10997" s="28"/>
      <c r="G10997" s="28"/>
      <c r="H10997" s="33"/>
      <c r="I10997" s="28"/>
    </row>
    <row r="10998" spans="2:10" ht="15" customHeight="1">
      <c r="C10998" s="28"/>
      <c r="D10998" s="27" t="s">
        <v>2981</v>
      </c>
      <c r="E10998" s="27" t="s">
        <v>2982</v>
      </c>
      <c r="F10998" s="30" t="str">
        <f>VLOOKUP(E10998,MATERIAL!$C:$F,3,0)</f>
        <v>bh</v>
      </c>
      <c r="G10998" s="27">
        <v>1</v>
      </c>
      <c r="H10998" s="30">
        <f>VLOOKUP(E10998,MATERIAL!$C:$F,4,0)</f>
        <v>245100</v>
      </c>
      <c r="I10998" s="31">
        <f t="shared" ref="I10998" si="1349">+G10998*H10998</f>
        <v>245100</v>
      </c>
    </row>
    <row r="10999" spans="2:10" ht="15" customHeight="1">
      <c r="C10999" s="28"/>
      <c r="D10999" s="28"/>
      <c r="E10999" s="28"/>
      <c r="F10999" s="34" t="s">
        <v>90</v>
      </c>
      <c r="G10999" s="35"/>
      <c r="H10999" s="33"/>
      <c r="I10999" s="32">
        <f>SUM(I10998)</f>
        <v>245100</v>
      </c>
    </row>
    <row r="11000" spans="2:10" ht="15" customHeight="1">
      <c r="C11000" s="27" t="s">
        <v>81</v>
      </c>
      <c r="D11000" s="27" t="s">
        <v>91</v>
      </c>
      <c r="E11000" s="28"/>
      <c r="F11000" s="28"/>
      <c r="G11000" s="28"/>
      <c r="H11000" s="33"/>
      <c r="I11000" s="28"/>
    </row>
    <row r="11001" spans="2:10" ht="15" customHeight="1">
      <c r="C11001" s="28"/>
      <c r="D11001" s="27" t="s">
        <v>2790</v>
      </c>
      <c r="E11001" s="27" t="s">
        <v>2791</v>
      </c>
      <c r="F11001" s="27" t="s">
        <v>2792</v>
      </c>
      <c r="G11001" s="27">
        <v>0.5</v>
      </c>
      <c r="H11001" s="30">
        <f>VLOOKUP(E11001,[404]PERALATAN!$C:$F,4,0)</f>
        <v>128600</v>
      </c>
      <c r="I11001" s="31">
        <f t="shared" ref="I11001:I11002" si="1350">+G11001*H11001</f>
        <v>64300</v>
      </c>
    </row>
    <row r="11002" spans="2:10" ht="15" customHeight="1">
      <c r="C11002" s="28"/>
      <c r="D11002" s="27" t="s">
        <v>2977</v>
      </c>
      <c r="E11002" s="27" t="s">
        <v>2978</v>
      </c>
      <c r="F11002" s="27" t="s">
        <v>2792</v>
      </c>
      <c r="G11002" s="27">
        <v>0.5</v>
      </c>
      <c r="H11002" s="30">
        <f>VLOOKUP(E11002,[404]PERALATAN!$C:$F,4,0)</f>
        <v>1826700</v>
      </c>
      <c r="I11002" s="31">
        <f t="shared" si="1350"/>
        <v>913350</v>
      </c>
    </row>
    <row r="11003" spans="2:10" ht="15" customHeight="1">
      <c r="C11003" s="28"/>
      <c r="D11003" s="28"/>
      <c r="E11003" s="28"/>
      <c r="F11003" s="34" t="s">
        <v>92</v>
      </c>
      <c r="G11003" s="35"/>
      <c r="H11003" s="33"/>
      <c r="I11003" s="32">
        <f>SUM(I11001:I11002)</f>
        <v>977650</v>
      </c>
    </row>
    <row r="11004" spans="2:10" ht="15" customHeight="1">
      <c r="C11004" s="27" t="s">
        <v>82</v>
      </c>
      <c r="D11004" s="27" t="s">
        <v>93</v>
      </c>
      <c r="E11004" s="28"/>
      <c r="F11004" s="28"/>
      <c r="G11004" s="28"/>
      <c r="H11004" s="33"/>
      <c r="I11004" s="36">
        <f>I10996+I10999+I11003</f>
        <v>1496231</v>
      </c>
    </row>
    <row r="11005" spans="2:10" ht="15" customHeight="1">
      <c r="C11005" s="27" t="s">
        <v>83</v>
      </c>
      <c r="D11005" s="27" t="str">
        <f>+"Overhead &amp; Profit "&amp;$L$3*100&amp;"%"</f>
        <v>Overhead &amp; Profit 9,5%</v>
      </c>
      <c r="E11005" s="28"/>
      <c r="F11005" s="28"/>
      <c r="G11005" s="27">
        <f>$L$3</f>
        <v>9.5000000000000001E-2</v>
      </c>
      <c r="H11005" s="33"/>
      <c r="I11005" s="36">
        <f>G11005*I11004</f>
        <v>142141.94500000001</v>
      </c>
    </row>
    <row r="11006" spans="2:10" ht="15" customHeight="1">
      <c r="B11006" s="37" t="str">
        <f>+$M$19&amp;J11006</f>
        <v>PAP10</v>
      </c>
      <c r="C11006" s="27" t="s">
        <v>1</v>
      </c>
      <c r="D11006" s="27" t="s">
        <v>94</v>
      </c>
      <c r="E11006" s="28"/>
      <c r="F11006" s="28"/>
      <c r="G11006" s="28"/>
      <c r="H11006" s="33"/>
      <c r="I11006" s="36">
        <f>SUM(I11004:I11005)</f>
        <v>1638372.9450000001</v>
      </c>
      <c r="J11006" s="21">
        <v>10</v>
      </c>
    </row>
    <row r="11007" spans="2:10" ht="15" customHeight="1">
      <c r="B11007" s="26"/>
    </row>
    <row r="11008" spans="2:10" ht="15" customHeight="1">
      <c r="B11008" s="26"/>
      <c r="C11008" s="21" t="str">
        <f>VLOOKUP(B11024,'REKAP ANALISA'!$C:$G,3,0)</f>
        <v>(K3) Pemasangan 1 buah Valve Ø 900 mm</v>
      </c>
    </row>
    <row r="11009" spans="2:13">
      <c r="C11009" s="27" t="s">
        <v>0</v>
      </c>
      <c r="D11009" s="27" t="s">
        <v>60</v>
      </c>
      <c r="E11009" s="27" t="s">
        <v>59</v>
      </c>
      <c r="F11009" s="27" t="s">
        <v>61</v>
      </c>
      <c r="G11009" s="27" t="s">
        <v>62</v>
      </c>
      <c r="H11009" s="27" t="s">
        <v>85</v>
      </c>
      <c r="I11009" s="27" t="s">
        <v>86</v>
      </c>
      <c r="M11009" s="21"/>
    </row>
    <row r="11010" spans="2:13">
      <c r="C11010" s="27" t="s">
        <v>14</v>
      </c>
      <c r="D11010" s="27" t="s">
        <v>87</v>
      </c>
      <c r="E11010" s="28"/>
      <c r="F11010" s="28"/>
      <c r="G11010" s="28"/>
      <c r="H11010" s="28"/>
      <c r="I11010" s="28"/>
      <c r="M11010" s="21"/>
    </row>
    <row r="11011" spans="2:13" ht="15" customHeight="1">
      <c r="C11011" s="28"/>
      <c r="D11011" s="27" t="s">
        <v>53</v>
      </c>
      <c r="E11011" s="27" t="s">
        <v>63</v>
      </c>
      <c r="F11011" s="29" t="s">
        <v>50</v>
      </c>
      <c r="G11011" s="27">
        <v>1.714</v>
      </c>
      <c r="H11011" s="30">
        <f>VLOOKUP(E11011,UPAH!$C:$F,4,0)</f>
        <v>93000</v>
      </c>
      <c r="I11011" s="31">
        <f t="shared" ref="I11011:I11013" si="1351">+G11011*H11011</f>
        <v>159402</v>
      </c>
    </row>
    <row r="11012" spans="2:13" ht="15" customHeight="1">
      <c r="C11012" s="28"/>
      <c r="D11012" s="27" t="s">
        <v>2787</v>
      </c>
      <c r="E11012" s="27" t="s">
        <v>64</v>
      </c>
      <c r="F11012" s="29" t="s">
        <v>50</v>
      </c>
      <c r="G11012" s="27">
        <v>0.85699999999999998</v>
      </c>
      <c r="H11012" s="30">
        <f>VLOOKUP(E11012,UPAH!$C:$F,4,0)</f>
        <v>98000</v>
      </c>
      <c r="I11012" s="31">
        <f t="shared" si="1351"/>
        <v>83986</v>
      </c>
    </row>
    <row r="11013" spans="2:13" ht="15" customHeight="1">
      <c r="C11013" s="28"/>
      <c r="D11013" s="27" t="s">
        <v>49</v>
      </c>
      <c r="E11013" s="27" t="s">
        <v>66</v>
      </c>
      <c r="F11013" s="29" t="s">
        <v>50</v>
      </c>
      <c r="G11013" s="27">
        <v>0.17100000000000001</v>
      </c>
      <c r="H11013" s="30">
        <f>VLOOKUP(E11013,UPAH!$C:$F,4,0)</f>
        <v>111000</v>
      </c>
      <c r="I11013" s="31">
        <f t="shared" si="1351"/>
        <v>18981</v>
      </c>
    </row>
    <row r="11014" spans="2:13" ht="15" customHeight="1">
      <c r="C11014" s="28"/>
      <c r="D11014" s="28"/>
      <c r="E11014" s="28"/>
      <c r="F11014" s="34" t="s">
        <v>88</v>
      </c>
      <c r="G11014" s="35"/>
      <c r="H11014" s="33"/>
      <c r="I11014" s="32">
        <f>SUM(I11011:I11013)</f>
        <v>262369</v>
      </c>
    </row>
    <row r="11015" spans="2:13" ht="15" customHeight="1">
      <c r="C11015" s="27" t="s">
        <v>80</v>
      </c>
      <c r="D11015" s="27" t="s">
        <v>89</v>
      </c>
      <c r="E11015" s="28"/>
      <c r="F11015" s="28"/>
      <c r="G11015" s="28"/>
      <c r="H11015" s="33"/>
      <c r="I11015" s="28"/>
    </row>
    <row r="11016" spans="2:13" ht="15" customHeight="1">
      <c r="C11016" s="28"/>
      <c r="D11016" s="27" t="s">
        <v>2983</v>
      </c>
      <c r="E11016" s="27" t="s">
        <v>2984</v>
      </c>
      <c r="F11016" s="30" t="str">
        <f>VLOOKUP(E11016,MATERIAL!$C:$F,3,0)</f>
        <v>bh</v>
      </c>
      <c r="G11016" s="27">
        <v>1</v>
      </c>
      <c r="H11016" s="30">
        <f>VLOOKUP(E11016,MATERIAL!$C:$F,4,0)</f>
        <v>348800</v>
      </c>
      <c r="I11016" s="31">
        <f t="shared" ref="I11016" si="1352">+G11016*H11016</f>
        <v>348800</v>
      </c>
    </row>
    <row r="11017" spans="2:13" ht="15" customHeight="1">
      <c r="C11017" s="28"/>
      <c r="D11017" s="28"/>
      <c r="E11017" s="28"/>
      <c r="F11017" s="34" t="s">
        <v>90</v>
      </c>
      <c r="G11017" s="35"/>
      <c r="H11017" s="33"/>
      <c r="I11017" s="32">
        <f>SUM(I11016)</f>
        <v>348800</v>
      </c>
    </row>
    <row r="11018" spans="2:13" ht="15" customHeight="1">
      <c r="C11018" s="27" t="s">
        <v>81</v>
      </c>
      <c r="D11018" s="27" t="s">
        <v>91</v>
      </c>
      <c r="E11018" s="28"/>
      <c r="F11018" s="28"/>
      <c r="G11018" s="28"/>
      <c r="H11018" s="33"/>
      <c r="I11018" s="28"/>
    </row>
    <row r="11019" spans="2:13" ht="15" customHeight="1">
      <c r="C11019" s="28"/>
      <c r="D11019" s="27" t="s">
        <v>2790</v>
      </c>
      <c r="E11019" s="27" t="s">
        <v>2791</v>
      </c>
      <c r="F11019" s="27" t="s">
        <v>2792</v>
      </c>
      <c r="G11019" s="27">
        <v>0.75</v>
      </c>
      <c r="H11019" s="30">
        <f>VLOOKUP(E11019,[404]PERALATAN!$C:$F,4,0)</f>
        <v>128600</v>
      </c>
      <c r="I11019" s="31">
        <f t="shared" ref="I11019:I11020" si="1353">+G11019*H11019</f>
        <v>96450</v>
      </c>
    </row>
    <row r="11020" spans="2:13" ht="15" customHeight="1">
      <c r="C11020" s="28"/>
      <c r="D11020" s="27" t="s">
        <v>2977</v>
      </c>
      <c r="E11020" s="27" t="s">
        <v>2978</v>
      </c>
      <c r="F11020" s="27" t="s">
        <v>2792</v>
      </c>
      <c r="G11020" s="27">
        <v>0.75</v>
      </c>
      <c r="H11020" s="30">
        <f>VLOOKUP(E11020,[404]PERALATAN!$C:$F,4,0)</f>
        <v>1826700</v>
      </c>
      <c r="I11020" s="31">
        <f t="shared" si="1353"/>
        <v>1370025</v>
      </c>
    </row>
    <row r="11021" spans="2:13" ht="15" customHeight="1">
      <c r="C11021" s="28"/>
      <c r="D11021" s="28"/>
      <c r="E11021" s="28"/>
      <c r="F11021" s="34" t="s">
        <v>92</v>
      </c>
      <c r="G11021" s="35"/>
      <c r="H11021" s="33"/>
      <c r="I11021" s="32">
        <f>SUM(I11019:I11020)</f>
        <v>1466475</v>
      </c>
    </row>
    <row r="11022" spans="2:13" ht="15" customHeight="1">
      <c r="C11022" s="27" t="s">
        <v>82</v>
      </c>
      <c r="D11022" s="27" t="s">
        <v>93</v>
      </c>
      <c r="E11022" s="28"/>
      <c r="F11022" s="28"/>
      <c r="G11022" s="28"/>
      <c r="H11022" s="33"/>
      <c r="I11022" s="36">
        <f>I11014+I11017+I11021</f>
        <v>2077644</v>
      </c>
    </row>
    <row r="11023" spans="2:13" ht="15" customHeight="1">
      <c r="C11023" s="27" t="s">
        <v>83</v>
      </c>
      <c r="D11023" s="27" t="str">
        <f>+"Overhead &amp; Profit "&amp;$L$3*100&amp;"%"</f>
        <v>Overhead &amp; Profit 9,5%</v>
      </c>
      <c r="E11023" s="28"/>
      <c r="F11023" s="28"/>
      <c r="G11023" s="27">
        <f>$L$3</f>
        <v>9.5000000000000001E-2</v>
      </c>
      <c r="H11023" s="33"/>
      <c r="I11023" s="36">
        <f>G11023*I11022</f>
        <v>197376.18</v>
      </c>
    </row>
    <row r="11024" spans="2:13" ht="15" customHeight="1">
      <c r="B11024" s="37" t="str">
        <f>+$M$19&amp;J11024</f>
        <v>PAP11</v>
      </c>
      <c r="C11024" s="27" t="s">
        <v>1</v>
      </c>
      <c r="D11024" s="27" t="s">
        <v>94</v>
      </c>
      <c r="E11024" s="28"/>
      <c r="F11024" s="28"/>
      <c r="G11024" s="28"/>
      <c r="H11024" s="33"/>
      <c r="I11024" s="36">
        <f>SUM(I11022:I11023)</f>
        <v>2275020.1800000002</v>
      </c>
      <c r="J11024" s="21">
        <v>11</v>
      </c>
    </row>
    <row r="11025" spans="2:13" ht="15" customHeight="1">
      <c r="B11025" s="26"/>
    </row>
    <row r="11026" spans="2:13" ht="15" customHeight="1">
      <c r="B11026" s="26"/>
      <c r="C11026" s="21" t="str">
        <f>VLOOKUP(B11042,'REKAP ANALISA'!$C:$G,3,0)</f>
        <v>(K3) Pemasangan 1 buah Valve Ø 1000 mm</v>
      </c>
    </row>
    <row r="11027" spans="2:13">
      <c r="C11027" s="27" t="s">
        <v>0</v>
      </c>
      <c r="D11027" s="27" t="s">
        <v>60</v>
      </c>
      <c r="E11027" s="27" t="s">
        <v>59</v>
      </c>
      <c r="F11027" s="27" t="s">
        <v>61</v>
      </c>
      <c r="G11027" s="27" t="s">
        <v>62</v>
      </c>
      <c r="H11027" s="27" t="s">
        <v>85</v>
      </c>
      <c r="I11027" s="27" t="s">
        <v>86</v>
      </c>
      <c r="M11027" s="21"/>
    </row>
    <row r="11028" spans="2:13">
      <c r="C11028" s="27" t="s">
        <v>14</v>
      </c>
      <c r="D11028" s="27" t="s">
        <v>87</v>
      </c>
      <c r="E11028" s="28"/>
      <c r="F11028" s="28"/>
      <c r="G11028" s="28"/>
      <c r="H11028" s="28"/>
      <c r="I11028" s="28"/>
      <c r="M11028" s="21"/>
    </row>
    <row r="11029" spans="2:13" ht="15" customHeight="1">
      <c r="C11029" s="28"/>
      <c r="D11029" s="27" t="s">
        <v>53</v>
      </c>
      <c r="E11029" s="27" t="s">
        <v>63</v>
      </c>
      <c r="F11029" s="29" t="s">
        <v>50</v>
      </c>
      <c r="G11029" s="27">
        <v>2.5710000000000002</v>
      </c>
      <c r="H11029" s="30">
        <f>VLOOKUP(E11029,UPAH!$C:$F,4,0)</f>
        <v>93000</v>
      </c>
      <c r="I11029" s="31">
        <f t="shared" ref="I11029:I11031" si="1354">+G11029*H11029</f>
        <v>239103.00000000003</v>
      </c>
    </row>
    <row r="11030" spans="2:13" ht="15" customHeight="1">
      <c r="C11030" s="28"/>
      <c r="D11030" s="27" t="s">
        <v>2787</v>
      </c>
      <c r="E11030" s="27" t="s">
        <v>64</v>
      </c>
      <c r="F11030" s="29" t="s">
        <v>50</v>
      </c>
      <c r="G11030" s="27">
        <v>1.286</v>
      </c>
      <c r="H11030" s="30">
        <f>VLOOKUP(E11030,UPAH!$C:$F,4,0)</f>
        <v>98000</v>
      </c>
      <c r="I11030" s="31">
        <f t="shared" si="1354"/>
        <v>126028</v>
      </c>
    </row>
    <row r="11031" spans="2:13" ht="15" customHeight="1">
      <c r="C11031" s="28"/>
      <c r="D11031" s="27" t="s">
        <v>49</v>
      </c>
      <c r="E11031" s="27" t="s">
        <v>66</v>
      </c>
      <c r="F11031" s="29" t="s">
        <v>50</v>
      </c>
      <c r="G11031" s="27">
        <v>0.25700000000000001</v>
      </c>
      <c r="H11031" s="30">
        <f>VLOOKUP(E11031,UPAH!$C:$F,4,0)</f>
        <v>111000</v>
      </c>
      <c r="I11031" s="31">
        <f t="shared" si="1354"/>
        <v>28527</v>
      </c>
    </row>
    <row r="11032" spans="2:13" ht="15" customHeight="1">
      <c r="C11032" s="28"/>
      <c r="D11032" s="28"/>
      <c r="E11032" s="28"/>
      <c r="F11032" s="34" t="s">
        <v>88</v>
      </c>
      <c r="G11032" s="35"/>
      <c r="H11032" s="33"/>
      <c r="I11032" s="32">
        <f>SUM(I11029:I11031)</f>
        <v>393658</v>
      </c>
    </row>
    <row r="11033" spans="2:13" ht="15" customHeight="1">
      <c r="C11033" s="27" t="s">
        <v>80</v>
      </c>
      <c r="D11033" s="27" t="s">
        <v>89</v>
      </c>
      <c r="E11033" s="28"/>
      <c r="F11033" s="28"/>
      <c r="G11033" s="28"/>
      <c r="H11033" s="33"/>
      <c r="I11033" s="28"/>
    </row>
    <row r="11034" spans="2:13" ht="15" customHeight="1">
      <c r="C11034" s="28"/>
      <c r="D11034" s="27" t="s">
        <v>2985</v>
      </c>
      <c r="E11034" s="27" t="s">
        <v>2986</v>
      </c>
      <c r="F11034" s="30" t="str">
        <f>VLOOKUP(E11034,MATERIAL!$C:$F,3,0)</f>
        <v>bh</v>
      </c>
      <c r="G11034" s="27">
        <v>1</v>
      </c>
      <c r="H11034" s="30">
        <f>VLOOKUP(E11034,MATERIAL!$C:$F,4,0)</f>
        <v>455500</v>
      </c>
      <c r="I11034" s="31">
        <f t="shared" ref="I11034" si="1355">+G11034*H11034</f>
        <v>455500</v>
      </c>
    </row>
    <row r="11035" spans="2:13" ht="15" customHeight="1">
      <c r="C11035" s="28"/>
      <c r="D11035" s="28"/>
      <c r="E11035" s="28"/>
      <c r="F11035" s="34" t="s">
        <v>90</v>
      </c>
      <c r="G11035" s="35"/>
      <c r="H11035" s="33"/>
      <c r="I11035" s="32">
        <f>SUM(I11034)</f>
        <v>455500</v>
      </c>
    </row>
    <row r="11036" spans="2:13" ht="15" customHeight="1">
      <c r="C11036" s="27" t="s">
        <v>81</v>
      </c>
      <c r="D11036" s="27" t="s">
        <v>91</v>
      </c>
      <c r="E11036" s="28"/>
      <c r="F11036" s="28"/>
      <c r="G11036" s="28"/>
      <c r="H11036" s="33"/>
      <c r="I11036" s="28"/>
    </row>
    <row r="11037" spans="2:13" ht="15" customHeight="1">
      <c r="C11037" s="28"/>
      <c r="D11037" s="27" t="s">
        <v>2790</v>
      </c>
      <c r="E11037" s="27" t="s">
        <v>2791</v>
      </c>
      <c r="F11037" s="27" t="s">
        <v>2792</v>
      </c>
      <c r="G11037" s="27">
        <v>1</v>
      </c>
      <c r="H11037" s="30">
        <f>VLOOKUP(E11037,[404]PERALATAN!$C:$F,4,0)</f>
        <v>128600</v>
      </c>
      <c r="I11037" s="31">
        <f t="shared" ref="I11037:I11038" si="1356">+G11037*H11037</f>
        <v>128600</v>
      </c>
    </row>
    <row r="11038" spans="2:13" ht="15" customHeight="1">
      <c r="C11038" s="28"/>
      <c r="D11038" s="27" t="s">
        <v>2977</v>
      </c>
      <c r="E11038" s="27" t="s">
        <v>2978</v>
      </c>
      <c r="F11038" s="27" t="s">
        <v>2792</v>
      </c>
      <c r="G11038" s="27">
        <v>1</v>
      </c>
      <c r="H11038" s="30">
        <f>VLOOKUP(E11038,[404]PERALATAN!$C:$F,4,0)</f>
        <v>1826700</v>
      </c>
      <c r="I11038" s="31">
        <f t="shared" si="1356"/>
        <v>1826700</v>
      </c>
    </row>
    <row r="11039" spans="2:13" ht="15" customHeight="1">
      <c r="C11039" s="28"/>
      <c r="D11039" s="28"/>
      <c r="E11039" s="28"/>
      <c r="F11039" s="34" t="s">
        <v>92</v>
      </c>
      <c r="G11039" s="35"/>
      <c r="H11039" s="33"/>
      <c r="I11039" s="32">
        <f>SUM(I11037:I11038)</f>
        <v>1955300</v>
      </c>
    </row>
    <row r="11040" spans="2:13" ht="15" customHeight="1">
      <c r="C11040" s="27" t="s">
        <v>82</v>
      </c>
      <c r="D11040" s="27" t="s">
        <v>93</v>
      </c>
      <c r="E11040" s="28"/>
      <c r="F11040" s="28"/>
      <c r="G11040" s="28"/>
      <c r="H11040" s="33"/>
      <c r="I11040" s="36">
        <f>I11032+I11035+I11039</f>
        <v>2804458</v>
      </c>
    </row>
    <row r="11041" spans="2:13" ht="15" customHeight="1">
      <c r="C11041" s="27" t="s">
        <v>83</v>
      </c>
      <c r="D11041" s="27" t="str">
        <f>+"Overhead &amp; Profit "&amp;$L$3*100&amp;"%"</f>
        <v>Overhead &amp; Profit 9,5%</v>
      </c>
      <c r="E11041" s="28"/>
      <c r="F11041" s="28"/>
      <c r="G11041" s="27">
        <v>0.1</v>
      </c>
      <c r="H11041" s="33"/>
      <c r="I11041" s="36">
        <f>G11041*I11040</f>
        <v>280445.8</v>
      </c>
    </row>
    <row r="11042" spans="2:13" ht="15" customHeight="1">
      <c r="B11042" s="37" t="str">
        <f>+$M$19&amp;J11042</f>
        <v>PAP12</v>
      </c>
      <c r="C11042" s="27" t="s">
        <v>1</v>
      </c>
      <c r="D11042" s="27" t="s">
        <v>94</v>
      </c>
      <c r="E11042" s="28"/>
      <c r="F11042" s="28"/>
      <c r="G11042" s="28"/>
      <c r="H11042" s="33"/>
      <c r="I11042" s="36">
        <f>SUM(I11040:I11041)</f>
        <v>3084903.8</v>
      </c>
      <c r="J11042" s="21">
        <v>12</v>
      </c>
    </row>
    <row r="11043" spans="2:13" ht="15" customHeight="1">
      <c r="B11043" s="26"/>
    </row>
    <row r="11044" spans="2:13" ht="15" customHeight="1">
      <c r="B11044" s="26"/>
      <c r="C11044" s="21" t="str">
        <f>VLOOKUP(B11060,'REKAP ANALISA'!$C:$G,3,0)</f>
        <v>(K3) Pemasangan 1 buah Valve Ø 1100 mm</v>
      </c>
    </row>
    <row r="11045" spans="2:13">
      <c r="C11045" s="27" t="s">
        <v>0</v>
      </c>
      <c r="D11045" s="27" t="s">
        <v>60</v>
      </c>
      <c r="E11045" s="27" t="s">
        <v>59</v>
      </c>
      <c r="F11045" s="27" t="s">
        <v>61</v>
      </c>
      <c r="G11045" s="27" t="s">
        <v>62</v>
      </c>
      <c r="H11045" s="27" t="s">
        <v>85</v>
      </c>
      <c r="I11045" s="27" t="s">
        <v>86</v>
      </c>
      <c r="M11045" s="21"/>
    </row>
    <row r="11046" spans="2:13">
      <c r="C11046" s="27" t="s">
        <v>14</v>
      </c>
      <c r="D11046" s="27" t="s">
        <v>87</v>
      </c>
      <c r="E11046" s="28"/>
      <c r="F11046" s="28"/>
      <c r="G11046" s="28"/>
      <c r="H11046" s="28"/>
      <c r="I11046" s="28"/>
      <c r="M11046" s="21"/>
    </row>
    <row r="11047" spans="2:13" ht="15" customHeight="1">
      <c r="C11047" s="28"/>
      <c r="D11047" s="27" t="s">
        <v>53</v>
      </c>
      <c r="E11047" s="27" t="s">
        <v>63</v>
      </c>
      <c r="F11047" s="29" t="s">
        <v>50</v>
      </c>
      <c r="G11047" s="27">
        <v>3</v>
      </c>
      <c r="H11047" s="30">
        <f>VLOOKUP(E11047,UPAH!$C:$F,4,0)</f>
        <v>93000</v>
      </c>
      <c r="I11047" s="31">
        <f t="shared" ref="I11047:I11049" si="1357">+G11047*H11047</f>
        <v>279000</v>
      </c>
    </row>
    <row r="11048" spans="2:13" ht="15" customHeight="1">
      <c r="C11048" s="28"/>
      <c r="D11048" s="27" t="s">
        <v>2787</v>
      </c>
      <c r="E11048" s="27" t="s">
        <v>64</v>
      </c>
      <c r="F11048" s="29" t="s">
        <v>50</v>
      </c>
      <c r="G11048" s="27">
        <v>1.5</v>
      </c>
      <c r="H11048" s="30">
        <f>VLOOKUP(E11048,UPAH!$C:$F,4,0)</f>
        <v>98000</v>
      </c>
      <c r="I11048" s="31">
        <f t="shared" si="1357"/>
        <v>147000</v>
      </c>
    </row>
    <row r="11049" spans="2:13" ht="15" customHeight="1">
      <c r="C11049" s="28"/>
      <c r="D11049" s="27" t="s">
        <v>49</v>
      </c>
      <c r="E11049" s="27" t="s">
        <v>66</v>
      </c>
      <c r="F11049" s="29" t="s">
        <v>50</v>
      </c>
      <c r="G11049" s="27">
        <v>0.3</v>
      </c>
      <c r="H11049" s="30">
        <f>VLOOKUP(E11049,UPAH!$C:$F,4,0)</f>
        <v>111000</v>
      </c>
      <c r="I11049" s="31">
        <f t="shared" si="1357"/>
        <v>33300</v>
      </c>
    </row>
    <row r="11050" spans="2:13" ht="15" customHeight="1">
      <c r="C11050" s="28"/>
      <c r="D11050" s="28"/>
      <c r="E11050" s="28"/>
      <c r="F11050" s="34" t="s">
        <v>88</v>
      </c>
      <c r="G11050" s="35"/>
      <c r="H11050" s="33"/>
      <c r="I11050" s="32">
        <f>SUM(I11047:I11049)</f>
        <v>459300</v>
      </c>
    </row>
    <row r="11051" spans="2:13" ht="15" customHeight="1">
      <c r="C11051" s="27" t="s">
        <v>80</v>
      </c>
      <c r="D11051" s="27" t="s">
        <v>89</v>
      </c>
      <c r="E11051" s="28"/>
      <c r="F11051" s="28"/>
      <c r="G11051" s="28"/>
      <c r="H11051" s="33"/>
      <c r="I11051" s="28"/>
    </row>
    <row r="11052" spans="2:13" ht="15" customHeight="1">
      <c r="C11052" s="28"/>
      <c r="D11052" s="27" t="s">
        <v>2987</v>
      </c>
      <c r="E11052" s="27" t="s">
        <v>2988</v>
      </c>
      <c r="F11052" s="30" t="str">
        <f>VLOOKUP(E11052,MATERIAL!$C:$F,3,0)</f>
        <v>bh</v>
      </c>
      <c r="G11052" s="27">
        <v>1</v>
      </c>
      <c r="H11052" s="30">
        <f>VLOOKUP(E11052,MATERIAL!$C:$F,4,0)</f>
        <v>550600</v>
      </c>
      <c r="I11052" s="31">
        <f t="shared" ref="I11052" si="1358">+G11052*H11052</f>
        <v>550600</v>
      </c>
    </row>
    <row r="11053" spans="2:13" ht="15" customHeight="1">
      <c r="C11053" s="28"/>
      <c r="D11053" s="28"/>
      <c r="E11053" s="28"/>
      <c r="F11053" s="34" t="s">
        <v>90</v>
      </c>
      <c r="G11053" s="35"/>
      <c r="H11053" s="33"/>
      <c r="I11053" s="32">
        <f>SUM(I11052)</f>
        <v>550600</v>
      </c>
    </row>
    <row r="11054" spans="2:13" ht="15" customHeight="1">
      <c r="C11054" s="27" t="s">
        <v>81</v>
      </c>
      <c r="D11054" s="27" t="s">
        <v>91</v>
      </c>
      <c r="E11054" s="28"/>
      <c r="F11054" s="28"/>
      <c r="G11054" s="28"/>
      <c r="H11054" s="33"/>
      <c r="I11054" s="28"/>
    </row>
    <row r="11055" spans="2:13" ht="15" customHeight="1">
      <c r="C11055" s="28"/>
      <c r="D11055" s="27" t="s">
        <v>2790</v>
      </c>
      <c r="E11055" s="27" t="s">
        <v>2791</v>
      </c>
      <c r="F11055" s="27" t="s">
        <v>2792</v>
      </c>
      <c r="G11055" s="27">
        <v>1</v>
      </c>
      <c r="H11055" s="30">
        <f>VLOOKUP(E11055,[404]PERALATAN!$C:$F,4,0)</f>
        <v>128600</v>
      </c>
      <c r="I11055" s="31">
        <f t="shared" ref="I11055:I11056" si="1359">+G11055*H11055</f>
        <v>128600</v>
      </c>
    </row>
    <row r="11056" spans="2:13" ht="15" customHeight="1">
      <c r="C11056" s="28"/>
      <c r="D11056" s="27" t="s">
        <v>2977</v>
      </c>
      <c r="E11056" s="27" t="s">
        <v>2978</v>
      </c>
      <c r="F11056" s="27" t="s">
        <v>2792</v>
      </c>
      <c r="G11056" s="27">
        <v>1</v>
      </c>
      <c r="H11056" s="30">
        <f>VLOOKUP(E11056,[404]PERALATAN!$C:$F,4,0)</f>
        <v>1826700</v>
      </c>
      <c r="I11056" s="31">
        <f t="shared" si="1359"/>
        <v>1826700</v>
      </c>
    </row>
    <row r="11057" spans="2:13" ht="15" customHeight="1">
      <c r="C11057" s="28"/>
      <c r="D11057" s="28"/>
      <c r="E11057" s="28"/>
      <c r="F11057" s="34" t="s">
        <v>92</v>
      </c>
      <c r="G11057" s="35"/>
      <c r="H11057" s="33"/>
      <c r="I11057" s="32">
        <f>SUM(I11055:I11056)</f>
        <v>1955300</v>
      </c>
    </row>
    <row r="11058" spans="2:13" ht="15" customHeight="1">
      <c r="C11058" s="27" t="s">
        <v>82</v>
      </c>
      <c r="D11058" s="27" t="s">
        <v>93</v>
      </c>
      <c r="E11058" s="28"/>
      <c r="F11058" s="28"/>
      <c r="G11058" s="28"/>
      <c r="H11058" s="33"/>
      <c r="I11058" s="36">
        <f>I11050+I11053+I11057</f>
        <v>2965200</v>
      </c>
    </row>
    <row r="11059" spans="2:13" ht="15" customHeight="1">
      <c r="C11059" s="27" t="s">
        <v>83</v>
      </c>
      <c r="D11059" s="27" t="str">
        <f>+"Overhead &amp; Profit "&amp;$L$3*100&amp;"%"</f>
        <v>Overhead &amp; Profit 9,5%</v>
      </c>
      <c r="E11059" s="28"/>
      <c r="F11059" s="28"/>
      <c r="G11059" s="27">
        <f>$L$3</f>
        <v>9.5000000000000001E-2</v>
      </c>
      <c r="H11059" s="33"/>
      <c r="I11059" s="36">
        <f>G11059*I11058</f>
        <v>281694</v>
      </c>
    </row>
    <row r="11060" spans="2:13" ht="15" customHeight="1">
      <c r="B11060" s="37" t="str">
        <f>+$M$19&amp;J11060</f>
        <v>PAP13</v>
      </c>
      <c r="C11060" s="27" t="s">
        <v>1</v>
      </c>
      <c r="D11060" s="27" t="s">
        <v>94</v>
      </c>
      <c r="E11060" s="28"/>
      <c r="F11060" s="28"/>
      <c r="G11060" s="28"/>
      <c r="H11060" s="33"/>
      <c r="I11060" s="36">
        <f>SUM(I11058:I11059)</f>
        <v>3246894</v>
      </c>
      <c r="J11060" s="21">
        <v>13</v>
      </c>
    </row>
    <row r="11061" spans="2:13" ht="15" customHeight="1">
      <c r="B11061" s="26"/>
    </row>
    <row r="11062" spans="2:13" ht="15" customHeight="1">
      <c r="B11062" s="26"/>
      <c r="C11062" s="21" t="str">
        <f>VLOOKUP(B11078,'REKAP ANALISA'!$C:$G,3,0)</f>
        <v>(K3) Pemasangan 1 buah Valve Ø 1200 mm</v>
      </c>
    </row>
    <row r="11063" spans="2:13">
      <c r="C11063" s="27" t="s">
        <v>0</v>
      </c>
      <c r="D11063" s="27" t="s">
        <v>60</v>
      </c>
      <c r="E11063" s="27" t="s">
        <v>59</v>
      </c>
      <c r="F11063" s="27" t="s">
        <v>61</v>
      </c>
      <c r="G11063" s="27" t="s">
        <v>62</v>
      </c>
      <c r="H11063" s="27" t="s">
        <v>85</v>
      </c>
      <c r="I11063" s="27" t="s">
        <v>86</v>
      </c>
      <c r="M11063" s="21"/>
    </row>
    <row r="11064" spans="2:13">
      <c r="C11064" s="27" t="s">
        <v>14</v>
      </c>
      <c r="D11064" s="27" t="s">
        <v>87</v>
      </c>
      <c r="E11064" s="28"/>
      <c r="F11064" s="28"/>
      <c r="G11064" s="28"/>
      <c r="H11064" s="28"/>
      <c r="I11064" s="28"/>
      <c r="M11064" s="21"/>
    </row>
    <row r="11065" spans="2:13" ht="15" customHeight="1">
      <c r="C11065" s="28"/>
      <c r="D11065" s="27" t="s">
        <v>53</v>
      </c>
      <c r="E11065" s="27" t="s">
        <v>63</v>
      </c>
      <c r="F11065" s="29" t="s">
        <v>50</v>
      </c>
      <c r="G11065" s="27">
        <v>3</v>
      </c>
      <c r="H11065" s="30">
        <f>VLOOKUP(E11065,UPAH!$C:$F,4,0)</f>
        <v>93000</v>
      </c>
      <c r="I11065" s="31">
        <f t="shared" ref="I11065:I11067" si="1360">+G11065*H11065</f>
        <v>279000</v>
      </c>
    </row>
    <row r="11066" spans="2:13" ht="15" customHeight="1">
      <c r="C11066" s="28"/>
      <c r="D11066" s="27" t="s">
        <v>2787</v>
      </c>
      <c r="E11066" s="27" t="s">
        <v>64</v>
      </c>
      <c r="F11066" s="29" t="s">
        <v>50</v>
      </c>
      <c r="G11066" s="27">
        <v>1.5</v>
      </c>
      <c r="H11066" s="30">
        <f>VLOOKUP(E11066,UPAH!$C:$F,4,0)</f>
        <v>98000</v>
      </c>
      <c r="I11066" s="31">
        <f t="shared" si="1360"/>
        <v>147000</v>
      </c>
    </row>
    <row r="11067" spans="2:13" ht="15" customHeight="1">
      <c r="C11067" s="28"/>
      <c r="D11067" s="27" t="s">
        <v>49</v>
      </c>
      <c r="E11067" s="27" t="s">
        <v>66</v>
      </c>
      <c r="F11067" s="29" t="s">
        <v>50</v>
      </c>
      <c r="G11067" s="27">
        <v>0.3</v>
      </c>
      <c r="H11067" s="30">
        <f>VLOOKUP(E11067,UPAH!$C:$F,4,0)</f>
        <v>111000</v>
      </c>
      <c r="I11067" s="31">
        <f t="shared" si="1360"/>
        <v>33300</v>
      </c>
    </row>
    <row r="11068" spans="2:13" ht="15" customHeight="1">
      <c r="C11068" s="28"/>
      <c r="D11068" s="28"/>
      <c r="E11068" s="28"/>
      <c r="F11068" s="34" t="s">
        <v>88</v>
      </c>
      <c r="G11068" s="35"/>
      <c r="H11068" s="33"/>
      <c r="I11068" s="32">
        <f>SUM(I11065:I11067)</f>
        <v>459300</v>
      </c>
    </row>
    <row r="11069" spans="2:13" ht="15" customHeight="1">
      <c r="C11069" s="27" t="s">
        <v>80</v>
      </c>
      <c r="D11069" s="27" t="s">
        <v>89</v>
      </c>
      <c r="E11069" s="28"/>
      <c r="F11069" s="28"/>
      <c r="G11069" s="28"/>
      <c r="H11069" s="33"/>
      <c r="I11069" s="28"/>
    </row>
    <row r="11070" spans="2:13" ht="15" customHeight="1">
      <c r="C11070" s="28"/>
      <c r="D11070" s="27" t="s">
        <v>2989</v>
      </c>
      <c r="E11070" s="27" t="s">
        <v>2990</v>
      </c>
      <c r="F11070" s="30" t="str">
        <f>VLOOKUP(E11070,MATERIAL!$C:$F,3,0)</f>
        <v>bh</v>
      </c>
      <c r="G11070" s="27">
        <v>1</v>
      </c>
      <c r="H11070" s="30">
        <f>VLOOKUP(E11070,MATERIAL!$C:$F,4,0)</f>
        <v>645300</v>
      </c>
      <c r="I11070" s="31">
        <f t="shared" ref="I11070" si="1361">+G11070*H11070</f>
        <v>645300</v>
      </c>
    </row>
    <row r="11071" spans="2:13" ht="15" customHeight="1">
      <c r="C11071" s="28"/>
      <c r="D11071" s="28"/>
      <c r="E11071" s="28"/>
      <c r="F11071" s="34" t="s">
        <v>90</v>
      </c>
      <c r="G11071" s="35"/>
      <c r="H11071" s="33"/>
      <c r="I11071" s="32">
        <f>SUM(I11070)</f>
        <v>645300</v>
      </c>
    </row>
    <row r="11072" spans="2:13" ht="15" customHeight="1">
      <c r="C11072" s="27" t="s">
        <v>81</v>
      </c>
      <c r="D11072" s="27" t="s">
        <v>91</v>
      </c>
      <c r="E11072" s="28"/>
      <c r="F11072" s="28"/>
      <c r="G11072" s="28"/>
      <c r="H11072" s="33"/>
      <c r="I11072" s="28"/>
    </row>
    <row r="11073" spans="2:13" ht="15" customHeight="1">
      <c r="C11073" s="28"/>
      <c r="D11073" s="27" t="s">
        <v>2790</v>
      </c>
      <c r="E11073" s="27" t="s">
        <v>2791</v>
      </c>
      <c r="F11073" s="27" t="s">
        <v>2792</v>
      </c>
      <c r="G11073" s="27">
        <v>1</v>
      </c>
      <c r="H11073" s="30">
        <f>VLOOKUP(E11073,[404]PERALATAN!$C:$F,4,0)</f>
        <v>128600</v>
      </c>
      <c r="I11073" s="31">
        <f t="shared" ref="I11073:I11074" si="1362">+G11073*H11073</f>
        <v>128600</v>
      </c>
    </row>
    <row r="11074" spans="2:13" ht="15" customHeight="1">
      <c r="C11074" s="28"/>
      <c r="D11074" s="27" t="s">
        <v>2977</v>
      </c>
      <c r="E11074" s="27" t="s">
        <v>2978</v>
      </c>
      <c r="F11074" s="27" t="s">
        <v>2792</v>
      </c>
      <c r="G11074" s="27">
        <v>1</v>
      </c>
      <c r="H11074" s="30">
        <f>VLOOKUP(E11074,[404]PERALATAN!$C:$F,4,0)</f>
        <v>1826700</v>
      </c>
      <c r="I11074" s="31">
        <f t="shared" si="1362"/>
        <v>1826700</v>
      </c>
    </row>
    <row r="11075" spans="2:13" ht="15" customHeight="1">
      <c r="C11075" s="28"/>
      <c r="D11075" s="28"/>
      <c r="E11075" s="28"/>
      <c r="F11075" s="34" t="s">
        <v>92</v>
      </c>
      <c r="G11075" s="35"/>
      <c r="H11075" s="33"/>
      <c r="I11075" s="32">
        <f>SUM(I11073:I11074)</f>
        <v>1955300</v>
      </c>
    </row>
    <row r="11076" spans="2:13" ht="15" customHeight="1">
      <c r="C11076" s="27" t="s">
        <v>82</v>
      </c>
      <c r="D11076" s="27" t="s">
        <v>93</v>
      </c>
      <c r="E11076" s="28"/>
      <c r="F11076" s="28"/>
      <c r="G11076" s="28"/>
      <c r="H11076" s="33"/>
      <c r="I11076" s="36">
        <f>I11068+I11071+I11075</f>
        <v>3059900</v>
      </c>
    </row>
    <row r="11077" spans="2:13" ht="15" customHeight="1">
      <c r="C11077" s="27" t="s">
        <v>83</v>
      </c>
      <c r="D11077" s="27" t="str">
        <f>+"Overhead &amp; Profit "&amp;$L$3*100&amp;"%"</f>
        <v>Overhead &amp; Profit 9,5%</v>
      </c>
      <c r="E11077" s="28"/>
      <c r="F11077" s="28"/>
      <c r="G11077" s="27">
        <f>$L$3</f>
        <v>9.5000000000000001E-2</v>
      </c>
      <c r="H11077" s="33"/>
      <c r="I11077" s="36">
        <f>G11077*I11076</f>
        <v>290690.5</v>
      </c>
    </row>
    <row r="11078" spans="2:13" ht="15" customHeight="1">
      <c r="B11078" s="37" t="str">
        <f>+$M$19&amp;J11078</f>
        <v>PAP14</v>
      </c>
      <c r="C11078" s="27" t="s">
        <v>1</v>
      </c>
      <c r="D11078" s="27" t="s">
        <v>94</v>
      </c>
      <c r="E11078" s="28"/>
      <c r="F11078" s="28"/>
      <c r="G11078" s="28"/>
      <c r="H11078" s="33"/>
      <c r="I11078" s="36">
        <f>SUM(I11076:I11077)</f>
        <v>3350590.5</v>
      </c>
      <c r="J11078" s="21">
        <v>14</v>
      </c>
    </row>
    <row r="11079" spans="2:13" ht="15" customHeight="1">
      <c r="B11079" s="26"/>
    </row>
    <row r="11080" spans="2:13" ht="15" customHeight="1">
      <c r="B11080" s="26"/>
      <c r="C11080" s="21" t="str">
        <f>VLOOKUP(B11095,'REKAP ANALISA'!$C:$G,3,0)</f>
        <v>(K3) Pemasangan 1 buah Tee Ø 150 mm</v>
      </c>
    </row>
    <row r="11081" spans="2:13">
      <c r="C11081" s="27" t="s">
        <v>0</v>
      </c>
      <c r="D11081" s="27" t="s">
        <v>60</v>
      </c>
      <c r="E11081" s="27" t="s">
        <v>59</v>
      </c>
      <c r="F11081" s="27" t="s">
        <v>61</v>
      </c>
      <c r="G11081" s="27" t="s">
        <v>62</v>
      </c>
      <c r="H11081" s="27" t="s">
        <v>85</v>
      </c>
      <c r="I11081" s="27" t="s">
        <v>86</v>
      </c>
      <c r="M11081" s="21"/>
    </row>
    <row r="11082" spans="2:13">
      <c r="C11082" s="27" t="s">
        <v>14</v>
      </c>
      <c r="D11082" s="27" t="s">
        <v>87</v>
      </c>
      <c r="E11082" s="28"/>
      <c r="F11082" s="28"/>
      <c r="G11082" s="28"/>
      <c r="H11082" s="28"/>
      <c r="I11082" s="28"/>
      <c r="M11082" s="21"/>
    </row>
    <row r="11083" spans="2:13" ht="15" customHeight="1">
      <c r="C11083" s="28"/>
      <c r="D11083" s="27" t="s">
        <v>53</v>
      </c>
      <c r="E11083" s="27" t="s">
        <v>63</v>
      </c>
      <c r="F11083" s="29" t="s">
        <v>50</v>
      </c>
      <c r="G11083" s="27">
        <v>0.106</v>
      </c>
      <c r="H11083" s="30">
        <f>VLOOKUP(E11083,UPAH!$C:$F,4,0)</f>
        <v>93000</v>
      </c>
      <c r="I11083" s="31">
        <f t="shared" ref="I11083:I11085" si="1363">+G11083*H11083</f>
        <v>9858</v>
      </c>
    </row>
    <row r="11084" spans="2:13" ht="15" customHeight="1">
      <c r="C11084" s="28"/>
      <c r="D11084" s="27" t="s">
        <v>2787</v>
      </c>
      <c r="E11084" s="27" t="s">
        <v>64</v>
      </c>
      <c r="F11084" s="29" t="s">
        <v>50</v>
      </c>
      <c r="G11084" s="27">
        <v>5.2999999999999999E-2</v>
      </c>
      <c r="H11084" s="30">
        <f>VLOOKUP(E11084,UPAH!$C:$F,4,0)</f>
        <v>98000</v>
      </c>
      <c r="I11084" s="31">
        <f t="shared" si="1363"/>
        <v>5194</v>
      </c>
    </row>
    <row r="11085" spans="2:13" ht="15" customHeight="1">
      <c r="C11085" s="28"/>
      <c r="D11085" s="27" t="s">
        <v>49</v>
      </c>
      <c r="E11085" s="27" t="s">
        <v>66</v>
      </c>
      <c r="F11085" s="29" t="s">
        <v>50</v>
      </c>
      <c r="G11085" s="27">
        <v>1.0999999999999999E-2</v>
      </c>
      <c r="H11085" s="30">
        <f>VLOOKUP(E11085,UPAH!$C:$F,4,0)</f>
        <v>111000</v>
      </c>
      <c r="I11085" s="31">
        <f t="shared" si="1363"/>
        <v>1221</v>
      </c>
    </row>
    <row r="11086" spans="2:13" ht="15" customHeight="1">
      <c r="C11086" s="28"/>
      <c r="D11086" s="28"/>
      <c r="E11086" s="28"/>
      <c r="F11086" s="34" t="s">
        <v>88</v>
      </c>
      <c r="G11086" s="35"/>
      <c r="H11086" s="33"/>
      <c r="I11086" s="32">
        <f>SUM(I11083:I11085)</f>
        <v>16273</v>
      </c>
    </row>
    <row r="11087" spans="2:13" ht="15" customHeight="1">
      <c r="C11087" s="27" t="s">
        <v>80</v>
      </c>
      <c r="D11087" s="27" t="s">
        <v>89</v>
      </c>
      <c r="E11087" s="28"/>
      <c r="F11087" s="28"/>
      <c r="G11087" s="28"/>
      <c r="H11087" s="33"/>
      <c r="I11087" s="28"/>
    </row>
    <row r="11088" spans="2:13" ht="15" customHeight="1">
      <c r="C11088" s="28"/>
      <c r="D11088" s="27" t="s">
        <v>2991</v>
      </c>
      <c r="E11088" s="27" t="s">
        <v>2992</v>
      </c>
      <c r="F11088" s="30" t="str">
        <f>VLOOKUP(E11088,MATERIAL!$C:$F,3,0)</f>
        <v>bh</v>
      </c>
      <c r="G11088" s="27">
        <v>1</v>
      </c>
      <c r="H11088" s="30">
        <f>VLOOKUP(E11088,MATERIAL!$C:$F,4,0)</f>
        <v>15800</v>
      </c>
      <c r="I11088" s="31">
        <f t="shared" ref="I11088" si="1364">+G11088*H11088</f>
        <v>15800</v>
      </c>
    </row>
    <row r="11089" spans="2:13" ht="15" customHeight="1">
      <c r="C11089" s="28"/>
      <c r="D11089" s="28"/>
      <c r="E11089" s="28"/>
      <c r="F11089" s="34" t="s">
        <v>90</v>
      </c>
      <c r="G11089" s="35"/>
      <c r="H11089" s="33"/>
      <c r="I11089" s="32">
        <f>SUM(I11088)</f>
        <v>15800</v>
      </c>
    </row>
    <row r="11090" spans="2:13" ht="15" customHeight="1">
      <c r="C11090" s="27" t="s">
        <v>81</v>
      </c>
      <c r="D11090" s="27" t="s">
        <v>91</v>
      </c>
      <c r="E11090" s="28"/>
      <c r="F11090" s="28"/>
      <c r="G11090" s="28"/>
      <c r="H11090" s="33"/>
      <c r="I11090" s="28"/>
    </row>
    <row r="11091" spans="2:13" ht="15" customHeight="1">
      <c r="C11091" s="28"/>
      <c r="D11091" s="27" t="s">
        <v>2790</v>
      </c>
      <c r="E11091" s="27" t="s">
        <v>2791</v>
      </c>
      <c r="F11091" s="27" t="s">
        <v>2792</v>
      </c>
      <c r="G11091" s="27">
        <v>2.8000000000000001E-2</v>
      </c>
      <c r="H11091" s="30">
        <f>VLOOKUP(E11091,[404]PERALATAN!$C:$F,4,0)</f>
        <v>128600</v>
      </c>
      <c r="I11091" s="31">
        <f t="shared" ref="I11091" si="1365">+G11091*H11091</f>
        <v>3600.8</v>
      </c>
    </row>
    <row r="11092" spans="2:13" ht="15" customHeight="1">
      <c r="C11092" s="28"/>
      <c r="D11092" s="28"/>
      <c r="E11092" s="28"/>
      <c r="F11092" s="34" t="s">
        <v>92</v>
      </c>
      <c r="G11092" s="35"/>
      <c r="H11092" s="33"/>
      <c r="I11092" s="32">
        <f>SUM(I11091)</f>
        <v>3600.8</v>
      </c>
    </row>
    <row r="11093" spans="2:13" ht="15" customHeight="1">
      <c r="C11093" s="27" t="s">
        <v>82</v>
      </c>
      <c r="D11093" s="27" t="s">
        <v>93</v>
      </c>
      <c r="E11093" s="28"/>
      <c r="F11093" s="28"/>
      <c r="G11093" s="28"/>
      <c r="H11093" s="33"/>
      <c r="I11093" s="36">
        <f>I11086+I11089+I11092</f>
        <v>35673.800000000003</v>
      </c>
    </row>
    <row r="11094" spans="2:13" ht="15" customHeight="1">
      <c r="C11094" s="27" t="s">
        <v>83</v>
      </c>
      <c r="D11094" s="27" t="str">
        <f>+"Overhead &amp; Profit "&amp;$L$3*100&amp;"%"</f>
        <v>Overhead &amp; Profit 9,5%</v>
      </c>
      <c r="E11094" s="28"/>
      <c r="F11094" s="28"/>
      <c r="G11094" s="27">
        <f>$L$3</f>
        <v>9.5000000000000001E-2</v>
      </c>
      <c r="H11094" s="33"/>
      <c r="I11094" s="36">
        <f>G11094*I11093</f>
        <v>3389.0110000000004</v>
      </c>
    </row>
    <row r="11095" spans="2:13" ht="15" customHeight="1">
      <c r="B11095" s="37" t="str">
        <f>+$M$19&amp;J11095</f>
        <v>PAP15</v>
      </c>
      <c r="C11095" s="27" t="s">
        <v>1</v>
      </c>
      <c r="D11095" s="27" t="s">
        <v>94</v>
      </c>
      <c r="E11095" s="28"/>
      <c r="F11095" s="28"/>
      <c r="G11095" s="28"/>
      <c r="H11095" s="33"/>
      <c r="I11095" s="36">
        <f>SUM(I11093:I11094)</f>
        <v>39062.811000000002</v>
      </c>
      <c r="J11095" s="21">
        <v>15</v>
      </c>
    </row>
    <row r="11096" spans="2:13" ht="15" customHeight="1">
      <c r="B11096" s="26"/>
    </row>
    <row r="11097" spans="2:13" ht="15" customHeight="1">
      <c r="B11097" s="26"/>
      <c r="C11097" s="21" t="str">
        <f>VLOOKUP(B11112,'REKAP ANALISA'!$C:$G,3,0)</f>
        <v>(K3) Pemasangan 1 buah Tee Ø 200 mm</v>
      </c>
    </row>
    <row r="11098" spans="2:13" ht="15" customHeight="1">
      <c r="C11098" s="27" t="s">
        <v>0</v>
      </c>
      <c r="D11098" s="27" t="s">
        <v>60</v>
      </c>
      <c r="E11098" s="27" t="s">
        <v>59</v>
      </c>
      <c r="F11098" s="27" t="s">
        <v>61</v>
      </c>
      <c r="G11098" s="27" t="s">
        <v>62</v>
      </c>
      <c r="H11098" s="27" t="s">
        <v>85</v>
      </c>
      <c r="I11098" s="27" t="s">
        <v>86</v>
      </c>
    </row>
    <row r="11099" spans="2:13">
      <c r="C11099" s="27" t="s">
        <v>14</v>
      </c>
      <c r="D11099" s="27" t="s">
        <v>87</v>
      </c>
      <c r="E11099" s="28"/>
      <c r="F11099" s="28"/>
      <c r="G11099" s="28"/>
      <c r="H11099" s="28"/>
      <c r="I11099" s="28"/>
      <c r="M11099" s="21"/>
    </row>
    <row r="11100" spans="2:13">
      <c r="C11100" s="28"/>
      <c r="D11100" s="27" t="s">
        <v>53</v>
      </c>
      <c r="E11100" s="27" t="s">
        <v>63</v>
      </c>
      <c r="F11100" s="29" t="s">
        <v>50</v>
      </c>
      <c r="G11100" s="27">
        <v>0.216</v>
      </c>
      <c r="H11100" s="30">
        <f>VLOOKUP(E11100,UPAH!$C:$F,4,0)</f>
        <v>93000</v>
      </c>
      <c r="I11100" s="31">
        <f t="shared" ref="I11100:I11102" si="1366">+G11100*H11100</f>
        <v>20088</v>
      </c>
      <c r="M11100" s="21"/>
    </row>
    <row r="11101" spans="2:13" ht="15" customHeight="1">
      <c r="C11101" s="28"/>
      <c r="D11101" s="27" t="s">
        <v>2787</v>
      </c>
      <c r="E11101" s="27" t="s">
        <v>64</v>
      </c>
      <c r="F11101" s="29" t="s">
        <v>50</v>
      </c>
      <c r="G11101" s="27">
        <v>0.108</v>
      </c>
      <c r="H11101" s="30">
        <f>VLOOKUP(E11101,UPAH!$C:$F,4,0)</f>
        <v>98000</v>
      </c>
      <c r="I11101" s="31">
        <f t="shared" si="1366"/>
        <v>10584</v>
      </c>
    </row>
    <row r="11102" spans="2:13" ht="15" customHeight="1">
      <c r="C11102" s="28"/>
      <c r="D11102" s="27" t="s">
        <v>49</v>
      </c>
      <c r="E11102" s="27" t="s">
        <v>66</v>
      </c>
      <c r="F11102" s="29" t="s">
        <v>50</v>
      </c>
      <c r="G11102" s="27">
        <v>2.1999999999999999E-2</v>
      </c>
      <c r="H11102" s="30">
        <f>VLOOKUP(E11102,UPAH!$C:$F,4,0)</f>
        <v>111000</v>
      </c>
      <c r="I11102" s="31">
        <f t="shared" si="1366"/>
        <v>2442</v>
      </c>
    </row>
    <row r="11103" spans="2:13" ht="15" customHeight="1">
      <c r="C11103" s="28"/>
      <c r="D11103" s="28"/>
      <c r="E11103" s="28"/>
      <c r="F11103" s="34" t="s">
        <v>88</v>
      </c>
      <c r="G11103" s="35"/>
      <c r="H11103" s="33"/>
      <c r="I11103" s="32">
        <f>SUM(I11100:I11102)</f>
        <v>33114</v>
      </c>
    </row>
    <row r="11104" spans="2:13" ht="15" customHeight="1">
      <c r="C11104" s="27" t="s">
        <v>80</v>
      </c>
      <c r="D11104" s="27" t="s">
        <v>89</v>
      </c>
      <c r="E11104" s="28"/>
      <c r="F11104" s="28"/>
      <c r="G11104" s="28"/>
      <c r="H11104" s="33"/>
      <c r="I11104" s="28"/>
    </row>
    <row r="11105" spans="2:13" ht="15" customHeight="1">
      <c r="C11105" s="28"/>
      <c r="D11105" s="27" t="s">
        <v>2993</v>
      </c>
      <c r="E11105" s="27" t="s">
        <v>2994</v>
      </c>
      <c r="F11105" s="30" t="str">
        <f>VLOOKUP(E11105,MATERIAL!$C:$F,3,0)</f>
        <v>bh</v>
      </c>
      <c r="G11105" s="27">
        <v>1</v>
      </c>
      <c r="H11105" s="30">
        <f>VLOOKUP(E11105,MATERIAL!$C:$F,4,0)</f>
        <v>23300</v>
      </c>
      <c r="I11105" s="31">
        <f t="shared" ref="I11105" si="1367">+G11105*H11105</f>
        <v>23300</v>
      </c>
    </row>
    <row r="11106" spans="2:13" ht="15" customHeight="1">
      <c r="C11106" s="28"/>
      <c r="D11106" s="28"/>
      <c r="E11106" s="28"/>
      <c r="F11106" s="34" t="s">
        <v>90</v>
      </c>
      <c r="G11106" s="35"/>
      <c r="H11106" s="33"/>
      <c r="I11106" s="32">
        <f>SUM(I11105)</f>
        <v>23300</v>
      </c>
    </row>
    <row r="11107" spans="2:13" ht="15" customHeight="1">
      <c r="C11107" s="27" t="s">
        <v>81</v>
      </c>
      <c r="D11107" s="27" t="s">
        <v>91</v>
      </c>
      <c r="E11107" s="28"/>
      <c r="F11107" s="28"/>
      <c r="G11107" s="28"/>
      <c r="H11107" s="33"/>
      <c r="I11107" s="28"/>
    </row>
    <row r="11108" spans="2:13" ht="15" customHeight="1">
      <c r="C11108" s="28"/>
      <c r="D11108" s="27" t="s">
        <v>2790</v>
      </c>
      <c r="E11108" s="27" t="s">
        <v>2791</v>
      </c>
      <c r="F11108" s="27" t="s">
        <v>2792</v>
      </c>
      <c r="G11108" s="27">
        <v>2.9000000000000001E-2</v>
      </c>
      <c r="H11108" s="30">
        <f>VLOOKUP(E11108,[404]PERALATAN!$C:$F,4,0)</f>
        <v>128600</v>
      </c>
      <c r="I11108" s="31">
        <f t="shared" ref="I11108" si="1368">+G11108*H11108</f>
        <v>3729.4</v>
      </c>
    </row>
    <row r="11109" spans="2:13" ht="15" customHeight="1">
      <c r="C11109" s="28"/>
      <c r="D11109" s="28"/>
      <c r="E11109" s="28"/>
      <c r="F11109" s="34" t="s">
        <v>92</v>
      </c>
      <c r="G11109" s="35"/>
      <c r="H11109" s="33"/>
      <c r="I11109" s="32">
        <f>SUM(I11108)</f>
        <v>3729.4</v>
      </c>
    </row>
    <row r="11110" spans="2:13" ht="15" customHeight="1">
      <c r="C11110" s="27" t="s">
        <v>82</v>
      </c>
      <c r="D11110" s="27" t="s">
        <v>93</v>
      </c>
      <c r="E11110" s="28"/>
      <c r="F11110" s="28"/>
      <c r="G11110" s="28"/>
      <c r="H11110" s="33"/>
      <c r="I11110" s="36">
        <f>I11103+I11106+I11109</f>
        <v>60143.4</v>
      </c>
    </row>
    <row r="11111" spans="2:13" ht="15" customHeight="1">
      <c r="C11111" s="27" t="s">
        <v>83</v>
      </c>
      <c r="D11111" s="27" t="str">
        <f>+"Overhead &amp; Profit "&amp;$L$3*100&amp;"%"</f>
        <v>Overhead &amp; Profit 9,5%</v>
      </c>
      <c r="E11111" s="28"/>
      <c r="F11111" s="28"/>
      <c r="G11111" s="27">
        <f>$L$3</f>
        <v>9.5000000000000001E-2</v>
      </c>
      <c r="H11111" s="33"/>
      <c r="I11111" s="36">
        <f>G11111*I11110</f>
        <v>5713.6230000000005</v>
      </c>
    </row>
    <row r="11112" spans="2:13" ht="15" customHeight="1">
      <c r="B11112" s="37" t="str">
        <f>+$M$19&amp;J11112</f>
        <v>PAP16</v>
      </c>
      <c r="C11112" s="27" t="s">
        <v>1</v>
      </c>
      <c r="D11112" s="27" t="s">
        <v>94</v>
      </c>
      <c r="E11112" s="28"/>
      <c r="F11112" s="28"/>
      <c r="G11112" s="28"/>
      <c r="H11112" s="33"/>
      <c r="I11112" s="36">
        <f>SUM(I11110:I11111)</f>
        <v>65857.023000000001</v>
      </c>
      <c r="J11112" s="21">
        <v>16</v>
      </c>
    </row>
    <row r="11113" spans="2:13" ht="15" customHeight="1">
      <c r="B11113" s="26"/>
    </row>
    <row r="11114" spans="2:13" ht="15" customHeight="1">
      <c r="B11114" s="26"/>
      <c r="C11114" s="21" t="str">
        <f>VLOOKUP(B11129,'REKAP ANALISA'!$C:$G,3,0)</f>
        <v>(K3) Pemasangan 1 buah Tee Ø 250 mm</v>
      </c>
    </row>
    <row r="11115" spans="2:13" ht="15" customHeight="1">
      <c r="C11115" s="27" t="s">
        <v>0</v>
      </c>
      <c r="D11115" s="27" t="s">
        <v>60</v>
      </c>
      <c r="E11115" s="27" t="s">
        <v>59</v>
      </c>
      <c r="F11115" s="27" t="s">
        <v>61</v>
      </c>
      <c r="G11115" s="27" t="s">
        <v>62</v>
      </c>
      <c r="H11115" s="27" t="s">
        <v>85</v>
      </c>
      <c r="I11115" s="27" t="s">
        <v>86</v>
      </c>
    </row>
    <row r="11116" spans="2:13">
      <c r="C11116" s="27" t="s">
        <v>14</v>
      </c>
      <c r="D11116" s="27" t="s">
        <v>87</v>
      </c>
      <c r="E11116" s="28"/>
      <c r="F11116" s="28"/>
      <c r="G11116" s="28"/>
      <c r="H11116" s="28"/>
      <c r="I11116" s="28"/>
      <c r="M11116" s="21"/>
    </row>
    <row r="11117" spans="2:13">
      <c r="C11117" s="28"/>
      <c r="D11117" s="27" t="s">
        <v>53</v>
      </c>
      <c r="E11117" s="27" t="s">
        <v>63</v>
      </c>
      <c r="F11117" s="29" t="s">
        <v>50</v>
      </c>
      <c r="G11117" s="27">
        <v>0.32600000000000001</v>
      </c>
      <c r="H11117" s="30">
        <f>VLOOKUP(E11117,UPAH!$C:$F,4,0)</f>
        <v>93000</v>
      </c>
      <c r="I11117" s="31">
        <f t="shared" ref="I11117:I11119" si="1369">+G11117*H11117</f>
        <v>30318</v>
      </c>
      <c r="M11117" s="21"/>
    </row>
    <row r="11118" spans="2:13" ht="15" customHeight="1">
      <c r="C11118" s="28"/>
      <c r="D11118" s="27" t="s">
        <v>2787</v>
      </c>
      <c r="E11118" s="27" t="s">
        <v>64</v>
      </c>
      <c r="F11118" s="29" t="s">
        <v>50</v>
      </c>
      <c r="G11118" s="27">
        <v>0.16300000000000001</v>
      </c>
      <c r="H11118" s="30">
        <f>VLOOKUP(E11118,UPAH!$C:$F,4,0)</f>
        <v>98000</v>
      </c>
      <c r="I11118" s="31">
        <f t="shared" si="1369"/>
        <v>15974</v>
      </c>
    </row>
    <row r="11119" spans="2:13" ht="15" customHeight="1">
      <c r="C11119" s="28"/>
      <c r="D11119" s="27" t="s">
        <v>49</v>
      </c>
      <c r="E11119" s="27" t="s">
        <v>66</v>
      </c>
      <c r="F11119" s="29" t="s">
        <v>50</v>
      </c>
      <c r="G11119" s="27">
        <v>3.3000000000000002E-2</v>
      </c>
      <c r="H11119" s="30">
        <f>VLOOKUP(E11119,UPAH!$C:$F,4,0)</f>
        <v>111000</v>
      </c>
      <c r="I11119" s="31">
        <f t="shared" si="1369"/>
        <v>3663</v>
      </c>
    </row>
    <row r="11120" spans="2:13" ht="15" customHeight="1">
      <c r="C11120" s="28"/>
      <c r="D11120" s="28"/>
      <c r="E11120" s="28"/>
      <c r="F11120" s="34" t="s">
        <v>88</v>
      </c>
      <c r="G11120" s="35"/>
      <c r="H11120" s="33"/>
      <c r="I11120" s="32">
        <f>SUM(I11117:I11119)</f>
        <v>49955</v>
      </c>
    </row>
    <row r="11121" spans="2:13" ht="15" customHeight="1">
      <c r="C11121" s="27" t="s">
        <v>80</v>
      </c>
      <c r="D11121" s="27" t="s">
        <v>89</v>
      </c>
      <c r="E11121" s="28"/>
      <c r="F11121" s="28"/>
      <c r="G11121" s="28"/>
      <c r="H11121" s="33"/>
      <c r="I11121" s="28"/>
    </row>
    <row r="11122" spans="2:13" ht="15" customHeight="1">
      <c r="C11122" s="28"/>
      <c r="D11122" s="27" t="s">
        <v>2995</v>
      </c>
      <c r="E11122" s="27" t="s">
        <v>2996</v>
      </c>
      <c r="F11122" s="30" t="str">
        <f>VLOOKUP(E11122,MATERIAL!$C:$F,3,0)</f>
        <v>bh</v>
      </c>
      <c r="G11122" s="27">
        <v>1</v>
      </c>
      <c r="H11122" s="30">
        <f>VLOOKUP(E11122,MATERIAL!$C:$F,4,0)</f>
        <v>25800</v>
      </c>
      <c r="I11122" s="31">
        <f t="shared" ref="I11122" si="1370">+G11122*H11122</f>
        <v>25800</v>
      </c>
    </row>
    <row r="11123" spans="2:13" ht="15" customHeight="1">
      <c r="C11123" s="28"/>
      <c r="D11123" s="28"/>
      <c r="E11123" s="28"/>
      <c r="F11123" s="34" t="s">
        <v>90</v>
      </c>
      <c r="G11123" s="35"/>
      <c r="H11123" s="33"/>
      <c r="I11123" s="32">
        <f>SUM(I11122)</f>
        <v>25800</v>
      </c>
    </row>
    <row r="11124" spans="2:13" ht="15" customHeight="1">
      <c r="C11124" s="27" t="s">
        <v>81</v>
      </c>
      <c r="D11124" s="27" t="s">
        <v>91</v>
      </c>
      <c r="E11124" s="28"/>
      <c r="F11124" s="28"/>
      <c r="G11124" s="28"/>
      <c r="H11124" s="33"/>
      <c r="I11124" s="28"/>
    </row>
    <row r="11125" spans="2:13" ht="15" customHeight="1">
      <c r="C11125" s="28"/>
      <c r="D11125" s="27" t="s">
        <v>2790</v>
      </c>
      <c r="E11125" s="27" t="s">
        <v>2791</v>
      </c>
      <c r="F11125" s="27" t="s">
        <v>2792</v>
      </c>
      <c r="G11125" s="27">
        <v>3.9E-2</v>
      </c>
      <c r="H11125" s="30">
        <f>VLOOKUP(E11125,[404]PERALATAN!$C:$F,4,0)</f>
        <v>128600</v>
      </c>
      <c r="I11125" s="31">
        <f t="shared" ref="I11125" si="1371">+G11125*H11125</f>
        <v>5015.3999999999996</v>
      </c>
    </row>
    <row r="11126" spans="2:13" ht="15" customHeight="1">
      <c r="C11126" s="28"/>
      <c r="D11126" s="28"/>
      <c r="E11126" s="28"/>
      <c r="F11126" s="34" t="s">
        <v>92</v>
      </c>
      <c r="G11126" s="35"/>
      <c r="H11126" s="33"/>
      <c r="I11126" s="32">
        <f>SUM(I11125)</f>
        <v>5015.3999999999996</v>
      </c>
    </row>
    <row r="11127" spans="2:13" ht="15" customHeight="1">
      <c r="C11127" s="27" t="s">
        <v>82</v>
      </c>
      <c r="D11127" s="27" t="s">
        <v>93</v>
      </c>
      <c r="E11127" s="28"/>
      <c r="F11127" s="28"/>
      <c r="G11127" s="28"/>
      <c r="H11127" s="33"/>
      <c r="I11127" s="36">
        <f>I11120+I11123+I11126</f>
        <v>80770.399999999994</v>
      </c>
    </row>
    <row r="11128" spans="2:13" ht="15" customHeight="1">
      <c r="C11128" s="27" t="s">
        <v>83</v>
      </c>
      <c r="D11128" s="27" t="str">
        <f>+"Overhead &amp; Profit "&amp;$L$3*100&amp;"%"</f>
        <v>Overhead &amp; Profit 9,5%</v>
      </c>
      <c r="E11128" s="28"/>
      <c r="F11128" s="28"/>
      <c r="G11128" s="27">
        <f>$L$3</f>
        <v>9.5000000000000001E-2</v>
      </c>
      <c r="H11128" s="33"/>
      <c r="I11128" s="36">
        <f>G11128*I11127</f>
        <v>7673.1879999999992</v>
      </c>
    </row>
    <row r="11129" spans="2:13" ht="15" customHeight="1">
      <c r="B11129" s="37" t="str">
        <f>+$M$19&amp;J11129</f>
        <v>PAP17</v>
      </c>
      <c r="C11129" s="27" t="s">
        <v>1</v>
      </c>
      <c r="D11129" s="27" t="s">
        <v>94</v>
      </c>
      <c r="E11129" s="28"/>
      <c r="F11129" s="28"/>
      <c r="G11129" s="28"/>
      <c r="H11129" s="33"/>
      <c r="I11129" s="36">
        <f>SUM(I11127:I11128)</f>
        <v>88443.587999999989</v>
      </c>
      <c r="J11129" s="21">
        <v>17</v>
      </c>
    </row>
    <row r="11130" spans="2:13" ht="15" customHeight="1">
      <c r="B11130" s="26"/>
    </row>
    <row r="11131" spans="2:13" ht="15" customHeight="1">
      <c r="B11131" s="26"/>
      <c r="C11131" s="21" t="str">
        <f>VLOOKUP(B11146,'REKAP ANALISA'!$C:$G,3,0)</f>
        <v>(K3) Pemasangan 1 buah Tee Ø 300 mm</v>
      </c>
    </row>
    <row r="11132" spans="2:13" ht="15" customHeight="1">
      <c r="C11132" s="27" t="s">
        <v>0</v>
      </c>
      <c r="D11132" s="27" t="s">
        <v>60</v>
      </c>
      <c r="E11132" s="27" t="s">
        <v>59</v>
      </c>
      <c r="F11132" s="27" t="s">
        <v>61</v>
      </c>
      <c r="G11132" s="27" t="s">
        <v>62</v>
      </c>
      <c r="H11132" s="27" t="s">
        <v>85</v>
      </c>
      <c r="I11132" s="27" t="s">
        <v>86</v>
      </c>
    </row>
    <row r="11133" spans="2:13">
      <c r="C11133" s="27" t="s">
        <v>14</v>
      </c>
      <c r="D11133" s="27" t="s">
        <v>87</v>
      </c>
      <c r="E11133" s="28"/>
      <c r="F11133" s="28"/>
      <c r="G11133" s="28"/>
      <c r="H11133" s="28"/>
      <c r="I11133" s="28"/>
      <c r="M11133" s="21"/>
    </row>
    <row r="11134" spans="2:13">
      <c r="C11134" s="28"/>
      <c r="D11134" s="27" t="s">
        <v>53</v>
      </c>
      <c r="E11134" s="27" t="s">
        <v>63</v>
      </c>
      <c r="F11134" s="29" t="s">
        <v>50</v>
      </c>
      <c r="G11134" s="27">
        <v>0.436</v>
      </c>
      <c r="H11134" s="30">
        <f>VLOOKUP(E11134,UPAH!$C:$F,4,0)</f>
        <v>93000</v>
      </c>
      <c r="I11134" s="31">
        <f t="shared" ref="I11134:I11136" si="1372">+G11134*H11134</f>
        <v>40548</v>
      </c>
      <c r="M11134" s="21"/>
    </row>
    <row r="11135" spans="2:13" ht="15" customHeight="1">
      <c r="C11135" s="28"/>
      <c r="D11135" s="27" t="s">
        <v>2787</v>
      </c>
      <c r="E11135" s="27" t="s">
        <v>64</v>
      </c>
      <c r="F11135" s="29" t="s">
        <v>50</v>
      </c>
      <c r="G11135" s="27">
        <v>0.218</v>
      </c>
      <c r="H11135" s="30">
        <f>VLOOKUP(E11135,UPAH!$C:$F,4,0)</f>
        <v>98000</v>
      </c>
      <c r="I11135" s="31">
        <f t="shared" si="1372"/>
        <v>21364</v>
      </c>
    </row>
    <row r="11136" spans="2:13" ht="15" customHeight="1">
      <c r="C11136" s="28"/>
      <c r="D11136" s="27" t="s">
        <v>49</v>
      </c>
      <c r="E11136" s="27" t="s">
        <v>66</v>
      </c>
      <c r="F11136" s="29" t="s">
        <v>50</v>
      </c>
      <c r="G11136" s="27">
        <v>4.3999999999999997E-2</v>
      </c>
      <c r="H11136" s="30">
        <f>VLOOKUP(E11136,UPAH!$C:$F,4,0)</f>
        <v>111000</v>
      </c>
      <c r="I11136" s="31">
        <f t="shared" si="1372"/>
        <v>4884</v>
      </c>
    </row>
    <row r="11137" spans="2:13" ht="15" customHeight="1">
      <c r="C11137" s="28"/>
      <c r="D11137" s="28"/>
      <c r="E11137" s="28"/>
      <c r="F11137" s="34" t="s">
        <v>88</v>
      </c>
      <c r="G11137" s="35"/>
      <c r="H11137" s="33"/>
      <c r="I11137" s="32">
        <f>SUM(I11134:I11136)</f>
        <v>66796</v>
      </c>
    </row>
    <row r="11138" spans="2:13" ht="15" customHeight="1">
      <c r="C11138" s="27" t="s">
        <v>80</v>
      </c>
      <c r="D11138" s="27" t="s">
        <v>89</v>
      </c>
      <c r="E11138" s="28"/>
      <c r="F11138" s="28"/>
      <c r="G11138" s="28"/>
      <c r="H11138" s="33"/>
      <c r="I11138" s="28"/>
    </row>
    <row r="11139" spans="2:13" ht="15" customHeight="1">
      <c r="C11139" s="28"/>
      <c r="D11139" s="27" t="s">
        <v>2997</v>
      </c>
      <c r="E11139" s="27" t="s">
        <v>2998</v>
      </c>
      <c r="F11139" s="30" t="str">
        <f>VLOOKUP(E11139,MATERIAL!$C:$F,3,0)</f>
        <v>bh</v>
      </c>
      <c r="G11139" s="27">
        <v>1</v>
      </c>
      <c r="H11139" s="30">
        <f>VLOOKUP(E11139,MATERIAL!$C:$F,4,0)</f>
        <v>34100</v>
      </c>
      <c r="I11139" s="31">
        <f t="shared" ref="I11139" si="1373">+G11139*H11139</f>
        <v>34100</v>
      </c>
    </row>
    <row r="11140" spans="2:13" ht="15" customHeight="1">
      <c r="C11140" s="28"/>
      <c r="D11140" s="28"/>
      <c r="E11140" s="28"/>
      <c r="F11140" s="34" t="s">
        <v>90</v>
      </c>
      <c r="G11140" s="35"/>
      <c r="H11140" s="33"/>
      <c r="I11140" s="32">
        <f>SUM(I11139)</f>
        <v>34100</v>
      </c>
    </row>
    <row r="11141" spans="2:13" ht="15" customHeight="1">
      <c r="C11141" s="27" t="s">
        <v>81</v>
      </c>
      <c r="D11141" s="27" t="s">
        <v>91</v>
      </c>
      <c r="E11141" s="28"/>
      <c r="F11141" s="28"/>
      <c r="G11141" s="28"/>
      <c r="H11141" s="33"/>
      <c r="I11141" s="28"/>
    </row>
    <row r="11142" spans="2:13" ht="15" customHeight="1">
      <c r="C11142" s="28"/>
      <c r="D11142" s="27" t="s">
        <v>2790</v>
      </c>
      <c r="E11142" s="27" t="s">
        <v>2791</v>
      </c>
      <c r="F11142" s="27" t="s">
        <v>2792</v>
      </c>
      <c r="G11142" s="27">
        <v>0.5</v>
      </c>
      <c r="H11142" s="30">
        <f>VLOOKUP(E11142,[404]PERALATAN!$C:$F,4,0)</f>
        <v>128600</v>
      </c>
      <c r="I11142" s="31">
        <f t="shared" ref="I11142" si="1374">+G11142*H11142</f>
        <v>64300</v>
      </c>
    </row>
    <row r="11143" spans="2:13" ht="15" customHeight="1">
      <c r="C11143" s="28"/>
      <c r="D11143" s="28"/>
      <c r="E11143" s="28"/>
      <c r="F11143" s="34" t="s">
        <v>92</v>
      </c>
      <c r="G11143" s="35"/>
      <c r="H11143" s="33"/>
      <c r="I11143" s="32">
        <f>SUM(I11142)</f>
        <v>64300</v>
      </c>
    </row>
    <row r="11144" spans="2:13" ht="15" customHeight="1">
      <c r="C11144" s="27" t="s">
        <v>82</v>
      </c>
      <c r="D11144" s="27" t="s">
        <v>93</v>
      </c>
      <c r="E11144" s="28"/>
      <c r="F11144" s="28"/>
      <c r="G11144" s="28"/>
      <c r="H11144" s="33"/>
      <c r="I11144" s="36">
        <f>I11137+I11140+I11143</f>
        <v>165196</v>
      </c>
    </row>
    <row r="11145" spans="2:13" ht="15" customHeight="1">
      <c r="C11145" s="27" t="s">
        <v>83</v>
      </c>
      <c r="D11145" s="27" t="str">
        <f>+"Overhead &amp; Profit "&amp;$L$3*100&amp;"%"</f>
        <v>Overhead &amp; Profit 9,5%</v>
      </c>
      <c r="E11145" s="28"/>
      <c r="F11145" s="28"/>
      <c r="G11145" s="27">
        <f>$L$3</f>
        <v>9.5000000000000001E-2</v>
      </c>
      <c r="H11145" s="33"/>
      <c r="I11145" s="36">
        <f>G11145*I11144</f>
        <v>15693.62</v>
      </c>
    </row>
    <row r="11146" spans="2:13" ht="15" customHeight="1">
      <c r="B11146" s="37" t="str">
        <f>+$M$19&amp;J11146</f>
        <v>PAP18</v>
      </c>
      <c r="C11146" s="27" t="s">
        <v>1</v>
      </c>
      <c r="D11146" s="27" t="s">
        <v>94</v>
      </c>
      <c r="E11146" s="28"/>
      <c r="F11146" s="28"/>
      <c r="G11146" s="28"/>
      <c r="H11146" s="33"/>
      <c r="I11146" s="36">
        <f>SUM(I11144:I11145)</f>
        <v>180889.62</v>
      </c>
      <c r="J11146" s="21">
        <v>18</v>
      </c>
    </row>
    <row r="11147" spans="2:13" ht="15" customHeight="1">
      <c r="B11147" s="26"/>
    </row>
    <row r="11148" spans="2:13" ht="15" customHeight="1">
      <c r="B11148" s="26"/>
      <c r="C11148" s="21" t="str">
        <f>VLOOKUP(B11163,'REKAP ANALISA'!$C:$G,3,0)</f>
        <v>(K3) Pemasangan 1 buah Tee Ø 400 mm</v>
      </c>
    </row>
    <row r="11149" spans="2:13" ht="15" customHeight="1">
      <c r="C11149" s="27" t="s">
        <v>0</v>
      </c>
      <c r="D11149" s="27" t="s">
        <v>60</v>
      </c>
      <c r="E11149" s="27" t="s">
        <v>59</v>
      </c>
      <c r="F11149" s="27" t="s">
        <v>61</v>
      </c>
      <c r="G11149" s="27" t="s">
        <v>62</v>
      </c>
      <c r="H11149" s="27" t="s">
        <v>85</v>
      </c>
      <c r="I11149" s="27" t="s">
        <v>86</v>
      </c>
    </row>
    <row r="11150" spans="2:13">
      <c r="C11150" s="27" t="s">
        <v>14</v>
      </c>
      <c r="D11150" s="27" t="s">
        <v>87</v>
      </c>
      <c r="E11150" s="28"/>
      <c r="F11150" s="28"/>
      <c r="G11150" s="28"/>
      <c r="H11150" s="28"/>
      <c r="I11150" s="28"/>
      <c r="M11150" s="21"/>
    </row>
    <row r="11151" spans="2:13">
      <c r="C11151" s="28"/>
      <c r="D11151" s="27" t="s">
        <v>53</v>
      </c>
      <c r="E11151" s="27" t="s">
        <v>63</v>
      </c>
      <c r="F11151" s="29" t="s">
        <v>50</v>
      </c>
      <c r="G11151" s="27">
        <v>0.65600000000000003</v>
      </c>
      <c r="H11151" s="30">
        <f>VLOOKUP(E11151,UPAH!$C:$F,4,0)</f>
        <v>93000</v>
      </c>
      <c r="I11151" s="31">
        <f t="shared" ref="I11151:I11153" si="1375">+G11151*H11151</f>
        <v>61008</v>
      </c>
      <c r="M11151" s="21"/>
    </row>
    <row r="11152" spans="2:13" ht="15" customHeight="1">
      <c r="C11152" s="28"/>
      <c r="D11152" s="27" t="s">
        <v>2787</v>
      </c>
      <c r="E11152" s="27" t="s">
        <v>64</v>
      </c>
      <c r="F11152" s="29" t="s">
        <v>50</v>
      </c>
      <c r="G11152" s="27">
        <v>0.32800000000000001</v>
      </c>
      <c r="H11152" s="30">
        <f>VLOOKUP(E11152,UPAH!$C:$F,4,0)</f>
        <v>98000</v>
      </c>
      <c r="I11152" s="31">
        <f t="shared" si="1375"/>
        <v>32144</v>
      </c>
    </row>
    <row r="11153" spans="2:13" ht="15" customHeight="1">
      <c r="C11153" s="28"/>
      <c r="D11153" s="27" t="s">
        <v>49</v>
      </c>
      <c r="E11153" s="27" t="s">
        <v>66</v>
      </c>
      <c r="F11153" s="29" t="s">
        <v>50</v>
      </c>
      <c r="G11153" s="27">
        <v>6.6000000000000003E-2</v>
      </c>
      <c r="H11153" s="30">
        <f>VLOOKUP(E11153,UPAH!$C:$F,4,0)</f>
        <v>111000</v>
      </c>
      <c r="I11153" s="31">
        <f t="shared" si="1375"/>
        <v>7326</v>
      </c>
    </row>
    <row r="11154" spans="2:13" ht="15" customHeight="1">
      <c r="C11154" s="28"/>
      <c r="D11154" s="28"/>
      <c r="E11154" s="28"/>
      <c r="F11154" s="34" t="s">
        <v>88</v>
      </c>
      <c r="G11154" s="35"/>
      <c r="H11154" s="33"/>
      <c r="I11154" s="32">
        <f>SUM(I11151:I11153)</f>
        <v>100478</v>
      </c>
    </row>
    <row r="11155" spans="2:13" ht="15" customHeight="1">
      <c r="C11155" s="27" t="s">
        <v>80</v>
      </c>
      <c r="D11155" s="27" t="s">
        <v>89</v>
      </c>
      <c r="E11155" s="28"/>
      <c r="F11155" s="28"/>
      <c r="G11155" s="28"/>
      <c r="H11155" s="33"/>
      <c r="I11155" s="28"/>
    </row>
    <row r="11156" spans="2:13" ht="15" customHeight="1">
      <c r="C11156" s="28"/>
      <c r="D11156" s="27" t="s">
        <v>2999</v>
      </c>
      <c r="E11156" s="27" t="s">
        <v>3000</v>
      </c>
      <c r="F11156" s="30" t="str">
        <f>VLOOKUP(E11156,MATERIAL!$C:$F,3,0)</f>
        <v>bh</v>
      </c>
      <c r="G11156" s="27">
        <v>1</v>
      </c>
      <c r="H11156" s="30">
        <f>VLOOKUP(E11156,MATERIAL!$C:$F,4,0)</f>
        <v>48200</v>
      </c>
      <c r="I11156" s="31">
        <f t="shared" ref="I11156" si="1376">+G11156*H11156</f>
        <v>48200</v>
      </c>
    </row>
    <row r="11157" spans="2:13" ht="15" customHeight="1">
      <c r="C11157" s="28"/>
      <c r="D11157" s="28"/>
      <c r="E11157" s="28"/>
      <c r="F11157" s="34" t="s">
        <v>90</v>
      </c>
      <c r="G11157" s="35"/>
      <c r="H11157" s="33"/>
      <c r="I11157" s="32">
        <f>SUM(I11156)</f>
        <v>48200</v>
      </c>
    </row>
    <row r="11158" spans="2:13" ht="15" customHeight="1">
      <c r="C11158" s="27" t="s">
        <v>81</v>
      </c>
      <c r="D11158" s="27" t="s">
        <v>91</v>
      </c>
      <c r="E11158" s="28"/>
      <c r="F11158" s="28"/>
      <c r="G11158" s="28"/>
      <c r="H11158" s="33"/>
      <c r="I11158" s="28"/>
    </row>
    <row r="11159" spans="2:13" ht="15" customHeight="1">
      <c r="C11159" s="28"/>
      <c r="D11159" s="27" t="s">
        <v>2790</v>
      </c>
      <c r="E11159" s="27" t="s">
        <v>2791</v>
      </c>
      <c r="F11159" s="27" t="s">
        <v>2792</v>
      </c>
      <c r="G11159" s="27">
        <v>0.5</v>
      </c>
      <c r="H11159" s="30">
        <f>VLOOKUP(E11159,[404]PERALATAN!$C:$F,4,0)</f>
        <v>128600</v>
      </c>
      <c r="I11159" s="31">
        <f t="shared" ref="I11159" si="1377">+G11159*H11159</f>
        <v>64300</v>
      </c>
    </row>
    <row r="11160" spans="2:13" ht="15" customHeight="1">
      <c r="C11160" s="28"/>
      <c r="D11160" s="28"/>
      <c r="E11160" s="28"/>
      <c r="F11160" s="34" t="s">
        <v>92</v>
      </c>
      <c r="G11160" s="35"/>
      <c r="H11160" s="33"/>
      <c r="I11160" s="32">
        <f>SUM(I11159)</f>
        <v>64300</v>
      </c>
    </row>
    <row r="11161" spans="2:13" ht="15" customHeight="1">
      <c r="C11161" s="27" t="s">
        <v>82</v>
      </c>
      <c r="D11161" s="27" t="s">
        <v>93</v>
      </c>
      <c r="E11161" s="28"/>
      <c r="F11161" s="28"/>
      <c r="G11161" s="28"/>
      <c r="H11161" s="33"/>
      <c r="I11161" s="36">
        <f>I11154+I11157+I11160</f>
        <v>212978</v>
      </c>
    </row>
    <row r="11162" spans="2:13" ht="15" customHeight="1">
      <c r="C11162" s="27" t="s">
        <v>83</v>
      </c>
      <c r="D11162" s="27" t="str">
        <f>+"Overhead &amp; Profit "&amp;$L$3*100&amp;"%"</f>
        <v>Overhead &amp; Profit 9,5%</v>
      </c>
      <c r="E11162" s="28"/>
      <c r="F11162" s="28"/>
      <c r="G11162" s="27">
        <f>$L$3</f>
        <v>9.5000000000000001E-2</v>
      </c>
      <c r="H11162" s="33"/>
      <c r="I11162" s="36">
        <f>G11162*I11161</f>
        <v>20232.91</v>
      </c>
    </row>
    <row r="11163" spans="2:13" ht="15" customHeight="1">
      <c r="B11163" s="37" t="str">
        <f>+$M$19&amp;J11163</f>
        <v>PAP19</v>
      </c>
      <c r="C11163" s="27" t="s">
        <v>1</v>
      </c>
      <c r="D11163" s="27" t="s">
        <v>94</v>
      </c>
      <c r="E11163" s="28"/>
      <c r="F11163" s="28"/>
      <c r="G11163" s="28"/>
      <c r="H11163" s="33"/>
      <c r="I11163" s="36">
        <f>SUM(I11161:I11162)</f>
        <v>233210.91</v>
      </c>
      <c r="J11163" s="21">
        <v>19</v>
      </c>
    </row>
    <row r="11164" spans="2:13" ht="15" customHeight="1">
      <c r="B11164" s="26"/>
    </row>
    <row r="11165" spans="2:13" ht="15" customHeight="1">
      <c r="B11165" s="26"/>
      <c r="C11165" s="21" t="str">
        <f>VLOOKUP(B11180,'REKAP ANALISA'!$C:$G,3,0)</f>
        <v>(K3) Pemasangan 1 buah Tee Ø 450 mm</v>
      </c>
    </row>
    <row r="11166" spans="2:13" ht="15" customHeight="1">
      <c r="C11166" s="27" t="s">
        <v>0</v>
      </c>
      <c r="D11166" s="27" t="s">
        <v>60</v>
      </c>
      <c r="E11166" s="27" t="s">
        <v>59</v>
      </c>
      <c r="F11166" s="27" t="s">
        <v>61</v>
      </c>
      <c r="G11166" s="27" t="s">
        <v>62</v>
      </c>
      <c r="H11166" s="27" t="s">
        <v>85</v>
      </c>
      <c r="I11166" s="27" t="s">
        <v>86</v>
      </c>
    </row>
    <row r="11167" spans="2:13">
      <c r="C11167" s="27" t="s">
        <v>14</v>
      </c>
      <c r="D11167" s="27" t="s">
        <v>87</v>
      </c>
      <c r="E11167" s="28"/>
      <c r="F11167" s="28"/>
      <c r="G11167" s="28"/>
      <c r="H11167" s="28"/>
      <c r="I11167" s="28"/>
      <c r="M11167" s="21"/>
    </row>
    <row r="11168" spans="2:13">
      <c r="C11168" s="28"/>
      <c r="D11168" s="27" t="s">
        <v>53</v>
      </c>
      <c r="E11168" s="27" t="s">
        <v>63</v>
      </c>
      <c r="F11168" s="29" t="s">
        <v>50</v>
      </c>
      <c r="G11168" s="27">
        <v>0.76600000000000001</v>
      </c>
      <c r="H11168" s="30">
        <f>VLOOKUP(E11168,UPAH!$C:$F,4,0)</f>
        <v>93000</v>
      </c>
      <c r="I11168" s="31">
        <f t="shared" ref="I11168:I11170" si="1378">+G11168*H11168</f>
        <v>71238</v>
      </c>
      <c r="M11168" s="21"/>
    </row>
    <row r="11169" spans="2:13" ht="15" customHeight="1">
      <c r="C11169" s="28"/>
      <c r="D11169" s="27" t="s">
        <v>2787</v>
      </c>
      <c r="E11169" s="27" t="s">
        <v>64</v>
      </c>
      <c r="F11169" s="29" t="s">
        <v>50</v>
      </c>
      <c r="G11169" s="27">
        <v>0.38300000000000001</v>
      </c>
      <c r="H11169" s="30">
        <f>VLOOKUP(E11169,UPAH!$C:$F,4,0)</f>
        <v>98000</v>
      </c>
      <c r="I11169" s="31">
        <f t="shared" si="1378"/>
        <v>37534</v>
      </c>
    </row>
    <row r="11170" spans="2:13" ht="15" customHeight="1">
      <c r="C11170" s="28"/>
      <c r="D11170" s="27" t="s">
        <v>49</v>
      </c>
      <c r="E11170" s="27" t="s">
        <v>66</v>
      </c>
      <c r="F11170" s="29" t="s">
        <v>50</v>
      </c>
      <c r="G11170" s="27">
        <v>7.6999999999999999E-2</v>
      </c>
      <c r="H11170" s="30">
        <f>VLOOKUP(E11170,UPAH!$C:$F,4,0)</f>
        <v>111000</v>
      </c>
      <c r="I11170" s="31">
        <f t="shared" si="1378"/>
        <v>8547</v>
      </c>
    </row>
    <row r="11171" spans="2:13" ht="15" customHeight="1">
      <c r="C11171" s="28"/>
      <c r="D11171" s="28"/>
      <c r="E11171" s="28"/>
      <c r="F11171" s="34" t="s">
        <v>88</v>
      </c>
      <c r="G11171" s="35"/>
      <c r="H11171" s="33"/>
      <c r="I11171" s="32">
        <f>SUM(I11168:I11170)</f>
        <v>117319</v>
      </c>
    </row>
    <row r="11172" spans="2:13" ht="15" customHeight="1">
      <c r="C11172" s="27" t="s">
        <v>80</v>
      </c>
      <c r="D11172" s="27" t="s">
        <v>89</v>
      </c>
      <c r="E11172" s="28"/>
      <c r="F11172" s="28"/>
      <c r="G11172" s="28"/>
      <c r="H11172" s="33"/>
      <c r="I11172" s="28"/>
    </row>
    <row r="11173" spans="2:13" ht="15" customHeight="1">
      <c r="C11173" s="28"/>
      <c r="D11173" s="27" t="s">
        <v>3001</v>
      </c>
      <c r="E11173" s="27" t="s">
        <v>3002</v>
      </c>
      <c r="F11173" s="30" t="str">
        <f>VLOOKUP(E11173,MATERIAL!$C:$F,3,0)</f>
        <v>bh</v>
      </c>
      <c r="G11173" s="27">
        <v>1</v>
      </c>
      <c r="H11173" s="30">
        <f>VLOOKUP(E11173,MATERIAL!$C:$F,4,0)</f>
        <v>66600</v>
      </c>
      <c r="I11173" s="31">
        <f t="shared" ref="I11173" si="1379">+G11173*H11173</f>
        <v>66600</v>
      </c>
    </row>
    <row r="11174" spans="2:13" ht="15" customHeight="1">
      <c r="C11174" s="28"/>
      <c r="D11174" s="28"/>
      <c r="E11174" s="28"/>
      <c r="F11174" s="34" t="s">
        <v>90</v>
      </c>
      <c r="G11174" s="35"/>
      <c r="H11174" s="33"/>
      <c r="I11174" s="32">
        <f>SUM(I11173)</f>
        <v>66600</v>
      </c>
    </row>
    <row r="11175" spans="2:13" ht="15" customHeight="1">
      <c r="C11175" s="27" t="s">
        <v>81</v>
      </c>
      <c r="D11175" s="27" t="s">
        <v>91</v>
      </c>
      <c r="E11175" s="28"/>
      <c r="F11175" s="28"/>
      <c r="G11175" s="28"/>
      <c r="H11175" s="33"/>
      <c r="I11175" s="28"/>
    </row>
    <row r="11176" spans="2:13" ht="15" customHeight="1">
      <c r="C11176" s="28"/>
      <c r="D11176" s="27" t="s">
        <v>2790</v>
      </c>
      <c r="E11176" s="27" t="s">
        <v>2791</v>
      </c>
      <c r="F11176" s="27" t="s">
        <v>2792</v>
      </c>
      <c r="G11176" s="27">
        <v>0.5</v>
      </c>
      <c r="H11176" s="30">
        <f>VLOOKUP(E11176,[404]PERALATAN!$C:$F,4,0)</f>
        <v>128600</v>
      </c>
      <c r="I11176" s="31">
        <f t="shared" ref="I11176" si="1380">+G11176*H11176</f>
        <v>64300</v>
      </c>
    </row>
    <row r="11177" spans="2:13" ht="15" customHeight="1">
      <c r="C11177" s="28"/>
      <c r="D11177" s="28"/>
      <c r="E11177" s="28"/>
      <c r="F11177" s="34" t="s">
        <v>92</v>
      </c>
      <c r="G11177" s="35"/>
      <c r="H11177" s="33"/>
      <c r="I11177" s="32">
        <f>SUM(I11176)</f>
        <v>64300</v>
      </c>
    </row>
    <row r="11178" spans="2:13" ht="15" customHeight="1">
      <c r="C11178" s="27" t="s">
        <v>82</v>
      </c>
      <c r="D11178" s="27" t="s">
        <v>93</v>
      </c>
      <c r="E11178" s="28"/>
      <c r="F11178" s="28"/>
      <c r="G11178" s="28"/>
      <c r="H11178" s="33"/>
      <c r="I11178" s="36">
        <f>I11171+I11174+I11177</f>
        <v>248219</v>
      </c>
    </row>
    <row r="11179" spans="2:13" ht="15" customHeight="1">
      <c r="C11179" s="27" t="s">
        <v>83</v>
      </c>
      <c r="D11179" s="27" t="str">
        <f>+"Overhead &amp; Profit "&amp;$L$3*100&amp;"%"</f>
        <v>Overhead &amp; Profit 9,5%</v>
      </c>
      <c r="E11179" s="28"/>
      <c r="F11179" s="28"/>
      <c r="G11179" s="27">
        <f>$L$3</f>
        <v>9.5000000000000001E-2</v>
      </c>
      <c r="H11179" s="33"/>
      <c r="I11179" s="36">
        <f>G11179*I11178</f>
        <v>23580.805</v>
      </c>
    </row>
    <row r="11180" spans="2:13" ht="15" customHeight="1">
      <c r="B11180" s="37" t="str">
        <f>+$M$19&amp;J11180</f>
        <v>PAP20</v>
      </c>
      <c r="C11180" s="27" t="s">
        <v>1</v>
      </c>
      <c r="D11180" s="27" t="s">
        <v>94</v>
      </c>
      <c r="E11180" s="28"/>
      <c r="F11180" s="28"/>
      <c r="G11180" s="28"/>
      <c r="H11180" s="33"/>
      <c r="I11180" s="36">
        <f>SUM(I11178:I11179)</f>
        <v>271799.80499999999</v>
      </c>
      <c r="J11180" s="21">
        <v>20</v>
      </c>
    </row>
    <row r="11181" spans="2:13" ht="15" customHeight="1">
      <c r="B11181" s="26"/>
    </row>
    <row r="11182" spans="2:13" ht="15" customHeight="1">
      <c r="B11182" s="26"/>
      <c r="C11182" s="21" t="str">
        <f>VLOOKUP(B11197,'REKAP ANALISA'!$C:$G,3,0)</f>
        <v>(K3) Pemasangan 1 buah Tee Ø 500 mm</v>
      </c>
    </row>
    <row r="11183" spans="2:13" ht="15" customHeight="1">
      <c r="C11183" s="27" t="s">
        <v>0</v>
      </c>
      <c r="D11183" s="27" t="s">
        <v>60</v>
      </c>
      <c r="E11183" s="27" t="s">
        <v>59</v>
      </c>
      <c r="F11183" s="27" t="s">
        <v>61</v>
      </c>
      <c r="G11183" s="27" t="s">
        <v>62</v>
      </c>
      <c r="H11183" s="27" t="s">
        <v>85</v>
      </c>
      <c r="I11183" s="27" t="s">
        <v>86</v>
      </c>
    </row>
    <row r="11184" spans="2:13">
      <c r="C11184" s="27" t="s">
        <v>14</v>
      </c>
      <c r="D11184" s="27" t="s">
        <v>87</v>
      </c>
      <c r="E11184" s="28"/>
      <c r="F11184" s="28"/>
      <c r="G11184" s="28"/>
      <c r="H11184" s="28"/>
      <c r="I11184" s="28"/>
      <c r="M11184" s="21"/>
    </row>
    <row r="11185" spans="2:13">
      <c r="C11185" s="28"/>
      <c r="D11185" s="27" t="s">
        <v>53</v>
      </c>
      <c r="E11185" s="27" t="s">
        <v>63</v>
      </c>
      <c r="F11185" s="29" t="s">
        <v>50</v>
      </c>
      <c r="G11185" s="27">
        <v>0.876</v>
      </c>
      <c r="H11185" s="30">
        <f>VLOOKUP(E11185,UPAH!$C:$F,4,0)</f>
        <v>93000</v>
      </c>
      <c r="I11185" s="31">
        <f t="shared" ref="I11185:I11187" si="1381">+G11185*H11185</f>
        <v>81468</v>
      </c>
      <c r="M11185" s="21"/>
    </row>
    <row r="11186" spans="2:13" ht="15" customHeight="1">
      <c r="C11186" s="28"/>
      <c r="D11186" s="27" t="s">
        <v>2787</v>
      </c>
      <c r="E11186" s="27" t="s">
        <v>64</v>
      </c>
      <c r="F11186" s="29" t="s">
        <v>50</v>
      </c>
      <c r="G11186" s="27">
        <v>0.438</v>
      </c>
      <c r="H11186" s="30">
        <f>VLOOKUP(E11186,UPAH!$C:$F,4,0)</f>
        <v>98000</v>
      </c>
      <c r="I11186" s="31">
        <f t="shared" si="1381"/>
        <v>42924</v>
      </c>
    </row>
    <row r="11187" spans="2:13" ht="15" customHeight="1">
      <c r="C11187" s="28"/>
      <c r="D11187" s="27" t="s">
        <v>49</v>
      </c>
      <c r="E11187" s="27" t="s">
        <v>66</v>
      </c>
      <c r="F11187" s="29" t="s">
        <v>50</v>
      </c>
      <c r="G11187" s="27">
        <v>8.7999999999999995E-2</v>
      </c>
      <c r="H11187" s="30">
        <f>VLOOKUP(E11187,UPAH!$C:$F,4,0)</f>
        <v>111000</v>
      </c>
      <c r="I11187" s="31">
        <f t="shared" si="1381"/>
        <v>9768</v>
      </c>
    </row>
    <row r="11188" spans="2:13" ht="15" customHeight="1">
      <c r="C11188" s="28"/>
      <c r="D11188" s="28"/>
      <c r="E11188" s="28"/>
      <c r="F11188" s="34" t="s">
        <v>88</v>
      </c>
      <c r="G11188" s="35"/>
      <c r="H11188" s="33"/>
      <c r="I11188" s="32">
        <f>SUM(I11185:I11187)</f>
        <v>134160</v>
      </c>
    </row>
    <row r="11189" spans="2:13" ht="15" customHeight="1">
      <c r="C11189" s="27" t="s">
        <v>80</v>
      </c>
      <c r="D11189" s="27" t="s">
        <v>89</v>
      </c>
      <c r="E11189" s="28"/>
      <c r="F11189" s="28"/>
      <c r="G11189" s="28"/>
      <c r="H11189" s="33"/>
      <c r="I11189" s="28"/>
    </row>
    <row r="11190" spans="2:13" ht="15" customHeight="1">
      <c r="C11190" s="28"/>
      <c r="D11190" s="27" t="s">
        <v>3003</v>
      </c>
      <c r="E11190" s="27" t="s">
        <v>3004</v>
      </c>
      <c r="F11190" s="30" t="str">
        <f>VLOOKUP(E11190,MATERIAL!$C:$F,3,0)</f>
        <v>bh</v>
      </c>
      <c r="G11190" s="27">
        <v>1</v>
      </c>
      <c r="H11190" s="30">
        <f>VLOOKUP(E11190,MATERIAL!$C:$F,4,0)</f>
        <v>79500</v>
      </c>
      <c r="I11190" s="31">
        <f t="shared" ref="I11190" si="1382">+G11190*H11190</f>
        <v>79500</v>
      </c>
    </row>
    <row r="11191" spans="2:13" ht="15" customHeight="1">
      <c r="C11191" s="28"/>
      <c r="D11191" s="28"/>
      <c r="E11191" s="28"/>
      <c r="F11191" s="34" t="s">
        <v>90</v>
      </c>
      <c r="G11191" s="35"/>
      <c r="H11191" s="33"/>
      <c r="I11191" s="32">
        <f>SUM(I11190)</f>
        <v>79500</v>
      </c>
    </row>
    <row r="11192" spans="2:13" ht="15" customHeight="1">
      <c r="C11192" s="27" t="s">
        <v>81</v>
      </c>
      <c r="D11192" s="27" t="s">
        <v>91</v>
      </c>
      <c r="E11192" s="28"/>
      <c r="F11192" s="28"/>
      <c r="G11192" s="28"/>
      <c r="H11192" s="33"/>
      <c r="I11192" s="28"/>
    </row>
    <row r="11193" spans="2:13" ht="15" customHeight="1">
      <c r="C11193" s="28"/>
      <c r="D11193" s="27" t="s">
        <v>2790</v>
      </c>
      <c r="E11193" s="27" t="s">
        <v>2791</v>
      </c>
      <c r="F11193" s="27" t="s">
        <v>2792</v>
      </c>
      <c r="G11193" s="27">
        <v>0.6</v>
      </c>
      <c r="H11193" s="30">
        <f>VLOOKUP(E11193,[404]PERALATAN!$C:$F,4,0)</f>
        <v>128600</v>
      </c>
      <c r="I11193" s="31">
        <f t="shared" ref="I11193" si="1383">+G11193*H11193</f>
        <v>77160</v>
      </c>
    </row>
    <row r="11194" spans="2:13" ht="15" customHeight="1">
      <c r="C11194" s="28"/>
      <c r="D11194" s="28"/>
      <c r="E11194" s="28"/>
      <c r="F11194" s="34" t="s">
        <v>92</v>
      </c>
      <c r="G11194" s="35"/>
      <c r="H11194" s="33"/>
      <c r="I11194" s="32">
        <f>SUM(I11193)</f>
        <v>77160</v>
      </c>
    </row>
    <row r="11195" spans="2:13" ht="15" customHeight="1">
      <c r="C11195" s="27" t="s">
        <v>82</v>
      </c>
      <c r="D11195" s="27" t="s">
        <v>93</v>
      </c>
      <c r="E11195" s="28"/>
      <c r="F11195" s="28"/>
      <c r="G11195" s="28"/>
      <c r="H11195" s="33"/>
      <c r="I11195" s="36">
        <f>I11188+I11191+I11194</f>
        <v>290820</v>
      </c>
    </row>
    <row r="11196" spans="2:13" ht="15" customHeight="1">
      <c r="C11196" s="27" t="s">
        <v>83</v>
      </c>
      <c r="D11196" s="27" t="str">
        <f>+"Overhead &amp; Profit "&amp;$L$3*100&amp;"%"</f>
        <v>Overhead &amp; Profit 9,5%</v>
      </c>
      <c r="E11196" s="28"/>
      <c r="F11196" s="28"/>
      <c r="G11196" s="27">
        <f>$L$3</f>
        <v>9.5000000000000001E-2</v>
      </c>
      <c r="H11196" s="33"/>
      <c r="I11196" s="36">
        <f>G11196*I11195</f>
        <v>27627.9</v>
      </c>
    </row>
    <row r="11197" spans="2:13" ht="15" customHeight="1">
      <c r="B11197" s="37" t="str">
        <f>+$M$19&amp;J11197</f>
        <v>PAP21</v>
      </c>
      <c r="C11197" s="27" t="s">
        <v>1</v>
      </c>
      <c r="D11197" s="27" t="s">
        <v>94</v>
      </c>
      <c r="E11197" s="28"/>
      <c r="F11197" s="28"/>
      <c r="G11197" s="28"/>
      <c r="H11197" s="33"/>
      <c r="I11197" s="36">
        <f>SUM(I11195:I11196)</f>
        <v>318447.90000000002</v>
      </c>
      <c r="J11197" s="21">
        <v>21</v>
      </c>
    </row>
    <row r="11198" spans="2:13" ht="15" customHeight="1">
      <c r="B11198" s="26"/>
    </row>
    <row r="11199" spans="2:13" ht="15" customHeight="1">
      <c r="B11199" s="26"/>
      <c r="C11199" s="21" t="str">
        <f>VLOOKUP(B11215,'REKAP ANALISA'!$C:$G,3,0)</f>
        <v>(K3) Pemasangan 1 buah Tee Ø 600 mm</v>
      </c>
    </row>
    <row r="11200" spans="2:13" ht="15" customHeight="1">
      <c r="C11200" s="27" t="s">
        <v>0</v>
      </c>
      <c r="D11200" s="27" t="s">
        <v>60</v>
      </c>
      <c r="E11200" s="27" t="s">
        <v>59</v>
      </c>
      <c r="F11200" s="27" t="s">
        <v>61</v>
      </c>
      <c r="G11200" s="27" t="s">
        <v>62</v>
      </c>
      <c r="H11200" s="27" t="s">
        <v>85</v>
      </c>
      <c r="I11200" s="27" t="s">
        <v>86</v>
      </c>
    </row>
    <row r="11201" spans="2:13">
      <c r="C11201" s="27" t="s">
        <v>14</v>
      </c>
      <c r="D11201" s="27" t="s">
        <v>87</v>
      </c>
      <c r="E11201" s="28"/>
      <c r="F11201" s="28"/>
      <c r="G11201" s="28"/>
      <c r="H11201" s="28"/>
      <c r="I11201" s="28"/>
      <c r="M11201" s="21"/>
    </row>
    <row r="11202" spans="2:13">
      <c r="C11202" s="28"/>
      <c r="D11202" s="27" t="s">
        <v>53</v>
      </c>
      <c r="E11202" s="27" t="s">
        <v>63</v>
      </c>
      <c r="F11202" s="29" t="s">
        <v>50</v>
      </c>
      <c r="G11202" s="27">
        <v>1.0960000000000001</v>
      </c>
      <c r="H11202" s="30">
        <f>VLOOKUP(E11202,UPAH!$C:$F,4,0)</f>
        <v>93000</v>
      </c>
      <c r="I11202" s="31">
        <f t="shared" ref="I11202:I11204" si="1384">+G11202*H11202</f>
        <v>101928.00000000001</v>
      </c>
      <c r="M11202" s="21"/>
    </row>
    <row r="11203" spans="2:13" ht="15" customHeight="1">
      <c r="C11203" s="28"/>
      <c r="D11203" s="27" t="s">
        <v>2787</v>
      </c>
      <c r="E11203" s="27" t="s">
        <v>64</v>
      </c>
      <c r="F11203" s="29" t="s">
        <v>50</v>
      </c>
      <c r="G11203" s="27">
        <v>0.54800000000000004</v>
      </c>
      <c r="H11203" s="30">
        <f>VLOOKUP(E11203,UPAH!$C:$F,4,0)</f>
        <v>98000</v>
      </c>
      <c r="I11203" s="31">
        <f t="shared" si="1384"/>
        <v>53704.000000000007</v>
      </c>
    </row>
    <row r="11204" spans="2:13" ht="15" customHeight="1">
      <c r="C11204" s="28"/>
      <c r="D11204" s="27" t="s">
        <v>49</v>
      </c>
      <c r="E11204" s="27" t="s">
        <v>66</v>
      </c>
      <c r="F11204" s="29" t="s">
        <v>50</v>
      </c>
      <c r="G11204" s="27">
        <v>0.11</v>
      </c>
      <c r="H11204" s="30">
        <f>VLOOKUP(E11204,UPAH!$C:$F,4,0)</f>
        <v>111000</v>
      </c>
      <c r="I11204" s="31">
        <f t="shared" si="1384"/>
        <v>12210</v>
      </c>
    </row>
    <row r="11205" spans="2:13" ht="15" customHeight="1">
      <c r="C11205" s="28"/>
      <c r="D11205" s="28"/>
      <c r="E11205" s="28"/>
      <c r="F11205" s="34" t="s">
        <v>88</v>
      </c>
      <c r="G11205" s="35"/>
      <c r="H11205" s="33"/>
      <c r="I11205" s="32">
        <f>SUM(I11202:I11204)</f>
        <v>167842.00000000003</v>
      </c>
    </row>
    <row r="11206" spans="2:13" ht="15" customHeight="1">
      <c r="C11206" s="27" t="s">
        <v>80</v>
      </c>
      <c r="D11206" s="27" t="s">
        <v>89</v>
      </c>
      <c r="E11206" s="28"/>
      <c r="F11206" s="28"/>
      <c r="G11206" s="28"/>
      <c r="H11206" s="33"/>
      <c r="I11206" s="28"/>
    </row>
    <row r="11207" spans="2:13" ht="15" customHeight="1">
      <c r="C11207" s="28"/>
      <c r="D11207" s="27" t="s">
        <v>3005</v>
      </c>
      <c r="E11207" s="27" t="s">
        <v>3006</v>
      </c>
      <c r="F11207" s="30" t="str">
        <f>VLOOKUP(E11207,MATERIAL!$C:$F,3,0)</f>
        <v>bh</v>
      </c>
      <c r="G11207" s="27">
        <v>1</v>
      </c>
      <c r="H11207" s="30">
        <f>VLOOKUP(E11207,MATERIAL!$C:$F,4,0)</f>
        <v>86700</v>
      </c>
      <c r="I11207" s="31">
        <f t="shared" ref="I11207" si="1385">+G11207*H11207</f>
        <v>86700</v>
      </c>
    </row>
    <row r="11208" spans="2:13" ht="15" customHeight="1">
      <c r="C11208" s="28"/>
      <c r="D11208" s="28"/>
      <c r="E11208" s="28"/>
      <c r="F11208" s="34" t="s">
        <v>90</v>
      </c>
      <c r="G11208" s="35"/>
      <c r="H11208" s="33"/>
      <c r="I11208" s="32">
        <f>SUM(I11207)</f>
        <v>86700</v>
      </c>
    </row>
    <row r="11209" spans="2:13" ht="15" customHeight="1">
      <c r="C11209" s="27" t="s">
        <v>81</v>
      </c>
      <c r="D11209" s="27" t="s">
        <v>91</v>
      </c>
      <c r="E11209" s="28"/>
      <c r="F11209" s="28"/>
      <c r="G11209" s="28"/>
      <c r="H11209" s="33"/>
      <c r="I11209" s="28"/>
    </row>
    <row r="11210" spans="2:13" ht="15" customHeight="1">
      <c r="C11210" s="28"/>
      <c r="D11210" s="27" t="s">
        <v>2790</v>
      </c>
      <c r="E11210" s="27" t="s">
        <v>2791</v>
      </c>
      <c r="F11210" s="27" t="s">
        <v>2792</v>
      </c>
      <c r="G11210" s="27">
        <v>0.193</v>
      </c>
      <c r="H11210" s="30">
        <f>VLOOKUP(E11210,[404]PERALATAN!$C:$F,4,0)</f>
        <v>128600</v>
      </c>
      <c r="I11210" s="31">
        <f t="shared" ref="I11210:I11211" si="1386">+G11210*H11210</f>
        <v>24819.8</v>
      </c>
    </row>
    <row r="11211" spans="2:13" ht="15" customHeight="1">
      <c r="C11211" s="28"/>
      <c r="D11211" s="27" t="s">
        <v>2977</v>
      </c>
      <c r="E11211" s="27" t="s">
        <v>2978</v>
      </c>
      <c r="F11211" s="27" t="s">
        <v>2792</v>
      </c>
      <c r="G11211" s="27">
        <v>9.6000000000000002E-2</v>
      </c>
      <c r="H11211" s="30">
        <f>VLOOKUP(E11211,[404]PERALATAN!$C:$F,4,0)</f>
        <v>1826700</v>
      </c>
      <c r="I11211" s="31">
        <f t="shared" si="1386"/>
        <v>175363.20000000001</v>
      </c>
    </row>
    <row r="11212" spans="2:13" ht="15" customHeight="1">
      <c r="C11212" s="28"/>
      <c r="D11212" s="28"/>
      <c r="E11212" s="28"/>
      <c r="F11212" s="34" t="s">
        <v>92</v>
      </c>
      <c r="G11212" s="35"/>
      <c r="H11212" s="33"/>
      <c r="I11212" s="32">
        <f>SUM(I11210:I11211)</f>
        <v>200183</v>
      </c>
    </row>
    <row r="11213" spans="2:13" ht="15" customHeight="1">
      <c r="C11213" s="27" t="s">
        <v>82</v>
      </c>
      <c r="D11213" s="27" t="s">
        <v>93</v>
      </c>
      <c r="E11213" s="28"/>
      <c r="F11213" s="28"/>
      <c r="G11213" s="28"/>
      <c r="H11213" s="33"/>
      <c r="I11213" s="36">
        <f>I11205+I11208+I11212</f>
        <v>454725</v>
      </c>
    </row>
    <row r="11214" spans="2:13" ht="15" customHeight="1">
      <c r="C11214" s="27" t="s">
        <v>83</v>
      </c>
      <c r="D11214" s="27" t="str">
        <f>+"Overhead &amp; Profit "&amp;$L$3*100&amp;"%"</f>
        <v>Overhead &amp; Profit 9,5%</v>
      </c>
      <c r="E11214" s="28"/>
      <c r="F11214" s="28"/>
      <c r="G11214" s="27">
        <f>$L$3</f>
        <v>9.5000000000000001E-2</v>
      </c>
      <c r="H11214" s="33"/>
      <c r="I11214" s="36">
        <f>G11214*I11213</f>
        <v>43198.875</v>
      </c>
    </row>
    <row r="11215" spans="2:13" ht="15" customHeight="1">
      <c r="B11215" s="37" t="str">
        <f>+$M$19&amp;J11215</f>
        <v>PAP22</v>
      </c>
      <c r="C11215" s="27" t="s">
        <v>1</v>
      </c>
      <c r="D11215" s="27" t="s">
        <v>94</v>
      </c>
      <c r="E11215" s="28"/>
      <c r="F11215" s="28"/>
      <c r="G11215" s="28"/>
      <c r="H11215" s="33"/>
      <c r="I11215" s="36">
        <f>SUM(I11213:I11214)</f>
        <v>497923.875</v>
      </c>
      <c r="J11215" s="21">
        <v>22</v>
      </c>
    </row>
    <row r="11216" spans="2:13" ht="15" customHeight="1">
      <c r="B11216" s="26"/>
    </row>
    <row r="11217" spans="2:13" ht="15" customHeight="1">
      <c r="B11217" s="26"/>
      <c r="C11217" s="21" t="str">
        <f>VLOOKUP(B11233,'REKAP ANALISA'!$C:$G,3,0)</f>
        <v>(K3) Pemasangan 1 buah Tee Ø 700 mm</v>
      </c>
    </row>
    <row r="11218" spans="2:13">
      <c r="C11218" s="27" t="s">
        <v>0</v>
      </c>
      <c r="D11218" s="27" t="s">
        <v>60</v>
      </c>
      <c r="E11218" s="27" t="s">
        <v>59</v>
      </c>
      <c r="F11218" s="27" t="s">
        <v>61</v>
      </c>
      <c r="G11218" s="27" t="s">
        <v>62</v>
      </c>
      <c r="H11218" s="27" t="s">
        <v>85</v>
      </c>
      <c r="I11218" s="27" t="s">
        <v>86</v>
      </c>
      <c r="M11218" s="21"/>
    </row>
    <row r="11219" spans="2:13">
      <c r="C11219" s="27" t="s">
        <v>14</v>
      </c>
      <c r="D11219" s="27" t="s">
        <v>87</v>
      </c>
      <c r="E11219" s="28"/>
      <c r="F11219" s="28"/>
      <c r="G11219" s="28"/>
      <c r="H11219" s="28"/>
      <c r="I11219" s="28"/>
      <c r="M11219" s="21"/>
    </row>
    <row r="11220" spans="2:13" ht="15" customHeight="1">
      <c r="C11220" s="28"/>
      <c r="D11220" s="27" t="s">
        <v>53</v>
      </c>
      <c r="E11220" s="27" t="s">
        <v>63</v>
      </c>
      <c r="F11220" s="29" t="s">
        <v>50</v>
      </c>
      <c r="G11220" s="27">
        <v>1.3160000000000001</v>
      </c>
      <c r="H11220" s="30">
        <f>VLOOKUP(E11220,UPAH!$C:$F,4,0)</f>
        <v>93000</v>
      </c>
      <c r="I11220" s="31">
        <f t="shared" ref="I11220:I11222" si="1387">+G11220*H11220</f>
        <v>122388</v>
      </c>
    </row>
    <row r="11221" spans="2:13" ht="15" customHeight="1">
      <c r="C11221" s="28"/>
      <c r="D11221" s="27" t="s">
        <v>2787</v>
      </c>
      <c r="E11221" s="27" t="s">
        <v>64</v>
      </c>
      <c r="F11221" s="29" t="s">
        <v>50</v>
      </c>
      <c r="G11221" s="27">
        <v>0.65800000000000003</v>
      </c>
      <c r="H11221" s="30">
        <f>VLOOKUP(E11221,UPAH!$C:$F,4,0)</f>
        <v>98000</v>
      </c>
      <c r="I11221" s="31">
        <f t="shared" si="1387"/>
        <v>64484</v>
      </c>
    </row>
    <row r="11222" spans="2:13" ht="15" customHeight="1">
      <c r="C11222" s="28"/>
      <c r="D11222" s="27" t="s">
        <v>49</v>
      </c>
      <c r="E11222" s="27" t="s">
        <v>66</v>
      </c>
      <c r="F11222" s="29" t="s">
        <v>50</v>
      </c>
      <c r="G11222" s="27">
        <v>0.13200000000000001</v>
      </c>
      <c r="H11222" s="30">
        <f>VLOOKUP(E11222,UPAH!$C:$F,4,0)</f>
        <v>111000</v>
      </c>
      <c r="I11222" s="31">
        <f t="shared" si="1387"/>
        <v>14652</v>
      </c>
    </row>
    <row r="11223" spans="2:13" ht="15" customHeight="1">
      <c r="C11223" s="28"/>
      <c r="D11223" s="28"/>
      <c r="E11223" s="28"/>
      <c r="F11223" s="34" t="s">
        <v>88</v>
      </c>
      <c r="G11223" s="35"/>
      <c r="H11223" s="33"/>
      <c r="I11223" s="32">
        <f>SUM(I11220:I11222)</f>
        <v>201524</v>
      </c>
    </row>
    <row r="11224" spans="2:13" ht="15" customHeight="1">
      <c r="C11224" s="27" t="s">
        <v>80</v>
      </c>
      <c r="D11224" s="27" t="s">
        <v>89</v>
      </c>
      <c r="E11224" s="28"/>
      <c r="F11224" s="28"/>
      <c r="G11224" s="28"/>
      <c r="H11224" s="33"/>
      <c r="I11224" s="28"/>
    </row>
    <row r="11225" spans="2:13" ht="15" customHeight="1">
      <c r="C11225" s="28"/>
      <c r="D11225" s="27" t="s">
        <v>3007</v>
      </c>
      <c r="E11225" s="27" t="s">
        <v>3008</v>
      </c>
      <c r="F11225" s="30" t="str">
        <f>VLOOKUP(E11225,MATERIAL!$C:$F,3,0)</f>
        <v>bh</v>
      </c>
      <c r="G11225" s="27">
        <v>1</v>
      </c>
      <c r="H11225" s="30">
        <f>VLOOKUP(E11225,MATERIAL!$C:$F,4,0)</f>
        <v>96200</v>
      </c>
      <c r="I11225" s="31">
        <f t="shared" ref="I11225" si="1388">+G11225*H11225</f>
        <v>96200</v>
      </c>
    </row>
    <row r="11226" spans="2:13" ht="15" customHeight="1">
      <c r="C11226" s="28"/>
      <c r="D11226" s="28"/>
      <c r="E11226" s="28"/>
      <c r="F11226" s="34" t="s">
        <v>90</v>
      </c>
      <c r="G11226" s="35"/>
      <c r="H11226" s="33"/>
      <c r="I11226" s="32">
        <f>SUM(I11225)</f>
        <v>96200</v>
      </c>
    </row>
    <row r="11227" spans="2:13" ht="15" customHeight="1">
      <c r="C11227" s="27" t="s">
        <v>81</v>
      </c>
      <c r="D11227" s="27" t="s">
        <v>91</v>
      </c>
      <c r="E11227" s="28"/>
      <c r="F11227" s="28"/>
      <c r="G11227" s="28"/>
      <c r="H11227" s="33"/>
      <c r="I11227" s="28"/>
    </row>
    <row r="11228" spans="2:13" ht="15" customHeight="1">
      <c r="C11228" s="28"/>
      <c r="D11228" s="27" t="s">
        <v>2790</v>
      </c>
      <c r="E11228" s="27" t="s">
        <v>2791</v>
      </c>
      <c r="F11228" s="27" t="s">
        <v>2792</v>
      </c>
      <c r="G11228" s="27">
        <v>0.22500000000000001</v>
      </c>
      <c r="H11228" s="30">
        <f>VLOOKUP(E11228,[404]PERALATAN!$C:$F,4,0)</f>
        <v>128600</v>
      </c>
      <c r="I11228" s="31">
        <f t="shared" ref="I11228:I11229" si="1389">+G11228*H11228</f>
        <v>28935</v>
      </c>
    </row>
    <row r="11229" spans="2:13" ht="15" customHeight="1">
      <c r="C11229" s="28"/>
      <c r="D11229" s="27" t="s">
        <v>2977</v>
      </c>
      <c r="E11229" s="27" t="s">
        <v>2978</v>
      </c>
      <c r="F11229" s="27" t="s">
        <v>2792</v>
      </c>
      <c r="G11229" s="27">
        <v>0.113</v>
      </c>
      <c r="H11229" s="30">
        <f>VLOOKUP(E11229,[404]PERALATAN!$C:$F,4,0)</f>
        <v>1826700</v>
      </c>
      <c r="I11229" s="31">
        <f t="shared" si="1389"/>
        <v>206417.1</v>
      </c>
    </row>
    <row r="11230" spans="2:13" ht="15" customHeight="1">
      <c r="C11230" s="28"/>
      <c r="D11230" s="28"/>
      <c r="E11230" s="28"/>
      <c r="F11230" s="34" t="s">
        <v>92</v>
      </c>
      <c r="G11230" s="35"/>
      <c r="H11230" s="33"/>
      <c r="I11230" s="32">
        <f>SUM(I11228:I11229)</f>
        <v>235352.1</v>
      </c>
    </row>
    <row r="11231" spans="2:13" ht="15" customHeight="1">
      <c r="C11231" s="27" t="s">
        <v>82</v>
      </c>
      <c r="D11231" s="27" t="s">
        <v>93</v>
      </c>
      <c r="E11231" s="28"/>
      <c r="F11231" s="28"/>
      <c r="G11231" s="28"/>
      <c r="H11231" s="33"/>
      <c r="I11231" s="36">
        <f>I11223+I11226+I11230</f>
        <v>533076.1</v>
      </c>
    </row>
    <row r="11232" spans="2:13" ht="15" customHeight="1">
      <c r="C11232" s="27" t="s">
        <v>83</v>
      </c>
      <c r="D11232" s="27" t="str">
        <f>+"Overhead &amp; Profit "&amp;$L$3*100&amp;"%"</f>
        <v>Overhead &amp; Profit 9,5%</v>
      </c>
      <c r="E11232" s="28"/>
      <c r="F11232" s="28"/>
      <c r="G11232" s="27">
        <f>$L$3</f>
        <v>9.5000000000000001E-2</v>
      </c>
      <c r="H11232" s="33"/>
      <c r="I11232" s="36">
        <f>G11232*I11231</f>
        <v>50642.229500000001</v>
      </c>
    </row>
    <row r="11233" spans="2:13" ht="15" customHeight="1">
      <c r="B11233" s="37" t="str">
        <f>+$M$19&amp;J11233</f>
        <v>PAP23</v>
      </c>
      <c r="C11233" s="27" t="s">
        <v>1</v>
      </c>
      <c r="D11233" s="27" t="s">
        <v>94</v>
      </c>
      <c r="E11233" s="28"/>
      <c r="F11233" s="28"/>
      <c r="G11233" s="28"/>
      <c r="H11233" s="33"/>
      <c r="I11233" s="36">
        <f>SUM(I11231:I11232)</f>
        <v>583718.32949999999</v>
      </c>
      <c r="J11233" s="21">
        <v>23</v>
      </c>
    </row>
    <row r="11234" spans="2:13" ht="15" customHeight="1">
      <c r="B11234" s="26"/>
    </row>
    <row r="11235" spans="2:13" ht="15" customHeight="1">
      <c r="B11235" s="26"/>
      <c r="C11235" s="21" t="str">
        <f>VLOOKUP(B11251,'REKAP ANALISA'!$C:$G,3,0)</f>
        <v>(K3) Pemasangan 1 buah Tee Ø 800 mm</v>
      </c>
    </row>
    <row r="11236" spans="2:13">
      <c r="C11236" s="27" t="s">
        <v>0</v>
      </c>
      <c r="D11236" s="27" t="s">
        <v>60</v>
      </c>
      <c r="E11236" s="27" t="s">
        <v>59</v>
      </c>
      <c r="F11236" s="27" t="s">
        <v>61</v>
      </c>
      <c r="G11236" s="27" t="s">
        <v>62</v>
      </c>
      <c r="H11236" s="27" t="s">
        <v>85</v>
      </c>
      <c r="I11236" s="27" t="s">
        <v>86</v>
      </c>
      <c r="M11236" s="21"/>
    </row>
    <row r="11237" spans="2:13">
      <c r="C11237" s="27" t="s">
        <v>14</v>
      </c>
      <c r="D11237" s="27" t="s">
        <v>87</v>
      </c>
      <c r="E11237" s="28"/>
      <c r="F11237" s="28"/>
      <c r="G11237" s="28"/>
      <c r="H11237" s="28"/>
      <c r="I11237" s="28"/>
      <c r="M11237" s="21"/>
    </row>
    <row r="11238" spans="2:13" ht="15" customHeight="1">
      <c r="C11238" s="28"/>
      <c r="D11238" s="27" t="s">
        <v>53</v>
      </c>
      <c r="E11238" s="27" t="s">
        <v>63</v>
      </c>
      <c r="F11238" s="29" t="s">
        <v>50</v>
      </c>
      <c r="G11238" s="27">
        <v>1.536</v>
      </c>
      <c r="H11238" s="30">
        <f>VLOOKUP(E11238,UPAH!$C:$F,4,0)</f>
        <v>93000</v>
      </c>
      <c r="I11238" s="31">
        <f t="shared" ref="I11238:I11240" si="1390">+G11238*H11238</f>
        <v>142848</v>
      </c>
    </row>
    <row r="11239" spans="2:13" ht="15" customHeight="1">
      <c r="C11239" s="28"/>
      <c r="D11239" s="27" t="s">
        <v>2787</v>
      </c>
      <c r="E11239" s="27" t="s">
        <v>64</v>
      </c>
      <c r="F11239" s="29" t="s">
        <v>50</v>
      </c>
      <c r="G11239" s="27">
        <v>0.76800000000000002</v>
      </c>
      <c r="H11239" s="30">
        <f>VLOOKUP(E11239,UPAH!$C:$F,4,0)</f>
        <v>98000</v>
      </c>
      <c r="I11239" s="31">
        <f t="shared" si="1390"/>
        <v>75264</v>
      </c>
    </row>
    <row r="11240" spans="2:13" ht="15" customHeight="1">
      <c r="C11240" s="28"/>
      <c r="D11240" s="27" t="s">
        <v>49</v>
      </c>
      <c r="E11240" s="27" t="s">
        <v>66</v>
      </c>
      <c r="F11240" s="29" t="s">
        <v>50</v>
      </c>
      <c r="G11240" s="27">
        <v>0.154</v>
      </c>
      <c r="H11240" s="30">
        <f>VLOOKUP(E11240,UPAH!$C:$F,4,0)</f>
        <v>111000</v>
      </c>
      <c r="I11240" s="31">
        <f t="shared" si="1390"/>
        <v>17094</v>
      </c>
    </row>
    <row r="11241" spans="2:13" ht="15" customHeight="1">
      <c r="C11241" s="28"/>
      <c r="D11241" s="28"/>
      <c r="E11241" s="28"/>
      <c r="F11241" s="34" t="s">
        <v>88</v>
      </c>
      <c r="G11241" s="35"/>
      <c r="H11241" s="33"/>
      <c r="I11241" s="32">
        <f>SUM(I11238:I11240)</f>
        <v>235206</v>
      </c>
    </row>
    <row r="11242" spans="2:13" ht="15" customHeight="1">
      <c r="C11242" s="27" t="s">
        <v>80</v>
      </c>
      <c r="D11242" s="27" t="s">
        <v>89</v>
      </c>
      <c r="E11242" s="28"/>
      <c r="F11242" s="28"/>
      <c r="G11242" s="28"/>
      <c r="H11242" s="33"/>
      <c r="I11242" s="28"/>
    </row>
    <row r="11243" spans="2:13" ht="15" customHeight="1">
      <c r="C11243" s="28"/>
      <c r="D11243" s="27" t="s">
        <v>3009</v>
      </c>
      <c r="E11243" s="27" t="s">
        <v>3010</v>
      </c>
      <c r="F11243" s="30" t="str">
        <f>VLOOKUP(E11243,MATERIAL!$C:$F,3,0)</f>
        <v>bh</v>
      </c>
      <c r="G11243" s="27">
        <v>1</v>
      </c>
      <c r="H11243" s="30">
        <f>VLOOKUP(E11243,MATERIAL!$C:$F,4,0)</f>
        <v>110000</v>
      </c>
      <c r="I11243" s="31">
        <f t="shared" ref="I11243" si="1391">+G11243*H11243</f>
        <v>110000</v>
      </c>
    </row>
    <row r="11244" spans="2:13" ht="15" customHeight="1">
      <c r="C11244" s="28"/>
      <c r="D11244" s="28"/>
      <c r="E11244" s="28"/>
      <c r="F11244" s="34" t="s">
        <v>90</v>
      </c>
      <c r="G11244" s="35"/>
      <c r="H11244" s="33"/>
      <c r="I11244" s="32">
        <f>SUM(I11243)</f>
        <v>110000</v>
      </c>
    </row>
    <row r="11245" spans="2:13" ht="15" customHeight="1">
      <c r="C11245" s="27" t="s">
        <v>81</v>
      </c>
      <c r="D11245" s="27" t="s">
        <v>91</v>
      </c>
      <c r="E11245" s="28"/>
      <c r="F11245" s="28"/>
      <c r="G11245" s="28"/>
      <c r="H11245" s="33"/>
      <c r="I11245" s="28"/>
    </row>
    <row r="11246" spans="2:13" ht="15" customHeight="1">
      <c r="C11246" s="28"/>
      <c r="D11246" s="27" t="s">
        <v>2790</v>
      </c>
      <c r="E11246" s="27" t="s">
        <v>2791</v>
      </c>
      <c r="F11246" s="27" t="s">
        <v>2792</v>
      </c>
      <c r="G11246" s="27">
        <v>0.25700000000000001</v>
      </c>
      <c r="H11246" s="30">
        <f>VLOOKUP(E11246,[404]PERALATAN!$C:$F,4,0)</f>
        <v>128600</v>
      </c>
      <c r="I11246" s="31">
        <f t="shared" ref="I11246:I11247" si="1392">+G11246*H11246</f>
        <v>33050.200000000004</v>
      </c>
    </row>
    <row r="11247" spans="2:13" ht="15" customHeight="1">
      <c r="C11247" s="28"/>
      <c r="D11247" s="27" t="s">
        <v>2977</v>
      </c>
      <c r="E11247" s="27" t="s">
        <v>2978</v>
      </c>
      <c r="F11247" s="27" t="s">
        <v>2792</v>
      </c>
      <c r="G11247" s="27">
        <v>0.129</v>
      </c>
      <c r="H11247" s="30">
        <f>VLOOKUP(E11247,[404]PERALATAN!$C:$F,4,0)</f>
        <v>1826700</v>
      </c>
      <c r="I11247" s="31">
        <f t="shared" si="1392"/>
        <v>235644.30000000002</v>
      </c>
    </row>
    <row r="11248" spans="2:13" ht="15" customHeight="1">
      <c r="C11248" s="28"/>
      <c r="D11248" s="28"/>
      <c r="E11248" s="28"/>
      <c r="F11248" s="34" t="s">
        <v>92</v>
      </c>
      <c r="G11248" s="35"/>
      <c r="H11248" s="33"/>
      <c r="I11248" s="32">
        <f>SUM(I11246:I11247)</f>
        <v>268694.5</v>
      </c>
    </row>
    <row r="11249" spans="2:13" ht="15" customHeight="1">
      <c r="C11249" s="27" t="s">
        <v>82</v>
      </c>
      <c r="D11249" s="27" t="s">
        <v>93</v>
      </c>
      <c r="E11249" s="28"/>
      <c r="F11249" s="28"/>
      <c r="G11249" s="28"/>
      <c r="H11249" s="33"/>
      <c r="I11249" s="36">
        <f>I11241+I11244+I11248</f>
        <v>613900.5</v>
      </c>
    </row>
    <row r="11250" spans="2:13" ht="15" customHeight="1">
      <c r="C11250" s="27" t="s">
        <v>83</v>
      </c>
      <c r="D11250" s="27" t="str">
        <f>+"Overhead &amp; Profit "&amp;$L$3*100&amp;"%"</f>
        <v>Overhead &amp; Profit 9,5%</v>
      </c>
      <c r="E11250" s="28"/>
      <c r="F11250" s="28"/>
      <c r="G11250" s="27">
        <f>$L$3</f>
        <v>9.5000000000000001E-2</v>
      </c>
      <c r="H11250" s="33"/>
      <c r="I11250" s="36">
        <f>G11250*I11249</f>
        <v>58320.547500000001</v>
      </c>
    </row>
    <row r="11251" spans="2:13" ht="15" customHeight="1">
      <c r="B11251" s="37" t="str">
        <f>+$M$19&amp;J11251</f>
        <v>PAP24</v>
      </c>
      <c r="C11251" s="27" t="s">
        <v>1</v>
      </c>
      <c r="D11251" s="27" t="s">
        <v>94</v>
      </c>
      <c r="E11251" s="28"/>
      <c r="F11251" s="28"/>
      <c r="G11251" s="28"/>
      <c r="H11251" s="33"/>
      <c r="I11251" s="36">
        <f>SUM(I11249:I11250)</f>
        <v>672221.04749999999</v>
      </c>
      <c r="J11251" s="21">
        <v>24</v>
      </c>
    </row>
    <row r="11252" spans="2:13" ht="15" customHeight="1">
      <c r="B11252" s="26"/>
    </row>
    <row r="11253" spans="2:13" ht="15" customHeight="1">
      <c r="B11253" s="26"/>
      <c r="C11253" s="21" t="str">
        <f>VLOOKUP(B11269,'REKAP ANALISA'!$C:$G,3,0)</f>
        <v>(K3) Pemasangan 1 buah Tee Ø 900 mm</v>
      </c>
    </row>
    <row r="11254" spans="2:13">
      <c r="C11254" s="27" t="s">
        <v>0</v>
      </c>
      <c r="D11254" s="27" t="s">
        <v>60</v>
      </c>
      <c r="E11254" s="27" t="s">
        <v>59</v>
      </c>
      <c r="F11254" s="27" t="s">
        <v>61</v>
      </c>
      <c r="G11254" s="27" t="s">
        <v>62</v>
      </c>
      <c r="H11254" s="27" t="s">
        <v>85</v>
      </c>
      <c r="I11254" s="27" t="s">
        <v>86</v>
      </c>
      <c r="M11254" s="21"/>
    </row>
    <row r="11255" spans="2:13">
      <c r="C11255" s="27" t="s">
        <v>14</v>
      </c>
      <c r="D11255" s="27" t="s">
        <v>87</v>
      </c>
      <c r="E11255" s="28"/>
      <c r="F11255" s="28"/>
      <c r="G11255" s="28"/>
      <c r="H11255" s="28"/>
      <c r="I11255" s="28"/>
      <c r="M11255" s="21"/>
    </row>
    <row r="11256" spans="2:13" ht="15" customHeight="1">
      <c r="C11256" s="28"/>
      <c r="D11256" s="27" t="s">
        <v>53</v>
      </c>
      <c r="E11256" s="27" t="s">
        <v>63</v>
      </c>
      <c r="F11256" s="29" t="s">
        <v>50</v>
      </c>
      <c r="G11256" s="27">
        <v>1.756</v>
      </c>
      <c r="H11256" s="30">
        <f>VLOOKUP(E11256,UPAH!$C:$F,4,0)</f>
        <v>93000</v>
      </c>
      <c r="I11256" s="31">
        <f t="shared" ref="I11256:I11258" si="1393">+G11256*H11256</f>
        <v>163308</v>
      </c>
    </row>
    <row r="11257" spans="2:13" ht="15" customHeight="1">
      <c r="C11257" s="28"/>
      <c r="D11257" s="27" t="s">
        <v>2787</v>
      </c>
      <c r="E11257" s="27" t="s">
        <v>64</v>
      </c>
      <c r="F11257" s="29" t="s">
        <v>50</v>
      </c>
      <c r="G11257" s="27">
        <v>0.878</v>
      </c>
      <c r="H11257" s="30">
        <f>VLOOKUP(E11257,UPAH!$C:$F,4,0)</f>
        <v>98000</v>
      </c>
      <c r="I11257" s="31">
        <f t="shared" si="1393"/>
        <v>86044</v>
      </c>
    </row>
    <row r="11258" spans="2:13" ht="15" customHeight="1">
      <c r="C11258" s="28"/>
      <c r="D11258" s="27" t="s">
        <v>49</v>
      </c>
      <c r="E11258" s="27" t="s">
        <v>66</v>
      </c>
      <c r="F11258" s="29" t="s">
        <v>50</v>
      </c>
      <c r="G11258" s="27">
        <v>0.17599999999999999</v>
      </c>
      <c r="H11258" s="30">
        <f>VLOOKUP(E11258,UPAH!$C:$F,4,0)</f>
        <v>111000</v>
      </c>
      <c r="I11258" s="31">
        <f t="shared" si="1393"/>
        <v>19536</v>
      </c>
    </row>
    <row r="11259" spans="2:13" ht="15" customHeight="1">
      <c r="C11259" s="28"/>
      <c r="D11259" s="28"/>
      <c r="E11259" s="28"/>
      <c r="F11259" s="34" t="s">
        <v>88</v>
      </c>
      <c r="G11259" s="35"/>
      <c r="H11259" s="33"/>
      <c r="I11259" s="32">
        <f>SUM(I11256:I11258)</f>
        <v>268888</v>
      </c>
    </row>
    <row r="11260" spans="2:13" ht="15" customHeight="1">
      <c r="C11260" s="27" t="s">
        <v>80</v>
      </c>
      <c r="D11260" s="27" t="s">
        <v>89</v>
      </c>
      <c r="E11260" s="28"/>
      <c r="F11260" s="28"/>
      <c r="G11260" s="28"/>
      <c r="H11260" s="33"/>
      <c r="I11260" s="28"/>
    </row>
    <row r="11261" spans="2:13" ht="15" customHeight="1">
      <c r="C11261" s="28"/>
      <c r="D11261" s="27" t="s">
        <v>3011</v>
      </c>
      <c r="E11261" s="27" t="s">
        <v>3012</v>
      </c>
      <c r="F11261" s="30" t="str">
        <f>VLOOKUP(E11261,MATERIAL!$C:$F,3,0)</f>
        <v>bh</v>
      </c>
      <c r="G11261" s="27">
        <v>1</v>
      </c>
      <c r="H11261" s="30">
        <f>VLOOKUP(E11261,MATERIAL!$C:$F,4,0)</f>
        <v>145100</v>
      </c>
      <c r="I11261" s="31">
        <f t="shared" ref="I11261" si="1394">+G11261*H11261</f>
        <v>145100</v>
      </c>
    </row>
    <row r="11262" spans="2:13" ht="15" customHeight="1">
      <c r="C11262" s="28"/>
      <c r="D11262" s="28"/>
      <c r="E11262" s="28"/>
      <c r="F11262" s="34" t="s">
        <v>90</v>
      </c>
      <c r="G11262" s="35"/>
      <c r="H11262" s="33"/>
      <c r="I11262" s="32">
        <f>SUM(I11261)</f>
        <v>145100</v>
      </c>
    </row>
    <row r="11263" spans="2:13" ht="15" customHeight="1">
      <c r="C11263" s="27" t="s">
        <v>81</v>
      </c>
      <c r="D11263" s="27" t="s">
        <v>91</v>
      </c>
      <c r="E11263" s="28"/>
      <c r="F11263" s="28"/>
      <c r="G11263" s="28"/>
      <c r="H11263" s="33"/>
      <c r="I11263" s="28"/>
    </row>
    <row r="11264" spans="2:13" ht="15" customHeight="1">
      <c r="C11264" s="28"/>
      <c r="D11264" s="27" t="s">
        <v>2790</v>
      </c>
      <c r="E11264" s="27" t="s">
        <v>2791</v>
      </c>
      <c r="F11264" s="27" t="s">
        <v>2792</v>
      </c>
      <c r="G11264" s="27">
        <v>0.32100000000000001</v>
      </c>
      <c r="H11264" s="30">
        <f>VLOOKUP(E11264,[404]PERALATAN!$C:$F,4,0)</f>
        <v>128600</v>
      </c>
      <c r="I11264" s="31">
        <f t="shared" ref="I11264:I11265" si="1395">+G11264*H11264</f>
        <v>41280.6</v>
      </c>
    </row>
    <row r="11265" spans="2:13" ht="15" customHeight="1">
      <c r="C11265" s="28"/>
      <c r="D11265" s="27" t="s">
        <v>2977</v>
      </c>
      <c r="E11265" s="27" t="s">
        <v>2978</v>
      </c>
      <c r="F11265" s="27" t="s">
        <v>2792</v>
      </c>
      <c r="G11265" s="27">
        <v>0.161</v>
      </c>
      <c r="H11265" s="30">
        <f>VLOOKUP(E11265,[404]PERALATAN!$C:$F,4,0)</f>
        <v>1826700</v>
      </c>
      <c r="I11265" s="31">
        <f t="shared" si="1395"/>
        <v>294098.7</v>
      </c>
    </row>
    <row r="11266" spans="2:13" ht="15" customHeight="1">
      <c r="C11266" s="28"/>
      <c r="D11266" s="28"/>
      <c r="E11266" s="28"/>
      <c r="F11266" s="34" t="s">
        <v>92</v>
      </c>
      <c r="G11266" s="35"/>
      <c r="H11266" s="33"/>
      <c r="I11266" s="32">
        <f>SUM(I11264:I11265)</f>
        <v>335379.3</v>
      </c>
    </row>
    <row r="11267" spans="2:13" ht="15" customHeight="1">
      <c r="C11267" s="27" t="s">
        <v>82</v>
      </c>
      <c r="D11267" s="27" t="s">
        <v>93</v>
      </c>
      <c r="E11267" s="28"/>
      <c r="F11267" s="28"/>
      <c r="G11267" s="28"/>
      <c r="H11267" s="33"/>
      <c r="I11267" s="36">
        <f>I11259+I11262+I11266</f>
        <v>749367.3</v>
      </c>
    </row>
    <row r="11268" spans="2:13" ht="15" customHeight="1">
      <c r="C11268" s="27" t="s">
        <v>83</v>
      </c>
      <c r="D11268" s="27" t="str">
        <f>+"Overhead &amp; Profit "&amp;$L$3*100&amp;"%"</f>
        <v>Overhead &amp; Profit 9,5%</v>
      </c>
      <c r="E11268" s="28"/>
      <c r="F11268" s="28"/>
      <c r="G11268" s="27">
        <f>$L$3</f>
        <v>9.5000000000000001E-2</v>
      </c>
      <c r="H11268" s="33"/>
      <c r="I11268" s="36">
        <f>G11268*I11267</f>
        <v>71189.893500000006</v>
      </c>
    </row>
    <row r="11269" spans="2:13" ht="15" customHeight="1">
      <c r="B11269" s="37" t="str">
        <f>+$M$19&amp;J11269</f>
        <v>PAP25</v>
      </c>
      <c r="C11269" s="27" t="s">
        <v>1</v>
      </c>
      <c r="D11269" s="27" t="s">
        <v>94</v>
      </c>
      <c r="E11269" s="28"/>
      <c r="F11269" s="28"/>
      <c r="G11269" s="28"/>
      <c r="H11269" s="33"/>
      <c r="I11269" s="36">
        <f>SUM(I11267:I11268)</f>
        <v>820557.19350000005</v>
      </c>
      <c r="J11269" s="21">
        <v>25</v>
      </c>
    </row>
    <row r="11270" spans="2:13" ht="15" customHeight="1">
      <c r="B11270" s="26"/>
    </row>
    <row r="11271" spans="2:13" ht="15" customHeight="1">
      <c r="B11271" s="26"/>
      <c r="C11271" s="21" t="str">
        <f>VLOOKUP(B11287,'REKAP ANALISA'!$C:$G,3,0)</f>
        <v>(K3) Pemasangan 1 buah Tee Ø 1000 mm</v>
      </c>
    </row>
    <row r="11272" spans="2:13">
      <c r="C11272" s="27" t="s">
        <v>0</v>
      </c>
      <c r="D11272" s="27" t="s">
        <v>60</v>
      </c>
      <c r="E11272" s="27" t="s">
        <v>59</v>
      </c>
      <c r="F11272" s="27" t="s">
        <v>61</v>
      </c>
      <c r="G11272" s="27" t="s">
        <v>62</v>
      </c>
      <c r="H11272" s="27" t="s">
        <v>85</v>
      </c>
      <c r="I11272" s="27" t="s">
        <v>86</v>
      </c>
      <c r="M11272" s="21"/>
    </row>
    <row r="11273" spans="2:13">
      <c r="C11273" s="27" t="s">
        <v>14</v>
      </c>
      <c r="D11273" s="27" t="s">
        <v>87</v>
      </c>
      <c r="E11273" s="28"/>
      <c r="F11273" s="28"/>
      <c r="G11273" s="28"/>
      <c r="H11273" s="28"/>
      <c r="I11273" s="28"/>
      <c r="M11273" s="21"/>
    </row>
    <row r="11274" spans="2:13" ht="15" customHeight="1">
      <c r="C11274" s="28"/>
      <c r="D11274" s="27" t="s">
        <v>53</v>
      </c>
      <c r="E11274" s="27" t="s">
        <v>63</v>
      </c>
      <c r="F11274" s="29" t="s">
        <v>50</v>
      </c>
      <c r="G11274" s="27">
        <v>1.976</v>
      </c>
      <c r="H11274" s="30">
        <f>VLOOKUP(E11274,UPAH!$C:$F,4,0)</f>
        <v>93000</v>
      </c>
      <c r="I11274" s="31">
        <f t="shared" ref="I11274:I11276" si="1396">+G11274*H11274</f>
        <v>183768</v>
      </c>
    </row>
    <row r="11275" spans="2:13" ht="15" customHeight="1">
      <c r="C11275" s="28"/>
      <c r="D11275" s="27" t="s">
        <v>2787</v>
      </c>
      <c r="E11275" s="27" t="s">
        <v>64</v>
      </c>
      <c r="F11275" s="29" t="s">
        <v>50</v>
      </c>
      <c r="G11275" s="27">
        <v>0.98799999999999999</v>
      </c>
      <c r="H11275" s="30">
        <f>VLOOKUP(E11275,UPAH!$C:$F,4,0)</f>
        <v>98000</v>
      </c>
      <c r="I11275" s="31">
        <f t="shared" si="1396"/>
        <v>96824</v>
      </c>
    </row>
    <row r="11276" spans="2:13" ht="15" customHeight="1">
      <c r="C11276" s="28"/>
      <c r="D11276" s="27" t="s">
        <v>49</v>
      </c>
      <c r="E11276" s="27" t="s">
        <v>66</v>
      </c>
      <c r="F11276" s="29" t="s">
        <v>50</v>
      </c>
      <c r="G11276" s="27">
        <v>0.19800000000000001</v>
      </c>
      <c r="H11276" s="30">
        <f>VLOOKUP(E11276,UPAH!$C:$F,4,0)</f>
        <v>111000</v>
      </c>
      <c r="I11276" s="31">
        <f t="shared" si="1396"/>
        <v>21978</v>
      </c>
    </row>
    <row r="11277" spans="2:13" ht="15" customHeight="1">
      <c r="C11277" s="28"/>
      <c r="D11277" s="28"/>
      <c r="E11277" s="28"/>
      <c r="F11277" s="34" t="s">
        <v>88</v>
      </c>
      <c r="G11277" s="35"/>
      <c r="H11277" s="33"/>
      <c r="I11277" s="32">
        <f>SUM(I11274:I11276)</f>
        <v>302570</v>
      </c>
    </row>
    <row r="11278" spans="2:13" ht="15" customHeight="1">
      <c r="C11278" s="27" t="s">
        <v>80</v>
      </c>
      <c r="D11278" s="27" t="s">
        <v>89</v>
      </c>
      <c r="E11278" s="28"/>
      <c r="F11278" s="28"/>
      <c r="G11278" s="28"/>
      <c r="H11278" s="33"/>
      <c r="I11278" s="28"/>
    </row>
    <row r="11279" spans="2:13" ht="15" customHeight="1">
      <c r="C11279" s="28"/>
      <c r="D11279" s="27" t="s">
        <v>3013</v>
      </c>
      <c r="E11279" s="27" t="s">
        <v>3014</v>
      </c>
      <c r="F11279" s="30" t="str">
        <f>VLOOKUP(E11279,MATERIAL!$C:$F,3,0)</f>
        <v>bh</v>
      </c>
      <c r="G11279" s="27">
        <v>1</v>
      </c>
      <c r="H11279" s="30">
        <f>VLOOKUP(E11279,MATERIAL!$C:$F,4,0)</f>
        <v>203600</v>
      </c>
      <c r="I11279" s="31">
        <f t="shared" ref="I11279" si="1397">+G11279*H11279</f>
        <v>203600</v>
      </c>
    </row>
    <row r="11280" spans="2:13" ht="15" customHeight="1">
      <c r="C11280" s="28"/>
      <c r="D11280" s="28"/>
      <c r="E11280" s="28"/>
      <c r="F11280" s="34" t="s">
        <v>90</v>
      </c>
      <c r="G11280" s="35"/>
      <c r="H11280" s="33"/>
      <c r="I11280" s="32">
        <f>SUM(I11279)</f>
        <v>203600</v>
      </c>
    </row>
    <row r="11281" spans="2:13" ht="15" customHeight="1">
      <c r="C11281" s="27" t="s">
        <v>81</v>
      </c>
      <c r="D11281" s="27" t="s">
        <v>91</v>
      </c>
      <c r="E11281" s="28"/>
      <c r="F11281" s="28"/>
      <c r="G11281" s="28"/>
      <c r="H11281" s="33"/>
      <c r="I11281" s="28"/>
    </row>
    <row r="11282" spans="2:13" ht="15" customHeight="1">
      <c r="C11282" s="28"/>
      <c r="D11282" s="27" t="s">
        <v>2790</v>
      </c>
      <c r="E11282" s="27" t="s">
        <v>2791</v>
      </c>
      <c r="F11282" s="27" t="s">
        <v>2792</v>
      </c>
      <c r="G11282" s="27">
        <v>0.36599999999999999</v>
      </c>
      <c r="H11282" s="30">
        <f>VLOOKUP(E11282,[404]PERALATAN!$C:$F,4,0)</f>
        <v>128600</v>
      </c>
      <c r="I11282" s="31">
        <f t="shared" ref="I11282:I11283" si="1398">+G11282*H11282</f>
        <v>47067.6</v>
      </c>
    </row>
    <row r="11283" spans="2:13" ht="15" customHeight="1">
      <c r="C11283" s="28"/>
      <c r="D11283" s="27" t="s">
        <v>2977</v>
      </c>
      <c r="E11283" s="27" t="s">
        <v>2978</v>
      </c>
      <c r="F11283" s="27" t="s">
        <v>2792</v>
      </c>
      <c r="G11283" s="27">
        <v>0.183</v>
      </c>
      <c r="H11283" s="30">
        <f>VLOOKUP(E11283,[404]PERALATAN!$C:$F,4,0)</f>
        <v>1826700</v>
      </c>
      <c r="I11283" s="31">
        <f t="shared" si="1398"/>
        <v>334286.09999999998</v>
      </c>
    </row>
    <row r="11284" spans="2:13" ht="15" customHeight="1">
      <c r="C11284" s="28"/>
      <c r="D11284" s="28"/>
      <c r="E11284" s="28"/>
      <c r="F11284" s="34" t="s">
        <v>92</v>
      </c>
      <c r="G11284" s="35"/>
      <c r="H11284" s="33"/>
      <c r="I11284" s="32">
        <f>SUM(I11282:I11283)</f>
        <v>381353.69999999995</v>
      </c>
    </row>
    <row r="11285" spans="2:13" ht="15" customHeight="1">
      <c r="C11285" s="27" t="s">
        <v>82</v>
      </c>
      <c r="D11285" s="27" t="s">
        <v>93</v>
      </c>
      <c r="E11285" s="28"/>
      <c r="F11285" s="28"/>
      <c r="G11285" s="28"/>
      <c r="H11285" s="33"/>
      <c r="I11285" s="36">
        <f>I11277+I11280+I11284</f>
        <v>887523.7</v>
      </c>
    </row>
    <row r="11286" spans="2:13" ht="15" customHeight="1">
      <c r="C11286" s="27" t="s">
        <v>83</v>
      </c>
      <c r="D11286" s="27" t="str">
        <f>+"Overhead &amp; Profit "&amp;$L$3*100&amp;"%"</f>
        <v>Overhead &amp; Profit 9,5%</v>
      </c>
      <c r="E11286" s="28"/>
      <c r="F11286" s="28"/>
      <c r="G11286" s="27">
        <f>$L$3</f>
        <v>9.5000000000000001E-2</v>
      </c>
      <c r="H11286" s="33"/>
      <c r="I11286" s="36">
        <f>G11286*I11285</f>
        <v>84314.751499999998</v>
      </c>
    </row>
    <row r="11287" spans="2:13" ht="15" customHeight="1">
      <c r="B11287" s="37" t="str">
        <f>+$M$19&amp;J11287</f>
        <v>PAP26</v>
      </c>
      <c r="C11287" s="27" t="s">
        <v>1</v>
      </c>
      <c r="D11287" s="27" t="s">
        <v>94</v>
      </c>
      <c r="E11287" s="28"/>
      <c r="F11287" s="28"/>
      <c r="G11287" s="28"/>
      <c r="H11287" s="33"/>
      <c r="I11287" s="36">
        <f>SUM(I11285:I11286)</f>
        <v>971838.45149999997</v>
      </c>
      <c r="J11287" s="21">
        <v>26</v>
      </c>
    </row>
    <row r="11288" spans="2:13" ht="15" customHeight="1">
      <c r="B11288" s="26"/>
    </row>
    <row r="11289" spans="2:13" ht="15" customHeight="1">
      <c r="B11289" s="26"/>
      <c r="C11289" s="21" t="str">
        <f>VLOOKUP(B11305,'REKAP ANALISA'!$C:$G,3,0)</f>
        <v>(K3) Pemasangan 1 buah Tee Ø 1100 mm</v>
      </c>
    </row>
    <row r="11290" spans="2:13">
      <c r="C11290" s="27" t="s">
        <v>0</v>
      </c>
      <c r="D11290" s="27" t="s">
        <v>60</v>
      </c>
      <c r="E11290" s="27" t="s">
        <v>59</v>
      </c>
      <c r="F11290" s="27" t="s">
        <v>61</v>
      </c>
      <c r="G11290" s="27" t="s">
        <v>62</v>
      </c>
      <c r="H11290" s="27" t="s">
        <v>85</v>
      </c>
      <c r="I11290" s="27" t="s">
        <v>86</v>
      </c>
      <c r="M11290" s="21"/>
    </row>
    <row r="11291" spans="2:13">
      <c r="C11291" s="27" t="s">
        <v>14</v>
      </c>
      <c r="D11291" s="27" t="s">
        <v>87</v>
      </c>
      <c r="E11291" s="28"/>
      <c r="F11291" s="28"/>
      <c r="G11291" s="28"/>
      <c r="H11291" s="28"/>
      <c r="I11291" s="28"/>
      <c r="M11291" s="21"/>
    </row>
    <row r="11292" spans="2:13" ht="15" customHeight="1">
      <c r="C11292" s="28"/>
      <c r="D11292" s="27" t="s">
        <v>53</v>
      </c>
      <c r="E11292" s="27" t="s">
        <v>63</v>
      </c>
      <c r="F11292" s="29" t="s">
        <v>50</v>
      </c>
      <c r="G11292" s="27">
        <v>2.1960000000000002</v>
      </c>
      <c r="H11292" s="30">
        <f>VLOOKUP(E11292,UPAH!$C:$F,4,0)</f>
        <v>93000</v>
      </c>
      <c r="I11292" s="31">
        <f t="shared" ref="I11292:I11294" si="1399">+G11292*H11292</f>
        <v>204228.00000000003</v>
      </c>
    </row>
    <row r="11293" spans="2:13" ht="15" customHeight="1">
      <c r="C11293" s="28"/>
      <c r="D11293" s="27" t="s">
        <v>2787</v>
      </c>
      <c r="E11293" s="27" t="s">
        <v>64</v>
      </c>
      <c r="F11293" s="29" t="s">
        <v>50</v>
      </c>
      <c r="G11293" s="27">
        <v>1.0980000000000001</v>
      </c>
      <c r="H11293" s="30">
        <f>VLOOKUP(E11293,UPAH!$C:$F,4,0)</f>
        <v>98000</v>
      </c>
      <c r="I11293" s="31">
        <f t="shared" si="1399"/>
        <v>107604.00000000001</v>
      </c>
    </row>
    <row r="11294" spans="2:13" ht="15" customHeight="1">
      <c r="C11294" s="28"/>
      <c r="D11294" s="27" t="s">
        <v>49</v>
      </c>
      <c r="E11294" s="27" t="s">
        <v>66</v>
      </c>
      <c r="F11294" s="29" t="s">
        <v>50</v>
      </c>
      <c r="G11294" s="27">
        <v>0.22</v>
      </c>
      <c r="H11294" s="30">
        <f>VLOOKUP(E11294,UPAH!$C:$F,4,0)</f>
        <v>111000</v>
      </c>
      <c r="I11294" s="31">
        <f t="shared" si="1399"/>
        <v>24420</v>
      </c>
    </row>
    <row r="11295" spans="2:13" ht="15" customHeight="1">
      <c r="C11295" s="28"/>
      <c r="D11295" s="28"/>
      <c r="E11295" s="28"/>
      <c r="F11295" s="34" t="s">
        <v>88</v>
      </c>
      <c r="G11295" s="35"/>
      <c r="H11295" s="33"/>
      <c r="I11295" s="32">
        <f>SUM(I11292:I11294)</f>
        <v>336252.00000000006</v>
      </c>
    </row>
    <row r="11296" spans="2:13" ht="15" customHeight="1">
      <c r="C11296" s="27" t="s">
        <v>80</v>
      </c>
      <c r="D11296" s="27" t="s">
        <v>89</v>
      </c>
      <c r="E11296" s="28"/>
      <c r="F11296" s="28"/>
      <c r="G11296" s="28"/>
      <c r="H11296" s="33"/>
      <c r="I11296" s="28"/>
    </row>
    <row r="11297" spans="2:13" ht="15" customHeight="1">
      <c r="C11297" s="28"/>
      <c r="D11297" s="27" t="s">
        <v>3015</v>
      </c>
      <c r="E11297" s="27" t="s">
        <v>3016</v>
      </c>
      <c r="F11297" s="30" t="str">
        <f>VLOOKUP(E11297,MATERIAL!$C:$F,3,0)</f>
        <v>bh</v>
      </c>
      <c r="G11297" s="27">
        <v>1</v>
      </c>
      <c r="H11297" s="30">
        <f>VLOOKUP(E11297,MATERIAL!$C:$F,4,0)</f>
        <v>236400</v>
      </c>
      <c r="I11297" s="31">
        <f t="shared" ref="I11297" si="1400">+G11297*H11297</f>
        <v>236400</v>
      </c>
    </row>
    <row r="11298" spans="2:13" ht="15" customHeight="1">
      <c r="C11298" s="28"/>
      <c r="D11298" s="28"/>
      <c r="E11298" s="28"/>
      <c r="F11298" s="34" t="s">
        <v>90</v>
      </c>
      <c r="G11298" s="35"/>
      <c r="H11298" s="33"/>
      <c r="I11298" s="32">
        <f>SUM(I11297)</f>
        <v>236400</v>
      </c>
    </row>
    <row r="11299" spans="2:13" ht="15" customHeight="1">
      <c r="C11299" s="27" t="s">
        <v>81</v>
      </c>
      <c r="D11299" s="27" t="s">
        <v>91</v>
      </c>
      <c r="E11299" s="28"/>
      <c r="F11299" s="28"/>
      <c r="G11299" s="28"/>
      <c r="H11299" s="33"/>
      <c r="I11299" s="28"/>
    </row>
    <row r="11300" spans="2:13" ht="15" customHeight="1">
      <c r="C11300" s="28"/>
      <c r="D11300" s="27" t="s">
        <v>2790</v>
      </c>
      <c r="E11300" s="27" t="s">
        <v>2791</v>
      </c>
      <c r="F11300" s="27" t="s">
        <v>2792</v>
      </c>
      <c r="G11300" s="27">
        <v>0.38600000000000001</v>
      </c>
      <c r="H11300" s="30">
        <f>VLOOKUP(E11300,[404]PERALATAN!$C:$F,4,0)</f>
        <v>128600</v>
      </c>
      <c r="I11300" s="31">
        <f t="shared" ref="I11300:I11301" si="1401">+G11300*H11300</f>
        <v>49639.6</v>
      </c>
    </row>
    <row r="11301" spans="2:13" ht="15" customHeight="1">
      <c r="C11301" s="28"/>
      <c r="D11301" s="27" t="s">
        <v>2977</v>
      </c>
      <c r="E11301" s="27" t="s">
        <v>2978</v>
      </c>
      <c r="F11301" s="27" t="s">
        <v>2792</v>
      </c>
      <c r="G11301" s="27">
        <v>0.193</v>
      </c>
      <c r="H11301" s="30">
        <f>VLOOKUP(E11301,[404]PERALATAN!$C:$F,4,0)</f>
        <v>1826700</v>
      </c>
      <c r="I11301" s="31">
        <f t="shared" si="1401"/>
        <v>352553.10000000003</v>
      </c>
    </row>
    <row r="11302" spans="2:13" ht="15" customHeight="1">
      <c r="C11302" s="28"/>
      <c r="D11302" s="28"/>
      <c r="E11302" s="28"/>
      <c r="F11302" s="34" t="s">
        <v>92</v>
      </c>
      <c r="G11302" s="35"/>
      <c r="H11302" s="33"/>
      <c r="I11302" s="32">
        <f>SUM(I11300:I11301)</f>
        <v>402192.7</v>
      </c>
    </row>
    <row r="11303" spans="2:13" ht="15" customHeight="1">
      <c r="C11303" s="27" t="s">
        <v>82</v>
      </c>
      <c r="D11303" s="27" t="s">
        <v>93</v>
      </c>
      <c r="E11303" s="28"/>
      <c r="F11303" s="28"/>
      <c r="G11303" s="28"/>
      <c r="H11303" s="33"/>
      <c r="I11303" s="36">
        <f>I11295+I11298+I11302</f>
        <v>974844.7</v>
      </c>
    </row>
    <row r="11304" spans="2:13" ht="15" customHeight="1">
      <c r="C11304" s="27" t="s">
        <v>83</v>
      </c>
      <c r="D11304" s="27" t="str">
        <f>+"Overhead &amp; Profit "&amp;$L$3*100&amp;"%"</f>
        <v>Overhead &amp; Profit 9,5%</v>
      </c>
      <c r="E11304" s="28"/>
      <c r="F11304" s="28"/>
      <c r="G11304" s="27">
        <f>$L$3</f>
        <v>9.5000000000000001E-2</v>
      </c>
      <c r="H11304" s="33"/>
      <c r="I11304" s="36">
        <f>G11304*I11303</f>
        <v>92610.246499999994</v>
      </c>
    </row>
    <row r="11305" spans="2:13" ht="15" customHeight="1">
      <c r="B11305" s="37" t="str">
        <f>+$M$19&amp;J11305</f>
        <v>PAP27</v>
      </c>
      <c r="C11305" s="27" t="s">
        <v>1</v>
      </c>
      <c r="D11305" s="27" t="s">
        <v>94</v>
      </c>
      <c r="E11305" s="28"/>
      <c r="F11305" s="28"/>
      <c r="G11305" s="28"/>
      <c r="H11305" s="33"/>
      <c r="I11305" s="36">
        <f>SUM(I11303:I11304)</f>
        <v>1067454.9464999998</v>
      </c>
      <c r="J11305" s="21">
        <v>27</v>
      </c>
    </row>
    <row r="11306" spans="2:13" ht="15" customHeight="1">
      <c r="B11306" s="26"/>
    </row>
    <row r="11307" spans="2:13" ht="15" customHeight="1">
      <c r="B11307" s="26"/>
      <c r="C11307" s="21" t="str">
        <f>VLOOKUP(B11323,'REKAP ANALISA'!$C:$G,3,0)</f>
        <v>(K3) Pemasangan 1 buah Tee Ø 1200 mm</v>
      </c>
    </row>
    <row r="11308" spans="2:13">
      <c r="C11308" s="27" t="s">
        <v>0</v>
      </c>
      <c r="D11308" s="27" t="s">
        <v>60</v>
      </c>
      <c r="E11308" s="27" t="s">
        <v>59</v>
      </c>
      <c r="F11308" s="27" t="s">
        <v>61</v>
      </c>
      <c r="G11308" s="27" t="s">
        <v>62</v>
      </c>
      <c r="H11308" s="27" t="s">
        <v>85</v>
      </c>
      <c r="I11308" s="27" t="s">
        <v>86</v>
      </c>
      <c r="M11308" s="21"/>
    </row>
    <row r="11309" spans="2:13">
      <c r="C11309" s="27" t="s">
        <v>14</v>
      </c>
      <c r="D11309" s="27" t="s">
        <v>87</v>
      </c>
      <c r="E11309" s="28"/>
      <c r="F11309" s="28"/>
      <c r="G11309" s="28"/>
      <c r="H11309" s="28"/>
      <c r="I11309" s="28"/>
      <c r="M11309" s="21"/>
    </row>
    <row r="11310" spans="2:13" ht="15" customHeight="1">
      <c r="C11310" s="28"/>
      <c r="D11310" s="27" t="s">
        <v>53</v>
      </c>
      <c r="E11310" s="27" t="s">
        <v>63</v>
      </c>
      <c r="F11310" s="29" t="s">
        <v>50</v>
      </c>
      <c r="G11310" s="27">
        <v>2.4159999999999999</v>
      </c>
      <c r="H11310" s="30">
        <f>VLOOKUP(E11310,UPAH!$C:$F,4,0)</f>
        <v>93000</v>
      </c>
      <c r="I11310" s="31">
        <f t="shared" ref="I11310:I11312" si="1402">+G11310*H11310</f>
        <v>224688</v>
      </c>
    </row>
    <row r="11311" spans="2:13" ht="15" customHeight="1">
      <c r="C11311" s="28"/>
      <c r="D11311" s="27" t="s">
        <v>2787</v>
      </c>
      <c r="E11311" s="27" t="s">
        <v>64</v>
      </c>
      <c r="F11311" s="29" t="s">
        <v>50</v>
      </c>
      <c r="G11311" s="27">
        <v>1.208</v>
      </c>
      <c r="H11311" s="30">
        <f>VLOOKUP(E11311,UPAH!$C:$F,4,0)</f>
        <v>98000</v>
      </c>
      <c r="I11311" s="31">
        <f t="shared" si="1402"/>
        <v>118384</v>
      </c>
    </row>
    <row r="11312" spans="2:13" ht="15" customHeight="1">
      <c r="C11312" s="28"/>
      <c r="D11312" s="27" t="s">
        <v>49</v>
      </c>
      <c r="E11312" s="27" t="s">
        <v>66</v>
      </c>
      <c r="F11312" s="29" t="s">
        <v>50</v>
      </c>
      <c r="G11312" s="27">
        <v>0.24199999999999999</v>
      </c>
      <c r="H11312" s="30">
        <f>VLOOKUP(E11312,UPAH!$C:$F,4,0)</f>
        <v>111000</v>
      </c>
      <c r="I11312" s="31">
        <f t="shared" si="1402"/>
        <v>26862</v>
      </c>
    </row>
    <row r="11313" spans="2:13" ht="15" customHeight="1">
      <c r="C11313" s="28"/>
      <c r="D11313" s="28"/>
      <c r="E11313" s="28"/>
      <c r="F11313" s="34" t="s">
        <v>88</v>
      </c>
      <c r="G11313" s="35"/>
      <c r="H11313" s="33"/>
      <c r="I11313" s="32">
        <f>SUM(I11310:I11312)</f>
        <v>369934</v>
      </c>
    </row>
    <row r="11314" spans="2:13" ht="15" customHeight="1">
      <c r="C11314" s="27" t="s">
        <v>80</v>
      </c>
      <c r="D11314" s="27" t="s">
        <v>89</v>
      </c>
      <c r="E11314" s="28"/>
      <c r="F11314" s="28"/>
      <c r="G11314" s="28"/>
      <c r="H11314" s="33"/>
      <c r="I11314" s="28"/>
    </row>
    <row r="11315" spans="2:13" ht="15" customHeight="1">
      <c r="C11315" s="28"/>
      <c r="D11315" s="27" t="s">
        <v>3017</v>
      </c>
      <c r="E11315" s="27" t="s">
        <v>3018</v>
      </c>
      <c r="F11315" s="30" t="str">
        <f>VLOOKUP(E11315,MATERIAL!$C:$F,3,0)</f>
        <v>bh</v>
      </c>
      <c r="G11315" s="27">
        <v>1</v>
      </c>
      <c r="H11315" s="30">
        <f>VLOOKUP(E11315,MATERIAL!$C:$F,4,0)</f>
        <v>287400</v>
      </c>
      <c r="I11315" s="31">
        <f t="shared" ref="I11315" si="1403">+G11315*H11315</f>
        <v>287400</v>
      </c>
    </row>
    <row r="11316" spans="2:13" ht="15" customHeight="1">
      <c r="C11316" s="28"/>
      <c r="D11316" s="28"/>
      <c r="E11316" s="28"/>
      <c r="F11316" s="34" t="s">
        <v>90</v>
      </c>
      <c r="G11316" s="35"/>
      <c r="H11316" s="33"/>
      <c r="I11316" s="32">
        <f>SUM(I11315)</f>
        <v>287400</v>
      </c>
    </row>
    <row r="11317" spans="2:13" ht="15" customHeight="1">
      <c r="C11317" s="27" t="s">
        <v>81</v>
      </c>
      <c r="D11317" s="27" t="s">
        <v>91</v>
      </c>
      <c r="E11317" s="28"/>
      <c r="F11317" s="28"/>
      <c r="G11317" s="28"/>
      <c r="H11317" s="33"/>
      <c r="I11317" s="28"/>
    </row>
    <row r="11318" spans="2:13" ht="15" customHeight="1">
      <c r="C11318" s="28"/>
      <c r="D11318" s="27" t="s">
        <v>2790</v>
      </c>
      <c r="E11318" s="27" t="s">
        <v>2791</v>
      </c>
      <c r="F11318" s="27" t="s">
        <v>2792</v>
      </c>
      <c r="G11318" s="27">
        <v>0.45</v>
      </c>
      <c r="H11318" s="30">
        <f>VLOOKUP(E11318,[404]PERALATAN!$C:$F,4,0)</f>
        <v>128600</v>
      </c>
      <c r="I11318" s="31">
        <f t="shared" ref="I11318:I11319" si="1404">+G11318*H11318</f>
        <v>57870</v>
      </c>
    </row>
    <row r="11319" spans="2:13" ht="15" customHeight="1">
      <c r="C11319" s="28"/>
      <c r="D11319" s="27" t="s">
        <v>2977</v>
      </c>
      <c r="E11319" s="27" t="s">
        <v>2978</v>
      </c>
      <c r="F11319" s="27" t="s">
        <v>2792</v>
      </c>
      <c r="G11319" s="27">
        <v>0.22500000000000001</v>
      </c>
      <c r="H11319" s="30">
        <f>VLOOKUP(E11319,[404]PERALATAN!$C:$F,4,0)</f>
        <v>1826700</v>
      </c>
      <c r="I11319" s="31">
        <f t="shared" si="1404"/>
        <v>411007.5</v>
      </c>
    </row>
    <row r="11320" spans="2:13" ht="15" customHeight="1">
      <c r="C11320" s="28"/>
      <c r="D11320" s="28"/>
      <c r="E11320" s="28"/>
      <c r="F11320" s="34" t="s">
        <v>92</v>
      </c>
      <c r="G11320" s="35"/>
      <c r="H11320" s="33"/>
      <c r="I11320" s="32">
        <f>SUM(I11318:I11319)</f>
        <v>468877.5</v>
      </c>
    </row>
    <row r="11321" spans="2:13" ht="15" customHeight="1">
      <c r="C11321" s="27" t="s">
        <v>82</v>
      </c>
      <c r="D11321" s="27" t="s">
        <v>93</v>
      </c>
      <c r="E11321" s="28"/>
      <c r="F11321" s="28"/>
      <c r="G11321" s="28"/>
      <c r="H11321" s="33"/>
      <c r="I11321" s="36">
        <f>I11313+I11316+I11320</f>
        <v>1126211.5</v>
      </c>
    </row>
    <row r="11322" spans="2:13" ht="15" customHeight="1">
      <c r="C11322" s="27" t="s">
        <v>83</v>
      </c>
      <c r="D11322" s="27" t="str">
        <f>+"Overhead &amp; Profit "&amp;$L$3*100&amp;"%"</f>
        <v>Overhead &amp; Profit 9,5%</v>
      </c>
      <c r="E11322" s="28"/>
      <c r="F11322" s="28"/>
      <c r="G11322" s="27">
        <f>$L$3</f>
        <v>9.5000000000000001E-2</v>
      </c>
      <c r="H11322" s="33"/>
      <c r="I11322" s="36">
        <f>G11322*I11321</f>
        <v>106990.0925</v>
      </c>
    </row>
    <row r="11323" spans="2:13" ht="15" customHeight="1">
      <c r="B11323" s="37" t="str">
        <f>+$M$19&amp;J11323</f>
        <v>PAP28</v>
      </c>
      <c r="C11323" s="27" t="s">
        <v>1</v>
      </c>
      <c r="D11323" s="27" t="s">
        <v>94</v>
      </c>
      <c r="E11323" s="28"/>
      <c r="F11323" s="28"/>
      <c r="G11323" s="28"/>
      <c r="H11323" s="33"/>
      <c r="I11323" s="36">
        <f>SUM(I11321:I11322)</f>
        <v>1233201.5925</v>
      </c>
      <c r="J11323" s="21">
        <v>28</v>
      </c>
    </row>
    <row r="11324" spans="2:13" ht="15" customHeight="1">
      <c r="B11324" s="26"/>
    </row>
    <row r="11325" spans="2:13" ht="15" customHeight="1">
      <c r="B11325" s="26"/>
      <c r="C11325" s="21" t="str">
        <f>'REKAP ANALISA'!D656</f>
        <v>HARGA SATUAN PEKERJAAN PENYAMBUNGAN PIPA BARU KE PIPA LAMA</v>
      </c>
    </row>
    <row r="11326" spans="2:13">
      <c r="B11326" s="26"/>
      <c r="C11326" s="21" t="str">
        <f>VLOOKUP(B11344,'REKAP ANALISA'!$C:$G,3,0)</f>
        <v>(K3) Penyambungan  1 buah pipa baru ke pipa yang ada Ø 80 mm</v>
      </c>
      <c r="M11326" s="21"/>
    </row>
    <row r="11327" spans="2:13">
      <c r="C11327" s="27" t="s">
        <v>0</v>
      </c>
      <c r="D11327" s="27" t="s">
        <v>60</v>
      </c>
      <c r="E11327" s="27" t="s">
        <v>59</v>
      </c>
      <c r="F11327" s="27" t="s">
        <v>61</v>
      </c>
      <c r="G11327" s="27" t="s">
        <v>62</v>
      </c>
      <c r="H11327" s="27" t="s">
        <v>85</v>
      </c>
      <c r="I11327" s="27" t="s">
        <v>86</v>
      </c>
      <c r="M11327" s="21"/>
    </row>
    <row r="11328" spans="2:13" ht="15" customHeight="1">
      <c r="C11328" s="27" t="s">
        <v>14</v>
      </c>
      <c r="D11328" s="27" t="s">
        <v>87</v>
      </c>
      <c r="E11328" s="28"/>
      <c r="F11328" s="28"/>
      <c r="G11328" s="28"/>
      <c r="H11328" s="28"/>
      <c r="I11328" s="28"/>
    </row>
    <row r="11329" spans="2:13" ht="15" customHeight="1">
      <c r="C11329" s="28"/>
      <c r="D11329" s="27" t="s">
        <v>53</v>
      </c>
      <c r="E11329" s="27" t="s">
        <v>63</v>
      </c>
      <c r="F11329" s="29" t="s">
        <v>50</v>
      </c>
      <c r="G11329" s="27">
        <v>1.466</v>
      </c>
      <c r="H11329" s="30">
        <f>VLOOKUP(E11329,UPAH!$C:$F,4,0)</f>
        <v>93000</v>
      </c>
      <c r="I11329" s="31">
        <f t="shared" ref="I11329:I11331" si="1405">+G11329*H11329</f>
        <v>136338</v>
      </c>
    </row>
    <row r="11330" spans="2:13" ht="15" customHeight="1">
      <c r="C11330" s="28"/>
      <c r="D11330" s="27" t="s">
        <v>2787</v>
      </c>
      <c r="E11330" s="27" t="s">
        <v>64</v>
      </c>
      <c r="F11330" s="29" t="s">
        <v>50</v>
      </c>
      <c r="G11330" s="27">
        <v>0.73299999999999998</v>
      </c>
      <c r="H11330" s="30">
        <f>VLOOKUP(E11330,UPAH!$C:$F,4,0)</f>
        <v>98000</v>
      </c>
      <c r="I11330" s="31">
        <f t="shared" si="1405"/>
        <v>71834</v>
      </c>
    </row>
    <row r="11331" spans="2:13" ht="15" customHeight="1">
      <c r="C11331" s="28"/>
      <c r="D11331" s="27" t="s">
        <v>49</v>
      </c>
      <c r="E11331" s="27" t="s">
        <v>66</v>
      </c>
      <c r="F11331" s="29" t="s">
        <v>50</v>
      </c>
      <c r="G11331" s="27">
        <v>0.14699999999999999</v>
      </c>
      <c r="H11331" s="30">
        <f>VLOOKUP(E11331,UPAH!$C:$F,4,0)</f>
        <v>111000</v>
      </c>
      <c r="I11331" s="31">
        <f t="shared" si="1405"/>
        <v>16316.999999999998</v>
      </c>
    </row>
    <row r="11332" spans="2:13" ht="15" customHeight="1">
      <c r="C11332" s="28"/>
      <c r="D11332" s="28"/>
      <c r="E11332" s="28"/>
      <c r="F11332" s="34" t="s">
        <v>88</v>
      </c>
      <c r="G11332" s="35"/>
      <c r="H11332" s="33"/>
      <c r="I11332" s="32">
        <f>SUM(I11329:I11331)</f>
        <v>224489</v>
      </c>
    </row>
    <row r="11333" spans="2:13" ht="15" customHeight="1">
      <c r="C11333" s="27" t="s">
        <v>80</v>
      </c>
      <c r="D11333" s="27" t="s">
        <v>89</v>
      </c>
      <c r="E11333" s="28"/>
      <c r="F11333" s="28"/>
      <c r="G11333" s="28"/>
      <c r="H11333" s="33"/>
      <c r="I11333" s="28"/>
    </row>
    <row r="11334" spans="2:13" ht="15" customHeight="1">
      <c r="C11334" s="28"/>
      <c r="D11334" s="27" t="s">
        <v>3019</v>
      </c>
      <c r="E11334" s="27" t="s">
        <v>3020</v>
      </c>
      <c r="F11334" s="30" t="str">
        <f>VLOOKUP(E11334,MATERIAL!$C:$F,3,0)</f>
        <v>bh</v>
      </c>
      <c r="G11334" s="27">
        <v>1</v>
      </c>
      <c r="H11334" s="30">
        <f>VLOOKUP(E11334,MATERIAL!$C:$F,4,0)</f>
        <v>93300</v>
      </c>
      <c r="I11334" s="31">
        <f t="shared" ref="I11334" si="1406">+G11334*H11334</f>
        <v>93300</v>
      </c>
    </row>
    <row r="11335" spans="2:13" ht="15" customHeight="1">
      <c r="C11335" s="28"/>
      <c r="D11335" s="28"/>
      <c r="E11335" s="28"/>
      <c r="F11335" s="34" t="s">
        <v>90</v>
      </c>
      <c r="G11335" s="35"/>
      <c r="H11335" s="33"/>
      <c r="I11335" s="32">
        <f>SUM(I11334)</f>
        <v>93300</v>
      </c>
    </row>
    <row r="11336" spans="2:13" ht="15" customHeight="1">
      <c r="C11336" s="27" t="s">
        <v>81</v>
      </c>
      <c r="D11336" s="27" t="s">
        <v>91</v>
      </c>
      <c r="E11336" s="28"/>
      <c r="F11336" s="28"/>
      <c r="G11336" s="28"/>
      <c r="H11336" s="33"/>
      <c r="I11336" s="28"/>
    </row>
    <row r="11337" spans="2:13" ht="15" customHeight="1">
      <c r="C11337" s="28"/>
      <c r="D11337" s="27" t="s">
        <v>2954</v>
      </c>
      <c r="E11337" s="27" t="s">
        <v>2960</v>
      </c>
      <c r="F11337" s="30" t="s">
        <v>2792</v>
      </c>
      <c r="G11337" s="27">
        <v>0.60599999999999998</v>
      </c>
      <c r="H11337" s="30">
        <f>VLOOKUP(E11337,[404]PERALATAN!$C:$F,4,0)</f>
        <v>59500</v>
      </c>
      <c r="I11337" s="31">
        <f t="shared" ref="I11337:I11340" si="1407">+G11337*H11337</f>
        <v>36057</v>
      </c>
    </row>
    <row r="11338" spans="2:13" ht="15" customHeight="1">
      <c r="C11338" s="28"/>
      <c r="D11338" s="27" t="s">
        <v>3021</v>
      </c>
      <c r="E11338" s="27" t="s">
        <v>3022</v>
      </c>
      <c r="F11338" s="27" t="s">
        <v>2792</v>
      </c>
      <c r="G11338" s="27">
        <v>7.4999999999999997E-2</v>
      </c>
      <c r="H11338" s="30">
        <f>VLOOKUP(E11338,[404]PERALATAN!$C:$F,4,0)</f>
        <v>82100</v>
      </c>
      <c r="I11338" s="31">
        <f t="shared" si="1407"/>
        <v>6157.5</v>
      </c>
    </row>
    <row r="11339" spans="2:13" ht="15" customHeight="1">
      <c r="C11339" s="28"/>
      <c r="D11339" s="27" t="s">
        <v>3023</v>
      </c>
      <c r="E11339" s="27" t="s">
        <v>3024</v>
      </c>
      <c r="F11339" s="27" t="s">
        <v>2792</v>
      </c>
      <c r="G11339" s="27">
        <v>0.96799999999999997</v>
      </c>
      <c r="H11339" s="30">
        <f>VLOOKUP(E11339,[404]PERALATAN!$C:$F,4,0)</f>
        <v>13300</v>
      </c>
      <c r="I11339" s="31">
        <f t="shared" si="1407"/>
        <v>12874.4</v>
      </c>
    </row>
    <row r="11340" spans="2:13" ht="15" customHeight="1">
      <c r="C11340" s="28"/>
      <c r="D11340" s="27" t="s">
        <v>2790</v>
      </c>
      <c r="E11340" s="27" t="s">
        <v>2791</v>
      </c>
      <c r="F11340" s="27" t="s">
        <v>2792</v>
      </c>
      <c r="G11340" s="27">
        <v>0.86499999999999999</v>
      </c>
      <c r="H11340" s="30">
        <f>VLOOKUP(E11340,[404]PERALATAN!$C:$F,4,0)</f>
        <v>128600</v>
      </c>
      <c r="I11340" s="31">
        <f t="shared" si="1407"/>
        <v>111239</v>
      </c>
    </row>
    <row r="11341" spans="2:13" ht="15" customHeight="1">
      <c r="C11341" s="28"/>
      <c r="D11341" s="28"/>
      <c r="E11341" s="28"/>
      <c r="F11341" s="34" t="s">
        <v>92</v>
      </c>
      <c r="G11341" s="35"/>
      <c r="H11341" s="33"/>
      <c r="I11341" s="32">
        <f>SUM(I11337:I11340)</f>
        <v>166327.9</v>
      </c>
    </row>
    <row r="11342" spans="2:13" ht="15" customHeight="1">
      <c r="C11342" s="27" t="s">
        <v>82</v>
      </c>
      <c r="D11342" s="27" t="s">
        <v>93</v>
      </c>
      <c r="E11342" s="28"/>
      <c r="F11342" s="28"/>
      <c r="G11342" s="28"/>
      <c r="H11342" s="33"/>
      <c r="I11342" s="36">
        <f>I11332+I11335+I11341</f>
        <v>484116.9</v>
      </c>
    </row>
    <row r="11343" spans="2:13" ht="15" customHeight="1">
      <c r="C11343" s="27" t="s">
        <v>83</v>
      </c>
      <c r="D11343" s="27" t="str">
        <f>+"Overhead &amp; Profit "&amp;$L$3*100&amp;"%"</f>
        <v>Overhead &amp; Profit 9,5%</v>
      </c>
      <c r="E11343" s="28"/>
      <c r="F11343" s="28"/>
      <c r="G11343" s="27">
        <f>$L$3</f>
        <v>9.5000000000000001E-2</v>
      </c>
      <c r="H11343" s="33"/>
      <c r="I11343" s="36">
        <f>G11343*I11342</f>
        <v>45991.105500000005</v>
      </c>
    </row>
    <row r="11344" spans="2:13">
      <c r="B11344" s="37" t="str">
        <f>+$M$20&amp;J11344</f>
        <v>PSB1</v>
      </c>
      <c r="C11344" s="27" t="s">
        <v>1</v>
      </c>
      <c r="D11344" s="27" t="s">
        <v>94</v>
      </c>
      <c r="E11344" s="28"/>
      <c r="F11344" s="28"/>
      <c r="G11344" s="28"/>
      <c r="H11344" s="33"/>
      <c r="I11344" s="36">
        <f>SUM(I11342:I11343)</f>
        <v>530108.00549999997</v>
      </c>
      <c r="J11344" s="21">
        <v>1</v>
      </c>
      <c r="M11344" s="21"/>
    </row>
    <row r="11345" spans="2:13">
      <c r="B11345" s="26"/>
      <c r="M11345" s="21"/>
    </row>
    <row r="11346" spans="2:13">
      <c r="B11346" s="26"/>
      <c r="C11346" s="21" t="str">
        <f>VLOOKUP(B11364,'REKAP ANALISA'!$C:$G,3,0)</f>
        <v>(K3) Penyambungan  1 buah pipa baru ke pipa yang ada Ø 100 mm</v>
      </c>
      <c r="M11346" s="21"/>
    </row>
    <row r="11347" spans="2:13" ht="15" customHeight="1">
      <c r="C11347" s="27" t="s">
        <v>0</v>
      </c>
      <c r="D11347" s="27" t="s">
        <v>60</v>
      </c>
      <c r="E11347" s="27" t="s">
        <v>59</v>
      </c>
      <c r="F11347" s="27" t="s">
        <v>61</v>
      </c>
      <c r="G11347" s="27" t="s">
        <v>62</v>
      </c>
      <c r="H11347" s="27" t="s">
        <v>85</v>
      </c>
      <c r="I11347" s="27" t="s">
        <v>86</v>
      </c>
    </row>
    <row r="11348" spans="2:13" ht="15" customHeight="1">
      <c r="C11348" s="27" t="s">
        <v>14</v>
      </c>
      <c r="D11348" s="27" t="s">
        <v>87</v>
      </c>
      <c r="E11348" s="28"/>
      <c r="F11348" s="28"/>
      <c r="G11348" s="28"/>
      <c r="H11348" s="28"/>
      <c r="I11348" s="28"/>
    </row>
    <row r="11349" spans="2:13" ht="15" customHeight="1">
      <c r="C11349" s="28"/>
      <c r="D11349" s="27" t="s">
        <v>53</v>
      </c>
      <c r="E11349" s="27" t="s">
        <v>63</v>
      </c>
      <c r="F11349" s="29" t="s">
        <v>50</v>
      </c>
      <c r="G11349" s="27">
        <v>1.6459999999999999</v>
      </c>
      <c r="H11349" s="30">
        <f>VLOOKUP(E11349,UPAH!$C:$F,4,0)</f>
        <v>93000</v>
      </c>
      <c r="I11349" s="31">
        <f t="shared" ref="I11349:I11351" si="1408">+G11349*H11349</f>
        <v>153078</v>
      </c>
    </row>
    <row r="11350" spans="2:13" ht="15" customHeight="1">
      <c r="C11350" s="28"/>
      <c r="D11350" s="27" t="s">
        <v>2787</v>
      </c>
      <c r="E11350" s="27" t="s">
        <v>64</v>
      </c>
      <c r="F11350" s="29" t="s">
        <v>50</v>
      </c>
      <c r="G11350" s="27">
        <v>0.82299999999999995</v>
      </c>
      <c r="H11350" s="30">
        <f>VLOOKUP(E11350,UPAH!$C:$F,4,0)</f>
        <v>98000</v>
      </c>
      <c r="I11350" s="31">
        <f t="shared" si="1408"/>
        <v>80654</v>
      </c>
    </row>
    <row r="11351" spans="2:13" ht="15" customHeight="1">
      <c r="C11351" s="28"/>
      <c r="D11351" s="27" t="s">
        <v>49</v>
      </c>
      <c r="E11351" s="27" t="s">
        <v>66</v>
      </c>
      <c r="F11351" s="29" t="s">
        <v>50</v>
      </c>
      <c r="G11351" s="27">
        <v>0.16500000000000001</v>
      </c>
      <c r="H11351" s="30">
        <f>VLOOKUP(E11351,UPAH!$C:$F,4,0)</f>
        <v>111000</v>
      </c>
      <c r="I11351" s="31">
        <f t="shared" si="1408"/>
        <v>18315</v>
      </c>
    </row>
    <row r="11352" spans="2:13" ht="15" customHeight="1">
      <c r="C11352" s="28"/>
      <c r="D11352" s="28"/>
      <c r="E11352" s="28"/>
      <c r="F11352" s="34" t="s">
        <v>88</v>
      </c>
      <c r="G11352" s="35"/>
      <c r="H11352" s="33"/>
      <c r="I11352" s="32">
        <f>SUM(I11349:I11351)</f>
        <v>252047</v>
      </c>
    </row>
    <row r="11353" spans="2:13" ht="15" customHeight="1">
      <c r="C11353" s="27" t="s">
        <v>80</v>
      </c>
      <c r="D11353" s="27" t="s">
        <v>89</v>
      </c>
      <c r="E11353" s="28"/>
      <c r="F11353" s="28"/>
      <c r="G11353" s="28"/>
      <c r="H11353" s="33"/>
      <c r="I11353" s="28"/>
    </row>
    <row r="11354" spans="2:13" ht="15" customHeight="1">
      <c r="C11354" s="28"/>
      <c r="D11354" s="27" t="s">
        <v>3025</v>
      </c>
      <c r="E11354" s="27" t="s">
        <v>3026</v>
      </c>
      <c r="F11354" s="30" t="str">
        <f>VLOOKUP(E11354,MATERIAL!$C:$F,3,0)</f>
        <v>bh</v>
      </c>
      <c r="G11354" s="27">
        <v>1</v>
      </c>
      <c r="H11354" s="30">
        <f>VLOOKUP(E11354,MATERIAL!$C:$F,4,0)</f>
        <v>149700</v>
      </c>
      <c r="I11354" s="31">
        <f t="shared" ref="I11354" si="1409">+G11354*H11354</f>
        <v>149700</v>
      </c>
    </row>
    <row r="11355" spans="2:13" ht="15" customHeight="1">
      <c r="C11355" s="28"/>
      <c r="D11355" s="28"/>
      <c r="E11355" s="28"/>
      <c r="F11355" s="34" t="s">
        <v>90</v>
      </c>
      <c r="G11355" s="35"/>
      <c r="H11355" s="33"/>
      <c r="I11355" s="32">
        <f>SUM(I11354)</f>
        <v>149700</v>
      </c>
    </row>
    <row r="11356" spans="2:13" ht="15" customHeight="1">
      <c r="C11356" s="27" t="s">
        <v>81</v>
      </c>
      <c r="D11356" s="27" t="s">
        <v>91</v>
      </c>
      <c r="E11356" s="28"/>
      <c r="F11356" s="28"/>
      <c r="G11356" s="28"/>
      <c r="H11356" s="33"/>
      <c r="I11356" s="28"/>
    </row>
    <row r="11357" spans="2:13" ht="15" customHeight="1">
      <c r="C11357" s="28"/>
      <c r="D11357" s="27" t="s">
        <v>2954</v>
      </c>
      <c r="E11357" s="27" t="s">
        <v>2960</v>
      </c>
      <c r="F11357" s="30" t="s">
        <v>2792</v>
      </c>
      <c r="G11357" s="27">
        <v>0.65</v>
      </c>
      <c r="H11357" s="30">
        <f>VLOOKUP(E11357,[404]PERALATAN!$C:$F,4,0)</f>
        <v>59500</v>
      </c>
      <c r="I11357" s="31">
        <f t="shared" ref="I11357:I11360" si="1410">+G11357*H11357</f>
        <v>38675</v>
      </c>
    </row>
    <row r="11358" spans="2:13" ht="15" customHeight="1">
      <c r="C11358" s="28"/>
      <c r="D11358" s="27" t="s">
        <v>3021</v>
      </c>
      <c r="E11358" s="27" t="s">
        <v>3022</v>
      </c>
      <c r="F11358" s="27" t="s">
        <v>2792</v>
      </c>
      <c r="G11358" s="27">
        <v>0.159</v>
      </c>
      <c r="H11358" s="30">
        <f>VLOOKUP(E11358,[404]PERALATAN!$C:$F,4,0)</f>
        <v>82100</v>
      </c>
      <c r="I11358" s="31">
        <f t="shared" si="1410"/>
        <v>13053.9</v>
      </c>
    </row>
    <row r="11359" spans="2:13" ht="15" customHeight="1">
      <c r="C11359" s="28"/>
      <c r="D11359" s="27" t="s">
        <v>3023</v>
      </c>
      <c r="E11359" s="27" t="s">
        <v>3024</v>
      </c>
      <c r="F11359" s="27" t="s">
        <v>2792</v>
      </c>
      <c r="G11359" s="27">
        <v>1.0780000000000001</v>
      </c>
      <c r="H11359" s="30">
        <f>VLOOKUP(E11359,[404]PERALATAN!$C:$F,4,0)</f>
        <v>13300</v>
      </c>
      <c r="I11359" s="31">
        <f t="shared" si="1410"/>
        <v>14337.400000000001</v>
      </c>
    </row>
    <row r="11360" spans="2:13" ht="15" customHeight="1">
      <c r="C11360" s="28"/>
      <c r="D11360" s="27" t="s">
        <v>2790</v>
      </c>
      <c r="E11360" s="27" t="s">
        <v>2791</v>
      </c>
      <c r="F11360" s="27" t="s">
        <v>2792</v>
      </c>
      <c r="G11360" s="27">
        <v>0.91100000000000003</v>
      </c>
      <c r="H11360" s="30">
        <f>VLOOKUP(E11360,[404]PERALATAN!$C:$F,4,0)</f>
        <v>128600</v>
      </c>
      <c r="I11360" s="31">
        <f t="shared" si="1410"/>
        <v>117154.6</v>
      </c>
    </row>
    <row r="11361" spans="2:13" ht="15" customHeight="1">
      <c r="C11361" s="28"/>
      <c r="D11361" s="28"/>
      <c r="E11361" s="28"/>
      <c r="F11361" s="34" t="s">
        <v>92</v>
      </c>
      <c r="G11361" s="35"/>
      <c r="H11361" s="33"/>
      <c r="I11361" s="32">
        <f>SUM(I11357:I11360)</f>
        <v>183220.90000000002</v>
      </c>
    </row>
    <row r="11362" spans="2:13" ht="15" customHeight="1">
      <c r="C11362" s="27" t="s">
        <v>82</v>
      </c>
      <c r="D11362" s="27" t="s">
        <v>93</v>
      </c>
      <c r="E11362" s="28"/>
      <c r="F11362" s="28"/>
      <c r="G11362" s="28"/>
      <c r="H11362" s="33"/>
      <c r="I11362" s="36">
        <f>I11352+I11355+I11361</f>
        <v>584967.9</v>
      </c>
    </row>
    <row r="11363" spans="2:13" ht="15" customHeight="1">
      <c r="C11363" s="27" t="s">
        <v>83</v>
      </c>
      <c r="D11363" s="27" t="str">
        <f>+"Overhead &amp; Profit "&amp;$L$3*100&amp;"%"</f>
        <v>Overhead &amp; Profit 9,5%</v>
      </c>
      <c r="E11363" s="28"/>
      <c r="F11363" s="28"/>
      <c r="G11363" s="27">
        <f>$L$3</f>
        <v>9.5000000000000001E-2</v>
      </c>
      <c r="H11363" s="28"/>
      <c r="I11363" s="36">
        <f>G11363*I11362</f>
        <v>55571.950500000006</v>
      </c>
    </row>
    <row r="11364" spans="2:13" ht="15" customHeight="1">
      <c r="B11364" s="37" t="str">
        <f>+$M$20&amp;J11364</f>
        <v>PSB2</v>
      </c>
      <c r="C11364" s="27" t="s">
        <v>1</v>
      </c>
      <c r="D11364" s="27" t="s">
        <v>94</v>
      </c>
      <c r="E11364" s="28"/>
      <c r="F11364" s="28"/>
      <c r="G11364" s="28"/>
      <c r="H11364" s="33"/>
      <c r="I11364" s="36">
        <f>SUM(I11362:I11363)</f>
        <v>640539.85050000006</v>
      </c>
      <c r="J11364" s="21">
        <v>2</v>
      </c>
    </row>
    <row r="11365" spans="2:13">
      <c r="B11365" s="26"/>
      <c r="M11365" s="21"/>
    </row>
    <row r="11366" spans="2:13">
      <c r="B11366" s="26"/>
      <c r="C11366" s="21" t="str">
        <f>VLOOKUP(B11384,'REKAP ANALISA'!$C:$G,3,0)</f>
        <v>(K3) Penyambungan  1 buah pipa baru ke pipa yang ada Ø 150 mm</v>
      </c>
      <c r="M11366" s="21"/>
    </row>
    <row r="11367" spans="2:13" ht="15" customHeight="1">
      <c r="C11367" s="27" t="s">
        <v>0</v>
      </c>
      <c r="D11367" s="27" t="s">
        <v>60</v>
      </c>
      <c r="E11367" s="27" t="s">
        <v>59</v>
      </c>
      <c r="F11367" s="27" t="s">
        <v>61</v>
      </c>
      <c r="G11367" s="27" t="s">
        <v>62</v>
      </c>
      <c r="H11367" s="27" t="s">
        <v>85</v>
      </c>
      <c r="I11367" s="27" t="s">
        <v>86</v>
      </c>
    </row>
    <row r="11368" spans="2:13" ht="15" customHeight="1">
      <c r="C11368" s="27" t="s">
        <v>14</v>
      </c>
      <c r="D11368" s="27" t="s">
        <v>87</v>
      </c>
      <c r="E11368" s="28"/>
      <c r="F11368" s="28"/>
      <c r="G11368" s="28"/>
      <c r="H11368" s="28"/>
      <c r="I11368" s="28"/>
    </row>
    <row r="11369" spans="2:13" ht="15" customHeight="1">
      <c r="C11369" s="28"/>
      <c r="D11369" s="27" t="s">
        <v>53</v>
      </c>
      <c r="E11369" s="27" t="s">
        <v>63</v>
      </c>
      <c r="F11369" s="29" t="s">
        <v>50</v>
      </c>
      <c r="G11369" s="27">
        <v>2.0960000000000001</v>
      </c>
      <c r="H11369" s="30">
        <f>VLOOKUP(E11369,UPAH!$C:$F,4,0)</f>
        <v>93000</v>
      </c>
      <c r="I11369" s="31">
        <f t="shared" ref="I11369:I11371" si="1411">+G11369*H11369</f>
        <v>194928</v>
      </c>
    </row>
    <row r="11370" spans="2:13" ht="15" customHeight="1">
      <c r="C11370" s="28"/>
      <c r="D11370" s="27" t="s">
        <v>2787</v>
      </c>
      <c r="E11370" s="27" t="s">
        <v>64</v>
      </c>
      <c r="F11370" s="29" t="s">
        <v>50</v>
      </c>
      <c r="G11370" s="27">
        <v>1.048</v>
      </c>
      <c r="H11370" s="30">
        <f>VLOOKUP(E11370,UPAH!$C:$F,4,0)</f>
        <v>98000</v>
      </c>
      <c r="I11370" s="31">
        <f t="shared" si="1411"/>
        <v>102704</v>
      </c>
    </row>
    <row r="11371" spans="2:13" ht="15" customHeight="1">
      <c r="C11371" s="28"/>
      <c r="D11371" s="27" t="s">
        <v>49</v>
      </c>
      <c r="E11371" s="27" t="s">
        <v>66</v>
      </c>
      <c r="F11371" s="29" t="s">
        <v>50</v>
      </c>
      <c r="G11371" s="27">
        <v>0.21</v>
      </c>
      <c r="H11371" s="30">
        <f>VLOOKUP(E11371,UPAH!$C:$F,4,0)</f>
        <v>111000</v>
      </c>
      <c r="I11371" s="31">
        <f t="shared" si="1411"/>
        <v>23310</v>
      </c>
    </row>
    <row r="11372" spans="2:13" ht="15" customHeight="1">
      <c r="C11372" s="28"/>
      <c r="D11372" s="28"/>
      <c r="E11372" s="28"/>
      <c r="F11372" s="34" t="s">
        <v>88</v>
      </c>
      <c r="G11372" s="35"/>
      <c r="H11372" s="33"/>
      <c r="I11372" s="32">
        <f>SUM(I11369:I11371)</f>
        <v>320942</v>
      </c>
    </row>
    <row r="11373" spans="2:13" ht="15" customHeight="1">
      <c r="C11373" s="27" t="s">
        <v>80</v>
      </c>
      <c r="D11373" s="27" t="s">
        <v>89</v>
      </c>
      <c r="E11373" s="28"/>
      <c r="F11373" s="28"/>
      <c r="G11373" s="28"/>
      <c r="H11373" s="33"/>
      <c r="I11373" s="28"/>
    </row>
    <row r="11374" spans="2:13" ht="15" customHeight="1">
      <c r="C11374" s="28"/>
      <c r="D11374" s="27" t="s">
        <v>3027</v>
      </c>
      <c r="E11374" s="27" t="s">
        <v>3028</v>
      </c>
      <c r="F11374" s="30" t="str">
        <f>VLOOKUP(E11374,MATERIAL!$C:$F,3,0)</f>
        <v>bh</v>
      </c>
      <c r="G11374" s="27">
        <v>1</v>
      </c>
      <c r="H11374" s="30">
        <f>VLOOKUP(E11374,MATERIAL!$C:$F,4,0)</f>
        <v>328900</v>
      </c>
      <c r="I11374" s="31">
        <f t="shared" ref="I11374" si="1412">+G11374*H11374</f>
        <v>328900</v>
      </c>
    </row>
    <row r="11375" spans="2:13" ht="15" customHeight="1">
      <c r="C11375" s="28"/>
      <c r="D11375" s="28"/>
      <c r="E11375" s="28"/>
      <c r="F11375" s="34" t="s">
        <v>90</v>
      </c>
      <c r="G11375" s="35"/>
      <c r="H11375" s="33"/>
      <c r="I11375" s="32">
        <f>SUM(I11374)</f>
        <v>328900</v>
      </c>
    </row>
    <row r="11376" spans="2:13" ht="15" customHeight="1">
      <c r="C11376" s="27" t="s">
        <v>81</v>
      </c>
      <c r="D11376" s="27" t="s">
        <v>91</v>
      </c>
      <c r="E11376" s="28"/>
      <c r="F11376" s="28"/>
      <c r="G11376" s="28"/>
      <c r="H11376" s="33"/>
      <c r="I11376" s="28"/>
    </row>
    <row r="11377" spans="2:13" ht="15" customHeight="1">
      <c r="C11377" s="28"/>
      <c r="D11377" s="27" t="s">
        <v>2954</v>
      </c>
      <c r="E11377" s="27" t="s">
        <v>2960</v>
      </c>
      <c r="F11377" s="30" t="s">
        <v>2792</v>
      </c>
      <c r="G11377" s="27">
        <v>0.76</v>
      </c>
      <c r="H11377" s="30">
        <f>VLOOKUP(E11377,[404]PERALATAN!$C:$F,4,0)</f>
        <v>59500</v>
      </c>
      <c r="I11377" s="31">
        <f t="shared" ref="I11377:I11380" si="1413">+G11377*H11377</f>
        <v>45220</v>
      </c>
    </row>
    <row r="11378" spans="2:13" ht="15" customHeight="1">
      <c r="C11378" s="28"/>
      <c r="D11378" s="27" t="s">
        <v>3021</v>
      </c>
      <c r="E11378" s="27" t="s">
        <v>3022</v>
      </c>
      <c r="F11378" s="27" t="s">
        <v>2792</v>
      </c>
      <c r="G11378" s="27">
        <v>0.36899999999999999</v>
      </c>
      <c r="H11378" s="30">
        <f>VLOOKUP(E11378,[404]PERALATAN!$C:$F,4,0)</f>
        <v>82100</v>
      </c>
      <c r="I11378" s="31">
        <f t="shared" si="1413"/>
        <v>30294.899999999998</v>
      </c>
    </row>
    <row r="11379" spans="2:13" ht="15" customHeight="1">
      <c r="C11379" s="28"/>
      <c r="D11379" s="27" t="s">
        <v>3023</v>
      </c>
      <c r="E11379" s="27" t="s">
        <v>3024</v>
      </c>
      <c r="F11379" s="27" t="s">
        <v>2792</v>
      </c>
      <c r="G11379" s="27">
        <v>1.353</v>
      </c>
      <c r="H11379" s="30">
        <f>VLOOKUP(E11379,[404]PERALATAN!$C:$F,4,0)</f>
        <v>13300</v>
      </c>
      <c r="I11379" s="31">
        <f t="shared" si="1413"/>
        <v>17994.900000000001</v>
      </c>
    </row>
    <row r="11380" spans="2:13" ht="15" customHeight="1">
      <c r="C11380" s="28"/>
      <c r="D11380" s="27" t="s">
        <v>2790</v>
      </c>
      <c r="E11380" s="27" t="s">
        <v>2791</v>
      </c>
      <c r="F11380" s="27" t="s">
        <v>2792</v>
      </c>
      <c r="G11380" s="27">
        <v>1.026</v>
      </c>
      <c r="H11380" s="30">
        <f>VLOOKUP(E11380,[404]PERALATAN!$C:$F,4,0)</f>
        <v>128600</v>
      </c>
      <c r="I11380" s="31">
        <f t="shared" si="1413"/>
        <v>131943.6</v>
      </c>
    </row>
    <row r="11381" spans="2:13" ht="15" customHeight="1">
      <c r="C11381" s="28"/>
      <c r="D11381" s="28"/>
      <c r="E11381" s="28"/>
      <c r="F11381" s="34" t="s">
        <v>92</v>
      </c>
      <c r="G11381" s="35"/>
      <c r="H11381" s="33"/>
      <c r="I11381" s="32">
        <f>SUM(I11377:I11380)</f>
        <v>225453.4</v>
      </c>
    </row>
    <row r="11382" spans="2:13" ht="15" customHeight="1">
      <c r="C11382" s="27" t="s">
        <v>82</v>
      </c>
      <c r="D11382" s="27" t="s">
        <v>93</v>
      </c>
      <c r="E11382" s="28"/>
      <c r="F11382" s="28"/>
      <c r="G11382" s="28"/>
      <c r="H11382" s="33"/>
      <c r="I11382" s="36">
        <f>I11372+I11375+I11381</f>
        <v>875295.4</v>
      </c>
    </row>
    <row r="11383" spans="2:13" ht="15" customHeight="1">
      <c r="C11383" s="27" t="s">
        <v>83</v>
      </c>
      <c r="D11383" s="27" t="str">
        <f>+"Overhead &amp; Profit "&amp;$L$3*100&amp;"%"</f>
        <v>Overhead &amp; Profit 9,5%</v>
      </c>
      <c r="E11383" s="28"/>
      <c r="F11383" s="28"/>
      <c r="G11383" s="27">
        <f>$L$3</f>
        <v>9.5000000000000001E-2</v>
      </c>
      <c r="H11383" s="28"/>
      <c r="I11383" s="36">
        <f>G11383*I11382</f>
        <v>83153.063000000009</v>
      </c>
    </row>
    <row r="11384" spans="2:13" ht="15" customHeight="1">
      <c r="B11384" s="37" t="str">
        <f>+$M$20&amp;J11384</f>
        <v>PSB3</v>
      </c>
      <c r="C11384" s="27" t="s">
        <v>1</v>
      </c>
      <c r="D11384" s="27" t="s">
        <v>94</v>
      </c>
      <c r="E11384" s="28"/>
      <c r="F11384" s="28"/>
      <c r="G11384" s="28"/>
      <c r="H11384" s="33"/>
      <c r="I11384" s="36">
        <f>SUM(I11382:I11383)</f>
        <v>958448.46299999999</v>
      </c>
      <c r="J11384" s="21">
        <v>3</v>
      </c>
    </row>
    <row r="11385" spans="2:13">
      <c r="B11385" s="26"/>
      <c r="M11385" s="21"/>
    </row>
    <row r="11386" spans="2:13">
      <c r="B11386" s="26"/>
      <c r="C11386" s="21" t="str">
        <f>VLOOKUP(B11404,'REKAP ANALISA'!$C:$G,3,0)</f>
        <v>(K3) Penyambungan  1 buah pipa baru ke pipa yang ada Ø 200 mm</v>
      </c>
      <c r="M11386" s="21"/>
    </row>
    <row r="11387" spans="2:13" ht="15" customHeight="1">
      <c r="C11387" s="27" t="s">
        <v>0</v>
      </c>
      <c r="D11387" s="27" t="s">
        <v>60</v>
      </c>
      <c r="E11387" s="27" t="s">
        <v>59</v>
      </c>
      <c r="F11387" s="27" t="s">
        <v>61</v>
      </c>
      <c r="G11387" s="27" t="s">
        <v>62</v>
      </c>
      <c r="H11387" s="27" t="s">
        <v>85</v>
      </c>
      <c r="I11387" s="27" t="s">
        <v>86</v>
      </c>
    </row>
    <row r="11388" spans="2:13" ht="15" customHeight="1">
      <c r="C11388" s="27" t="s">
        <v>14</v>
      </c>
      <c r="D11388" s="27" t="s">
        <v>87</v>
      </c>
      <c r="E11388" s="28"/>
      <c r="F11388" s="28"/>
      <c r="G11388" s="28"/>
      <c r="H11388" s="28"/>
      <c r="I11388" s="28"/>
    </row>
    <row r="11389" spans="2:13" ht="15" customHeight="1">
      <c r="C11389" s="28"/>
      <c r="D11389" s="27" t="s">
        <v>53</v>
      </c>
      <c r="E11389" s="27" t="s">
        <v>63</v>
      </c>
      <c r="F11389" s="29" t="s">
        <v>50</v>
      </c>
      <c r="G11389" s="27">
        <v>2.5459999999999998</v>
      </c>
      <c r="H11389" s="30">
        <f>VLOOKUP(E11389,UPAH!$C:$F,4,0)</f>
        <v>93000</v>
      </c>
      <c r="I11389" s="31">
        <f t="shared" ref="I11389:I11391" si="1414">+G11389*H11389</f>
        <v>236777.99999999997</v>
      </c>
    </row>
    <row r="11390" spans="2:13" ht="15" customHeight="1">
      <c r="C11390" s="28"/>
      <c r="D11390" s="27" t="s">
        <v>2787</v>
      </c>
      <c r="E11390" s="27" t="s">
        <v>64</v>
      </c>
      <c r="F11390" s="29" t="s">
        <v>50</v>
      </c>
      <c r="G11390" s="27">
        <v>1.2729999999999999</v>
      </c>
      <c r="H11390" s="30">
        <f>VLOOKUP(E11390,UPAH!$C:$F,4,0)</f>
        <v>98000</v>
      </c>
      <c r="I11390" s="31">
        <f t="shared" si="1414"/>
        <v>124753.99999999999</v>
      </c>
    </row>
    <row r="11391" spans="2:13" ht="15" customHeight="1">
      <c r="C11391" s="28"/>
      <c r="D11391" s="27" t="s">
        <v>49</v>
      </c>
      <c r="E11391" s="27" t="s">
        <v>66</v>
      </c>
      <c r="F11391" s="29" t="s">
        <v>50</v>
      </c>
      <c r="G11391" s="27">
        <v>0.255</v>
      </c>
      <c r="H11391" s="30">
        <f>VLOOKUP(E11391,UPAH!$C:$F,4,0)</f>
        <v>111000</v>
      </c>
      <c r="I11391" s="31">
        <f t="shared" si="1414"/>
        <v>28305</v>
      </c>
    </row>
    <row r="11392" spans="2:13" ht="15" customHeight="1">
      <c r="C11392" s="28"/>
      <c r="D11392" s="28"/>
      <c r="E11392" s="28"/>
      <c r="F11392" s="34" t="s">
        <v>88</v>
      </c>
      <c r="G11392" s="35"/>
      <c r="H11392" s="33"/>
      <c r="I11392" s="32">
        <f>SUM(I11389:I11391)</f>
        <v>389836.99999999994</v>
      </c>
    </row>
    <row r="11393" spans="2:13" ht="15" customHeight="1">
      <c r="C11393" s="27" t="s">
        <v>80</v>
      </c>
      <c r="D11393" s="27" t="s">
        <v>89</v>
      </c>
      <c r="E11393" s="28"/>
      <c r="F11393" s="28"/>
      <c r="G11393" s="28"/>
      <c r="H11393" s="33"/>
      <c r="I11393" s="28"/>
    </row>
    <row r="11394" spans="2:13" ht="15" customHeight="1">
      <c r="C11394" s="28"/>
      <c r="D11394" s="27" t="s">
        <v>3029</v>
      </c>
      <c r="E11394" s="27" t="s">
        <v>3030</v>
      </c>
      <c r="F11394" s="30" t="str">
        <f>VLOOKUP(E11394,MATERIAL!$C:$F,3,0)</f>
        <v>bh</v>
      </c>
      <c r="G11394" s="27">
        <v>1</v>
      </c>
      <c r="H11394" s="30">
        <f>VLOOKUP(E11394,MATERIAL!$C:$F,4,0)</f>
        <v>508300</v>
      </c>
      <c r="I11394" s="31">
        <f t="shared" ref="I11394" si="1415">+G11394*H11394</f>
        <v>508300</v>
      </c>
    </row>
    <row r="11395" spans="2:13" ht="15" customHeight="1">
      <c r="C11395" s="28"/>
      <c r="D11395" s="28"/>
      <c r="E11395" s="28"/>
      <c r="F11395" s="34" t="s">
        <v>90</v>
      </c>
      <c r="G11395" s="35"/>
      <c r="H11395" s="33"/>
      <c r="I11395" s="32">
        <f>SUM(I11394)</f>
        <v>508300</v>
      </c>
    </row>
    <row r="11396" spans="2:13" ht="15" customHeight="1">
      <c r="C11396" s="27" t="s">
        <v>81</v>
      </c>
      <c r="D11396" s="27" t="s">
        <v>91</v>
      </c>
      <c r="E11396" s="28"/>
      <c r="F11396" s="28"/>
      <c r="G11396" s="28"/>
      <c r="H11396" s="33"/>
      <c r="I11396" s="28"/>
    </row>
    <row r="11397" spans="2:13" ht="15" customHeight="1">
      <c r="C11397" s="28"/>
      <c r="D11397" s="27" t="s">
        <v>2954</v>
      </c>
      <c r="E11397" s="27" t="s">
        <v>2960</v>
      </c>
      <c r="F11397" s="30" t="s">
        <v>2792</v>
      </c>
      <c r="G11397" s="27">
        <v>0.87</v>
      </c>
      <c r="H11397" s="30">
        <f>VLOOKUP(E11397,[404]PERALATAN!$C:$F,4,0)</f>
        <v>59500</v>
      </c>
      <c r="I11397" s="31">
        <f t="shared" ref="I11397:I11400" si="1416">+G11397*H11397</f>
        <v>51765</v>
      </c>
    </row>
    <row r="11398" spans="2:13" ht="15" customHeight="1">
      <c r="C11398" s="28"/>
      <c r="D11398" s="27" t="s">
        <v>3021</v>
      </c>
      <c r="E11398" s="27" t="s">
        <v>3022</v>
      </c>
      <c r="F11398" s="27" t="s">
        <v>2792</v>
      </c>
      <c r="G11398" s="27">
        <v>0.57899999999999996</v>
      </c>
      <c r="H11398" s="30">
        <f>VLOOKUP(E11398,[404]PERALATAN!$C:$F,4,0)</f>
        <v>82100</v>
      </c>
      <c r="I11398" s="31">
        <f t="shared" si="1416"/>
        <v>47535.899999999994</v>
      </c>
    </row>
    <row r="11399" spans="2:13" ht="15" customHeight="1">
      <c r="C11399" s="28"/>
      <c r="D11399" s="27" t="s">
        <v>3023</v>
      </c>
      <c r="E11399" s="27" t="s">
        <v>3024</v>
      </c>
      <c r="F11399" s="27" t="s">
        <v>2792</v>
      </c>
      <c r="G11399" s="27">
        <v>1.6279999999999999</v>
      </c>
      <c r="H11399" s="30">
        <f>VLOOKUP(E11399,[404]PERALATAN!$C:$F,4,0)</f>
        <v>13300</v>
      </c>
      <c r="I11399" s="31">
        <f t="shared" si="1416"/>
        <v>21652.399999999998</v>
      </c>
    </row>
    <row r="11400" spans="2:13" ht="15" customHeight="1">
      <c r="C11400" s="28"/>
      <c r="D11400" s="27" t="s">
        <v>2790</v>
      </c>
      <c r="E11400" s="27" t="s">
        <v>2791</v>
      </c>
      <c r="F11400" s="27" t="s">
        <v>2792</v>
      </c>
      <c r="G11400" s="27">
        <v>1.141</v>
      </c>
      <c r="H11400" s="30">
        <f>VLOOKUP(E11400,[404]PERALATAN!$C:$F,4,0)</f>
        <v>128600</v>
      </c>
      <c r="I11400" s="31">
        <f t="shared" si="1416"/>
        <v>146732.6</v>
      </c>
    </row>
    <row r="11401" spans="2:13" ht="15" customHeight="1">
      <c r="C11401" s="28"/>
      <c r="D11401" s="28"/>
      <c r="E11401" s="28"/>
      <c r="F11401" s="34" t="s">
        <v>92</v>
      </c>
      <c r="G11401" s="35"/>
      <c r="H11401" s="33"/>
      <c r="I11401" s="32">
        <f>SUM(I11397:I11400)</f>
        <v>267685.90000000002</v>
      </c>
    </row>
    <row r="11402" spans="2:13" ht="15" customHeight="1">
      <c r="C11402" s="27" t="s">
        <v>82</v>
      </c>
      <c r="D11402" s="27" t="s">
        <v>93</v>
      </c>
      <c r="E11402" s="28"/>
      <c r="F11402" s="28"/>
      <c r="G11402" s="28"/>
      <c r="H11402" s="33"/>
      <c r="I11402" s="36">
        <f>I11392+I11395+I11401</f>
        <v>1165822.8999999999</v>
      </c>
    </row>
    <row r="11403" spans="2:13" ht="15" customHeight="1">
      <c r="C11403" s="27" t="s">
        <v>83</v>
      </c>
      <c r="D11403" s="27" t="str">
        <f>+"Overhead &amp; Profit "&amp;$L$3*100&amp;"%"</f>
        <v>Overhead &amp; Profit 9,5%</v>
      </c>
      <c r="E11403" s="28"/>
      <c r="F11403" s="28"/>
      <c r="G11403" s="27">
        <f>$L$3</f>
        <v>9.5000000000000001E-2</v>
      </c>
      <c r="H11403" s="28"/>
      <c r="I11403" s="36">
        <f>G11403*I11402</f>
        <v>110753.1755</v>
      </c>
    </row>
    <row r="11404" spans="2:13" ht="15" customHeight="1">
      <c r="B11404" s="37" t="str">
        <f>+$M$20&amp;J11404</f>
        <v>PSB4</v>
      </c>
      <c r="C11404" s="27" t="s">
        <v>1</v>
      </c>
      <c r="D11404" s="27" t="s">
        <v>94</v>
      </c>
      <c r="E11404" s="28"/>
      <c r="F11404" s="28"/>
      <c r="G11404" s="28"/>
      <c r="H11404" s="33"/>
      <c r="I11404" s="36">
        <f>SUM(I11402:I11403)</f>
        <v>1276576.0754999998</v>
      </c>
      <c r="J11404" s="21">
        <v>4</v>
      </c>
    </row>
    <row r="11405" spans="2:13">
      <c r="B11405" s="26"/>
      <c r="M11405" s="21"/>
    </row>
    <row r="11406" spans="2:13">
      <c r="B11406" s="26"/>
      <c r="C11406" s="21" t="str">
        <f>VLOOKUP(B11424,'REKAP ANALISA'!$C:$G,3,0)</f>
        <v>(K3) Penyambungan  1 buah pipa baru ke pipa yang ada Ø 250 mm</v>
      </c>
      <c r="M11406" s="21"/>
    </row>
    <row r="11407" spans="2:13" ht="15" customHeight="1">
      <c r="C11407" s="27" t="s">
        <v>0</v>
      </c>
      <c r="D11407" s="27" t="s">
        <v>60</v>
      </c>
      <c r="E11407" s="27" t="s">
        <v>59</v>
      </c>
      <c r="F11407" s="27" t="s">
        <v>61</v>
      </c>
      <c r="G11407" s="27" t="s">
        <v>62</v>
      </c>
      <c r="H11407" s="27" t="s">
        <v>85</v>
      </c>
      <c r="I11407" s="27" t="s">
        <v>86</v>
      </c>
    </row>
    <row r="11408" spans="2:13" ht="15" customHeight="1">
      <c r="C11408" s="27" t="s">
        <v>14</v>
      </c>
      <c r="D11408" s="27" t="s">
        <v>87</v>
      </c>
      <c r="E11408" s="28"/>
      <c r="F11408" s="28"/>
      <c r="G11408" s="28"/>
      <c r="H11408" s="33"/>
      <c r="I11408" s="28"/>
    </row>
    <row r="11409" spans="2:10" ht="15" customHeight="1">
      <c r="C11409" s="28"/>
      <c r="D11409" s="27" t="s">
        <v>53</v>
      </c>
      <c r="E11409" s="27" t="s">
        <v>63</v>
      </c>
      <c r="F11409" s="29" t="s">
        <v>50</v>
      </c>
      <c r="G11409" s="27">
        <v>2.996</v>
      </c>
      <c r="H11409" s="30">
        <f>VLOOKUP(E11409,UPAH!$C:$F,4,0)</f>
        <v>93000</v>
      </c>
      <c r="I11409" s="31">
        <f t="shared" ref="I11409:I11411" si="1417">+G11409*H11409</f>
        <v>278628</v>
      </c>
    </row>
    <row r="11410" spans="2:10" ht="15" customHeight="1">
      <c r="C11410" s="28"/>
      <c r="D11410" s="27" t="s">
        <v>2787</v>
      </c>
      <c r="E11410" s="27" t="s">
        <v>64</v>
      </c>
      <c r="F11410" s="29" t="s">
        <v>50</v>
      </c>
      <c r="G11410" s="27">
        <v>1.498</v>
      </c>
      <c r="H11410" s="30">
        <f>VLOOKUP(E11410,UPAH!$C:$F,4,0)</f>
        <v>98000</v>
      </c>
      <c r="I11410" s="31">
        <f t="shared" si="1417"/>
        <v>146804</v>
      </c>
    </row>
    <row r="11411" spans="2:10" ht="15" customHeight="1">
      <c r="C11411" s="28"/>
      <c r="D11411" s="27" t="s">
        <v>49</v>
      </c>
      <c r="E11411" s="27" t="s">
        <v>66</v>
      </c>
      <c r="F11411" s="29" t="s">
        <v>50</v>
      </c>
      <c r="G11411" s="27">
        <v>0.3</v>
      </c>
      <c r="H11411" s="30">
        <f>VLOOKUP(E11411,UPAH!$C:$F,4,0)</f>
        <v>111000</v>
      </c>
      <c r="I11411" s="31">
        <f t="shared" si="1417"/>
        <v>33300</v>
      </c>
    </row>
    <row r="11412" spans="2:10" ht="15" customHeight="1">
      <c r="C11412" s="28"/>
      <c r="D11412" s="28"/>
      <c r="E11412" s="28"/>
      <c r="F11412" s="34" t="s">
        <v>88</v>
      </c>
      <c r="G11412" s="35"/>
      <c r="H11412" s="33"/>
      <c r="I11412" s="32">
        <f>SUM(I11409:I11411)</f>
        <v>458732</v>
      </c>
    </row>
    <row r="11413" spans="2:10" ht="15" customHeight="1">
      <c r="C11413" s="27" t="s">
        <v>80</v>
      </c>
      <c r="D11413" s="27" t="s">
        <v>89</v>
      </c>
      <c r="E11413" s="28"/>
      <c r="F11413" s="28"/>
      <c r="G11413" s="28"/>
      <c r="H11413" s="33"/>
      <c r="I11413" s="28"/>
    </row>
    <row r="11414" spans="2:10" ht="15" customHeight="1">
      <c r="C11414" s="28"/>
      <c r="D11414" s="27" t="s">
        <v>3031</v>
      </c>
      <c r="E11414" s="27" t="s">
        <v>3032</v>
      </c>
      <c r="F11414" s="30" t="str">
        <f>VLOOKUP(E11414,MATERIAL!$C:$F,3,0)</f>
        <v>bh</v>
      </c>
      <c r="G11414" s="27">
        <v>1</v>
      </c>
      <c r="H11414" s="30">
        <f>VLOOKUP(E11414,MATERIAL!$C:$F,4,0)</f>
        <v>795000</v>
      </c>
      <c r="I11414" s="31">
        <f t="shared" ref="I11414" si="1418">+G11414*H11414</f>
        <v>795000</v>
      </c>
    </row>
    <row r="11415" spans="2:10" ht="15" customHeight="1">
      <c r="C11415" s="28"/>
      <c r="D11415" s="28"/>
      <c r="E11415" s="28"/>
      <c r="F11415" s="34" t="s">
        <v>90</v>
      </c>
      <c r="G11415" s="35"/>
      <c r="H11415" s="33"/>
      <c r="I11415" s="32">
        <f>SUM(I11414)</f>
        <v>795000</v>
      </c>
    </row>
    <row r="11416" spans="2:10" ht="15" customHeight="1">
      <c r="C11416" s="27" t="s">
        <v>81</v>
      </c>
      <c r="D11416" s="27" t="s">
        <v>91</v>
      </c>
      <c r="E11416" s="28"/>
      <c r="F11416" s="28"/>
      <c r="G11416" s="28"/>
      <c r="H11416" s="33"/>
      <c r="I11416" s="28"/>
    </row>
    <row r="11417" spans="2:10" ht="15" customHeight="1">
      <c r="C11417" s="28"/>
      <c r="D11417" s="27" t="s">
        <v>2954</v>
      </c>
      <c r="E11417" s="27" t="s">
        <v>2960</v>
      </c>
      <c r="F11417" s="30" t="s">
        <v>2792</v>
      </c>
      <c r="G11417" s="27">
        <v>0.98</v>
      </c>
      <c r="H11417" s="30">
        <f>VLOOKUP(E11417,[404]PERALATAN!$C:$F,4,0)</f>
        <v>59500</v>
      </c>
      <c r="I11417" s="31">
        <f t="shared" ref="I11417:I11420" si="1419">+G11417*H11417</f>
        <v>58310</v>
      </c>
    </row>
    <row r="11418" spans="2:10" ht="15" customHeight="1">
      <c r="C11418" s="28"/>
      <c r="D11418" s="27" t="s">
        <v>3021</v>
      </c>
      <c r="E11418" s="27" t="s">
        <v>3022</v>
      </c>
      <c r="F11418" s="27" t="s">
        <v>2792</v>
      </c>
      <c r="G11418" s="27">
        <v>0.78900000000000003</v>
      </c>
      <c r="H11418" s="30">
        <f>VLOOKUP(E11418,[404]PERALATAN!$C:$F,4,0)</f>
        <v>82100</v>
      </c>
      <c r="I11418" s="31">
        <f t="shared" si="1419"/>
        <v>64776.9</v>
      </c>
    </row>
    <row r="11419" spans="2:10" ht="15" customHeight="1">
      <c r="C11419" s="28"/>
      <c r="D11419" s="27" t="s">
        <v>3023</v>
      </c>
      <c r="E11419" s="27" t="s">
        <v>3024</v>
      </c>
      <c r="F11419" s="27" t="s">
        <v>2792</v>
      </c>
      <c r="G11419" s="27">
        <v>1.903</v>
      </c>
      <c r="H11419" s="30">
        <f>VLOOKUP(E11419,[404]PERALATAN!$C:$F,4,0)</f>
        <v>13300</v>
      </c>
      <c r="I11419" s="31">
        <f t="shared" si="1419"/>
        <v>25309.9</v>
      </c>
    </row>
    <row r="11420" spans="2:10" ht="15" customHeight="1">
      <c r="C11420" s="28"/>
      <c r="D11420" s="27" t="s">
        <v>2790</v>
      </c>
      <c r="E11420" s="27" t="s">
        <v>2791</v>
      </c>
      <c r="F11420" s="27" t="s">
        <v>2792</v>
      </c>
      <c r="G11420" s="27">
        <v>1.256</v>
      </c>
      <c r="H11420" s="30">
        <f>VLOOKUP(E11420,[404]PERALATAN!$C:$F,4,0)</f>
        <v>128600</v>
      </c>
      <c r="I11420" s="31">
        <f t="shared" si="1419"/>
        <v>161521.60000000001</v>
      </c>
    </row>
    <row r="11421" spans="2:10" ht="15" customHeight="1">
      <c r="C11421" s="28"/>
      <c r="D11421" s="28"/>
      <c r="E11421" s="28"/>
      <c r="F11421" s="34" t="s">
        <v>92</v>
      </c>
      <c r="G11421" s="35"/>
      <c r="H11421" s="33"/>
      <c r="I11421" s="32">
        <f>SUM(I11417:I11420)</f>
        <v>309918.40000000002</v>
      </c>
    </row>
    <row r="11422" spans="2:10" ht="15" customHeight="1">
      <c r="C11422" s="27" t="s">
        <v>82</v>
      </c>
      <c r="D11422" s="27" t="s">
        <v>93</v>
      </c>
      <c r="E11422" s="28"/>
      <c r="F11422" s="28"/>
      <c r="G11422" s="28"/>
      <c r="H11422" s="33"/>
      <c r="I11422" s="36">
        <f>I11412+I11415+I11421</f>
        <v>1563650.4</v>
      </c>
    </row>
    <row r="11423" spans="2:10" ht="15" customHeight="1">
      <c r="C11423" s="27" t="s">
        <v>83</v>
      </c>
      <c r="D11423" s="27" t="str">
        <f>+"Overhead &amp; Profit "&amp;$L$3*100&amp;"%"</f>
        <v>Overhead &amp; Profit 9,5%</v>
      </c>
      <c r="E11423" s="28"/>
      <c r="F11423" s="28"/>
      <c r="G11423" s="27">
        <f>$L$3</f>
        <v>9.5000000000000001E-2</v>
      </c>
      <c r="H11423" s="28"/>
      <c r="I11423" s="36">
        <f>G11423*I11422</f>
        <v>148546.788</v>
      </c>
    </row>
    <row r="11424" spans="2:10" ht="15" customHeight="1">
      <c r="B11424" s="37" t="str">
        <f>+$M$20&amp;J11424</f>
        <v>PSB5</v>
      </c>
      <c r="C11424" s="27" t="s">
        <v>1</v>
      </c>
      <c r="D11424" s="27" t="s">
        <v>94</v>
      </c>
      <c r="E11424" s="28"/>
      <c r="F11424" s="28"/>
      <c r="G11424" s="28"/>
      <c r="H11424" s="33"/>
      <c r="I11424" s="36">
        <f>SUM(I11422:I11423)</f>
        <v>1712197.1879999998</v>
      </c>
      <c r="J11424" s="21">
        <v>5</v>
      </c>
    </row>
    <row r="11425" spans="2:13">
      <c r="B11425" s="26"/>
      <c r="M11425" s="21"/>
    </row>
    <row r="11426" spans="2:13">
      <c r="B11426" s="26"/>
      <c r="C11426" s="21" t="str">
        <f>VLOOKUP(B11444,'REKAP ANALISA'!$C:$G,3,0)</f>
        <v>(K3) Penyambungan  1 buah pipa baru ke pipa yang ada Ø 300 mm</v>
      </c>
      <c r="M11426" s="21"/>
    </row>
    <row r="11427" spans="2:13" ht="15" customHeight="1">
      <c r="C11427" s="27" t="s">
        <v>0</v>
      </c>
      <c r="D11427" s="27" t="s">
        <v>60</v>
      </c>
      <c r="E11427" s="27" t="s">
        <v>59</v>
      </c>
      <c r="F11427" s="27" t="s">
        <v>61</v>
      </c>
      <c r="G11427" s="27" t="s">
        <v>62</v>
      </c>
      <c r="H11427" s="27" t="s">
        <v>85</v>
      </c>
      <c r="I11427" s="27" t="s">
        <v>86</v>
      </c>
    </row>
    <row r="11428" spans="2:13" ht="15" customHeight="1">
      <c r="C11428" s="27" t="s">
        <v>14</v>
      </c>
      <c r="D11428" s="27" t="s">
        <v>87</v>
      </c>
      <c r="E11428" s="28"/>
      <c r="F11428" s="28"/>
      <c r="G11428" s="28"/>
      <c r="H11428" s="28"/>
      <c r="I11428" s="28"/>
    </row>
    <row r="11429" spans="2:13" ht="15" customHeight="1">
      <c r="C11429" s="28"/>
      <c r="D11429" s="27" t="s">
        <v>53</v>
      </c>
      <c r="E11429" s="27" t="s">
        <v>63</v>
      </c>
      <c r="F11429" s="29" t="s">
        <v>50</v>
      </c>
      <c r="G11429" s="27">
        <v>3.4460000000000002</v>
      </c>
      <c r="H11429" s="30">
        <f>VLOOKUP(E11429,UPAH!$C:$F,4,0)</f>
        <v>93000</v>
      </c>
      <c r="I11429" s="31">
        <f t="shared" ref="I11429:I11431" si="1420">+G11429*H11429</f>
        <v>320478</v>
      </c>
    </row>
    <row r="11430" spans="2:13" ht="15" customHeight="1">
      <c r="C11430" s="28"/>
      <c r="D11430" s="27" t="s">
        <v>2787</v>
      </c>
      <c r="E11430" s="27" t="s">
        <v>64</v>
      </c>
      <c r="F11430" s="29" t="s">
        <v>50</v>
      </c>
      <c r="G11430" s="27">
        <v>1.7230000000000001</v>
      </c>
      <c r="H11430" s="30">
        <f>VLOOKUP(E11430,UPAH!$C:$F,4,0)</f>
        <v>98000</v>
      </c>
      <c r="I11430" s="31">
        <f t="shared" si="1420"/>
        <v>168854</v>
      </c>
    </row>
    <row r="11431" spans="2:13" ht="15" customHeight="1">
      <c r="C11431" s="28"/>
      <c r="D11431" s="27" t="s">
        <v>49</v>
      </c>
      <c r="E11431" s="27" t="s">
        <v>66</v>
      </c>
      <c r="F11431" s="29" t="s">
        <v>50</v>
      </c>
      <c r="G11431" s="27">
        <v>0.34499999999999997</v>
      </c>
      <c r="H11431" s="30">
        <f>VLOOKUP(E11431,UPAH!$C:$F,4,0)</f>
        <v>111000</v>
      </c>
      <c r="I11431" s="31">
        <f t="shared" si="1420"/>
        <v>38295</v>
      </c>
    </row>
    <row r="11432" spans="2:13" ht="15" customHeight="1">
      <c r="C11432" s="28"/>
      <c r="D11432" s="28"/>
      <c r="E11432" s="28"/>
      <c r="F11432" s="34" t="s">
        <v>88</v>
      </c>
      <c r="G11432" s="35"/>
      <c r="H11432" s="33"/>
      <c r="I11432" s="32">
        <f>SUM(I11429:I11431)</f>
        <v>527627</v>
      </c>
    </row>
    <row r="11433" spans="2:13" ht="15" customHeight="1">
      <c r="C11433" s="27" t="s">
        <v>80</v>
      </c>
      <c r="D11433" s="27" t="s">
        <v>89</v>
      </c>
      <c r="E11433" s="28"/>
      <c r="F11433" s="28"/>
      <c r="G11433" s="28"/>
      <c r="H11433" s="33"/>
      <c r="I11433" s="28"/>
    </row>
    <row r="11434" spans="2:13" ht="15" customHeight="1">
      <c r="C11434" s="28"/>
      <c r="D11434" s="27" t="s">
        <v>3033</v>
      </c>
      <c r="E11434" s="27" t="s">
        <v>3034</v>
      </c>
      <c r="F11434" s="30" t="str">
        <f>VLOOKUP(E11434,MATERIAL!$C:$F,3,0)</f>
        <v>bh</v>
      </c>
      <c r="G11434" s="27">
        <v>1</v>
      </c>
      <c r="H11434" s="30">
        <f>VLOOKUP(E11434,MATERIAL!$C:$F,4,0)</f>
        <v>1202900</v>
      </c>
      <c r="I11434" s="31">
        <f t="shared" ref="I11434" si="1421">+G11434*H11434</f>
        <v>1202900</v>
      </c>
    </row>
    <row r="11435" spans="2:13" ht="15" customHeight="1">
      <c r="C11435" s="28"/>
      <c r="D11435" s="28"/>
      <c r="E11435" s="28"/>
      <c r="F11435" s="34" t="s">
        <v>90</v>
      </c>
      <c r="G11435" s="35"/>
      <c r="H11435" s="33"/>
      <c r="I11435" s="32">
        <f>SUM(I11434)</f>
        <v>1202900</v>
      </c>
    </row>
    <row r="11436" spans="2:13" ht="15" customHeight="1">
      <c r="C11436" s="27" t="s">
        <v>81</v>
      </c>
      <c r="D11436" s="27" t="s">
        <v>91</v>
      </c>
      <c r="E11436" s="28"/>
      <c r="F11436" s="28"/>
      <c r="G11436" s="28"/>
      <c r="H11436" s="33"/>
      <c r="I11436" s="28"/>
    </row>
    <row r="11437" spans="2:13" ht="15" customHeight="1">
      <c r="C11437" s="28"/>
      <c r="D11437" s="27" t="s">
        <v>2954</v>
      </c>
      <c r="E11437" s="27" t="s">
        <v>2960</v>
      </c>
      <c r="F11437" s="30" t="s">
        <v>2792</v>
      </c>
      <c r="G11437" s="27">
        <v>1.0900000000000001</v>
      </c>
      <c r="H11437" s="30">
        <f>VLOOKUP(E11437,[404]PERALATAN!$C:$F,4,0)</f>
        <v>59500</v>
      </c>
      <c r="I11437" s="31">
        <f t="shared" ref="I11437:I11440" si="1422">+G11437*H11437</f>
        <v>64855.000000000007</v>
      </c>
    </row>
    <row r="11438" spans="2:13" ht="15" customHeight="1">
      <c r="C11438" s="28"/>
      <c r="D11438" s="27" t="s">
        <v>3021</v>
      </c>
      <c r="E11438" s="27" t="s">
        <v>3022</v>
      </c>
      <c r="F11438" s="27" t="s">
        <v>2792</v>
      </c>
      <c r="G11438" s="27">
        <v>0.999</v>
      </c>
      <c r="H11438" s="30">
        <f>VLOOKUP(E11438,[404]PERALATAN!$C:$F,4,0)</f>
        <v>82100</v>
      </c>
      <c r="I11438" s="31">
        <f t="shared" si="1422"/>
        <v>82017.899999999994</v>
      </c>
    </row>
    <row r="11439" spans="2:13" ht="15" customHeight="1">
      <c r="C11439" s="28"/>
      <c r="D11439" s="27" t="s">
        <v>3023</v>
      </c>
      <c r="E11439" s="27" t="s">
        <v>3024</v>
      </c>
      <c r="F11439" s="27" t="s">
        <v>2792</v>
      </c>
      <c r="G11439" s="27">
        <v>2.1779999999999999</v>
      </c>
      <c r="H11439" s="30">
        <f>VLOOKUP(E11439,[404]PERALATAN!$C:$F,4,0)</f>
        <v>13300</v>
      </c>
      <c r="I11439" s="31">
        <f t="shared" si="1422"/>
        <v>28967.399999999998</v>
      </c>
    </row>
    <row r="11440" spans="2:13" ht="15" customHeight="1">
      <c r="C11440" s="28"/>
      <c r="D11440" s="27" t="s">
        <v>2790</v>
      </c>
      <c r="E11440" s="27" t="s">
        <v>2791</v>
      </c>
      <c r="F11440" s="27" t="s">
        <v>2792</v>
      </c>
      <c r="G11440" s="27">
        <v>1.371</v>
      </c>
      <c r="H11440" s="30">
        <f>VLOOKUP(E11440,[404]PERALATAN!$C:$F,4,0)</f>
        <v>128600</v>
      </c>
      <c r="I11440" s="31">
        <f t="shared" si="1422"/>
        <v>176310.6</v>
      </c>
    </row>
    <row r="11441" spans="2:13" ht="15" customHeight="1">
      <c r="C11441" s="28"/>
      <c r="D11441" s="28"/>
      <c r="E11441" s="28"/>
      <c r="F11441" s="34" t="s">
        <v>92</v>
      </c>
      <c r="G11441" s="35"/>
      <c r="H11441" s="33"/>
      <c r="I11441" s="32">
        <f>SUM(I11437:I11440)</f>
        <v>352150.9</v>
      </c>
    </row>
    <row r="11442" spans="2:13" ht="15" customHeight="1">
      <c r="C11442" s="27" t="s">
        <v>82</v>
      </c>
      <c r="D11442" s="27" t="s">
        <v>93</v>
      </c>
      <c r="E11442" s="28"/>
      <c r="F11442" s="28"/>
      <c r="G11442" s="28"/>
      <c r="H11442" s="33"/>
      <c r="I11442" s="36">
        <f>I11432+I11435+I11441</f>
        <v>2082677.9</v>
      </c>
    </row>
    <row r="11443" spans="2:13" ht="15" customHeight="1">
      <c r="C11443" s="27" t="s">
        <v>83</v>
      </c>
      <c r="D11443" s="27" t="str">
        <f>+"Overhead &amp; Profit "&amp;$L$3*100&amp;"%"</f>
        <v>Overhead &amp; Profit 9,5%</v>
      </c>
      <c r="E11443" s="28"/>
      <c r="F11443" s="28"/>
      <c r="G11443" s="27">
        <f>$L$3</f>
        <v>9.5000000000000001E-2</v>
      </c>
      <c r="H11443" s="33"/>
      <c r="I11443" s="36">
        <f>G11443*I11442</f>
        <v>197854.40049999999</v>
      </c>
    </row>
    <row r="11444" spans="2:13" ht="15" customHeight="1">
      <c r="B11444" s="37" t="str">
        <f>+$M$20&amp;J11444</f>
        <v>PSB6</v>
      </c>
      <c r="C11444" s="27" t="s">
        <v>1</v>
      </c>
      <c r="D11444" s="27" t="s">
        <v>94</v>
      </c>
      <c r="E11444" s="28"/>
      <c r="F11444" s="28"/>
      <c r="G11444" s="28"/>
      <c r="H11444" s="33"/>
      <c r="I11444" s="36">
        <f>SUM(I11442:I11443)</f>
        <v>2280532.3004999999</v>
      </c>
      <c r="J11444" s="21">
        <v>6</v>
      </c>
    </row>
    <row r="11445" spans="2:13">
      <c r="B11445" s="26"/>
      <c r="M11445" s="21"/>
    </row>
    <row r="11446" spans="2:13">
      <c r="B11446" s="26"/>
      <c r="C11446" s="21" t="str">
        <f>VLOOKUP(B11464,'REKAP ANALISA'!$C:$G,3,0)</f>
        <v>(K3) Penyambungan  1 buah pipa baru ke pipa yang ada Ø 400 mm</v>
      </c>
      <c r="M11446" s="21"/>
    </row>
    <row r="11447" spans="2:13" ht="15" customHeight="1">
      <c r="C11447" s="27" t="s">
        <v>0</v>
      </c>
      <c r="D11447" s="27" t="s">
        <v>60</v>
      </c>
      <c r="E11447" s="27" t="s">
        <v>59</v>
      </c>
      <c r="F11447" s="27" t="s">
        <v>61</v>
      </c>
      <c r="G11447" s="27" t="s">
        <v>62</v>
      </c>
      <c r="H11447" s="27" t="s">
        <v>85</v>
      </c>
      <c r="I11447" s="27" t="s">
        <v>86</v>
      </c>
    </row>
    <row r="11448" spans="2:13" ht="15" customHeight="1">
      <c r="C11448" s="27" t="s">
        <v>14</v>
      </c>
      <c r="D11448" s="27" t="s">
        <v>87</v>
      </c>
      <c r="E11448" s="28"/>
      <c r="F11448" s="28"/>
      <c r="G11448" s="28"/>
      <c r="H11448" s="28"/>
      <c r="I11448" s="28"/>
    </row>
    <row r="11449" spans="2:13" ht="15" customHeight="1">
      <c r="C11449" s="28"/>
      <c r="D11449" s="27" t="s">
        <v>53</v>
      </c>
      <c r="E11449" s="27" t="s">
        <v>63</v>
      </c>
      <c r="F11449" s="29" t="s">
        <v>50</v>
      </c>
      <c r="G11449" s="27">
        <v>4.3460000000000001</v>
      </c>
      <c r="H11449" s="30">
        <f>VLOOKUP(E11449,UPAH!$C:$F,4,0)</f>
        <v>93000</v>
      </c>
      <c r="I11449" s="31">
        <f t="shared" ref="I11449:I11451" si="1423">+G11449*H11449</f>
        <v>404178</v>
      </c>
    </row>
    <row r="11450" spans="2:13" ht="15" customHeight="1">
      <c r="C11450" s="28"/>
      <c r="D11450" s="27" t="s">
        <v>2787</v>
      </c>
      <c r="E11450" s="27" t="s">
        <v>64</v>
      </c>
      <c r="F11450" s="29" t="s">
        <v>50</v>
      </c>
      <c r="G11450" s="27">
        <v>2.173</v>
      </c>
      <c r="H11450" s="30">
        <f>VLOOKUP(E11450,UPAH!$C:$F,4,0)</f>
        <v>98000</v>
      </c>
      <c r="I11450" s="31">
        <f t="shared" si="1423"/>
        <v>212954</v>
      </c>
    </row>
    <row r="11451" spans="2:13" ht="15" customHeight="1">
      <c r="C11451" s="28"/>
      <c r="D11451" s="27" t="s">
        <v>49</v>
      </c>
      <c r="E11451" s="27" t="s">
        <v>66</v>
      </c>
      <c r="F11451" s="29" t="s">
        <v>50</v>
      </c>
      <c r="G11451" s="27">
        <v>0.435</v>
      </c>
      <c r="H11451" s="30">
        <f>VLOOKUP(E11451,UPAH!$C:$F,4,0)</f>
        <v>111000</v>
      </c>
      <c r="I11451" s="31">
        <f t="shared" si="1423"/>
        <v>48285</v>
      </c>
    </row>
    <row r="11452" spans="2:13" ht="15" customHeight="1">
      <c r="C11452" s="28"/>
      <c r="D11452" s="28"/>
      <c r="E11452" s="28"/>
      <c r="F11452" s="34" t="s">
        <v>88</v>
      </c>
      <c r="G11452" s="35"/>
      <c r="H11452" s="33"/>
      <c r="I11452" s="32">
        <f>SUM(I11449:I11451)</f>
        <v>665417</v>
      </c>
    </row>
    <row r="11453" spans="2:13" ht="15" customHeight="1">
      <c r="C11453" s="27" t="s">
        <v>80</v>
      </c>
      <c r="D11453" s="27" t="s">
        <v>89</v>
      </c>
      <c r="E11453" s="28"/>
      <c r="F11453" s="28"/>
      <c r="G11453" s="28"/>
      <c r="H11453" s="33"/>
      <c r="I11453" s="28"/>
    </row>
    <row r="11454" spans="2:13" ht="15" customHeight="1">
      <c r="C11454" s="28"/>
      <c r="D11454" s="27" t="s">
        <v>3035</v>
      </c>
      <c r="E11454" s="27" t="s">
        <v>3036</v>
      </c>
      <c r="F11454" s="30" t="str">
        <f>VLOOKUP(E11454,MATERIAL!$C:$F,3,0)</f>
        <v>bh</v>
      </c>
      <c r="G11454" s="27">
        <v>1</v>
      </c>
      <c r="H11454" s="30">
        <f>VLOOKUP(E11454,MATERIAL!$C:$F,4,0)</f>
        <v>2088400</v>
      </c>
      <c r="I11454" s="31">
        <f t="shared" ref="I11454" si="1424">+G11454*H11454</f>
        <v>2088400</v>
      </c>
    </row>
    <row r="11455" spans="2:13" ht="15" customHeight="1">
      <c r="C11455" s="28"/>
      <c r="D11455" s="28"/>
      <c r="E11455" s="28"/>
      <c r="F11455" s="34" t="s">
        <v>90</v>
      </c>
      <c r="G11455" s="35"/>
      <c r="H11455" s="33"/>
      <c r="I11455" s="32">
        <f>SUM(I11454)</f>
        <v>2088400</v>
      </c>
    </row>
    <row r="11456" spans="2:13" ht="15" customHeight="1">
      <c r="C11456" s="27" t="s">
        <v>81</v>
      </c>
      <c r="D11456" s="27" t="s">
        <v>91</v>
      </c>
      <c r="E11456" s="28"/>
      <c r="F11456" s="28"/>
      <c r="G11456" s="28"/>
      <c r="H11456" s="33"/>
      <c r="I11456" s="28"/>
    </row>
    <row r="11457" spans="2:13" ht="15" customHeight="1">
      <c r="C11457" s="28"/>
      <c r="D11457" s="27" t="s">
        <v>2954</v>
      </c>
      <c r="E11457" s="27" t="s">
        <v>2960</v>
      </c>
      <c r="F11457" s="30" t="s">
        <v>2792</v>
      </c>
      <c r="G11457" s="27">
        <v>1.31</v>
      </c>
      <c r="H11457" s="30">
        <f>VLOOKUP(E11457,[404]PERALATAN!$C:$F,4,0)</f>
        <v>59500</v>
      </c>
      <c r="I11457" s="31">
        <f t="shared" ref="I11457:I11460" si="1425">+G11457*H11457</f>
        <v>77945</v>
      </c>
    </row>
    <row r="11458" spans="2:13" ht="15" customHeight="1">
      <c r="C11458" s="28"/>
      <c r="D11458" s="27" t="s">
        <v>3021</v>
      </c>
      <c r="E11458" s="27" t="s">
        <v>3022</v>
      </c>
      <c r="F11458" s="27" t="s">
        <v>2792</v>
      </c>
      <c r="G11458" s="27">
        <v>1.419</v>
      </c>
      <c r="H11458" s="30">
        <f>VLOOKUP(E11458,[404]PERALATAN!$C:$F,4,0)</f>
        <v>82100</v>
      </c>
      <c r="I11458" s="31">
        <f t="shared" si="1425"/>
        <v>116499.90000000001</v>
      </c>
    </row>
    <row r="11459" spans="2:13" ht="15" customHeight="1">
      <c r="C11459" s="28"/>
      <c r="D11459" s="27" t="s">
        <v>3023</v>
      </c>
      <c r="E11459" s="27" t="s">
        <v>3024</v>
      </c>
      <c r="F11459" s="27" t="s">
        <v>2792</v>
      </c>
      <c r="G11459" s="27">
        <v>2.7280000000000002</v>
      </c>
      <c r="H11459" s="30">
        <f>VLOOKUP(E11459,[404]PERALATAN!$C:$F,4,0)</f>
        <v>13300</v>
      </c>
      <c r="I11459" s="31">
        <f t="shared" si="1425"/>
        <v>36282.400000000001</v>
      </c>
    </row>
    <row r="11460" spans="2:13" ht="15" customHeight="1">
      <c r="C11460" s="28"/>
      <c r="D11460" s="27" t="s">
        <v>2790</v>
      </c>
      <c r="E11460" s="27" t="s">
        <v>2791</v>
      </c>
      <c r="F11460" s="27" t="s">
        <v>2792</v>
      </c>
      <c r="G11460" s="27">
        <v>1.601</v>
      </c>
      <c r="H11460" s="30">
        <f>VLOOKUP(E11460,[404]PERALATAN!$C:$F,4,0)</f>
        <v>128600</v>
      </c>
      <c r="I11460" s="31">
        <f t="shared" si="1425"/>
        <v>205888.6</v>
      </c>
    </row>
    <row r="11461" spans="2:13" ht="15" customHeight="1">
      <c r="C11461" s="28"/>
      <c r="D11461" s="28"/>
      <c r="E11461" s="28"/>
      <c r="F11461" s="34" t="s">
        <v>92</v>
      </c>
      <c r="G11461" s="35"/>
      <c r="H11461" s="33"/>
      <c r="I11461" s="32">
        <f>SUM(I11457:I11460)</f>
        <v>436615.9</v>
      </c>
    </row>
    <row r="11462" spans="2:13" ht="15" customHeight="1">
      <c r="C11462" s="27" t="s">
        <v>82</v>
      </c>
      <c r="D11462" s="27" t="s">
        <v>93</v>
      </c>
      <c r="E11462" s="28"/>
      <c r="F11462" s="28"/>
      <c r="G11462" s="28"/>
      <c r="H11462" s="33"/>
      <c r="I11462" s="36">
        <f>I11452+I11455+I11461</f>
        <v>3190432.9</v>
      </c>
    </row>
    <row r="11463" spans="2:13" ht="15" customHeight="1">
      <c r="C11463" s="27" t="s">
        <v>83</v>
      </c>
      <c r="D11463" s="27" t="str">
        <f>+"Overhead &amp; Profit "&amp;$L$3*100&amp;"%"</f>
        <v>Overhead &amp; Profit 9,5%</v>
      </c>
      <c r="E11463" s="28"/>
      <c r="F11463" s="28"/>
      <c r="G11463" s="27">
        <f>$L$3</f>
        <v>9.5000000000000001E-2</v>
      </c>
      <c r="H11463" s="33"/>
      <c r="I11463" s="36">
        <f>G11463*I11462</f>
        <v>303091.12550000002</v>
      </c>
    </row>
    <row r="11464" spans="2:13" ht="15" customHeight="1">
      <c r="B11464" s="37" t="str">
        <f>+$M$20&amp;J11464</f>
        <v>PSB7</v>
      </c>
      <c r="C11464" s="27" t="s">
        <v>1</v>
      </c>
      <c r="D11464" s="27" t="s">
        <v>94</v>
      </c>
      <c r="E11464" s="28"/>
      <c r="F11464" s="28"/>
      <c r="G11464" s="28"/>
      <c r="H11464" s="33"/>
      <c r="I11464" s="36">
        <f>SUM(I11462:I11463)</f>
        <v>3493524.0255</v>
      </c>
      <c r="J11464" s="21">
        <v>7</v>
      </c>
    </row>
    <row r="11465" spans="2:13">
      <c r="B11465" s="26"/>
      <c r="M11465" s="21"/>
    </row>
    <row r="11466" spans="2:13">
      <c r="B11466" s="26"/>
      <c r="C11466" s="21" t="str">
        <f>VLOOKUP(B11484,'REKAP ANALISA'!$C:$G,3,0)</f>
        <v>(K3) Penyambungan  1 buah pipa baru ke pipa yang ada Ø 450 mm</v>
      </c>
      <c r="M11466" s="21"/>
    </row>
    <row r="11467" spans="2:13" ht="15" customHeight="1">
      <c r="C11467" s="27" t="s">
        <v>0</v>
      </c>
      <c r="D11467" s="27" t="s">
        <v>60</v>
      </c>
      <c r="E11467" s="27" t="s">
        <v>59</v>
      </c>
      <c r="F11467" s="27" t="s">
        <v>61</v>
      </c>
      <c r="G11467" s="27" t="s">
        <v>62</v>
      </c>
      <c r="H11467" s="27" t="s">
        <v>85</v>
      </c>
      <c r="I11467" s="27" t="s">
        <v>86</v>
      </c>
    </row>
    <row r="11468" spans="2:13" ht="15" customHeight="1">
      <c r="C11468" s="27" t="s">
        <v>14</v>
      </c>
      <c r="D11468" s="27" t="s">
        <v>87</v>
      </c>
      <c r="E11468" s="28"/>
      <c r="F11468" s="28"/>
      <c r="G11468" s="28"/>
      <c r="H11468" s="28"/>
      <c r="I11468" s="28"/>
    </row>
    <row r="11469" spans="2:13" ht="15" customHeight="1">
      <c r="C11469" s="28"/>
      <c r="D11469" s="27" t="s">
        <v>53</v>
      </c>
      <c r="E11469" s="27" t="s">
        <v>63</v>
      </c>
      <c r="F11469" s="29" t="s">
        <v>50</v>
      </c>
      <c r="G11469" s="27">
        <v>4.7960000000000003</v>
      </c>
      <c r="H11469" s="30">
        <f>VLOOKUP(E11469,UPAH!$C:$F,4,0)</f>
        <v>93000</v>
      </c>
      <c r="I11469" s="31">
        <f t="shared" ref="I11469:I11471" si="1426">+G11469*H11469</f>
        <v>446028</v>
      </c>
    </row>
    <row r="11470" spans="2:13" ht="15" customHeight="1">
      <c r="C11470" s="28"/>
      <c r="D11470" s="27" t="s">
        <v>2787</v>
      </c>
      <c r="E11470" s="27" t="s">
        <v>64</v>
      </c>
      <c r="F11470" s="29" t="s">
        <v>50</v>
      </c>
      <c r="G11470" s="27">
        <v>2.3980000000000001</v>
      </c>
      <c r="H11470" s="30">
        <f>VLOOKUP(E11470,UPAH!$C:$F,4,0)</f>
        <v>98000</v>
      </c>
      <c r="I11470" s="31">
        <f t="shared" si="1426"/>
        <v>235004</v>
      </c>
    </row>
    <row r="11471" spans="2:13" ht="15" customHeight="1">
      <c r="C11471" s="28"/>
      <c r="D11471" s="27" t="s">
        <v>49</v>
      </c>
      <c r="E11471" s="27" t="s">
        <v>66</v>
      </c>
      <c r="F11471" s="29" t="s">
        <v>50</v>
      </c>
      <c r="G11471" s="27">
        <v>0.48</v>
      </c>
      <c r="H11471" s="30">
        <f>VLOOKUP(E11471,UPAH!$C:$F,4,0)</f>
        <v>111000</v>
      </c>
      <c r="I11471" s="31">
        <f t="shared" si="1426"/>
        <v>53280</v>
      </c>
    </row>
    <row r="11472" spans="2:13" ht="15" customHeight="1">
      <c r="C11472" s="28"/>
      <c r="D11472" s="28"/>
      <c r="E11472" s="28"/>
      <c r="F11472" s="34" t="s">
        <v>88</v>
      </c>
      <c r="G11472" s="35"/>
      <c r="H11472" s="33"/>
      <c r="I11472" s="32">
        <f>SUM(I11469:I11471)</f>
        <v>734312</v>
      </c>
    </row>
    <row r="11473" spans="2:13" ht="15" customHeight="1">
      <c r="C11473" s="27" t="s">
        <v>80</v>
      </c>
      <c r="D11473" s="27" t="s">
        <v>89</v>
      </c>
      <c r="E11473" s="28"/>
      <c r="F11473" s="28"/>
      <c r="G11473" s="28"/>
      <c r="H11473" s="33"/>
      <c r="I11473" s="28"/>
    </row>
    <row r="11474" spans="2:13" ht="15" customHeight="1">
      <c r="C11474" s="28"/>
      <c r="D11474" s="27" t="s">
        <v>3037</v>
      </c>
      <c r="E11474" s="27" t="s">
        <v>3038</v>
      </c>
      <c r="F11474" s="30" t="str">
        <f>VLOOKUP(E11474,MATERIAL!$C:$F,3,0)</f>
        <v>bh</v>
      </c>
      <c r="G11474" s="27">
        <v>1</v>
      </c>
      <c r="H11474" s="30">
        <f>VLOOKUP(E11474,MATERIAL!$C:$F,4,0)</f>
        <v>2600100</v>
      </c>
      <c r="I11474" s="31">
        <f t="shared" ref="I11474" si="1427">+G11474*H11474</f>
        <v>2600100</v>
      </c>
    </row>
    <row r="11475" spans="2:13" ht="15" customHeight="1">
      <c r="C11475" s="28"/>
      <c r="D11475" s="28"/>
      <c r="E11475" s="28"/>
      <c r="F11475" s="34" t="s">
        <v>90</v>
      </c>
      <c r="G11475" s="35"/>
      <c r="H11475" s="33"/>
      <c r="I11475" s="32">
        <f>SUM(I11474)</f>
        <v>2600100</v>
      </c>
    </row>
    <row r="11476" spans="2:13" ht="15" customHeight="1">
      <c r="C11476" s="27" t="s">
        <v>81</v>
      </c>
      <c r="D11476" s="27" t="s">
        <v>91</v>
      </c>
      <c r="E11476" s="28"/>
      <c r="F11476" s="28"/>
      <c r="G11476" s="28"/>
      <c r="H11476" s="33"/>
      <c r="I11476" s="28"/>
    </row>
    <row r="11477" spans="2:13" ht="15" customHeight="1">
      <c r="C11477" s="28"/>
      <c r="D11477" s="27" t="s">
        <v>2954</v>
      </c>
      <c r="E11477" s="27" t="s">
        <v>2960</v>
      </c>
      <c r="F11477" s="30" t="s">
        <v>2792</v>
      </c>
      <c r="G11477" s="27">
        <v>1.42</v>
      </c>
      <c r="H11477" s="30">
        <f>VLOOKUP(E11477,[404]PERALATAN!$C:$F,4,0)</f>
        <v>59500</v>
      </c>
      <c r="I11477" s="31">
        <f t="shared" ref="I11477:I11480" si="1428">+G11477*H11477</f>
        <v>84490</v>
      </c>
    </row>
    <row r="11478" spans="2:13" ht="15" customHeight="1">
      <c r="C11478" s="28"/>
      <c r="D11478" s="27" t="s">
        <v>3021</v>
      </c>
      <c r="E11478" s="27" t="s">
        <v>3022</v>
      </c>
      <c r="F11478" s="27" t="s">
        <v>2792</v>
      </c>
      <c r="G11478" s="27">
        <v>1.629</v>
      </c>
      <c r="H11478" s="30">
        <f>VLOOKUP(E11478,[404]PERALATAN!$C:$F,4,0)</f>
        <v>82100</v>
      </c>
      <c r="I11478" s="31">
        <f t="shared" si="1428"/>
        <v>133740.9</v>
      </c>
    </row>
    <row r="11479" spans="2:13" ht="15" customHeight="1">
      <c r="C11479" s="28"/>
      <c r="D11479" s="27" t="s">
        <v>3023</v>
      </c>
      <c r="E11479" s="27" t="s">
        <v>3024</v>
      </c>
      <c r="F11479" s="27" t="s">
        <v>2792</v>
      </c>
      <c r="G11479" s="27">
        <v>3.0030000000000001</v>
      </c>
      <c r="H11479" s="30">
        <f>VLOOKUP(E11479,[404]PERALATAN!$C:$F,4,0)</f>
        <v>13300</v>
      </c>
      <c r="I11479" s="31">
        <f t="shared" si="1428"/>
        <v>39939.9</v>
      </c>
    </row>
    <row r="11480" spans="2:13" ht="15" customHeight="1">
      <c r="C11480" s="28"/>
      <c r="D11480" s="27" t="s">
        <v>2790</v>
      </c>
      <c r="E11480" s="27" t="s">
        <v>2791</v>
      </c>
      <c r="F11480" s="27" t="s">
        <v>2792</v>
      </c>
      <c r="G11480" s="27">
        <v>1.716</v>
      </c>
      <c r="H11480" s="30">
        <f>VLOOKUP(E11480,[404]PERALATAN!$C:$F,4,0)</f>
        <v>128600</v>
      </c>
      <c r="I11480" s="31">
        <f t="shared" si="1428"/>
        <v>220677.6</v>
      </c>
    </row>
    <row r="11481" spans="2:13" ht="15" customHeight="1">
      <c r="C11481" s="28"/>
      <c r="D11481" s="28"/>
      <c r="E11481" s="28"/>
      <c r="F11481" s="34" t="s">
        <v>92</v>
      </c>
      <c r="G11481" s="35"/>
      <c r="H11481" s="33"/>
      <c r="I11481" s="32">
        <f>SUM(I11477:I11480)</f>
        <v>478848.4</v>
      </c>
    </row>
    <row r="11482" spans="2:13" ht="15" customHeight="1">
      <c r="C11482" s="27" t="s">
        <v>82</v>
      </c>
      <c r="D11482" s="27" t="s">
        <v>93</v>
      </c>
      <c r="E11482" s="28"/>
      <c r="F11482" s="28"/>
      <c r="G11482" s="28"/>
      <c r="H11482" s="33"/>
      <c r="I11482" s="36">
        <f>I11472+I11475+I11481</f>
        <v>3813260.4</v>
      </c>
    </row>
    <row r="11483" spans="2:13" ht="15" customHeight="1">
      <c r="C11483" s="27" t="s">
        <v>83</v>
      </c>
      <c r="D11483" s="27" t="str">
        <f>+"Overhead &amp; Profit "&amp;$L$3*100&amp;"%"</f>
        <v>Overhead &amp; Profit 9,5%</v>
      </c>
      <c r="E11483" s="28"/>
      <c r="F11483" s="28"/>
      <c r="G11483" s="27">
        <f>$L$3</f>
        <v>9.5000000000000001E-2</v>
      </c>
      <c r="H11483" s="33"/>
      <c r="I11483" s="36">
        <f>G11483*I11482</f>
        <v>362259.73800000001</v>
      </c>
    </row>
    <row r="11484" spans="2:13" ht="15" customHeight="1">
      <c r="B11484" s="37" t="str">
        <f>+$M$20&amp;J11484</f>
        <v>PSB8</v>
      </c>
      <c r="C11484" s="27" t="s">
        <v>1</v>
      </c>
      <c r="D11484" s="27" t="s">
        <v>94</v>
      </c>
      <c r="E11484" s="28"/>
      <c r="F11484" s="28"/>
      <c r="G11484" s="28"/>
      <c r="H11484" s="33"/>
      <c r="I11484" s="36">
        <f>SUM(I11482:I11483)</f>
        <v>4175520.1379999998</v>
      </c>
      <c r="J11484" s="21">
        <v>8</v>
      </c>
    </row>
    <row r="11485" spans="2:13">
      <c r="B11485" s="26"/>
      <c r="M11485" s="21"/>
    </row>
    <row r="11486" spans="2:13">
      <c r="B11486" s="26"/>
      <c r="C11486" s="21" t="str">
        <f>VLOOKUP(B11504,'REKAP ANALISA'!$C:$G,3,0)</f>
        <v>(K3) Penyambungan  1 buah pipa baru ke pipa yang ada Ø 500 mm</v>
      </c>
      <c r="M11486" s="21"/>
    </row>
    <row r="11487" spans="2:13" ht="15" customHeight="1">
      <c r="C11487" s="27" t="s">
        <v>0</v>
      </c>
      <c r="D11487" s="27" t="s">
        <v>60</v>
      </c>
      <c r="E11487" s="27" t="s">
        <v>59</v>
      </c>
      <c r="F11487" s="27" t="s">
        <v>61</v>
      </c>
      <c r="G11487" s="27" t="s">
        <v>62</v>
      </c>
      <c r="H11487" s="27" t="s">
        <v>85</v>
      </c>
      <c r="I11487" s="27" t="s">
        <v>86</v>
      </c>
    </row>
    <row r="11488" spans="2:13" ht="15" customHeight="1">
      <c r="C11488" s="27" t="s">
        <v>14</v>
      </c>
      <c r="D11488" s="27" t="s">
        <v>87</v>
      </c>
      <c r="E11488" s="28"/>
      <c r="F11488" s="28"/>
      <c r="G11488" s="28"/>
      <c r="H11488" s="28"/>
      <c r="I11488" s="28"/>
    </row>
    <row r="11489" spans="2:10" ht="15" customHeight="1">
      <c r="C11489" s="28"/>
      <c r="D11489" s="27" t="s">
        <v>53</v>
      </c>
      <c r="E11489" s="27" t="s">
        <v>63</v>
      </c>
      <c r="F11489" s="29" t="s">
        <v>50</v>
      </c>
      <c r="G11489" s="27">
        <v>5.2460000000000004</v>
      </c>
      <c r="H11489" s="30">
        <f>VLOOKUP(E11489,UPAH!$C:$F,4,0)</f>
        <v>93000</v>
      </c>
      <c r="I11489" s="31">
        <f t="shared" ref="I11489:I11491" si="1429">+G11489*H11489</f>
        <v>487878.00000000006</v>
      </c>
    </row>
    <row r="11490" spans="2:10" ht="15" customHeight="1">
      <c r="C11490" s="28"/>
      <c r="D11490" s="27" t="s">
        <v>2787</v>
      </c>
      <c r="E11490" s="27" t="s">
        <v>64</v>
      </c>
      <c r="F11490" s="29" t="s">
        <v>50</v>
      </c>
      <c r="G11490" s="27">
        <v>2.6230000000000002</v>
      </c>
      <c r="H11490" s="30">
        <f>VLOOKUP(E11490,UPAH!$C:$F,4,0)</f>
        <v>98000</v>
      </c>
      <c r="I11490" s="31">
        <f t="shared" si="1429"/>
        <v>257054.00000000003</v>
      </c>
    </row>
    <row r="11491" spans="2:10" ht="15" customHeight="1">
      <c r="C11491" s="28"/>
      <c r="D11491" s="27" t="s">
        <v>49</v>
      </c>
      <c r="E11491" s="27" t="s">
        <v>66</v>
      </c>
      <c r="F11491" s="29" t="s">
        <v>50</v>
      </c>
      <c r="G11491" s="27">
        <v>0.52500000000000002</v>
      </c>
      <c r="H11491" s="30">
        <f>VLOOKUP(E11491,UPAH!$C:$F,4,0)</f>
        <v>111000</v>
      </c>
      <c r="I11491" s="31">
        <f t="shared" si="1429"/>
        <v>58275</v>
      </c>
    </row>
    <row r="11492" spans="2:10" ht="15" customHeight="1">
      <c r="C11492" s="28"/>
      <c r="D11492" s="28"/>
      <c r="E11492" s="28"/>
      <c r="F11492" s="34" t="s">
        <v>88</v>
      </c>
      <c r="G11492" s="35"/>
      <c r="H11492" s="33"/>
      <c r="I11492" s="32">
        <f>SUM(I11489:I11491)</f>
        <v>803207.00000000012</v>
      </c>
    </row>
    <row r="11493" spans="2:10" ht="15" customHeight="1">
      <c r="C11493" s="27" t="s">
        <v>80</v>
      </c>
      <c r="D11493" s="27" t="s">
        <v>89</v>
      </c>
      <c r="E11493" s="28"/>
      <c r="F11493" s="28"/>
      <c r="G11493" s="28"/>
      <c r="H11493" s="33"/>
      <c r="I11493" s="28"/>
    </row>
    <row r="11494" spans="2:10" ht="15" customHeight="1">
      <c r="C11494" s="28"/>
      <c r="D11494" s="27" t="s">
        <v>3039</v>
      </c>
      <c r="E11494" s="27" t="s">
        <v>3040</v>
      </c>
      <c r="F11494" s="30" t="str">
        <f>VLOOKUP(E11494,MATERIAL!$C:$F,3,0)</f>
        <v>bh</v>
      </c>
      <c r="G11494" s="27">
        <v>1</v>
      </c>
      <c r="H11494" s="30">
        <f>VLOOKUP(E11494,MATERIAL!$C:$F,4,0)</f>
        <v>3141800</v>
      </c>
      <c r="I11494" s="31">
        <f t="shared" ref="I11494" si="1430">+G11494*H11494</f>
        <v>3141800</v>
      </c>
    </row>
    <row r="11495" spans="2:10" ht="15" customHeight="1">
      <c r="C11495" s="28"/>
      <c r="D11495" s="28"/>
      <c r="E11495" s="28"/>
      <c r="F11495" s="34" t="s">
        <v>90</v>
      </c>
      <c r="G11495" s="35"/>
      <c r="H11495" s="33"/>
      <c r="I11495" s="32">
        <f>SUM(I11494)</f>
        <v>3141800</v>
      </c>
    </row>
    <row r="11496" spans="2:10" ht="15" customHeight="1">
      <c r="C11496" s="27" t="s">
        <v>81</v>
      </c>
      <c r="D11496" s="27" t="s">
        <v>91</v>
      </c>
      <c r="E11496" s="28"/>
      <c r="F11496" s="28"/>
      <c r="G11496" s="28"/>
      <c r="H11496" s="33"/>
      <c r="I11496" s="28"/>
    </row>
    <row r="11497" spans="2:10" ht="15" customHeight="1">
      <c r="C11497" s="28"/>
      <c r="D11497" s="27" t="s">
        <v>2954</v>
      </c>
      <c r="E11497" s="27" t="s">
        <v>2960</v>
      </c>
      <c r="F11497" s="30" t="s">
        <v>2792</v>
      </c>
      <c r="G11497" s="27">
        <v>1.53</v>
      </c>
      <c r="H11497" s="30">
        <f>VLOOKUP(E11497,[404]PERALATAN!$C:$F,4,0)</f>
        <v>59500</v>
      </c>
      <c r="I11497" s="31">
        <f t="shared" ref="I11497:I11500" si="1431">+G11497*H11497</f>
        <v>91035</v>
      </c>
    </row>
    <row r="11498" spans="2:10" ht="15" customHeight="1">
      <c r="C11498" s="28"/>
      <c r="D11498" s="27" t="s">
        <v>3021</v>
      </c>
      <c r="E11498" s="27" t="s">
        <v>3022</v>
      </c>
      <c r="F11498" s="27" t="s">
        <v>2792</v>
      </c>
      <c r="G11498" s="27">
        <v>1.839</v>
      </c>
      <c r="H11498" s="30">
        <f>VLOOKUP(E11498,[404]PERALATAN!$C:$F,4,0)</f>
        <v>82100</v>
      </c>
      <c r="I11498" s="31">
        <f t="shared" si="1431"/>
        <v>150981.9</v>
      </c>
    </row>
    <row r="11499" spans="2:10" ht="15" customHeight="1">
      <c r="C11499" s="28"/>
      <c r="D11499" s="27" t="s">
        <v>3023</v>
      </c>
      <c r="E11499" s="27" t="s">
        <v>3024</v>
      </c>
      <c r="F11499" s="27" t="s">
        <v>2792</v>
      </c>
      <c r="G11499" s="27">
        <v>3.278</v>
      </c>
      <c r="H11499" s="30">
        <f>VLOOKUP(E11499,[404]PERALATAN!$C:$F,4,0)</f>
        <v>13300</v>
      </c>
      <c r="I11499" s="31">
        <f t="shared" si="1431"/>
        <v>43597.4</v>
      </c>
    </row>
    <row r="11500" spans="2:10" ht="15" customHeight="1">
      <c r="C11500" s="28"/>
      <c r="D11500" s="27" t="s">
        <v>2790</v>
      </c>
      <c r="E11500" s="27" t="s">
        <v>2791</v>
      </c>
      <c r="F11500" s="27" t="s">
        <v>2792</v>
      </c>
      <c r="G11500" s="27">
        <v>1.831</v>
      </c>
      <c r="H11500" s="30">
        <f>VLOOKUP(E11500,[404]PERALATAN!$C:$F,4,0)</f>
        <v>128600</v>
      </c>
      <c r="I11500" s="31">
        <f t="shared" si="1431"/>
        <v>235466.6</v>
      </c>
    </row>
    <row r="11501" spans="2:10" ht="15" customHeight="1">
      <c r="C11501" s="28"/>
      <c r="D11501" s="28"/>
      <c r="E11501" s="28"/>
      <c r="F11501" s="34" t="s">
        <v>92</v>
      </c>
      <c r="G11501" s="35"/>
      <c r="H11501" s="33"/>
      <c r="I11501" s="32">
        <f>SUM(I11497:I11500)</f>
        <v>521080.9</v>
      </c>
    </row>
    <row r="11502" spans="2:10" ht="15" customHeight="1">
      <c r="C11502" s="27" t="s">
        <v>82</v>
      </c>
      <c r="D11502" s="27" t="s">
        <v>93</v>
      </c>
      <c r="E11502" s="28"/>
      <c r="F11502" s="28"/>
      <c r="G11502" s="28"/>
      <c r="H11502" s="33"/>
      <c r="I11502" s="36">
        <f>I11492+I11495+I11501</f>
        <v>4466087.9000000004</v>
      </c>
    </row>
    <row r="11503" spans="2:10" ht="15" customHeight="1">
      <c r="C11503" s="27" t="s">
        <v>83</v>
      </c>
      <c r="D11503" s="27" t="str">
        <f>+"Overhead &amp; Profit "&amp;$L$3*100&amp;"%"</f>
        <v>Overhead &amp; Profit 9,5%</v>
      </c>
      <c r="E11503" s="28"/>
      <c r="F11503" s="28"/>
      <c r="G11503" s="27">
        <f>$L$3</f>
        <v>9.5000000000000001E-2</v>
      </c>
      <c r="H11503" s="33"/>
      <c r="I11503" s="36">
        <f>G11503*I11502</f>
        <v>424278.35050000006</v>
      </c>
    </row>
    <row r="11504" spans="2:10" ht="15" customHeight="1">
      <c r="B11504" s="37" t="str">
        <f>+$M$20&amp;J11504</f>
        <v>PSB9</v>
      </c>
      <c r="C11504" s="27" t="s">
        <v>1</v>
      </c>
      <c r="D11504" s="27" t="s">
        <v>94</v>
      </c>
      <c r="E11504" s="28"/>
      <c r="F11504" s="28"/>
      <c r="G11504" s="28"/>
      <c r="H11504" s="33"/>
      <c r="I11504" s="36">
        <f>SUM(I11502:I11503)</f>
        <v>4890366.2505000001</v>
      </c>
      <c r="J11504" s="21">
        <v>9</v>
      </c>
    </row>
    <row r="11505" spans="2:13">
      <c r="B11505" s="26"/>
      <c r="M11505" s="21"/>
    </row>
    <row r="11506" spans="2:13">
      <c r="B11506" s="26"/>
      <c r="C11506" s="21" t="str">
        <f>VLOOKUP(B11524,'REKAP ANALISA'!$C:$G,3,0)</f>
        <v>(K3) Penyambungan  1 buah pipa baru ke pipa yang ada Ø 600 mm</v>
      </c>
      <c r="M11506" s="21"/>
    </row>
    <row r="11507" spans="2:13" ht="15" customHeight="1">
      <c r="C11507" s="27" t="s">
        <v>0</v>
      </c>
      <c r="D11507" s="27" t="s">
        <v>60</v>
      </c>
      <c r="E11507" s="27" t="s">
        <v>59</v>
      </c>
      <c r="F11507" s="27" t="s">
        <v>61</v>
      </c>
      <c r="G11507" s="27" t="s">
        <v>62</v>
      </c>
      <c r="H11507" s="27" t="s">
        <v>85</v>
      </c>
      <c r="I11507" s="27" t="s">
        <v>86</v>
      </c>
    </row>
    <row r="11508" spans="2:13" ht="15" customHeight="1">
      <c r="C11508" s="27" t="s">
        <v>14</v>
      </c>
      <c r="D11508" s="27" t="s">
        <v>87</v>
      </c>
      <c r="E11508" s="28"/>
      <c r="F11508" s="28"/>
      <c r="G11508" s="28"/>
      <c r="H11508" s="28"/>
      <c r="I11508" s="28"/>
    </row>
    <row r="11509" spans="2:13" ht="15" customHeight="1">
      <c r="C11509" s="28"/>
      <c r="D11509" s="27" t="s">
        <v>53</v>
      </c>
      <c r="E11509" s="27" t="s">
        <v>63</v>
      </c>
      <c r="F11509" s="29" t="s">
        <v>50</v>
      </c>
      <c r="G11509" s="27">
        <v>6.1459999999999999</v>
      </c>
      <c r="H11509" s="30">
        <f>VLOOKUP(E11509,UPAH!$C:$F,4,0)</f>
        <v>93000</v>
      </c>
      <c r="I11509" s="31">
        <f t="shared" ref="I11509:I11511" si="1432">+G11509*H11509</f>
        <v>571578</v>
      </c>
    </row>
    <row r="11510" spans="2:13" ht="15" customHeight="1">
      <c r="C11510" s="28"/>
      <c r="D11510" s="27" t="s">
        <v>2787</v>
      </c>
      <c r="E11510" s="27" t="s">
        <v>64</v>
      </c>
      <c r="F11510" s="29" t="s">
        <v>50</v>
      </c>
      <c r="G11510" s="27">
        <v>3.073</v>
      </c>
      <c r="H11510" s="30">
        <f>VLOOKUP(E11510,UPAH!$C:$F,4,0)</f>
        <v>98000</v>
      </c>
      <c r="I11510" s="31">
        <f t="shared" si="1432"/>
        <v>301154</v>
      </c>
    </row>
    <row r="11511" spans="2:13" ht="15" customHeight="1">
      <c r="C11511" s="28"/>
      <c r="D11511" s="27" t="s">
        <v>49</v>
      </c>
      <c r="E11511" s="27" t="s">
        <v>66</v>
      </c>
      <c r="F11511" s="29" t="s">
        <v>50</v>
      </c>
      <c r="G11511" s="27">
        <v>0.61499999999999999</v>
      </c>
      <c r="H11511" s="30">
        <f>VLOOKUP(E11511,UPAH!$C:$F,4,0)</f>
        <v>111000</v>
      </c>
      <c r="I11511" s="31">
        <f t="shared" si="1432"/>
        <v>68265</v>
      </c>
    </row>
    <row r="11512" spans="2:13" ht="15" customHeight="1">
      <c r="C11512" s="28"/>
      <c r="D11512" s="28"/>
      <c r="E11512" s="28"/>
      <c r="F11512" s="34" t="s">
        <v>88</v>
      </c>
      <c r="G11512" s="35"/>
      <c r="H11512" s="33"/>
      <c r="I11512" s="32">
        <f>SUM(I11509:I11511)</f>
        <v>940997</v>
      </c>
    </row>
    <row r="11513" spans="2:13" ht="15" customHeight="1">
      <c r="C11513" s="27" t="s">
        <v>80</v>
      </c>
      <c r="D11513" s="27" t="s">
        <v>89</v>
      </c>
      <c r="E11513" s="28"/>
      <c r="F11513" s="28"/>
      <c r="G11513" s="28"/>
      <c r="H11513" s="33"/>
      <c r="I11513" s="28"/>
    </row>
    <row r="11514" spans="2:13" ht="15" customHeight="1">
      <c r="C11514" s="28"/>
      <c r="D11514" s="27" t="s">
        <v>3041</v>
      </c>
      <c r="E11514" s="27" t="s">
        <v>3042</v>
      </c>
      <c r="F11514" s="30" t="str">
        <f>VLOOKUP(E11514,MATERIAL!$C:$F,3,0)</f>
        <v>bh</v>
      </c>
      <c r="G11514" s="27">
        <v>1</v>
      </c>
      <c r="H11514" s="30">
        <f>VLOOKUP(E11514,MATERIAL!$C:$F,4,0)</f>
        <v>3974000</v>
      </c>
      <c r="I11514" s="31">
        <f t="shared" ref="I11514" si="1433">+G11514*H11514</f>
        <v>3974000</v>
      </c>
    </row>
    <row r="11515" spans="2:13" ht="15" customHeight="1">
      <c r="C11515" s="28"/>
      <c r="D11515" s="28"/>
      <c r="E11515" s="28"/>
      <c r="F11515" s="34" t="s">
        <v>90</v>
      </c>
      <c r="G11515" s="35"/>
      <c r="H11515" s="33"/>
      <c r="I11515" s="32">
        <f>SUM(I11514)</f>
        <v>3974000</v>
      </c>
    </row>
    <row r="11516" spans="2:13" ht="15" customHeight="1">
      <c r="C11516" s="27" t="s">
        <v>81</v>
      </c>
      <c r="D11516" s="27" t="s">
        <v>91</v>
      </c>
      <c r="E11516" s="28"/>
      <c r="F11516" s="28"/>
      <c r="G11516" s="28"/>
      <c r="H11516" s="33"/>
      <c r="I11516" s="28"/>
    </row>
    <row r="11517" spans="2:13" ht="15" customHeight="1">
      <c r="C11517" s="28"/>
      <c r="D11517" s="27" t="s">
        <v>2954</v>
      </c>
      <c r="E11517" s="27" t="s">
        <v>2960</v>
      </c>
      <c r="F11517" s="30" t="s">
        <v>2792</v>
      </c>
      <c r="G11517" s="27">
        <v>1.75</v>
      </c>
      <c r="H11517" s="30">
        <f>VLOOKUP(E11517,[404]PERALATAN!$C:$F,4,0)</f>
        <v>59500</v>
      </c>
      <c r="I11517" s="31">
        <f t="shared" ref="I11517:I11520" si="1434">+G11517*H11517</f>
        <v>104125</v>
      </c>
    </row>
    <row r="11518" spans="2:13" ht="15" customHeight="1">
      <c r="C11518" s="28"/>
      <c r="D11518" s="27" t="s">
        <v>3021</v>
      </c>
      <c r="E11518" s="27" t="s">
        <v>3022</v>
      </c>
      <c r="F11518" s="27" t="s">
        <v>2792</v>
      </c>
      <c r="G11518" s="27">
        <v>2.2589999999999999</v>
      </c>
      <c r="H11518" s="30">
        <f>VLOOKUP(E11518,[404]PERALATAN!$C:$F,4,0)</f>
        <v>82100</v>
      </c>
      <c r="I11518" s="31">
        <f t="shared" si="1434"/>
        <v>185463.9</v>
      </c>
    </row>
    <row r="11519" spans="2:13" ht="15" customHeight="1">
      <c r="C11519" s="28"/>
      <c r="D11519" s="27" t="s">
        <v>3023</v>
      </c>
      <c r="E11519" s="27" t="s">
        <v>3024</v>
      </c>
      <c r="F11519" s="27" t="s">
        <v>2792</v>
      </c>
      <c r="G11519" s="27">
        <v>3.8279999999999998</v>
      </c>
      <c r="H11519" s="30">
        <f>VLOOKUP(E11519,[404]PERALATAN!$C:$F,4,0)</f>
        <v>13300</v>
      </c>
      <c r="I11519" s="31">
        <f t="shared" si="1434"/>
        <v>50912.4</v>
      </c>
    </row>
    <row r="11520" spans="2:13" ht="15" customHeight="1">
      <c r="C11520" s="28"/>
      <c r="D11520" s="27" t="s">
        <v>2790</v>
      </c>
      <c r="E11520" s="27" t="s">
        <v>2791</v>
      </c>
      <c r="F11520" s="27" t="s">
        <v>2792</v>
      </c>
      <c r="G11520" s="27">
        <v>2.0609999999999999</v>
      </c>
      <c r="H11520" s="30">
        <f>VLOOKUP(E11520,[404]PERALATAN!$C:$F,4,0)</f>
        <v>128600</v>
      </c>
      <c r="I11520" s="31">
        <f t="shared" si="1434"/>
        <v>265044.59999999998</v>
      </c>
    </row>
    <row r="11521" spans="2:13" ht="15" customHeight="1">
      <c r="C11521" s="28"/>
      <c r="D11521" s="28"/>
      <c r="E11521" s="28"/>
      <c r="F11521" s="34" t="s">
        <v>92</v>
      </c>
      <c r="G11521" s="35"/>
      <c r="H11521" s="33"/>
      <c r="I11521" s="32">
        <f>SUM(I11517:I11520)</f>
        <v>605545.9</v>
      </c>
    </row>
    <row r="11522" spans="2:13" ht="15" customHeight="1">
      <c r="C11522" s="27" t="s">
        <v>82</v>
      </c>
      <c r="D11522" s="27" t="s">
        <v>93</v>
      </c>
      <c r="E11522" s="28"/>
      <c r="F11522" s="28"/>
      <c r="G11522" s="28"/>
      <c r="H11522" s="33"/>
      <c r="I11522" s="36">
        <f>I11512+I11515+I11521</f>
        <v>5520542.9000000004</v>
      </c>
    </row>
    <row r="11523" spans="2:13" ht="15" customHeight="1">
      <c r="C11523" s="27" t="s">
        <v>83</v>
      </c>
      <c r="D11523" s="27" t="str">
        <f>+"Overhead &amp; Profit "&amp;$L$3*100&amp;"%"</f>
        <v>Overhead &amp; Profit 9,5%</v>
      </c>
      <c r="E11523" s="28"/>
      <c r="F11523" s="28"/>
      <c r="G11523" s="27">
        <f>$L$3</f>
        <v>9.5000000000000001E-2</v>
      </c>
      <c r="H11523" s="28"/>
      <c r="I11523" s="36">
        <f>G11523*I11522</f>
        <v>524451.57550000004</v>
      </c>
    </row>
    <row r="11524" spans="2:13" ht="15" customHeight="1">
      <c r="B11524" s="37" t="str">
        <f>+$M$20&amp;J11524</f>
        <v>PSB10</v>
      </c>
      <c r="C11524" s="27" t="s">
        <v>1</v>
      </c>
      <c r="D11524" s="27" t="s">
        <v>94</v>
      </c>
      <c r="E11524" s="28"/>
      <c r="F11524" s="28"/>
      <c r="G11524" s="28"/>
      <c r="H11524" s="33"/>
      <c r="I11524" s="36">
        <f>SUM(I11522:I11523)</f>
        <v>6044994.4755000006</v>
      </c>
      <c r="J11524" s="21">
        <v>10</v>
      </c>
    </row>
    <row r="11525" spans="2:13">
      <c r="B11525" s="26"/>
      <c r="M11525" s="21"/>
    </row>
    <row r="11526" spans="2:13">
      <c r="B11526" s="26"/>
      <c r="C11526" s="21" t="str">
        <f>VLOOKUP(B11544,'REKAP ANALISA'!$C:$G,3,0)</f>
        <v>(K3) Penyambungan  1 buah pipa baru ke pipa yang ada Ø 700 mm</v>
      </c>
      <c r="M11526" s="21"/>
    </row>
    <row r="11527" spans="2:13" ht="15" customHeight="1">
      <c r="C11527" s="27" t="s">
        <v>0</v>
      </c>
      <c r="D11527" s="27" t="s">
        <v>60</v>
      </c>
      <c r="E11527" s="27" t="s">
        <v>59</v>
      </c>
      <c r="F11527" s="27" t="s">
        <v>61</v>
      </c>
      <c r="G11527" s="27" t="s">
        <v>62</v>
      </c>
      <c r="H11527" s="27" t="s">
        <v>85</v>
      </c>
      <c r="I11527" s="27" t="s">
        <v>86</v>
      </c>
    </row>
    <row r="11528" spans="2:13" ht="15" customHeight="1">
      <c r="C11528" s="27" t="s">
        <v>14</v>
      </c>
      <c r="D11528" s="27" t="s">
        <v>87</v>
      </c>
      <c r="E11528" s="28"/>
      <c r="F11528" s="28"/>
      <c r="G11528" s="28"/>
      <c r="H11528" s="28"/>
      <c r="I11528" s="28"/>
    </row>
    <row r="11529" spans="2:13" ht="15" customHeight="1">
      <c r="C11529" s="28"/>
      <c r="D11529" s="27" t="s">
        <v>53</v>
      </c>
      <c r="E11529" s="27" t="s">
        <v>63</v>
      </c>
      <c r="F11529" s="29" t="s">
        <v>50</v>
      </c>
      <c r="G11529" s="27">
        <v>7.0460000000000003</v>
      </c>
      <c r="H11529" s="30">
        <f>VLOOKUP(E11529,UPAH!$C:$F,4,0)</f>
        <v>93000</v>
      </c>
      <c r="I11529" s="31">
        <f t="shared" ref="I11529:I11531" si="1435">+G11529*H11529</f>
        <v>655278</v>
      </c>
    </row>
    <row r="11530" spans="2:13" ht="15" customHeight="1">
      <c r="C11530" s="28"/>
      <c r="D11530" s="27" t="s">
        <v>2787</v>
      </c>
      <c r="E11530" s="27" t="s">
        <v>64</v>
      </c>
      <c r="F11530" s="29" t="s">
        <v>50</v>
      </c>
      <c r="G11530" s="27">
        <v>3.5230000000000001</v>
      </c>
      <c r="H11530" s="30">
        <f>VLOOKUP(E11530,UPAH!$C:$F,4,0)</f>
        <v>98000</v>
      </c>
      <c r="I11530" s="31">
        <f t="shared" si="1435"/>
        <v>345254</v>
      </c>
    </row>
    <row r="11531" spans="2:13" ht="15" customHeight="1">
      <c r="C11531" s="28"/>
      <c r="D11531" s="27" t="s">
        <v>49</v>
      </c>
      <c r="E11531" s="27" t="s">
        <v>66</v>
      </c>
      <c r="F11531" s="29" t="s">
        <v>50</v>
      </c>
      <c r="G11531" s="27">
        <v>0.70499999999999996</v>
      </c>
      <c r="H11531" s="30">
        <f>VLOOKUP(E11531,UPAH!$C:$F,4,0)</f>
        <v>111000</v>
      </c>
      <c r="I11531" s="31">
        <f t="shared" si="1435"/>
        <v>78255</v>
      </c>
    </row>
    <row r="11532" spans="2:13" ht="15" customHeight="1">
      <c r="C11532" s="28"/>
      <c r="D11532" s="28"/>
      <c r="E11532" s="28"/>
      <c r="F11532" s="34" t="s">
        <v>88</v>
      </c>
      <c r="G11532" s="35"/>
      <c r="H11532" s="33"/>
      <c r="I11532" s="32">
        <f>SUM(I11529:I11531)</f>
        <v>1078787</v>
      </c>
    </row>
    <row r="11533" spans="2:13" ht="15" customHeight="1">
      <c r="C11533" s="27" t="s">
        <v>80</v>
      </c>
      <c r="D11533" s="27" t="s">
        <v>89</v>
      </c>
      <c r="E11533" s="28"/>
      <c r="F11533" s="28"/>
      <c r="G11533" s="28"/>
      <c r="H11533" s="33"/>
      <c r="I11533" s="28"/>
    </row>
    <row r="11534" spans="2:13" ht="15" customHeight="1">
      <c r="C11534" s="28"/>
      <c r="D11534" s="27" t="s">
        <v>3043</v>
      </c>
      <c r="E11534" s="27" t="s">
        <v>3044</v>
      </c>
      <c r="F11534" s="30" t="str">
        <f>VLOOKUP(E11534,MATERIAL!$C:$F,3,0)</f>
        <v>bh</v>
      </c>
      <c r="G11534" s="27">
        <v>1</v>
      </c>
      <c r="H11534" s="30">
        <f>VLOOKUP(E11534,MATERIAL!$C:$F,4,0)</f>
        <v>4462500</v>
      </c>
      <c r="I11534" s="31">
        <f t="shared" ref="I11534" si="1436">+G11534*H11534</f>
        <v>4462500</v>
      </c>
    </row>
    <row r="11535" spans="2:13" ht="15" customHeight="1">
      <c r="C11535" s="28"/>
      <c r="D11535" s="28"/>
      <c r="E11535" s="28"/>
      <c r="F11535" s="34" t="s">
        <v>90</v>
      </c>
      <c r="G11535" s="35"/>
      <c r="H11535" s="33"/>
      <c r="I11535" s="32">
        <f>SUM(I11534)</f>
        <v>4462500</v>
      </c>
    </row>
    <row r="11536" spans="2:13" ht="15" customHeight="1">
      <c r="C11536" s="27" t="s">
        <v>81</v>
      </c>
      <c r="D11536" s="27" t="s">
        <v>91</v>
      </c>
      <c r="E11536" s="28"/>
      <c r="F11536" s="28"/>
      <c r="G11536" s="28"/>
      <c r="H11536" s="33"/>
      <c r="I11536" s="28"/>
    </row>
    <row r="11537" spans="2:13" ht="15" customHeight="1">
      <c r="C11537" s="28"/>
      <c r="D11537" s="27" t="s">
        <v>2954</v>
      </c>
      <c r="E11537" s="27" t="s">
        <v>2960</v>
      </c>
      <c r="F11537" s="30" t="s">
        <v>2792</v>
      </c>
      <c r="G11537" s="27">
        <v>1.97</v>
      </c>
      <c r="H11537" s="30">
        <f>VLOOKUP(E11537,[404]PERALATAN!$C:$F,4,0)</f>
        <v>59500</v>
      </c>
      <c r="I11537" s="31">
        <f t="shared" ref="I11537:I11540" si="1437">+G11537*H11537</f>
        <v>117215</v>
      </c>
    </row>
    <row r="11538" spans="2:13" ht="15" customHeight="1">
      <c r="C11538" s="28"/>
      <c r="D11538" s="27" t="s">
        <v>3021</v>
      </c>
      <c r="E11538" s="27" t="s">
        <v>3022</v>
      </c>
      <c r="F11538" s="27" t="s">
        <v>2792</v>
      </c>
      <c r="G11538" s="27">
        <v>2.6789999999999998</v>
      </c>
      <c r="H11538" s="30">
        <f>VLOOKUP(E11538,[404]PERALATAN!$C:$F,4,0)</f>
        <v>82100</v>
      </c>
      <c r="I11538" s="31">
        <f t="shared" si="1437"/>
        <v>219945.9</v>
      </c>
    </row>
    <row r="11539" spans="2:13" ht="15" customHeight="1">
      <c r="C11539" s="28"/>
      <c r="D11539" s="27" t="s">
        <v>3023</v>
      </c>
      <c r="E11539" s="27" t="s">
        <v>3024</v>
      </c>
      <c r="F11539" s="27" t="s">
        <v>2792</v>
      </c>
      <c r="G11539" s="27">
        <v>4.3780000000000001</v>
      </c>
      <c r="H11539" s="30">
        <f>VLOOKUP(E11539,[404]PERALATAN!$C:$F,4,0)</f>
        <v>13300</v>
      </c>
      <c r="I11539" s="31">
        <f t="shared" si="1437"/>
        <v>58227.4</v>
      </c>
    </row>
    <row r="11540" spans="2:13" ht="15" customHeight="1">
      <c r="C11540" s="28"/>
      <c r="D11540" s="27" t="s">
        <v>2790</v>
      </c>
      <c r="E11540" s="27" t="s">
        <v>2791</v>
      </c>
      <c r="F11540" s="27" t="s">
        <v>2792</v>
      </c>
      <c r="G11540" s="27">
        <v>2.2909999999999999</v>
      </c>
      <c r="H11540" s="30">
        <f>VLOOKUP(E11540,[404]PERALATAN!$C:$F,4,0)</f>
        <v>128600</v>
      </c>
      <c r="I11540" s="31">
        <f t="shared" si="1437"/>
        <v>294622.59999999998</v>
      </c>
    </row>
    <row r="11541" spans="2:13" ht="15" customHeight="1">
      <c r="C11541" s="28"/>
      <c r="D11541" s="28"/>
      <c r="E11541" s="28"/>
      <c r="F11541" s="34" t="s">
        <v>92</v>
      </c>
      <c r="G11541" s="35"/>
      <c r="H11541" s="33"/>
      <c r="I11541" s="32">
        <f>SUM(I11537:I11540)</f>
        <v>690010.9</v>
      </c>
    </row>
    <row r="11542" spans="2:13" ht="15" customHeight="1">
      <c r="C11542" s="27" t="s">
        <v>82</v>
      </c>
      <c r="D11542" s="27" t="s">
        <v>93</v>
      </c>
      <c r="E11542" s="28"/>
      <c r="F11542" s="28"/>
      <c r="G11542" s="28"/>
      <c r="H11542" s="33"/>
      <c r="I11542" s="36">
        <f>I11532+I11535+I11541</f>
        <v>6231297.9000000004</v>
      </c>
    </row>
    <row r="11543" spans="2:13" ht="15" customHeight="1">
      <c r="C11543" s="27" t="s">
        <v>83</v>
      </c>
      <c r="D11543" s="27" t="str">
        <f>+"Overhead &amp; Profit "&amp;$L$3*100&amp;"%"</f>
        <v>Overhead &amp; Profit 9,5%</v>
      </c>
      <c r="E11543" s="28"/>
      <c r="F11543" s="28"/>
      <c r="G11543" s="27">
        <f>$L$3</f>
        <v>9.5000000000000001E-2</v>
      </c>
      <c r="H11543" s="28"/>
      <c r="I11543" s="36">
        <f>G11543*I11542</f>
        <v>591973.30050000001</v>
      </c>
    </row>
    <row r="11544" spans="2:13" ht="15" customHeight="1">
      <c r="B11544" s="37" t="str">
        <f>+$M$20&amp;J11544</f>
        <v>PSB11</v>
      </c>
      <c r="C11544" s="27" t="s">
        <v>1</v>
      </c>
      <c r="D11544" s="27" t="s">
        <v>94</v>
      </c>
      <c r="E11544" s="28"/>
      <c r="F11544" s="28"/>
      <c r="G11544" s="28"/>
      <c r="H11544" s="33"/>
      <c r="I11544" s="36">
        <f>SUM(I11542:I11543)</f>
        <v>6823271.2005000003</v>
      </c>
      <c r="J11544" s="21">
        <v>11</v>
      </c>
    </row>
    <row r="11545" spans="2:13">
      <c r="B11545" s="26"/>
      <c r="M11545" s="21"/>
    </row>
    <row r="11546" spans="2:13">
      <c r="B11546" s="26"/>
      <c r="C11546" s="21" t="str">
        <f>VLOOKUP(B11564,'REKAP ANALISA'!$C:$G,3,0)</f>
        <v>(K3) Penyambungan  1 buah pipa baru ke pipa yang ada Ø 800 mm</v>
      </c>
      <c r="M11546" s="21"/>
    </row>
    <row r="11547" spans="2:13" ht="15" customHeight="1">
      <c r="C11547" s="27" t="s">
        <v>0</v>
      </c>
      <c r="D11547" s="27" t="s">
        <v>60</v>
      </c>
      <c r="E11547" s="27" t="s">
        <v>59</v>
      </c>
      <c r="F11547" s="27" t="s">
        <v>61</v>
      </c>
      <c r="G11547" s="27" t="s">
        <v>62</v>
      </c>
      <c r="H11547" s="27" t="s">
        <v>85</v>
      </c>
      <c r="I11547" s="27" t="s">
        <v>86</v>
      </c>
    </row>
    <row r="11548" spans="2:13" ht="15" customHeight="1">
      <c r="C11548" s="27" t="s">
        <v>14</v>
      </c>
      <c r="D11548" s="27" t="s">
        <v>87</v>
      </c>
      <c r="E11548" s="28"/>
      <c r="F11548" s="28"/>
      <c r="G11548" s="28"/>
      <c r="H11548" s="28"/>
      <c r="I11548" s="28"/>
    </row>
    <row r="11549" spans="2:13" ht="15" customHeight="1">
      <c r="C11549" s="28"/>
      <c r="D11549" s="27" t="s">
        <v>53</v>
      </c>
      <c r="E11549" s="27" t="s">
        <v>63</v>
      </c>
      <c r="F11549" s="29" t="s">
        <v>50</v>
      </c>
      <c r="G11549" s="27">
        <v>7.9459999999999997</v>
      </c>
      <c r="H11549" s="30">
        <f>VLOOKUP(E11549,UPAH!$C:$F,4,0)</f>
        <v>93000</v>
      </c>
      <c r="I11549" s="31">
        <f t="shared" ref="I11549:I11551" si="1438">+G11549*H11549</f>
        <v>738978</v>
      </c>
    </row>
    <row r="11550" spans="2:13" ht="15" customHeight="1">
      <c r="C11550" s="28"/>
      <c r="D11550" s="27" t="s">
        <v>2787</v>
      </c>
      <c r="E11550" s="27" t="s">
        <v>64</v>
      </c>
      <c r="F11550" s="29" t="s">
        <v>50</v>
      </c>
      <c r="G11550" s="27">
        <v>3.9729999999999999</v>
      </c>
      <c r="H11550" s="30">
        <f>VLOOKUP(E11550,UPAH!$C:$F,4,0)</f>
        <v>98000</v>
      </c>
      <c r="I11550" s="31">
        <f t="shared" si="1438"/>
        <v>389354</v>
      </c>
    </row>
    <row r="11551" spans="2:13" ht="15" customHeight="1">
      <c r="C11551" s="28"/>
      <c r="D11551" s="27" t="s">
        <v>49</v>
      </c>
      <c r="E11551" s="27" t="s">
        <v>66</v>
      </c>
      <c r="F11551" s="29" t="s">
        <v>50</v>
      </c>
      <c r="G11551" s="27">
        <v>0.79500000000000004</v>
      </c>
      <c r="H11551" s="30">
        <f>VLOOKUP(E11551,UPAH!$C:$F,4,0)</f>
        <v>111000</v>
      </c>
      <c r="I11551" s="31">
        <f t="shared" si="1438"/>
        <v>88245</v>
      </c>
    </row>
    <row r="11552" spans="2:13" ht="15" customHeight="1">
      <c r="C11552" s="28"/>
      <c r="D11552" s="28"/>
      <c r="E11552" s="28"/>
      <c r="F11552" s="34" t="s">
        <v>88</v>
      </c>
      <c r="G11552" s="35"/>
      <c r="H11552" s="33"/>
      <c r="I11552" s="32">
        <f>SUM(I11549:I11551)</f>
        <v>1216577</v>
      </c>
    </row>
    <row r="11553" spans="2:13" ht="15" customHeight="1">
      <c r="C11553" s="27" t="s">
        <v>80</v>
      </c>
      <c r="D11553" s="27" t="s">
        <v>89</v>
      </c>
      <c r="E11553" s="28"/>
      <c r="F11553" s="28"/>
      <c r="G11553" s="28"/>
      <c r="H11553" s="33"/>
      <c r="I11553" s="28"/>
    </row>
    <row r="11554" spans="2:13" ht="15" customHeight="1">
      <c r="C11554" s="28"/>
      <c r="D11554" s="27" t="s">
        <v>3045</v>
      </c>
      <c r="E11554" s="27" t="s">
        <v>3046</v>
      </c>
      <c r="F11554" s="30" t="str">
        <f>VLOOKUP(E11554,MATERIAL!$C:$F,3,0)</f>
        <v>bh</v>
      </c>
      <c r="G11554" s="27">
        <v>1</v>
      </c>
      <c r="H11554" s="30">
        <f>VLOOKUP(E11554,MATERIAL!$C:$F,4,0)</f>
        <v>5374700</v>
      </c>
      <c r="I11554" s="31">
        <f t="shared" ref="I11554" si="1439">+G11554*H11554</f>
        <v>5374700</v>
      </c>
    </row>
    <row r="11555" spans="2:13" ht="15" customHeight="1">
      <c r="C11555" s="28"/>
      <c r="D11555" s="28"/>
      <c r="E11555" s="28"/>
      <c r="F11555" s="34" t="s">
        <v>90</v>
      </c>
      <c r="G11555" s="35"/>
      <c r="H11555" s="33"/>
      <c r="I11555" s="32">
        <f>SUM(I11554)</f>
        <v>5374700</v>
      </c>
    </row>
    <row r="11556" spans="2:13" ht="15" customHeight="1">
      <c r="C11556" s="27" t="s">
        <v>81</v>
      </c>
      <c r="D11556" s="27" t="s">
        <v>91</v>
      </c>
      <c r="E11556" s="28"/>
      <c r="F11556" s="28"/>
      <c r="G11556" s="28"/>
      <c r="H11556" s="33"/>
      <c r="I11556" s="28"/>
    </row>
    <row r="11557" spans="2:13" ht="15" customHeight="1">
      <c r="C11557" s="28"/>
      <c r="D11557" s="27" t="s">
        <v>2954</v>
      </c>
      <c r="E11557" s="27" t="s">
        <v>2960</v>
      </c>
      <c r="F11557" s="30" t="s">
        <v>2792</v>
      </c>
      <c r="G11557" s="27">
        <v>2.19</v>
      </c>
      <c r="H11557" s="30">
        <f>VLOOKUP(E11557,[404]PERALATAN!$C:$F,4,0)</f>
        <v>59500</v>
      </c>
      <c r="I11557" s="31">
        <f t="shared" ref="I11557:I11560" si="1440">+G11557*H11557</f>
        <v>130305</v>
      </c>
    </row>
    <row r="11558" spans="2:13" ht="15" customHeight="1">
      <c r="C11558" s="28"/>
      <c r="D11558" s="27" t="s">
        <v>3021</v>
      </c>
      <c r="E11558" s="27" t="s">
        <v>3022</v>
      </c>
      <c r="F11558" s="27" t="s">
        <v>2792</v>
      </c>
      <c r="G11558" s="27">
        <v>3.0990000000000002</v>
      </c>
      <c r="H11558" s="30">
        <f>VLOOKUP(E11558,[404]PERALATAN!$C:$F,4,0)</f>
        <v>82100</v>
      </c>
      <c r="I11558" s="31">
        <f t="shared" si="1440"/>
        <v>254427.90000000002</v>
      </c>
    </row>
    <row r="11559" spans="2:13" ht="15" customHeight="1">
      <c r="C11559" s="28"/>
      <c r="D11559" s="27" t="s">
        <v>3023</v>
      </c>
      <c r="E11559" s="27" t="s">
        <v>3024</v>
      </c>
      <c r="F11559" s="27" t="s">
        <v>2792</v>
      </c>
      <c r="G11559" s="27">
        <v>4.9279999999999999</v>
      </c>
      <c r="H11559" s="30">
        <f>VLOOKUP(E11559,[404]PERALATAN!$C:$F,4,0)</f>
        <v>13300</v>
      </c>
      <c r="I11559" s="31">
        <f t="shared" si="1440"/>
        <v>65542.399999999994</v>
      </c>
    </row>
    <row r="11560" spans="2:13" ht="15" customHeight="1">
      <c r="C11560" s="28"/>
      <c r="D11560" s="27" t="s">
        <v>2790</v>
      </c>
      <c r="E11560" s="27" t="s">
        <v>2791</v>
      </c>
      <c r="F11560" s="27" t="s">
        <v>2792</v>
      </c>
      <c r="G11560" s="27">
        <v>2.5209999999999999</v>
      </c>
      <c r="H11560" s="30">
        <f>VLOOKUP(E11560,[404]PERALATAN!$C:$F,4,0)</f>
        <v>128600</v>
      </c>
      <c r="I11560" s="31">
        <f t="shared" si="1440"/>
        <v>324200.59999999998</v>
      </c>
    </row>
    <row r="11561" spans="2:13" ht="15" customHeight="1">
      <c r="C11561" s="28"/>
      <c r="D11561" s="28"/>
      <c r="E11561" s="28"/>
      <c r="F11561" s="34" t="s">
        <v>92</v>
      </c>
      <c r="G11561" s="35"/>
      <c r="H11561" s="33"/>
      <c r="I11561" s="32">
        <f>SUM(I11557:I11560)</f>
        <v>774475.9</v>
      </c>
    </row>
    <row r="11562" spans="2:13" ht="15" customHeight="1">
      <c r="C11562" s="27" t="s">
        <v>82</v>
      </c>
      <c r="D11562" s="27" t="s">
        <v>93</v>
      </c>
      <c r="E11562" s="28"/>
      <c r="F11562" s="28"/>
      <c r="G11562" s="28"/>
      <c r="H11562" s="33"/>
      <c r="I11562" s="36">
        <f>I11552+I11555+I11561</f>
        <v>7365752.9000000004</v>
      </c>
    </row>
    <row r="11563" spans="2:13" ht="15" customHeight="1">
      <c r="C11563" s="27" t="s">
        <v>83</v>
      </c>
      <c r="D11563" s="27" t="str">
        <f>+"Overhead &amp; Profit "&amp;$L$3*100&amp;"%"</f>
        <v>Overhead &amp; Profit 9,5%</v>
      </c>
      <c r="E11563" s="28"/>
      <c r="F11563" s="28"/>
      <c r="G11563" s="27">
        <f>$L$3</f>
        <v>9.5000000000000001E-2</v>
      </c>
      <c r="H11563" s="28"/>
      <c r="I11563" s="36">
        <f>G11563*I11562</f>
        <v>699746.52549999999</v>
      </c>
    </row>
    <row r="11564" spans="2:13" ht="15" customHeight="1">
      <c r="B11564" s="37" t="str">
        <f>+$M$20&amp;J11564</f>
        <v>PSB12</v>
      </c>
      <c r="C11564" s="27" t="s">
        <v>1</v>
      </c>
      <c r="D11564" s="27" t="s">
        <v>94</v>
      </c>
      <c r="E11564" s="28"/>
      <c r="F11564" s="28"/>
      <c r="G11564" s="28"/>
      <c r="H11564" s="33"/>
      <c r="I11564" s="36">
        <f>SUM(I11562:I11563)</f>
        <v>8065499.4254999999</v>
      </c>
      <c r="J11564" s="21">
        <v>12</v>
      </c>
    </row>
    <row r="11565" spans="2:13">
      <c r="B11565" s="26"/>
      <c r="M11565" s="21"/>
    </row>
    <row r="11566" spans="2:13">
      <c r="B11566" s="26"/>
      <c r="C11566" s="21" t="str">
        <f>'REKAP ANALISA'!D670</f>
        <v>HARGA SATUAN PEKERJAAN PENGETESAN  PIPA</v>
      </c>
      <c r="M11566" s="21"/>
    </row>
    <row r="11567" spans="2:13" ht="15" customHeight="1">
      <c r="B11567" s="26"/>
      <c r="C11567" s="21" t="str">
        <f>VLOOKUP(B11582,'REKAP ANALISA'!$C:$G,3,0)</f>
        <v>(K3) Pengetesan 1 m pipa Ø 50 mm</v>
      </c>
    </row>
    <row r="11568" spans="2:13" ht="15" customHeight="1">
      <c r="C11568" s="27" t="s">
        <v>0</v>
      </c>
      <c r="D11568" s="27" t="s">
        <v>60</v>
      </c>
      <c r="E11568" s="27" t="s">
        <v>59</v>
      </c>
      <c r="F11568" s="27" t="s">
        <v>61</v>
      </c>
      <c r="G11568" s="27" t="s">
        <v>62</v>
      </c>
      <c r="H11568" s="27" t="s">
        <v>85</v>
      </c>
      <c r="I11568" s="27" t="s">
        <v>86</v>
      </c>
    </row>
    <row r="11569" spans="2:10" ht="15" customHeight="1">
      <c r="C11569" s="27" t="s">
        <v>14</v>
      </c>
      <c r="D11569" s="27" t="s">
        <v>87</v>
      </c>
      <c r="E11569" s="28"/>
      <c r="F11569" s="28"/>
      <c r="G11569" s="28"/>
      <c r="H11569" s="28"/>
      <c r="I11569" s="28"/>
    </row>
    <row r="11570" spans="2:10" ht="15" customHeight="1">
      <c r="C11570" s="28"/>
      <c r="D11570" s="27" t="s">
        <v>53</v>
      </c>
      <c r="E11570" s="27" t="s">
        <v>63</v>
      </c>
      <c r="F11570" s="29" t="s">
        <v>50</v>
      </c>
      <c r="G11570" s="27">
        <v>8.0000000000000002E-3</v>
      </c>
      <c r="H11570" s="30">
        <f>VLOOKUP(E11570,UPAH!$C:$F,4,0)</f>
        <v>93000</v>
      </c>
      <c r="I11570" s="31">
        <f t="shared" ref="I11570:I11571" si="1441">+G11570*H11570</f>
        <v>744</v>
      </c>
    </row>
    <row r="11571" spans="2:10" ht="15" customHeight="1">
      <c r="C11571" s="28"/>
      <c r="D11571" s="27" t="s">
        <v>49</v>
      </c>
      <c r="E11571" s="27" t="s">
        <v>66</v>
      </c>
      <c r="F11571" s="29" t="s">
        <v>50</v>
      </c>
      <c r="G11571" s="27">
        <v>8.0000000000000004E-4</v>
      </c>
      <c r="H11571" s="30">
        <f>VLOOKUP(E11571,UPAH!$C:$F,4,0)</f>
        <v>111000</v>
      </c>
      <c r="I11571" s="31">
        <f t="shared" si="1441"/>
        <v>88.8</v>
      </c>
    </row>
    <row r="11572" spans="2:10" ht="15" customHeight="1">
      <c r="C11572" s="28"/>
      <c r="D11572" s="28"/>
      <c r="E11572" s="28"/>
      <c r="F11572" s="34" t="s">
        <v>88</v>
      </c>
      <c r="G11572" s="35"/>
      <c r="H11572" s="33"/>
      <c r="I11572" s="45">
        <f>SUM(I11570:I11571)</f>
        <v>832.8</v>
      </c>
    </row>
    <row r="11573" spans="2:10" ht="15" customHeight="1">
      <c r="C11573" s="27" t="s">
        <v>80</v>
      </c>
      <c r="D11573" s="27" t="s">
        <v>89</v>
      </c>
      <c r="E11573" s="28"/>
      <c r="F11573" s="28"/>
      <c r="G11573" s="28"/>
      <c r="H11573" s="33"/>
      <c r="I11573" s="28"/>
    </row>
    <row r="11574" spans="2:10" ht="15" customHeight="1">
      <c r="C11574" s="28"/>
      <c r="D11574" s="27" t="s">
        <v>3047</v>
      </c>
      <c r="E11574" s="27" t="s">
        <v>3048</v>
      </c>
      <c r="F11574" s="30" t="str">
        <f>VLOOKUP(E11574,MATERIAL!$C:$F,3,0)</f>
        <v>m3</v>
      </c>
      <c r="G11574" s="27">
        <v>2E-3</v>
      </c>
      <c r="H11574" s="30">
        <f>VLOOKUP(E11574,MATERIAL!$C:$F,4,0)</f>
        <v>1700</v>
      </c>
      <c r="I11574" s="31">
        <f t="shared" ref="I11574:I11576" si="1442">+G11574*H11574</f>
        <v>3.4</v>
      </c>
    </row>
    <row r="11575" spans="2:10" ht="15" customHeight="1">
      <c r="C11575" s="28"/>
      <c r="D11575" s="27" t="s">
        <v>3049</v>
      </c>
      <c r="E11575" s="27" t="s">
        <v>2261</v>
      </c>
      <c r="F11575" s="30" t="str">
        <f>VLOOKUP(E11575,MATERIAL!$C:$F,3,0)</f>
        <v>L</v>
      </c>
      <c r="G11575" s="27">
        <v>0.06</v>
      </c>
      <c r="H11575" s="30">
        <f>VLOOKUP(E11575,MATERIAL!$C:$F,4,0)</f>
        <v>6000</v>
      </c>
      <c r="I11575" s="31">
        <f t="shared" si="1442"/>
        <v>360</v>
      </c>
    </row>
    <row r="11576" spans="2:10" ht="15" customHeight="1">
      <c r="C11576" s="28"/>
      <c r="D11576" s="27" t="s">
        <v>3050</v>
      </c>
      <c r="E11576" s="27" t="s">
        <v>2279</v>
      </c>
      <c r="F11576" s="30" t="str">
        <f>VLOOKUP(E11576,MATERIAL!$C:$F,3,0)</f>
        <v>L</v>
      </c>
      <c r="G11576" s="27">
        <v>2E-3</v>
      </c>
      <c r="H11576" s="30">
        <f>VLOOKUP(E11576,MATERIAL!$C:$F,4,0)</f>
        <v>43200</v>
      </c>
      <c r="I11576" s="31">
        <f t="shared" si="1442"/>
        <v>86.4</v>
      </c>
    </row>
    <row r="11577" spans="2:10" ht="15" customHeight="1">
      <c r="C11577" s="28"/>
      <c r="D11577" s="28"/>
      <c r="E11577" s="28"/>
      <c r="F11577" s="34" t="s">
        <v>90</v>
      </c>
      <c r="G11577" s="35"/>
      <c r="H11577" s="33"/>
      <c r="I11577" s="45">
        <f>SUM(I11574:I11576)</f>
        <v>449.79999999999995</v>
      </c>
    </row>
    <row r="11578" spans="2:10" ht="15" customHeight="1">
      <c r="C11578" s="27" t="s">
        <v>81</v>
      </c>
      <c r="D11578" s="27" t="s">
        <v>91</v>
      </c>
      <c r="E11578" s="28"/>
      <c r="F11578" s="28"/>
      <c r="G11578" s="28"/>
      <c r="H11578" s="33"/>
      <c r="I11578" s="33"/>
    </row>
    <row r="11579" spans="2:10" ht="15" customHeight="1">
      <c r="C11579" s="28"/>
      <c r="D11579" s="28"/>
      <c r="E11579" s="28"/>
      <c r="F11579" s="34" t="s">
        <v>92</v>
      </c>
      <c r="G11579" s="35"/>
      <c r="H11579" s="33"/>
      <c r="I11579" s="33"/>
    </row>
    <row r="11580" spans="2:10" ht="15" customHeight="1">
      <c r="C11580" s="27" t="s">
        <v>82</v>
      </c>
      <c r="D11580" s="27" t="s">
        <v>93</v>
      </c>
      <c r="E11580" s="28"/>
      <c r="F11580" s="28"/>
      <c r="G11580" s="28"/>
      <c r="H11580" s="33"/>
      <c r="I11580" s="36">
        <f>I11572+I11577</f>
        <v>1282.5999999999999</v>
      </c>
    </row>
    <row r="11581" spans="2:10" ht="15" customHeight="1">
      <c r="C11581" s="27" t="s">
        <v>83</v>
      </c>
      <c r="D11581" s="27" t="str">
        <f>+"Overhead &amp; Profit "&amp;$L$3*100&amp;"%"</f>
        <v>Overhead &amp; Profit 9,5%</v>
      </c>
      <c r="E11581" s="28"/>
      <c r="F11581" s="28"/>
      <c r="G11581" s="27">
        <f>$L$3</f>
        <v>9.5000000000000001E-2</v>
      </c>
      <c r="H11581" s="28"/>
      <c r="I11581" s="36">
        <f>G11581*I11580</f>
        <v>121.84699999999999</v>
      </c>
    </row>
    <row r="11582" spans="2:10" ht="15" customHeight="1">
      <c r="B11582" s="37" t="str">
        <f>+$M$21&amp;J11582</f>
        <v>PTS1</v>
      </c>
      <c r="C11582" s="27" t="s">
        <v>1</v>
      </c>
      <c r="D11582" s="27" t="s">
        <v>94</v>
      </c>
      <c r="E11582" s="28"/>
      <c r="F11582" s="28"/>
      <c r="G11582" s="28"/>
      <c r="H11582" s="33"/>
      <c r="I11582" s="36">
        <f>SUM(I11580:I11581)</f>
        <v>1404.4469999999999</v>
      </c>
      <c r="J11582" s="21">
        <v>1</v>
      </c>
    </row>
    <row r="11583" spans="2:10" ht="15" customHeight="1">
      <c r="B11583" s="26"/>
    </row>
    <row r="11584" spans="2:10" ht="15" customHeight="1">
      <c r="B11584" s="26"/>
      <c r="C11584" s="21" t="str">
        <f>VLOOKUP(B11599,'REKAP ANALISA'!$C:$G,3,0)</f>
        <v>(K3) Pengetesan 1 m pipa Ø 75 mm</v>
      </c>
    </row>
    <row r="11585" spans="2:13">
      <c r="C11585" s="27" t="s">
        <v>0</v>
      </c>
      <c r="D11585" s="27" t="s">
        <v>60</v>
      </c>
      <c r="E11585" s="27" t="s">
        <v>59</v>
      </c>
      <c r="F11585" s="27" t="s">
        <v>61</v>
      </c>
      <c r="G11585" s="27" t="s">
        <v>62</v>
      </c>
      <c r="H11585" s="27" t="s">
        <v>85</v>
      </c>
      <c r="I11585" s="27" t="s">
        <v>86</v>
      </c>
      <c r="M11585" s="21"/>
    </row>
    <row r="11586" spans="2:13">
      <c r="C11586" s="27" t="s">
        <v>14</v>
      </c>
      <c r="D11586" s="27" t="s">
        <v>87</v>
      </c>
      <c r="E11586" s="28"/>
      <c r="F11586" s="28"/>
      <c r="G11586" s="28"/>
      <c r="H11586" s="28"/>
      <c r="I11586" s="28"/>
      <c r="M11586" s="21"/>
    </row>
    <row r="11587" spans="2:13">
      <c r="C11587" s="28"/>
      <c r="D11587" s="27" t="s">
        <v>53</v>
      </c>
      <c r="E11587" s="27" t="s">
        <v>63</v>
      </c>
      <c r="F11587" s="29" t="s">
        <v>50</v>
      </c>
      <c r="G11587" s="27">
        <v>8.0000000000000002E-3</v>
      </c>
      <c r="H11587" s="30">
        <f>VLOOKUP(E11587,UPAH!$C:$F,4,0)</f>
        <v>93000</v>
      </c>
      <c r="I11587" s="31">
        <f t="shared" ref="I11587:I11588" si="1443">+G11587*H11587</f>
        <v>744</v>
      </c>
      <c r="M11587" s="21"/>
    </row>
    <row r="11588" spans="2:13" ht="15" customHeight="1">
      <c r="C11588" s="28"/>
      <c r="D11588" s="27" t="s">
        <v>49</v>
      </c>
      <c r="E11588" s="27" t="s">
        <v>66</v>
      </c>
      <c r="F11588" s="29" t="s">
        <v>50</v>
      </c>
      <c r="G11588" s="27">
        <v>8.0000000000000004E-4</v>
      </c>
      <c r="H11588" s="30">
        <f>VLOOKUP(E11588,UPAH!$C:$F,4,0)</f>
        <v>111000</v>
      </c>
      <c r="I11588" s="31">
        <f t="shared" si="1443"/>
        <v>88.8</v>
      </c>
    </row>
    <row r="11589" spans="2:13" ht="15" customHeight="1">
      <c r="C11589" s="28"/>
      <c r="D11589" s="28"/>
      <c r="E11589" s="28"/>
      <c r="F11589" s="34" t="s">
        <v>88</v>
      </c>
      <c r="G11589" s="35"/>
      <c r="H11589" s="33"/>
      <c r="I11589" s="45">
        <f>SUM(I11587:I11588)</f>
        <v>832.8</v>
      </c>
    </row>
    <row r="11590" spans="2:13" ht="15" customHeight="1">
      <c r="C11590" s="27" t="s">
        <v>80</v>
      </c>
      <c r="D11590" s="27" t="s">
        <v>89</v>
      </c>
      <c r="E11590" s="28"/>
      <c r="F11590" s="28"/>
      <c r="G11590" s="28"/>
      <c r="H11590" s="33"/>
      <c r="I11590" s="28"/>
    </row>
    <row r="11591" spans="2:13" ht="15" customHeight="1">
      <c r="C11591" s="28"/>
      <c r="D11591" s="27" t="s">
        <v>3047</v>
      </c>
      <c r="E11591" s="27" t="s">
        <v>3048</v>
      </c>
      <c r="F11591" s="30" t="str">
        <f>VLOOKUP(E11591,MATERIAL!$C:$F,3,0)</f>
        <v>m3</v>
      </c>
      <c r="G11591" s="27">
        <v>4.0000000000000001E-3</v>
      </c>
      <c r="H11591" s="30">
        <f>VLOOKUP(E11591,MATERIAL!$C:$F,4,0)</f>
        <v>1700</v>
      </c>
      <c r="I11591" s="31">
        <f t="shared" ref="I11591:I11593" si="1444">+G11591*H11591</f>
        <v>6.8</v>
      </c>
    </row>
    <row r="11592" spans="2:13" ht="15" customHeight="1">
      <c r="C11592" s="28"/>
      <c r="D11592" s="27" t="s">
        <v>3049</v>
      </c>
      <c r="E11592" s="27" t="s">
        <v>2261</v>
      </c>
      <c r="F11592" s="30" t="str">
        <f>VLOOKUP(E11592,MATERIAL!$C:$F,3,0)</f>
        <v>L</v>
      </c>
      <c r="G11592" s="27">
        <v>0.06</v>
      </c>
      <c r="H11592" s="30">
        <f>VLOOKUP(E11592,MATERIAL!$C:$F,4,0)</f>
        <v>6000</v>
      </c>
      <c r="I11592" s="31">
        <f t="shared" si="1444"/>
        <v>360</v>
      </c>
    </row>
    <row r="11593" spans="2:13" ht="15" customHeight="1">
      <c r="C11593" s="28"/>
      <c r="D11593" s="27" t="s">
        <v>3050</v>
      </c>
      <c r="E11593" s="27" t="s">
        <v>2279</v>
      </c>
      <c r="F11593" s="30" t="str">
        <f>VLOOKUP(E11593,MATERIAL!$C:$F,3,0)</f>
        <v>L</v>
      </c>
      <c r="G11593" s="27">
        <v>2E-3</v>
      </c>
      <c r="H11593" s="30">
        <f>VLOOKUP(E11593,MATERIAL!$C:$F,4,0)</f>
        <v>43200</v>
      </c>
      <c r="I11593" s="31">
        <f t="shared" si="1444"/>
        <v>86.4</v>
      </c>
    </row>
    <row r="11594" spans="2:13" ht="15" customHeight="1">
      <c r="C11594" s="28"/>
      <c r="D11594" s="28"/>
      <c r="E11594" s="28"/>
      <c r="F11594" s="34" t="s">
        <v>90</v>
      </c>
      <c r="G11594" s="35"/>
      <c r="H11594" s="33"/>
      <c r="I11594" s="45">
        <f>SUM(I11591:I11593)</f>
        <v>453.20000000000005</v>
      </c>
    </row>
    <row r="11595" spans="2:13" ht="15" customHeight="1">
      <c r="C11595" s="27" t="s">
        <v>81</v>
      </c>
      <c r="D11595" s="27" t="s">
        <v>91</v>
      </c>
      <c r="E11595" s="28"/>
      <c r="F11595" s="28"/>
      <c r="G11595" s="28"/>
      <c r="H11595" s="33"/>
      <c r="I11595" s="33"/>
    </row>
    <row r="11596" spans="2:13" ht="15" customHeight="1">
      <c r="C11596" s="28"/>
      <c r="D11596" s="28"/>
      <c r="E11596" s="28"/>
      <c r="F11596" s="34" t="s">
        <v>92</v>
      </c>
      <c r="G11596" s="35"/>
      <c r="H11596" s="33"/>
      <c r="I11596" s="33"/>
    </row>
    <row r="11597" spans="2:13" ht="15" customHeight="1">
      <c r="C11597" s="27" t="s">
        <v>82</v>
      </c>
      <c r="D11597" s="27" t="s">
        <v>93</v>
      </c>
      <c r="E11597" s="28"/>
      <c r="F11597" s="28"/>
      <c r="G11597" s="28"/>
      <c r="H11597" s="33"/>
      <c r="I11597" s="36">
        <f>I11589+I11594</f>
        <v>1286</v>
      </c>
    </row>
    <row r="11598" spans="2:13" ht="15" customHeight="1">
      <c r="C11598" s="27" t="s">
        <v>83</v>
      </c>
      <c r="D11598" s="27" t="str">
        <f>+"Overhead &amp; Profit "&amp;$L$3*100&amp;"%"</f>
        <v>Overhead &amp; Profit 9,5%</v>
      </c>
      <c r="E11598" s="28"/>
      <c r="F11598" s="28"/>
      <c r="G11598" s="27">
        <f>$L$3</f>
        <v>9.5000000000000001E-2</v>
      </c>
      <c r="H11598" s="33"/>
      <c r="I11598" s="36">
        <f>G11598*I11597</f>
        <v>122.17</v>
      </c>
    </row>
    <row r="11599" spans="2:13" ht="15" customHeight="1">
      <c r="B11599" s="37" t="str">
        <f>+$M$21&amp;J11599</f>
        <v>PTS2</v>
      </c>
      <c r="C11599" s="27" t="s">
        <v>1</v>
      </c>
      <c r="D11599" s="27" t="s">
        <v>94</v>
      </c>
      <c r="E11599" s="28"/>
      <c r="F11599" s="28"/>
      <c r="G11599" s="28"/>
      <c r="H11599" s="33"/>
      <c r="I11599" s="36">
        <f>SUM(I11597:I11598)</f>
        <v>1408.17</v>
      </c>
      <c r="J11599" s="21">
        <v>2</v>
      </c>
    </row>
    <row r="11600" spans="2:13" ht="15" customHeight="1">
      <c r="B11600" s="26"/>
    </row>
    <row r="11601" spans="2:13" ht="15" customHeight="1">
      <c r="B11601" s="26"/>
      <c r="C11601" s="21" t="str">
        <f>VLOOKUP(B11616,'REKAP ANALISA'!$C:$G,3,0)</f>
        <v>(K3) Pengetesan 1 m pipa Ø 100 mm</v>
      </c>
    </row>
    <row r="11602" spans="2:13" ht="15" customHeight="1">
      <c r="C11602" s="27" t="s">
        <v>0</v>
      </c>
      <c r="D11602" s="27" t="s">
        <v>60</v>
      </c>
      <c r="E11602" s="27" t="s">
        <v>59</v>
      </c>
      <c r="F11602" s="27" t="s">
        <v>61</v>
      </c>
      <c r="G11602" s="27" t="s">
        <v>62</v>
      </c>
      <c r="H11602" s="27" t="s">
        <v>85</v>
      </c>
      <c r="I11602" s="27" t="s">
        <v>86</v>
      </c>
    </row>
    <row r="11603" spans="2:13">
      <c r="C11603" s="27" t="s">
        <v>14</v>
      </c>
      <c r="D11603" s="27" t="s">
        <v>87</v>
      </c>
      <c r="E11603" s="28"/>
      <c r="F11603" s="28"/>
      <c r="G11603" s="28"/>
      <c r="H11603" s="28"/>
      <c r="I11603" s="28"/>
      <c r="M11603" s="21"/>
    </row>
    <row r="11604" spans="2:13">
      <c r="C11604" s="28"/>
      <c r="D11604" s="27" t="s">
        <v>53</v>
      </c>
      <c r="E11604" s="27" t="s">
        <v>63</v>
      </c>
      <c r="F11604" s="29" t="s">
        <v>50</v>
      </c>
      <c r="G11604" s="27">
        <v>8.0000000000000002E-3</v>
      </c>
      <c r="H11604" s="30">
        <f>VLOOKUP(E11604,UPAH!$C:$F,4,0)</f>
        <v>93000</v>
      </c>
      <c r="I11604" s="31">
        <f t="shared" ref="I11604:I11605" si="1445">+G11604*H11604</f>
        <v>744</v>
      </c>
      <c r="M11604" s="21"/>
    </row>
    <row r="11605" spans="2:13" ht="15" customHeight="1">
      <c r="C11605" s="28"/>
      <c r="D11605" s="27" t="s">
        <v>49</v>
      </c>
      <c r="E11605" s="27" t="s">
        <v>66</v>
      </c>
      <c r="F11605" s="29" t="s">
        <v>50</v>
      </c>
      <c r="G11605" s="27">
        <v>8.0000000000000004E-4</v>
      </c>
      <c r="H11605" s="30">
        <f>VLOOKUP(E11605,UPAH!$C:$F,4,0)</f>
        <v>111000</v>
      </c>
      <c r="I11605" s="31">
        <f t="shared" si="1445"/>
        <v>88.8</v>
      </c>
    </row>
    <row r="11606" spans="2:13" ht="15" customHeight="1">
      <c r="C11606" s="28"/>
      <c r="D11606" s="28"/>
      <c r="E11606" s="28"/>
      <c r="F11606" s="34" t="s">
        <v>88</v>
      </c>
      <c r="G11606" s="35"/>
      <c r="H11606" s="33"/>
      <c r="I11606" s="45">
        <f>SUM(I11604:I11605)</f>
        <v>832.8</v>
      </c>
    </row>
    <row r="11607" spans="2:13" ht="15" customHeight="1">
      <c r="C11607" s="27" t="s">
        <v>80</v>
      </c>
      <c r="D11607" s="27" t="s">
        <v>89</v>
      </c>
      <c r="E11607" s="28"/>
      <c r="F11607" s="28"/>
      <c r="G11607" s="28"/>
      <c r="H11607" s="33"/>
      <c r="I11607" s="28"/>
    </row>
    <row r="11608" spans="2:13" ht="15" customHeight="1">
      <c r="C11608" s="28"/>
      <c r="D11608" s="27" t="s">
        <v>3047</v>
      </c>
      <c r="E11608" s="27" t="s">
        <v>3048</v>
      </c>
      <c r="F11608" s="30" t="str">
        <f>VLOOKUP(E11608,MATERIAL!$C:$F,3,0)</f>
        <v>m3</v>
      </c>
      <c r="G11608" s="27">
        <v>8.0000000000000002E-3</v>
      </c>
      <c r="H11608" s="30">
        <f>VLOOKUP(E11608,MATERIAL!$C:$F,4,0)</f>
        <v>1700</v>
      </c>
      <c r="I11608" s="31">
        <f t="shared" ref="I11608:I11610" si="1446">+G11608*H11608</f>
        <v>13.6</v>
      </c>
    </row>
    <row r="11609" spans="2:13" ht="15" customHeight="1">
      <c r="C11609" s="28"/>
      <c r="D11609" s="27" t="s">
        <v>3049</v>
      </c>
      <c r="E11609" s="27" t="s">
        <v>2261</v>
      </c>
      <c r="F11609" s="30" t="str">
        <f>VLOOKUP(E11609,MATERIAL!$C:$F,3,0)</f>
        <v>L</v>
      </c>
      <c r="G11609" s="27">
        <v>0.06</v>
      </c>
      <c r="H11609" s="30">
        <f>VLOOKUP(E11609,MATERIAL!$C:$F,4,0)</f>
        <v>6000</v>
      </c>
      <c r="I11609" s="31">
        <f t="shared" si="1446"/>
        <v>360</v>
      </c>
    </row>
    <row r="11610" spans="2:13" ht="15" customHeight="1">
      <c r="C11610" s="28"/>
      <c r="D11610" s="27" t="s">
        <v>3050</v>
      </c>
      <c r="E11610" s="27" t="s">
        <v>2279</v>
      </c>
      <c r="F11610" s="30" t="str">
        <f>VLOOKUP(E11610,MATERIAL!$C:$F,3,0)</f>
        <v>L</v>
      </c>
      <c r="G11610" s="27">
        <v>2E-3</v>
      </c>
      <c r="H11610" s="30">
        <f>VLOOKUP(E11610,MATERIAL!$C:$F,4,0)</f>
        <v>43200</v>
      </c>
      <c r="I11610" s="31">
        <f t="shared" si="1446"/>
        <v>86.4</v>
      </c>
    </row>
    <row r="11611" spans="2:13" ht="15" customHeight="1">
      <c r="C11611" s="28"/>
      <c r="D11611" s="28"/>
      <c r="E11611" s="28"/>
      <c r="F11611" s="34" t="s">
        <v>90</v>
      </c>
      <c r="G11611" s="35"/>
      <c r="H11611" s="33"/>
      <c r="I11611" s="45">
        <f>SUM(I11608:I11610)</f>
        <v>460</v>
      </c>
    </row>
    <row r="11612" spans="2:13" ht="15" customHeight="1">
      <c r="C11612" s="27" t="s">
        <v>81</v>
      </c>
      <c r="D11612" s="27" t="s">
        <v>91</v>
      </c>
      <c r="E11612" s="28"/>
      <c r="F11612" s="28"/>
      <c r="G11612" s="28"/>
      <c r="H11612" s="33"/>
      <c r="I11612" s="33"/>
    </row>
    <row r="11613" spans="2:13" ht="15" customHeight="1">
      <c r="C11613" s="28"/>
      <c r="D11613" s="28"/>
      <c r="E11613" s="28"/>
      <c r="F11613" s="34" t="s">
        <v>92</v>
      </c>
      <c r="G11613" s="35"/>
      <c r="H11613" s="33"/>
      <c r="I11613" s="33"/>
    </row>
    <row r="11614" spans="2:13" ht="15" customHeight="1">
      <c r="C11614" s="27" t="s">
        <v>82</v>
      </c>
      <c r="D11614" s="27" t="s">
        <v>93</v>
      </c>
      <c r="E11614" s="28"/>
      <c r="F11614" s="28"/>
      <c r="G11614" s="28"/>
      <c r="H11614" s="33"/>
      <c r="I11614" s="36">
        <f>I11606+I11611</f>
        <v>1292.8</v>
      </c>
    </row>
    <row r="11615" spans="2:13" ht="15" customHeight="1">
      <c r="C11615" s="27" t="s">
        <v>83</v>
      </c>
      <c r="D11615" s="27" t="str">
        <f>+"Overhead &amp; Profit "&amp;$L$3*100&amp;"%"</f>
        <v>Overhead &amp; Profit 9,5%</v>
      </c>
      <c r="E11615" s="28"/>
      <c r="F11615" s="28"/>
      <c r="G11615" s="27">
        <f>$L$3</f>
        <v>9.5000000000000001E-2</v>
      </c>
      <c r="H11615" s="33"/>
      <c r="I11615" s="36">
        <f>G11615*I11614</f>
        <v>122.816</v>
      </c>
    </row>
    <row r="11616" spans="2:13" ht="15" customHeight="1">
      <c r="B11616" s="37" t="str">
        <f>+$M$21&amp;J11616</f>
        <v>PTS3</v>
      </c>
      <c r="C11616" s="27" t="s">
        <v>1</v>
      </c>
      <c r="D11616" s="27" t="s">
        <v>94</v>
      </c>
      <c r="E11616" s="28"/>
      <c r="F11616" s="28"/>
      <c r="G11616" s="28"/>
      <c r="H11616" s="33"/>
      <c r="I11616" s="36">
        <f>SUM(I11614:I11615)</f>
        <v>1415.616</v>
      </c>
      <c r="J11616" s="21">
        <v>3</v>
      </c>
    </row>
    <row r="11617" spans="2:13" ht="15" customHeight="1">
      <c r="B11617" s="26"/>
    </row>
    <row r="11618" spans="2:13" ht="15" customHeight="1">
      <c r="B11618" s="26"/>
      <c r="C11618" s="21" t="str">
        <f>VLOOKUP(B11633,'REKAP ANALISA'!$C:$G,3,0)</f>
        <v>(K3) Pengetesan 1 m pipa Ø 150 mm</v>
      </c>
    </row>
    <row r="11619" spans="2:13" ht="15" customHeight="1">
      <c r="C11619" s="27" t="s">
        <v>0</v>
      </c>
      <c r="D11619" s="27" t="s">
        <v>60</v>
      </c>
      <c r="E11619" s="27" t="s">
        <v>59</v>
      </c>
      <c r="F11619" s="27" t="s">
        <v>61</v>
      </c>
      <c r="G11619" s="27" t="s">
        <v>62</v>
      </c>
      <c r="H11619" s="27" t="s">
        <v>85</v>
      </c>
      <c r="I11619" s="27" t="s">
        <v>86</v>
      </c>
    </row>
    <row r="11620" spans="2:13">
      <c r="C11620" s="27" t="s">
        <v>14</v>
      </c>
      <c r="D11620" s="27" t="s">
        <v>87</v>
      </c>
      <c r="E11620" s="28"/>
      <c r="F11620" s="28"/>
      <c r="G11620" s="28"/>
      <c r="H11620" s="33"/>
      <c r="I11620" s="28"/>
      <c r="M11620" s="21"/>
    </row>
    <row r="11621" spans="2:13">
      <c r="C11621" s="28"/>
      <c r="D11621" s="27" t="s">
        <v>53</v>
      </c>
      <c r="E11621" s="27" t="s">
        <v>63</v>
      </c>
      <c r="F11621" s="29" t="s">
        <v>50</v>
      </c>
      <c r="G11621" s="27">
        <v>8.0000000000000002E-3</v>
      </c>
      <c r="H11621" s="30">
        <f>VLOOKUP(E11621,UPAH!$C:$F,4,0)</f>
        <v>93000</v>
      </c>
      <c r="I11621" s="31">
        <f t="shared" ref="I11621:I11622" si="1447">+G11621*H11621</f>
        <v>744</v>
      </c>
      <c r="M11621" s="21"/>
    </row>
    <row r="11622" spans="2:13" ht="15" customHeight="1">
      <c r="C11622" s="28"/>
      <c r="D11622" s="27" t="s">
        <v>49</v>
      </c>
      <c r="E11622" s="27" t="s">
        <v>66</v>
      </c>
      <c r="F11622" s="29" t="s">
        <v>50</v>
      </c>
      <c r="G11622" s="27">
        <v>8.0000000000000004E-4</v>
      </c>
      <c r="H11622" s="30">
        <f>VLOOKUP(E11622,UPAH!$C:$F,4,0)</f>
        <v>111000</v>
      </c>
      <c r="I11622" s="31">
        <f t="shared" si="1447"/>
        <v>88.8</v>
      </c>
    </row>
    <row r="11623" spans="2:13" ht="15" customHeight="1">
      <c r="C11623" s="28"/>
      <c r="D11623" s="28"/>
      <c r="E11623" s="28"/>
      <c r="F11623" s="34" t="s">
        <v>88</v>
      </c>
      <c r="G11623" s="35"/>
      <c r="H11623" s="33"/>
      <c r="I11623" s="45">
        <f>SUM(I11621:I11622)</f>
        <v>832.8</v>
      </c>
    </row>
    <row r="11624" spans="2:13" ht="15" customHeight="1">
      <c r="C11624" s="27" t="s">
        <v>80</v>
      </c>
      <c r="D11624" s="27" t="s">
        <v>89</v>
      </c>
      <c r="E11624" s="28"/>
      <c r="F11624" s="28"/>
      <c r="G11624" s="28"/>
      <c r="H11624" s="33"/>
      <c r="I11624" s="28"/>
    </row>
    <row r="11625" spans="2:13" ht="15" customHeight="1">
      <c r="C11625" s="28"/>
      <c r="D11625" s="27" t="s">
        <v>3047</v>
      </c>
      <c r="E11625" s="27" t="s">
        <v>3048</v>
      </c>
      <c r="F11625" s="30" t="str">
        <f>VLOOKUP(E11625,MATERIAL!$C:$F,3,0)</f>
        <v>m3</v>
      </c>
      <c r="G11625" s="27">
        <v>1.7999999999999999E-2</v>
      </c>
      <c r="H11625" s="30">
        <f>VLOOKUP(E11625,MATERIAL!$C:$F,4,0)</f>
        <v>1700</v>
      </c>
      <c r="I11625" s="31">
        <f t="shared" ref="I11625:I11627" si="1448">+G11625*H11625</f>
        <v>30.599999999999998</v>
      </c>
    </row>
    <row r="11626" spans="2:13" ht="15" customHeight="1">
      <c r="C11626" s="28"/>
      <c r="D11626" s="27" t="s">
        <v>3049</v>
      </c>
      <c r="E11626" s="27" t="s">
        <v>2261</v>
      </c>
      <c r="F11626" s="30" t="str">
        <f>VLOOKUP(E11626,MATERIAL!$C:$F,3,0)</f>
        <v>L</v>
      </c>
      <c r="G11626" s="27">
        <v>0.06</v>
      </c>
      <c r="H11626" s="30">
        <f>VLOOKUP(E11626,MATERIAL!$C:$F,4,0)</f>
        <v>6000</v>
      </c>
      <c r="I11626" s="31">
        <f t="shared" si="1448"/>
        <v>360</v>
      </c>
    </row>
    <row r="11627" spans="2:13" ht="15" customHeight="1">
      <c r="C11627" s="28"/>
      <c r="D11627" s="27" t="s">
        <v>3050</v>
      </c>
      <c r="E11627" s="27" t="s">
        <v>2279</v>
      </c>
      <c r="F11627" s="30" t="str">
        <f>VLOOKUP(E11627,MATERIAL!$C:$F,3,0)</f>
        <v>L</v>
      </c>
      <c r="G11627" s="27">
        <v>2E-3</v>
      </c>
      <c r="H11627" s="30">
        <f>VLOOKUP(E11627,MATERIAL!$C:$F,4,0)</f>
        <v>43200</v>
      </c>
      <c r="I11627" s="31">
        <f t="shared" si="1448"/>
        <v>86.4</v>
      </c>
    </row>
    <row r="11628" spans="2:13" ht="15" customHeight="1">
      <c r="C11628" s="28"/>
      <c r="D11628" s="28"/>
      <c r="E11628" s="28"/>
      <c r="F11628" s="34" t="s">
        <v>90</v>
      </c>
      <c r="G11628" s="35"/>
      <c r="H11628" s="33"/>
      <c r="I11628" s="45">
        <f>SUM(I11625:I11627)</f>
        <v>477</v>
      </c>
    </row>
    <row r="11629" spans="2:13" ht="15" customHeight="1">
      <c r="C11629" s="27" t="s">
        <v>81</v>
      </c>
      <c r="D11629" s="27" t="s">
        <v>91</v>
      </c>
      <c r="E11629" s="28"/>
      <c r="F11629" s="28"/>
      <c r="G11629" s="28"/>
      <c r="H11629" s="33"/>
      <c r="I11629" s="33"/>
    </row>
    <row r="11630" spans="2:13" ht="15" customHeight="1">
      <c r="C11630" s="28"/>
      <c r="D11630" s="28"/>
      <c r="E11630" s="28"/>
      <c r="F11630" s="34" t="s">
        <v>92</v>
      </c>
      <c r="G11630" s="35"/>
      <c r="H11630" s="33"/>
      <c r="I11630" s="33"/>
    </row>
    <row r="11631" spans="2:13" ht="15" customHeight="1">
      <c r="C11631" s="27" t="s">
        <v>82</v>
      </c>
      <c r="D11631" s="27" t="s">
        <v>93</v>
      </c>
      <c r="E11631" s="28"/>
      <c r="F11631" s="28"/>
      <c r="G11631" s="28"/>
      <c r="H11631" s="33"/>
      <c r="I11631" s="36">
        <f>I11623+I11628</f>
        <v>1309.8</v>
      </c>
    </row>
    <row r="11632" spans="2:13" ht="15" customHeight="1">
      <c r="C11632" s="27" t="s">
        <v>83</v>
      </c>
      <c r="D11632" s="27" t="str">
        <f>+"Overhead &amp; Profit "&amp;$L$3*100&amp;"%"</f>
        <v>Overhead &amp; Profit 9,5%</v>
      </c>
      <c r="E11632" s="28"/>
      <c r="F11632" s="28"/>
      <c r="G11632" s="27">
        <f>$L$3</f>
        <v>9.5000000000000001E-2</v>
      </c>
      <c r="H11632" s="33"/>
      <c r="I11632" s="36">
        <f>G11632*I11631</f>
        <v>124.431</v>
      </c>
    </row>
    <row r="11633" spans="2:13" ht="15" customHeight="1">
      <c r="B11633" s="37" t="str">
        <f>+$M$21&amp;J11633</f>
        <v>PTS4</v>
      </c>
      <c r="C11633" s="27" t="s">
        <v>1</v>
      </c>
      <c r="D11633" s="27" t="s">
        <v>94</v>
      </c>
      <c r="E11633" s="28"/>
      <c r="F11633" s="28"/>
      <c r="G11633" s="28"/>
      <c r="H11633" s="33"/>
      <c r="I11633" s="36">
        <f>SUM(I11631:I11632)</f>
        <v>1434.231</v>
      </c>
      <c r="J11633" s="21">
        <v>4</v>
      </c>
    </row>
    <row r="11634" spans="2:13" ht="15" customHeight="1">
      <c r="B11634" s="26"/>
    </row>
    <row r="11635" spans="2:13" ht="15" customHeight="1">
      <c r="B11635" s="26"/>
      <c r="C11635" s="21" t="str">
        <f>VLOOKUP(B11650,'REKAP ANALISA'!$C:$G,3,0)</f>
        <v>(K3) Pengetesan 1 m pipa Ø 200 mm</v>
      </c>
    </row>
    <row r="11636" spans="2:13" ht="15" customHeight="1">
      <c r="C11636" s="27" t="s">
        <v>0</v>
      </c>
      <c r="D11636" s="27" t="s">
        <v>60</v>
      </c>
      <c r="E11636" s="27" t="s">
        <v>59</v>
      </c>
      <c r="F11636" s="27" t="s">
        <v>61</v>
      </c>
      <c r="G11636" s="27" t="s">
        <v>62</v>
      </c>
      <c r="H11636" s="27" t="s">
        <v>85</v>
      </c>
      <c r="I11636" s="27" t="s">
        <v>86</v>
      </c>
    </row>
    <row r="11637" spans="2:13">
      <c r="C11637" s="27" t="s">
        <v>14</v>
      </c>
      <c r="D11637" s="27" t="s">
        <v>87</v>
      </c>
      <c r="E11637" s="28"/>
      <c r="F11637" s="28"/>
      <c r="G11637" s="28"/>
      <c r="H11637" s="28"/>
      <c r="I11637" s="28"/>
      <c r="M11637" s="21"/>
    </row>
    <row r="11638" spans="2:13">
      <c r="C11638" s="28"/>
      <c r="D11638" s="27" t="s">
        <v>53</v>
      </c>
      <c r="E11638" s="27" t="s">
        <v>63</v>
      </c>
      <c r="F11638" s="29" t="s">
        <v>50</v>
      </c>
      <c r="G11638" s="27">
        <v>8.0000000000000002E-3</v>
      </c>
      <c r="H11638" s="30">
        <f>VLOOKUP(E11638,UPAH!$C:$F,4,0)</f>
        <v>93000</v>
      </c>
      <c r="I11638" s="31">
        <f t="shared" ref="I11638:I11639" si="1449">+G11638*H11638</f>
        <v>744</v>
      </c>
      <c r="M11638" s="21"/>
    </row>
    <row r="11639" spans="2:13" ht="15" customHeight="1">
      <c r="C11639" s="28"/>
      <c r="D11639" s="27" t="s">
        <v>49</v>
      </c>
      <c r="E11639" s="27" t="s">
        <v>66</v>
      </c>
      <c r="F11639" s="29" t="s">
        <v>50</v>
      </c>
      <c r="G11639" s="27">
        <v>8.0000000000000004E-4</v>
      </c>
      <c r="H11639" s="30">
        <f>VLOOKUP(E11639,UPAH!$C:$F,4,0)</f>
        <v>111000</v>
      </c>
      <c r="I11639" s="31">
        <f t="shared" si="1449"/>
        <v>88.8</v>
      </c>
    </row>
    <row r="11640" spans="2:13" ht="15" customHeight="1">
      <c r="C11640" s="28"/>
      <c r="D11640" s="28"/>
      <c r="E11640" s="28"/>
      <c r="F11640" s="34" t="s">
        <v>88</v>
      </c>
      <c r="G11640" s="35"/>
      <c r="H11640" s="33"/>
      <c r="I11640" s="45">
        <f>SUM(I11638:I11639)</f>
        <v>832.8</v>
      </c>
    </row>
    <row r="11641" spans="2:13" ht="15" customHeight="1">
      <c r="C11641" s="27" t="s">
        <v>80</v>
      </c>
      <c r="D11641" s="27" t="s">
        <v>89</v>
      </c>
      <c r="E11641" s="28"/>
      <c r="F11641" s="28"/>
      <c r="G11641" s="28"/>
      <c r="H11641" s="33"/>
      <c r="I11641" s="28"/>
    </row>
    <row r="11642" spans="2:13" ht="15" customHeight="1">
      <c r="C11642" s="28"/>
      <c r="D11642" s="27" t="s">
        <v>3047</v>
      </c>
      <c r="E11642" s="27" t="s">
        <v>3048</v>
      </c>
      <c r="F11642" s="30" t="str">
        <f>VLOOKUP(E11642,MATERIAL!$C:$F,3,0)</f>
        <v>m3</v>
      </c>
      <c r="G11642" s="27">
        <v>3.1E-2</v>
      </c>
      <c r="H11642" s="30">
        <f>VLOOKUP(E11642,MATERIAL!$C:$F,4,0)</f>
        <v>1700</v>
      </c>
      <c r="I11642" s="31">
        <f t="shared" ref="I11642:I11644" si="1450">+G11642*H11642</f>
        <v>52.7</v>
      </c>
    </row>
    <row r="11643" spans="2:13" ht="15" customHeight="1">
      <c r="C11643" s="28"/>
      <c r="D11643" s="27" t="s">
        <v>3049</v>
      </c>
      <c r="E11643" s="27" t="s">
        <v>2261</v>
      </c>
      <c r="F11643" s="30" t="str">
        <f>VLOOKUP(E11643,MATERIAL!$C:$F,3,0)</f>
        <v>L</v>
      </c>
      <c r="G11643" s="27">
        <v>0.06</v>
      </c>
      <c r="H11643" s="30">
        <f>VLOOKUP(E11643,MATERIAL!$C:$F,4,0)</f>
        <v>6000</v>
      </c>
      <c r="I11643" s="31">
        <f t="shared" si="1450"/>
        <v>360</v>
      </c>
    </row>
    <row r="11644" spans="2:13" ht="15" customHeight="1">
      <c r="C11644" s="28"/>
      <c r="D11644" s="27" t="s">
        <v>3050</v>
      </c>
      <c r="E11644" s="27" t="s">
        <v>2279</v>
      </c>
      <c r="F11644" s="30" t="str">
        <f>VLOOKUP(E11644,MATERIAL!$C:$F,3,0)</f>
        <v>L</v>
      </c>
      <c r="G11644" s="27">
        <v>2E-3</v>
      </c>
      <c r="H11644" s="30">
        <f>VLOOKUP(E11644,MATERIAL!$C:$F,4,0)</f>
        <v>43200</v>
      </c>
      <c r="I11644" s="31">
        <f t="shared" si="1450"/>
        <v>86.4</v>
      </c>
    </row>
    <row r="11645" spans="2:13" ht="15" customHeight="1">
      <c r="C11645" s="28"/>
      <c r="D11645" s="28"/>
      <c r="E11645" s="28"/>
      <c r="F11645" s="34" t="s">
        <v>90</v>
      </c>
      <c r="G11645" s="35"/>
      <c r="H11645" s="33"/>
      <c r="I11645" s="45">
        <f>SUM(I11642:I11644)</f>
        <v>499.1</v>
      </c>
    </row>
    <row r="11646" spans="2:13" ht="15" customHeight="1">
      <c r="C11646" s="27" t="s">
        <v>81</v>
      </c>
      <c r="D11646" s="27" t="s">
        <v>91</v>
      </c>
      <c r="E11646" s="28"/>
      <c r="F11646" s="28"/>
      <c r="G11646" s="28"/>
      <c r="H11646" s="33"/>
      <c r="I11646" s="33"/>
    </row>
    <row r="11647" spans="2:13" ht="15" customHeight="1">
      <c r="C11647" s="28"/>
      <c r="D11647" s="28"/>
      <c r="E11647" s="28"/>
      <c r="F11647" s="34" t="s">
        <v>92</v>
      </c>
      <c r="G11647" s="35"/>
      <c r="H11647" s="33"/>
      <c r="I11647" s="33"/>
    </row>
    <row r="11648" spans="2:13" ht="15" customHeight="1">
      <c r="C11648" s="27" t="s">
        <v>82</v>
      </c>
      <c r="D11648" s="27" t="s">
        <v>93</v>
      </c>
      <c r="E11648" s="28"/>
      <c r="F11648" s="28"/>
      <c r="G11648" s="28"/>
      <c r="H11648" s="33"/>
      <c r="I11648" s="36">
        <f>I11640+I11645</f>
        <v>1331.9</v>
      </c>
    </row>
    <row r="11649" spans="2:13" ht="15" customHeight="1">
      <c r="C11649" s="27" t="s">
        <v>83</v>
      </c>
      <c r="D11649" s="27" t="str">
        <f>+"Overhead &amp; Profit "&amp;$L$3*100&amp;"%"</f>
        <v>Overhead &amp; Profit 9,5%</v>
      </c>
      <c r="E11649" s="28"/>
      <c r="F11649" s="28"/>
      <c r="G11649" s="27">
        <f>$L$3</f>
        <v>9.5000000000000001E-2</v>
      </c>
      <c r="H11649" s="28"/>
      <c r="I11649" s="36">
        <f>G11649*I11648</f>
        <v>126.5305</v>
      </c>
    </row>
    <row r="11650" spans="2:13" ht="15" customHeight="1">
      <c r="B11650" s="37" t="str">
        <f>+$M$21&amp;J11650</f>
        <v>PTS5</v>
      </c>
      <c r="C11650" s="27" t="s">
        <v>1</v>
      </c>
      <c r="D11650" s="27" t="s">
        <v>94</v>
      </c>
      <c r="E11650" s="28"/>
      <c r="F11650" s="28"/>
      <c r="G11650" s="28"/>
      <c r="H11650" s="33"/>
      <c r="I11650" s="36">
        <f>SUM(I11648:I11649)</f>
        <v>1458.4305000000002</v>
      </c>
      <c r="J11650" s="21">
        <v>5</v>
      </c>
    </row>
    <row r="11651" spans="2:13" ht="15" customHeight="1">
      <c r="B11651" s="26"/>
    </row>
    <row r="11652" spans="2:13" ht="15" customHeight="1">
      <c r="B11652" s="26"/>
      <c r="C11652" s="21" t="str">
        <f>VLOOKUP(B11667,'REKAP ANALISA'!$C:$G,3,0)</f>
        <v>(K3) Pengetesan 1 m pipa Ø 250 mm</v>
      </c>
    </row>
    <row r="11653" spans="2:13" ht="15" customHeight="1">
      <c r="C11653" s="27" t="s">
        <v>0</v>
      </c>
      <c r="D11653" s="27" t="s">
        <v>60</v>
      </c>
      <c r="E11653" s="27" t="s">
        <v>59</v>
      </c>
      <c r="F11653" s="27" t="s">
        <v>61</v>
      </c>
      <c r="G11653" s="27" t="s">
        <v>62</v>
      </c>
      <c r="H11653" s="27" t="s">
        <v>85</v>
      </c>
      <c r="I11653" s="27" t="s">
        <v>86</v>
      </c>
    </row>
    <row r="11654" spans="2:13">
      <c r="C11654" s="27" t="s">
        <v>14</v>
      </c>
      <c r="D11654" s="27" t="s">
        <v>87</v>
      </c>
      <c r="E11654" s="28"/>
      <c r="F11654" s="28"/>
      <c r="G11654" s="28"/>
      <c r="H11654" s="28"/>
      <c r="I11654" s="28"/>
      <c r="M11654" s="21"/>
    </row>
    <row r="11655" spans="2:13">
      <c r="C11655" s="28"/>
      <c r="D11655" s="27" t="s">
        <v>53</v>
      </c>
      <c r="E11655" s="27" t="s">
        <v>63</v>
      </c>
      <c r="F11655" s="29" t="s">
        <v>50</v>
      </c>
      <c r="G11655" s="27">
        <v>8.0000000000000002E-3</v>
      </c>
      <c r="H11655" s="30">
        <f>VLOOKUP(E11655,UPAH!$C:$F,4,0)</f>
        <v>93000</v>
      </c>
      <c r="I11655" s="31">
        <f t="shared" ref="I11655:I11656" si="1451">+G11655*H11655</f>
        <v>744</v>
      </c>
      <c r="M11655" s="21"/>
    </row>
    <row r="11656" spans="2:13" ht="15" customHeight="1">
      <c r="C11656" s="28"/>
      <c r="D11656" s="27" t="s">
        <v>49</v>
      </c>
      <c r="E11656" s="27" t="s">
        <v>66</v>
      </c>
      <c r="F11656" s="29" t="s">
        <v>50</v>
      </c>
      <c r="G11656" s="27">
        <v>8.0000000000000004E-4</v>
      </c>
      <c r="H11656" s="30">
        <f>VLOOKUP(E11656,UPAH!$C:$F,4,0)</f>
        <v>111000</v>
      </c>
      <c r="I11656" s="31">
        <f t="shared" si="1451"/>
        <v>88.8</v>
      </c>
    </row>
    <row r="11657" spans="2:13" ht="15" customHeight="1">
      <c r="C11657" s="28"/>
      <c r="D11657" s="28"/>
      <c r="E11657" s="28"/>
      <c r="F11657" s="34" t="s">
        <v>88</v>
      </c>
      <c r="G11657" s="35"/>
      <c r="H11657" s="33"/>
      <c r="I11657" s="45">
        <f>SUM(I11655:I11656)</f>
        <v>832.8</v>
      </c>
    </row>
    <row r="11658" spans="2:13" ht="15" customHeight="1">
      <c r="C11658" s="27" t="s">
        <v>80</v>
      </c>
      <c r="D11658" s="27" t="s">
        <v>89</v>
      </c>
      <c r="E11658" s="28"/>
      <c r="F11658" s="28"/>
      <c r="G11658" s="28"/>
      <c r="H11658" s="33"/>
      <c r="I11658" s="28"/>
    </row>
    <row r="11659" spans="2:13" ht="15" customHeight="1">
      <c r="C11659" s="28"/>
      <c r="D11659" s="27" t="s">
        <v>3047</v>
      </c>
      <c r="E11659" s="27" t="s">
        <v>3048</v>
      </c>
      <c r="F11659" s="30" t="str">
        <f>VLOOKUP(E11659,MATERIAL!$C:$F,3,0)</f>
        <v>m3</v>
      </c>
      <c r="G11659" s="27">
        <v>4.9000000000000002E-2</v>
      </c>
      <c r="H11659" s="30">
        <f>VLOOKUP(E11659,MATERIAL!$C:$F,4,0)</f>
        <v>1700</v>
      </c>
      <c r="I11659" s="31">
        <f t="shared" ref="I11659:I11661" si="1452">+G11659*H11659</f>
        <v>83.3</v>
      </c>
    </row>
    <row r="11660" spans="2:13" ht="15" customHeight="1">
      <c r="C11660" s="28"/>
      <c r="D11660" s="27" t="s">
        <v>3049</v>
      </c>
      <c r="E11660" s="27" t="s">
        <v>2261</v>
      </c>
      <c r="F11660" s="30" t="str">
        <f>VLOOKUP(E11660,MATERIAL!$C:$F,3,0)</f>
        <v>L</v>
      </c>
      <c r="G11660" s="27">
        <v>0.06</v>
      </c>
      <c r="H11660" s="30">
        <f>VLOOKUP(E11660,MATERIAL!$C:$F,4,0)</f>
        <v>6000</v>
      </c>
      <c r="I11660" s="31">
        <f t="shared" si="1452"/>
        <v>360</v>
      </c>
    </row>
    <row r="11661" spans="2:13" ht="15" customHeight="1">
      <c r="C11661" s="28"/>
      <c r="D11661" s="27" t="s">
        <v>3050</v>
      </c>
      <c r="E11661" s="27" t="s">
        <v>2279</v>
      </c>
      <c r="F11661" s="30" t="str">
        <f>VLOOKUP(E11661,MATERIAL!$C:$F,3,0)</f>
        <v>L</v>
      </c>
      <c r="G11661" s="27">
        <v>2E-3</v>
      </c>
      <c r="H11661" s="30">
        <f>VLOOKUP(E11661,MATERIAL!$C:$F,4,0)</f>
        <v>43200</v>
      </c>
      <c r="I11661" s="31">
        <f t="shared" si="1452"/>
        <v>86.4</v>
      </c>
    </row>
    <row r="11662" spans="2:13" ht="15" customHeight="1">
      <c r="C11662" s="28"/>
      <c r="D11662" s="28"/>
      <c r="E11662" s="28"/>
      <c r="F11662" s="34" t="s">
        <v>90</v>
      </c>
      <c r="G11662" s="35"/>
      <c r="H11662" s="33"/>
      <c r="I11662" s="45">
        <f>SUM(I11659:I11661)</f>
        <v>529.70000000000005</v>
      </c>
    </row>
    <row r="11663" spans="2:13" ht="15" customHeight="1">
      <c r="C11663" s="27" t="s">
        <v>81</v>
      </c>
      <c r="D11663" s="27" t="s">
        <v>91</v>
      </c>
      <c r="E11663" s="28"/>
      <c r="F11663" s="28"/>
      <c r="G11663" s="28"/>
      <c r="H11663" s="33"/>
      <c r="I11663" s="33"/>
    </row>
    <row r="11664" spans="2:13" ht="15" customHeight="1">
      <c r="C11664" s="28"/>
      <c r="D11664" s="28"/>
      <c r="E11664" s="28"/>
      <c r="F11664" s="34" t="s">
        <v>92</v>
      </c>
      <c r="G11664" s="35"/>
      <c r="H11664" s="33"/>
      <c r="I11664" s="33"/>
    </row>
    <row r="11665" spans="2:13" ht="15" customHeight="1">
      <c r="C11665" s="27" t="s">
        <v>82</v>
      </c>
      <c r="D11665" s="27" t="s">
        <v>93</v>
      </c>
      <c r="E11665" s="28"/>
      <c r="F11665" s="28"/>
      <c r="G11665" s="28"/>
      <c r="H11665" s="33"/>
      <c r="I11665" s="36">
        <f>I11657+I11662</f>
        <v>1362.5</v>
      </c>
    </row>
    <row r="11666" spans="2:13" ht="15" customHeight="1">
      <c r="C11666" s="27" t="s">
        <v>83</v>
      </c>
      <c r="D11666" s="27" t="str">
        <f>+"Overhead &amp; Profit "&amp;$L$3*100&amp;"%"</f>
        <v>Overhead &amp; Profit 9,5%</v>
      </c>
      <c r="E11666" s="28"/>
      <c r="F11666" s="28"/>
      <c r="G11666" s="27">
        <f>$L$3</f>
        <v>9.5000000000000001E-2</v>
      </c>
      <c r="H11666" s="28"/>
      <c r="I11666" s="36">
        <f>G11666*I11665</f>
        <v>129.4375</v>
      </c>
    </row>
    <row r="11667" spans="2:13" ht="15" customHeight="1">
      <c r="B11667" s="37" t="str">
        <f>+$M$21&amp;J11667</f>
        <v>PTS6</v>
      </c>
      <c r="C11667" s="27" t="s">
        <v>1</v>
      </c>
      <c r="D11667" s="27" t="s">
        <v>94</v>
      </c>
      <c r="E11667" s="28"/>
      <c r="F11667" s="28"/>
      <c r="G11667" s="28"/>
      <c r="H11667" s="33"/>
      <c r="I11667" s="36">
        <f>SUM(I11665:I11666)</f>
        <v>1491.9375</v>
      </c>
      <c r="J11667" s="21">
        <v>6</v>
      </c>
    </row>
    <row r="11668" spans="2:13" ht="15" customHeight="1">
      <c r="B11668" s="26"/>
    </row>
    <row r="11669" spans="2:13" ht="15" customHeight="1">
      <c r="B11669" s="26"/>
      <c r="C11669" s="21" t="str">
        <f>VLOOKUP(B11684,'REKAP ANALISA'!$C:$G,3,0)</f>
        <v>(K3) Pengetesan 1 m pipa Ø 300 mm</v>
      </c>
    </row>
    <row r="11670" spans="2:13" ht="15" customHeight="1">
      <c r="C11670" s="27" t="s">
        <v>0</v>
      </c>
      <c r="D11670" s="27" t="s">
        <v>60</v>
      </c>
      <c r="E11670" s="27" t="s">
        <v>59</v>
      </c>
      <c r="F11670" s="27" t="s">
        <v>61</v>
      </c>
      <c r="G11670" s="27" t="s">
        <v>62</v>
      </c>
      <c r="H11670" s="27" t="s">
        <v>85</v>
      </c>
      <c r="I11670" s="27" t="s">
        <v>86</v>
      </c>
    </row>
    <row r="11671" spans="2:13">
      <c r="C11671" s="27" t="s">
        <v>14</v>
      </c>
      <c r="D11671" s="27" t="s">
        <v>87</v>
      </c>
      <c r="E11671" s="28"/>
      <c r="F11671" s="28"/>
      <c r="G11671" s="28"/>
      <c r="H11671" s="28"/>
      <c r="I11671" s="28"/>
      <c r="M11671" s="21"/>
    </row>
    <row r="11672" spans="2:13">
      <c r="C11672" s="28"/>
      <c r="D11672" s="27" t="s">
        <v>53</v>
      </c>
      <c r="E11672" s="27" t="s">
        <v>63</v>
      </c>
      <c r="F11672" s="29" t="s">
        <v>50</v>
      </c>
      <c r="G11672" s="27">
        <v>8.0000000000000002E-3</v>
      </c>
      <c r="H11672" s="30">
        <f>VLOOKUP(E11672,UPAH!$C:$F,4,0)</f>
        <v>93000</v>
      </c>
      <c r="I11672" s="31">
        <f t="shared" ref="I11672:I11673" si="1453">+G11672*H11672</f>
        <v>744</v>
      </c>
      <c r="M11672" s="21"/>
    </row>
    <row r="11673" spans="2:13" ht="15" customHeight="1">
      <c r="C11673" s="28"/>
      <c r="D11673" s="27" t="s">
        <v>49</v>
      </c>
      <c r="E11673" s="27" t="s">
        <v>66</v>
      </c>
      <c r="F11673" s="29" t="s">
        <v>50</v>
      </c>
      <c r="G11673" s="27">
        <v>8.0000000000000004E-4</v>
      </c>
      <c r="H11673" s="30">
        <f>VLOOKUP(E11673,UPAH!$C:$F,4,0)</f>
        <v>111000</v>
      </c>
      <c r="I11673" s="31">
        <f t="shared" si="1453"/>
        <v>88.8</v>
      </c>
    </row>
    <row r="11674" spans="2:13" ht="15" customHeight="1">
      <c r="C11674" s="28"/>
      <c r="D11674" s="28"/>
      <c r="E11674" s="28"/>
      <c r="F11674" s="34" t="s">
        <v>88</v>
      </c>
      <c r="G11674" s="35"/>
      <c r="H11674" s="33"/>
      <c r="I11674" s="45">
        <f>SUM(I11672:I11673)</f>
        <v>832.8</v>
      </c>
    </row>
    <row r="11675" spans="2:13" ht="15" customHeight="1">
      <c r="C11675" s="27" t="s">
        <v>80</v>
      </c>
      <c r="D11675" s="27" t="s">
        <v>89</v>
      </c>
      <c r="E11675" s="28"/>
      <c r="F11675" s="28"/>
      <c r="G11675" s="28"/>
      <c r="H11675" s="33"/>
      <c r="I11675" s="28"/>
    </row>
    <row r="11676" spans="2:13" ht="15" customHeight="1">
      <c r="C11676" s="28"/>
      <c r="D11676" s="27" t="s">
        <v>3047</v>
      </c>
      <c r="E11676" s="27" t="s">
        <v>3048</v>
      </c>
      <c r="F11676" s="30" t="str">
        <f>VLOOKUP(E11676,MATERIAL!$C:$F,3,0)</f>
        <v>m3</v>
      </c>
      <c r="G11676" s="27">
        <v>7.0999999999999994E-2</v>
      </c>
      <c r="H11676" s="30">
        <f>VLOOKUP(E11676,MATERIAL!$C:$F,4,0)</f>
        <v>1700</v>
      </c>
      <c r="I11676" s="31">
        <f t="shared" ref="I11676:I11678" si="1454">+G11676*H11676</f>
        <v>120.69999999999999</v>
      </c>
    </row>
    <row r="11677" spans="2:13" ht="15" customHeight="1">
      <c r="C11677" s="28"/>
      <c r="D11677" s="27" t="s">
        <v>3049</v>
      </c>
      <c r="E11677" s="27" t="s">
        <v>2261</v>
      </c>
      <c r="F11677" s="30" t="str">
        <f>VLOOKUP(E11677,MATERIAL!$C:$F,3,0)</f>
        <v>L</v>
      </c>
      <c r="G11677" s="27">
        <v>0.06</v>
      </c>
      <c r="H11677" s="30">
        <f>VLOOKUP(E11677,MATERIAL!$C:$F,4,0)</f>
        <v>6000</v>
      </c>
      <c r="I11677" s="31">
        <f t="shared" si="1454"/>
        <v>360</v>
      </c>
    </row>
    <row r="11678" spans="2:13" ht="15" customHeight="1">
      <c r="C11678" s="28"/>
      <c r="D11678" s="27" t="s">
        <v>3050</v>
      </c>
      <c r="E11678" s="27" t="s">
        <v>2279</v>
      </c>
      <c r="F11678" s="30" t="str">
        <f>VLOOKUP(E11678,MATERIAL!$C:$F,3,0)</f>
        <v>L</v>
      </c>
      <c r="G11678" s="27">
        <v>2E-3</v>
      </c>
      <c r="H11678" s="30">
        <f>VLOOKUP(E11678,MATERIAL!$C:$F,4,0)</f>
        <v>43200</v>
      </c>
      <c r="I11678" s="31">
        <f t="shared" si="1454"/>
        <v>86.4</v>
      </c>
    </row>
    <row r="11679" spans="2:13" ht="15" customHeight="1">
      <c r="C11679" s="28"/>
      <c r="D11679" s="28"/>
      <c r="E11679" s="28"/>
      <c r="F11679" s="34" t="s">
        <v>90</v>
      </c>
      <c r="G11679" s="35"/>
      <c r="H11679" s="33"/>
      <c r="I11679" s="45">
        <f>SUM(I11676:I11678)</f>
        <v>567.1</v>
      </c>
    </row>
    <row r="11680" spans="2:13" ht="15" customHeight="1">
      <c r="C11680" s="27" t="s">
        <v>81</v>
      </c>
      <c r="D11680" s="27" t="s">
        <v>91</v>
      </c>
      <c r="E11680" s="28"/>
      <c r="F11680" s="28"/>
      <c r="G11680" s="28"/>
      <c r="H11680" s="33"/>
      <c r="I11680" s="33"/>
    </row>
    <row r="11681" spans="2:13" ht="15" customHeight="1">
      <c r="C11681" s="28"/>
      <c r="D11681" s="28"/>
      <c r="E11681" s="28"/>
      <c r="F11681" s="34" t="s">
        <v>92</v>
      </c>
      <c r="G11681" s="35"/>
      <c r="H11681" s="33"/>
      <c r="I11681" s="33"/>
    </row>
    <row r="11682" spans="2:13" ht="15" customHeight="1">
      <c r="C11682" s="27" t="s">
        <v>82</v>
      </c>
      <c r="D11682" s="27" t="s">
        <v>93</v>
      </c>
      <c r="E11682" s="28"/>
      <c r="F11682" s="28"/>
      <c r="G11682" s="28"/>
      <c r="H11682" s="33"/>
      <c r="I11682" s="36">
        <f>I11674+I11679</f>
        <v>1399.9</v>
      </c>
    </row>
    <row r="11683" spans="2:13" ht="15" customHeight="1">
      <c r="C11683" s="27" t="s">
        <v>83</v>
      </c>
      <c r="D11683" s="27" t="str">
        <f>+"Overhead &amp; Profit "&amp;$L$3*100&amp;"%"</f>
        <v>Overhead &amp; Profit 9,5%</v>
      </c>
      <c r="E11683" s="28"/>
      <c r="F11683" s="28"/>
      <c r="G11683" s="27">
        <f>$L$3</f>
        <v>9.5000000000000001E-2</v>
      </c>
      <c r="H11683" s="28"/>
      <c r="I11683" s="36">
        <f>G11683*I11682</f>
        <v>132.9905</v>
      </c>
    </row>
    <row r="11684" spans="2:13" ht="15" customHeight="1">
      <c r="B11684" s="37" t="str">
        <f>+$M$21&amp;J11684</f>
        <v>PTS7</v>
      </c>
      <c r="C11684" s="27" t="s">
        <v>1</v>
      </c>
      <c r="D11684" s="27" t="s">
        <v>94</v>
      </c>
      <c r="E11684" s="28"/>
      <c r="F11684" s="28"/>
      <c r="G11684" s="28"/>
      <c r="H11684" s="33"/>
      <c r="I11684" s="36">
        <f>SUM(I11682:I11683)</f>
        <v>1532.8905</v>
      </c>
      <c r="J11684" s="21">
        <v>7</v>
      </c>
    </row>
    <row r="11685" spans="2:13" ht="15" customHeight="1">
      <c r="B11685" s="26"/>
    </row>
    <row r="11686" spans="2:13" ht="15" customHeight="1">
      <c r="B11686" s="26"/>
      <c r="C11686" s="21" t="str">
        <f>VLOOKUP(B11701,'REKAP ANALISA'!$C:$G,3,0)</f>
        <v>(K3) Pengetesan 1 m pipa Ø 400 mm</v>
      </c>
    </row>
    <row r="11687" spans="2:13" ht="15" customHeight="1">
      <c r="C11687" s="27" t="s">
        <v>0</v>
      </c>
      <c r="D11687" s="27" t="s">
        <v>60</v>
      </c>
      <c r="E11687" s="27" t="s">
        <v>59</v>
      </c>
      <c r="F11687" s="27" t="s">
        <v>61</v>
      </c>
      <c r="G11687" s="27" t="s">
        <v>62</v>
      </c>
      <c r="H11687" s="27" t="s">
        <v>85</v>
      </c>
      <c r="I11687" s="27" t="s">
        <v>86</v>
      </c>
    </row>
    <row r="11688" spans="2:13">
      <c r="C11688" s="27" t="s">
        <v>14</v>
      </c>
      <c r="D11688" s="27" t="s">
        <v>87</v>
      </c>
      <c r="E11688" s="28"/>
      <c r="F11688" s="28"/>
      <c r="G11688" s="28"/>
      <c r="H11688" s="28"/>
      <c r="I11688" s="28"/>
      <c r="M11688" s="21"/>
    </row>
    <row r="11689" spans="2:13">
      <c r="C11689" s="28"/>
      <c r="D11689" s="27" t="s">
        <v>53</v>
      </c>
      <c r="E11689" s="27" t="s">
        <v>63</v>
      </c>
      <c r="F11689" s="29" t="s">
        <v>50</v>
      </c>
      <c r="G11689" s="27">
        <v>8.0000000000000002E-3</v>
      </c>
      <c r="H11689" s="30">
        <f>VLOOKUP(E11689,UPAH!$C:$F,4,0)</f>
        <v>93000</v>
      </c>
      <c r="I11689" s="31">
        <f t="shared" ref="I11689:I11690" si="1455">+G11689*H11689</f>
        <v>744</v>
      </c>
      <c r="M11689" s="21"/>
    </row>
    <row r="11690" spans="2:13" ht="15" customHeight="1">
      <c r="C11690" s="28"/>
      <c r="D11690" s="27" t="s">
        <v>49</v>
      </c>
      <c r="E11690" s="27" t="s">
        <v>66</v>
      </c>
      <c r="F11690" s="29" t="s">
        <v>50</v>
      </c>
      <c r="G11690" s="27">
        <v>8.0000000000000004E-4</v>
      </c>
      <c r="H11690" s="30">
        <f>VLOOKUP(E11690,UPAH!$C:$F,4,0)</f>
        <v>111000</v>
      </c>
      <c r="I11690" s="31">
        <f t="shared" si="1455"/>
        <v>88.8</v>
      </c>
    </row>
    <row r="11691" spans="2:13" ht="15" customHeight="1">
      <c r="C11691" s="28"/>
      <c r="D11691" s="28"/>
      <c r="E11691" s="28"/>
      <c r="F11691" s="34" t="s">
        <v>88</v>
      </c>
      <c r="G11691" s="35"/>
      <c r="H11691" s="33"/>
      <c r="I11691" s="45">
        <f>SUM(I11689:I11690)</f>
        <v>832.8</v>
      </c>
    </row>
    <row r="11692" spans="2:13" ht="15" customHeight="1">
      <c r="C11692" s="27" t="s">
        <v>80</v>
      </c>
      <c r="D11692" s="27" t="s">
        <v>89</v>
      </c>
      <c r="E11692" s="28"/>
      <c r="F11692" s="28"/>
      <c r="G11692" s="28"/>
      <c r="H11692" s="33"/>
      <c r="I11692" s="28"/>
    </row>
    <row r="11693" spans="2:13" ht="15" customHeight="1">
      <c r="C11693" s="28"/>
      <c r="D11693" s="27" t="s">
        <v>3047</v>
      </c>
      <c r="E11693" s="27" t="s">
        <v>3048</v>
      </c>
      <c r="F11693" s="30" t="str">
        <f>VLOOKUP(E11693,MATERIAL!$C:$F,3,0)</f>
        <v>m3</v>
      </c>
      <c r="G11693" s="27">
        <v>0.126</v>
      </c>
      <c r="H11693" s="30">
        <f>VLOOKUP(E11693,MATERIAL!$C:$F,4,0)</f>
        <v>1700</v>
      </c>
      <c r="I11693" s="31">
        <f t="shared" ref="I11693:I11695" si="1456">+G11693*H11693</f>
        <v>214.2</v>
      </c>
    </row>
    <row r="11694" spans="2:13" ht="15" customHeight="1">
      <c r="C11694" s="28"/>
      <c r="D11694" s="27" t="s">
        <v>3049</v>
      </c>
      <c r="E11694" s="27" t="s">
        <v>2261</v>
      </c>
      <c r="F11694" s="30" t="str">
        <f>VLOOKUP(E11694,MATERIAL!$C:$F,3,0)</f>
        <v>L</v>
      </c>
      <c r="G11694" s="27">
        <v>0.06</v>
      </c>
      <c r="H11694" s="30">
        <f>VLOOKUP(E11694,MATERIAL!$C:$F,4,0)</f>
        <v>6000</v>
      </c>
      <c r="I11694" s="31">
        <f t="shared" si="1456"/>
        <v>360</v>
      </c>
    </row>
    <row r="11695" spans="2:13" ht="15" customHeight="1">
      <c r="C11695" s="28"/>
      <c r="D11695" s="27" t="s">
        <v>3050</v>
      </c>
      <c r="E11695" s="27" t="s">
        <v>2279</v>
      </c>
      <c r="F11695" s="30" t="str">
        <f>VLOOKUP(E11695,MATERIAL!$C:$F,3,0)</f>
        <v>L</v>
      </c>
      <c r="G11695" s="27">
        <v>2E-3</v>
      </c>
      <c r="H11695" s="30">
        <f>VLOOKUP(E11695,MATERIAL!$C:$F,4,0)</f>
        <v>43200</v>
      </c>
      <c r="I11695" s="31">
        <f t="shared" si="1456"/>
        <v>86.4</v>
      </c>
    </row>
    <row r="11696" spans="2:13" ht="15" customHeight="1">
      <c r="C11696" s="28"/>
      <c r="D11696" s="28"/>
      <c r="E11696" s="28"/>
      <c r="F11696" s="34" t="s">
        <v>90</v>
      </c>
      <c r="G11696" s="35"/>
      <c r="H11696" s="33"/>
      <c r="I11696" s="45">
        <f>SUM(I11693:I11695)</f>
        <v>660.6</v>
      </c>
    </row>
    <row r="11697" spans="2:13" ht="15" customHeight="1">
      <c r="C11697" s="27" t="s">
        <v>81</v>
      </c>
      <c r="D11697" s="27" t="s">
        <v>91</v>
      </c>
      <c r="E11697" s="28"/>
      <c r="F11697" s="28"/>
      <c r="G11697" s="28"/>
      <c r="H11697" s="33"/>
      <c r="I11697" s="33"/>
    </row>
    <row r="11698" spans="2:13" ht="15" customHeight="1">
      <c r="C11698" s="28"/>
      <c r="D11698" s="28"/>
      <c r="E11698" s="28"/>
      <c r="F11698" s="34" t="s">
        <v>92</v>
      </c>
      <c r="G11698" s="35"/>
      <c r="H11698" s="33"/>
      <c r="I11698" s="33"/>
    </row>
    <row r="11699" spans="2:13" ht="15" customHeight="1">
      <c r="C11699" s="27" t="s">
        <v>82</v>
      </c>
      <c r="D11699" s="27" t="s">
        <v>93</v>
      </c>
      <c r="E11699" s="28"/>
      <c r="F11699" s="28"/>
      <c r="G11699" s="28"/>
      <c r="H11699" s="33"/>
      <c r="I11699" s="36">
        <f>I11691+I11696</f>
        <v>1493.4</v>
      </c>
    </row>
    <row r="11700" spans="2:13" ht="15" customHeight="1">
      <c r="C11700" s="27" t="s">
        <v>83</v>
      </c>
      <c r="D11700" s="27" t="str">
        <f>+"Overhead &amp; Profit "&amp;$L$3*100&amp;"%"</f>
        <v>Overhead &amp; Profit 9,5%</v>
      </c>
      <c r="E11700" s="28"/>
      <c r="F11700" s="28"/>
      <c r="G11700" s="27">
        <f>$L$3</f>
        <v>9.5000000000000001E-2</v>
      </c>
      <c r="H11700" s="33"/>
      <c r="I11700" s="36">
        <f>G11700*I11699</f>
        <v>141.87300000000002</v>
      </c>
    </row>
    <row r="11701" spans="2:13" ht="15" customHeight="1">
      <c r="B11701" s="37" t="str">
        <f>+$M$21&amp;J11701</f>
        <v>PTS8</v>
      </c>
      <c r="C11701" s="27" t="s">
        <v>1</v>
      </c>
      <c r="D11701" s="27" t="s">
        <v>94</v>
      </c>
      <c r="E11701" s="28"/>
      <c r="F11701" s="28"/>
      <c r="G11701" s="28"/>
      <c r="H11701" s="33"/>
      <c r="I11701" s="36">
        <f>SUM(I11699:I11700)</f>
        <v>1635.2730000000001</v>
      </c>
      <c r="J11701" s="21">
        <v>8</v>
      </c>
    </row>
    <row r="11702" spans="2:13" ht="15" customHeight="1">
      <c r="B11702" s="26"/>
    </row>
    <row r="11703" spans="2:13" ht="15" customHeight="1">
      <c r="B11703" s="26"/>
      <c r="C11703" s="21" t="str">
        <f>VLOOKUP(B11718,'REKAP ANALISA'!$C:$G,3,0)</f>
        <v>(K3) Pengetesan 1 m pipa Ø 500 mm</v>
      </c>
    </row>
    <row r="11704" spans="2:13" ht="15" customHeight="1">
      <c r="C11704" s="27" t="s">
        <v>0</v>
      </c>
      <c r="D11704" s="27" t="s">
        <v>60</v>
      </c>
      <c r="E11704" s="27" t="s">
        <v>59</v>
      </c>
      <c r="F11704" s="27" t="s">
        <v>61</v>
      </c>
      <c r="G11704" s="27" t="s">
        <v>62</v>
      </c>
      <c r="H11704" s="27" t="s">
        <v>85</v>
      </c>
      <c r="I11704" s="27" t="s">
        <v>86</v>
      </c>
    </row>
    <row r="11705" spans="2:13">
      <c r="C11705" s="27" t="s">
        <v>14</v>
      </c>
      <c r="D11705" s="27" t="s">
        <v>87</v>
      </c>
      <c r="E11705" s="28"/>
      <c r="F11705" s="28"/>
      <c r="G11705" s="28"/>
      <c r="H11705" s="28"/>
      <c r="I11705" s="28"/>
      <c r="M11705" s="21"/>
    </row>
    <row r="11706" spans="2:13">
      <c r="C11706" s="28"/>
      <c r="D11706" s="27" t="s">
        <v>53</v>
      </c>
      <c r="E11706" s="27" t="s">
        <v>63</v>
      </c>
      <c r="F11706" s="29" t="s">
        <v>50</v>
      </c>
      <c r="G11706" s="27">
        <v>8.0000000000000002E-3</v>
      </c>
      <c r="H11706" s="30">
        <f>VLOOKUP(E11706,UPAH!$C:$F,4,0)</f>
        <v>93000</v>
      </c>
      <c r="I11706" s="31">
        <f t="shared" ref="I11706:I11707" si="1457">+G11706*H11706</f>
        <v>744</v>
      </c>
      <c r="M11706" s="21"/>
    </row>
    <row r="11707" spans="2:13" ht="15" customHeight="1">
      <c r="C11707" s="28"/>
      <c r="D11707" s="27" t="s">
        <v>49</v>
      </c>
      <c r="E11707" s="27" t="s">
        <v>66</v>
      </c>
      <c r="F11707" s="29" t="s">
        <v>50</v>
      </c>
      <c r="G11707" s="27">
        <v>8.0000000000000004E-4</v>
      </c>
      <c r="H11707" s="30">
        <f>VLOOKUP(E11707,UPAH!$C:$F,4,0)</f>
        <v>111000</v>
      </c>
      <c r="I11707" s="31">
        <f t="shared" si="1457"/>
        <v>88.8</v>
      </c>
    </row>
    <row r="11708" spans="2:13" ht="15" customHeight="1">
      <c r="C11708" s="28"/>
      <c r="D11708" s="28"/>
      <c r="E11708" s="28"/>
      <c r="F11708" s="34" t="s">
        <v>88</v>
      </c>
      <c r="G11708" s="35"/>
      <c r="H11708" s="33"/>
      <c r="I11708" s="45">
        <f>SUM(I11706:I11707)</f>
        <v>832.8</v>
      </c>
    </row>
    <row r="11709" spans="2:13" ht="15" customHeight="1">
      <c r="C11709" s="27" t="s">
        <v>80</v>
      </c>
      <c r="D11709" s="27" t="s">
        <v>89</v>
      </c>
      <c r="E11709" s="28"/>
      <c r="F11709" s="28"/>
      <c r="G11709" s="28"/>
      <c r="H11709" s="33"/>
      <c r="I11709" s="28"/>
    </row>
    <row r="11710" spans="2:13" ht="15" customHeight="1">
      <c r="C11710" s="28"/>
      <c r="D11710" s="27" t="s">
        <v>3047</v>
      </c>
      <c r="E11710" s="27" t="s">
        <v>3048</v>
      </c>
      <c r="F11710" s="30" t="str">
        <f>VLOOKUP(E11710,MATERIAL!$C:$F,3,0)</f>
        <v>m3</v>
      </c>
      <c r="G11710" s="27">
        <v>0.158</v>
      </c>
      <c r="H11710" s="30">
        <f>VLOOKUP(E11710,MATERIAL!$C:$F,4,0)</f>
        <v>1700</v>
      </c>
      <c r="I11710" s="31">
        <f t="shared" ref="I11710:I11712" si="1458">+G11710*H11710</f>
        <v>268.60000000000002</v>
      </c>
    </row>
    <row r="11711" spans="2:13" ht="15" customHeight="1">
      <c r="C11711" s="28"/>
      <c r="D11711" s="27" t="s">
        <v>3049</v>
      </c>
      <c r="E11711" s="27" t="s">
        <v>2261</v>
      </c>
      <c r="F11711" s="30" t="str">
        <f>VLOOKUP(E11711,MATERIAL!$C:$F,3,0)</f>
        <v>L</v>
      </c>
      <c r="G11711" s="27">
        <v>0.06</v>
      </c>
      <c r="H11711" s="30">
        <f>VLOOKUP(E11711,MATERIAL!$C:$F,4,0)</f>
        <v>6000</v>
      </c>
      <c r="I11711" s="31">
        <f t="shared" si="1458"/>
        <v>360</v>
      </c>
    </row>
    <row r="11712" spans="2:13" ht="15" customHeight="1">
      <c r="C11712" s="28"/>
      <c r="D11712" s="27" t="s">
        <v>3050</v>
      </c>
      <c r="E11712" s="27" t="s">
        <v>2279</v>
      </c>
      <c r="F11712" s="30" t="str">
        <f>VLOOKUP(E11712,MATERIAL!$C:$F,3,0)</f>
        <v>L</v>
      </c>
      <c r="G11712" s="27">
        <v>2E-3</v>
      </c>
      <c r="H11712" s="30">
        <f>VLOOKUP(E11712,MATERIAL!$C:$F,4,0)</f>
        <v>43200</v>
      </c>
      <c r="I11712" s="31">
        <f t="shared" si="1458"/>
        <v>86.4</v>
      </c>
    </row>
    <row r="11713" spans="2:13" ht="15" customHeight="1">
      <c r="C11713" s="28"/>
      <c r="D11713" s="28"/>
      <c r="E11713" s="28"/>
      <c r="F11713" s="34" t="s">
        <v>90</v>
      </c>
      <c r="G11713" s="35"/>
      <c r="H11713" s="33"/>
      <c r="I11713" s="45">
        <f>SUM(I11710:I11712)</f>
        <v>715</v>
      </c>
    </row>
    <row r="11714" spans="2:13" ht="15" customHeight="1">
      <c r="C11714" s="27" t="s">
        <v>81</v>
      </c>
      <c r="D11714" s="27" t="s">
        <v>91</v>
      </c>
      <c r="E11714" s="28"/>
      <c r="F11714" s="28"/>
      <c r="G11714" s="28"/>
      <c r="H11714" s="33"/>
      <c r="I11714" s="33"/>
    </row>
    <row r="11715" spans="2:13" ht="15" customHeight="1">
      <c r="C11715" s="28"/>
      <c r="D11715" s="28"/>
      <c r="E11715" s="28"/>
      <c r="F11715" s="34" t="s">
        <v>92</v>
      </c>
      <c r="G11715" s="35"/>
      <c r="H11715" s="33"/>
      <c r="I11715" s="33"/>
    </row>
    <row r="11716" spans="2:13" ht="15" customHeight="1">
      <c r="C11716" s="27" t="s">
        <v>82</v>
      </c>
      <c r="D11716" s="27" t="s">
        <v>93</v>
      </c>
      <c r="E11716" s="28"/>
      <c r="F11716" s="28"/>
      <c r="G11716" s="28"/>
      <c r="H11716" s="33"/>
      <c r="I11716" s="36">
        <f>I11708+I11713</f>
        <v>1547.8</v>
      </c>
    </row>
    <row r="11717" spans="2:13" ht="15" customHeight="1">
      <c r="C11717" s="27" t="s">
        <v>83</v>
      </c>
      <c r="D11717" s="27" t="str">
        <f>+"Overhead &amp; Profit "&amp;$L$3*100&amp;"%"</f>
        <v>Overhead &amp; Profit 9,5%</v>
      </c>
      <c r="E11717" s="28"/>
      <c r="F11717" s="28"/>
      <c r="G11717" s="27">
        <f>$L$3</f>
        <v>9.5000000000000001E-2</v>
      </c>
      <c r="H11717" s="28"/>
      <c r="I11717" s="36">
        <f>G11717*I11716</f>
        <v>147.041</v>
      </c>
    </row>
    <row r="11718" spans="2:13" ht="15" customHeight="1">
      <c r="B11718" s="37" t="str">
        <f>+$M$21&amp;J11718</f>
        <v>PTS9</v>
      </c>
      <c r="C11718" s="27" t="s">
        <v>1</v>
      </c>
      <c r="D11718" s="27" t="s">
        <v>94</v>
      </c>
      <c r="E11718" s="28"/>
      <c r="F11718" s="28"/>
      <c r="G11718" s="28"/>
      <c r="H11718" s="33"/>
      <c r="I11718" s="36">
        <f>SUM(I11716:I11717)</f>
        <v>1694.8409999999999</v>
      </c>
      <c r="J11718" s="21">
        <v>9</v>
      </c>
    </row>
    <row r="11719" spans="2:13" ht="15" customHeight="1">
      <c r="B11719" s="26"/>
    </row>
    <row r="11720" spans="2:13" ht="15" customHeight="1">
      <c r="B11720" s="26"/>
      <c r="C11720" s="21" t="str">
        <f>VLOOKUP(B11735,'REKAP ANALISA'!$C:$G,3,0)</f>
        <v>(K3) Pengetesan 1 m pipa Ø 600 mm</v>
      </c>
    </row>
    <row r="11721" spans="2:13" ht="15" customHeight="1">
      <c r="C11721" s="27" t="s">
        <v>0</v>
      </c>
      <c r="D11721" s="27" t="s">
        <v>60</v>
      </c>
      <c r="E11721" s="27" t="s">
        <v>59</v>
      </c>
      <c r="F11721" s="27" t="s">
        <v>61</v>
      </c>
      <c r="G11721" s="27" t="s">
        <v>62</v>
      </c>
      <c r="H11721" s="27" t="s">
        <v>85</v>
      </c>
      <c r="I11721" s="27" t="s">
        <v>86</v>
      </c>
    </row>
    <row r="11722" spans="2:13">
      <c r="C11722" s="27" t="s">
        <v>14</v>
      </c>
      <c r="D11722" s="27" t="s">
        <v>87</v>
      </c>
      <c r="E11722" s="28"/>
      <c r="F11722" s="28"/>
      <c r="G11722" s="28"/>
      <c r="H11722" s="28"/>
      <c r="I11722" s="28"/>
      <c r="M11722" s="21"/>
    </row>
    <row r="11723" spans="2:13">
      <c r="C11723" s="28"/>
      <c r="D11723" s="27" t="s">
        <v>53</v>
      </c>
      <c r="E11723" s="27" t="s">
        <v>63</v>
      </c>
      <c r="F11723" s="29" t="s">
        <v>50</v>
      </c>
      <c r="G11723" s="27">
        <v>8.0000000000000002E-3</v>
      </c>
      <c r="H11723" s="30">
        <f>VLOOKUP(E11723,UPAH!$C:$F,4,0)</f>
        <v>93000</v>
      </c>
      <c r="I11723" s="31">
        <f t="shared" ref="I11723:I11724" si="1459">+G11723*H11723</f>
        <v>744</v>
      </c>
      <c r="M11723" s="21"/>
    </row>
    <row r="11724" spans="2:13" ht="15" customHeight="1">
      <c r="C11724" s="28"/>
      <c r="D11724" s="27" t="s">
        <v>49</v>
      </c>
      <c r="E11724" s="27" t="s">
        <v>66</v>
      </c>
      <c r="F11724" s="29" t="s">
        <v>50</v>
      </c>
      <c r="G11724" s="27">
        <v>8.0000000000000004E-4</v>
      </c>
      <c r="H11724" s="30">
        <f>VLOOKUP(E11724,UPAH!$C:$F,4,0)</f>
        <v>111000</v>
      </c>
      <c r="I11724" s="31">
        <f t="shared" si="1459"/>
        <v>88.8</v>
      </c>
    </row>
    <row r="11725" spans="2:13" ht="15" customHeight="1">
      <c r="C11725" s="28"/>
      <c r="D11725" s="28"/>
      <c r="E11725" s="28"/>
      <c r="F11725" s="34" t="s">
        <v>88</v>
      </c>
      <c r="G11725" s="35"/>
      <c r="H11725" s="33"/>
      <c r="I11725" s="45">
        <f>SUM(I11723:I11724)</f>
        <v>832.8</v>
      </c>
    </row>
    <row r="11726" spans="2:13" ht="15" customHeight="1">
      <c r="C11726" s="27" t="s">
        <v>80</v>
      </c>
      <c r="D11726" s="27" t="s">
        <v>89</v>
      </c>
      <c r="E11726" s="28"/>
      <c r="F11726" s="28"/>
      <c r="G11726" s="28"/>
      <c r="H11726" s="33"/>
      <c r="I11726" s="28"/>
    </row>
    <row r="11727" spans="2:13" ht="15" customHeight="1">
      <c r="C11727" s="28"/>
      <c r="D11727" s="27" t="s">
        <v>3047</v>
      </c>
      <c r="E11727" s="27" t="s">
        <v>3048</v>
      </c>
      <c r="F11727" s="30" t="str">
        <f>VLOOKUP(E11727,MATERIAL!$C:$F,3,0)</f>
        <v>m3</v>
      </c>
      <c r="G11727" s="27">
        <v>0.28299999999999997</v>
      </c>
      <c r="H11727" s="30">
        <f>VLOOKUP(E11727,MATERIAL!$C:$F,4,0)</f>
        <v>1700</v>
      </c>
      <c r="I11727" s="31">
        <f t="shared" ref="I11727:I11729" si="1460">+G11727*H11727</f>
        <v>481.09999999999997</v>
      </c>
    </row>
    <row r="11728" spans="2:13" ht="15" customHeight="1">
      <c r="C11728" s="28"/>
      <c r="D11728" s="27" t="s">
        <v>3049</v>
      </c>
      <c r="E11728" s="27" t="s">
        <v>2261</v>
      </c>
      <c r="F11728" s="30" t="str">
        <f>VLOOKUP(E11728,MATERIAL!$C:$F,3,0)</f>
        <v>L</v>
      </c>
      <c r="G11728" s="27">
        <v>0.06</v>
      </c>
      <c r="H11728" s="30">
        <f>VLOOKUP(E11728,MATERIAL!$C:$F,4,0)</f>
        <v>6000</v>
      </c>
      <c r="I11728" s="31">
        <f t="shared" si="1460"/>
        <v>360</v>
      </c>
    </row>
    <row r="11729" spans="2:13" ht="15" customHeight="1">
      <c r="C11729" s="28"/>
      <c r="D11729" s="27" t="s">
        <v>3050</v>
      </c>
      <c r="E11729" s="27" t="s">
        <v>2279</v>
      </c>
      <c r="F11729" s="30" t="str">
        <f>VLOOKUP(E11729,MATERIAL!$C:$F,3,0)</f>
        <v>L</v>
      </c>
      <c r="G11729" s="27">
        <v>2E-3</v>
      </c>
      <c r="H11729" s="30">
        <f>VLOOKUP(E11729,MATERIAL!$C:$F,4,0)</f>
        <v>43200</v>
      </c>
      <c r="I11729" s="31">
        <f t="shared" si="1460"/>
        <v>86.4</v>
      </c>
    </row>
    <row r="11730" spans="2:13" ht="15" customHeight="1">
      <c r="C11730" s="28"/>
      <c r="D11730" s="28"/>
      <c r="E11730" s="28"/>
      <c r="F11730" s="34" t="s">
        <v>90</v>
      </c>
      <c r="G11730" s="35"/>
      <c r="H11730" s="33"/>
      <c r="I11730" s="45">
        <f>SUM(I11727:I11729)</f>
        <v>927.49999999999989</v>
      </c>
    </row>
    <row r="11731" spans="2:13" ht="15" customHeight="1">
      <c r="C11731" s="27" t="s">
        <v>81</v>
      </c>
      <c r="D11731" s="27" t="s">
        <v>91</v>
      </c>
      <c r="E11731" s="28"/>
      <c r="F11731" s="28"/>
      <c r="G11731" s="28"/>
      <c r="H11731" s="33"/>
      <c r="I11731" s="33"/>
    </row>
    <row r="11732" spans="2:13" ht="15" customHeight="1">
      <c r="C11732" s="28"/>
      <c r="D11732" s="28"/>
      <c r="E11732" s="28"/>
      <c r="F11732" s="34" t="s">
        <v>92</v>
      </c>
      <c r="G11732" s="35"/>
      <c r="H11732" s="33"/>
      <c r="I11732" s="33"/>
    </row>
    <row r="11733" spans="2:13" ht="15" customHeight="1">
      <c r="C11733" s="27" t="s">
        <v>82</v>
      </c>
      <c r="D11733" s="27" t="s">
        <v>93</v>
      </c>
      <c r="E11733" s="28"/>
      <c r="F11733" s="28"/>
      <c r="G11733" s="28"/>
      <c r="H11733" s="33"/>
      <c r="I11733" s="36">
        <f>I11725+I11730</f>
        <v>1760.2999999999997</v>
      </c>
    </row>
    <row r="11734" spans="2:13" ht="15" customHeight="1">
      <c r="C11734" s="27" t="s">
        <v>83</v>
      </c>
      <c r="D11734" s="27" t="str">
        <f>+"Overhead &amp; Profit "&amp;$L$3*100&amp;"%"</f>
        <v>Overhead &amp; Profit 9,5%</v>
      </c>
      <c r="E11734" s="28"/>
      <c r="F11734" s="28"/>
      <c r="G11734" s="27">
        <f>$L$3</f>
        <v>9.5000000000000001E-2</v>
      </c>
      <c r="H11734" s="33"/>
      <c r="I11734" s="36">
        <f>G11734*I11733</f>
        <v>167.22849999999997</v>
      </c>
    </row>
    <row r="11735" spans="2:13" ht="15" customHeight="1">
      <c r="B11735" s="37" t="str">
        <f>+$M$21&amp;J11735</f>
        <v>PTS10</v>
      </c>
      <c r="C11735" s="27" t="s">
        <v>1</v>
      </c>
      <c r="D11735" s="27" t="s">
        <v>94</v>
      </c>
      <c r="E11735" s="28"/>
      <c r="F11735" s="28"/>
      <c r="G11735" s="28"/>
      <c r="H11735" s="33"/>
      <c r="I11735" s="36">
        <f>SUM(I11733:I11734)</f>
        <v>1927.5284999999997</v>
      </c>
      <c r="J11735" s="21">
        <v>10</v>
      </c>
    </row>
    <row r="11736" spans="2:13" ht="15" customHeight="1">
      <c r="B11736" s="26"/>
    </row>
    <row r="11737" spans="2:13" ht="15" customHeight="1">
      <c r="B11737" s="26"/>
      <c r="C11737" s="21" t="str">
        <f>'REKAP ANALISA'!D682</f>
        <v>HARGA SATUAN PEKERJAAN ELEKTRIKAL</v>
      </c>
    </row>
    <row r="11738" spans="2:13" ht="15" customHeight="1">
      <c r="B11738" s="26"/>
      <c r="C11738" s="21" t="str">
        <f>VLOOKUP(B11757,'REKAP ANALISA'!$C:$G,3,0)</f>
        <v>(K3) Pemasangan 1 buah titik lampu</v>
      </c>
    </row>
    <row r="11739" spans="2:13">
      <c r="C11739" s="27" t="s">
        <v>0</v>
      </c>
      <c r="D11739" s="27" t="s">
        <v>60</v>
      </c>
      <c r="E11739" s="27" t="s">
        <v>59</v>
      </c>
      <c r="F11739" s="27" t="s">
        <v>61</v>
      </c>
      <c r="G11739" s="27" t="s">
        <v>62</v>
      </c>
      <c r="H11739" s="27" t="s">
        <v>85</v>
      </c>
      <c r="I11739" s="27" t="s">
        <v>86</v>
      </c>
      <c r="M11739" s="21"/>
    </row>
    <row r="11740" spans="2:13">
      <c r="C11740" s="27" t="s">
        <v>14</v>
      </c>
      <c r="D11740" s="27" t="s">
        <v>87</v>
      </c>
      <c r="E11740" s="28"/>
      <c r="F11740" s="28"/>
      <c r="G11740" s="28"/>
      <c r="H11740" s="28"/>
      <c r="I11740" s="28"/>
      <c r="M11740" s="21"/>
    </row>
    <row r="11741" spans="2:13" ht="15" customHeight="1">
      <c r="C11741" s="28"/>
      <c r="D11741" s="27" t="s">
        <v>3051</v>
      </c>
      <c r="E11741" s="27" t="s">
        <v>3051</v>
      </c>
      <c r="F11741" s="29" t="s">
        <v>55</v>
      </c>
      <c r="G11741" s="27">
        <v>0.1</v>
      </c>
      <c r="H11741" s="32">
        <f>I11752</f>
        <v>292651</v>
      </c>
      <c r="I11741" s="31">
        <f t="shared" ref="I11741" si="1461">+G11741*H11741</f>
        <v>29265.100000000002</v>
      </c>
    </row>
    <row r="11742" spans="2:13" ht="15" customHeight="1">
      <c r="C11742" s="28"/>
      <c r="D11742" s="28"/>
      <c r="E11742" s="28"/>
      <c r="F11742" s="34" t="s">
        <v>88</v>
      </c>
      <c r="G11742" s="35"/>
      <c r="H11742" s="28"/>
      <c r="I11742" s="36">
        <f>SUM(I11741)</f>
        <v>29265.100000000002</v>
      </c>
    </row>
    <row r="11743" spans="2:13" ht="15" customHeight="1">
      <c r="C11743" s="27" t="s">
        <v>80</v>
      </c>
      <c r="D11743" s="27" t="s">
        <v>89</v>
      </c>
      <c r="E11743" s="28"/>
      <c r="F11743" s="28"/>
      <c r="G11743" s="28"/>
      <c r="H11743" s="33"/>
      <c r="I11743" s="28"/>
    </row>
    <row r="11744" spans="2:13" ht="15" customHeight="1">
      <c r="C11744" s="28"/>
      <c r="D11744" s="27" t="s">
        <v>3052</v>
      </c>
      <c r="E11744" s="27" t="s">
        <v>3053</v>
      </c>
      <c r="F11744" s="30" t="str">
        <f>VLOOKUP(E11744,MATERIAL!$C:$F,3,0)</f>
        <v>btg</v>
      </c>
      <c r="G11744" s="27">
        <v>0.28299999999999997</v>
      </c>
      <c r="H11744" s="30">
        <f>VLOOKUP(E11744,MATERIAL!$C:$F,4,0)</f>
        <v>27000</v>
      </c>
      <c r="I11744" s="31">
        <f t="shared" ref="I11744:I11751" si="1462">+G11744*H11744</f>
        <v>7640.9999999999991</v>
      </c>
    </row>
    <row r="11745" spans="2:13" ht="15" customHeight="1">
      <c r="C11745" s="28"/>
      <c r="D11745" s="27" t="s">
        <v>3054</v>
      </c>
      <c r="E11745" s="27" t="s">
        <v>3055</v>
      </c>
      <c r="F11745" s="30" t="str">
        <f>VLOOKUP(E11745,MATERIAL!$C:$F,3,0)</f>
        <v>m</v>
      </c>
      <c r="G11745" s="27">
        <v>24</v>
      </c>
      <c r="H11745" s="30">
        <f>VLOOKUP(E11745,MATERIAL!$C:$F,4,0)</f>
        <v>8700</v>
      </c>
      <c r="I11745" s="31">
        <f t="shared" si="1462"/>
        <v>208800</v>
      </c>
    </row>
    <row r="11746" spans="2:13" ht="15" customHeight="1">
      <c r="C11746" s="28"/>
      <c r="D11746" s="27" t="s">
        <v>3056</v>
      </c>
      <c r="E11746" s="27" t="s">
        <v>3057</v>
      </c>
      <c r="F11746" s="30" t="str">
        <f>VLOOKUP(E11746,MATERIAL!$C:$F,3,0)</f>
        <v>bh</v>
      </c>
      <c r="G11746" s="27">
        <v>3</v>
      </c>
      <c r="H11746" s="30">
        <f>VLOOKUP(E11746,MATERIAL!$C:$F,4,0)</f>
        <v>2200</v>
      </c>
      <c r="I11746" s="31">
        <f t="shared" si="1462"/>
        <v>6600</v>
      </c>
    </row>
    <row r="11747" spans="2:13" ht="15" customHeight="1">
      <c r="C11747" s="28"/>
      <c r="D11747" s="27" t="s">
        <v>3058</v>
      </c>
      <c r="E11747" s="27" t="s">
        <v>3059</v>
      </c>
      <c r="F11747" s="30" t="str">
        <f>VLOOKUP(E11747,MATERIAL!$C:$F,3,0)</f>
        <v>bh</v>
      </c>
      <c r="G11747" s="27">
        <v>4</v>
      </c>
      <c r="H11747" s="30">
        <f>VLOOKUP(E11747,MATERIAL!$C:$F,4,0)</f>
        <v>1590</v>
      </c>
      <c r="I11747" s="31">
        <f t="shared" si="1462"/>
        <v>6360</v>
      </c>
    </row>
    <row r="11748" spans="2:13" ht="15" customHeight="1">
      <c r="C11748" s="28"/>
      <c r="D11748" s="27" t="s">
        <v>3060</v>
      </c>
      <c r="E11748" s="27" t="s">
        <v>3061</v>
      </c>
      <c r="F11748" s="30" t="str">
        <f>VLOOKUP(E11748,MATERIAL!$C:$F,3,0)</f>
        <v>bh</v>
      </c>
      <c r="G11748" s="27">
        <v>3</v>
      </c>
      <c r="H11748" s="30">
        <f>VLOOKUP(E11748,MATERIAL!$C:$F,4,0)</f>
        <v>2650</v>
      </c>
      <c r="I11748" s="31">
        <f t="shared" si="1462"/>
        <v>7950</v>
      </c>
    </row>
    <row r="11749" spans="2:13" ht="15" customHeight="1">
      <c r="C11749" s="28"/>
      <c r="D11749" s="27" t="s">
        <v>3062</v>
      </c>
      <c r="E11749" s="27" t="s">
        <v>3063</v>
      </c>
      <c r="F11749" s="30" t="str">
        <f>VLOOKUP(E11749,MATERIAL!$C:$F,3,0)</f>
        <v>bh</v>
      </c>
      <c r="G11749" s="27">
        <v>24</v>
      </c>
      <c r="H11749" s="30">
        <f>VLOOKUP(E11749,MATERIAL!$C:$F,4,0)</f>
        <v>900</v>
      </c>
      <c r="I11749" s="31">
        <f t="shared" si="1462"/>
        <v>21600</v>
      </c>
    </row>
    <row r="11750" spans="2:13" ht="15" customHeight="1">
      <c r="C11750" s="28"/>
      <c r="D11750" s="27" t="s">
        <v>3064</v>
      </c>
      <c r="E11750" s="27" t="s">
        <v>3065</v>
      </c>
      <c r="F11750" s="30" t="str">
        <f>VLOOKUP(E11750,MATERIAL!$C:$F,3,0)</f>
        <v>bh</v>
      </c>
      <c r="G11750" s="27">
        <v>1</v>
      </c>
      <c r="H11750" s="30">
        <f>VLOOKUP(E11750,MATERIAL!$C:$F,4,0)</f>
        <v>17200</v>
      </c>
      <c r="I11750" s="31">
        <f t="shared" si="1462"/>
        <v>17200</v>
      </c>
    </row>
    <row r="11751" spans="2:13" ht="15" customHeight="1">
      <c r="C11751" s="28"/>
      <c r="D11751" s="27" t="s">
        <v>3066</v>
      </c>
      <c r="E11751" s="27" t="s">
        <v>3067</v>
      </c>
      <c r="F11751" s="30" t="str">
        <f>VLOOKUP(E11751,MATERIAL!$C:$F,3,0)</f>
        <v>bh</v>
      </c>
      <c r="G11751" s="27">
        <v>1</v>
      </c>
      <c r="H11751" s="30">
        <f>VLOOKUP(E11751,MATERIAL!$C:$F,4,0)</f>
        <v>16500</v>
      </c>
      <c r="I11751" s="31">
        <f t="shared" si="1462"/>
        <v>16500</v>
      </c>
    </row>
    <row r="11752" spans="2:13" ht="15" customHeight="1">
      <c r="C11752" s="28"/>
      <c r="D11752" s="28"/>
      <c r="E11752" s="28"/>
      <c r="F11752" s="34" t="s">
        <v>90</v>
      </c>
      <c r="G11752" s="35"/>
      <c r="H11752" s="33"/>
      <c r="I11752" s="32">
        <f>SUM(I11744:I11751)</f>
        <v>292651</v>
      </c>
    </row>
    <row r="11753" spans="2:13" ht="15" customHeight="1">
      <c r="C11753" s="27" t="s">
        <v>81</v>
      </c>
      <c r="D11753" s="27" t="s">
        <v>91</v>
      </c>
      <c r="E11753" s="28"/>
      <c r="F11753" s="28"/>
      <c r="G11753" s="28"/>
      <c r="H11753" s="33"/>
      <c r="I11753" s="33"/>
    </row>
    <row r="11754" spans="2:13" ht="15" customHeight="1">
      <c r="C11754" s="28"/>
      <c r="D11754" s="28"/>
      <c r="E11754" s="28"/>
      <c r="F11754" s="34" t="s">
        <v>92</v>
      </c>
      <c r="G11754" s="35"/>
      <c r="H11754" s="33"/>
      <c r="I11754" s="33"/>
    </row>
    <row r="11755" spans="2:13" ht="15" customHeight="1">
      <c r="C11755" s="27" t="s">
        <v>82</v>
      </c>
      <c r="D11755" s="27" t="s">
        <v>93</v>
      </c>
      <c r="E11755" s="28"/>
      <c r="F11755" s="28"/>
      <c r="G11755" s="28"/>
      <c r="H11755" s="33"/>
      <c r="I11755" s="36">
        <f>I11742+I11752</f>
        <v>321916.09999999998</v>
      </c>
    </row>
    <row r="11756" spans="2:13">
      <c r="C11756" s="27" t="s">
        <v>83</v>
      </c>
      <c r="D11756" s="27" t="str">
        <f>+"Overhead &amp; Profit "&amp;$L$3*100&amp;"%"</f>
        <v>Overhead &amp; Profit 9,5%</v>
      </c>
      <c r="E11756" s="28"/>
      <c r="F11756" s="28"/>
      <c r="G11756" s="27">
        <f>$L$3</f>
        <v>9.5000000000000001E-2</v>
      </c>
      <c r="H11756" s="33"/>
      <c r="I11756" s="36">
        <f>G11756*I11755</f>
        <v>30582.029499999997</v>
      </c>
      <c r="M11756" s="21"/>
    </row>
    <row r="11757" spans="2:13">
      <c r="B11757" s="37" t="str">
        <f>+$M$22&amp;J11757</f>
        <v>PKL1</v>
      </c>
      <c r="C11757" s="27" t="s">
        <v>1</v>
      </c>
      <c r="D11757" s="27" t="s">
        <v>94</v>
      </c>
      <c r="E11757" s="28"/>
      <c r="F11757" s="28"/>
      <c r="G11757" s="28"/>
      <c r="H11757" s="33"/>
      <c r="I11757" s="36">
        <f>SUM(I11755:I11756)</f>
        <v>352498.12949999998</v>
      </c>
      <c r="J11757" s="21">
        <v>1</v>
      </c>
      <c r="M11757" s="21"/>
    </row>
    <row r="11758" spans="2:13">
      <c r="B11758" s="26"/>
      <c r="M11758" s="21"/>
    </row>
    <row r="11759" spans="2:13" ht="15" customHeight="1">
      <c r="B11759" s="26"/>
      <c r="C11759" s="21" t="str">
        <f>VLOOKUP(B11781,'REKAP ANALISA'!$C:$G,3,0)</f>
        <v>Memasang 1 Titik Instalasi Penerangan</v>
      </c>
    </row>
    <row r="11760" spans="2:13" ht="15" customHeight="1">
      <c r="C11760" s="27" t="s">
        <v>0</v>
      </c>
      <c r="D11760" s="27" t="s">
        <v>60</v>
      </c>
      <c r="E11760" s="27" t="s">
        <v>59</v>
      </c>
      <c r="F11760" s="27" t="s">
        <v>61</v>
      </c>
      <c r="G11760" s="27" t="s">
        <v>62</v>
      </c>
      <c r="H11760" s="27" t="s">
        <v>85</v>
      </c>
      <c r="I11760" s="27" t="s">
        <v>86</v>
      </c>
    </row>
    <row r="11761" spans="3:9" ht="15" customHeight="1">
      <c r="C11761" s="27" t="s">
        <v>14</v>
      </c>
      <c r="D11761" s="27" t="s">
        <v>87</v>
      </c>
      <c r="E11761" s="28"/>
      <c r="F11761" s="28"/>
      <c r="G11761" s="28"/>
      <c r="H11761" s="28"/>
      <c r="I11761" s="28"/>
    </row>
    <row r="11762" spans="3:9" ht="15" customHeight="1">
      <c r="C11762" s="28"/>
      <c r="D11762" s="27" t="s">
        <v>53</v>
      </c>
      <c r="E11762" s="27" t="s">
        <v>63</v>
      </c>
      <c r="F11762" s="29" t="s">
        <v>50</v>
      </c>
      <c r="G11762" s="27">
        <v>0.15</v>
      </c>
      <c r="H11762" s="30">
        <f>VLOOKUP(E11762,UPAH!$C:$F,4,0)</f>
        <v>93000</v>
      </c>
      <c r="I11762" s="31">
        <f t="shared" ref="I11762:I11765" si="1463">+G11762*H11762</f>
        <v>13950</v>
      </c>
    </row>
    <row r="11763" spans="3:9" ht="15" customHeight="1">
      <c r="C11763" s="28"/>
      <c r="D11763" s="27" t="s">
        <v>2167</v>
      </c>
      <c r="E11763" s="27" t="s">
        <v>64</v>
      </c>
      <c r="F11763" s="29" t="s">
        <v>50</v>
      </c>
      <c r="G11763" s="27">
        <v>0.15</v>
      </c>
      <c r="H11763" s="30">
        <f>VLOOKUP(E11763,UPAH!$C:$F,4,0)</f>
        <v>98000</v>
      </c>
      <c r="I11763" s="31">
        <f t="shared" si="1463"/>
        <v>14700</v>
      </c>
    </row>
    <row r="11764" spans="3:9" ht="15" customHeight="1">
      <c r="C11764" s="28"/>
      <c r="D11764" s="27" t="s">
        <v>51</v>
      </c>
      <c r="E11764" s="27" t="s">
        <v>65</v>
      </c>
      <c r="F11764" s="29" t="s">
        <v>50</v>
      </c>
      <c r="G11764" s="27">
        <v>0.03</v>
      </c>
      <c r="H11764" s="30">
        <f>VLOOKUP(E11764,UPAH!$C:$F,4,0)</f>
        <v>106000</v>
      </c>
      <c r="I11764" s="31">
        <f t="shared" si="1463"/>
        <v>3180</v>
      </c>
    </row>
    <row r="11765" spans="3:9" ht="15" customHeight="1">
      <c r="C11765" s="28"/>
      <c r="D11765" s="27" t="s">
        <v>49</v>
      </c>
      <c r="E11765" s="27" t="s">
        <v>66</v>
      </c>
      <c r="F11765" s="29" t="s">
        <v>50</v>
      </c>
      <c r="G11765" s="27">
        <v>0.03</v>
      </c>
      <c r="H11765" s="30">
        <f>VLOOKUP(E11765,UPAH!$C:$F,4,0)</f>
        <v>111000</v>
      </c>
      <c r="I11765" s="31">
        <f t="shared" si="1463"/>
        <v>3330</v>
      </c>
    </row>
    <row r="11766" spans="3:9" ht="15" customHeight="1">
      <c r="C11766" s="28"/>
      <c r="D11766" s="28"/>
      <c r="E11766" s="28"/>
      <c r="F11766" s="34" t="s">
        <v>88</v>
      </c>
      <c r="G11766" s="35"/>
      <c r="H11766" s="33"/>
      <c r="I11766" s="32">
        <f>SUM(I11762:I11765)</f>
        <v>35160</v>
      </c>
    </row>
    <row r="11767" spans="3:9" ht="15" customHeight="1">
      <c r="C11767" s="27" t="s">
        <v>80</v>
      </c>
      <c r="D11767" s="27" t="s">
        <v>89</v>
      </c>
      <c r="E11767" s="28"/>
      <c r="F11767" s="28"/>
      <c r="G11767" s="28"/>
      <c r="H11767" s="33"/>
      <c r="I11767" s="28"/>
    </row>
    <row r="11768" spans="3:9" ht="15" customHeight="1">
      <c r="C11768" s="28"/>
      <c r="D11768" s="27" t="s">
        <v>3054</v>
      </c>
      <c r="E11768" s="27" t="s">
        <v>3055</v>
      </c>
      <c r="F11768" s="30" t="str">
        <f>VLOOKUP(E11768,MATERIAL!$C:$F,3,0)</f>
        <v>m</v>
      </c>
      <c r="G11768" s="27">
        <v>11</v>
      </c>
      <c r="H11768" s="30">
        <f>VLOOKUP(E11768,MATERIAL!$C:$F,4,0)</f>
        <v>8700</v>
      </c>
      <c r="I11768" s="31">
        <f t="shared" ref="I11768:I11775" si="1464">+G11768*H11768</f>
        <v>95700</v>
      </c>
    </row>
    <row r="11769" spans="3:9" ht="15" customHeight="1">
      <c r="C11769" s="28"/>
      <c r="D11769" s="27" t="s">
        <v>3068</v>
      </c>
      <c r="E11769" s="27" t="s">
        <v>3069</v>
      </c>
      <c r="F11769" s="30" t="str">
        <f>VLOOKUP(E11769,MATERIAL!$C:$F,3,0)</f>
        <v>M'</v>
      </c>
      <c r="G11769" s="27">
        <v>11</v>
      </c>
      <c r="H11769" s="30">
        <f>VLOOKUP(E11769,MATERIAL!$C:$F,4,0)</f>
        <v>5400</v>
      </c>
      <c r="I11769" s="31">
        <f t="shared" si="1464"/>
        <v>59400</v>
      </c>
    </row>
    <row r="11770" spans="3:9" ht="15" customHeight="1">
      <c r="C11770" s="28"/>
      <c r="D11770" s="27" t="s">
        <v>3070</v>
      </c>
      <c r="E11770" s="27" t="s">
        <v>3071</v>
      </c>
      <c r="F11770" s="30" t="str">
        <f>VLOOKUP(E11770,MATERIAL!$C:$F,3,0)</f>
        <v>bh</v>
      </c>
      <c r="G11770" s="27">
        <v>1</v>
      </c>
      <c r="H11770" s="30">
        <f>VLOOKUP(E11770,MATERIAL!$C:$F,4,0)</f>
        <v>43200</v>
      </c>
      <c r="I11770" s="31">
        <f t="shared" si="1464"/>
        <v>43200</v>
      </c>
    </row>
    <row r="11771" spans="3:9" ht="15" customHeight="1">
      <c r="C11771" s="28"/>
      <c r="D11771" s="27" t="s">
        <v>3056</v>
      </c>
      <c r="E11771" s="27" t="s">
        <v>3057</v>
      </c>
      <c r="F11771" s="30" t="str">
        <f>VLOOKUP(E11771,MATERIAL!$C:$F,3,0)</f>
        <v>bh</v>
      </c>
      <c r="G11771" s="27">
        <v>2</v>
      </c>
      <c r="H11771" s="30">
        <f>VLOOKUP(E11771,MATERIAL!$C:$F,4,0)</f>
        <v>2200</v>
      </c>
      <c r="I11771" s="31">
        <f t="shared" si="1464"/>
        <v>4400</v>
      </c>
    </row>
    <row r="11772" spans="3:9" ht="15" customHeight="1">
      <c r="C11772" s="28"/>
      <c r="D11772" s="27" t="s">
        <v>3062</v>
      </c>
      <c r="E11772" s="27" t="s">
        <v>3063</v>
      </c>
      <c r="F11772" s="30" t="str">
        <f>VLOOKUP(E11772,MATERIAL!$C:$F,3,0)</f>
        <v>bh</v>
      </c>
      <c r="G11772" s="27">
        <v>3</v>
      </c>
      <c r="H11772" s="30">
        <f>VLOOKUP(E11772,MATERIAL!$C:$F,4,0)</f>
        <v>900</v>
      </c>
      <c r="I11772" s="31">
        <f t="shared" si="1464"/>
        <v>2700</v>
      </c>
    </row>
    <row r="11773" spans="3:9" ht="15" customHeight="1">
      <c r="C11773" s="28"/>
      <c r="D11773" s="27" t="s">
        <v>3072</v>
      </c>
      <c r="E11773" s="27" t="s">
        <v>3073</v>
      </c>
      <c r="F11773" s="30" t="str">
        <f>VLOOKUP(E11773,MATERIAL!$C:$F,3,0)</f>
        <v>bh</v>
      </c>
      <c r="G11773" s="27">
        <v>6</v>
      </c>
      <c r="H11773" s="30">
        <f>VLOOKUP(E11773,MATERIAL!$C:$F,4,0)</f>
        <v>1700</v>
      </c>
      <c r="I11773" s="31">
        <f t="shared" si="1464"/>
        <v>10200</v>
      </c>
    </row>
    <row r="11774" spans="3:9" ht="15" customHeight="1">
      <c r="C11774" s="28"/>
      <c r="D11774" s="27" t="s">
        <v>3060</v>
      </c>
      <c r="E11774" s="27" t="s">
        <v>3061</v>
      </c>
      <c r="F11774" s="30" t="str">
        <f>VLOOKUP(E11774,MATERIAL!$C:$F,3,0)</f>
        <v>bh</v>
      </c>
      <c r="G11774" s="27">
        <v>2</v>
      </c>
      <c r="H11774" s="30">
        <f>VLOOKUP(E11774,MATERIAL!$C:$F,4,0)</f>
        <v>2650</v>
      </c>
      <c r="I11774" s="31">
        <f t="shared" si="1464"/>
        <v>5300</v>
      </c>
    </row>
    <row r="11775" spans="3:9" ht="15" customHeight="1">
      <c r="C11775" s="28"/>
      <c r="D11775" s="27" t="s">
        <v>3074</v>
      </c>
      <c r="E11775" s="27" t="s">
        <v>2755</v>
      </c>
      <c r="F11775" s="30" t="str">
        <f>VLOOKUP(E11775,MATERIAL!$C:$F,3,0)</f>
        <v>Buah</v>
      </c>
      <c r="G11775" s="27">
        <v>0.25</v>
      </c>
      <c r="H11775" s="30">
        <f>VLOOKUP(E11775,MATERIAL!$C:$F,4,0)</f>
        <v>6300</v>
      </c>
      <c r="I11775" s="31">
        <f t="shared" si="1464"/>
        <v>1575</v>
      </c>
    </row>
    <row r="11776" spans="3:9" ht="15" customHeight="1">
      <c r="C11776" s="28"/>
      <c r="D11776" s="28"/>
      <c r="E11776" s="28"/>
      <c r="F11776" s="34" t="s">
        <v>90</v>
      </c>
      <c r="G11776" s="35"/>
      <c r="H11776" s="28"/>
      <c r="I11776" s="32">
        <f>SUM(I11768:I11775)</f>
        <v>222475</v>
      </c>
    </row>
    <row r="11777" spans="2:13" ht="15" customHeight="1">
      <c r="C11777" s="27" t="s">
        <v>81</v>
      </c>
      <c r="D11777" s="27" t="s">
        <v>91</v>
      </c>
      <c r="E11777" s="28"/>
      <c r="F11777" s="28"/>
      <c r="G11777" s="28"/>
      <c r="H11777" s="33"/>
      <c r="I11777" s="33"/>
    </row>
    <row r="11778" spans="2:13">
      <c r="C11778" s="28"/>
      <c r="D11778" s="28"/>
      <c r="E11778" s="28"/>
      <c r="F11778" s="34" t="s">
        <v>92</v>
      </c>
      <c r="G11778" s="35"/>
      <c r="H11778" s="28"/>
      <c r="I11778" s="33"/>
      <c r="M11778" s="21"/>
    </row>
    <row r="11779" spans="2:13">
      <c r="C11779" s="27" t="s">
        <v>82</v>
      </c>
      <c r="D11779" s="27" t="s">
        <v>93</v>
      </c>
      <c r="E11779" s="28"/>
      <c r="F11779" s="28"/>
      <c r="G11779" s="28"/>
      <c r="H11779" s="33"/>
      <c r="I11779" s="36">
        <f>I11766+I11776</f>
        <v>257635</v>
      </c>
      <c r="M11779" s="21"/>
    </row>
    <row r="11780" spans="2:13" ht="15" customHeight="1">
      <c r="C11780" s="27" t="s">
        <v>83</v>
      </c>
      <c r="D11780" s="27" t="str">
        <f>+"Overhead &amp; Profit "&amp;$L$3*100&amp;"%"</f>
        <v>Overhead &amp; Profit 9,5%</v>
      </c>
      <c r="E11780" s="28"/>
      <c r="F11780" s="28"/>
      <c r="G11780" s="27">
        <f>$L$3</f>
        <v>9.5000000000000001E-2</v>
      </c>
      <c r="H11780" s="28"/>
      <c r="I11780" s="36">
        <f>G11780*I11779</f>
        <v>24475.325000000001</v>
      </c>
    </row>
    <row r="11781" spans="2:13" ht="15" customHeight="1">
      <c r="B11781" s="37" t="str">
        <f>+$M$22&amp;J11781</f>
        <v>PKL2</v>
      </c>
      <c r="C11781" s="27" t="s">
        <v>1</v>
      </c>
      <c r="D11781" s="27" t="s">
        <v>94</v>
      </c>
      <c r="E11781" s="28"/>
      <c r="F11781" s="28"/>
      <c r="G11781" s="28"/>
      <c r="H11781" s="33"/>
      <c r="I11781" s="36">
        <f>SUM(I11779:I11780)</f>
        <v>282110.32500000001</v>
      </c>
      <c r="J11781" s="21">
        <v>2</v>
      </c>
    </row>
    <row r="11782" spans="2:13" ht="15" customHeight="1">
      <c r="B11782" s="26"/>
    </row>
    <row r="11783" spans="2:13" ht="15" customHeight="1">
      <c r="B11783" s="26"/>
      <c r="C11783" s="21" t="str">
        <f>VLOOKUP(B11806,'REKAP ANALISA'!$C:$G,3,0)</f>
        <v>Memasang 1 Titik Instalasi Lampu TL</v>
      </c>
    </row>
    <row r="11784" spans="2:13" ht="15" customHeight="1">
      <c r="C11784" s="27" t="s">
        <v>0</v>
      </c>
      <c r="D11784" s="27" t="s">
        <v>60</v>
      </c>
      <c r="E11784" s="27" t="s">
        <v>59</v>
      </c>
      <c r="F11784" s="27" t="s">
        <v>61</v>
      </c>
      <c r="G11784" s="27" t="s">
        <v>62</v>
      </c>
      <c r="H11784" s="27" t="s">
        <v>85</v>
      </c>
      <c r="I11784" s="27" t="s">
        <v>86</v>
      </c>
    </row>
    <row r="11785" spans="2:13" ht="15" customHeight="1">
      <c r="C11785" s="27" t="s">
        <v>14</v>
      </c>
      <c r="D11785" s="27" t="s">
        <v>87</v>
      </c>
      <c r="E11785" s="28"/>
      <c r="F11785" s="28"/>
      <c r="G11785" s="28"/>
      <c r="H11785" s="28"/>
      <c r="I11785" s="28"/>
    </row>
    <row r="11786" spans="2:13" ht="15" customHeight="1">
      <c r="C11786" s="28"/>
      <c r="D11786" s="27" t="s">
        <v>53</v>
      </c>
      <c r="E11786" s="27" t="s">
        <v>63</v>
      </c>
      <c r="F11786" s="29" t="s">
        <v>50</v>
      </c>
      <c r="G11786" s="27">
        <v>0.01</v>
      </c>
      <c r="H11786" s="30">
        <f>VLOOKUP(E11786,UPAH!$C:$F,4,0)</f>
        <v>93000</v>
      </c>
      <c r="I11786" s="31">
        <f t="shared" ref="I11786:I11789" si="1465">+G11786*H11786</f>
        <v>930</v>
      </c>
    </row>
    <row r="11787" spans="2:13" ht="15" customHeight="1">
      <c r="C11787" s="28"/>
      <c r="D11787" s="27" t="s">
        <v>56</v>
      </c>
      <c r="E11787" s="27" t="s">
        <v>64</v>
      </c>
      <c r="F11787" s="29" t="s">
        <v>50</v>
      </c>
      <c r="G11787" s="27">
        <v>0.06</v>
      </c>
      <c r="H11787" s="30">
        <f>VLOOKUP(E11787,UPAH!$C:$F,4,0)</f>
        <v>98000</v>
      </c>
      <c r="I11787" s="31">
        <f t="shared" si="1465"/>
        <v>5880</v>
      </c>
    </row>
    <row r="11788" spans="2:13" ht="15" customHeight="1">
      <c r="C11788" s="28"/>
      <c r="D11788" s="27" t="s">
        <v>51</v>
      </c>
      <c r="E11788" s="27" t="s">
        <v>65</v>
      </c>
      <c r="F11788" s="29" t="s">
        <v>50</v>
      </c>
      <c r="G11788" s="27">
        <v>6.0000000000000001E-3</v>
      </c>
      <c r="H11788" s="30">
        <f>VLOOKUP(E11788,UPAH!$C:$F,4,0)</f>
        <v>106000</v>
      </c>
      <c r="I11788" s="31">
        <f t="shared" si="1465"/>
        <v>636</v>
      </c>
    </row>
    <row r="11789" spans="2:13" ht="15" customHeight="1">
      <c r="C11789" s="28"/>
      <c r="D11789" s="27" t="s">
        <v>49</v>
      </c>
      <c r="E11789" s="27" t="s">
        <v>66</v>
      </c>
      <c r="F11789" s="29" t="s">
        <v>50</v>
      </c>
      <c r="G11789" s="27">
        <v>6.0000000000000001E-3</v>
      </c>
      <c r="H11789" s="30">
        <f>VLOOKUP(E11789,UPAH!$C:$F,4,0)</f>
        <v>111000</v>
      </c>
      <c r="I11789" s="31">
        <f t="shared" si="1465"/>
        <v>666</v>
      </c>
    </row>
    <row r="11790" spans="2:13" ht="15" customHeight="1">
      <c r="C11790" s="28"/>
      <c r="D11790" s="28"/>
      <c r="E11790" s="28"/>
      <c r="F11790" s="34" t="s">
        <v>88</v>
      </c>
      <c r="G11790" s="35"/>
      <c r="H11790" s="33"/>
      <c r="I11790" s="32">
        <f>SUM(I11786:I11789)</f>
        <v>8112</v>
      </c>
    </row>
    <row r="11791" spans="2:13" ht="15" customHeight="1">
      <c r="C11791" s="27" t="s">
        <v>80</v>
      </c>
      <c r="D11791" s="27" t="s">
        <v>89</v>
      </c>
      <c r="E11791" s="28"/>
      <c r="F11791" s="28"/>
      <c r="G11791" s="28"/>
      <c r="H11791" s="33"/>
      <c r="I11791" s="28"/>
    </row>
    <row r="11792" spans="2:13" ht="15" customHeight="1">
      <c r="C11792" s="28"/>
      <c r="D11792" s="27" t="s">
        <v>3075</v>
      </c>
      <c r="E11792" s="27" t="s">
        <v>3076</v>
      </c>
      <c r="F11792" s="30" t="str">
        <f>VLOOKUP(E11792,MATERIAL!$C:$F,3,0)</f>
        <v>Batang</v>
      </c>
      <c r="G11792" s="27">
        <v>0.8</v>
      </c>
      <c r="H11792" s="30">
        <f>VLOOKUP(E11792,MATERIAL!$C:$F,4,0)</f>
        <v>16300</v>
      </c>
      <c r="I11792" s="31">
        <f t="shared" ref="I11792:I11800" si="1466">+G11792*H11792</f>
        <v>13040</v>
      </c>
    </row>
    <row r="11793" spans="2:13" ht="15" customHeight="1">
      <c r="C11793" s="28"/>
      <c r="D11793" s="27" t="s">
        <v>3077</v>
      </c>
      <c r="E11793" s="27" t="s">
        <v>3078</v>
      </c>
      <c r="F11793" s="30" t="str">
        <f>VLOOKUP(E11793,MATERIAL!$C:$F,3,0)</f>
        <v>m</v>
      </c>
      <c r="G11793" s="27">
        <v>10</v>
      </c>
      <c r="H11793" s="30">
        <f>VLOOKUP(E11793,MATERIAL!$C:$F,4,0)</f>
        <v>5500</v>
      </c>
      <c r="I11793" s="31">
        <f t="shared" si="1466"/>
        <v>55000</v>
      </c>
    </row>
    <row r="11794" spans="2:13" ht="15" customHeight="1">
      <c r="C11794" s="28"/>
      <c r="D11794" s="27" t="s">
        <v>24</v>
      </c>
      <c r="E11794" s="27" t="s">
        <v>3079</v>
      </c>
      <c r="F11794" s="30" t="str">
        <f>VLOOKUP(E11794,MATERIAL!$C:$F,3,0)</f>
        <v>bh</v>
      </c>
      <c r="G11794" s="27">
        <v>4</v>
      </c>
      <c r="H11794" s="30">
        <f>VLOOKUP(E11794,MATERIAL!$C:$F,4,0)</f>
        <v>1100</v>
      </c>
      <c r="I11794" s="31">
        <f t="shared" si="1466"/>
        <v>4400</v>
      </c>
    </row>
    <row r="11795" spans="2:13" ht="15" customHeight="1">
      <c r="C11795" s="28"/>
      <c r="D11795" s="27" t="s">
        <v>3080</v>
      </c>
      <c r="E11795" s="27" t="s">
        <v>3081</v>
      </c>
      <c r="F11795" s="30" t="str">
        <f>VLOOKUP(E11795,MATERIAL!$C:$F,3,0)</f>
        <v>bh</v>
      </c>
      <c r="G11795" s="27">
        <v>1</v>
      </c>
      <c r="H11795" s="30">
        <f>VLOOKUP(E11795,MATERIAL!$C:$F,4,0)</f>
        <v>8000</v>
      </c>
      <c r="I11795" s="31">
        <f t="shared" si="1466"/>
        <v>8000</v>
      </c>
    </row>
    <row r="11796" spans="2:13" ht="15" customHeight="1">
      <c r="C11796" s="28"/>
      <c r="D11796" s="27" t="s">
        <v>3082</v>
      </c>
      <c r="E11796" s="27" t="s">
        <v>3083</v>
      </c>
      <c r="F11796" s="30" t="str">
        <f>VLOOKUP(E11796,MATERIAL!$C:$F,3,0)</f>
        <v>bh</v>
      </c>
      <c r="G11796" s="27">
        <v>1</v>
      </c>
      <c r="H11796" s="30">
        <f>VLOOKUP(E11796,MATERIAL!$C:$F,4,0)</f>
        <v>21200</v>
      </c>
      <c r="I11796" s="31">
        <f t="shared" si="1466"/>
        <v>21200</v>
      </c>
    </row>
    <row r="11797" spans="2:13" ht="15" customHeight="1">
      <c r="C11797" s="28"/>
      <c r="D11797" s="27" t="s">
        <v>3084</v>
      </c>
      <c r="E11797" s="27" t="s">
        <v>3085</v>
      </c>
      <c r="F11797" s="30" t="str">
        <f>VLOOKUP(E11797,MATERIAL!$C:$F,3,0)</f>
        <v>bh</v>
      </c>
      <c r="G11797" s="27">
        <v>1</v>
      </c>
      <c r="H11797" s="30">
        <f>VLOOKUP(E11797,MATERIAL!$C:$F,4,0)</f>
        <v>37500</v>
      </c>
      <c r="I11797" s="31">
        <f t="shared" si="1466"/>
        <v>37500</v>
      </c>
    </row>
    <row r="11798" spans="2:13" ht="15" customHeight="1">
      <c r="C11798" s="28"/>
      <c r="D11798" s="27" t="s">
        <v>3086</v>
      </c>
      <c r="E11798" s="27" t="s">
        <v>3087</v>
      </c>
      <c r="F11798" s="30" t="str">
        <f>VLOOKUP(E11798,MATERIAL!$C:$F,3,0)</f>
        <v>bh</v>
      </c>
      <c r="G11798" s="27">
        <v>1</v>
      </c>
      <c r="H11798" s="30">
        <f>VLOOKUP(E11798,MATERIAL!$C:$F,4,0)</f>
        <v>10800</v>
      </c>
      <c r="I11798" s="31">
        <f t="shared" si="1466"/>
        <v>10800</v>
      </c>
    </row>
    <row r="11799" spans="2:13" ht="15" customHeight="1">
      <c r="C11799" s="28"/>
      <c r="D11799" s="27" t="s">
        <v>3088</v>
      </c>
      <c r="E11799" s="27" t="s">
        <v>3089</v>
      </c>
      <c r="F11799" s="30" t="str">
        <f>VLOOKUP(E11799,MATERIAL!$C:$F,3,0)</f>
        <v>bh</v>
      </c>
      <c r="G11799" s="27">
        <v>2</v>
      </c>
      <c r="H11799" s="30">
        <f>VLOOKUP(E11799,MATERIAL!$C:$F,4,0)</f>
        <v>75600</v>
      </c>
      <c r="I11799" s="31">
        <f t="shared" si="1466"/>
        <v>151200</v>
      </c>
    </row>
    <row r="11800" spans="2:13" ht="15" customHeight="1">
      <c r="C11800" s="28"/>
      <c r="D11800" s="27" t="s">
        <v>3090</v>
      </c>
      <c r="E11800" s="27" t="s">
        <v>3091</v>
      </c>
      <c r="F11800" s="30" t="str">
        <f>VLOOKUP(E11800,MATERIAL!$C:$F,3,0)</f>
        <v>bh</v>
      </c>
      <c r="G11800" s="27">
        <v>1</v>
      </c>
      <c r="H11800" s="30">
        <f>VLOOKUP(E11800,MATERIAL!$C:$F,4,0)</f>
        <v>3300</v>
      </c>
      <c r="I11800" s="31">
        <f t="shared" si="1466"/>
        <v>3300</v>
      </c>
    </row>
    <row r="11801" spans="2:13" ht="15" customHeight="1">
      <c r="C11801" s="28"/>
      <c r="D11801" s="28"/>
      <c r="E11801" s="28"/>
      <c r="F11801" s="34" t="s">
        <v>90</v>
      </c>
      <c r="G11801" s="35"/>
      <c r="H11801" s="28"/>
      <c r="I11801" s="32">
        <f>SUM(I11792:I11800)</f>
        <v>304440</v>
      </c>
    </row>
    <row r="11802" spans="2:13">
      <c r="C11802" s="27" t="s">
        <v>81</v>
      </c>
      <c r="D11802" s="27" t="s">
        <v>91</v>
      </c>
      <c r="E11802" s="28"/>
      <c r="F11802" s="28"/>
      <c r="G11802" s="28"/>
      <c r="H11802" s="33"/>
      <c r="I11802" s="33"/>
      <c r="M11802" s="21"/>
    </row>
    <row r="11803" spans="2:13">
      <c r="C11803" s="28"/>
      <c r="D11803" s="28"/>
      <c r="E11803" s="28"/>
      <c r="F11803" s="34" t="s">
        <v>92</v>
      </c>
      <c r="G11803" s="35"/>
      <c r="H11803" s="28"/>
      <c r="I11803" s="33"/>
      <c r="M11803" s="21"/>
    </row>
    <row r="11804" spans="2:13" ht="15" customHeight="1">
      <c r="C11804" s="27" t="s">
        <v>82</v>
      </c>
      <c r="D11804" s="27" t="s">
        <v>93</v>
      </c>
      <c r="E11804" s="28"/>
      <c r="F11804" s="28"/>
      <c r="G11804" s="28"/>
      <c r="H11804" s="33"/>
      <c r="I11804" s="36">
        <f>I11790+I11801</f>
        <v>312552</v>
      </c>
    </row>
    <row r="11805" spans="2:13" ht="15" customHeight="1">
      <c r="C11805" s="27" t="s">
        <v>83</v>
      </c>
      <c r="D11805" s="27" t="str">
        <f>+"Overhead &amp; Profit "&amp;$L$3*100&amp;"%"</f>
        <v>Overhead &amp; Profit 9,5%</v>
      </c>
      <c r="E11805" s="28"/>
      <c r="F11805" s="28"/>
      <c r="G11805" s="27">
        <f>$L$3</f>
        <v>9.5000000000000001E-2</v>
      </c>
      <c r="H11805" s="28"/>
      <c r="I11805" s="36">
        <f>G11805*I11804</f>
        <v>29692.44</v>
      </c>
    </row>
    <row r="11806" spans="2:13" ht="15" customHeight="1">
      <c r="B11806" s="37" t="str">
        <f>+$M$22&amp;J11806</f>
        <v>PKL3</v>
      </c>
      <c r="C11806" s="27" t="s">
        <v>1</v>
      </c>
      <c r="D11806" s="27" t="s">
        <v>94</v>
      </c>
      <c r="E11806" s="28"/>
      <c r="F11806" s="28"/>
      <c r="G11806" s="28"/>
      <c r="H11806" s="33"/>
      <c r="I11806" s="36">
        <f>SUM(I11804:I11805)</f>
        <v>342244.44</v>
      </c>
      <c r="J11806" s="21">
        <v>3</v>
      </c>
    </row>
    <row r="11807" spans="2:13" ht="15" customHeight="1">
      <c r="B11807" s="26"/>
    </row>
    <row r="11808" spans="2:13" ht="15" customHeight="1">
      <c r="B11808" s="26"/>
      <c r="C11808" s="21" t="str">
        <f>VLOOKUP(B11831,'REKAP ANALISA'!$C:$G,3,0)</f>
        <v>Memasang 1 Titik Instalasi Lampu SL</v>
      </c>
    </row>
    <row r="11809" spans="3:9" ht="15" customHeight="1">
      <c r="C11809" s="27" t="s">
        <v>0</v>
      </c>
      <c r="D11809" s="27" t="s">
        <v>60</v>
      </c>
      <c r="E11809" s="27" t="s">
        <v>59</v>
      </c>
      <c r="F11809" s="27" t="s">
        <v>61</v>
      </c>
      <c r="G11809" s="27" t="s">
        <v>62</v>
      </c>
      <c r="H11809" s="27" t="s">
        <v>85</v>
      </c>
      <c r="I11809" s="27" t="s">
        <v>86</v>
      </c>
    </row>
    <row r="11810" spans="3:9" ht="15" customHeight="1">
      <c r="C11810" s="27" t="s">
        <v>14</v>
      </c>
      <c r="D11810" s="27" t="s">
        <v>87</v>
      </c>
      <c r="E11810" s="28"/>
      <c r="F11810" s="28"/>
      <c r="G11810" s="28"/>
      <c r="H11810" s="28"/>
      <c r="I11810" s="28"/>
    </row>
    <row r="11811" spans="3:9" ht="15" customHeight="1">
      <c r="C11811" s="28"/>
      <c r="D11811" s="27" t="s">
        <v>53</v>
      </c>
      <c r="E11811" s="27" t="s">
        <v>63</v>
      </c>
      <c r="F11811" s="29" t="s">
        <v>50</v>
      </c>
      <c r="G11811" s="27">
        <v>0.01</v>
      </c>
      <c r="H11811" s="30">
        <f>VLOOKUP(E11811,UPAH!$C:$F,4,0)</f>
        <v>93000</v>
      </c>
      <c r="I11811" s="31">
        <f t="shared" ref="I11811:I11814" si="1467">+G11811*H11811</f>
        <v>930</v>
      </c>
    </row>
    <row r="11812" spans="3:9" ht="15" customHeight="1">
      <c r="C11812" s="28"/>
      <c r="D11812" s="27" t="s">
        <v>56</v>
      </c>
      <c r="E11812" s="27" t="s">
        <v>64</v>
      </c>
      <c r="F11812" s="29" t="s">
        <v>50</v>
      </c>
      <c r="G11812" s="27">
        <v>0.06</v>
      </c>
      <c r="H11812" s="30">
        <f>VLOOKUP(E11812,UPAH!$C:$F,4,0)</f>
        <v>98000</v>
      </c>
      <c r="I11812" s="31">
        <f t="shared" si="1467"/>
        <v>5880</v>
      </c>
    </row>
    <row r="11813" spans="3:9" ht="15" customHeight="1">
      <c r="C11813" s="28"/>
      <c r="D11813" s="27" t="s">
        <v>51</v>
      </c>
      <c r="E11813" s="27" t="s">
        <v>65</v>
      </c>
      <c r="F11813" s="29" t="s">
        <v>50</v>
      </c>
      <c r="G11813" s="27">
        <v>6.0000000000000001E-3</v>
      </c>
      <c r="H11813" s="30">
        <f>VLOOKUP(E11813,UPAH!$C:$F,4,0)</f>
        <v>106000</v>
      </c>
      <c r="I11813" s="31">
        <f t="shared" si="1467"/>
        <v>636</v>
      </c>
    </row>
    <row r="11814" spans="3:9" ht="15" customHeight="1">
      <c r="C11814" s="28"/>
      <c r="D11814" s="27" t="s">
        <v>49</v>
      </c>
      <c r="E11814" s="27" t="s">
        <v>66</v>
      </c>
      <c r="F11814" s="29" t="s">
        <v>50</v>
      </c>
      <c r="G11814" s="27">
        <v>6.0000000000000001E-3</v>
      </c>
      <c r="H11814" s="30">
        <f>VLOOKUP(E11814,UPAH!$C:$F,4,0)</f>
        <v>111000</v>
      </c>
      <c r="I11814" s="31">
        <f t="shared" si="1467"/>
        <v>666</v>
      </c>
    </row>
    <row r="11815" spans="3:9" ht="15" customHeight="1">
      <c r="C11815" s="28"/>
      <c r="D11815" s="28"/>
      <c r="E11815" s="28"/>
      <c r="F11815" s="34" t="s">
        <v>88</v>
      </c>
      <c r="G11815" s="35"/>
      <c r="H11815" s="33"/>
      <c r="I11815" s="32">
        <f>SUM(I11811:I11814)</f>
        <v>8112</v>
      </c>
    </row>
    <row r="11816" spans="3:9" ht="15" customHeight="1">
      <c r="C11816" s="27" t="s">
        <v>80</v>
      </c>
      <c r="D11816" s="27" t="s">
        <v>89</v>
      </c>
      <c r="E11816" s="28"/>
      <c r="F11816" s="28"/>
      <c r="G11816" s="28"/>
      <c r="H11816" s="33"/>
      <c r="I11816" s="28"/>
    </row>
    <row r="11817" spans="3:9" ht="15" customHeight="1">
      <c r="C11817" s="28"/>
      <c r="D11817" s="27" t="s">
        <v>3075</v>
      </c>
      <c r="E11817" s="27" t="s">
        <v>3076</v>
      </c>
      <c r="F11817" s="30" t="str">
        <f>VLOOKUP(E11817,MATERIAL!$C:$F,3,0)</f>
        <v>Batang</v>
      </c>
      <c r="G11817" s="27">
        <v>0.8</v>
      </c>
      <c r="H11817" s="30">
        <f>VLOOKUP(E11817,MATERIAL!$C:$F,4,0)</f>
        <v>16300</v>
      </c>
      <c r="I11817" s="31">
        <f t="shared" ref="I11817:I11825" si="1468">+G11817*H11817</f>
        <v>13040</v>
      </c>
    </row>
    <row r="11818" spans="3:9" ht="15" customHeight="1">
      <c r="C11818" s="28"/>
      <c r="D11818" s="27" t="s">
        <v>3077</v>
      </c>
      <c r="E11818" s="27" t="s">
        <v>3078</v>
      </c>
      <c r="F11818" s="30" t="str">
        <f>VLOOKUP(E11818,MATERIAL!$C:$F,3,0)</f>
        <v>m</v>
      </c>
      <c r="G11818" s="27">
        <v>10</v>
      </c>
      <c r="H11818" s="30">
        <f>VLOOKUP(E11818,MATERIAL!$C:$F,4,0)</f>
        <v>5500</v>
      </c>
      <c r="I11818" s="31">
        <f t="shared" si="1468"/>
        <v>55000</v>
      </c>
    </row>
    <row r="11819" spans="3:9" ht="15" customHeight="1">
      <c r="C11819" s="28"/>
      <c r="D11819" s="27" t="s">
        <v>24</v>
      </c>
      <c r="E11819" s="27" t="s">
        <v>3079</v>
      </c>
      <c r="F11819" s="30" t="str">
        <f>VLOOKUP(E11819,MATERIAL!$C:$F,3,0)</f>
        <v>bh</v>
      </c>
      <c r="G11819" s="27">
        <v>4</v>
      </c>
      <c r="H11819" s="30">
        <f>VLOOKUP(E11819,MATERIAL!$C:$F,4,0)</f>
        <v>1100</v>
      </c>
      <c r="I11819" s="31">
        <f t="shared" si="1468"/>
        <v>4400</v>
      </c>
    </row>
    <row r="11820" spans="3:9" ht="15" customHeight="1">
      <c r="C11820" s="28"/>
      <c r="D11820" s="27" t="s">
        <v>3080</v>
      </c>
      <c r="E11820" s="27" t="s">
        <v>3081</v>
      </c>
      <c r="F11820" s="30" t="str">
        <f>VLOOKUP(E11820,MATERIAL!$C:$F,3,0)</f>
        <v>bh</v>
      </c>
      <c r="G11820" s="27">
        <v>1</v>
      </c>
      <c r="H11820" s="30">
        <f>VLOOKUP(E11820,MATERIAL!$C:$F,4,0)</f>
        <v>8000</v>
      </c>
      <c r="I11820" s="31">
        <f t="shared" si="1468"/>
        <v>8000</v>
      </c>
    </row>
    <row r="11821" spans="3:9" ht="15" customHeight="1">
      <c r="C11821" s="28"/>
      <c r="D11821" s="27" t="s">
        <v>3082</v>
      </c>
      <c r="E11821" s="27" t="s">
        <v>3083</v>
      </c>
      <c r="F11821" s="30" t="str">
        <f>VLOOKUP(E11821,MATERIAL!$C:$F,3,0)</f>
        <v>bh</v>
      </c>
      <c r="G11821" s="27">
        <v>1</v>
      </c>
      <c r="H11821" s="30">
        <f>VLOOKUP(E11821,MATERIAL!$C:$F,4,0)</f>
        <v>21200</v>
      </c>
      <c r="I11821" s="31">
        <f t="shared" si="1468"/>
        <v>21200</v>
      </c>
    </row>
    <row r="11822" spans="3:9" ht="15" customHeight="1">
      <c r="C11822" s="28"/>
      <c r="D11822" s="27" t="s">
        <v>3084</v>
      </c>
      <c r="E11822" s="27" t="s">
        <v>3085</v>
      </c>
      <c r="F11822" s="30" t="str">
        <f>VLOOKUP(E11822,MATERIAL!$C:$F,3,0)</f>
        <v>bh</v>
      </c>
      <c r="G11822" s="27">
        <v>1</v>
      </c>
      <c r="H11822" s="30">
        <f>VLOOKUP(E11822,MATERIAL!$C:$F,4,0)</f>
        <v>37500</v>
      </c>
      <c r="I11822" s="31">
        <f t="shared" si="1468"/>
        <v>37500</v>
      </c>
    </row>
    <row r="11823" spans="3:9" ht="15" customHeight="1">
      <c r="C11823" s="28"/>
      <c r="D11823" s="27" t="s">
        <v>3086</v>
      </c>
      <c r="E11823" s="27" t="s">
        <v>3087</v>
      </c>
      <c r="F11823" s="30" t="str">
        <f>VLOOKUP(E11823,MATERIAL!$C:$F,3,0)</f>
        <v>bh</v>
      </c>
      <c r="G11823" s="27">
        <v>1</v>
      </c>
      <c r="H11823" s="30">
        <f>VLOOKUP(E11823,MATERIAL!$C:$F,4,0)</f>
        <v>10800</v>
      </c>
      <c r="I11823" s="31">
        <f t="shared" si="1468"/>
        <v>10800</v>
      </c>
    </row>
    <row r="11824" spans="3:9" ht="15" customHeight="1">
      <c r="C11824" s="28"/>
      <c r="D11824" s="27" t="s">
        <v>3092</v>
      </c>
      <c r="E11824" s="27" t="s">
        <v>3093</v>
      </c>
      <c r="F11824" s="30" t="str">
        <f>VLOOKUP(E11824,MATERIAL!$C:$F,3,0)</f>
        <v>bh</v>
      </c>
      <c r="G11824" s="27">
        <v>2</v>
      </c>
      <c r="H11824" s="30">
        <f>VLOOKUP(E11824,MATERIAL!$C:$F,4,0)</f>
        <v>59000</v>
      </c>
      <c r="I11824" s="31">
        <f t="shared" si="1468"/>
        <v>118000</v>
      </c>
    </row>
    <row r="11825" spans="2:13" ht="15" customHeight="1">
      <c r="C11825" s="28"/>
      <c r="D11825" s="27" t="s">
        <v>3090</v>
      </c>
      <c r="E11825" s="27" t="s">
        <v>3091</v>
      </c>
      <c r="F11825" s="30" t="str">
        <f>VLOOKUP(E11825,MATERIAL!$C:$F,3,0)</f>
        <v>bh</v>
      </c>
      <c r="G11825" s="27">
        <v>1</v>
      </c>
      <c r="H11825" s="30">
        <f>VLOOKUP(E11825,MATERIAL!$C:$F,4,0)</f>
        <v>3300</v>
      </c>
      <c r="I11825" s="31">
        <f t="shared" si="1468"/>
        <v>3300</v>
      </c>
    </row>
    <row r="11826" spans="2:13" ht="15" customHeight="1">
      <c r="C11826" s="28"/>
      <c r="D11826" s="28"/>
      <c r="E11826" s="28"/>
      <c r="F11826" s="34" t="s">
        <v>90</v>
      </c>
      <c r="G11826" s="35"/>
      <c r="H11826" s="28"/>
      <c r="I11826" s="32">
        <f>SUM(I11817:I11825)</f>
        <v>271240</v>
      </c>
    </row>
    <row r="11827" spans="2:13">
      <c r="C11827" s="27" t="s">
        <v>81</v>
      </c>
      <c r="D11827" s="27" t="s">
        <v>91</v>
      </c>
      <c r="E11827" s="28"/>
      <c r="F11827" s="28"/>
      <c r="G11827" s="28"/>
      <c r="H11827" s="33"/>
      <c r="I11827" s="33"/>
      <c r="M11827" s="21"/>
    </row>
    <row r="11828" spans="2:13">
      <c r="C11828" s="28"/>
      <c r="D11828" s="28"/>
      <c r="E11828" s="28"/>
      <c r="F11828" s="34" t="s">
        <v>92</v>
      </c>
      <c r="G11828" s="35"/>
      <c r="H11828" s="28"/>
      <c r="I11828" s="33"/>
      <c r="M11828" s="21"/>
    </row>
    <row r="11829" spans="2:13" ht="15" customHeight="1">
      <c r="C11829" s="27" t="s">
        <v>82</v>
      </c>
      <c r="D11829" s="27" t="s">
        <v>93</v>
      </c>
      <c r="E11829" s="28"/>
      <c r="F11829" s="28"/>
      <c r="G11829" s="28"/>
      <c r="H11829" s="33"/>
      <c r="I11829" s="36">
        <f>I11815+I11826</f>
        <v>279352</v>
      </c>
    </row>
    <row r="11830" spans="2:13" ht="15" customHeight="1">
      <c r="C11830" s="27" t="s">
        <v>83</v>
      </c>
      <c r="D11830" s="27" t="str">
        <f>+"Overhead &amp; Profit "&amp;$L$3*100&amp;"%"</f>
        <v>Overhead &amp; Profit 9,5%</v>
      </c>
      <c r="E11830" s="28"/>
      <c r="F11830" s="28"/>
      <c r="G11830" s="27">
        <f>$L$3</f>
        <v>9.5000000000000001E-2</v>
      </c>
      <c r="H11830" s="28"/>
      <c r="I11830" s="36">
        <f>G11830*I11829</f>
        <v>26538.44</v>
      </c>
    </row>
    <row r="11831" spans="2:13" ht="15" customHeight="1">
      <c r="B11831" s="37" t="str">
        <f>+$M$22&amp;J11831</f>
        <v>PKL4</v>
      </c>
      <c r="C11831" s="27" t="s">
        <v>1</v>
      </c>
      <c r="D11831" s="27" t="s">
        <v>94</v>
      </c>
      <c r="E11831" s="28"/>
      <c r="F11831" s="28"/>
      <c r="G11831" s="28"/>
      <c r="H11831" s="33"/>
      <c r="I11831" s="36">
        <f>SUM(I11829:I11830)</f>
        <v>305890.44</v>
      </c>
      <c r="J11831" s="21">
        <v>4</v>
      </c>
    </row>
    <row r="11832" spans="2:13" ht="15" customHeight="1">
      <c r="B11832" s="26"/>
    </row>
    <row r="11833" spans="2:13" ht="15" customHeight="1">
      <c r="B11833" s="26"/>
      <c r="C11833" s="21" t="str">
        <f>VLOOKUP(B11856,'REKAP ANALISA'!$C:$G,3,0)</f>
        <v>Memasang 1 Titik Instalasi Lampu XL</v>
      </c>
    </row>
    <row r="11834" spans="2:13" ht="15" customHeight="1">
      <c r="C11834" s="27" t="s">
        <v>0</v>
      </c>
      <c r="D11834" s="27" t="s">
        <v>60</v>
      </c>
      <c r="E11834" s="27" t="s">
        <v>59</v>
      </c>
      <c r="F11834" s="27" t="s">
        <v>61</v>
      </c>
      <c r="G11834" s="27" t="s">
        <v>62</v>
      </c>
      <c r="H11834" s="27" t="s">
        <v>85</v>
      </c>
      <c r="I11834" s="27" t="s">
        <v>86</v>
      </c>
    </row>
    <row r="11835" spans="2:13" ht="15" customHeight="1">
      <c r="C11835" s="27" t="s">
        <v>14</v>
      </c>
      <c r="D11835" s="27" t="s">
        <v>87</v>
      </c>
      <c r="E11835" s="28"/>
      <c r="F11835" s="28"/>
      <c r="G11835" s="28"/>
      <c r="H11835" s="28"/>
      <c r="I11835" s="28"/>
    </row>
    <row r="11836" spans="2:13" ht="15" customHeight="1">
      <c r="C11836" s="28"/>
      <c r="D11836" s="27" t="s">
        <v>53</v>
      </c>
      <c r="E11836" s="27" t="s">
        <v>63</v>
      </c>
      <c r="F11836" s="29" t="s">
        <v>50</v>
      </c>
      <c r="G11836" s="27">
        <v>0.01</v>
      </c>
      <c r="H11836" s="30">
        <f>VLOOKUP(E11836,UPAH!$C:$F,4,0)</f>
        <v>93000</v>
      </c>
      <c r="I11836" s="31">
        <f t="shared" ref="I11836:I11839" si="1469">+G11836*H11836</f>
        <v>930</v>
      </c>
    </row>
    <row r="11837" spans="2:13" ht="15" customHeight="1">
      <c r="C11837" s="28"/>
      <c r="D11837" s="27" t="s">
        <v>56</v>
      </c>
      <c r="E11837" s="27" t="s">
        <v>64</v>
      </c>
      <c r="F11837" s="29" t="s">
        <v>50</v>
      </c>
      <c r="G11837" s="27">
        <v>0.06</v>
      </c>
      <c r="H11837" s="30">
        <f>VLOOKUP(E11837,UPAH!$C:$F,4,0)</f>
        <v>98000</v>
      </c>
      <c r="I11837" s="31">
        <f t="shared" si="1469"/>
        <v>5880</v>
      </c>
    </row>
    <row r="11838" spans="2:13" ht="15" customHeight="1">
      <c r="C11838" s="28"/>
      <c r="D11838" s="27" t="s">
        <v>51</v>
      </c>
      <c r="E11838" s="27" t="s">
        <v>65</v>
      </c>
      <c r="F11838" s="29" t="s">
        <v>50</v>
      </c>
      <c r="G11838" s="27">
        <v>6.0000000000000001E-3</v>
      </c>
      <c r="H11838" s="30">
        <f>VLOOKUP(E11838,UPAH!$C:$F,4,0)</f>
        <v>106000</v>
      </c>
      <c r="I11838" s="31">
        <f t="shared" si="1469"/>
        <v>636</v>
      </c>
    </row>
    <row r="11839" spans="2:13" ht="15" customHeight="1">
      <c r="C11839" s="28"/>
      <c r="D11839" s="27" t="s">
        <v>49</v>
      </c>
      <c r="E11839" s="27" t="s">
        <v>66</v>
      </c>
      <c r="F11839" s="29" t="s">
        <v>50</v>
      </c>
      <c r="G11839" s="27">
        <v>6.0000000000000001E-3</v>
      </c>
      <c r="H11839" s="30">
        <f>VLOOKUP(E11839,UPAH!$C:$F,4,0)</f>
        <v>111000</v>
      </c>
      <c r="I11839" s="31">
        <f t="shared" si="1469"/>
        <v>666</v>
      </c>
    </row>
    <row r="11840" spans="2:13" ht="15" customHeight="1">
      <c r="C11840" s="28"/>
      <c r="D11840" s="28"/>
      <c r="E11840" s="28"/>
      <c r="F11840" s="34" t="s">
        <v>88</v>
      </c>
      <c r="G11840" s="35"/>
      <c r="H11840" s="33"/>
      <c r="I11840" s="32">
        <f>SUM(I11836:I11839)</f>
        <v>8112</v>
      </c>
    </row>
    <row r="11841" spans="2:13" ht="15" customHeight="1">
      <c r="C11841" s="27" t="s">
        <v>80</v>
      </c>
      <c r="D11841" s="27" t="s">
        <v>89</v>
      </c>
      <c r="E11841" s="28"/>
      <c r="F11841" s="28"/>
      <c r="G11841" s="28"/>
      <c r="H11841" s="33"/>
      <c r="I11841" s="28"/>
    </row>
    <row r="11842" spans="2:13" ht="15" customHeight="1">
      <c r="C11842" s="28"/>
      <c r="D11842" s="27" t="s">
        <v>3075</v>
      </c>
      <c r="E11842" s="27" t="s">
        <v>3076</v>
      </c>
      <c r="F11842" s="30" t="str">
        <f>VLOOKUP(E11842,MATERIAL!$C:$F,3,0)</f>
        <v>Batang</v>
      </c>
      <c r="G11842" s="27">
        <v>0.8</v>
      </c>
      <c r="H11842" s="30">
        <f>VLOOKUP(E11842,MATERIAL!$C:$F,4,0)</f>
        <v>16300</v>
      </c>
      <c r="I11842" s="31">
        <f t="shared" ref="I11842:I11850" si="1470">+G11842*H11842</f>
        <v>13040</v>
      </c>
    </row>
    <row r="11843" spans="2:13" ht="15" customHeight="1">
      <c r="C11843" s="28"/>
      <c r="D11843" s="27" t="s">
        <v>3077</v>
      </c>
      <c r="E11843" s="27" t="s">
        <v>3078</v>
      </c>
      <c r="F11843" s="30" t="str">
        <f>VLOOKUP(E11843,MATERIAL!$C:$F,3,0)</f>
        <v>m</v>
      </c>
      <c r="G11843" s="27">
        <v>10</v>
      </c>
      <c r="H11843" s="30">
        <f>VLOOKUP(E11843,MATERIAL!$C:$F,4,0)</f>
        <v>5500</v>
      </c>
      <c r="I11843" s="31">
        <f t="shared" si="1470"/>
        <v>55000</v>
      </c>
    </row>
    <row r="11844" spans="2:13" ht="15" customHeight="1">
      <c r="C11844" s="28"/>
      <c r="D11844" s="27" t="s">
        <v>24</v>
      </c>
      <c r="E11844" s="27" t="s">
        <v>3079</v>
      </c>
      <c r="F11844" s="30" t="str">
        <f>VLOOKUP(E11844,MATERIAL!$C:$F,3,0)</f>
        <v>bh</v>
      </c>
      <c r="G11844" s="27">
        <v>4</v>
      </c>
      <c r="H11844" s="30">
        <f>VLOOKUP(E11844,MATERIAL!$C:$F,4,0)</f>
        <v>1100</v>
      </c>
      <c r="I11844" s="31">
        <f t="shared" si="1470"/>
        <v>4400</v>
      </c>
    </row>
    <row r="11845" spans="2:13" ht="15" customHeight="1">
      <c r="C11845" s="28"/>
      <c r="D11845" s="27" t="s">
        <v>3080</v>
      </c>
      <c r="E11845" s="27" t="s">
        <v>3081</v>
      </c>
      <c r="F11845" s="30" t="str">
        <f>VLOOKUP(E11845,MATERIAL!$C:$F,3,0)</f>
        <v>bh</v>
      </c>
      <c r="G11845" s="27">
        <v>1</v>
      </c>
      <c r="H11845" s="30">
        <f>VLOOKUP(E11845,MATERIAL!$C:$F,4,0)</f>
        <v>8000</v>
      </c>
      <c r="I11845" s="31">
        <f t="shared" si="1470"/>
        <v>8000</v>
      </c>
    </row>
    <row r="11846" spans="2:13" ht="15" customHeight="1">
      <c r="C11846" s="28"/>
      <c r="D11846" s="27" t="s">
        <v>3082</v>
      </c>
      <c r="E11846" s="27" t="s">
        <v>3083</v>
      </c>
      <c r="F11846" s="30" t="str">
        <f>VLOOKUP(E11846,MATERIAL!$C:$F,3,0)</f>
        <v>bh</v>
      </c>
      <c r="G11846" s="27">
        <v>1</v>
      </c>
      <c r="H11846" s="30">
        <f>VLOOKUP(E11846,MATERIAL!$C:$F,4,0)</f>
        <v>21200</v>
      </c>
      <c r="I11846" s="31">
        <f t="shared" si="1470"/>
        <v>21200</v>
      </c>
    </row>
    <row r="11847" spans="2:13" ht="15" customHeight="1">
      <c r="C11847" s="28"/>
      <c r="D11847" s="27" t="s">
        <v>3084</v>
      </c>
      <c r="E11847" s="27" t="s">
        <v>3085</v>
      </c>
      <c r="F11847" s="30" t="str">
        <f>VLOOKUP(E11847,MATERIAL!$C:$F,3,0)</f>
        <v>bh</v>
      </c>
      <c r="G11847" s="27">
        <v>1</v>
      </c>
      <c r="H11847" s="30">
        <f>VLOOKUP(E11847,MATERIAL!$C:$F,4,0)</f>
        <v>37500</v>
      </c>
      <c r="I11847" s="31">
        <f t="shared" si="1470"/>
        <v>37500</v>
      </c>
    </row>
    <row r="11848" spans="2:13" ht="15" customHeight="1">
      <c r="C11848" s="28"/>
      <c r="D11848" s="27" t="s">
        <v>3086</v>
      </c>
      <c r="E11848" s="27" t="s">
        <v>3087</v>
      </c>
      <c r="F11848" s="30" t="str">
        <f>VLOOKUP(E11848,MATERIAL!$C:$F,3,0)</f>
        <v>bh</v>
      </c>
      <c r="G11848" s="27">
        <v>1</v>
      </c>
      <c r="H11848" s="30">
        <f>VLOOKUP(E11848,MATERIAL!$C:$F,4,0)</f>
        <v>10800</v>
      </c>
      <c r="I11848" s="31">
        <f t="shared" si="1470"/>
        <v>10800</v>
      </c>
    </row>
    <row r="11849" spans="2:13" ht="15" customHeight="1">
      <c r="C11849" s="28"/>
      <c r="D11849" s="27" t="s">
        <v>3094</v>
      </c>
      <c r="E11849" s="27" t="s">
        <v>3095</v>
      </c>
      <c r="F11849" s="30" t="str">
        <f>VLOOKUP(E11849,MATERIAL!$C:$F,3,0)</f>
        <v>M'</v>
      </c>
      <c r="G11849" s="27">
        <v>2</v>
      </c>
      <c r="H11849" s="30">
        <f>VLOOKUP(E11849,MATERIAL!$C:$F,4,0)</f>
        <v>69900</v>
      </c>
      <c r="I11849" s="31">
        <f t="shared" si="1470"/>
        <v>139800</v>
      </c>
    </row>
    <row r="11850" spans="2:13" ht="15" customHeight="1">
      <c r="C11850" s="28"/>
      <c r="D11850" s="27" t="s">
        <v>3090</v>
      </c>
      <c r="E11850" s="27" t="s">
        <v>3091</v>
      </c>
      <c r="F11850" s="30" t="str">
        <f>VLOOKUP(E11850,MATERIAL!$C:$F,3,0)</f>
        <v>bh</v>
      </c>
      <c r="G11850" s="27">
        <v>1</v>
      </c>
      <c r="H11850" s="30">
        <f>VLOOKUP(E11850,MATERIAL!$C:$F,4,0)</f>
        <v>3300</v>
      </c>
      <c r="I11850" s="31">
        <f t="shared" si="1470"/>
        <v>3300</v>
      </c>
    </row>
    <row r="11851" spans="2:13" ht="15" customHeight="1">
      <c r="C11851" s="28"/>
      <c r="D11851" s="28"/>
      <c r="E11851" s="28"/>
      <c r="F11851" s="34" t="s">
        <v>90</v>
      </c>
      <c r="G11851" s="35"/>
      <c r="H11851" s="28"/>
      <c r="I11851" s="32">
        <f>SUM(I11842:I11850)</f>
        <v>293040</v>
      </c>
    </row>
    <row r="11852" spans="2:13">
      <c r="C11852" s="27" t="s">
        <v>81</v>
      </c>
      <c r="D11852" s="27" t="s">
        <v>91</v>
      </c>
      <c r="E11852" s="28"/>
      <c r="F11852" s="28"/>
      <c r="G11852" s="28"/>
      <c r="H11852" s="33"/>
      <c r="I11852" s="33"/>
      <c r="M11852" s="21"/>
    </row>
    <row r="11853" spans="2:13">
      <c r="C11853" s="28"/>
      <c r="D11853" s="28"/>
      <c r="E11853" s="28"/>
      <c r="F11853" s="34" t="s">
        <v>92</v>
      </c>
      <c r="G11853" s="35"/>
      <c r="H11853" s="28"/>
      <c r="I11853" s="33"/>
      <c r="M11853" s="21"/>
    </row>
    <row r="11854" spans="2:13" ht="15" customHeight="1">
      <c r="C11854" s="27" t="s">
        <v>82</v>
      </c>
      <c r="D11854" s="27" t="s">
        <v>93</v>
      </c>
      <c r="E11854" s="28"/>
      <c r="F11854" s="28"/>
      <c r="G11854" s="28"/>
      <c r="H11854" s="33"/>
      <c r="I11854" s="36">
        <f>I11840+I11851</f>
        <v>301152</v>
      </c>
    </row>
    <row r="11855" spans="2:13" ht="15" customHeight="1">
      <c r="C11855" s="27" t="s">
        <v>83</v>
      </c>
      <c r="D11855" s="27" t="str">
        <f>+"Overhead &amp; Profit "&amp;$L$3*100&amp;"%"</f>
        <v>Overhead &amp; Profit 9,5%</v>
      </c>
      <c r="E11855" s="28"/>
      <c r="F11855" s="28"/>
      <c r="G11855" s="27">
        <f>$L$3</f>
        <v>9.5000000000000001E-2</v>
      </c>
      <c r="H11855" s="28"/>
      <c r="I11855" s="36">
        <f>G11855*I11854</f>
        <v>28609.439999999999</v>
      </c>
    </row>
    <row r="11856" spans="2:13" ht="15" customHeight="1">
      <c r="B11856" s="37" t="str">
        <f>+$M$22&amp;J11856</f>
        <v>PKL5</v>
      </c>
      <c r="C11856" s="27" t="s">
        <v>1</v>
      </c>
      <c r="D11856" s="27" t="s">
        <v>94</v>
      </c>
      <c r="E11856" s="28"/>
      <c r="F11856" s="28"/>
      <c r="G11856" s="28"/>
      <c r="H11856" s="33"/>
      <c r="I11856" s="36">
        <f>SUM(I11854:I11855)</f>
        <v>329761.44</v>
      </c>
      <c r="J11856" s="21">
        <v>5</v>
      </c>
    </row>
    <row r="11857" spans="2:9" ht="15" customHeight="1">
      <c r="B11857" s="26"/>
    </row>
    <row r="11858" spans="2:9" ht="15" customHeight="1">
      <c r="B11858" s="26"/>
      <c r="C11858" s="21" t="str">
        <f>VLOOKUP(B11881,'REKAP ANALISA'!$C:$G,3,0)</f>
        <v>Memasang 1 Titik Instalasi Lampu Downlight</v>
      </c>
    </row>
    <row r="11859" spans="2:9" ht="15" customHeight="1">
      <c r="C11859" s="27" t="s">
        <v>0</v>
      </c>
      <c r="D11859" s="27" t="s">
        <v>60</v>
      </c>
      <c r="E11859" s="27" t="s">
        <v>59</v>
      </c>
      <c r="F11859" s="27" t="s">
        <v>61</v>
      </c>
      <c r="G11859" s="27" t="s">
        <v>62</v>
      </c>
      <c r="H11859" s="27" t="s">
        <v>85</v>
      </c>
      <c r="I11859" s="27" t="s">
        <v>86</v>
      </c>
    </row>
    <row r="11860" spans="2:9" ht="15" customHeight="1">
      <c r="C11860" s="27" t="s">
        <v>14</v>
      </c>
      <c r="D11860" s="27" t="s">
        <v>87</v>
      </c>
      <c r="E11860" s="28"/>
      <c r="F11860" s="28"/>
      <c r="G11860" s="28"/>
      <c r="H11860" s="28"/>
      <c r="I11860" s="28"/>
    </row>
    <row r="11861" spans="2:9" ht="15" customHeight="1">
      <c r="C11861" s="28"/>
      <c r="D11861" s="27" t="s">
        <v>53</v>
      </c>
      <c r="E11861" s="27" t="s">
        <v>63</v>
      </c>
      <c r="F11861" s="29" t="s">
        <v>50</v>
      </c>
      <c r="G11861" s="27">
        <v>0.01</v>
      </c>
      <c r="H11861" s="30">
        <f>VLOOKUP(E11861,UPAH!$C:$F,4,0)</f>
        <v>93000</v>
      </c>
      <c r="I11861" s="31">
        <f t="shared" ref="I11861:I11864" si="1471">+G11861*H11861</f>
        <v>930</v>
      </c>
    </row>
    <row r="11862" spans="2:9" ht="15" customHeight="1">
      <c r="C11862" s="28"/>
      <c r="D11862" s="27" t="s">
        <v>56</v>
      </c>
      <c r="E11862" s="27" t="s">
        <v>64</v>
      </c>
      <c r="F11862" s="29" t="s">
        <v>50</v>
      </c>
      <c r="G11862" s="27">
        <v>0.06</v>
      </c>
      <c r="H11862" s="30">
        <f>VLOOKUP(E11862,UPAH!$C:$F,4,0)</f>
        <v>98000</v>
      </c>
      <c r="I11862" s="31">
        <f t="shared" si="1471"/>
        <v>5880</v>
      </c>
    </row>
    <row r="11863" spans="2:9" ht="15" customHeight="1">
      <c r="C11863" s="28"/>
      <c r="D11863" s="27" t="s">
        <v>51</v>
      </c>
      <c r="E11863" s="27" t="s">
        <v>65</v>
      </c>
      <c r="F11863" s="29" t="s">
        <v>50</v>
      </c>
      <c r="G11863" s="27">
        <v>6.0000000000000001E-3</v>
      </c>
      <c r="H11863" s="30">
        <f>VLOOKUP(E11863,UPAH!$C:$F,4,0)</f>
        <v>106000</v>
      </c>
      <c r="I11863" s="31">
        <f t="shared" si="1471"/>
        <v>636</v>
      </c>
    </row>
    <row r="11864" spans="2:9" ht="15" customHeight="1">
      <c r="C11864" s="28"/>
      <c r="D11864" s="27" t="s">
        <v>49</v>
      </c>
      <c r="E11864" s="27" t="s">
        <v>66</v>
      </c>
      <c r="F11864" s="29" t="s">
        <v>50</v>
      </c>
      <c r="G11864" s="27">
        <v>6.0000000000000001E-3</v>
      </c>
      <c r="H11864" s="30">
        <f>VLOOKUP(E11864,UPAH!$C:$F,4,0)</f>
        <v>111000</v>
      </c>
      <c r="I11864" s="31">
        <f t="shared" si="1471"/>
        <v>666</v>
      </c>
    </row>
    <row r="11865" spans="2:9" ht="15" customHeight="1">
      <c r="C11865" s="28"/>
      <c r="D11865" s="28"/>
      <c r="E11865" s="28"/>
      <c r="F11865" s="34" t="s">
        <v>88</v>
      </c>
      <c r="G11865" s="35"/>
      <c r="H11865" s="33"/>
      <c r="I11865" s="32">
        <f>SUM(I11861:I11864)</f>
        <v>8112</v>
      </c>
    </row>
    <row r="11866" spans="2:9" ht="15" customHeight="1">
      <c r="C11866" s="27" t="s">
        <v>80</v>
      </c>
      <c r="D11866" s="27" t="s">
        <v>89</v>
      </c>
      <c r="E11866" s="28"/>
      <c r="F11866" s="28"/>
      <c r="G11866" s="28"/>
      <c r="H11866" s="33"/>
      <c r="I11866" s="28"/>
    </row>
    <row r="11867" spans="2:9" ht="15" customHeight="1">
      <c r="C11867" s="28"/>
      <c r="D11867" s="27" t="s">
        <v>3075</v>
      </c>
      <c r="E11867" s="27" t="s">
        <v>3076</v>
      </c>
      <c r="F11867" s="30" t="str">
        <f>VLOOKUP(E11867,MATERIAL!$C:$F,3,0)</f>
        <v>Batang</v>
      </c>
      <c r="G11867" s="27">
        <v>0.8</v>
      </c>
      <c r="H11867" s="30">
        <f>VLOOKUP(E11867,MATERIAL!$C:$F,4,0)</f>
        <v>16300</v>
      </c>
      <c r="I11867" s="31">
        <f t="shared" ref="I11867:I11875" si="1472">+G11867*H11867</f>
        <v>13040</v>
      </c>
    </row>
    <row r="11868" spans="2:9" ht="15" customHeight="1">
      <c r="C11868" s="28"/>
      <c r="D11868" s="27" t="s">
        <v>3077</v>
      </c>
      <c r="E11868" s="27" t="s">
        <v>3078</v>
      </c>
      <c r="F11868" s="30" t="str">
        <f>VLOOKUP(E11868,MATERIAL!$C:$F,3,0)</f>
        <v>m</v>
      </c>
      <c r="G11868" s="27">
        <v>10</v>
      </c>
      <c r="H11868" s="30">
        <f>VLOOKUP(E11868,MATERIAL!$C:$F,4,0)</f>
        <v>5500</v>
      </c>
      <c r="I11868" s="31">
        <f t="shared" si="1472"/>
        <v>55000</v>
      </c>
    </row>
    <row r="11869" spans="2:9" ht="15" customHeight="1">
      <c r="C11869" s="28"/>
      <c r="D11869" s="27" t="s">
        <v>24</v>
      </c>
      <c r="E11869" s="27" t="s">
        <v>3079</v>
      </c>
      <c r="F11869" s="30" t="str">
        <f>VLOOKUP(E11869,MATERIAL!$C:$F,3,0)</f>
        <v>bh</v>
      </c>
      <c r="G11869" s="27">
        <v>4</v>
      </c>
      <c r="H11869" s="30">
        <f>VLOOKUP(E11869,MATERIAL!$C:$F,4,0)</f>
        <v>1100</v>
      </c>
      <c r="I11869" s="31">
        <f t="shared" si="1472"/>
        <v>4400</v>
      </c>
    </row>
    <row r="11870" spans="2:9" ht="15" customHeight="1">
      <c r="C11870" s="28"/>
      <c r="D11870" s="27" t="s">
        <v>3080</v>
      </c>
      <c r="E11870" s="27" t="s">
        <v>3081</v>
      </c>
      <c r="F11870" s="30" t="str">
        <f>VLOOKUP(E11870,MATERIAL!$C:$F,3,0)</f>
        <v>bh</v>
      </c>
      <c r="G11870" s="27">
        <v>1</v>
      </c>
      <c r="H11870" s="30">
        <f>VLOOKUP(E11870,MATERIAL!$C:$F,4,0)</f>
        <v>8000</v>
      </c>
      <c r="I11870" s="31">
        <f t="shared" si="1472"/>
        <v>8000</v>
      </c>
    </row>
    <row r="11871" spans="2:9" ht="15" customHeight="1">
      <c r="C11871" s="28"/>
      <c r="D11871" s="27" t="s">
        <v>3082</v>
      </c>
      <c r="E11871" s="27" t="s">
        <v>3083</v>
      </c>
      <c r="F11871" s="30" t="str">
        <f>VLOOKUP(E11871,MATERIAL!$C:$F,3,0)</f>
        <v>bh</v>
      </c>
      <c r="G11871" s="27">
        <v>1</v>
      </c>
      <c r="H11871" s="30">
        <f>VLOOKUP(E11871,MATERIAL!$C:$F,4,0)</f>
        <v>21200</v>
      </c>
      <c r="I11871" s="31">
        <f t="shared" si="1472"/>
        <v>21200</v>
      </c>
    </row>
    <row r="11872" spans="2:9" ht="15" customHeight="1">
      <c r="C11872" s="28"/>
      <c r="D11872" s="27" t="s">
        <v>3084</v>
      </c>
      <c r="E11872" s="27" t="s">
        <v>3085</v>
      </c>
      <c r="F11872" s="30" t="str">
        <f>VLOOKUP(E11872,MATERIAL!$C:$F,3,0)</f>
        <v>bh</v>
      </c>
      <c r="G11872" s="27">
        <v>1</v>
      </c>
      <c r="H11872" s="30">
        <f>VLOOKUP(E11872,MATERIAL!$C:$F,4,0)</f>
        <v>37500</v>
      </c>
      <c r="I11872" s="31">
        <f t="shared" si="1472"/>
        <v>37500</v>
      </c>
    </row>
    <row r="11873" spans="2:13" ht="15" customHeight="1">
      <c r="C11873" s="28"/>
      <c r="D11873" s="27" t="s">
        <v>3086</v>
      </c>
      <c r="E11873" s="27" t="s">
        <v>3087</v>
      </c>
      <c r="F11873" s="30" t="str">
        <f>VLOOKUP(E11873,MATERIAL!$C:$F,3,0)</f>
        <v>bh</v>
      </c>
      <c r="G11873" s="27">
        <v>1</v>
      </c>
      <c r="H11873" s="30">
        <f>VLOOKUP(E11873,MATERIAL!$C:$F,4,0)</f>
        <v>10800</v>
      </c>
      <c r="I11873" s="31">
        <f t="shared" si="1472"/>
        <v>10800</v>
      </c>
    </row>
    <row r="11874" spans="2:13" ht="15" customHeight="1">
      <c r="C11874" s="28"/>
      <c r="D11874" s="27" t="s">
        <v>3096</v>
      </c>
      <c r="E11874" s="27" t="s">
        <v>3097</v>
      </c>
      <c r="F11874" s="30" t="str">
        <f>VLOOKUP(E11874,MATERIAL!$C:$F,3,0)</f>
        <v>M'</v>
      </c>
      <c r="G11874" s="27">
        <v>1</v>
      </c>
      <c r="H11874" s="30">
        <f>VLOOKUP(E11874,MATERIAL!$C:$F,4,0)</f>
        <v>92200</v>
      </c>
      <c r="I11874" s="31">
        <f t="shared" si="1472"/>
        <v>92200</v>
      </c>
    </row>
    <row r="11875" spans="2:13" ht="15" customHeight="1">
      <c r="C11875" s="28"/>
      <c r="D11875" s="27" t="s">
        <v>3090</v>
      </c>
      <c r="E11875" s="27" t="s">
        <v>3091</v>
      </c>
      <c r="F11875" s="30" t="str">
        <f>VLOOKUP(E11875,MATERIAL!$C:$F,3,0)</f>
        <v>bh</v>
      </c>
      <c r="G11875" s="27">
        <v>1</v>
      </c>
      <c r="H11875" s="30">
        <f>VLOOKUP(E11875,MATERIAL!$C:$F,4,0)</f>
        <v>3300</v>
      </c>
      <c r="I11875" s="31">
        <f t="shared" si="1472"/>
        <v>3300</v>
      </c>
    </row>
    <row r="11876" spans="2:13" ht="15" customHeight="1">
      <c r="C11876" s="28"/>
      <c r="D11876" s="28"/>
      <c r="E11876" s="28"/>
      <c r="F11876" s="34" t="s">
        <v>90</v>
      </c>
      <c r="G11876" s="35"/>
      <c r="H11876" s="28"/>
      <c r="I11876" s="32">
        <f>SUM(I11867:I11875)</f>
        <v>245440</v>
      </c>
    </row>
    <row r="11877" spans="2:13">
      <c r="C11877" s="27" t="s">
        <v>81</v>
      </c>
      <c r="D11877" s="27" t="s">
        <v>91</v>
      </c>
      <c r="E11877" s="28"/>
      <c r="F11877" s="28"/>
      <c r="G11877" s="28"/>
      <c r="H11877" s="33"/>
      <c r="I11877" s="33"/>
      <c r="M11877" s="21"/>
    </row>
    <row r="11878" spans="2:13">
      <c r="C11878" s="28"/>
      <c r="D11878" s="28"/>
      <c r="E11878" s="28"/>
      <c r="F11878" s="34" t="s">
        <v>92</v>
      </c>
      <c r="G11878" s="35"/>
      <c r="H11878" s="28"/>
      <c r="I11878" s="33"/>
      <c r="M11878" s="21"/>
    </row>
    <row r="11879" spans="2:13" ht="15" customHeight="1">
      <c r="C11879" s="27" t="s">
        <v>82</v>
      </c>
      <c r="D11879" s="27" t="s">
        <v>93</v>
      </c>
      <c r="E11879" s="28"/>
      <c r="F11879" s="28"/>
      <c r="G11879" s="28"/>
      <c r="H11879" s="33"/>
      <c r="I11879" s="36">
        <f>I11865+I11876</f>
        <v>253552</v>
      </c>
    </row>
    <row r="11880" spans="2:13" ht="15" customHeight="1">
      <c r="C11880" s="27" t="s">
        <v>83</v>
      </c>
      <c r="D11880" s="27" t="str">
        <f>+"Overhead &amp; Profit "&amp;$L$3*100&amp;"%"</f>
        <v>Overhead &amp; Profit 9,5%</v>
      </c>
      <c r="E11880" s="28"/>
      <c r="F11880" s="28"/>
      <c r="G11880" s="27">
        <f>$L$3</f>
        <v>9.5000000000000001E-2</v>
      </c>
      <c r="H11880" s="28"/>
      <c r="I11880" s="36">
        <f>G11880*I11879</f>
        <v>24087.439999999999</v>
      </c>
    </row>
    <row r="11881" spans="2:13" ht="15" customHeight="1">
      <c r="B11881" s="37" t="str">
        <f>+$M$22&amp;J11881</f>
        <v>PKL6</v>
      </c>
      <c r="C11881" s="27" t="s">
        <v>1</v>
      </c>
      <c r="D11881" s="27" t="s">
        <v>94</v>
      </c>
      <c r="E11881" s="28"/>
      <c r="F11881" s="28"/>
      <c r="G11881" s="28"/>
      <c r="H11881" s="33"/>
      <c r="I11881" s="36">
        <f>SUM(I11879:I11880)</f>
        <v>277639.44</v>
      </c>
      <c r="J11881" s="21">
        <v>6</v>
      </c>
    </row>
    <row r="11882" spans="2:13" ht="15" customHeight="1">
      <c r="B11882" s="26"/>
    </row>
    <row r="11883" spans="2:13" ht="15" customHeight="1">
      <c r="B11883" s="26"/>
      <c r="C11883" s="21" t="str">
        <f>VLOOKUP(B11905,'REKAP ANALISA'!$C:$G,3,0)</f>
        <v>Memasang AC Ukuran 0.5 PK s/d 1 PK</v>
      </c>
    </row>
    <row r="11884" spans="2:13" ht="15" customHeight="1">
      <c r="C11884" s="27" t="s">
        <v>0</v>
      </c>
      <c r="D11884" s="27" t="s">
        <v>60</v>
      </c>
      <c r="E11884" s="27" t="s">
        <v>59</v>
      </c>
      <c r="F11884" s="27" t="s">
        <v>61</v>
      </c>
      <c r="G11884" s="27" t="s">
        <v>62</v>
      </c>
      <c r="H11884" s="27" t="s">
        <v>85</v>
      </c>
      <c r="I11884" s="27" t="s">
        <v>86</v>
      </c>
    </row>
    <row r="11885" spans="2:13" ht="15" customHeight="1">
      <c r="C11885" s="27" t="s">
        <v>14</v>
      </c>
      <c r="D11885" s="27" t="s">
        <v>87</v>
      </c>
      <c r="E11885" s="28"/>
      <c r="F11885" s="28"/>
      <c r="G11885" s="28"/>
      <c r="H11885" s="28"/>
      <c r="I11885" s="28"/>
    </row>
    <row r="11886" spans="2:13" ht="15" customHeight="1">
      <c r="C11886" s="28"/>
      <c r="D11886" s="27" t="s">
        <v>53</v>
      </c>
      <c r="E11886" s="27" t="s">
        <v>63</v>
      </c>
      <c r="F11886" s="29" t="s">
        <v>50</v>
      </c>
      <c r="G11886" s="27">
        <v>0.2</v>
      </c>
      <c r="H11886" s="30">
        <f>VLOOKUP(E11886,UPAH!$C:$F,4,0)</f>
        <v>93000</v>
      </c>
      <c r="I11886" s="31">
        <f t="shared" ref="I11886:I11889" si="1473">+G11886*H11886</f>
        <v>18600</v>
      </c>
    </row>
    <row r="11887" spans="2:13" ht="15" customHeight="1">
      <c r="C11887" s="28"/>
      <c r="D11887" s="27" t="s">
        <v>56</v>
      </c>
      <c r="E11887" s="27" t="s">
        <v>64</v>
      </c>
      <c r="F11887" s="29" t="s">
        <v>50</v>
      </c>
      <c r="G11887" s="27">
        <v>0.1</v>
      </c>
      <c r="H11887" s="30">
        <f>VLOOKUP(E11887,UPAH!$C:$F,4,0)</f>
        <v>98000</v>
      </c>
      <c r="I11887" s="31">
        <f t="shared" si="1473"/>
        <v>9800</v>
      </c>
    </row>
    <row r="11888" spans="2:13" ht="15" customHeight="1">
      <c r="C11888" s="28"/>
      <c r="D11888" s="27" t="s">
        <v>51</v>
      </c>
      <c r="E11888" s="27" t="s">
        <v>65</v>
      </c>
      <c r="F11888" s="29" t="s">
        <v>50</v>
      </c>
      <c r="G11888" s="27">
        <v>6.0000000000000001E-3</v>
      </c>
      <c r="H11888" s="30">
        <f>VLOOKUP(E11888,UPAH!$C:$F,4,0)</f>
        <v>106000</v>
      </c>
      <c r="I11888" s="31">
        <f t="shared" si="1473"/>
        <v>636</v>
      </c>
    </row>
    <row r="11889" spans="3:13" ht="15" customHeight="1">
      <c r="C11889" s="28"/>
      <c r="D11889" s="27" t="s">
        <v>49</v>
      </c>
      <c r="E11889" s="27" t="s">
        <v>66</v>
      </c>
      <c r="F11889" s="29" t="s">
        <v>50</v>
      </c>
      <c r="G11889" s="27">
        <v>6.0000000000000001E-3</v>
      </c>
      <c r="H11889" s="30">
        <f>VLOOKUP(E11889,UPAH!$C:$F,4,0)</f>
        <v>111000</v>
      </c>
      <c r="I11889" s="31">
        <f t="shared" si="1473"/>
        <v>666</v>
      </c>
    </row>
    <row r="11890" spans="3:13" ht="15" customHeight="1">
      <c r="C11890" s="28"/>
      <c r="D11890" s="28"/>
      <c r="E11890" s="28"/>
      <c r="F11890" s="34" t="s">
        <v>88</v>
      </c>
      <c r="G11890" s="35"/>
      <c r="H11890" s="33"/>
      <c r="I11890" s="32">
        <f>SUM(I11886:I11889)</f>
        <v>29702</v>
      </c>
    </row>
    <row r="11891" spans="3:13" ht="15" customHeight="1">
      <c r="C11891" s="27" t="s">
        <v>80</v>
      </c>
      <c r="D11891" s="27" t="s">
        <v>89</v>
      </c>
      <c r="E11891" s="28"/>
      <c r="F11891" s="28"/>
      <c r="G11891" s="28"/>
      <c r="H11891" s="33"/>
      <c r="I11891" s="28"/>
    </row>
    <row r="11892" spans="3:13" ht="15" customHeight="1">
      <c r="C11892" s="28"/>
      <c r="D11892" s="27" t="s">
        <v>3098</v>
      </c>
      <c r="E11892" s="27" t="s">
        <v>3099</v>
      </c>
      <c r="F11892" s="30" t="str">
        <f>VLOOKUP(E11892,MATERIAL!$C:$F,3,0)</f>
        <v>Bh</v>
      </c>
      <c r="G11892" s="27">
        <v>1</v>
      </c>
      <c r="H11892" s="30">
        <f>VLOOKUP(E11892,MATERIAL!$C:$F,4,0)</f>
        <v>4326000</v>
      </c>
      <c r="I11892" s="31">
        <f t="shared" ref="I11892:I11899" si="1474">+G11892*H11892</f>
        <v>4326000</v>
      </c>
    </row>
    <row r="11893" spans="3:13" ht="15" customHeight="1">
      <c r="C11893" s="28"/>
      <c r="D11893" s="27" t="s">
        <v>3100</v>
      </c>
      <c r="E11893" s="27" t="s">
        <v>3101</v>
      </c>
      <c r="F11893" s="30" t="str">
        <f>VLOOKUP(E11893,MATERIAL!$C:$F,3,0)</f>
        <v>Batang</v>
      </c>
      <c r="G11893" s="27">
        <v>1</v>
      </c>
      <c r="H11893" s="30">
        <f>VLOOKUP(E11893,MATERIAL!$C:$F,4,0)</f>
        <v>16100</v>
      </c>
      <c r="I11893" s="31">
        <f t="shared" si="1474"/>
        <v>16100</v>
      </c>
    </row>
    <row r="11894" spans="3:13" ht="15" customHeight="1">
      <c r="C11894" s="28"/>
      <c r="D11894" s="27" t="s">
        <v>3102</v>
      </c>
      <c r="E11894" s="27" t="s">
        <v>3103</v>
      </c>
      <c r="F11894" s="30" t="str">
        <f>VLOOKUP(E11894,MATERIAL!$C:$F,3,0)</f>
        <v>bh</v>
      </c>
      <c r="G11894" s="27">
        <v>1</v>
      </c>
      <c r="H11894" s="30">
        <f>VLOOKUP(E11894,MATERIAL!$C:$F,4,0)</f>
        <v>37300</v>
      </c>
      <c r="I11894" s="31">
        <f t="shared" si="1474"/>
        <v>37300</v>
      </c>
    </row>
    <row r="11895" spans="3:13" ht="15" customHeight="1">
      <c r="C11895" s="28"/>
      <c r="D11895" s="27" t="s">
        <v>3104</v>
      </c>
      <c r="E11895" s="27" t="s">
        <v>3105</v>
      </c>
      <c r="F11895" s="30" t="str">
        <f>VLOOKUP(E11895,MATERIAL!$C:$F,3,0)</f>
        <v>bh</v>
      </c>
      <c r="G11895" s="27">
        <v>1</v>
      </c>
      <c r="H11895" s="30">
        <f>VLOOKUP(E11895,MATERIAL!$C:$F,4,0)</f>
        <v>26800</v>
      </c>
      <c r="I11895" s="31">
        <f t="shared" si="1474"/>
        <v>26800</v>
      </c>
    </row>
    <row r="11896" spans="3:13" ht="15" customHeight="1">
      <c r="C11896" s="28"/>
      <c r="D11896" s="27" t="s">
        <v>3106</v>
      </c>
      <c r="E11896" s="27" t="s">
        <v>3107</v>
      </c>
      <c r="F11896" s="30" t="str">
        <f>VLOOKUP(E11896,MATERIAL!$C:$F,3,0)</f>
        <v>m</v>
      </c>
      <c r="G11896" s="27">
        <v>1</v>
      </c>
      <c r="H11896" s="30">
        <f>VLOOKUP(E11896,MATERIAL!$C:$F,4,0)</f>
        <v>5300</v>
      </c>
      <c r="I11896" s="31">
        <f t="shared" si="1474"/>
        <v>5300</v>
      </c>
    </row>
    <row r="11897" spans="3:13" ht="15" customHeight="1">
      <c r="C11897" s="28"/>
      <c r="D11897" s="27" t="s">
        <v>3108</v>
      </c>
      <c r="E11897" s="27" t="s">
        <v>3109</v>
      </c>
      <c r="F11897" s="30" t="str">
        <f>VLOOKUP(E11897,MATERIAL!$C:$F,3,0)</f>
        <v>bh</v>
      </c>
      <c r="G11897" s="27">
        <v>1</v>
      </c>
      <c r="H11897" s="30">
        <f>VLOOKUP(E11897,MATERIAL!$C:$F,4,0)</f>
        <v>47700</v>
      </c>
      <c r="I11897" s="31">
        <f t="shared" si="1474"/>
        <v>47700</v>
      </c>
    </row>
    <row r="11898" spans="3:13" ht="15" customHeight="1">
      <c r="C11898" s="28"/>
      <c r="D11898" s="27" t="s">
        <v>3110</v>
      </c>
      <c r="E11898" s="27" t="s">
        <v>3111</v>
      </c>
      <c r="F11898" s="30" t="str">
        <f>VLOOKUP(E11898,MATERIAL!$C:$F,3,0)</f>
        <v>bh</v>
      </c>
      <c r="G11898" s="27">
        <v>1</v>
      </c>
      <c r="H11898" s="30">
        <f>VLOOKUP(E11898,MATERIAL!$C:$F,4,0)</f>
        <v>26800</v>
      </c>
      <c r="I11898" s="31">
        <f t="shared" si="1474"/>
        <v>26800</v>
      </c>
    </row>
    <row r="11899" spans="3:13" ht="15" customHeight="1">
      <c r="C11899" s="28"/>
      <c r="D11899" s="27" t="s">
        <v>3112</v>
      </c>
      <c r="E11899" s="27" t="s">
        <v>3113</v>
      </c>
      <c r="F11899" s="30" t="str">
        <f>VLOOKUP(E11899,MATERIAL!$C:$F,3,0)</f>
        <v>bh</v>
      </c>
      <c r="G11899" s="27">
        <v>1</v>
      </c>
      <c r="H11899" s="30">
        <f>VLOOKUP(E11899,MATERIAL!$C:$F,4,0)</f>
        <v>16200</v>
      </c>
      <c r="I11899" s="31">
        <f t="shared" si="1474"/>
        <v>16200</v>
      </c>
    </row>
    <row r="11900" spans="3:13" ht="15" customHeight="1">
      <c r="C11900" s="28"/>
      <c r="D11900" s="28"/>
      <c r="E11900" s="28"/>
      <c r="F11900" s="34" t="s">
        <v>90</v>
      </c>
      <c r="G11900" s="35"/>
      <c r="H11900" s="28"/>
      <c r="I11900" s="32">
        <f>SUM(I11892:I11899)</f>
        <v>4502200</v>
      </c>
    </row>
    <row r="11901" spans="3:13" ht="15" customHeight="1">
      <c r="C11901" s="27" t="s">
        <v>81</v>
      </c>
      <c r="D11901" s="27" t="s">
        <v>91</v>
      </c>
      <c r="E11901" s="28"/>
      <c r="F11901" s="28"/>
      <c r="G11901" s="28"/>
      <c r="H11901" s="33"/>
      <c r="I11901" s="33"/>
      <c r="L11901" s="21" t="s">
        <v>72</v>
      </c>
    </row>
    <row r="11902" spans="3:13">
      <c r="C11902" s="28"/>
      <c r="D11902" s="28"/>
      <c r="E11902" s="28"/>
      <c r="F11902" s="34" t="s">
        <v>92</v>
      </c>
      <c r="G11902" s="35"/>
      <c r="H11902" s="28"/>
      <c r="I11902" s="33"/>
      <c r="M11902" s="21"/>
    </row>
    <row r="11903" spans="3:13">
      <c r="C11903" s="27" t="s">
        <v>82</v>
      </c>
      <c r="D11903" s="27" t="s">
        <v>93</v>
      </c>
      <c r="E11903" s="28"/>
      <c r="F11903" s="28"/>
      <c r="G11903" s="28"/>
      <c r="H11903" s="33"/>
      <c r="I11903" s="36">
        <f>I11890+I11900</f>
        <v>4531902</v>
      </c>
      <c r="M11903" s="21"/>
    </row>
    <row r="11904" spans="3:13" ht="15" customHeight="1">
      <c r="C11904" s="27" t="s">
        <v>83</v>
      </c>
      <c r="D11904" s="27" t="str">
        <f>+"Overhead &amp; Profit "&amp;$L$3*100&amp;"%"</f>
        <v>Overhead &amp; Profit 9,5%</v>
      </c>
      <c r="E11904" s="28"/>
      <c r="F11904" s="28"/>
      <c r="G11904" s="27">
        <f>$L$3</f>
        <v>9.5000000000000001E-2</v>
      </c>
      <c r="H11904" s="28"/>
      <c r="I11904" s="36">
        <f>G11904*I11903</f>
        <v>430530.69</v>
      </c>
    </row>
    <row r="11905" spans="2:10" ht="15" customHeight="1">
      <c r="B11905" s="37" t="str">
        <f>+$M$22&amp;J11905</f>
        <v>PKL7</v>
      </c>
      <c r="C11905" s="27" t="s">
        <v>1</v>
      </c>
      <c r="D11905" s="27" t="s">
        <v>94</v>
      </c>
      <c r="E11905" s="28"/>
      <c r="F11905" s="28"/>
      <c r="G11905" s="28"/>
      <c r="H11905" s="33"/>
      <c r="I11905" s="36">
        <f>SUM(I11903:I11904)</f>
        <v>4962432.6900000004</v>
      </c>
      <c r="J11905" s="21">
        <v>7</v>
      </c>
    </row>
    <row r="11906" spans="2:10" ht="15" customHeight="1">
      <c r="B11906" s="26"/>
    </row>
    <row r="11907" spans="2:10" ht="15" customHeight="1">
      <c r="B11907" s="26"/>
      <c r="C11907" s="21" t="str">
        <f>VLOOKUP(B11929,'REKAP ANALISA'!$C:$G,3,0)</f>
        <v>Memasang AC Ukuran 1.5 PK s/d 2 PK</v>
      </c>
    </row>
    <row r="11908" spans="2:10" ht="15" customHeight="1">
      <c r="C11908" s="27" t="s">
        <v>0</v>
      </c>
      <c r="D11908" s="27" t="s">
        <v>60</v>
      </c>
      <c r="E11908" s="27" t="s">
        <v>59</v>
      </c>
      <c r="F11908" s="27" t="s">
        <v>61</v>
      </c>
      <c r="G11908" s="27" t="s">
        <v>62</v>
      </c>
      <c r="H11908" s="27" t="s">
        <v>85</v>
      </c>
      <c r="I11908" s="27" t="s">
        <v>86</v>
      </c>
    </row>
    <row r="11909" spans="2:10" ht="15" customHeight="1">
      <c r="C11909" s="27" t="s">
        <v>14</v>
      </c>
      <c r="D11909" s="27" t="s">
        <v>87</v>
      </c>
      <c r="E11909" s="28"/>
      <c r="F11909" s="28"/>
      <c r="G11909" s="28"/>
      <c r="H11909" s="28"/>
      <c r="I11909" s="28"/>
    </row>
    <row r="11910" spans="2:10" ht="15" customHeight="1">
      <c r="C11910" s="28"/>
      <c r="D11910" s="27" t="s">
        <v>53</v>
      </c>
      <c r="E11910" s="27" t="s">
        <v>63</v>
      </c>
      <c r="F11910" s="29" t="s">
        <v>50</v>
      </c>
      <c r="G11910" s="27">
        <v>0.2</v>
      </c>
      <c r="H11910" s="30">
        <f>VLOOKUP(E11910,UPAH!$C:$F,4,0)</f>
        <v>93000</v>
      </c>
      <c r="I11910" s="31">
        <f t="shared" ref="I11910:I11913" si="1475">+G11910*H11910</f>
        <v>18600</v>
      </c>
    </row>
    <row r="11911" spans="2:10" ht="15" customHeight="1">
      <c r="C11911" s="28"/>
      <c r="D11911" s="27" t="s">
        <v>56</v>
      </c>
      <c r="E11911" s="27" t="s">
        <v>64</v>
      </c>
      <c r="F11911" s="29" t="s">
        <v>50</v>
      </c>
      <c r="G11911" s="27">
        <v>0.1</v>
      </c>
      <c r="H11911" s="30">
        <f>VLOOKUP(E11911,UPAH!$C:$F,4,0)</f>
        <v>98000</v>
      </c>
      <c r="I11911" s="31">
        <f t="shared" si="1475"/>
        <v>9800</v>
      </c>
    </row>
    <row r="11912" spans="2:10" ht="15" customHeight="1">
      <c r="C11912" s="28"/>
      <c r="D11912" s="27" t="s">
        <v>51</v>
      </c>
      <c r="E11912" s="27" t="s">
        <v>65</v>
      </c>
      <c r="F11912" s="29" t="s">
        <v>50</v>
      </c>
      <c r="G11912" s="27">
        <v>6.0000000000000001E-3</v>
      </c>
      <c r="H11912" s="30">
        <f>VLOOKUP(E11912,UPAH!$C:$F,4,0)</f>
        <v>106000</v>
      </c>
      <c r="I11912" s="31">
        <f t="shared" si="1475"/>
        <v>636</v>
      </c>
    </row>
    <row r="11913" spans="2:10" ht="15" customHeight="1">
      <c r="C11913" s="28"/>
      <c r="D11913" s="27" t="s">
        <v>49</v>
      </c>
      <c r="E11913" s="27" t="s">
        <v>66</v>
      </c>
      <c r="F11913" s="29" t="s">
        <v>50</v>
      </c>
      <c r="G11913" s="27">
        <v>6.0000000000000001E-3</v>
      </c>
      <c r="H11913" s="30">
        <f>VLOOKUP(E11913,UPAH!$C:$F,4,0)</f>
        <v>111000</v>
      </c>
      <c r="I11913" s="31">
        <f t="shared" si="1475"/>
        <v>666</v>
      </c>
    </row>
    <row r="11914" spans="2:10" ht="15" customHeight="1">
      <c r="C11914" s="28"/>
      <c r="D11914" s="28"/>
      <c r="E11914" s="28"/>
      <c r="F11914" s="34" t="s">
        <v>88</v>
      </c>
      <c r="G11914" s="35"/>
      <c r="H11914" s="33"/>
      <c r="I11914" s="32">
        <f>SUM(I11910:I11913)</f>
        <v>29702</v>
      </c>
    </row>
    <row r="11915" spans="2:10" ht="15" customHeight="1">
      <c r="C11915" s="27" t="s">
        <v>80</v>
      </c>
      <c r="D11915" s="27" t="s">
        <v>89</v>
      </c>
      <c r="E11915" s="28"/>
      <c r="F11915" s="28"/>
      <c r="G11915" s="28"/>
      <c r="H11915" s="33"/>
      <c r="I11915" s="28"/>
    </row>
    <row r="11916" spans="2:10" ht="15" customHeight="1">
      <c r="C11916" s="28"/>
      <c r="D11916" s="27" t="s">
        <v>3114</v>
      </c>
      <c r="E11916" s="27" t="s">
        <v>3115</v>
      </c>
      <c r="F11916" s="30" t="str">
        <f>VLOOKUP(E11916,MATERIAL!$C:$F,3,0)</f>
        <v>Bh</v>
      </c>
      <c r="G11916" s="27">
        <v>1</v>
      </c>
      <c r="H11916" s="30">
        <f>VLOOKUP(E11916,MATERIAL!$C:$F,4,0)</f>
        <v>5335000</v>
      </c>
      <c r="I11916" s="31">
        <f t="shared" ref="I11916:I11923" si="1476">+G11916*H11916</f>
        <v>5335000</v>
      </c>
    </row>
    <row r="11917" spans="2:10" ht="15" customHeight="1">
      <c r="C11917" s="28"/>
      <c r="D11917" s="27" t="s">
        <v>3116</v>
      </c>
      <c r="E11917" s="27" t="s">
        <v>3117</v>
      </c>
      <c r="F11917" s="30" t="str">
        <f>VLOOKUP(E11917,MATERIAL!$C:$F,3,0)</f>
        <v>Batang</v>
      </c>
      <c r="G11917" s="27">
        <v>1</v>
      </c>
      <c r="H11917" s="30">
        <f>VLOOKUP(E11917,MATERIAL!$C:$F,4,0)</f>
        <v>18900</v>
      </c>
      <c r="I11917" s="31">
        <f t="shared" si="1476"/>
        <v>18900</v>
      </c>
    </row>
    <row r="11918" spans="2:10" ht="15" customHeight="1">
      <c r="C11918" s="28"/>
      <c r="D11918" s="27" t="s">
        <v>3102</v>
      </c>
      <c r="E11918" s="27" t="s">
        <v>3103</v>
      </c>
      <c r="F11918" s="30" t="str">
        <f>VLOOKUP(E11918,MATERIAL!$C:$F,3,0)</f>
        <v>bh</v>
      </c>
      <c r="G11918" s="27">
        <v>1</v>
      </c>
      <c r="H11918" s="30">
        <f>VLOOKUP(E11918,MATERIAL!$C:$F,4,0)</f>
        <v>37300</v>
      </c>
      <c r="I11918" s="31">
        <f t="shared" si="1476"/>
        <v>37300</v>
      </c>
    </row>
    <row r="11919" spans="2:10" ht="15" customHeight="1">
      <c r="C11919" s="28"/>
      <c r="D11919" s="27" t="s">
        <v>3104</v>
      </c>
      <c r="E11919" s="27" t="s">
        <v>3105</v>
      </c>
      <c r="F11919" s="30" t="str">
        <f>VLOOKUP(E11919,MATERIAL!$C:$F,3,0)</f>
        <v>bh</v>
      </c>
      <c r="G11919" s="27">
        <v>1</v>
      </c>
      <c r="H11919" s="30">
        <f>VLOOKUP(E11919,MATERIAL!$C:$F,4,0)</f>
        <v>26800</v>
      </c>
      <c r="I11919" s="31">
        <f t="shared" si="1476"/>
        <v>26800</v>
      </c>
    </row>
    <row r="11920" spans="2:10" ht="15" customHeight="1">
      <c r="C11920" s="28"/>
      <c r="D11920" s="27" t="s">
        <v>3118</v>
      </c>
      <c r="E11920" s="27" t="s">
        <v>3119</v>
      </c>
      <c r="F11920" s="30" t="str">
        <f>VLOOKUP(E11920,MATERIAL!$C:$F,3,0)</f>
        <v>m</v>
      </c>
      <c r="G11920" s="27">
        <v>1</v>
      </c>
      <c r="H11920" s="30">
        <f>VLOOKUP(E11920,MATERIAL!$C:$F,4,0)</f>
        <v>8200</v>
      </c>
      <c r="I11920" s="31">
        <f t="shared" si="1476"/>
        <v>8200</v>
      </c>
    </row>
    <row r="11921" spans="2:13" ht="15" customHeight="1">
      <c r="C11921" s="28"/>
      <c r="D11921" s="27" t="s">
        <v>3108</v>
      </c>
      <c r="E11921" s="27" t="s">
        <v>3109</v>
      </c>
      <c r="F11921" s="30" t="str">
        <f>VLOOKUP(E11921,MATERIAL!$C:$F,3,0)</f>
        <v>bh</v>
      </c>
      <c r="G11921" s="27">
        <v>1</v>
      </c>
      <c r="H11921" s="30">
        <f>VLOOKUP(E11921,MATERIAL!$C:$F,4,0)</f>
        <v>47700</v>
      </c>
      <c r="I11921" s="31">
        <f t="shared" si="1476"/>
        <v>47700</v>
      </c>
    </row>
    <row r="11922" spans="2:13" ht="15" customHeight="1">
      <c r="C11922" s="28"/>
      <c r="D11922" s="27" t="s">
        <v>3110</v>
      </c>
      <c r="E11922" s="27" t="s">
        <v>3111</v>
      </c>
      <c r="F11922" s="30" t="str">
        <f>VLOOKUP(E11922,MATERIAL!$C:$F,3,0)</f>
        <v>bh</v>
      </c>
      <c r="G11922" s="27">
        <v>1</v>
      </c>
      <c r="H11922" s="30">
        <f>VLOOKUP(E11922,MATERIAL!$C:$F,4,0)</f>
        <v>26800</v>
      </c>
      <c r="I11922" s="31">
        <f t="shared" si="1476"/>
        <v>26800</v>
      </c>
    </row>
    <row r="11923" spans="2:13" ht="15" customHeight="1">
      <c r="C11923" s="28"/>
      <c r="D11923" s="27" t="s">
        <v>3112</v>
      </c>
      <c r="E11923" s="27" t="s">
        <v>3113</v>
      </c>
      <c r="F11923" s="30" t="str">
        <f>VLOOKUP(E11923,MATERIAL!$C:$F,3,0)</f>
        <v>bh</v>
      </c>
      <c r="G11923" s="27">
        <v>1</v>
      </c>
      <c r="H11923" s="30">
        <f>VLOOKUP(E11923,MATERIAL!$C:$F,4,0)</f>
        <v>16200</v>
      </c>
      <c r="I11923" s="31">
        <f t="shared" si="1476"/>
        <v>16200</v>
      </c>
    </row>
    <row r="11924" spans="2:13" ht="15" customHeight="1">
      <c r="C11924" s="28"/>
      <c r="D11924" s="28"/>
      <c r="E11924" s="28"/>
      <c r="F11924" s="34" t="s">
        <v>90</v>
      </c>
      <c r="G11924" s="35"/>
      <c r="H11924" s="28"/>
      <c r="I11924" s="32">
        <f>SUM(I11916:I11923)</f>
        <v>5516900</v>
      </c>
    </row>
    <row r="11925" spans="2:13" ht="15" customHeight="1">
      <c r="C11925" s="27" t="s">
        <v>81</v>
      </c>
      <c r="D11925" s="27" t="s">
        <v>91</v>
      </c>
      <c r="E11925" s="28"/>
      <c r="F11925" s="28"/>
      <c r="G11925" s="28"/>
      <c r="H11925" s="33"/>
      <c r="I11925" s="33"/>
    </row>
    <row r="11926" spans="2:13">
      <c r="C11926" s="28"/>
      <c r="D11926" s="28"/>
      <c r="E11926" s="28"/>
      <c r="F11926" s="34" t="s">
        <v>92</v>
      </c>
      <c r="G11926" s="35"/>
      <c r="H11926" s="28"/>
      <c r="I11926" s="33"/>
      <c r="M11926" s="21"/>
    </row>
    <row r="11927" spans="2:13">
      <c r="C11927" s="27" t="s">
        <v>82</v>
      </c>
      <c r="D11927" s="27" t="s">
        <v>93</v>
      </c>
      <c r="E11927" s="28"/>
      <c r="F11927" s="28"/>
      <c r="G11927" s="28"/>
      <c r="H11927" s="33"/>
      <c r="I11927" s="36">
        <f>I11914+I11924</f>
        <v>5546602</v>
      </c>
      <c r="M11927" s="21"/>
    </row>
    <row r="11928" spans="2:13" ht="15" customHeight="1">
      <c r="C11928" s="27" t="s">
        <v>83</v>
      </c>
      <c r="D11928" s="27" t="str">
        <f>+"Overhead &amp; Profit "&amp;$L$3*100&amp;"%"</f>
        <v>Overhead &amp; Profit 9,5%</v>
      </c>
      <c r="E11928" s="28"/>
      <c r="F11928" s="28"/>
      <c r="G11928" s="27">
        <f>$L$3</f>
        <v>9.5000000000000001E-2</v>
      </c>
      <c r="H11928" s="28"/>
      <c r="I11928" s="36">
        <f>G11928*I11927</f>
        <v>526927.19000000006</v>
      </c>
    </row>
    <row r="11929" spans="2:13" ht="15" customHeight="1">
      <c r="B11929" s="37" t="str">
        <f>+$M$22&amp;J11929</f>
        <v>PKL8</v>
      </c>
      <c r="C11929" s="27" t="s">
        <v>1</v>
      </c>
      <c r="D11929" s="27" t="s">
        <v>94</v>
      </c>
      <c r="E11929" s="28"/>
      <c r="F11929" s="28"/>
      <c r="G11929" s="28"/>
      <c r="H11929" s="33"/>
      <c r="I11929" s="36">
        <f>SUM(I11927:I11928)</f>
        <v>6073529.1900000004</v>
      </c>
      <c r="J11929" s="21">
        <v>8</v>
      </c>
    </row>
    <row r="11930" spans="2:13" ht="15" customHeight="1"/>
    <row r="11931" spans="2:13" ht="15" customHeight="1">
      <c r="B11931" s="26"/>
      <c r="C11931" s="21" t="str">
        <f>VLOOKUP(B11950,'REKAP ANALISA'!$C:$G,3,0)</f>
        <v>Memasang 1 titik Instalasi Sekakelar / Stop Kontak</v>
      </c>
    </row>
    <row r="11932" spans="2:13" ht="15" customHeight="1">
      <c r="C11932" s="27" t="s">
        <v>0</v>
      </c>
      <c r="D11932" s="27" t="s">
        <v>60</v>
      </c>
      <c r="E11932" s="27" t="s">
        <v>59</v>
      </c>
      <c r="F11932" s="27" t="s">
        <v>61</v>
      </c>
      <c r="G11932" s="27" t="s">
        <v>62</v>
      </c>
      <c r="H11932" s="27" t="s">
        <v>85</v>
      </c>
      <c r="I11932" s="27" t="s">
        <v>86</v>
      </c>
    </row>
    <row r="11933" spans="2:13" ht="15" customHeight="1">
      <c r="C11933" s="27" t="s">
        <v>14</v>
      </c>
      <c r="D11933" s="27" t="s">
        <v>87</v>
      </c>
      <c r="E11933" s="28"/>
      <c r="F11933" s="28"/>
      <c r="G11933" s="28"/>
      <c r="H11933" s="28"/>
      <c r="I11933" s="28"/>
    </row>
    <row r="11934" spans="2:13" ht="15" customHeight="1">
      <c r="C11934" s="28"/>
      <c r="D11934" s="27" t="s">
        <v>53</v>
      </c>
      <c r="E11934" s="27" t="s">
        <v>63</v>
      </c>
      <c r="F11934" s="29" t="s">
        <v>50</v>
      </c>
      <c r="G11934" s="27">
        <v>0.2</v>
      </c>
      <c r="H11934" s="30">
        <f>VLOOKUP(E11934,UPAH!$C:$F,4,0)</f>
        <v>93000</v>
      </c>
      <c r="I11934" s="31">
        <f t="shared" ref="I11934:I11937" si="1477">+G11934*H11934</f>
        <v>18600</v>
      </c>
    </row>
    <row r="11935" spans="2:13" ht="15" customHeight="1">
      <c r="C11935" s="28"/>
      <c r="D11935" s="27" t="s">
        <v>56</v>
      </c>
      <c r="E11935" s="27" t="s">
        <v>64</v>
      </c>
      <c r="F11935" s="29" t="s">
        <v>50</v>
      </c>
      <c r="G11935" s="27">
        <v>0.1</v>
      </c>
      <c r="H11935" s="30">
        <f>VLOOKUP(E11935,UPAH!$C:$F,4,0)</f>
        <v>98000</v>
      </c>
      <c r="I11935" s="31">
        <f t="shared" si="1477"/>
        <v>9800</v>
      </c>
    </row>
    <row r="11936" spans="2:13" ht="15" customHeight="1">
      <c r="C11936" s="28"/>
      <c r="D11936" s="27" t="s">
        <v>51</v>
      </c>
      <c r="E11936" s="27" t="s">
        <v>65</v>
      </c>
      <c r="F11936" s="29" t="s">
        <v>50</v>
      </c>
      <c r="G11936" s="27">
        <v>6.0000000000000001E-3</v>
      </c>
      <c r="H11936" s="30">
        <f>VLOOKUP(E11936,UPAH!$C:$F,4,0)</f>
        <v>106000</v>
      </c>
      <c r="I11936" s="31">
        <f t="shared" si="1477"/>
        <v>636</v>
      </c>
    </row>
    <row r="11937" spans="2:10" ht="15" customHeight="1">
      <c r="C11937" s="28"/>
      <c r="D11937" s="27" t="s">
        <v>49</v>
      </c>
      <c r="E11937" s="27" t="s">
        <v>66</v>
      </c>
      <c r="F11937" s="29" t="s">
        <v>50</v>
      </c>
      <c r="G11937" s="27">
        <v>6.0000000000000001E-3</v>
      </c>
      <c r="H11937" s="30">
        <f>VLOOKUP(E11937,UPAH!$C:$F,4,0)</f>
        <v>111000</v>
      </c>
      <c r="I11937" s="31">
        <f t="shared" si="1477"/>
        <v>666</v>
      </c>
    </row>
    <row r="11938" spans="2:10" ht="15" customHeight="1">
      <c r="C11938" s="28"/>
      <c r="D11938" s="28"/>
      <c r="E11938" s="28"/>
      <c r="F11938" s="34" t="s">
        <v>88</v>
      </c>
      <c r="G11938" s="35"/>
      <c r="H11938" s="33"/>
      <c r="I11938" s="32">
        <f>SUM(I11934:I11937)</f>
        <v>29702</v>
      </c>
    </row>
    <row r="11939" spans="2:10" ht="15" customHeight="1">
      <c r="C11939" s="27" t="s">
        <v>80</v>
      </c>
      <c r="D11939" s="27" t="s">
        <v>89</v>
      </c>
      <c r="E11939" s="28"/>
      <c r="F11939" s="28"/>
      <c r="G11939" s="28"/>
      <c r="H11939" s="33"/>
      <c r="I11939" s="28"/>
    </row>
    <row r="11940" spans="2:10" ht="15" customHeight="1">
      <c r="C11940" s="28"/>
      <c r="D11940" s="27" t="s">
        <v>3052</v>
      </c>
      <c r="E11940" s="49" t="s">
        <v>3053</v>
      </c>
      <c r="F11940" s="30" t="str">
        <f>VLOOKUP(E11940,MATERIAL!$C:$F,3,0)</f>
        <v>btg</v>
      </c>
      <c r="G11940" s="27">
        <v>0.2</v>
      </c>
      <c r="H11940" s="30">
        <f>VLOOKUP(E11940,MATERIAL!$C:$F,4,0)</f>
        <v>27000</v>
      </c>
      <c r="I11940" s="31">
        <f t="shared" ref="I11940:I11944" si="1478">+G11940*H11940</f>
        <v>5400</v>
      </c>
    </row>
    <row r="11941" spans="2:10" ht="15" customHeight="1">
      <c r="C11941" s="28"/>
      <c r="D11941" s="27" t="s">
        <v>3054</v>
      </c>
      <c r="E11941" s="49" t="s">
        <v>3055</v>
      </c>
      <c r="F11941" s="30" t="str">
        <f>VLOOKUP(E11941,MATERIAL!$C:$F,3,0)</f>
        <v>m</v>
      </c>
      <c r="G11941" s="27">
        <v>10</v>
      </c>
      <c r="H11941" s="30">
        <f>VLOOKUP(E11941,MATERIAL!$C:$F,4,0)</f>
        <v>8700</v>
      </c>
      <c r="I11941" s="31">
        <f t="shared" si="1478"/>
        <v>87000</v>
      </c>
    </row>
    <row r="11942" spans="2:10" ht="15" customHeight="1">
      <c r="C11942" s="28"/>
      <c r="D11942" s="27" t="s">
        <v>3056</v>
      </c>
      <c r="E11942" s="27" t="s">
        <v>3057</v>
      </c>
      <c r="F11942" s="30" t="str">
        <f>VLOOKUP(E11942,MATERIAL!$C:$F,3,0)</f>
        <v>bh</v>
      </c>
      <c r="G11942" s="27">
        <v>1</v>
      </c>
      <c r="H11942" s="30">
        <f>VLOOKUP(E11942,MATERIAL!$C:$F,4,0)</f>
        <v>2200</v>
      </c>
      <c r="I11942" s="31">
        <f t="shared" si="1478"/>
        <v>2200</v>
      </c>
    </row>
    <row r="11943" spans="2:10" ht="15" customHeight="1">
      <c r="C11943" s="28"/>
      <c r="D11943" s="27" t="s">
        <v>3108</v>
      </c>
      <c r="E11943" s="49" t="s">
        <v>3109</v>
      </c>
      <c r="F11943" s="30" t="str">
        <f>VLOOKUP(E11943,MATERIAL!$C:$F,3,0)</f>
        <v>bh</v>
      </c>
      <c r="G11943" s="27">
        <v>1</v>
      </c>
      <c r="H11943" s="30">
        <f>VLOOKUP(E11943,MATERIAL!$C:$F,4,0)</f>
        <v>47700</v>
      </c>
      <c r="I11943" s="31">
        <f t="shared" si="1478"/>
        <v>47700</v>
      </c>
    </row>
    <row r="11944" spans="2:10" ht="15" customHeight="1">
      <c r="C11944" s="28"/>
      <c r="D11944" s="50" t="s">
        <v>3120</v>
      </c>
      <c r="E11944" s="51" t="s">
        <v>3121</v>
      </c>
      <c r="F11944" s="30" t="str">
        <f>VLOOKUP(E11944,MATERIAL!$C:$F,3,0)</f>
        <v>bh</v>
      </c>
      <c r="G11944" s="27">
        <v>1</v>
      </c>
      <c r="H11944" s="30">
        <f>VLOOKUP(E11944,MATERIAL!$C:$F,4,0)</f>
        <v>16100</v>
      </c>
      <c r="I11944" s="31">
        <f t="shared" si="1478"/>
        <v>16100</v>
      </c>
    </row>
    <row r="11945" spans="2:10" ht="15" customHeight="1">
      <c r="C11945" s="28"/>
      <c r="D11945" s="28"/>
      <c r="E11945" s="28"/>
      <c r="F11945" s="34" t="s">
        <v>90</v>
      </c>
      <c r="G11945" s="35"/>
      <c r="H11945" s="28"/>
      <c r="I11945" s="32">
        <f>SUM(I11940:I11944)</f>
        <v>158400</v>
      </c>
    </row>
    <row r="11946" spans="2:10" ht="15" customHeight="1">
      <c r="C11946" s="27" t="s">
        <v>81</v>
      </c>
      <c r="D11946" s="27" t="s">
        <v>91</v>
      </c>
      <c r="E11946" s="28"/>
      <c r="F11946" s="28"/>
      <c r="G11946" s="28"/>
      <c r="H11946" s="33"/>
      <c r="I11946" s="33"/>
    </row>
    <row r="11947" spans="2:10" ht="15" customHeight="1">
      <c r="C11947" s="28"/>
      <c r="D11947" s="28"/>
      <c r="E11947" s="28"/>
      <c r="F11947" s="34" t="s">
        <v>92</v>
      </c>
      <c r="G11947" s="35"/>
      <c r="H11947" s="28"/>
      <c r="I11947" s="33"/>
    </row>
    <row r="11948" spans="2:10" ht="15" customHeight="1">
      <c r="C11948" s="27" t="s">
        <v>82</v>
      </c>
      <c r="D11948" s="27" t="s">
        <v>93</v>
      </c>
      <c r="E11948" s="28"/>
      <c r="F11948" s="28"/>
      <c r="G11948" s="28"/>
      <c r="H11948" s="33"/>
      <c r="I11948" s="36">
        <f>I11938+I11945</f>
        <v>188102</v>
      </c>
    </row>
    <row r="11949" spans="2:10" ht="15" customHeight="1">
      <c r="C11949" s="27" t="s">
        <v>83</v>
      </c>
      <c r="D11949" s="27" t="str">
        <f>+"Overhead &amp; Profit "&amp;$L$3*100&amp;"%"</f>
        <v>Overhead &amp; Profit 9,5%</v>
      </c>
      <c r="E11949" s="28"/>
      <c r="F11949" s="28"/>
      <c r="G11949" s="27">
        <f>$L$3</f>
        <v>9.5000000000000001E-2</v>
      </c>
      <c r="H11949" s="28"/>
      <c r="I11949" s="36">
        <f>G11949*I11948</f>
        <v>17869.689999999999</v>
      </c>
    </row>
    <row r="11950" spans="2:10">
      <c r="B11950" s="37" t="str">
        <f>+$M$22&amp;J11950</f>
        <v>PKL9</v>
      </c>
      <c r="C11950" s="27" t="s">
        <v>1</v>
      </c>
      <c r="D11950" s="27" t="s">
        <v>94</v>
      </c>
      <c r="E11950" s="28"/>
      <c r="F11950" s="28"/>
      <c r="G11950" s="28"/>
      <c r="H11950" s="33"/>
      <c r="I11950" s="36">
        <f>SUM(I11948:I11949)</f>
        <v>205971.69</v>
      </c>
      <c r="J11950" s="21">
        <v>9</v>
      </c>
    </row>
    <row r="11952" spans="2:10">
      <c r="B11952" s="26"/>
      <c r="C11952" s="21" t="str">
        <f>VLOOKUP(B11971,'REKAP ANALISA'!$C:$G,3,0)</f>
        <v>Memasang 1 titik MCB</v>
      </c>
    </row>
    <row r="11953" spans="3:9">
      <c r="C11953" s="27" t="s">
        <v>0</v>
      </c>
      <c r="D11953" s="27" t="s">
        <v>60</v>
      </c>
      <c r="E11953" s="27" t="s">
        <v>59</v>
      </c>
      <c r="F11953" s="27" t="s">
        <v>61</v>
      </c>
      <c r="G11953" s="27" t="s">
        <v>62</v>
      </c>
      <c r="H11953" s="27" t="s">
        <v>85</v>
      </c>
      <c r="I11953" s="27" t="s">
        <v>86</v>
      </c>
    </row>
    <row r="11954" spans="3:9">
      <c r="C11954" s="27" t="s">
        <v>14</v>
      </c>
      <c r="D11954" s="27" t="s">
        <v>87</v>
      </c>
      <c r="E11954" s="28"/>
      <c r="F11954" s="28"/>
      <c r="G11954" s="28"/>
      <c r="H11954" s="28"/>
      <c r="I11954" s="28"/>
    </row>
    <row r="11955" spans="3:9">
      <c r="C11955" s="28"/>
      <c r="D11955" s="27" t="s">
        <v>53</v>
      </c>
      <c r="E11955" s="27" t="s">
        <v>63</v>
      </c>
      <c r="F11955" s="29" t="s">
        <v>50</v>
      </c>
      <c r="G11955" s="27">
        <v>0.2</v>
      </c>
      <c r="H11955" s="30">
        <f>VLOOKUP(E11955,UPAH!$C:$F,4,0)</f>
        <v>93000</v>
      </c>
      <c r="I11955" s="31">
        <f t="shared" ref="I11955:I11958" si="1479">+G11955*H11955</f>
        <v>18600</v>
      </c>
    </row>
    <row r="11956" spans="3:9">
      <c r="C11956" s="28"/>
      <c r="D11956" s="27" t="s">
        <v>56</v>
      </c>
      <c r="E11956" s="27" t="s">
        <v>64</v>
      </c>
      <c r="F11956" s="29" t="s">
        <v>50</v>
      </c>
      <c r="G11956" s="27">
        <v>0.1</v>
      </c>
      <c r="H11956" s="30">
        <f>VLOOKUP(E11956,UPAH!$C:$F,4,0)</f>
        <v>98000</v>
      </c>
      <c r="I11956" s="31">
        <f t="shared" si="1479"/>
        <v>9800</v>
      </c>
    </row>
    <row r="11957" spans="3:9">
      <c r="C11957" s="28"/>
      <c r="D11957" s="27" t="s">
        <v>51</v>
      </c>
      <c r="E11957" s="27" t="s">
        <v>65</v>
      </c>
      <c r="F11957" s="29" t="s">
        <v>50</v>
      </c>
      <c r="G11957" s="27">
        <v>6.0000000000000001E-3</v>
      </c>
      <c r="H11957" s="30">
        <f>VLOOKUP(E11957,UPAH!$C:$F,4,0)</f>
        <v>106000</v>
      </c>
      <c r="I11957" s="31">
        <f t="shared" si="1479"/>
        <v>636</v>
      </c>
    </row>
    <row r="11958" spans="3:9">
      <c r="C11958" s="28"/>
      <c r="D11958" s="27" t="s">
        <v>49</v>
      </c>
      <c r="E11958" s="27" t="s">
        <v>66</v>
      </c>
      <c r="F11958" s="29" t="s">
        <v>50</v>
      </c>
      <c r="G11958" s="27">
        <v>6.0000000000000001E-3</v>
      </c>
      <c r="H11958" s="30">
        <f>VLOOKUP(E11958,UPAH!$C:$F,4,0)</f>
        <v>111000</v>
      </c>
      <c r="I11958" s="31">
        <f t="shared" si="1479"/>
        <v>666</v>
      </c>
    </row>
    <row r="11959" spans="3:9">
      <c r="C11959" s="28"/>
      <c r="D11959" s="28"/>
      <c r="E11959" s="28"/>
      <c r="F11959" s="34" t="s">
        <v>88</v>
      </c>
      <c r="G11959" s="35"/>
      <c r="H11959" s="33"/>
      <c r="I11959" s="32">
        <f>SUM(I11955:I11958)</f>
        <v>29702</v>
      </c>
    </row>
    <row r="11960" spans="3:9">
      <c r="C11960" s="27" t="s">
        <v>80</v>
      </c>
      <c r="D11960" s="27" t="s">
        <v>89</v>
      </c>
      <c r="E11960" s="28"/>
      <c r="F11960" s="28"/>
      <c r="G11960" s="28"/>
      <c r="H11960" s="33"/>
      <c r="I11960" s="28"/>
    </row>
    <row r="11961" spans="3:9">
      <c r="C11961" s="28"/>
      <c r="D11961" s="27" t="s">
        <v>3052</v>
      </c>
      <c r="E11961" s="49" t="s">
        <v>3053</v>
      </c>
      <c r="F11961" s="30" t="str">
        <f>VLOOKUP(E11961,MATERIAL!$C:$F,3,0)</f>
        <v>btg</v>
      </c>
      <c r="G11961" s="27">
        <v>0.2</v>
      </c>
      <c r="H11961" s="30">
        <f>VLOOKUP(E11961,MATERIAL!$C:$F,4,0)</f>
        <v>27000</v>
      </c>
      <c r="I11961" s="31">
        <f t="shared" ref="I11961:I11964" si="1480">+G11961*H11961</f>
        <v>5400</v>
      </c>
    </row>
    <row r="11962" spans="3:9">
      <c r="C11962" s="28"/>
      <c r="D11962" s="27" t="s">
        <v>3054</v>
      </c>
      <c r="E11962" s="49" t="s">
        <v>3055</v>
      </c>
      <c r="F11962" s="30" t="str">
        <f>VLOOKUP(E11962,MATERIAL!$C:$F,3,0)</f>
        <v>m</v>
      </c>
      <c r="G11962" s="27">
        <v>2</v>
      </c>
      <c r="H11962" s="30">
        <f>VLOOKUP(E11962,MATERIAL!$C:$F,4,0)</f>
        <v>8700</v>
      </c>
      <c r="I11962" s="31">
        <f t="shared" si="1480"/>
        <v>17400</v>
      </c>
    </row>
    <row r="11963" spans="3:9">
      <c r="C11963" s="28"/>
      <c r="D11963" s="27" t="s">
        <v>3056</v>
      </c>
      <c r="E11963" s="27" t="s">
        <v>3057</v>
      </c>
      <c r="F11963" s="30" t="str">
        <f>VLOOKUP(E11963,MATERIAL!$C:$F,3,0)</f>
        <v>bh</v>
      </c>
      <c r="G11963" s="27">
        <v>1</v>
      </c>
      <c r="H11963" s="30">
        <f>VLOOKUP(E11963,MATERIAL!$C:$F,4,0)</f>
        <v>2200</v>
      </c>
      <c r="I11963" s="31">
        <f t="shared" si="1480"/>
        <v>2200</v>
      </c>
    </row>
    <row r="11964" spans="3:9">
      <c r="C11964" s="28"/>
      <c r="D11964" s="27" t="s">
        <v>3062</v>
      </c>
      <c r="E11964" s="27" t="s">
        <v>3063</v>
      </c>
      <c r="F11964" s="30" t="str">
        <f>VLOOKUP(E11964,MATERIAL!$C:$F,3,0)</f>
        <v>bh</v>
      </c>
      <c r="G11964" s="27">
        <v>1</v>
      </c>
      <c r="H11964" s="30">
        <f>VLOOKUP(E11964,MATERIAL!$C:$F,4,0)</f>
        <v>900</v>
      </c>
      <c r="I11964" s="31">
        <f t="shared" si="1480"/>
        <v>900</v>
      </c>
    </row>
    <row r="11965" spans="3:9">
      <c r="C11965" s="28"/>
      <c r="D11965" s="50" t="s">
        <v>23</v>
      </c>
      <c r="E11965" s="50" t="s">
        <v>3122</v>
      </c>
      <c r="F11965" s="30" t="str">
        <f>VLOOKUP(E11965,MATERIAL!$C:$F,3,0)</f>
        <v>bh</v>
      </c>
      <c r="G11965" s="27">
        <v>1</v>
      </c>
      <c r="H11965" s="30">
        <f>VLOOKUP(E11965,MATERIAL!$C:$F,4,0)</f>
        <v>62133.75</v>
      </c>
      <c r="I11965" s="31">
        <f>+G11965*H11965</f>
        <v>62133.75</v>
      </c>
    </row>
    <row r="11966" spans="3:9">
      <c r="C11966" s="28"/>
      <c r="D11966" s="28"/>
      <c r="E11966" s="28"/>
      <c r="F11966" s="34" t="s">
        <v>90</v>
      </c>
      <c r="G11966" s="35"/>
      <c r="H11966" s="28"/>
      <c r="I11966" s="32">
        <f>SUM(I11961:I11965)</f>
        <v>88033.75</v>
      </c>
    </row>
    <row r="11967" spans="3:9">
      <c r="C11967" s="27" t="s">
        <v>81</v>
      </c>
      <c r="D11967" s="27" t="s">
        <v>91</v>
      </c>
      <c r="E11967" s="28"/>
      <c r="F11967" s="28"/>
      <c r="G11967" s="28"/>
      <c r="H11967" s="33"/>
      <c r="I11967" s="33"/>
    </row>
    <row r="11968" spans="3:9">
      <c r="C11968" s="28"/>
      <c r="D11968" s="28"/>
      <c r="E11968" s="28"/>
      <c r="F11968" s="34" t="s">
        <v>92</v>
      </c>
      <c r="G11968" s="35"/>
      <c r="H11968" s="28"/>
      <c r="I11968" s="33"/>
    </row>
    <row r="11969" spans="2:10">
      <c r="C11969" s="27" t="s">
        <v>82</v>
      </c>
      <c r="D11969" s="27" t="s">
        <v>93</v>
      </c>
      <c r="E11969" s="28"/>
      <c r="F11969" s="28"/>
      <c r="G11969" s="28"/>
      <c r="H11969" s="33"/>
      <c r="I11969" s="36">
        <f>I11959+I11966</f>
        <v>117735.75</v>
      </c>
    </row>
    <row r="11970" spans="2:10">
      <c r="C11970" s="27" t="s">
        <v>83</v>
      </c>
      <c r="D11970" s="27" t="str">
        <f>+"Overhead &amp; Profit "&amp;$L$3*100&amp;"%"</f>
        <v>Overhead &amp; Profit 9,5%</v>
      </c>
      <c r="E11970" s="28"/>
      <c r="F11970" s="28"/>
      <c r="G11970" s="27">
        <f>$L$3</f>
        <v>9.5000000000000001E-2</v>
      </c>
      <c r="H11970" s="28"/>
      <c r="I11970" s="36">
        <f>G11970*I11969</f>
        <v>11184.89625</v>
      </c>
    </row>
    <row r="11971" spans="2:10">
      <c r="B11971" s="37" t="str">
        <f>+$M$22&amp;J11971</f>
        <v>PKL10</v>
      </c>
      <c r="C11971" s="27" t="s">
        <v>1</v>
      </c>
      <c r="D11971" s="27" t="s">
        <v>94</v>
      </c>
      <c r="E11971" s="28"/>
      <c r="F11971" s="28"/>
      <c r="G11971" s="28"/>
      <c r="H11971" s="33"/>
      <c r="I11971" s="36">
        <f>SUM(I11969:I11970)</f>
        <v>128920.64625000001</v>
      </c>
      <c r="J11971" s="21">
        <v>10</v>
      </c>
    </row>
    <row r="11973" spans="2:10">
      <c r="B11973" s="26"/>
      <c r="C11973" s="21" t="str">
        <f>VLOOKUP(B11989,'REKAP ANALISA'!$C:$G,3,0)</f>
        <v>Memasang Lampu TL</v>
      </c>
    </row>
    <row r="11974" spans="2:10">
      <c r="C11974" s="27" t="s">
        <v>0</v>
      </c>
      <c r="D11974" s="27" t="s">
        <v>60</v>
      </c>
      <c r="E11974" s="27" t="s">
        <v>59</v>
      </c>
      <c r="F11974" s="27" t="s">
        <v>61</v>
      </c>
      <c r="G11974" s="27" t="s">
        <v>62</v>
      </c>
      <c r="H11974" s="27" t="s">
        <v>85</v>
      </c>
      <c r="I11974" s="27" t="s">
        <v>86</v>
      </c>
    </row>
    <row r="11975" spans="2:10">
      <c r="C11975" s="27" t="s">
        <v>14</v>
      </c>
      <c r="D11975" s="27" t="s">
        <v>87</v>
      </c>
      <c r="E11975" s="28"/>
      <c r="F11975" s="28"/>
      <c r="G11975" s="28"/>
      <c r="H11975" s="28"/>
      <c r="I11975" s="28"/>
    </row>
    <row r="11976" spans="2:10">
      <c r="C11976" s="28"/>
      <c r="D11976" s="27" t="s">
        <v>56</v>
      </c>
      <c r="E11976" s="27" t="s">
        <v>64</v>
      </c>
      <c r="F11976" s="29" t="s">
        <v>50</v>
      </c>
      <c r="G11976" s="27">
        <v>0.1</v>
      </c>
      <c r="H11976" s="30">
        <f>VLOOKUP(E11976,UPAH!$C:$F,4,0)</f>
        <v>98000</v>
      </c>
      <c r="I11976" s="31">
        <f t="shared" ref="I11976" si="1481">+G11976*H11976</f>
        <v>9800</v>
      </c>
    </row>
    <row r="11977" spans="2:10">
      <c r="C11977" s="28"/>
      <c r="D11977" s="28"/>
      <c r="E11977" s="28"/>
      <c r="F11977" s="34" t="s">
        <v>88</v>
      </c>
      <c r="G11977" s="35"/>
      <c r="H11977" s="28"/>
      <c r="I11977" s="36">
        <f>SUM(I11976)</f>
        <v>9800</v>
      </c>
    </row>
    <row r="11978" spans="2:10">
      <c r="C11978" s="27" t="s">
        <v>80</v>
      </c>
      <c r="D11978" s="27" t="s">
        <v>89</v>
      </c>
      <c r="E11978" s="28"/>
      <c r="F11978" s="28"/>
      <c r="G11978" s="28"/>
      <c r="H11978" s="33"/>
      <c r="I11978" s="28"/>
    </row>
    <row r="11979" spans="2:10">
      <c r="C11979" s="28"/>
      <c r="D11979" s="27" t="str">
        <f>VLOOKUP(E11979,MATERIAL!$C:$D,2,0)</f>
        <v>Balon Lampu TL</v>
      </c>
      <c r="E11979" s="50" t="s">
        <v>3089</v>
      </c>
      <c r="F11979" s="30" t="str">
        <f>VLOOKUP(E11979,MATERIAL!$C:$F,3,0)</f>
        <v>bh</v>
      </c>
      <c r="G11979" s="27">
        <v>1</v>
      </c>
      <c r="H11979" s="30">
        <f>VLOOKUP(E11979,MATERIAL!$C:$F,4,0)</f>
        <v>75600</v>
      </c>
      <c r="I11979" s="31">
        <f t="shared" ref="I11979:I11983" si="1482">+G11979*H11979</f>
        <v>75600</v>
      </c>
    </row>
    <row r="11980" spans="2:10">
      <c r="C11980" s="28"/>
      <c r="D11980" s="27" t="s">
        <v>3080</v>
      </c>
      <c r="E11980" s="27" t="s">
        <v>3081</v>
      </c>
      <c r="F11980" s="30" t="str">
        <f>VLOOKUP(E11980,MATERIAL!$C:$F,3,0)</f>
        <v>bh</v>
      </c>
      <c r="G11980" s="27">
        <v>1</v>
      </c>
      <c r="H11980" s="30">
        <f>VLOOKUP(E11980,MATERIAL!$C:$F,4,0)</f>
        <v>8000</v>
      </c>
      <c r="I11980" s="31">
        <f t="shared" si="1482"/>
        <v>8000</v>
      </c>
    </row>
    <row r="11981" spans="2:10">
      <c r="C11981" s="28"/>
      <c r="D11981" s="27" t="s">
        <v>3084</v>
      </c>
      <c r="E11981" s="27" t="s">
        <v>3085</v>
      </c>
      <c r="F11981" s="30" t="str">
        <f>VLOOKUP(E11981,MATERIAL!$C:$F,3,0)</f>
        <v>bh</v>
      </c>
      <c r="G11981" s="27">
        <v>1</v>
      </c>
      <c r="H11981" s="30">
        <f>VLOOKUP(E11981,MATERIAL!$C:$F,4,0)</f>
        <v>37500</v>
      </c>
      <c r="I11981" s="31">
        <f t="shared" si="1482"/>
        <v>37500</v>
      </c>
    </row>
    <row r="11982" spans="2:10">
      <c r="C11982" s="28"/>
      <c r="D11982" s="27" t="s">
        <v>3086</v>
      </c>
      <c r="E11982" s="27" t="s">
        <v>3087</v>
      </c>
      <c r="F11982" s="30" t="str">
        <f>VLOOKUP(E11982,MATERIAL!$C:$F,3,0)</f>
        <v>bh</v>
      </c>
      <c r="G11982" s="27">
        <v>1</v>
      </c>
      <c r="H11982" s="30">
        <f>VLOOKUP(E11982,MATERIAL!$C:$F,4,0)</f>
        <v>10800</v>
      </c>
      <c r="I11982" s="31">
        <f t="shared" si="1482"/>
        <v>10800</v>
      </c>
    </row>
    <row r="11983" spans="2:10">
      <c r="C11983" s="28"/>
      <c r="D11983" s="27" t="s">
        <v>3090</v>
      </c>
      <c r="E11983" s="27" t="s">
        <v>3091</v>
      </c>
      <c r="F11983" s="30" t="str">
        <f>VLOOKUP(E11983,MATERIAL!$C:$F,3,0)</f>
        <v>bh</v>
      </c>
      <c r="G11983" s="27">
        <v>1</v>
      </c>
      <c r="H11983" s="30">
        <f>VLOOKUP(E11983,MATERIAL!$C:$F,4,0)</f>
        <v>3300</v>
      </c>
      <c r="I11983" s="31">
        <f t="shared" si="1482"/>
        <v>3300</v>
      </c>
    </row>
    <row r="11984" spans="2:10">
      <c r="C11984" s="28"/>
      <c r="D11984" s="28"/>
      <c r="E11984" s="28"/>
      <c r="F11984" s="34" t="s">
        <v>90</v>
      </c>
      <c r="G11984" s="35"/>
      <c r="H11984" s="33"/>
      <c r="I11984" s="32">
        <f>SUM(I11979:I11983)</f>
        <v>135200</v>
      </c>
    </row>
    <row r="11985" spans="2:10">
      <c r="C11985" s="27" t="s">
        <v>81</v>
      </c>
      <c r="D11985" s="27" t="s">
        <v>91</v>
      </c>
      <c r="E11985" s="28"/>
      <c r="F11985" s="28"/>
      <c r="G11985" s="28"/>
      <c r="H11985" s="33"/>
      <c r="I11985" s="33"/>
    </row>
    <row r="11986" spans="2:10">
      <c r="C11986" s="28"/>
      <c r="D11986" s="28"/>
      <c r="E11986" s="28"/>
      <c r="F11986" s="34" t="s">
        <v>92</v>
      </c>
      <c r="G11986" s="35"/>
      <c r="H11986" s="33"/>
      <c r="I11986" s="33"/>
    </row>
    <row r="11987" spans="2:10">
      <c r="C11987" s="27" t="s">
        <v>82</v>
      </c>
      <c r="D11987" s="27" t="s">
        <v>93</v>
      </c>
      <c r="E11987" s="28"/>
      <c r="F11987" s="28"/>
      <c r="G11987" s="28"/>
      <c r="H11987" s="33"/>
      <c r="I11987" s="36">
        <f>I11977+I11984</f>
        <v>145000</v>
      </c>
    </row>
    <row r="11988" spans="2:10">
      <c r="C11988" s="27" t="s">
        <v>83</v>
      </c>
      <c r="D11988" s="27" t="str">
        <f>+"Overhead &amp; Profit "&amp;$L$3*100&amp;"%"</f>
        <v>Overhead &amp; Profit 9,5%</v>
      </c>
      <c r="E11988" s="28"/>
      <c r="F11988" s="28"/>
      <c r="G11988" s="27">
        <f>$L$3</f>
        <v>9.5000000000000001E-2</v>
      </c>
      <c r="H11988" s="33"/>
      <c r="I11988" s="36">
        <f>G11988*I11987</f>
        <v>13775</v>
      </c>
    </row>
    <row r="11989" spans="2:10">
      <c r="B11989" s="37" t="str">
        <f>+$M$22&amp;J11989</f>
        <v>PKL11</v>
      </c>
      <c r="C11989" s="27" t="s">
        <v>1</v>
      </c>
      <c r="D11989" s="27" t="s">
        <v>94</v>
      </c>
      <c r="E11989" s="28"/>
      <c r="F11989" s="28"/>
      <c r="G11989" s="28"/>
      <c r="H11989" s="33"/>
      <c r="I11989" s="36">
        <f>SUM(I11987:I11988)</f>
        <v>158775</v>
      </c>
      <c r="J11989" s="21">
        <v>11</v>
      </c>
    </row>
    <row r="11991" spans="2:10">
      <c r="B11991" s="26"/>
      <c r="C11991" s="21" t="str">
        <f>VLOOKUP(B12007,'REKAP ANALISA'!$C:$G,3,0)</f>
        <v xml:space="preserve">Memasang Lampu TL 2x </v>
      </c>
    </row>
    <row r="11992" spans="2:10">
      <c r="C11992" s="27" t="s">
        <v>0</v>
      </c>
      <c r="D11992" s="27" t="s">
        <v>60</v>
      </c>
      <c r="E11992" s="27" t="s">
        <v>59</v>
      </c>
      <c r="F11992" s="27" t="s">
        <v>61</v>
      </c>
      <c r="G11992" s="27" t="s">
        <v>62</v>
      </c>
      <c r="H11992" s="27" t="s">
        <v>85</v>
      </c>
      <c r="I11992" s="27" t="s">
        <v>86</v>
      </c>
    </row>
    <row r="11993" spans="2:10">
      <c r="C11993" s="27" t="s">
        <v>14</v>
      </c>
      <c r="D11993" s="27" t="s">
        <v>87</v>
      </c>
      <c r="E11993" s="28"/>
      <c r="F11993" s="28"/>
      <c r="G11993" s="28"/>
      <c r="H11993" s="28"/>
      <c r="I11993" s="28"/>
    </row>
    <row r="11994" spans="2:10">
      <c r="C11994" s="28"/>
      <c r="D11994" s="27" t="s">
        <v>56</v>
      </c>
      <c r="E11994" s="27" t="s">
        <v>64</v>
      </c>
      <c r="F11994" s="29" t="s">
        <v>50</v>
      </c>
      <c r="G11994" s="27">
        <v>0.1</v>
      </c>
      <c r="H11994" s="30">
        <f>VLOOKUP(E11994,UPAH!$C:$F,4,0)</f>
        <v>98000</v>
      </c>
      <c r="I11994" s="31">
        <f t="shared" ref="I11994" si="1483">+G11994*H11994</f>
        <v>9800</v>
      </c>
    </row>
    <row r="11995" spans="2:10">
      <c r="C11995" s="28"/>
      <c r="D11995" s="28"/>
      <c r="E11995" s="28"/>
      <c r="F11995" s="34" t="s">
        <v>88</v>
      </c>
      <c r="G11995" s="35"/>
      <c r="H11995" s="28"/>
      <c r="I11995" s="36">
        <f>SUM(I11994)</f>
        <v>9800</v>
      </c>
    </row>
    <row r="11996" spans="2:10">
      <c r="C11996" s="27" t="s">
        <v>80</v>
      </c>
      <c r="D11996" s="27" t="s">
        <v>89</v>
      </c>
      <c r="E11996" s="28"/>
      <c r="F11996" s="28"/>
      <c r="G11996" s="28"/>
      <c r="H11996" s="33"/>
      <c r="I11996" s="28"/>
    </row>
    <row r="11997" spans="2:10">
      <c r="C11997" s="28"/>
      <c r="D11997" s="27" t="str">
        <f>VLOOKUP(E11997,MATERIAL!$C:$D,2,0)</f>
        <v>Balon Lampu TL</v>
      </c>
      <c r="E11997" s="50" t="s">
        <v>3089</v>
      </c>
      <c r="F11997" s="30" t="str">
        <f>VLOOKUP(E11997,MATERIAL!$C:$F,3,0)</f>
        <v>bh</v>
      </c>
      <c r="G11997" s="27">
        <v>2</v>
      </c>
      <c r="H11997" s="30">
        <f>VLOOKUP(E11997,MATERIAL!$C:$F,4,0)</f>
        <v>75600</v>
      </c>
      <c r="I11997" s="31">
        <f t="shared" ref="I11997:I12001" si="1484">+G11997*H11997</f>
        <v>151200</v>
      </c>
    </row>
    <row r="11998" spans="2:10">
      <c r="C11998" s="28"/>
      <c r="D11998" s="27" t="s">
        <v>3080</v>
      </c>
      <c r="E11998" s="27" t="s">
        <v>3081</v>
      </c>
      <c r="F11998" s="30" t="str">
        <f>VLOOKUP(E11998,MATERIAL!$C:$F,3,0)</f>
        <v>bh</v>
      </c>
      <c r="G11998" s="27">
        <v>1</v>
      </c>
      <c r="H11998" s="30">
        <f>VLOOKUP(E11998,MATERIAL!$C:$F,4,0)</f>
        <v>8000</v>
      </c>
      <c r="I11998" s="31">
        <f t="shared" si="1484"/>
        <v>8000</v>
      </c>
    </row>
    <row r="11999" spans="2:10">
      <c r="C11999" s="28"/>
      <c r="D11999" s="27" t="s">
        <v>3084</v>
      </c>
      <c r="E11999" s="27" t="s">
        <v>3085</v>
      </c>
      <c r="F11999" s="30" t="str">
        <f>VLOOKUP(E11999,MATERIAL!$C:$F,3,0)</f>
        <v>bh</v>
      </c>
      <c r="G11999" s="27">
        <v>1</v>
      </c>
      <c r="H11999" s="30">
        <f>VLOOKUP(E11999,MATERIAL!$C:$F,4,0)</f>
        <v>37500</v>
      </c>
      <c r="I11999" s="31">
        <f t="shared" si="1484"/>
        <v>37500</v>
      </c>
    </row>
    <row r="12000" spans="2:10">
      <c r="C12000" s="28"/>
      <c r="D12000" s="27" t="s">
        <v>3086</v>
      </c>
      <c r="E12000" s="27" t="s">
        <v>3087</v>
      </c>
      <c r="F12000" s="30" t="str">
        <f>VLOOKUP(E12000,MATERIAL!$C:$F,3,0)</f>
        <v>bh</v>
      </c>
      <c r="G12000" s="27">
        <v>1</v>
      </c>
      <c r="H12000" s="30">
        <f>VLOOKUP(E12000,MATERIAL!$C:$F,4,0)</f>
        <v>10800</v>
      </c>
      <c r="I12000" s="31">
        <f t="shared" si="1484"/>
        <v>10800</v>
      </c>
    </row>
    <row r="12001" spans="2:10">
      <c r="C12001" s="28"/>
      <c r="D12001" s="27" t="s">
        <v>3090</v>
      </c>
      <c r="E12001" s="27" t="s">
        <v>3091</v>
      </c>
      <c r="F12001" s="30" t="str">
        <f>VLOOKUP(E12001,MATERIAL!$C:$F,3,0)</f>
        <v>bh</v>
      </c>
      <c r="G12001" s="27">
        <v>1</v>
      </c>
      <c r="H12001" s="30">
        <f>VLOOKUP(E12001,MATERIAL!$C:$F,4,0)</f>
        <v>3300</v>
      </c>
      <c r="I12001" s="31">
        <f t="shared" si="1484"/>
        <v>3300</v>
      </c>
    </row>
    <row r="12002" spans="2:10">
      <c r="C12002" s="28"/>
      <c r="D12002" s="28"/>
      <c r="E12002" s="28"/>
      <c r="F12002" s="34" t="s">
        <v>90</v>
      </c>
      <c r="G12002" s="35"/>
      <c r="H12002" s="33"/>
      <c r="I12002" s="32">
        <f>SUM(I11997:I12001)</f>
        <v>210800</v>
      </c>
    </row>
    <row r="12003" spans="2:10">
      <c r="C12003" s="27" t="s">
        <v>81</v>
      </c>
      <c r="D12003" s="27" t="s">
        <v>91</v>
      </c>
      <c r="E12003" s="28"/>
      <c r="F12003" s="28"/>
      <c r="G12003" s="28"/>
      <c r="H12003" s="33"/>
      <c r="I12003" s="33"/>
    </row>
    <row r="12004" spans="2:10">
      <c r="C12004" s="28"/>
      <c r="D12004" s="28"/>
      <c r="E12004" s="28"/>
      <c r="F12004" s="34" t="s">
        <v>92</v>
      </c>
      <c r="G12004" s="35"/>
      <c r="H12004" s="33"/>
      <c r="I12004" s="33"/>
    </row>
    <row r="12005" spans="2:10">
      <c r="C12005" s="27" t="s">
        <v>82</v>
      </c>
      <c r="D12005" s="27" t="s">
        <v>93</v>
      </c>
      <c r="E12005" s="28"/>
      <c r="F12005" s="28"/>
      <c r="G12005" s="28"/>
      <c r="H12005" s="33"/>
      <c r="I12005" s="36">
        <f>I11995+I12002</f>
        <v>220600</v>
      </c>
    </row>
    <row r="12006" spans="2:10">
      <c r="C12006" s="27" t="s">
        <v>83</v>
      </c>
      <c r="D12006" s="27" t="str">
        <f>+"Overhead &amp; Profit "&amp;$L$3*100&amp;"%"</f>
        <v>Overhead &amp; Profit 9,5%</v>
      </c>
      <c r="E12006" s="28"/>
      <c r="F12006" s="28"/>
      <c r="G12006" s="27">
        <f>$L$3</f>
        <v>9.5000000000000001E-2</v>
      </c>
      <c r="H12006" s="33"/>
      <c r="I12006" s="36">
        <f>G12006*I12005</f>
        <v>20957</v>
      </c>
    </row>
    <row r="12007" spans="2:10">
      <c r="B12007" s="37" t="str">
        <f>+$M$22&amp;J12007</f>
        <v>PKL12</v>
      </c>
      <c r="C12007" s="27" t="s">
        <v>1</v>
      </c>
      <c r="D12007" s="27" t="s">
        <v>94</v>
      </c>
      <c r="E12007" s="28"/>
      <c r="F12007" s="28"/>
      <c r="G12007" s="28"/>
      <c r="H12007" s="33"/>
      <c r="I12007" s="36">
        <f>SUM(I12005:I12006)</f>
        <v>241557</v>
      </c>
      <c r="J12007" s="21">
        <v>12</v>
      </c>
    </row>
    <row r="12009" spans="2:10">
      <c r="B12009" s="26"/>
      <c r="C12009" s="21" t="str">
        <f>VLOOKUP(B12022,'REKAP ANALISA'!$C:$G,3,0)</f>
        <v>Memasang Lampu SL</v>
      </c>
    </row>
    <row r="12010" spans="2:10">
      <c r="C12010" s="27" t="s">
        <v>0</v>
      </c>
      <c r="D12010" s="27" t="s">
        <v>60</v>
      </c>
      <c r="E12010" s="27" t="s">
        <v>59</v>
      </c>
      <c r="F12010" s="27" t="s">
        <v>61</v>
      </c>
      <c r="G12010" s="27" t="s">
        <v>62</v>
      </c>
      <c r="H12010" s="27" t="s">
        <v>85</v>
      </c>
      <c r="I12010" s="27" t="s">
        <v>86</v>
      </c>
    </row>
    <row r="12011" spans="2:10">
      <c r="C12011" s="27" t="s">
        <v>14</v>
      </c>
      <c r="D12011" s="27" t="s">
        <v>87</v>
      </c>
      <c r="E12011" s="28"/>
      <c r="F12011" s="28"/>
      <c r="G12011" s="28"/>
      <c r="H12011" s="28"/>
      <c r="I12011" s="28"/>
    </row>
    <row r="12012" spans="2:10">
      <c r="C12012" s="28"/>
      <c r="D12012" s="27" t="s">
        <v>56</v>
      </c>
      <c r="E12012" s="27" t="s">
        <v>64</v>
      </c>
      <c r="F12012" s="29" t="s">
        <v>50</v>
      </c>
      <c r="G12012" s="27">
        <v>0.1</v>
      </c>
      <c r="H12012" s="30">
        <f>VLOOKUP(E12012,UPAH!$C:$F,4,0)</f>
        <v>98000</v>
      </c>
      <c r="I12012" s="31">
        <f t="shared" ref="I12012" si="1485">+G12012*H12012</f>
        <v>9800</v>
      </c>
    </row>
    <row r="12013" spans="2:10">
      <c r="C12013" s="28"/>
      <c r="D12013" s="28"/>
      <c r="E12013" s="28"/>
      <c r="F12013" s="34" t="s">
        <v>88</v>
      </c>
      <c r="G12013" s="35"/>
      <c r="H12013" s="28"/>
      <c r="I12013" s="36">
        <f>SUM(I12012)</f>
        <v>9800</v>
      </c>
    </row>
    <row r="12014" spans="2:10">
      <c r="C12014" s="27" t="s">
        <v>80</v>
      </c>
      <c r="D12014" s="27" t="s">
        <v>89</v>
      </c>
      <c r="E12014" s="28"/>
      <c r="F12014" s="28"/>
      <c r="G12014" s="28"/>
      <c r="H12014" s="33"/>
      <c r="I12014" s="28"/>
    </row>
    <row r="12015" spans="2:10">
      <c r="C12015" s="28"/>
      <c r="D12015" s="27" t="str">
        <f>VLOOKUP(E12015,MATERIAL!$C:$D,2,0)</f>
        <v>Balon Lampu SL</v>
      </c>
      <c r="E12015" s="50" t="s">
        <v>3093</v>
      </c>
      <c r="F12015" s="30" t="str">
        <f>VLOOKUP(E12015,MATERIAL!$C:$F,3,0)</f>
        <v>bh</v>
      </c>
      <c r="G12015" s="27">
        <v>1</v>
      </c>
      <c r="H12015" s="30">
        <f>VLOOKUP(E12015,MATERIAL!$C:$F,4,0)</f>
        <v>59000</v>
      </c>
      <c r="I12015" s="31">
        <f t="shared" ref="I12015:I12016" si="1486">+G12015*H12015</f>
        <v>59000</v>
      </c>
    </row>
    <row r="12016" spans="2:10">
      <c r="C12016" s="28"/>
      <c r="D12016" s="27" t="s">
        <v>3090</v>
      </c>
      <c r="E12016" s="27" t="s">
        <v>3091</v>
      </c>
      <c r="F12016" s="30" t="str">
        <f>VLOOKUP(E12016,MATERIAL!$C:$F,3,0)</f>
        <v>bh</v>
      </c>
      <c r="G12016" s="27">
        <v>1</v>
      </c>
      <c r="H12016" s="30">
        <f>VLOOKUP(E12016,MATERIAL!$C:$F,4,0)</f>
        <v>3300</v>
      </c>
      <c r="I12016" s="31">
        <f t="shared" si="1486"/>
        <v>3300</v>
      </c>
    </row>
    <row r="12017" spans="2:10">
      <c r="C12017" s="28"/>
      <c r="D12017" s="28"/>
      <c r="E12017" s="28"/>
      <c r="F12017" s="34" t="s">
        <v>90</v>
      </c>
      <c r="G12017" s="35"/>
      <c r="H12017" s="33"/>
      <c r="I12017" s="32">
        <f>SUM(I12015:I12016)</f>
        <v>62300</v>
      </c>
    </row>
    <row r="12018" spans="2:10">
      <c r="C12018" s="27" t="s">
        <v>81</v>
      </c>
      <c r="D12018" s="27" t="s">
        <v>91</v>
      </c>
      <c r="E12018" s="28"/>
      <c r="F12018" s="28"/>
      <c r="G12018" s="28"/>
      <c r="H12018" s="33"/>
      <c r="I12018" s="33"/>
    </row>
    <row r="12019" spans="2:10">
      <c r="C12019" s="28"/>
      <c r="D12019" s="28"/>
      <c r="E12019" s="28"/>
      <c r="F12019" s="34" t="s">
        <v>92</v>
      </c>
      <c r="G12019" s="35"/>
      <c r="H12019" s="33"/>
      <c r="I12019" s="33"/>
    </row>
    <row r="12020" spans="2:10">
      <c r="C12020" s="27" t="s">
        <v>82</v>
      </c>
      <c r="D12020" s="27" t="s">
        <v>93</v>
      </c>
      <c r="E12020" s="28"/>
      <c r="F12020" s="28"/>
      <c r="G12020" s="28"/>
      <c r="H12020" s="33"/>
      <c r="I12020" s="36">
        <f>I12013+I12017</f>
        <v>72100</v>
      </c>
    </row>
    <row r="12021" spans="2:10">
      <c r="C12021" s="27" t="s">
        <v>83</v>
      </c>
      <c r="D12021" s="27" t="str">
        <f>+"Overhead &amp; Profit "&amp;$L$3*100&amp;"%"</f>
        <v>Overhead &amp; Profit 9,5%</v>
      </c>
      <c r="E12021" s="28"/>
      <c r="F12021" s="28"/>
      <c r="G12021" s="27">
        <f>$L$3</f>
        <v>9.5000000000000001E-2</v>
      </c>
      <c r="H12021" s="33"/>
      <c r="I12021" s="36">
        <f>G12021*I12020</f>
        <v>6849.5</v>
      </c>
    </row>
    <row r="12022" spans="2:10">
      <c r="B12022" s="37" t="str">
        <f>+$M$22&amp;J12022</f>
        <v>PKL13</v>
      </c>
      <c r="C12022" s="27" t="s">
        <v>1</v>
      </c>
      <c r="D12022" s="27" t="s">
        <v>94</v>
      </c>
      <c r="E12022" s="28"/>
      <c r="F12022" s="28"/>
      <c r="G12022" s="28"/>
      <c r="H12022" s="33"/>
      <c r="I12022" s="36">
        <f>SUM(I12020:I12021)</f>
        <v>78949.5</v>
      </c>
      <c r="J12022" s="21">
        <v>13</v>
      </c>
    </row>
    <row r="12024" spans="2:10">
      <c r="B12024" s="26"/>
      <c r="C12024" s="21" t="str">
        <f>VLOOKUP(B12038,'REKAP ANALISA'!$C:$G,3,0)</f>
        <v>Memasang Lampu Downlight</v>
      </c>
    </row>
    <row r="12025" spans="2:10">
      <c r="C12025" s="27" t="s">
        <v>0</v>
      </c>
      <c r="D12025" s="27" t="s">
        <v>60</v>
      </c>
      <c r="E12025" s="27" t="s">
        <v>59</v>
      </c>
      <c r="F12025" s="27" t="s">
        <v>61</v>
      </c>
      <c r="G12025" s="27" t="s">
        <v>62</v>
      </c>
      <c r="H12025" s="27" t="s">
        <v>85</v>
      </c>
      <c r="I12025" s="27" t="s">
        <v>86</v>
      </c>
    </row>
    <row r="12026" spans="2:10">
      <c r="C12026" s="27" t="s">
        <v>14</v>
      </c>
      <c r="D12026" s="27" t="s">
        <v>87</v>
      </c>
      <c r="E12026" s="28"/>
      <c r="F12026" s="28"/>
      <c r="G12026" s="28"/>
      <c r="H12026" s="28"/>
      <c r="I12026" s="28"/>
    </row>
    <row r="12027" spans="2:10">
      <c r="C12027" s="28"/>
      <c r="D12027" s="27" t="s">
        <v>56</v>
      </c>
      <c r="E12027" s="27" t="s">
        <v>64</v>
      </c>
      <c r="F12027" s="29" t="s">
        <v>50</v>
      </c>
      <c r="G12027" s="27">
        <v>0.1</v>
      </c>
      <c r="H12027" s="30">
        <f>VLOOKUP(E12027,UPAH!$C:$F,4,0)</f>
        <v>98000</v>
      </c>
      <c r="I12027" s="31">
        <f t="shared" ref="I12027" si="1487">+G12027*H12027</f>
        <v>9800</v>
      </c>
    </row>
    <row r="12028" spans="2:10">
      <c r="C12028" s="28"/>
      <c r="D12028" s="28"/>
      <c r="E12028" s="28"/>
      <c r="F12028" s="34" t="s">
        <v>88</v>
      </c>
      <c r="G12028" s="35"/>
      <c r="H12028" s="28"/>
      <c r="I12028" s="36">
        <f>SUM(I12027)</f>
        <v>9800</v>
      </c>
    </row>
    <row r="12029" spans="2:10">
      <c r="C12029" s="27" t="s">
        <v>80</v>
      </c>
      <c r="D12029" s="27" t="s">
        <v>89</v>
      </c>
      <c r="E12029" s="28"/>
      <c r="F12029" s="28"/>
      <c r="G12029" s="28"/>
      <c r="H12029" s="33"/>
      <c r="I12029" s="28"/>
    </row>
    <row r="12030" spans="2:10">
      <c r="C12030" s="28"/>
      <c r="D12030" s="27" t="str">
        <f>VLOOKUP(E12030,MATERIAL!$C:$D,2,0)</f>
        <v>Lampu Downlight</v>
      </c>
      <c r="E12030" s="50" t="s">
        <v>3097</v>
      </c>
      <c r="F12030" s="30" t="str">
        <f>VLOOKUP(E12030,MATERIAL!$C:$F,3,0)</f>
        <v>M'</v>
      </c>
      <c r="G12030" s="27">
        <v>1</v>
      </c>
      <c r="H12030" s="30">
        <f>VLOOKUP(E12030,MATERIAL!$C:$F,4,0)</f>
        <v>92200</v>
      </c>
      <c r="I12030" s="31">
        <f t="shared" ref="I12030:I12032" si="1488">+G12030*H12030</f>
        <v>92200</v>
      </c>
    </row>
    <row r="12031" spans="2:10">
      <c r="C12031" s="28"/>
      <c r="D12031" s="27" t="s">
        <v>3080</v>
      </c>
      <c r="E12031" s="27" t="s">
        <v>3081</v>
      </c>
      <c r="F12031" s="30" t="str">
        <f>VLOOKUP(E12031,MATERIAL!$C:$F,3,0)</f>
        <v>bh</v>
      </c>
      <c r="G12031" s="27">
        <v>1</v>
      </c>
      <c r="H12031" s="30">
        <f>VLOOKUP(E12031,MATERIAL!$C:$F,4,0)</f>
        <v>8000</v>
      </c>
      <c r="I12031" s="31">
        <f t="shared" si="1488"/>
        <v>8000</v>
      </c>
    </row>
    <row r="12032" spans="2:10">
      <c r="C12032" s="28"/>
      <c r="D12032" s="27" t="s">
        <v>3090</v>
      </c>
      <c r="E12032" s="27" t="s">
        <v>3091</v>
      </c>
      <c r="F12032" s="30" t="str">
        <f>VLOOKUP(E12032,MATERIAL!$C:$F,3,0)</f>
        <v>bh</v>
      </c>
      <c r="G12032" s="27">
        <v>1</v>
      </c>
      <c r="H12032" s="30">
        <f>VLOOKUP(E12032,MATERIAL!$C:$F,4,0)</f>
        <v>3300</v>
      </c>
      <c r="I12032" s="31">
        <f t="shared" si="1488"/>
        <v>3300</v>
      </c>
    </row>
    <row r="12033" spans="2:10">
      <c r="C12033" s="28"/>
      <c r="D12033" s="28"/>
      <c r="E12033" s="28"/>
      <c r="F12033" s="34" t="s">
        <v>90</v>
      </c>
      <c r="G12033" s="35"/>
      <c r="H12033" s="33"/>
      <c r="I12033" s="32">
        <f>SUM(I12030:I12032)</f>
        <v>103500</v>
      </c>
    </row>
    <row r="12034" spans="2:10">
      <c r="C12034" s="27" t="s">
        <v>81</v>
      </c>
      <c r="D12034" s="27" t="s">
        <v>91</v>
      </c>
      <c r="E12034" s="28"/>
      <c r="F12034" s="28"/>
      <c r="G12034" s="28"/>
      <c r="H12034" s="33"/>
      <c r="I12034" s="33"/>
    </row>
    <row r="12035" spans="2:10">
      <c r="C12035" s="28"/>
      <c r="D12035" s="28"/>
      <c r="E12035" s="28"/>
      <c r="F12035" s="34" t="s">
        <v>92</v>
      </c>
      <c r="G12035" s="35"/>
      <c r="H12035" s="33"/>
      <c r="I12035" s="33"/>
    </row>
    <row r="12036" spans="2:10">
      <c r="C12036" s="27" t="s">
        <v>82</v>
      </c>
      <c r="D12036" s="27" t="s">
        <v>93</v>
      </c>
      <c r="E12036" s="28"/>
      <c r="F12036" s="28"/>
      <c r="G12036" s="28"/>
      <c r="H12036" s="33"/>
      <c r="I12036" s="36">
        <f>I12028+I12033</f>
        <v>113300</v>
      </c>
    </row>
    <row r="12037" spans="2:10">
      <c r="C12037" s="27" t="s">
        <v>83</v>
      </c>
      <c r="D12037" s="27" t="str">
        <f>+"Overhead &amp; Profit "&amp;$L$3*100&amp;"%"</f>
        <v>Overhead &amp; Profit 9,5%</v>
      </c>
      <c r="E12037" s="28"/>
      <c r="F12037" s="28"/>
      <c r="G12037" s="27">
        <f>$L$3</f>
        <v>9.5000000000000001E-2</v>
      </c>
      <c r="H12037" s="33"/>
      <c r="I12037" s="36">
        <f>G12037*I12036</f>
        <v>10763.5</v>
      </c>
    </row>
    <row r="12038" spans="2:10">
      <c r="B12038" s="37" t="str">
        <f>+$M$22&amp;J12038</f>
        <v>PKL14</v>
      </c>
      <c r="C12038" s="27" t="s">
        <v>1</v>
      </c>
      <c r="D12038" s="27" t="s">
        <v>94</v>
      </c>
      <c r="E12038" s="28"/>
      <c r="F12038" s="28"/>
      <c r="G12038" s="28"/>
      <c r="H12038" s="33"/>
      <c r="I12038" s="36">
        <f>SUM(I12036:I12037)</f>
        <v>124063.5</v>
      </c>
      <c r="J12038" s="21">
        <v>14</v>
      </c>
    </row>
    <row r="12040" spans="2:10">
      <c r="B12040" s="26"/>
      <c r="C12040" s="21" t="str">
        <f>VLOOKUP(B12054,'REKAP ANALISA'!$C:$G,3,0)</f>
        <v>Memasang LED Strip</v>
      </c>
    </row>
    <row r="12041" spans="2:10">
      <c r="C12041" s="27" t="s">
        <v>0</v>
      </c>
      <c r="D12041" s="27" t="s">
        <v>60</v>
      </c>
      <c r="E12041" s="27" t="s">
        <v>59</v>
      </c>
      <c r="F12041" s="27" t="s">
        <v>61</v>
      </c>
      <c r="G12041" s="27" t="s">
        <v>62</v>
      </c>
      <c r="H12041" s="27" t="s">
        <v>85</v>
      </c>
      <c r="I12041" s="27" t="s">
        <v>86</v>
      </c>
    </row>
    <row r="12042" spans="2:10">
      <c r="C12042" s="27" t="s">
        <v>14</v>
      </c>
      <c r="D12042" s="27" t="s">
        <v>87</v>
      </c>
      <c r="E12042" s="28"/>
      <c r="F12042" s="28"/>
      <c r="G12042" s="28"/>
      <c r="H12042" s="28"/>
      <c r="I12042" s="28"/>
    </row>
    <row r="12043" spans="2:10">
      <c r="C12043" s="28"/>
      <c r="D12043" s="27" t="s">
        <v>56</v>
      </c>
      <c r="E12043" s="27" t="s">
        <v>64</v>
      </c>
      <c r="F12043" s="29" t="s">
        <v>50</v>
      </c>
      <c r="G12043" s="27">
        <v>0.1</v>
      </c>
      <c r="H12043" s="30">
        <f>VLOOKUP(E12043,UPAH!$C:$F,4,0)</f>
        <v>98000</v>
      </c>
      <c r="I12043" s="31">
        <f t="shared" ref="I12043" si="1489">+G12043*H12043</f>
        <v>9800</v>
      </c>
    </row>
    <row r="12044" spans="2:10">
      <c r="C12044" s="28"/>
      <c r="D12044" s="28"/>
      <c r="E12044" s="28"/>
      <c r="F12044" s="34" t="s">
        <v>88</v>
      </c>
      <c r="G12044" s="35"/>
      <c r="H12044" s="28"/>
      <c r="I12044" s="36">
        <f>SUM(I12043)</f>
        <v>9800</v>
      </c>
    </row>
    <row r="12045" spans="2:10">
      <c r="C12045" s="27" t="s">
        <v>80</v>
      </c>
      <c r="D12045" s="27" t="s">
        <v>89</v>
      </c>
      <c r="E12045" s="28"/>
      <c r="F12045" s="28"/>
      <c r="G12045" s="28"/>
      <c r="H12045" s="33"/>
      <c r="I12045" s="28"/>
    </row>
    <row r="12046" spans="2:10">
      <c r="C12046" s="28"/>
      <c r="D12046" s="27" t="str">
        <f>VLOOKUP(E12046,MATERIAL!$C:$D,2,0)</f>
        <v xml:space="preserve">LED Strip </v>
      </c>
      <c r="E12046" s="50" t="s">
        <v>3123</v>
      </c>
      <c r="F12046" s="30" t="str">
        <f>VLOOKUP(E12046,MATERIAL!$C:$F,3,0)</f>
        <v>Rol</v>
      </c>
      <c r="G12046" s="27">
        <v>0.05</v>
      </c>
      <c r="H12046" s="30">
        <f>VLOOKUP(E12046,MATERIAL!$C:$F,4,0)</f>
        <v>242400</v>
      </c>
      <c r="I12046" s="31">
        <f t="shared" ref="I12046:I12048" si="1490">+G12046*H12046</f>
        <v>12120</v>
      </c>
    </row>
    <row r="12047" spans="2:10">
      <c r="C12047" s="28"/>
      <c r="D12047" s="27" t="str">
        <f>VLOOKUP(E12047,MATERIAL!$C:$D,2,0)</f>
        <v>Adaptor</v>
      </c>
      <c r="E12047" s="50" t="s">
        <v>3124</v>
      </c>
      <c r="F12047" s="30" t="str">
        <f>VLOOKUP(E12047,MATERIAL!$C:$F,3,0)</f>
        <v>Bh</v>
      </c>
      <c r="G12047" s="27">
        <v>1</v>
      </c>
      <c r="H12047" s="30">
        <f>VLOOKUP(E12047,MATERIAL!$C:$F,4,0)</f>
        <v>21500</v>
      </c>
      <c r="I12047" s="31">
        <f t="shared" si="1490"/>
        <v>21500</v>
      </c>
    </row>
    <row r="12048" spans="2:10">
      <c r="C12048" s="28"/>
      <c r="D12048" s="27" t="s">
        <v>3090</v>
      </c>
      <c r="E12048" s="27" t="s">
        <v>3091</v>
      </c>
      <c r="F12048" s="30" t="str">
        <f>VLOOKUP(E12048,MATERIAL!$C:$F,3,0)</f>
        <v>bh</v>
      </c>
      <c r="G12048" s="27">
        <v>1</v>
      </c>
      <c r="H12048" s="30">
        <f>VLOOKUP(E12048,MATERIAL!$C:$F,4,0)</f>
        <v>3300</v>
      </c>
      <c r="I12048" s="31">
        <f t="shared" si="1490"/>
        <v>3300</v>
      </c>
    </row>
    <row r="12049" spans="2:10">
      <c r="C12049" s="28"/>
      <c r="D12049" s="28"/>
      <c r="E12049" s="28"/>
      <c r="F12049" s="34" t="s">
        <v>90</v>
      </c>
      <c r="G12049" s="35"/>
      <c r="H12049" s="33"/>
      <c r="I12049" s="32">
        <f>SUM(I12046:I12048)</f>
        <v>36920</v>
      </c>
    </row>
    <row r="12050" spans="2:10">
      <c r="C12050" s="27" t="s">
        <v>81</v>
      </c>
      <c r="D12050" s="27" t="s">
        <v>91</v>
      </c>
      <c r="E12050" s="28"/>
      <c r="F12050" s="28"/>
      <c r="G12050" s="28"/>
      <c r="H12050" s="33"/>
      <c r="I12050" s="33"/>
    </row>
    <row r="12051" spans="2:10">
      <c r="C12051" s="28"/>
      <c r="D12051" s="28"/>
      <c r="E12051" s="28"/>
      <c r="F12051" s="34" t="s">
        <v>92</v>
      </c>
      <c r="G12051" s="35"/>
      <c r="H12051" s="33"/>
      <c r="I12051" s="33"/>
    </row>
    <row r="12052" spans="2:10">
      <c r="C12052" s="27" t="s">
        <v>82</v>
      </c>
      <c r="D12052" s="27" t="s">
        <v>93</v>
      </c>
      <c r="E12052" s="28"/>
      <c r="F12052" s="28"/>
      <c r="G12052" s="28"/>
      <c r="H12052" s="33"/>
      <c r="I12052" s="36">
        <f>I12044+I12049</f>
        <v>46720</v>
      </c>
    </row>
    <row r="12053" spans="2:10">
      <c r="C12053" s="27" t="s">
        <v>83</v>
      </c>
      <c r="D12053" s="27" t="str">
        <f>+"Overhead &amp; Profit "&amp;$L$3*100&amp;"%"</f>
        <v>Overhead &amp; Profit 9,5%</v>
      </c>
      <c r="E12053" s="28"/>
      <c r="F12053" s="28"/>
      <c r="G12053" s="27">
        <f>$L$3</f>
        <v>9.5000000000000001E-2</v>
      </c>
      <c r="H12053" s="33"/>
      <c r="I12053" s="36">
        <f>G12053*I12052</f>
        <v>4438.3999999999996</v>
      </c>
    </row>
    <row r="12054" spans="2:10">
      <c r="B12054" s="37" t="str">
        <f>+$M$22&amp;J12054</f>
        <v>PKL15</v>
      </c>
      <c r="C12054" s="27" t="s">
        <v>1</v>
      </c>
      <c r="D12054" s="27" t="s">
        <v>94</v>
      </c>
      <c r="E12054" s="28"/>
      <c r="F12054" s="28"/>
      <c r="G12054" s="28"/>
      <c r="H12054" s="33"/>
      <c r="I12054" s="36">
        <f>SUM(I12052:I12053)</f>
        <v>51158.400000000001</v>
      </c>
      <c r="J12054" s="21">
        <v>15</v>
      </c>
    </row>
    <row r="12056" spans="2:10">
      <c r="B12056" s="26"/>
      <c r="C12056" s="21" t="str">
        <f>VLOOKUP(B12069,'REKAP ANALISA'!$C:$G,3,0)</f>
        <v>Memasang 1 Exhaust Fan</v>
      </c>
    </row>
    <row r="12057" spans="2:10">
      <c r="C12057" s="27" t="s">
        <v>0</v>
      </c>
      <c r="D12057" s="27" t="s">
        <v>60</v>
      </c>
      <c r="E12057" s="27" t="s">
        <v>59</v>
      </c>
      <c r="F12057" s="27" t="s">
        <v>61</v>
      </c>
      <c r="G12057" s="27" t="s">
        <v>62</v>
      </c>
      <c r="H12057" s="27" t="s">
        <v>85</v>
      </c>
      <c r="I12057" s="27" t="s">
        <v>86</v>
      </c>
    </row>
    <row r="12058" spans="2:10">
      <c r="C12058" s="27" t="s">
        <v>14</v>
      </c>
      <c r="D12058" s="27" t="s">
        <v>87</v>
      </c>
      <c r="E12058" s="28"/>
      <c r="F12058" s="28"/>
      <c r="G12058" s="28"/>
      <c r="H12058" s="28"/>
      <c r="I12058" s="28"/>
    </row>
    <row r="12059" spans="2:10">
      <c r="C12059" s="28"/>
      <c r="D12059" s="27" t="s">
        <v>56</v>
      </c>
      <c r="E12059" s="27" t="s">
        <v>64</v>
      </c>
      <c r="F12059" s="29" t="s">
        <v>50</v>
      </c>
      <c r="G12059" s="27">
        <v>0.1</v>
      </c>
      <c r="H12059" s="30">
        <f>VLOOKUP(E12059,UPAH!$C:$F,4,0)</f>
        <v>98000</v>
      </c>
      <c r="I12059" s="31">
        <f t="shared" ref="I12059" si="1491">+G12059*H12059</f>
        <v>9800</v>
      </c>
    </row>
    <row r="12060" spans="2:10">
      <c r="C12060" s="28"/>
      <c r="D12060" s="28"/>
      <c r="E12060" s="28"/>
      <c r="F12060" s="34" t="s">
        <v>88</v>
      </c>
      <c r="G12060" s="35"/>
      <c r="H12060" s="28"/>
      <c r="I12060" s="36">
        <f>SUM(I12059)</f>
        <v>9800</v>
      </c>
    </row>
    <row r="12061" spans="2:10">
      <c r="C12061" s="27" t="s">
        <v>80</v>
      </c>
      <c r="D12061" s="27" t="s">
        <v>89</v>
      </c>
      <c r="E12061" s="28"/>
      <c r="F12061" s="28"/>
      <c r="G12061" s="28"/>
      <c r="H12061" s="33"/>
      <c r="I12061" s="28"/>
    </row>
    <row r="12062" spans="2:10">
      <c r="C12062" s="28"/>
      <c r="D12062" s="27" t="str">
        <f>VLOOKUP(E12062,MATERIAL!$C:$D,2,0)</f>
        <v>Exhaust Fan 8"</v>
      </c>
      <c r="E12062" s="50" t="s">
        <v>3125</v>
      </c>
      <c r="F12062" s="30" t="str">
        <f>VLOOKUP(E12062,MATERIAL!$C:$F,3,0)</f>
        <v>Bh</v>
      </c>
      <c r="G12062" s="27">
        <v>1</v>
      </c>
      <c r="H12062" s="30">
        <f>VLOOKUP(E12062,MATERIAL!$C:$F,4,0)</f>
        <v>265300</v>
      </c>
      <c r="I12062" s="31">
        <f t="shared" ref="I12062:I12063" si="1492">+G12062*H12062</f>
        <v>265300</v>
      </c>
    </row>
    <row r="12063" spans="2:10">
      <c r="C12063" s="28"/>
      <c r="D12063" s="27" t="str">
        <f>VLOOKUP(E12063,MATERIAL!$C:$D,2,0)</f>
        <v>Selang Aluminium Fleksibel 8"</v>
      </c>
      <c r="E12063" s="27" t="s">
        <v>3126</v>
      </c>
      <c r="F12063" s="30" t="str">
        <f>VLOOKUP(E12063,MATERIAL!$C:$F,3,0)</f>
        <v>Rol</v>
      </c>
      <c r="G12063" s="52">
        <v>0.2</v>
      </c>
      <c r="H12063" s="30">
        <f>VLOOKUP(E12063,MATERIAL!$C:$F,4,0)</f>
        <v>315000</v>
      </c>
      <c r="I12063" s="31">
        <f t="shared" si="1492"/>
        <v>63000</v>
      </c>
    </row>
    <row r="12064" spans="2:10">
      <c r="C12064" s="28"/>
      <c r="D12064" s="28"/>
      <c r="E12064" s="28"/>
      <c r="F12064" s="34" t="s">
        <v>90</v>
      </c>
      <c r="G12064" s="35"/>
      <c r="H12064" s="33"/>
      <c r="I12064" s="32">
        <f>SUM(I12062:I12063)</f>
        <v>328300</v>
      </c>
    </row>
    <row r="12065" spans="2:10">
      <c r="C12065" s="27" t="s">
        <v>81</v>
      </c>
      <c r="D12065" s="27" t="s">
        <v>91</v>
      </c>
      <c r="E12065" s="28"/>
      <c r="F12065" s="28"/>
      <c r="G12065" s="28"/>
      <c r="H12065" s="33"/>
      <c r="I12065" s="33"/>
    </row>
    <row r="12066" spans="2:10">
      <c r="C12066" s="28"/>
      <c r="D12066" s="28"/>
      <c r="E12066" s="28"/>
      <c r="F12066" s="34" t="s">
        <v>92</v>
      </c>
      <c r="G12066" s="35"/>
      <c r="H12066" s="33"/>
      <c r="I12066" s="33"/>
    </row>
    <row r="12067" spans="2:10">
      <c r="C12067" s="27" t="s">
        <v>82</v>
      </c>
      <c r="D12067" s="27" t="s">
        <v>93</v>
      </c>
      <c r="E12067" s="28"/>
      <c r="F12067" s="28"/>
      <c r="G12067" s="28"/>
      <c r="H12067" s="33"/>
      <c r="I12067" s="36">
        <f>I12060+I12064</f>
        <v>338100</v>
      </c>
    </row>
    <row r="12068" spans="2:10">
      <c r="C12068" s="27" t="s">
        <v>83</v>
      </c>
      <c r="D12068" s="27" t="str">
        <f>+"Overhead &amp; Profit "&amp;$L$3*100&amp;"%"</f>
        <v>Overhead &amp; Profit 9,5%</v>
      </c>
      <c r="E12068" s="28"/>
      <c r="F12068" s="28"/>
      <c r="G12068" s="27">
        <f>$L$3</f>
        <v>9.5000000000000001E-2</v>
      </c>
      <c r="H12068" s="33"/>
      <c r="I12068" s="36">
        <f>G12068*I12067</f>
        <v>32119.5</v>
      </c>
    </row>
    <row r="12069" spans="2:10">
      <c r="B12069" s="37" t="str">
        <f>+$M$22&amp;J12069</f>
        <v>PKL16</v>
      </c>
      <c r="C12069" s="27" t="s">
        <v>1</v>
      </c>
      <c r="D12069" s="27" t="s">
        <v>94</v>
      </c>
      <c r="E12069" s="28"/>
      <c r="F12069" s="28"/>
      <c r="G12069" s="28"/>
      <c r="H12069" s="33"/>
      <c r="I12069" s="36">
        <f>SUM(I12067:I12068)</f>
        <v>370219.5</v>
      </c>
      <c r="J12069" s="21">
        <v>16</v>
      </c>
    </row>
    <row r="12071" spans="2:10">
      <c r="B12071" s="26"/>
      <c r="C12071" s="21" t="str">
        <f>VLOOKUP(B12084,'REKAP ANALISA'!$C:$G,3,0)</f>
        <v>Memasang 1m Kabel Tray</v>
      </c>
    </row>
    <row r="12072" spans="2:10">
      <c r="C12072" s="27" t="s">
        <v>0</v>
      </c>
      <c r="D12072" s="27" t="s">
        <v>60</v>
      </c>
      <c r="E12072" s="27" t="s">
        <v>59</v>
      </c>
      <c r="F12072" s="27" t="s">
        <v>61</v>
      </c>
      <c r="G12072" s="27" t="s">
        <v>62</v>
      </c>
      <c r="H12072" s="27" t="s">
        <v>85</v>
      </c>
      <c r="I12072" s="27" t="s">
        <v>86</v>
      </c>
    </row>
    <row r="12073" spans="2:10">
      <c r="C12073" s="27" t="s">
        <v>14</v>
      </c>
      <c r="D12073" s="27" t="s">
        <v>87</v>
      </c>
      <c r="E12073" s="28"/>
      <c r="F12073" s="28"/>
      <c r="G12073" s="28"/>
      <c r="H12073" s="28"/>
      <c r="I12073" s="28"/>
    </row>
    <row r="12074" spans="2:10">
      <c r="C12074" s="28"/>
      <c r="D12074" s="27" t="s">
        <v>56</v>
      </c>
      <c r="E12074" s="27" t="s">
        <v>64</v>
      </c>
      <c r="F12074" s="29" t="s">
        <v>50</v>
      </c>
      <c r="G12074" s="27">
        <v>0.1</v>
      </c>
      <c r="H12074" s="30">
        <f>VLOOKUP(E12074,UPAH!$C:$F,4,0)</f>
        <v>98000</v>
      </c>
      <c r="I12074" s="31">
        <f t="shared" ref="I12074" si="1493">+G12074*H12074</f>
        <v>9800</v>
      </c>
    </row>
    <row r="12075" spans="2:10">
      <c r="C12075" s="28"/>
      <c r="D12075" s="28"/>
      <c r="E12075" s="28"/>
      <c r="F12075" s="34" t="s">
        <v>88</v>
      </c>
      <c r="G12075" s="35"/>
      <c r="H12075" s="28"/>
      <c r="I12075" s="36">
        <f>SUM(I12074)</f>
        <v>9800</v>
      </c>
    </row>
    <row r="12076" spans="2:10">
      <c r="C12076" s="27" t="s">
        <v>80</v>
      </c>
      <c r="D12076" s="27" t="s">
        <v>89</v>
      </c>
      <c r="E12076" s="28"/>
      <c r="F12076" s="28"/>
      <c r="G12076" s="28"/>
      <c r="H12076" s="33"/>
      <c r="I12076" s="28"/>
    </row>
    <row r="12077" spans="2:10">
      <c r="C12077" s="28"/>
      <c r="D12077" s="27" t="str">
        <f>VLOOKUP(E12077,MATERIAL!$C:$D,2,0)</f>
        <v xml:space="preserve">Kabel Tray </v>
      </c>
      <c r="E12077" s="50" t="s">
        <v>3127</v>
      </c>
      <c r="F12077" s="30" t="str">
        <f>VLOOKUP(E12077,MATERIAL!$C:$F,3,0)</f>
        <v>Ljr</v>
      </c>
      <c r="G12077" s="27">
        <v>0.3</v>
      </c>
      <c r="H12077" s="30">
        <f>VLOOKUP(E12077,MATERIAL!$C:$F,4,0)</f>
        <v>605800</v>
      </c>
      <c r="I12077" s="31">
        <f t="shared" ref="I12077:I12078" si="1494">+G12077*H12077</f>
        <v>181740</v>
      </c>
    </row>
    <row r="12078" spans="2:10">
      <c r="C12078" s="28"/>
      <c r="D12078" s="27" t="s">
        <v>3128</v>
      </c>
      <c r="E12078" s="27" t="s">
        <v>13</v>
      </c>
      <c r="F12078" s="53" t="s">
        <v>3129</v>
      </c>
      <c r="G12078" s="52">
        <v>0.2</v>
      </c>
      <c r="H12078" s="30">
        <f>+I12077*G12078</f>
        <v>36348</v>
      </c>
      <c r="I12078" s="31">
        <f t="shared" si="1494"/>
        <v>7269.6</v>
      </c>
    </row>
    <row r="12079" spans="2:10">
      <c r="C12079" s="28"/>
      <c r="D12079" s="28"/>
      <c r="E12079" s="28"/>
      <c r="F12079" s="34" t="s">
        <v>90</v>
      </c>
      <c r="G12079" s="35"/>
      <c r="H12079" s="33"/>
      <c r="I12079" s="32">
        <f>SUM(I12077:I12078)</f>
        <v>189009.6</v>
      </c>
    </row>
    <row r="12080" spans="2:10">
      <c r="C12080" s="27" t="s">
        <v>81</v>
      </c>
      <c r="D12080" s="27" t="s">
        <v>91</v>
      </c>
      <c r="E12080" s="28"/>
      <c r="F12080" s="28"/>
      <c r="G12080" s="28"/>
      <c r="H12080" s="33"/>
      <c r="I12080" s="33"/>
    </row>
    <row r="12081" spans="2:10">
      <c r="C12081" s="28"/>
      <c r="D12081" s="28"/>
      <c r="E12081" s="28"/>
      <c r="F12081" s="34" t="s">
        <v>92</v>
      </c>
      <c r="G12081" s="35"/>
      <c r="H12081" s="33"/>
      <c r="I12081" s="33"/>
    </row>
    <row r="12082" spans="2:10">
      <c r="C12082" s="27" t="s">
        <v>82</v>
      </c>
      <c r="D12082" s="27" t="s">
        <v>93</v>
      </c>
      <c r="E12082" s="28"/>
      <c r="F12082" s="28"/>
      <c r="G12082" s="28"/>
      <c r="H12082" s="33"/>
      <c r="I12082" s="36">
        <f>I12075+I12079</f>
        <v>198809.60000000001</v>
      </c>
    </row>
    <row r="12083" spans="2:10">
      <c r="C12083" s="27" t="s">
        <v>83</v>
      </c>
      <c r="D12083" s="27" t="str">
        <f>+"Overhead &amp; Profit "&amp;$L$3*100&amp;"%"</f>
        <v>Overhead &amp; Profit 9,5%</v>
      </c>
      <c r="E12083" s="28"/>
      <c r="F12083" s="28"/>
      <c r="G12083" s="27">
        <f>$L$3</f>
        <v>9.5000000000000001E-2</v>
      </c>
      <c r="H12083" s="33"/>
      <c r="I12083" s="36">
        <f>G12083*I12082</f>
        <v>18886.912</v>
      </c>
    </row>
    <row r="12084" spans="2:10">
      <c r="B12084" s="37" t="str">
        <f>+$M$22&amp;J12084</f>
        <v>PKL17</v>
      </c>
      <c r="C12084" s="27" t="s">
        <v>1</v>
      </c>
      <c r="D12084" s="27" t="s">
        <v>94</v>
      </c>
      <c r="E12084" s="28"/>
      <c r="F12084" s="28"/>
      <c r="G12084" s="28"/>
      <c r="H12084" s="33"/>
      <c r="I12084" s="36">
        <f>SUM(I12082:I12083)</f>
        <v>217696.51200000002</v>
      </c>
      <c r="J12084" s="21">
        <v>17</v>
      </c>
    </row>
  </sheetData>
  <autoFilter ref="C5:I12084" xr:uid="{00000000-0001-0000-0400-000000000000}"/>
  <mergeCells count="2">
    <mergeCell ref="C3:I4"/>
    <mergeCell ref="F14:G14"/>
  </mergeCells>
  <pageMargins left="0.43307086614173229" right="0.23622047244094488" top="0.55118110236220474" bottom="0.55118110236220474" header="0.31496062992125984" footer="0.31496062992125984"/>
  <pageSetup paperSize="9" scale="98" fitToHeight="0" orientation="portrait" horizontalDpi="4294967293" copies="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8268-86A3-48DB-9687-B2E5774381E3}">
  <sheetPr>
    <tabColor theme="5"/>
    <pageSetUpPr fitToPage="1"/>
  </sheetPr>
  <dimension ref="B1:G37"/>
  <sheetViews>
    <sheetView view="pageBreakPreview" zoomScale="115" zoomScaleNormal="100" zoomScaleSheetLayoutView="115" workbookViewId="0">
      <selection activeCell="C34" sqref="C34"/>
    </sheetView>
  </sheetViews>
  <sheetFormatPr defaultColWidth="9.109375" defaultRowHeight="15"/>
  <cols>
    <col min="1" max="1" width="9.109375" style="54"/>
    <col min="2" max="2" width="3.44140625" style="54" bestFit="1" customWidth="1"/>
    <col min="3" max="3" width="7.33203125" style="62" customWidth="1"/>
    <col min="4" max="4" width="49.33203125" style="54" bestFit="1" customWidth="1"/>
    <col min="5" max="5" width="7.33203125" style="62" bestFit="1" customWidth="1"/>
    <col min="6" max="6" width="27.33203125" style="63" customWidth="1"/>
    <col min="7" max="7" width="11.33203125" style="54" customWidth="1"/>
    <col min="8" max="16384" width="9.109375" style="54"/>
  </cols>
  <sheetData>
    <row r="1" spans="2:7" ht="33" customHeight="1">
      <c r="B1" s="89" t="s">
        <v>3130</v>
      </c>
      <c r="C1" s="89"/>
      <c r="D1" s="89"/>
      <c r="E1" s="89"/>
      <c r="F1" s="89"/>
      <c r="G1" s="89"/>
    </row>
    <row r="3" spans="2:7" ht="33.75" customHeight="1">
      <c r="B3" s="55" t="s">
        <v>0</v>
      </c>
      <c r="C3" s="56" t="s">
        <v>59</v>
      </c>
      <c r="D3" s="55" t="s">
        <v>60</v>
      </c>
      <c r="E3" s="56" t="s">
        <v>61</v>
      </c>
      <c r="F3" s="56" t="s">
        <v>3131</v>
      </c>
      <c r="G3" s="55" t="s">
        <v>3132</v>
      </c>
    </row>
    <row r="4" spans="2:7" s="58" customFormat="1" ht="13.95" customHeight="1">
      <c r="B4" s="57">
        <v>1</v>
      </c>
      <c r="C4" s="57">
        <v>2</v>
      </c>
      <c r="D4" s="57">
        <v>3</v>
      </c>
      <c r="E4" s="57">
        <v>4</v>
      </c>
      <c r="F4" s="57">
        <v>5</v>
      </c>
      <c r="G4" s="57">
        <v>6</v>
      </c>
    </row>
    <row r="5" spans="2:7" s="58" customFormat="1" ht="13.95" customHeight="1">
      <c r="B5" s="57" t="s">
        <v>2</v>
      </c>
      <c r="C5" s="57"/>
      <c r="D5" s="59" t="s">
        <v>3133</v>
      </c>
      <c r="E5" s="57"/>
      <c r="F5" s="60"/>
      <c r="G5" s="59"/>
    </row>
    <row r="6" spans="2:7" s="58" customFormat="1" ht="13.95" customHeight="1">
      <c r="B6" s="57">
        <v>1</v>
      </c>
      <c r="C6" s="57" t="s">
        <v>63</v>
      </c>
      <c r="D6" s="59" t="s">
        <v>53</v>
      </c>
      <c r="E6" s="57" t="s">
        <v>50</v>
      </c>
      <c r="F6" s="61">
        <v>93000</v>
      </c>
      <c r="G6" s="59"/>
    </row>
    <row r="7" spans="2:7" s="58" customFormat="1" ht="13.95" customHeight="1">
      <c r="B7" s="57">
        <v>2</v>
      </c>
      <c r="C7" s="57" t="s">
        <v>64</v>
      </c>
      <c r="D7" s="59" t="s">
        <v>57</v>
      </c>
      <c r="E7" s="57" t="s">
        <v>50</v>
      </c>
      <c r="F7" s="61">
        <f>+F6+5000</f>
        <v>98000</v>
      </c>
      <c r="G7" s="59"/>
    </row>
    <row r="8" spans="2:7" s="58" customFormat="1" ht="13.95" customHeight="1">
      <c r="B8" s="57">
        <v>3</v>
      </c>
      <c r="C8" s="57" t="s">
        <v>65</v>
      </c>
      <c r="D8" s="59" t="s">
        <v>76</v>
      </c>
      <c r="E8" s="57" t="s">
        <v>50</v>
      </c>
      <c r="F8" s="61">
        <f>+F7+8000</f>
        <v>106000</v>
      </c>
      <c r="G8" s="59"/>
    </row>
    <row r="9" spans="2:7" s="58" customFormat="1" ht="13.95" customHeight="1">
      <c r="B9" s="57">
        <v>4</v>
      </c>
      <c r="C9" s="57" t="s">
        <v>66</v>
      </c>
      <c r="D9" s="59" t="s">
        <v>49</v>
      </c>
      <c r="E9" s="57" t="s">
        <v>50</v>
      </c>
      <c r="F9" s="61">
        <f>+F8+5000</f>
        <v>111000</v>
      </c>
      <c r="G9" s="59"/>
    </row>
    <row r="10" spans="2:7" s="58" customFormat="1" ht="13.95" customHeight="1">
      <c r="B10" s="57">
        <v>5</v>
      </c>
      <c r="C10" s="57" t="s">
        <v>2256</v>
      </c>
      <c r="D10" s="59" t="s">
        <v>3134</v>
      </c>
      <c r="E10" s="57" t="s">
        <v>50</v>
      </c>
      <c r="F10" s="61">
        <v>158700</v>
      </c>
      <c r="G10" s="59"/>
    </row>
    <row r="11" spans="2:7" s="58" customFormat="1" ht="13.95" customHeight="1">
      <c r="B11" s="57">
        <v>6</v>
      </c>
      <c r="C11" s="57" t="s">
        <v>2258</v>
      </c>
      <c r="D11" s="59" t="s">
        <v>3135</v>
      </c>
      <c r="E11" s="57" t="s">
        <v>50</v>
      </c>
      <c r="F11" s="61">
        <v>119100</v>
      </c>
      <c r="G11" s="59"/>
    </row>
    <row r="12" spans="2:7" s="58" customFormat="1" ht="13.95" customHeight="1">
      <c r="B12" s="57">
        <v>7</v>
      </c>
      <c r="C12" s="57" t="s">
        <v>3136</v>
      </c>
      <c r="D12" s="59" t="s">
        <v>3137</v>
      </c>
      <c r="E12" s="57" t="s">
        <v>50</v>
      </c>
      <c r="F12" s="61">
        <v>158800</v>
      </c>
      <c r="G12" s="59"/>
    </row>
    <row r="13" spans="2:7" s="58" customFormat="1" ht="13.95" customHeight="1">
      <c r="B13" s="57">
        <v>8</v>
      </c>
      <c r="C13" s="57" t="s">
        <v>3138</v>
      </c>
      <c r="D13" s="59" t="s">
        <v>3139</v>
      </c>
      <c r="E13" s="57" t="s">
        <v>50</v>
      </c>
      <c r="F13" s="61">
        <v>317500</v>
      </c>
      <c r="G13" s="59"/>
    </row>
    <row r="14" spans="2:7" s="58" customFormat="1" ht="13.95" customHeight="1">
      <c r="B14" s="57">
        <v>9</v>
      </c>
      <c r="C14" s="57" t="s">
        <v>3140</v>
      </c>
      <c r="D14" s="59" t="s">
        <v>3141</v>
      </c>
      <c r="E14" s="57" t="s">
        <v>50</v>
      </c>
      <c r="F14" s="61">
        <v>555700</v>
      </c>
      <c r="G14" s="59"/>
    </row>
    <row r="15" spans="2:7" s="58" customFormat="1" ht="13.95" customHeight="1">
      <c r="B15" s="57">
        <v>10</v>
      </c>
      <c r="C15" s="57" t="s">
        <v>3142</v>
      </c>
      <c r="D15" s="59" t="s">
        <v>3143</v>
      </c>
      <c r="E15" s="57" t="s">
        <v>50</v>
      </c>
      <c r="F15" s="61">
        <v>141700</v>
      </c>
      <c r="G15" s="59"/>
    </row>
    <row r="16" spans="2:7" s="58" customFormat="1" ht="13.95" customHeight="1">
      <c r="B16" s="57">
        <v>11</v>
      </c>
      <c r="C16" s="57" t="s">
        <v>3144</v>
      </c>
      <c r="D16" s="59" t="s">
        <v>3145</v>
      </c>
      <c r="E16" s="57" t="s">
        <v>50</v>
      </c>
      <c r="F16" s="61">
        <v>141700</v>
      </c>
      <c r="G16" s="59"/>
    </row>
    <row r="17" spans="2:7" s="58" customFormat="1" ht="13.95" customHeight="1">
      <c r="B17" s="57">
        <v>12</v>
      </c>
      <c r="C17" s="57" t="s">
        <v>3146</v>
      </c>
      <c r="D17" s="59" t="s">
        <v>3147</v>
      </c>
      <c r="E17" s="57" t="s">
        <v>50</v>
      </c>
      <c r="F17" s="61">
        <v>113300</v>
      </c>
      <c r="G17" s="59"/>
    </row>
    <row r="18" spans="2:7" s="58" customFormat="1" ht="13.95" customHeight="1">
      <c r="B18" s="57">
        <v>13</v>
      </c>
      <c r="C18" s="57" t="s">
        <v>3148</v>
      </c>
      <c r="D18" s="59" t="s">
        <v>3149</v>
      </c>
      <c r="E18" s="57" t="s">
        <v>50</v>
      </c>
      <c r="F18" s="61">
        <v>79400</v>
      </c>
      <c r="G18" s="59"/>
    </row>
    <row r="19" spans="2:7" s="58" customFormat="1" ht="13.95" customHeight="1">
      <c r="B19" s="57">
        <v>14</v>
      </c>
      <c r="C19" s="57" t="s">
        <v>3150</v>
      </c>
      <c r="D19" s="59" t="s">
        <v>3151</v>
      </c>
      <c r="E19" s="57" t="s">
        <v>50</v>
      </c>
      <c r="F19" s="61">
        <v>119100</v>
      </c>
      <c r="G19" s="59"/>
    </row>
    <row r="20" spans="2:7" s="58" customFormat="1" ht="13.95" customHeight="1">
      <c r="B20" s="57">
        <v>15</v>
      </c>
      <c r="C20" s="57" t="s">
        <v>3152</v>
      </c>
      <c r="D20" s="59" t="s">
        <v>3153</v>
      </c>
      <c r="E20" s="57" t="s">
        <v>50</v>
      </c>
      <c r="F20" s="61">
        <v>158800</v>
      </c>
      <c r="G20" s="59"/>
    </row>
    <row r="21" spans="2:7" s="58" customFormat="1" ht="13.95" customHeight="1">
      <c r="B21" s="57">
        <v>16</v>
      </c>
      <c r="C21" s="57" t="s">
        <v>3154</v>
      </c>
      <c r="D21" s="59" t="s">
        <v>3155</v>
      </c>
      <c r="E21" s="57" t="s">
        <v>50</v>
      </c>
      <c r="F21" s="61">
        <v>119100</v>
      </c>
      <c r="G21" s="59"/>
    </row>
    <row r="22" spans="2:7" s="58" customFormat="1" ht="13.95" customHeight="1">
      <c r="B22" s="57">
        <v>17</v>
      </c>
      <c r="C22" s="57" t="s">
        <v>3156</v>
      </c>
      <c r="D22" s="59" t="s">
        <v>53</v>
      </c>
      <c r="E22" s="57" t="s">
        <v>16</v>
      </c>
      <c r="F22" s="61">
        <f>+F6/8</f>
        <v>11625</v>
      </c>
      <c r="G22" s="59"/>
    </row>
    <row r="23" spans="2:7" s="58" customFormat="1" ht="13.95" customHeight="1">
      <c r="B23" s="57">
        <v>18</v>
      </c>
      <c r="C23" s="57" t="s">
        <v>3157</v>
      </c>
      <c r="D23" s="59" t="s">
        <v>57</v>
      </c>
      <c r="E23" s="57" t="s">
        <v>16</v>
      </c>
      <c r="F23" s="61">
        <f t="shared" ref="F23:F27" si="0">+F7/8</f>
        <v>12250</v>
      </c>
      <c r="G23" s="59"/>
    </row>
    <row r="24" spans="2:7" s="58" customFormat="1" ht="13.95" customHeight="1">
      <c r="B24" s="57">
        <v>19</v>
      </c>
      <c r="C24" s="57" t="s">
        <v>3158</v>
      </c>
      <c r="D24" s="59" t="s">
        <v>76</v>
      </c>
      <c r="E24" s="57" t="s">
        <v>16</v>
      </c>
      <c r="F24" s="61">
        <f t="shared" si="0"/>
        <v>13250</v>
      </c>
      <c r="G24" s="59"/>
    </row>
    <row r="25" spans="2:7" s="58" customFormat="1" ht="13.95" customHeight="1">
      <c r="B25" s="57">
        <v>20</v>
      </c>
      <c r="C25" s="57" t="s">
        <v>3159</v>
      </c>
      <c r="D25" s="59" t="s">
        <v>49</v>
      </c>
      <c r="E25" s="57" t="s">
        <v>16</v>
      </c>
      <c r="F25" s="61">
        <f t="shared" si="0"/>
        <v>13875</v>
      </c>
      <c r="G25" s="59"/>
    </row>
    <row r="26" spans="2:7" s="58" customFormat="1" ht="13.95" customHeight="1">
      <c r="B26" s="57">
        <v>21</v>
      </c>
      <c r="C26" s="57" t="s">
        <v>3160</v>
      </c>
      <c r="D26" s="59" t="s">
        <v>3134</v>
      </c>
      <c r="E26" s="57" t="s">
        <v>16</v>
      </c>
      <c r="F26" s="61">
        <f t="shared" si="0"/>
        <v>19837.5</v>
      </c>
      <c r="G26" s="59"/>
    </row>
    <row r="27" spans="2:7" s="58" customFormat="1" ht="13.95" customHeight="1">
      <c r="B27" s="57">
        <v>22</v>
      </c>
      <c r="C27" s="57" t="s">
        <v>3161</v>
      </c>
      <c r="D27" s="59" t="s">
        <v>3135</v>
      </c>
      <c r="E27" s="57" t="s">
        <v>16</v>
      </c>
      <c r="F27" s="61">
        <f t="shared" si="0"/>
        <v>14887.5</v>
      </c>
      <c r="G27" s="59"/>
    </row>
    <row r="28" spans="2:7" s="58" customFormat="1" ht="13.95" customHeight="1">
      <c r="B28" s="57">
        <v>23</v>
      </c>
      <c r="C28" s="57" t="s">
        <v>3162</v>
      </c>
      <c r="D28" s="59" t="s">
        <v>3137</v>
      </c>
      <c r="E28" s="57" t="s">
        <v>16</v>
      </c>
      <c r="F28" s="61">
        <v>22685.71</v>
      </c>
      <c r="G28" s="59"/>
    </row>
    <row r="29" spans="2:7" s="58" customFormat="1" ht="13.95" customHeight="1">
      <c r="B29" s="57">
        <v>24</v>
      </c>
      <c r="C29" s="57" t="s">
        <v>3163</v>
      </c>
      <c r="D29" s="59" t="s">
        <v>3139</v>
      </c>
      <c r="E29" s="57" t="s">
        <v>16</v>
      </c>
      <c r="F29" s="61">
        <v>45357.14</v>
      </c>
      <c r="G29" s="59"/>
    </row>
    <row r="30" spans="2:7" s="58" customFormat="1" ht="13.95" customHeight="1">
      <c r="B30" s="57">
        <v>25</v>
      </c>
      <c r="C30" s="57" t="s">
        <v>3164</v>
      </c>
      <c r="D30" s="59" t="s">
        <v>3141</v>
      </c>
      <c r="E30" s="57" t="s">
        <v>16</v>
      </c>
      <c r="F30" s="61">
        <v>79385.710000000006</v>
      </c>
      <c r="G30" s="59"/>
    </row>
    <row r="31" spans="2:7" s="58" customFormat="1" ht="13.95" customHeight="1">
      <c r="B31" s="57">
        <v>26</v>
      </c>
      <c r="C31" s="57" t="s">
        <v>3165</v>
      </c>
      <c r="D31" s="59" t="s">
        <v>3143</v>
      </c>
      <c r="E31" s="57" t="s">
        <v>16</v>
      </c>
      <c r="F31" s="61">
        <v>20242.86</v>
      </c>
      <c r="G31" s="59"/>
    </row>
    <row r="32" spans="2:7" s="58" customFormat="1" ht="13.95" customHeight="1">
      <c r="B32" s="57">
        <v>27</v>
      </c>
      <c r="C32" s="57" t="s">
        <v>3166</v>
      </c>
      <c r="D32" s="59" t="s">
        <v>3145</v>
      </c>
      <c r="E32" s="57" t="s">
        <v>16</v>
      </c>
      <c r="F32" s="61">
        <v>20242.86</v>
      </c>
      <c r="G32" s="59"/>
    </row>
    <row r="33" spans="2:7" s="58" customFormat="1" ht="13.95" customHeight="1">
      <c r="B33" s="57">
        <v>28</v>
      </c>
      <c r="C33" s="57" t="s">
        <v>3167</v>
      </c>
      <c r="D33" s="59" t="s">
        <v>3147</v>
      </c>
      <c r="E33" s="57" t="s">
        <v>16</v>
      </c>
      <c r="F33" s="61">
        <v>16185.71</v>
      </c>
      <c r="G33" s="59"/>
    </row>
    <row r="34" spans="2:7" s="58" customFormat="1" ht="13.95" customHeight="1">
      <c r="B34" s="57">
        <v>29</v>
      </c>
      <c r="C34" s="57" t="s">
        <v>3168</v>
      </c>
      <c r="D34" s="59" t="s">
        <v>3149</v>
      </c>
      <c r="E34" s="57" t="s">
        <v>16</v>
      </c>
      <c r="F34" s="61">
        <v>11342.86</v>
      </c>
      <c r="G34" s="59"/>
    </row>
    <row r="35" spans="2:7" s="58" customFormat="1" ht="13.95" customHeight="1">
      <c r="B35" s="57">
        <v>30</v>
      </c>
      <c r="C35" s="57" t="s">
        <v>3169</v>
      </c>
      <c r="D35" s="59" t="s">
        <v>3151</v>
      </c>
      <c r="E35" s="57" t="s">
        <v>16</v>
      </c>
      <c r="F35" s="61">
        <v>17014.29</v>
      </c>
      <c r="G35" s="59"/>
    </row>
    <row r="36" spans="2:7" s="58" customFormat="1" ht="13.95" customHeight="1">
      <c r="B36" s="57">
        <v>31</v>
      </c>
      <c r="C36" s="57" t="s">
        <v>3170</v>
      </c>
      <c r="D36" s="59" t="s">
        <v>3153</v>
      </c>
      <c r="E36" s="57" t="s">
        <v>16</v>
      </c>
      <c r="F36" s="61">
        <v>22685.71</v>
      </c>
      <c r="G36" s="59"/>
    </row>
    <row r="37" spans="2:7" s="58" customFormat="1" ht="13.95" customHeight="1">
      <c r="B37" s="57">
        <v>32</v>
      </c>
      <c r="C37" s="57" t="s">
        <v>3171</v>
      </c>
      <c r="D37" s="59" t="s">
        <v>3155</v>
      </c>
      <c r="E37" s="57" t="s">
        <v>16</v>
      </c>
      <c r="F37" s="61">
        <v>17014.29</v>
      </c>
      <c r="G37" s="59"/>
    </row>
  </sheetData>
  <mergeCells count="1">
    <mergeCell ref="B1:G1"/>
  </mergeCells>
  <pageMargins left="0.43307086614173229" right="0.23622047244094488" top="0.55118110236220474" bottom="0.55118110236220474" header="0.31496062992125984" footer="0.31496062992125984"/>
  <pageSetup paperSize="9" scale="91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6331-F663-46EA-8732-FB269AD37453}">
  <sheetPr>
    <tabColor rgb="FFFFFF00"/>
    <pageSetUpPr fitToPage="1"/>
  </sheetPr>
  <dimension ref="B1:N942"/>
  <sheetViews>
    <sheetView tabSelected="1" view="pageBreakPreview" topLeftCell="A3" zoomScale="109" zoomScaleNormal="100" zoomScaleSheetLayoutView="130" workbookViewId="0">
      <selection activeCell="D25" sqref="D25"/>
    </sheetView>
  </sheetViews>
  <sheetFormatPr defaultColWidth="9.109375" defaultRowHeight="13.8"/>
  <cols>
    <col min="1" max="1" width="9.109375" style="64"/>
    <col min="2" max="2" width="3.44140625" style="81" bestFit="1" customWidth="1"/>
    <col min="3" max="3" width="6.44140625" style="81" bestFit="1" customWidth="1"/>
    <col min="4" max="4" width="54.33203125" style="64" customWidth="1"/>
    <col min="5" max="5" width="10.6640625" style="81" bestFit="1" customWidth="1"/>
    <col min="6" max="6" width="19.33203125" style="82" customWidth="1"/>
    <col min="7" max="7" width="9.6640625" style="64" customWidth="1"/>
    <col min="8" max="8" width="9.109375" style="64"/>
    <col min="9" max="9" width="10.44140625" style="64" bestFit="1" customWidth="1"/>
    <col min="10" max="10" width="9.109375" style="64"/>
    <col min="11" max="11" width="10.44140625" style="64" bestFit="1" customWidth="1"/>
    <col min="12" max="14" width="10.33203125" style="64" bestFit="1" customWidth="1"/>
    <col min="15" max="16384" width="9.109375" style="64"/>
  </cols>
  <sheetData>
    <row r="1" spans="2:9" ht="15.75" customHeight="1">
      <c r="B1" s="90" t="s">
        <v>3172</v>
      </c>
      <c r="C1" s="90"/>
      <c r="D1" s="90"/>
      <c r="E1" s="90"/>
      <c r="F1" s="90"/>
      <c r="G1" s="90"/>
    </row>
    <row r="3" spans="2:9" ht="11.55" customHeight="1">
      <c r="B3" s="65" t="s">
        <v>0</v>
      </c>
      <c r="C3" s="65" t="s">
        <v>59</v>
      </c>
      <c r="D3" s="65" t="s">
        <v>60</v>
      </c>
      <c r="E3" s="65" t="s">
        <v>61</v>
      </c>
      <c r="F3" s="66" t="s">
        <v>3173</v>
      </c>
      <c r="G3" s="67" t="s">
        <v>3132</v>
      </c>
    </row>
    <row r="4" spans="2:9" ht="11.55" customHeight="1">
      <c r="B4" s="68" t="s">
        <v>14</v>
      </c>
      <c r="C4" s="69"/>
      <c r="D4" s="70" t="s">
        <v>3174</v>
      </c>
      <c r="E4" s="69"/>
      <c r="F4" s="71"/>
      <c r="G4" s="72"/>
    </row>
    <row r="5" spans="2:9" ht="11.55" customHeight="1">
      <c r="B5" s="65">
        <v>1</v>
      </c>
      <c r="C5" s="65" t="s">
        <v>3175</v>
      </c>
      <c r="D5" s="67" t="s">
        <v>3176</v>
      </c>
      <c r="E5" s="65" t="s">
        <v>48</v>
      </c>
      <c r="F5" s="73">
        <v>293400</v>
      </c>
      <c r="G5" s="74"/>
    </row>
    <row r="6" spans="2:9" ht="11.55" customHeight="1">
      <c r="B6" s="65">
        <v>2</v>
      </c>
      <c r="C6" s="65" t="s">
        <v>2214</v>
      </c>
      <c r="D6" s="67" t="s">
        <v>29</v>
      </c>
      <c r="E6" s="65" t="s">
        <v>48</v>
      </c>
      <c r="F6" s="73">
        <v>1</v>
      </c>
      <c r="G6" s="74"/>
    </row>
    <row r="7" spans="2:9" ht="11.55" customHeight="1">
      <c r="B7" s="65">
        <v>3</v>
      </c>
      <c r="C7" s="65" t="s">
        <v>3177</v>
      </c>
      <c r="D7" s="67" t="s">
        <v>3178</v>
      </c>
      <c r="E7" s="65" t="s">
        <v>7</v>
      </c>
      <c r="F7" s="73">
        <v>15400</v>
      </c>
      <c r="G7" s="74"/>
      <c r="I7" s="75"/>
    </row>
    <row r="8" spans="2:9" ht="11.55" customHeight="1">
      <c r="B8" s="65">
        <v>4</v>
      </c>
      <c r="C8" s="65" t="s">
        <v>2694</v>
      </c>
      <c r="D8" s="67" t="s">
        <v>3179</v>
      </c>
      <c r="E8" s="65" t="s">
        <v>7</v>
      </c>
      <c r="F8" s="73">
        <v>13000</v>
      </c>
      <c r="G8" s="74"/>
    </row>
    <row r="9" spans="2:9" ht="11.55" customHeight="1">
      <c r="B9" s="65">
        <v>5</v>
      </c>
      <c r="C9" s="65" t="s">
        <v>3180</v>
      </c>
      <c r="D9" s="67" t="s">
        <v>3181</v>
      </c>
      <c r="E9" s="65" t="s">
        <v>7</v>
      </c>
      <c r="F9" s="73">
        <v>10700</v>
      </c>
      <c r="G9" s="74"/>
    </row>
    <row r="10" spans="2:9" ht="11.55" customHeight="1">
      <c r="B10" s="65">
        <v>6</v>
      </c>
      <c r="C10" s="65" t="s">
        <v>3182</v>
      </c>
      <c r="D10" s="67" t="s">
        <v>3183</v>
      </c>
      <c r="E10" s="65" t="s">
        <v>79</v>
      </c>
      <c r="F10" s="73">
        <v>76200</v>
      </c>
      <c r="G10" s="74"/>
    </row>
    <row r="11" spans="2:9" ht="11.55" customHeight="1">
      <c r="B11" s="65">
        <v>7</v>
      </c>
      <c r="C11" s="65" t="s">
        <v>2171</v>
      </c>
      <c r="D11" s="67" t="s">
        <v>3184</v>
      </c>
      <c r="E11" s="65" t="s">
        <v>71</v>
      </c>
      <c r="F11" s="73">
        <v>700</v>
      </c>
      <c r="G11" s="74"/>
    </row>
    <row r="12" spans="2:9" ht="11.55" customHeight="1">
      <c r="B12" s="65">
        <v>8</v>
      </c>
      <c r="C12" s="65" t="s">
        <v>3185</v>
      </c>
      <c r="D12" s="67" t="s">
        <v>3186</v>
      </c>
      <c r="E12" s="65" t="s">
        <v>71</v>
      </c>
      <c r="F12" s="73">
        <v>600</v>
      </c>
      <c r="G12" s="74"/>
    </row>
    <row r="13" spans="2:9" ht="11.55" customHeight="1">
      <c r="B13" s="65">
        <v>9</v>
      </c>
      <c r="C13" s="65" t="s">
        <v>3187</v>
      </c>
      <c r="D13" s="67" t="s">
        <v>3188</v>
      </c>
      <c r="E13" s="65" t="s">
        <v>71</v>
      </c>
      <c r="F13" s="73">
        <v>600</v>
      </c>
      <c r="G13" s="74"/>
    </row>
    <row r="14" spans="2:9" ht="11.55" customHeight="1">
      <c r="B14" s="65">
        <v>10</v>
      </c>
      <c r="C14" s="65" t="s">
        <v>3189</v>
      </c>
      <c r="D14" s="67" t="s">
        <v>3190</v>
      </c>
      <c r="E14" s="65" t="s">
        <v>71</v>
      </c>
      <c r="F14" s="73">
        <v>700</v>
      </c>
      <c r="G14" s="74"/>
    </row>
    <row r="15" spans="2:9" ht="11.55" customHeight="1">
      <c r="B15" s="65">
        <v>11</v>
      </c>
      <c r="C15" s="65" t="s">
        <v>104</v>
      </c>
      <c r="D15" s="67" t="s">
        <v>3191</v>
      </c>
      <c r="E15" s="65" t="s">
        <v>10</v>
      </c>
      <c r="F15" s="73">
        <v>1250</v>
      </c>
      <c r="G15" s="74"/>
    </row>
    <row r="16" spans="2:9" ht="11.55" customHeight="1">
      <c r="B16" s="65">
        <v>12</v>
      </c>
      <c r="C16" s="65" t="s">
        <v>3192</v>
      </c>
      <c r="D16" s="67" t="s">
        <v>3193</v>
      </c>
      <c r="E16" s="65" t="s">
        <v>48</v>
      </c>
      <c r="F16" s="73">
        <v>277500</v>
      </c>
      <c r="G16" s="74"/>
    </row>
    <row r="17" spans="2:7" ht="11.55" customHeight="1">
      <c r="B17" s="65">
        <v>13</v>
      </c>
      <c r="C17" s="65" t="s">
        <v>3194</v>
      </c>
      <c r="D17" s="67" t="s">
        <v>3195</v>
      </c>
      <c r="E17" s="65" t="s">
        <v>48</v>
      </c>
      <c r="F17" s="73">
        <v>279400</v>
      </c>
      <c r="G17" s="74"/>
    </row>
    <row r="18" spans="2:7" ht="11.55" customHeight="1">
      <c r="B18" s="65">
        <v>14</v>
      </c>
      <c r="C18" s="65" t="s">
        <v>3196</v>
      </c>
      <c r="D18" s="67" t="s">
        <v>3197</v>
      </c>
      <c r="E18" s="65" t="s">
        <v>26</v>
      </c>
      <c r="F18" s="73">
        <v>225600</v>
      </c>
      <c r="G18" s="74"/>
    </row>
    <row r="19" spans="2:7" ht="11.55" customHeight="1">
      <c r="B19" s="65">
        <v>15</v>
      </c>
      <c r="C19" s="65" t="s">
        <v>3198</v>
      </c>
      <c r="D19" s="67" t="s">
        <v>3199</v>
      </c>
      <c r="E19" s="65" t="s">
        <v>26</v>
      </c>
      <c r="F19" s="73">
        <v>175500</v>
      </c>
      <c r="G19" s="74"/>
    </row>
    <row r="20" spans="2:7" ht="11.55" customHeight="1">
      <c r="B20" s="65">
        <v>16</v>
      </c>
      <c r="C20" s="65" t="s">
        <v>3200</v>
      </c>
      <c r="D20" s="67" t="s">
        <v>3201</v>
      </c>
      <c r="E20" s="65" t="s">
        <v>10</v>
      </c>
      <c r="F20" s="73">
        <v>12100</v>
      </c>
      <c r="G20" s="74"/>
    </row>
    <row r="21" spans="2:7" ht="11.55" customHeight="1">
      <c r="B21" s="65">
        <v>17</v>
      </c>
      <c r="C21" s="65" t="s">
        <v>3202</v>
      </c>
      <c r="D21" s="67" t="s">
        <v>3203</v>
      </c>
      <c r="E21" s="65" t="s">
        <v>48</v>
      </c>
      <c r="F21" s="73">
        <v>115500</v>
      </c>
      <c r="G21" s="74"/>
    </row>
    <row r="22" spans="2:7" ht="11.55" customHeight="1">
      <c r="B22" s="65">
        <v>18</v>
      </c>
      <c r="C22" s="65" t="s">
        <v>3204</v>
      </c>
      <c r="D22" s="67" t="s">
        <v>3205</v>
      </c>
      <c r="E22" s="65" t="s">
        <v>48</v>
      </c>
      <c r="F22" s="73">
        <v>1222300</v>
      </c>
      <c r="G22" s="74"/>
    </row>
    <row r="23" spans="2:7" ht="11.55" customHeight="1">
      <c r="B23" s="65">
        <v>19</v>
      </c>
      <c r="C23" s="65" t="s">
        <v>3206</v>
      </c>
      <c r="D23" s="67" t="s">
        <v>3207</v>
      </c>
      <c r="E23" s="65" t="s">
        <v>48</v>
      </c>
      <c r="F23" s="73">
        <v>1322500</v>
      </c>
      <c r="G23" s="74"/>
    </row>
    <row r="24" spans="2:7" ht="11.55" customHeight="1">
      <c r="B24" s="65">
        <v>20</v>
      </c>
      <c r="C24" s="65" t="s">
        <v>3208</v>
      </c>
      <c r="D24" s="67" t="s">
        <v>3209</v>
      </c>
      <c r="E24" s="65" t="s">
        <v>48</v>
      </c>
      <c r="F24" s="73">
        <v>1363100</v>
      </c>
      <c r="G24" s="74"/>
    </row>
    <row r="25" spans="2:7" ht="11.55" customHeight="1">
      <c r="B25" s="65">
        <v>21</v>
      </c>
      <c r="C25" s="65" t="s">
        <v>3210</v>
      </c>
      <c r="D25" s="67" t="s">
        <v>3211</v>
      </c>
      <c r="E25" s="65" t="s">
        <v>48</v>
      </c>
      <c r="F25" s="73">
        <v>1363800</v>
      </c>
      <c r="G25" s="74"/>
    </row>
    <row r="26" spans="2:7" ht="11.55" customHeight="1">
      <c r="B26" s="65">
        <v>22</v>
      </c>
      <c r="C26" s="65" t="s">
        <v>3212</v>
      </c>
      <c r="D26" s="67" t="s">
        <v>3213</v>
      </c>
      <c r="E26" s="65" t="s">
        <v>48</v>
      </c>
      <c r="F26" s="73">
        <v>1384600</v>
      </c>
      <c r="G26" s="74"/>
    </row>
    <row r="27" spans="2:7" ht="11.55" customHeight="1">
      <c r="B27" s="65">
        <v>23</v>
      </c>
      <c r="C27" s="65" t="s">
        <v>3214</v>
      </c>
      <c r="D27" s="67" t="s">
        <v>3215</v>
      </c>
      <c r="E27" s="65" t="s">
        <v>48</v>
      </c>
      <c r="F27" s="73">
        <v>1411900</v>
      </c>
      <c r="G27" s="74"/>
    </row>
    <row r="28" spans="2:7" ht="11.55" customHeight="1">
      <c r="B28" s="65">
        <v>24</v>
      </c>
      <c r="C28" s="65" t="s">
        <v>3216</v>
      </c>
      <c r="D28" s="67" t="s">
        <v>3217</v>
      </c>
      <c r="E28" s="65" t="s">
        <v>48</v>
      </c>
      <c r="F28" s="73">
        <v>1415000</v>
      </c>
      <c r="G28" s="74"/>
    </row>
    <row r="29" spans="2:7" ht="11.55" customHeight="1">
      <c r="B29" s="65">
        <v>25</v>
      </c>
      <c r="C29" s="65" t="s">
        <v>3218</v>
      </c>
      <c r="D29" s="67" t="s">
        <v>3219</v>
      </c>
      <c r="E29" s="65" t="s">
        <v>48</v>
      </c>
      <c r="F29" s="73">
        <v>1449700</v>
      </c>
      <c r="G29" s="74"/>
    </row>
    <row r="30" spans="2:7" ht="11.55" customHeight="1">
      <c r="B30" s="65">
        <v>26</v>
      </c>
      <c r="C30" s="65" t="s">
        <v>3220</v>
      </c>
      <c r="D30" s="67" t="s">
        <v>3221</v>
      </c>
      <c r="E30" s="65" t="s">
        <v>48</v>
      </c>
      <c r="F30" s="73">
        <v>1496800</v>
      </c>
      <c r="G30" s="74"/>
    </row>
    <row r="31" spans="2:7" ht="11.55" customHeight="1">
      <c r="B31" s="65">
        <v>27</v>
      </c>
      <c r="C31" s="65" t="s">
        <v>3222</v>
      </c>
      <c r="D31" s="67" t="s">
        <v>3223</v>
      </c>
      <c r="E31" s="65" t="s">
        <v>48</v>
      </c>
      <c r="F31" s="73">
        <v>1523400</v>
      </c>
      <c r="G31" s="74"/>
    </row>
    <row r="32" spans="2:7" ht="11.55" customHeight="1">
      <c r="B32" s="65">
        <v>28</v>
      </c>
      <c r="C32" s="65" t="s">
        <v>3224</v>
      </c>
      <c r="D32" s="67" t="s">
        <v>3225</v>
      </c>
      <c r="E32" s="65" t="s">
        <v>48</v>
      </c>
      <c r="F32" s="73">
        <v>1540900</v>
      </c>
      <c r="G32" s="74"/>
    </row>
    <row r="33" spans="2:7" ht="11.55" customHeight="1">
      <c r="B33" s="65">
        <v>29</v>
      </c>
      <c r="C33" s="65" t="s">
        <v>3226</v>
      </c>
      <c r="D33" s="67" t="s">
        <v>3227</v>
      </c>
      <c r="E33" s="65" t="s">
        <v>48</v>
      </c>
      <c r="F33" s="73">
        <v>1618600</v>
      </c>
      <c r="G33" s="74"/>
    </row>
    <row r="34" spans="2:7" ht="11.55" customHeight="1">
      <c r="B34" s="65">
        <v>30</v>
      </c>
      <c r="C34" s="65" t="s">
        <v>3228</v>
      </c>
      <c r="D34" s="67" t="s">
        <v>3229</v>
      </c>
      <c r="E34" s="65" t="s">
        <v>48</v>
      </c>
      <c r="F34" s="73">
        <v>1671100</v>
      </c>
      <c r="G34" s="74"/>
    </row>
    <row r="35" spans="2:7" ht="11.55" customHeight="1">
      <c r="B35" s="65">
        <v>31</v>
      </c>
      <c r="C35" s="65" t="s">
        <v>3230</v>
      </c>
      <c r="D35" s="67" t="s">
        <v>3231</v>
      </c>
      <c r="E35" s="65" t="s">
        <v>71</v>
      </c>
      <c r="F35" s="73">
        <v>76900</v>
      </c>
      <c r="G35" s="74"/>
    </row>
    <row r="36" spans="2:7" ht="11.55" customHeight="1">
      <c r="B36" s="65">
        <v>32</v>
      </c>
      <c r="C36" s="65" t="s">
        <v>3232</v>
      </c>
      <c r="D36" s="67" t="s">
        <v>3233</v>
      </c>
      <c r="E36" s="65" t="s">
        <v>71</v>
      </c>
      <c r="F36" s="73">
        <v>94500</v>
      </c>
      <c r="G36" s="74"/>
    </row>
    <row r="37" spans="2:7" ht="11.55" customHeight="1">
      <c r="B37" s="65">
        <v>33</v>
      </c>
      <c r="C37" s="65" t="s">
        <v>3234</v>
      </c>
      <c r="D37" s="67" t="s">
        <v>3235</v>
      </c>
      <c r="E37" s="65" t="s">
        <v>71</v>
      </c>
      <c r="F37" s="73">
        <v>138100</v>
      </c>
      <c r="G37" s="74"/>
    </row>
    <row r="38" spans="2:7" ht="11.55" customHeight="1">
      <c r="B38" s="65">
        <v>34</v>
      </c>
      <c r="C38" s="65" t="s">
        <v>3236</v>
      </c>
      <c r="D38" s="67" t="s">
        <v>3237</v>
      </c>
      <c r="E38" s="65" t="s">
        <v>71</v>
      </c>
      <c r="F38" s="73">
        <v>161700</v>
      </c>
      <c r="G38" s="74"/>
    </row>
    <row r="39" spans="2:7" ht="11.55" customHeight="1">
      <c r="B39" s="65">
        <v>35</v>
      </c>
      <c r="C39" s="65" t="s">
        <v>2785</v>
      </c>
      <c r="D39" s="67" t="s">
        <v>3238</v>
      </c>
      <c r="E39" s="65" t="s">
        <v>71</v>
      </c>
      <c r="F39" s="73">
        <v>55700</v>
      </c>
      <c r="G39" s="74"/>
    </row>
    <row r="40" spans="2:7" ht="11.55" customHeight="1">
      <c r="B40" s="65">
        <v>36</v>
      </c>
      <c r="C40" s="65" t="s">
        <v>2786</v>
      </c>
      <c r="D40" s="67" t="s">
        <v>3239</v>
      </c>
      <c r="E40" s="65" t="s">
        <v>71</v>
      </c>
      <c r="F40" s="73">
        <v>88700</v>
      </c>
      <c r="G40" s="74"/>
    </row>
    <row r="41" spans="2:7" ht="11.55" customHeight="1">
      <c r="B41" s="65">
        <v>37</v>
      </c>
      <c r="C41" s="65" t="s">
        <v>3240</v>
      </c>
      <c r="D41" s="67" t="s">
        <v>3241</v>
      </c>
      <c r="E41" s="65" t="s">
        <v>71</v>
      </c>
      <c r="F41" s="73">
        <v>109900</v>
      </c>
      <c r="G41" s="74"/>
    </row>
    <row r="42" spans="2:7" ht="11.55" customHeight="1">
      <c r="B42" s="65">
        <v>38</v>
      </c>
      <c r="C42" s="65" t="s">
        <v>3242</v>
      </c>
      <c r="D42" s="67" t="s">
        <v>3243</v>
      </c>
      <c r="E42" s="65" t="s">
        <v>71</v>
      </c>
      <c r="F42" s="73">
        <v>123700</v>
      </c>
      <c r="G42" s="74"/>
    </row>
    <row r="43" spans="2:7" ht="11.55" customHeight="1">
      <c r="B43" s="65">
        <v>39</v>
      </c>
      <c r="C43" s="65" t="s">
        <v>3244</v>
      </c>
      <c r="D43" s="67" t="s">
        <v>3245</v>
      </c>
      <c r="E43" s="65" t="s">
        <v>71</v>
      </c>
      <c r="F43" s="73">
        <v>172300</v>
      </c>
      <c r="G43" s="74"/>
    </row>
    <row r="44" spans="2:7" ht="11.55" customHeight="1">
      <c r="B44" s="65">
        <v>40</v>
      </c>
      <c r="C44" s="65" t="s">
        <v>3246</v>
      </c>
      <c r="D44" s="67" t="s">
        <v>3247</v>
      </c>
      <c r="E44" s="65" t="s">
        <v>71</v>
      </c>
      <c r="F44" s="73">
        <v>278200</v>
      </c>
      <c r="G44" s="74"/>
    </row>
    <row r="45" spans="2:7" ht="11.55" customHeight="1">
      <c r="B45" s="65">
        <v>41</v>
      </c>
      <c r="C45" s="65" t="s">
        <v>3248</v>
      </c>
      <c r="D45" s="67" t="s">
        <v>3249</v>
      </c>
      <c r="E45" s="65" t="s">
        <v>71</v>
      </c>
      <c r="F45" s="73">
        <v>547600</v>
      </c>
      <c r="G45" s="74"/>
    </row>
    <row r="46" spans="2:7" ht="11.55" customHeight="1">
      <c r="B46" s="65">
        <v>42</v>
      </c>
      <c r="C46" s="65" t="s">
        <v>2169</v>
      </c>
      <c r="D46" s="67" t="s">
        <v>3250</v>
      </c>
      <c r="E46" s="65" t="s">
        <v>10</v>
      </c>
      <c r="F46" s="73">
        <v>10000</v>
      </c>
      <c r="G46" s="74"/>
    </row>
    <row r="47" spans="2:7" ht="11.55" customHeight="1">
      <c r="B47" s="65">
        <v>43</v>
      </c>
      <c r="C47" s="65" t="s">
        <v>2200</v>
      </c>
      <c r="D47" s="67" t="s">
        <v>2199</v>
      </c>
      <c r="E47" s="65" t="s">
        <v>48</v>
      </c>
      <c r="F47" s="73">
        <v>111800</v>
      </c>
      <c r="G47" s="74"/>
    </row>
    <row r="48" spans="2:7" ht="11.55" customHeight="1">
      <c r="B48" s="65">
        <v>44</v>
      </c>
      <c r="C48" s="65" t="s">
        <v>2207</v>
      </c>
      <c r="D48" s="67" t="s">
        <v>3251</v>
      </c>
      <c r="E48" s="65" t="s">
        <v>48</v>
      </c>
      <c r="F48" s="73">
        <v>222500</v>
      </c>
      <c r="G48" s="74"/>
    </row>
    <row r="49" spans="2:7" ht="11.55" customHeight="1">
      <c r="B49" s="65">
        <v>45</v>
      </c>
      <c r="C49" s="65" t="s">
        <v>2213</v>
      </c>
      <c r="D49" s="67" t="s">
        <v>3251</v>
      </c>
      <c r="E49" s="65" t="s">
        <v>10</v>
      </c>
      <c r="F49" s="73">
        <v>150</v>
      </c>
      <c r="G49" s="74"/>
    </row>
    <row r="50" spans="2:7" ht="11.55" customHeight="1">
      <c r="B50" s="65">
        <v>46</v>
      </c>
      <c r="C50" s="65" t="s">
        <v>106</v>
      </c>
      <c r="D50" s="67" t="s">
        <v>2205</v>
      </c>
      <c r="E50" s="65" t="s">
        <v>48</v>
      </c>
      <c r="F50" s="73">
        <v>103800</v>
      </c>
      <c r="G50" s="74"/>
    </row>
    <row r="51" spans="2:7" ht="11.55" customHeight="1">
      <c r="B51" s="65">
        <v>47</v>
      </c>
      <c r="C51" s="65" t="s">
        <v>2211</v>
      </c>
      <c r="D51" s="67" t="s">
        <v>2205</v>
      </c>
      <c r="E51" s="65" t="s">
        <v>10</v>
      </c>
      <c r="F51" s="73">
        <v>150</v>
      </c>
      <c r="G51" s="74"/>
    </row>
    <row r="52" spans="2:7" ht="11.55" customHeight="1">
      <c r="B52" s="65">
        <v>48</v>
      </c>
      <c r="C52" s="65" t="s">
        <v>2170</v>
      </c>
      <c r="D52" s="67" t="s">
        <v>3252</v>
      </c>
      <c r="E52" s="65" t="s">
        <v>48</v>
      </c>
      <c r="F52" s="73">
        <v>131100</v>
      </c>
      <c r="G52" s="74"/>
    </row>
    <row r="53" spans="2:7" ht="11.55" customHeight="1">
      <c r="B53" s="65">
        <v>49</v>
      </c>
      <c r="C53" s="65" t="s">
        <v>3253</v>
      </c>
      <c r="D53" s="67" t="s">
        <v>3252</v>
      </c>
      <c r="E53" s="65" t="s">
        <v>10</v>
      </c>
      <c r="F53" s="73">
        <v>150</v>
      </c>
      <c r="G53" s="74"/>
    </row>
    <row r="54" spans="2:7" ht="11.55" customHeight="1">
      <c r="B54" s="65">
        <v>50</v>
      </c>
      <c r="C54" s="65" t="s">
        <v>3254</v>
      </c>
      <c r="D54" s="67" t="s">
        <v>3255</v>
      </c>
      <c r="E54" s="65" t="s">
        <v>48</v>
      </c>
      <c r="F54" s="73">
        <v>209600</v>
      </c>
      <c r="G54" s="74"/>
    </row>
    <row r="55" spans="2:7" ht="11.55" customHeight="1">
      <c r="B55" s="65">
        <v>51</v>
      </c>
      <c r="C55" s="65" t="s">
        <v>3256</v>
      </c>
      <c r="D55" s="67" t="s">
        <v>3257</v>
      </c>
      <c r="E55" s="65" t="s">
        <v>71</v>
      </c>
      <c r="F55" s="73">
        <v>485700</v>
      </c>
      <c r="G55" s="74"/>
    </row>
    <row r="56" spans="2:7" ht="11.55" customHeight="1">
      <c r="B56" s="65">
        <v>52</v>
      </c>
      <c r="C56" s="65" t="s">
        <v>2198</v>
      </c>
      <c r="D56" s="67" t="s">
        <v>3258</v>
      </c>
      <c r="E56" s="65" t="s">
        <v>48</v>
      </c>
      <c r="F56" s="73">
        <v>100300</v>
      </c>
      <c r="G56" s="74"/>
    </row>
    <row r="57" spans="2:7" ht="11.55" customHeight="1">
      <c r="B57" s="65">
        <v>53</v>
      </c>
      <c r="C57" s="65" t="s">
        <v>3259</v>
      </c>
      <c r="D57" s="67" t="s">
        <v>3260</v>
      </c>
      <c r="E57" s="65" t="s">
        <v>48</v>
      </c>
      <c r="F57" s="73">
        <v>95600</v>
      </c>
      <c r="G57" s="74"/>
    </row>
    <row r="58" spans="2:7" ht="11.55" customHeight="1">
      <c r="B58" s="65">
        <v>54</v>
      </c>
      <c r="C58" s="65" t="s">
        <v>2371</v>
      </c>
      <c r="D58" s="67" t="s">
        <v>3261</v>
      </c>
      <c r="E58" s="65" t="s">
        <v>54</v>
      </c>
      <c r="F58" s="73">
        <v>68500</v>
      </c>
      <c r="G58" s="74"/>
    </row>
    <row r="59" spans="2:7" ht="11.55" customHeight="1">
      <c r="B59" s="65">
        <v>55</v>
      </c>
      <c r="C59" s="65" t="s">
        <v>2204</v>
      </c>
      <c r="D59" s="67" t="s">
        <v>42</v>
      </c>
      <c r="E59" s="65" t="s">
        <v>48</v>
      </c>
      <c r="F59" s="73">
        <v>138500</v>
      </c>
      <c r="G59" s="74"/>
    </row>
    <row r="60" spans="2:7">
      <c r="B60" s="65">
        <v>56</v>
      </c>
      <c r="C60" s="65" t="s">
        <v>3262</v>
      </c>
      <c r="D60" s="67" t="s">
        <v>3263</v>
      </c>
      <c r="E60" s="65" t="s">
        <v>48</v>
      </c>
      <c r="F60" s="73">
        <v>125200</v>
      </c>
      <c r="G60" s="74"/>
    </row>
    <row r="61" spans="2:7">
      <c r="B61" s="65">
        <v>57</v>
      </c>
      <c r="C61" s="65" t="s">
        <v>2202</v>
      </c>
      <c r="D61" s="67" t="s">
        <v>2201</v>
      </c>
      <c r="E61" s="65" t="s">
        <v>48</v>
      </c>
      <c r="F61" s="73">
        <v>109900</v>
      </c>
      <c r="G61" s="74"/>
    </row>
    <row r="62" spans="2:7">
      <c r="B62" s="65">
        <v>58</v>
      </c>
      <c r="C62" s="65" t="s">
        <v>3264</v>
      </c>
      <c r="D62" s="67" t="s">
        <v>3265</v>
      </c>
      <c r="E62" s="65" t="s">
        <v>48</v>
      </c>
      <c r="F62" s="73">
        <v>89600</v>
      </c>
      <c r="G62" s="74"/>
    </row>
    <row r="63" spans="2:7">
      <c r="B63" s="65">
        <v>59</v>
      </c>
      <c r="C63" s="65" t="s">
        <v>3266</v>
      </c>
      <c r="D63" s="67" t="s">
        <v>3267</v>
      </c>
      <c r="E63" s="65" t="s">
        <v>48</v>
      </c>
      <c r="F63" s="73">
        <v>27900</v>
      </c>
      <c r="G63" s="74"/>
    </row>
    <row r="64" spans="2:7">
      <c r="B64" s="65">
        <v>60</v>
      </c>
      <c r="C64" s="65" t="s">
        <v>3268</v>
      </c>
      <c r="D64" s="67" t="s">
        <v>3269</v>
      </c>
      <c r="E64" s="65" t="s">
        <v>10</v>
      </c>
      <c r="F64" s="73">
        <v>10300</v>
      </c>
      <c r="G64" s="74"/>
    </row>
    <row r="65" spans="2:7">
      <c r="B65" s="65">
        <v>61</v>
      </c>
      <c r="C65" s="65" t="s">
        <v>3270</v>
      </c>
      <c r="D65" s="67" t="s">
        <v>3271</v>
      </c>
      <c r="E65" s="65" t="s">
        <v>21</v>
      </c>
      <c r="F65" s="73">
        <v>166500</v>
      </c>
      <c r="G65" s="74"/>
    </row>
    <row r="66" spans="2:7">
      <c r="B66" s="65">
        <v>62</v>
      </c>
      <c r="C66" s="65" t="s">
        <v>3272</v>
      </c>
      <c r="D66" s="67" t="s">
        <v>3273</v>
      </c>
      <c r="E66" s="65" t="s">
        <v>21</v>
      </c>
      <c r="F66" s="73">
        <v>167700</v>
      </c>
      <c r="G66" s="74"/>
    </row>
    <row r="67" spans="2:7">
      <c r="B67" s="65">
        <v>63</v>
      </c>
      <c r="C67" s="65" t="s">
        <v>3274</v>
      </c>
      <c r="D67" s="67" t="s">
        <v>3275</v>
      </c>
      <c r="E67" s="65" t="s">
        <v>21</v>
      </c>
      <c r="F67" s="73">
        <v>169200</v>
      </c>
      <c r="G67" s="74"/>
    </row>
    <row r="68" spans="2:7">
      <c r="B68" s="65">
        <v>64</v>
      </c>
      <c r="C68" s="65" t="s">
        <v>3276</v>
      </c>
      <c r="D68" s="67" t="s">
        <v>3277</v>
      </c>
      <c r="E68" s="65" t="s">
        <v>21</v>
      </c>
      <c r="F68" s="73">
        <v>168500</v>
      </c>
      <c r="G68" s="74"/>
    </row>
    <row r="69" spans="2:7">
      <c r="B69" s="65">
        <v>65</v>
      </c>
      <c r="C69" s="65" t="s">
        <v>3278</v>
      </c>
      <c r="D69" s="67" t="s">
        <v>3279</v>
      </c>
      <c r="E69" s="65" t="s">
        <v>21</v>
      </c>
      <c r="F69" s="73">
        <v>444200</v>
      </c>
      <c r="G69" s="74"/>
    </row>
    <row r="70" spans="2:7">
      <c r="B70" s="65">
        <v>66</v>
      </c>
      <c r="C70" s="65" t="s">
        <v>3280</v>
      </c>
      <c r="D70" s="67" t="s">
        <v>3281</v>
      </c>
      <c r="E70" s="65" t="s">
        <v>21</v>
      </c>
      <c r="F70" s="73">
        <v>438700</v>
      </c>
      <c r="G70" s="74"/>
    </row>
    <row r="71" spans="2:7">
      <c r="B71" s="65">
        <v>67</v>
      </c>
      <c r="C71" s="65" t="s">
        <v>3282</v>
      </c>
      <c r="D71" s="67" t="s">
        <v>3283</v>
      </c>
      <c r="E71" s="65" t="s">
        <v>21</v>
      </c>
      <c r="F71" s="73">
        <v>440100</v>
      </c>
      <c r="G71" s="74"/>
    </row>
    <row r="72" spans="2:7">
      <c r="B72" s="65">
        <v>68</v>
      </c>
      <c r="C72" s="65" t="s">
        <v>3284</v>
      </c>
      <c r="D72" s="67" t="s">
        <v>3285</v>
      </c>
      <c r="E72" s="65" t="s">
        <v>21</v>
      </c>
      <c r="F72" s="73">
        <v>775500</v>
      </c>
      <c r="G72" s="74"/>
    </row>
    <row r="73" spans="2:7">
      <c r="B73" s="65">
        <v>69</v>
      </c>
      <c r="C73" s="65" t="s">
        <v>3286</v>
      </c>
      <c r="D73" s="67" t="s">
        <v>3287</v>
      </c>
      <c r="E73" s="65" t="s">
        <v>21</v>
      </c>
      <c r="F73" s="73">
        <v>177900</v>
      </c>
      <c r="G73" s="74"/>
    </row>
    <row r="74" spans="2:7">
      <c r="B74" s="65">
        <v>70</v>
      </c>
      <c r="C74" s="65" t="s">
        <v>3288</v>
      </c>
      <c r="D74" s="67" t="s">
        <v>3289</v>
      </c>
      <c r="E74" s="65" t="s">
        <v>21</v>
      </c>
      <c r="F74" s="73">
        <v>295300</v>
      </c>
      <c r="G74" s="74"/>
    </row>
    <row r="75" spans="2:7">
      <c r="B75" s="65">
        <v>71</v>
      </c>
      <c r="C75" s="65" t="s">
        <v>3290</v>
      </c>
      <c r="D75" s="67" t="s">
        <v>3291</v>
      </c>
      <c r="E75" s="65" t="s">
        <v>21</v>
      </c>
      <c r="F75" s="73">
        <v>545100</v>
      </c>
      <c r="G75" s="74"/>
    </row>
    <row r="76" spans="2:7">
      <c r="B76" s="76"/>
      <c r="C76" s="76"/>
      <c r="D76" s="74"/>
      <c r="E76" s="76"/>
      <c r="F76" s="73" t="s">
        <v>3292</v>
      </c>
      <c r="G76" s="74"/>
    </row>
    <row r="77" spans="2:7">
      <c r="B77" s="68" t="s">
        <v>80</v>
      </c>
      <c r="C77" s="69"/>
      <c r="D77" s="70" t="s">
        <v>3293</v>
      </c>
      <c r="E77" s="69"/>
      <c r="F77" s="77" t="s">
        <v>3292</v>
      </c>
      <c r="G77" s="72"/>
    </row>
    <row r="78" spans="2:7">
      <c r="B78" s="65">
        <v>1</v>
      </c>
      <c r="C78" s="65" t="s">
        <v>3294</v>
      </c>
      <c r="D78" s="67" t="s">
        <v>3295</v>
      </c>
      <c r="E78" s="65" t="s">
        <v>68</v>
      </c>
      <c r="F78" s="73">
        <v>16600</v>
      </c>
      <c r="G78" s="74"/>
    </row>
    <row r="79" spans="2:7">
      <c r="B79" s="65">
        <v>2</v>
      </c>
      <c r="C79" s="65" t="s">
        <v>2181</v>
      </c>
      <c r="D79" s="67" t="s">
        <v>3296</v>
      </c>
      <c r="E79" s="65" t="s">
        <v>68</v>
      </c>
      <c r="F79" s="73">
        <v>27900</v>
      </c>
      <c r="G79" s="74"/>
    </row>
    <row r="80" spans="2:7">
      <c r="B80" s="65">
        <v>3</v>
      </c>
      <c r="C80" s="65" t="s">
        <v>98</v>
      </c>
      <c r="D80" s="67" t="s">
        <v>3297</v>
      </c>
      <c r="E80" s="65" t="s">
        <v>68</v>
      </c>
      <c r="F80" s="73">
        <v>62000</v>
      </c>
      <c r="G80" s="74"/>
    </row>
    <row r="81" spans="2:7">
      <c r="B81" s="65">
        <v>4</v>
      </c>
      <c r="C81" s="65" t="s">
        <v>3298</v>
      </c>
      <c r="D81" s="67" t="s">
        <v>3299</v>
      </c>
      <c r="E81" s="65" t="s">
        <v>68</v>
      </c>
      <c r="F81" s="73">
        <v>98300</v>
      </c>
      <c r="G81" s="74"/>
    </row>
    <row r="82" spans="2:7">
      <c r="B82" s="65">
        <v>5</v>
      </c>
      <c r="C82" s="65" t="s">
        <v>3300</v>
      </c>
      <c r="D82" s="67" t="s">
        <v>3301</v>
      </c>
      <c r="E82" s="65" t="s">
        <v>68</v>
      </c>
      <c r="F82" s="73">
        <v>25400</v>
      </c>
      <c r="G82" s="74"/>
    </row>
    <row r="83" spans="2:7">
      <c r="B83" s="65">
        <v>6</v>
      </c>
      <c r="C83" s="65" t="s">
        <v>3302</v>
      </c>
      <c r="D83" s="67" t="s">
        <v>3303</v>
      </c>
      <c r="E83" s="65" t="s">
        <v>68</v>
      </c>
      <c r="F83" s="73">
        <v>44600</v>
      </c>
      <c r="G83" s="74"/>
    </row>
    <row r="84" spans="2:7">
      <c r="B84" s="65">
        <v>7</v>
      </c>
      <c r="C84" s="65" t="s">
        <v>3304</v>
      </c>
      <c r="D84" s="67" t="s">
        <v>3305</v>
      </c>
      <c r="E84" s="65" t="s">
        <v>10</v>
      </c>
      <c r="F84" s="73">
        <v>14000</v>
      </c>
      <c r="G84" s="74"/>
    </row>
    <row r="85" spans="2:7">
      <c r="B85" s="65">
        <v>8</v>
      </c>
      <c r="C85" s="65" t="s">
        <v>115</v>
      </c>
      <c r="D85" s="67" t="s">
        <v>3306</v>
      </c>
      <c r="E85" s="65" t="s">
        <v>48</v>
      </c>
      <c r="F85" s="73">
        <v>8811600</v>
      </c>
      <c r="G85" s="74"/>
    </row>
    <row r="86" spans="2:7">
      <c r="B86" s="65">
        <v>9</v>
      </c>
      <c r="C86" s="65" t="s">
        <v>117</v>
      </c>
      <c r="D86" s="67" t="s">
        <v>3307</v>
      </c>
      <c r="E86" s="65" t="s">
        <v>48</v>
      </c>
      <c r="F86" s="73">
        <v>10102300</v>
      </c>
      <c r="G86" s="74"/>
    </row>
    <row r="87" spans="2:7">
      <c r="B87" s="65">
        <v>10</v>
      </c>
      <c r="C87" s="65" t="s">
        <v>3308</v>
      </c>
      <c r="D87" s="67" t="s">
        <v>3309</v>
      </c>
      <c r="E87" s="65" t="s">
        <v>48</v>
      </c>
      <c r="F87" s="73">
        <v>11247600</v>
      </c>
      <c r="G87" s="74"/>
    </row>
    <row r="88" spans="2:7">
      <c r="B88" s="65">
        <v>11</v>
      </c>
      <c r="C88" s="65" t="s">
        <v>3310</v>
      </c>
      <c r="D88" s="67" t="s">
        <v>3311</v>
      </c>
      <c r="E88" s="65" t="s">
        <v>48</v>
      </c>
      <c r="F88" s="73">
        <v>8624200</v>
      </c>
      <c r="G88" s="74"/>
    </row>
    <row r="89" spans="2:7">
      <c r="B89" s="65">
        <v>12</v>
      </c>
      <c r="C89" s="65" t="s">
        <v>3312</v>
      </c>
      <c r="D89" s="67" t="s">
        <v>3313</v>
      </c>
      <c r="E89" s="65" t="s">
        <v>48</v>
      </c>
      <c r="F89" s="73">
        <v>13845000</v>
      </c>
      <c r="G89" s="74"/>
    </row>
    <row r="90" spans="2:7">
      <c r="B90" s="65">
        <v>13</v>
      </c>
      <c r="C90" s="65" t="s">
        <v>3314</v>
      </c>
      <c r="D90" s="67" t="s">
        <v>3315</v>
      </c>
      <c r="E90" s="65" t="s">
        <v>48</v>
      </c>
      <c r="F90" s="73">
        <v>9737000</v>
      </c>
      <c r="G90" s="74"/>
    </row>
    <row r="91" spans="2:7">
      <c r="B91" s="65">
        <v>14</v>
      </c>
      <c r="C91" s="65" t="s">
        <v>3316</v>
      </c>
      <c r="D91" s="67" t="s">
        <v>3317</v>
      </c>
      <c r="E91" s="65" t="s">
        <v>48</v>
      </c>
      <c r="F91" s="73">
        <v>8585700</v>
      </c>
      <c r="G91" s="74"/>
    </row>
    <row r="92" spans="2:7">
      <c r="B92" s="65">
        <v>15</v>
      </c>
      <c r="C92" s="65" t="s">
        <v>100</v>
      </c>
      <c r="D92" s="67" t="s">
        <v>3318</v>
      </c>
      <c r="E92" s="65" t="s">
        <v>48</v>
      </c>
      <c r="F92" s="73">
        <v>7579000</v>
      </c>
      <c r="G92" s="74"/>
    </row>
    <row r="93" spans="2:7">
      <c r="B93" s="65">
        <v>16</v>
      </c>
      <c r="C93" s="65" t="s">
        <v>3319</v>
      </c>
      <c r="D93" s="67" t="s">
        <v>3320</v>
      </c>
      <c r="E93" s="65" t="s">
        <v>48</v>
      </c>
      <c r="F93" s="73">
        <v>11128000</v>
      </c>
      <c r="G93" s="74"/>
    </row>
    <row r="94" spans="2:7">
      <c r="B94" s="65">
        <v>17</v>
      </c>
      <c r="C94" s="65" t="s">
        <v>2187</v>
      </c>
      <c r="D94" s="67" t="s">
        <v>3321</v>
      </c>
      <c r="E94" s="65" t="s">
        <v>48</v>
      </c>
      <c r="F94" s="73">
        <v>1965600</v>
      </c>
      <c r="G94" s="74"/>
    </row>
    <row r="95" spans="2:7">
      <c r="B95" s="65">
        <v>18</v>
      </c>
      <c r="C95" s="65" t="s">
        <v>3322</v>
      </c>
      <c r="D95" s="67" t="s">
        <v>3323</v>
      </c>
      <c r="E95" s="65" t="s">
        <v>7</v>
      </c>
      <c r="F95" s="73">
        <v>485500</v>
      </c>
      <c r="G95" s="74"/>
    </row>
    <row r="96" spans="2:7">
      <c r="B96" s="65">
        <v>19</v>
      </c>
      <c r="C96" s="65" t="s">
        <v>3324</v>
      </c>
      <c r="D96" s="67" t="s">
        <v>3325</v>
      </c>
      <c r="E96" s="65" t="s">
        <v>48</v>
      </c>
      <c r="F96" s="73">
        <v>2095300</v>
      </c>
      <c r="G96" s="74"/>
    </row>
    <row r="97" spans="2:7">
      <c r="B97" s="65">
        <v>20</v>
      </c>
      <c r="C97" s="65" t="s">
        <v>3326</v>
      </c>
      <c r="D97" s="67" t="s">
        <v>3327</v>
      </c>
      <c r="E97" s="65" t="s">
        <v>48</v>
      </c>
      <c r="F97" s="73">
        <v>9812600</v>
      </c>
      <c r="G97" s="74"/>
    </row>
    <row r="98" spans="2:7">
      <c r="B98" s="65">
        <v>21</v>
      </c>
      <c r="C98" s="65" t="s">
        <v>2628</v>
      </c>
      <c r="D98" s="67" t="s">
        <v>3328</v>
      </c>
      <c r="E98" s="65" t="s">
        <v>48</v>
      </c>
      <c r="F98" s="73">
        <v>8350000</v>
      </c>
      <c r="G98" s="74"/>
    </row>
    <row r="99" spans="2:7">
      <c r="B99" s="65">
        <v>22</v>
      </c>
      <c r="C99" s="65" t="s">
        <v>3329</v>
      </c>
      <c r="D99" s="67" t="s">
        <v>3330</v>
      </c>
      <c r="E99" s="65" t="s">
        <v>48</v>
      </c>
      <c r="F99" s="73">
        <v>11821100</v>
      </c>
      <c r="G99" s="74"/>
    </row>
    <row r="100" spans="2:7">
      <c r="B100" s="65">
        <v>23</v>
      </c>
      <c r="C100" s="65" t="s">
        <v>2185</v>
      </c>
      <c r="D100" s="67" t="s">
        <v>3331</v>
      </c>
      <c r="E100" s="65" t="s">
        <v>48</v>
      </c>
      <c r="F100" s="73">
        <v>2088900</v>
      </c>
      <c r="G100" s="74"/>
    </row>
    <row r="101" spans="2:7">
      <c r="B101" s="65">
        <v>24</v>
      </c>
      <c r="C101" s="65" t="s">
        <v>3332</v>
      </c>
      <c r="D101" s="67" t="s">
        <v>3333</v>
      </c>
      <c r="E101" s="65" t="s">
        <v>68</v>
      </c>
      <c r="F101" s="73">
        <v>35000</v>
      </c>
      <c r="G101" s="74"/>
    </row>
    <row r="102" spans="2:7">
      <c r="B102" s="65">
        <v>25</v>
      </c>
      <c r="C102" s="65" t="s">
        <v>3334</v>
      </c>
      <c r="D102" s="67" t="s">
        <v>3335</v>
      </c>
      <c r="E102" s="65" t="s">
        <v>68</v>
      </c>
      <c r="F102" s="73">
        <v>77600</v>
      </c>
      <c r="G102" s="74"/>
    </row>
    <row r="103" spans="2:7">
      <c r="B103" s="65">
        <v>26</v>
      </c>
      <c r="C103" s="65" t="s">
        <v>3336</v>
      </c>
      <c r="D103" s="67" t="s">
        <v>3337</v>
      </c>
      <c r="E103" s="65" t="s">
        <v>68</v>
      </c>
      <c r="F103" s="73">
        <v>118800</v>
      </c>
      <c r="G103" s="74"/>
    </row>
    <row r="104" spans="2:7">
      <c r="B104" s="65">
        <v>27</v>
      </c>
      <c r="C104" s="65" t="s">
        <v>3338</v>
      </c>
      <c r="D104" s="67" t="s">
        <v>3339</v>
      </c>
      <c r="E104" s="65" t="s">
        <v>68</v>
      </c>
      <c r="F104" s="73">
        <v>218600</v>
      </c>
      <c r="G104" s="74"/>
    </row>
    <row r="105" spans="2:7">
      <c r="B105" s="65">
        <v>28</v>
      </c>
      <c r="C105" s="65" t="s">
        <v>3340</v>
      </c>
      <c r="D105" s="67" t="s">
        <v>3341</v>
      </c>
      <c r="E105" s="65" t="s">
        <v>48</v>
      </c>
      <c r="F105" s="73">
        <v>8352200</v>
      </c>
      <c r="G105" s="74"/>
    </row>
    <row r="106" spans="2:7">
      <c r="B106" s="65">
        <v>29</v>
      </c>
      <c r="C106" s="65" t="s">
        <v>3342</v>
      </c>
      <c r="D106" s="67" t="s">
        <v>3343</v>
      </c>
      <c r="E106" s="65" t="s">
        <v>48</v>
      </c>
      <c r="F106" s="73">
        <v>1968400</v>
      </c>
      <c r="G106" s="74"/>
    </row>
    <row r="107" spans="2:7">
      <c r="B107" s="65">
        <v>30</v>
      </c>
      <c r="C107" s="65" t="s">
        <v>3344</v>
      </c>
      <c r="D107" s="67" t="s">
        <v>3345</v>
      </c>
      <c r="E107" s="65" t="s">
        <v>68</v>
      </c>
      <c r="F107" s="73">
        <v>292200</v>
      </c>
      <c r="G107" s="74"/>
    </row>
    <row r="108" spans="2:7">
      <c r="B108" s="65">
        <v>31</v>
      </c>
      <c r="C108" s="65" t="s">
        <v>2179</v>
      </c>
      <c r="D108" s="67" t="s">
        <v>3346</v>
      </c>
      <c r="E108" s="65" t="s">
        <v>45</v>
      </c>
      <c r="F108" s="73">
        <v>117200</v>
      </c>
      <c r="G108" s="74"/>
    </row>
    <row r="109" spans="2:7">
      <c r="B109" s="65">
        <v>32</v>
      </c>
      <c r="C109" s="65" t="s">
        <v>2237</v>
      </c>
      <c r="D109" s="67" t="s">
        <v>3347</v>
      </c>
      <c r="E109" s="65" t="s">
        <v>45</v>
      </c>
      <c r="F109" s="73">
        <v>187300</v>
      </c>
      <c r="G109" s="74"/>
    </row>
    <row r="110" spans="2:7">
      <c r="B110" s="65">
        <v>33</v>
      </c>
      <c r="C110" s="65" t="s">
        <v>3348</v>
      </c>
      <c r="D110" s="67" t="s">
        <v>3349</v>
      </c>
      <c r="E110" s="65" t="s">
        <v>45</v>
      </c>
      <c r="F110" s="73">
        <v>211400</v>
      </c>
      <c r="G110" s="74"/>
    </row>
    <row r="111" spans="2:7">
      <c r="B111" s="65">
        <v>34</v>
      </c>
      <c r="C111" s="65" t="s">
        <v>3350</v>
      </c>
      <c r="D111" s="67" t="s">
        <v>3351</v>
      </c>
      <c r="E111" s="65" t="s">
        <v>45</v>
      </c>
      <c r="F111" s="73">
        <v>249100</v>
      </c>
      <c r="G111" s="74"/>
    </row>
    <row r="112" spans="2:7">
      <c r="B112" s="65">
        <v>35</v>
      </c>
      <c r="C112" s="65" t="s">
        <v>3352</v>
      </c>
      <c r="D112" s="67" t="s">
        <v>3353</v>
      </c>
      <c r="E112" s="65" t="s">
        <v>26</v>
      </c>
      <c r="F112" s="73">
        <v>34800</v>
      </c>
      <c r="G112" s="74"/>
    </row>
    <row r="113" spans="2:7">
      <c r="B113" s="65">
        <v>36</v>
      </c>
      <c r="C113" s="65" t="s">
        <v>2537</v>
      </c>
      <c r="D113" s="67" t="s">
        <v>3354</v>
      </c>
      <c r="E113" s="65" t="s">
        <v>45</v>
      </c>
      <c r="F113" s="73">
        <v>280800</v>
      </c>
      <c r="G113" s="74"/>
    </row>
    <row r="114" spans="2:7">
      <c r="B114" s="65">
        <v>37</v>
      </c>
      <c r="C114" s="65" t="s">
        <v>3355</v>
      </c>
      <c r="D114" s="67" t="s">
        <v>3356</v>
      </c>
      <c r="E114" s="65" t="s">
        <v>45</v>
      </c>
      <c r="F114" s="73">
        <v>173400</v>
      </c>
      <c r="G114" s="74"/>
    </row>
    <row r="115" spans="2:7">
      <c r="B115" s="65">
        <v>38</v>
      </c>
      <c r="C115" s="65" t="s">
        <v>3357</v>
      </c>
      <c r="D115" s="67" t="s">
        <v>3358</v>
      </c>
      <c r="E115" s="65" t="s">
        <v>45</v>
      </c>
      <c r="F115" s="73">
        <v>156500</v>
      </c>
      <c r="G115" s="74"/>
    </row>
    <row r="116" spans="2:7">
      <c r="B116" s="65">
        <v>39</v>
      </c>
      <c r="C116" s="65" t="s">
        <v>3359</v>
      </c>
      <c r="D116" s="67" t="s">
        <v>3360</v>
      </c>
      <c r="E116" s="65" t="s">
        <v>45</v>
      </c>
      <c r="F116" s="73">
        <v>94500</v>
      </c>
      <c r="G116" s="74"/>
    </row>
    <row r="117" spans="2:7">
      <c r="B117" s="65">
        <v>40</v>
      </c>
      <c r="C117" s="65" t="s">
        <v>3361</v>
      </c>
      <c r="D117" s="67" t="s">
        <v>3362</v>
      </c>
      <c r="E117" s="65" t="s">
        <v>21</v>
      </c>
      <c r="F117" s="73">
        <v>16900</v>
      </c>
      <c r="G117" s="74"/>
    </row>
    <row r="118" spans="2:7">
      <c r="B118" s="65">
        <v>41</v>
      </c>
      <c r="C118" s="65" t="s">
        <v>3363</v>
      </c>
      <c r="D118" s="67" t="s">
        <v>3364</v>
      </c>
      <c r="E118" s="65" t="s">
        <v>21</v>
      </c>
      <c r="F118" s="73">
        <v>39500</v>
      </c>
      <c r="G118" s="74"/>
    </row>
    <row r="119" spans="2:7">
      <c r="B119" s="65">
        <v>42</v>
      </c>
      <c r="C119" s="65" t="s">
        <v>3365</v>
      </c>
      <c r="D119" s="67" t="s">
        <v>3366</v>
      </c>
      <c r="E119" s="65" t="s">
        <v>21</v>
      </c>
      <c r="F119" s="73">
        <v>58500</v>
      </c>
      <c r="G119" s="74"/>
    </row>
    <row r="120" spans="2:7">
      <c r="B120" s="65">
        <v>43</v>
      </c>
      <c r="C120" s="65" t="s">
        <v>3367</v>
      </c>
      <c r="D120" s="67" t="s">
        <v>3368</v>
      </c>
      <c r="E120" s="65" t="s">
        <v>45</v>
      </c>
      <c r="F120" s="73">
        <v>48900</v>
      </c>
      <c r="G120" s="74"/>
    </row>
    <row r="121" spans="2:7">
      <c r="B121" s="65">
        <v>44</v>
      </c>
      <c r="C121" s="65" t="s">
        <v>3369</v>
      </c>
      <c r="D121" s="67" t="s">
        <v>3370</v>
      </c>
      <c r="E121" s="65" t="s">
        <v>45</v>
      </c>
      <c r="F121" s="73">
        <v>63500</v>
      </c>
      <c r="G121" s="74"/>
    </row>
    <row r="122" spans="2:7">
      <c r="B122" s="65">
        <v>45</v>
      </c>
      <c r="C122" s="65" t="s">
        <v>3371</v>
      </c>
      <c r="D122" s="67" t="s">
        <v>3372</v>
      </c>
      <c r="E122" s="65" t="s">
        <v>71</v>
      </c>
      <c r="F122" s="73">
        <v>1500</v>
      </c>
      <c r="G122" s="74"/>
    </row>
    <row r="123" spans="2:7">
      <c r="B123" s="76"/>
      <c r="C123" s="76"/>
      <c r="D123" s="74"/>
      <c r="E123" s="76"/>
      <c r="F123" s="73" t="s">
        <v>3292</v>
      </c>
      <c r="G123" s="74"/>
    </row>
    <row r="124" spans="2:7">
      <c r="B124" s="69"/>
      <c r="C124" s="69"/>
      <c r="D124" s="70" t="s">
        <v>3373</v>
      </c>
      <c r="E124" s="69"/>
      <c r="F124" s="77" t="s">
        <v>3292</v>
      </c>
      <c r="G124" s="72"/>
    </row>
    <row r="125" spans="2:7">
      <c r="B125" s="65">
        <v>1</v>
      </c>
      <c r="C125" s="65" t="s">
        <v>3374</v>
      </c>
      <c r="D125" s="67" t="s">
        <v>3375</v>
      </c>
      <c r="E125" s="65" t="s">
        <v>71</v>
      </c>
      <c r="F125" s="73">
        <v>111300</v>
      </c>
      <c r="G125" s="74"/>
    </row>
    <row r="126" spans="2:7">
      <c r="B126" s="65">
        <v>2</v>
      </c>
      <c r="C126" s="65" t="s">
        <v>3376</v>
      </c>
      <c r="D126" s="67" t="s">
        <v>3377</v>
      </c>
      <c r="E126" s="65" t="s">
        <v>71</v>
      </c>
      <c r="F126" s="73">
        <v>13800</v>
      </c>
      <c r="G126" s="74"/>
    </row>
    <row r="127" spans="2:7">
      <c r="B127" s="65">
        <v>3</v>
      </c>
      <c r="C127" s="65" t="s">
        <v>3378</v>
      </c>
      <c r="D127" s="67" t="s">
        <v>3379</v>
      </c>
      <c r="E127" s="65" t="s">
        <v>71</v>
      </c>
      <c r="F127" s="73">
        <v>27600</v>
      </c>
      <c r="G127" s="74"/>
    </row>
    <row r="128" spans="2:7">
      <c r="B128" s="65">
        <v>4</v>
      </c>
      <c r="C128" s="65" t="s">
        <v>3380</v>
      </c>
      <c r="D128" s="67" t="s">
        <v>3381</v>
      </c>
      <c r="E128" s="65" t="s">
        <v>71</v>
      </c>
      <c r="F128" s="73">
        <v>41800</v>
      </c>
      <c r="G128" s="74"/>
    </row>
    <row r="129" spans="2:7">
      <c r="B129" s="65">
        <v>5</v>
      </c>
      <c r="C129" s="65" t="s">
        <v>3382</v>
      </c>
      <c r="D129" s="67" t="s">
        <v>3383</v>
      </c>
      <c r="E129" s="65" t="s">
        <v>71</v>
      </c>
      <c r="F129" s="73">
        <v>56200</v>
      </c>
      <c r="G129" s="74"/>
    </row>
    <row r="130" spans="2:7">
      <c r="B130" s="65">
        <v>6</v>
      </c>
      <c r="C130" s="65" t="s">
        <v>3384</v>
      </c>
      <c r="D130" s="67" t="s">
        <v>3385</v>
      </c>
      <c r="E130" s="65" t="s">
        <v>71</v>
      </c>
      <c r="F130" s="73">
        <v>21100</v>
      </c>
      <c r="G130" s="74"/>
    </row>
    <row r="131" spans="2:7">
      <c r="B131" s="65">
        <v>7</v>
      </c>
      <c r="C131" s="65" t="s">
        <v>3386</v>
      </c>
      <c r="D131" s="67" t="s">
        <v>3387</v>
      </c>
      <c r="E131" s="65" t="s">
        <v>71</v>
      </c>
      <c r="F131" s="73">
        <v>15600</v>
      </c>
      <c r="G131" s="74"/>
    </row>
    <row r="132" spans="2:7">
      <c r="B132" s="65">
        <v>8</v>
      </c>
      <c r="C132" s="65" t="s">
        <v>3388</v>
      </c>
      <c r="D132" s="67" t="s">
        <v>3389</v>
      </c>
      <c r="E132" s="65" t="s">
        <v>71</v>
      </c>
      <c r="F132" s="73">
        <v>34900</v>
      </c>
      <c r="G132" s="74"/>
    </row>
    <row r="133" spans="2:7">
      <c r="B133" s="65">
        <v>9</v>
      </c>
      <c r="C133" s="65" t="s">
        <v>3390</v>
      </c>
      <c r="D133" s="67" t="s">
        <v>3391</v>
      </c>
      <c r="E133" s="65" t="s">
        <v>71</v>
      </c>
      <c r="F133" s="73">
        <v>55900</v>
      </c>
      <c r="G133" s="74"/>
    </row>
    <row r="134" spans="2:7">
      <c r="B134" s="65">
        <v>10</v>
      </c>
      <c r="C134" s="65" t="s">
        <v>3392</v>
      </c>
      <c r="D134" s="67" t="s">
        <v>3393</v>
      </c>
      <c r="E134" s="65" t="s">
        <v>71</v>
      </c>
      <c r="F134" s="73">
        <v>84600</v>
      </c>
      <c r="G134" s="74"/>
    </row>
    <row r="135" spans="2:7">
      <c r="B135" s="65">
        <v>11</v>
      </c>
      <c r="C135" s="65" t="s">
        <v>3394</v>
      </c>
      <c r="D135" s="67" t="s">
        <v>3395</v>
      </c>
      <c r="E135" s="65" t="s">
        <v>71</v>
      </c>
      <c r="F135" s="73">
        <v>113900</v>
      </c>
      <c r="G135" s="74"/>
    </row>
    <row r="136" spans="2:7">
      <c r="B136" s="65">
        <v>12</v>
      </c>
      <c r="C136" s="65" t="s">
        <v>3396</v>
      </c>
      <c r="D136" s="67" t="s">
        <v>3397</v>
      </c>
      <c r="E136" s="65" t="s">
        <v>71</v>
      </c>
      <c r="F136" s="73">
        <v>168800</v>
      </c>
      <c r="G136" s="74"/>
    </row>
    <row r="137" spans="2:7">
      <c r="B137" s="65">
        <v>13</v>
      </c>
      <c r="C137" s="65" t="s">
        <v>3398</v>
      </c>
      <c r="D137" s="67" t="s">
        <v>3399</v>
      </c>
      <c r="E137" s="65" t="s">
        <v>71</v>
      </c>
      <c r="F137" s="73">
        <v>41800</v>
      </c>
      <c r="G137" s="74"/>
    </row>
    <row r="138" spans="2:7">
      <c r="B138" s="65">
        <v>14</v>
      </c>
      <c r="C138" s="65" t="s">
        <v>3400</v>
      </c>
      <c r="D138" s="67" t="s">
        <v>3401</v>
      </c>
      <c r="E138" s="65" t="s">
        <v>71</v>
      </c>
      <c r="F138" s="73">
        <v>55400</v>
      </c>
      <c r="G138" s="74"/>
    </row>
    <row r="139" spans="2:7">
      <c r="B139" s="65">
        <v>15</v>
      </c>
      <c r="C139" s="65" t="s">
        <v>3402</v>
      </c>
      <c r="D139" s="67" t="s">
        <v>3403</v>
      </c>
      <c r="E139" s="65" t="s">
        <v>71</v>
      </c>
      <c r="F139" s="73">
        <v>69600</v>
      </c>
      <c r="G139" s="74"/>
    </row>
    <row r="140" spans="2:7">
      <c r="B140" s="65">
        <v>16</v>
      </c>
      <c r="C140" s="65" t="s">
        <v>3404</v>
      </c>
      <c r="D140" s="67" t="s">
        <v>3405</v>
      </c>
      <c r="E140" s="65" t="s">
        <v>26</v>
      </c>
      <c r="F140" s="73">
        <v>515200</v>
      </c>
      <c r="G140" s="74"/>
    </row>
    <row r="141" spans="2:7">
      <c r="B141" s="65">
        <v>17</v>
      </c>
      <c r="C141" s="65" t="s">
        <v>3406</v>
      </c>
      <c r="D141" s="67" t="s">
        <v>3407</v>
      </c>
      <c r="E141" s="65" t="s">
        <v>26</v>
      </c>
      <c r="F141" s="73">
        <v>645000</v>
      </c>
      <c r="G141" s="74"/>
    </row>
    <row r="142" spans="2:7">
      <c r="B142" s="65">
        <v>18</v>
      </c>
      <c r="C142" s="65" t="s">
        <v>3408</v>
      </c>
      <c r="D142" s="67" t="s">
        <v>3409</v>
      </c>
      <c r="E142" s="65" t="s">
        <v>26</v>
      </c>
      <c r="F142" s="73">
        <v>1303400</v>
      </c>
      <c r="G142" s="74"/>
    </row>
    <row r="143" spans="2:7">
      <c r="B143" s="65">
        <v>19</v>
      </c>
      <c r="C143" s="65" t="s">
        <v>3410</v>
      </c>
      <c r="D143" s="67" t="s">
        <v>3411</v>
      </c>
      <c r="E143" s="65" t="s">
        <v>26</v>
      </c>
      <c r="F143" s="73">
        <v>1974100</v>
      </c>
      <c r="G143" s="74"/>
    </row>
    <row r="144" spans="2:7">
      <c r="B144" s="65">
        <v>20</v>
      </c>
      <c r="C144" s="65" t="s">
        <v>3412</v>
      </c>
      <c r="D144" s="67" t="s">
        <v>3413</v>
      </c>
      <c r="E144" s="65" t="s">
        <v>10</v>
      </c>
      <c r="F144" s="73">
        <v>31300</v>
      </c>
      <c r="G144" s="74"/>
    </row>
    <row r="145" spans="2:7">
      <c r="B145" s="65">
        <v>21</v>
      </c>
      <c r="C145" s="65" t="s">
        <v>3414</v>
      </c>
      <c r="D145" s="67" t="s">
        <v>3415</v>
      </c>
      <c r="E145" s="65" t="s">
        <v>10</v>
      </c>
      <c r="F145" s="73">
        <v>40600</v>
      </c>
      <c r="G145" s="74"/>
    </row>
    <row r="146" spans="2:7">
      <c r="B146" s="65">
        <v>22</v>
      </c>
      <c r="C146" s="65" t="s">
        <v>3416</v>
      </c>
      <c r="D146" s="67" t="s">
        <v>3417</v>
      </c>
      <c r="E146" s="65" t="s">
        <v>10</v>
      </c>
      <c r="F146" s="73">
        <v>18500</v>
      </c>
      <c r="G146" s="74"/>
    </row>
    <row r="147" spans="2:7">
      <c r="B147" s="65">
        <v>23</v>
      </c>
      <c r="C147" s="65" t="s">
        <v>3418</v>
      </c>
      <c r="D147" s="67" t="s">
        <v>3419</v>
      </c>
      <c r="E147" s="65" t="s">
        <v>10</v>
      </c>
      <c r="F147" s="73">
        <v>18400</v>
      </c>
      <c r="G147" s="74"/>
    </row>
    <row r="148" spans="2:7">
      <c r="B148" s="65">
        <v>24</v>
      </c>
      <c r="C148" s="65" t="s">
        <v>2286</v>
      </c>
      <c r="D148" s="67" t="s">
        <v>3420</v>
      </c>
      <c r="E148" s="65" t="s">
        <v>10</v>
      </c>
      <c r="F148" s="73">
        <v>18500</v>
      </c>
      <c r="G148" s="74"/>
    </row>
    <row r="149" spans="2:7">
      <c r="B149" s="65">
        <v>25</v>
      </c>
      <c r="C149" s="65" t="s">
        <v>3421</v>
      </c>
      <c r="D149" s="67" t="s">
        <v>3422</v>
      </c>
      <c r="E149" s="65" t="s">
        <v>10</v>
      </c>
      <c r="F149" s="73">
        <v>18300</v>
      </c>
      <c r="G149" s="74"/>
    </row>
    <row r="150" spans="2:7">
      <c r="B150" s="65">
        <v>26</v>
      </c>
      <c r="C150" s="65" t="s">
        <v>3423</v>
      </c>
      <c r="D150" s="67" t="s">
        <v>3424</v>
      </c>
      <c r="E150" s="65" t="s">
        <v>10</v>
      </c>
      <c r="F150" s="73">
        <v>18300</v>
      </c>
      <c r="G150" s="74"/>
    </row>
    <row r="151" spans="2:7">
      <c r="B151" s="65">
        <v>27</v>
      </c>
      <c r="C151" s="65" t="s">
        <v>2321</v>
      </c>
      <c r="D151" s="67" t="s">
        <v>3425</v>
      </c>
      <c r="E151" s="65" t="s">
        <v>10</v>
      </c>
      <c r="F151" s="73">
        <v>18500</v>
      </c>
      <c r="G151" s="74"/>
    </row>
    <row r="152" spans="2:7">
      <c r="B152" s="65">
        <v>28</v>
      </c>
      <c r="C152" s="65" t="s">
        <v>3426</v>
      </c>
      <c r="D152" s="67" t="s">
        <v>3427</v>
      </c>
      <c r="E152" s="65" t="s">
        <v>10</v>
      </c>
      <c r="F152" s="73">
        <v>18300</v>
      </c>
      <c r="G152" s="74"/>
    </row>
    <row r="153" spans="2:7">
      <c r="B153" s="65">
        <v>29</v>
      </c>
      <c r="C153" s="65" t="s">
        <v>2275</v>
      </c>
      <c r="D153" s="67" t="s">
        <v>3428</v>
      </c>
      <c r="E153" s="65" t="s">
        <v>10</v>
      </c>
      <c r="F153" s="73">
        <v>11950</v>
      </c>
      <c r="G153" s="74"/>
    </row>
    <row r="154" spans="2:7">
      <c r="B154" s="65">
        <v>30</v>
      </c>
      <c r="C154" s="65" t="s">
        <v>3429</v>
      </c>
      <c r="D154" s="67" t="s">
        <v>3430</v>
      </c>
      <c r="E154" s="65" t="s">
        <v>10</v>
      </c>
      <c r="F154" s="73">
        <v>18700</v>
      </c>
      <c r="G154" s="74"/>
    </row>
    <row r="155" spans="2:7">
      <c r="B155" s="65">
        <v>31</v>
      </c>
      <c r="C155" s="65" t="s">
        <v>3431</v>
      </c>
      <c r="D155" s="67" t="s">
        <v>3432</v>
      </c>
      <c r="E155" s="65" t="s">
        <v>10</v>
      </c>
      <c r="F155" s="73">
        <v>18400</v>
      </c>
      <c r="G155" s="74"/>
    </row>
    <row r="156" spans="2:7">
      <c r="B156" s="65">
        <v>32</v>
      </c>
      <c r="C156" s="65" t="s">
        <v>2332</v>
      </c>
      <c r="D156" s="67" t="s">
        <v>3433</v>
      </c>
      <c r="E156" s="65" t="s">
        <v>10</v>
      </c>
      <c r="F156" s="73">
        <v>18200</v>
      </c>
      <c r="G156" s="74"/>
    </row>
    <row r="157" spans="2:7">
      <c r="B157" s="65">
        <v>33</v>
      </c>
      <c r="C157" s="65" t="s">
        <v>3434</v>
      </c>
      <c r="D157" s="67" t="s">
        <v>3435</v>
      </c>
      <c r="E157" s="65" t="s">
        <v>10</v>
      </c>
      <c r="F157" s="73">
        <v>18200</v>
      </c>
      <c r="G157" s="74"/>
    </row>
    <row r="158" spans="2:7">
      <c r="B158" s="65">
        <v>34</v>
      </c>
      <c r="C158" s="65" t="s">
        <v>3436</v>
      </c>
      <c r="D158" s="67" t="s">
        <v>3437</v>
      </c>
      <c r="E158" s="65" t="s">
        <v>10</v>
      </c>
      <c r="F158" s="73">
        <v>18200</v>
      </c>
      <c r="G158" s="74"/>
    </row>
    <row r="159" spans="2:7">
      <c r="B159" s="65">
        <v>35</v>
      </c>
      <c r="C159" s="65" t="s">
        <v>3438</v>
      </c>
      <c r="D159" s="67" t="s">
        <v>3439</v>
      </c>
      <c r="E159" s="65" t="s">
        <v>10</v>
      </c>
      <c r="F159" s="73">
        <v>18000</v>
      </c>
      <c r="G159" s="74"/>
    </row>
    <row r="160" spans="2:7">
      <c r="B160" s="65">
        <v>36</v>
      </c>
      <c r="C160" s="65" t="s">
        <v>3440</v>
      </c>
      <c r="D160" s="67" t="s">
        <v>3441</v>
      </c>
      <c r="E160" s="65" t="s">
        <v>10</v>
      </c>
      <c r="F160" s="73">
        <v>18100</v>
      </c>
      <c r="G160" s="74"/>
    </row>
    <row r="161" spans="2:7">
      <c r="B161" s="65">
        <v>37</v>
      </c>
      <c r="C161" s="65" t="s">
        <v>3442</v>
      </c>
      <c r="D161" s="67" t="s">
        <v>3443</v>
      </c>
      <c r="E161" s="65" t="s">
        <v>10</v>
      </c>
      <c r="F161" s="73">
        <v>18200</v>
      </c>
      <c r="G161" s="74"/>
    </row>
    <row r="162" spans="2:7">
      <c r="B162" s="65">
        <v>38</v>
      </c>
      <c r="C162" s="65" t="s">
        <v>3444</v>
      </c>
      <c r="D162" s="67" t="s">
        <v>3445</v>
      </c>
      <c r="E162" s="65" t="s">
        <v>10</v>
      </c>
      <c r="F162" s="73">
        <v>18400</v>
      </c>
      <c r="G162" s="74"/>
    </row>
    <row r="163" spans="2:7">
      <c r="B163" s="65">
        <v>39</v>
      </c>
      <c r="C163" s="65" t="s">
        <v>3446</v>
      </c>
      <c r="D163" s="67" t="s">
        <v>3447</v>
      </c>
      <c r="E163" s="65" t="s">
        <v>10</v>
      </c>
      <c r="F163" s="73">
        <v>18200</v>
      </c>
      <c r="G163" s="74"/>
    </row>
    <row r="164" spans="2:7">
      <c r="B164" s="65">
        <v>40</v>
      </c>
      <c r="C164" s="65" t="s">
        <v>3448</v>
      </c>
      <c r="D164" s="67" t="s">
        <v>3449</v>
      </c>
      <c r="E164" s="65" t="s">
        <v>10</v>
      </c>
      <c r="F164" s="73">
        <v>18300</v>
      </c>
      <c r="G164" s="74"/>
    </row>
    <row r="165" spans="2:7">
      <c r="B165" s="65">
        <v>41</v>
      </c>
      <c r="C165" s="65" t="s">
        <v>3450</v>
      </c>
      <c r="D165" s="67" t="s">
        <v>3451</v>
      </c>
      <c r="E165" s="65" t="s">
        <v>45</v>
      </c>
      <c r="F165" s="73">
        <v>210100</v>
      </c>
      <c r="G165" s="74"/>
    </row>
    <row r="166" spans="2:7">
      <c r="B166" s="65">
        <v>42</v>
      </c>
      <c r="C166" s="65" t="s">
        <v>3452</v>
      </c>
      <c r="D166" s="67" t="s">
        <v>3453</v>
      </c>
      <c r="E166" s="65" t="s">
        <v>45</v>
      </c>
      <c r="F166" s="73">
        <v>311600</v>
      </c>
      <c r="G166" s="74"/>
    </row>
    <row r="167" spans="2:7">
      <c r="B167" s="65">
        <v>43</v>
      </c>
      <c r="C167" s="65" t="s">
        <v>3454</v>
      </c>
      <c r="D167" s="67" t="s">
        <v>3455</v>
      </c>
      <c r="E167" s="65" t="s">
        <v>45</v>
      </c>
      <c r="F167" s="73">
        <v>439900</v>
      </c>
      <c r="G167" s="74"/>
    </row>
    <row r="168" spans="2:7">
      <c r="B168" s="65">
        <v>44</v>
      </c>
      <c r="C168" s="65" t="s">
        <v>3456</v>
      </c>
      <c r="D168" s="67" t="s">
        <v>3457</v>
      </c>
      <c r="E168" s="65" t="s">
        <v>45</v>
      </c>
      <c r="F168" s="73">
        <v>591900</v>
      </c>
      <c r="G168" s="74"/>
    </row>
    <row r="169" spans="2:7">
      <c r="B169" s="65">
        <v>45</v>
      </c>
      <c r="C169" s="65" t="s">
        <v>3458</v>
      </c>
      <c r="D169" s="67" t="s">
        <v>3459</v>
      </c>
      <c r="E169" s="65" t="s">
        <v>45</v>
      </c>
      <c r="F169" s="73">
        <v>775300</v>
      </c>
      <c r="G169" s="74"/>
    </row>
    <row r="170" spans="2:7">
      <c r="B170" s="65">
        <v>46</v>
      </c>
      <c r="C170" s="65" t="s">
        <v>3460</v>
      </c>
      <c r="D170" s="67" t="s">
        <v>3461</v>
      </c>
      <c r="E170" s="65" t="s">
        <v>45</v>
      </c>
      <c r="F170" s="73">
        <v>1015100</v>
      </c>
      <c r="G170" s="74"/>
    </row>
    <row r="171" spans="2:7">
      <c r="B171" s="65">
        <v>47</v>
      </c>
      <c r="C171" s="65" t="s">
        <v>3462</v>
      </c>
      <c r="D171" s="67" t="s">
        <v>3463</v>
      </c>
      <c r="E171" s="65" t="s">
        <v>45</v>
      </c>
      <c r="F171" s="73">
        <v>1263500</v>
      </c>
      <c r="G171" s="74"/>
    </row>
    <row r="172" spans="2:7">
      <c r="B172" s="65">
        <v>48</v>
      </c>
      <c r="C172" s="65" t="s">
        <v>3464</v>
      </c>
      <c r="D172" s="67" t="s">
        <v>3465</v>
      </c>
      <c r="E172" s="65" t="s">
        <v>45</v>
      </c>
      <c r="F172" s="73">
        <v>1820800</v>
      </c>
      <c r="G172" s="74"/>
    </row>
    <row r="173" spans="2:7">
      <c r="B173" s="65">
        <v>49</v>
      </c>
      <c r="C173" s="65" t="s">
        <v>2335</v>
      </c>
      <c r="D173" s="67" t="s">
        <v>3466</v>
      </c>
      <c r="E173" s="65" t="s">
        <v>71</v>
      </c>
      <c r="F173" s="73">
        <v>5700</v>
      </c>
      <c r="G173" s="74"/>
    </row>
    <row r="174" spans="2:7">
      <c r="B174" s="65">
        <v>50</v>
      </c>
      <c r="C174" s="65" t="s">
        <v>3467</v>
      </c>
      <c r="D174" s="67" t="s">
        <v>3468</v>
      </c>
      <c r="E174" s="65" t="s">
        <v>71</v>
      </c>
      <c r="F174" s="73">
        <v>6400</v>
      </c>
      <c r="G174" s="74"/>
    </row>
    <row r="175" spans="2:7">
      <c r="B175" s="65">
        <v>51</v>
      </c>
      <c r="C175" s="65" t="s">
        <v>3469</v>
      </c>
      <c r="D175" s="67" t="s">
        <v>3470</v>
      </c>
      <c r="E175" s="65" t="s">
        <v>71</v>
      </c>
      <c r="F175" s="73">
        <v>6800</v>
      </c>
      <c r="G175" s="74"/>
    </row>
    <row r="176" spans="2:7">
      <c r="B176" s="65">
        <v>52</v>
      </c>
      <c r="C176" s="65" t="s">
        <v>3471</v>
      </c>
      <c r="D176" s="67" t="s">
        <v>3472</v>
      </c>
      <c r="E176" s="65" t="s">
        <v>71</v>
      </c>
      <c r="F176" s="73">
        <v>7600</v>
      </c>
      <c r="G176" s="74"/>
    </row>
    <row r="177" spans="2:7">
      <c r="B177" s="65">
        <v>53</v>
      </c>
      <c r="C177" s="65" t="s">
        <v>3473</v>
      </c>
      <c r="D177" s="67" t="s">
        <v>3474</v>
      </c>
      <c r="E177" s="65" t="s">
        <v>71</v>
      </c>
      <c r="F177" s="73">
        <v>7000</v>
      </c>
      <c r="G177" s="74"/>
    </row>
    <row r="178" spans="2:7">
      <c r="B178" s="65">
        <v>54</v>
      </c>
      <c r="C178" s="65" t="s">
        <v>3475</v>
      </c>
      <c r="D178" s="67" t="s">
        <v>3476</v>
      </c>
      <c r="E178" s="65" t="s">
        <v>71</v>
      </c>
      <c r="F178" s="73">
        <v>8700</v>
      </c>
      <c r="G178" s="74"/>
    </row>
    <row r="179" spans="2:7">
      <c r="B179" s="65">
        <v>55</v>
      </c>
      <c r="C179" s="65" t="s">
        <v>3477</v>
      </c>
      <c r="D179" s="67" t="s">
        <v>3478</v>
      </c>
      <c r="E179" s="65" t="s">
        <v>71</v>
      </c>
      <c r="F179" s="73">
        <v>10600</v>
      </c>
      <c r="G179" s="74"/>
    </row>
    <row r="180" spans="2:7">
      <c r="B180" s="65">
        <v>56</v>
      </c>
      <c r="C180" s="65" t="s">
        <v>3479</v>
      </c>
      <c r="D180" s="67" t="s">
        <v>3480</v>
      </c>
      <c r="E180" s="65" t="s">
        <v>71</v>
      </c>
      <c r="F180" s="73">
        <v>11800</v>
      </c>
      <c r="G180" s="74"/>
    </row>
    <row r="181" spans="2:7">
      <c r="B181" s="65">
        <v>57</v>
      </c>
      <c r="C181" s="65" t="s">
        <v>3481</v>
      </c>
      <c r="D181" s="67" t="s">
        <v>3482</v>
      </c>
      <c r="E181" s="65" t="s">
        <v>71</v>
      </c>
      <c r="F181" s="73">
        <v>7000</v>
      </c>
      <c r="G181" s="74"/>
    </row>
    <row r="182" spans="2:7">
      <c r="B182" s="65">
        <v>58</v>
      </c>
      <c r="C182" s="65" t="s">
        <v>3483</v>
      </c>
      <c r="D182" s="67" t="s">
        <v>3484</v>
      </c>
      <c r="E182" s="65" t="s">
        <v>71</v>
      </c>
      <c r="F182" s="73">
        <v>12000</v>
      </c>
      <c r="G182" s="74"/>
    </row>
    <row r="183" spans="2:7">
      <c r="B183" s="65">
        <v>59</v>
      </c>
      <c r="C183" s="65" t="s">
        <v>2253</v>
      </c>
      <c r="D183" s="67" t="s">
        <v>3485</v>
      </c>
      <c r="E183" s="65" t="s">
        <v>71</v>
      </c>
      <c r="F183" s="73">
        <v>15600</v>
      </c>
      <c r="G183" s="74"/>
    </row>
    <row r="184" spans="2:7">
      <c r="B184" s="65">
        <v>60</v>
      </c>
      <c r="C184" s="65" t="s">
        <v>3486</v>
      </c>
      <c r="D184" s="67" t="s">
        <v>3487</v>
      </c>
      <c r="E184" s="65" t="s">
        <v>71</v>
      </c>
      <c r="F184" s="73">
        <v>35600</v>
      </c>
      <c r="G184" s="74"/>
    </row>
    <row r="185" spans="2:7">
      <c r="B185" s="65">
        <v>61</v>
      </c>
      <c r="C185" s="65" t="s">
        <v>3488</v>
      </c>
      <c r="D185" s="67" t="s">
        <v>3489</v>
      </c>
      <c r="E185" s="65" t="s">
        <v>71</v>
      </c>
      <c r="F185" s="73">
        <v>119600</v>
      </c>
      <c r="G185" s="74"/>
    </row>
    <row r="186" spans="2:7">
      <c r="B186" s="65">
        <v>62</v>
      </c>
      <c r="C186" s="65" t="s">
        <v>3490</v>
      </c>
      <c r="D186" s="67" t="s">
        <v>3491</v>
      </c>
      <c r="E186" s="65" t="s">
        <v>71</v>
      </c>
      <c r="F186" s="73">
        <v>173900</v>
      </c>
      <c r="G186" s="74"/>
    </row>
    <row r="187" spans="2:7">
      <c r="B187" s="65">
        <v>63</v>
      </c>
      <c r="C187" s="65" t="s">
        <v>3492</v>
      </c>
      <c r="D187" s="67" t="s">
        <v>3493</v>
      </c>
      <c r="E187" s="65" t="s">
        <v>26</v>
      </c>
      <c r="F187" s="73">
        <v>115000</v>
      </c>
      <c r="G187" s="74"/>
    </row>
    <row r="188" spans="2:7">
      <c r="B188" s="65">
        <v>64</v>
      </c>
      <c r="C188" s="65" t="s">
        <v>3494</v>
      </c>
      <c r="D188" s="67" t="s">
        <v>3495</v>
      </c>
      <c r="E188" s="65" t="s">
        <v>26</v>
      </c>
      <c r="F188" s="73">
        <v>125200</v>
      </c>
      <c r="G188" s="74"/>
    </row>
    <row r="189" spans="2:7">
      <c r="B189" s="65">
        <v>65</v>
      </c>
      <c r="C189" s="65" t="s">
        <v>3496</v>
      </c>
      <c r="D189" s="67" t="s">
        <v>3497</v>
      </c>
      <c r="E189" s="65" t="s">
        <v>26</v>
      </c>
      <c r="F189" s="73">
        <v>137400</v>
      </c>
      <c r="G189" s="74"/>
    </row>
    <row r="190" spans="2:7">
      <c r="B190" s="65">
        <v>66</v>
      </c>
      <c r="C190" s="65" t="s">
        <v>3498</v>
      </c>
      <c r="D190" s="67" t="s">
        <v>3499</v>
      </c>
      <c r="E190" s="65" t="s">
        <v>26</v>
      </c>
      <c r="F190" s="73">
        <v>137800</v>
      </c>
      <c r="G190" s="74"/>
    </row>
    <row r="191" spans="2:7">
      <c r="B191" s="65">
        <v>67</v>
      </c>
      <c r="C191" s="65" t="s">
        <v>3500</v>
      </c>
      <c r="D191" s="67" t="s">
        <v>3501</v>
      </c>
      <c r="E191" s="65" t="s">
        <v>26</v>
      </c>
      <c r="F191" s="73">
        <v>150300</v>
      </c>
      <c r="G191" s="74"/>
    </row>
    <row r="192" spans="2:7">
      <c r="B192" s="65">
        <v>68</v>
      </c>
      <c r="C192" s="65" t="s">
        <v>3502</v>
      </c>
      <c r="D192" s="67" t="s">
        <v>3503</v>
      </c>
      <c r="E192" s="65" t="s">
        <v>26</v>
      </c>
      <c r="F192" s="73">
        <v>168500</v>
      </c>
      <c r="G192" s="74"/>
    </row>
    <row r="193" spans="2:7">
      <c r="B193" s="65">
        <v>69</v>
      </c>
      <c r="C193" s="65" t="s">
        <v>3504</v>
      </c>
      <c r="D193" s="67" t="s">
        <v>3505</v>
      </c>
      <c r="E193" s="65" t="s">
        <v>26</v>
      </c>
      <c r="F193" s="73">
        <v>187300</v>
      </c>
      <c r="G193" s="74"/>
    </row>
    <row r="194" spans="2:7">
      <c r="B194" s="65">
        <v>70</v>
      </c>
      <c r="C194" s="65" t="s">
        <v>3506</v>
      </c>
      <c r="D194" s="67" t="s">
        <v>3507</v>
      </c>
      <c r="E194" s="65" t="s">
        <v>26</v>
      </c>
      <c r="F194" s="73">
        <v>209600</v>
      </c>
      <c r="G194" s="74"/>
    </row>
    <row r="195" spans="2:7">
      <c r="B195" s="65">
        <v>71</v>
      </c>
      <c r="C195" s="65" t="s">
        <v>3508</v>
      </c>
      <c r="D195" s="67" t="s">
        <v>3509</v>
      </c>
      <c r="E195" s="65" t="s">
        <v>26</v>
      </c>
      <c r="F195" s="73">
        <v>239700</v>
      </c>
      <c r="G195" s="74"/>
    </row>
    <row r="196" spans="2:7">
      <c r="B196" s="65">
        <v>72</v>
      </c>
      <c r="C196" s="65" t="s">
        <v>3510</v>
      </c>
      <c r="D196" s="67" t="s">
        <v>3511</v>
      </c>
      <c r="E196" s="65" t="s">
        <v>26</v>
      </c>
      <c r="F196" s="73">
        <v>231600</v>
      </c>
      <c r="G196" s="74"/>
    </row>
    <row r="197" spans="2:7">
      <c r="B197" s="65">
        <v>73</v>
      </c>
      <c r="C197" s="65" t="s">
        <v>3512</v>
      </c>
      <c r="D197" s="67" t="s">
        <v>3513</v>
      </c>
      <c r="E197" s="65" t="s">
        <v>26</v>
      </c>
      <c r="F197" s="73">
        <v>267900</v>
      </c>
      <c r="G197" s="74"/>
    </row>
    <row r="198" spans="2:7">
      <c r="B198" s="65">
        <v>74</v>
      </c>
      <c r="C198" s="65" t="s">
        <v>3514</v>
      </c>
      <c r="D198" s="67" t="s">
        <v>3515</v>
      </c>
      <c r="E198" s="65" t="s">
        <v>26</v>
      </c>
      <c r="F198" s="73">
        <v>300400</v>
      </c>
      <c r="G198" s="74"/>
    </row>
    <row r="199" spans="2:7">
      <c r="B199" s="65">
        <v>75</v>
      </c>
      <c r="C199" s="65" t="s">
        <v>3516</v>
      </c>
      <c r="D199" s="67" t="s">
        <v>3517</v>
      </c>
      <c r="E199" s="65" t="s">
        <v>3518</v>
      </c>
      <c r="F199" s="73">
        <v>24500</v>
      </c>
      <c r="G199" s="74"/>
    </row>
    <row r="200" spans="2:7">
      <c r="B200" s="65">
        <v>76</v>
      </c>
      <c r="C200" s="65" t="s">
        <v>3519</v>
      </c>
      <c r="D200" s="67" t="s">
        <v>3520</v>
      </c>
      <c r="E200" s="65" t="s">
        <v>10</v>
      </c>
      <c r="F200" s="73">
        <v>57000</v>
      </c>
      <c r="G200" s="74"/>
    </row>
    <row r="201" spans="2:7">
      <c r="B201" s="65">
        <v>77</v>
      </c>
      <c r="C201" s="65" t="s">
        <v>3521</v>
      </c>
      <c r="D201" s="67" t="s">
        <v>3522</v>
      </c>
      <c r="E201" s="65" t="s">
        <v>10</v>
      </c>
      <c r="F201" s="73">
        <v>11000</v>
      </c>
      <c r="G201" s="74"/>
    </row>
    <row r="202" spans="2:7">
      <c r="B202" s="65">
        <v>78</v>
      </c>
      <c r="C202" s="65" t="s">
        <v>2210</v>
      </c>
      <c r="D202" s="67" t="s">
        <v>3523</v>
      </c>
      <c r="E202" s="65" t="s">
        <v>10</v>
      </c>
      <c r="F202" s="73">
        <v>15000</v>
      </c>
      <c r="G202" s="74"/>
    </row>
    <row r="203" spans="2:7">
      <c r="B203" s="65">
        <v>79</v>
      </c>
      <c r="C203" s="65" t="s">
        <v>3524</v>
      </c>
      <c r="D203" s="67" t="s">
        <v>3525</v>
      </c>
      <c r="E203" s="65" t="s">
        <v>10</v>
      </c>
      <c r="F203" s="73">
        <v>27700</v>
      </c>
      <c r="G203" s="74"/>
    </row>
    <row r="204" spans="2:7">
      <c r="B204" s="65">
        <v>80</v>
      </c>
      <c r="C204" s="65" t="s">
        <v>2288</v>
      </c>
      <c r="D204" s="67" t="s">
        <v>3526</v>
      </c>
      <c r="E204" s="65" t="s">
        <v>10</v>
      </c>
      <c r="F204" s="73">
        <v>160500</v>
      </c>
      <c r="G204" s="74"/>
    </row>
    <row r="205" spans="2:7">
      <c r="B205" s="65">
        <v>81</v>
      </c>
      <c r="C205" s="65" t="s">
        <v>3527</v>
      </c>
      <c r="D205" s="67" t="s">
        <v>3528</v>
      </c>
      <c r="E205" s="65" t="s">
        <v>10</v>
      </c>
      <c r="F205" s="73">
        <v>34400</v>
      </c>
      <c r="G205" s="74"/>
    </row>
    <row r="206" spans="2:7">
      <c r="B206" s="65">
        <v>82</v>
      </c>
      <c r="C206" s="65" t="s">
        <v>2529</v>
      </c>
      <c r="D206" s="67" t="s">
        <v>3529</v>
      </c>
      <c r="E206" s="65" t="s">
        <v>10</v>
      </c>
      <c r="F206" s="73">
        <v>20700</v>
      </c>
      <c r="G206" s="74"/>
    </row>
    <row r="207" spans="2:7">
      <c r="B207" s="65">
        <v>83</v>
      </c>
      <c r="C207" s="65" t="s">
        <v>3530</v>
      </c>
      <c r="D207" s="67" t="s">
        <v>3531</v>
      </c>
      <c r="E207" s="65" t="s">
        <v>10</v>
      </c>
      <c r="F207" s="73">
        <v>20900</v>
      </c>
      <c r="G207" s="74"/>
    </row>
    <row r="208" spans="2:7">
      <c r="B208" s="65">
        <v>84</v>
      </c>
      <c r="C208" s="65" t="s">
        <v>102</v>
      </c>
      <c r="D208" s="67" t="s">
        <v>119</v>
      </c>
      <c r="E208" s="65" t="s">
        <v>10</v>
      </c>
      <c r="F208" s="73">
        <v>18000</v>
      </c>
      <c r="G208" s="74"/>
    </row>
    <row r="209" spans="2:7">
      <c r="B209" s="65">
        <v>85</v>
      </c>
      <c r="C209" s="65" t="s">
        <v>3532</v>
      </c>
      <c r="D209" s="67" t="s">
        <v>3533</v>
      </c>
      <c r="E209" s="65" t="s">
        <v>3518</v>
      </c>
      <c r="F209" s="73">
        <v>17400</v>
      </c>
      <c r="G209" s="74"/>
    </row>
    <row r="210" spans="2:7">
      <c r="B210" s="65">
        <v>86</v>
      </c>
      <c r="C210" s="65" t="s">
        <v>3534</v>
      </c>
      <c r="D210" s="67" t="s">
        <v>3535</v>
      </c>
      <c r="E210" s="65" t="s">
        <v>3518</v>
      </c>
      <c r="F210" s="73">
        <v>14000</v>
      </c>
      <c r="G210" s="74"/>
    </row>
    <row r="211" spans="2:7">
      <c r="B211" s="65">
        <v>87</v>
      </c>
      <c r="C211" s="65" t="s">
        <v>3536</v>
      </c>
      <c r="D211" s="67" t="s">
        <v>3537</v>
      </c>
      <c r="E211" s="65" t="s">
        <v>3518</v>
      </c>
      <c r="F211" s="73">
        <v>35300</v>
      </c>
      <c r="G211" s="74"/>
    </row>
    <row r="212" spans="2:7">
      <c r="B212" s="65">
        <v>88</v>
      </c>
      <c r="C212" s="65" t="s">
        <v>3538</v>
      </c>
      <c r="D212" s="67" t="s">
        <v>3539</v>
      </c>
      <c r="E212" s="65" t="s">
        <v>10</v>
      </c>
      <c r="F212" s="73">
        <v>6400</v>
      </c>
      <c r="G212" s="74"/>
    </row>
    <row r="213" spans="2:7">
      <c r="B213" s="65">
        <v>89</v>
      </c>
      <c r="C213" s="65" t="s">
        <v>3540</v>
      </c>
      <c r="D213" s="67" t="s">
        <v>3541</v>
      </c>
      <c r="E213" s="65" t="s">
        <v>71</v>
      </c>
      <c r="F213" s="73">
        <v>70500</v>
      </c>
      <c r="G213" s="74"/>
    </row>
    <row r="214" spans="2:7">
      <c r="B214" s="65">
        <v>90</v>
      </c>
      <c r="C214" s="65" t="s">
        <v>3542</v>
      </c>
      <c r="D214" s="67" t="s">
        <v>3543</v>
      </c>
      <c r="E214" s="65" t="s">
        <v>71</v>
      </c>
      <c r="F214" s="73">
        <v>2088900</v>
      </c>
      <c r="G214" s="74"/>
    </row>
    <row r="215" spans="2:7">
      <c r="B215" s="65">
        <v>91</v>
      </c>
      <c r="C215" s="65" t="s">
        <v>3544</v>
      </c>
      <c r="D215" s="67" t="s">
        <v>3545</v>
      </c>
      <c r="E215" s="65" t="s">
        <v>71</v>
      </c>
      <c r="F215" s="73">
        <v>2514400</v>
      </c>
      <c r="G215" s="74"/>
    </row>
    <row r="216" spans="2:7">
      <c r="B216" s="65">
        <v>92</v>
      </c>
      <c r="C216" s="65" t="s">
        <v>3546</v>
      </c>
      <c r="D216" s="67" t="s">
        <v>3547</v>
      </c>
      <c r="E216" s="65" t="s">
        <v>71</v>
      </c>
      <c r="F216" s="73">
        <v>3806600</v>
      </c>
      <c r="G216" s="74"/>
    </row>
    <row r="217" spans="2:7">
      <c r="B217" s="65">
        <v>93</v>
      </c>
      <c r="C217" s="65" t="s">
        <v>3548</v>
      </c>
      <c r="D217" s="67" t="s">
        <v>3549</v>
      </c>
      <c r="E217" s="65" t="s">
        <v>71</v>
      </c>
      <c r="F217" s="73">
        <v>2988000</v>
      </c>
      <c r="G217" s="74"/>
    </row>
    <row r="218" spans="2:7">
      <c r="B218" s="65">
        <v>94</v>
      </c>
      <c r="C218" s="65" t="s">
        <v>3550</v>
      </c>
      <c r="D218" s="67" t="s">
        <v>3551</v>
      </c>
      <c r="E218" s="65" t="s">
        <v>71</v>
      </c>
      <c r="F218" s="73">
        <v>3796100</v>
      </c>
      <c r="G218" s="74"/>
    </row>
    <row r="219" spans="2:7">
      <c r="B219" s="65">
        <v>95</v>
      </c>
      <c r="C219" s="65" t="s">
        <v>3552</v>
      </c>
      <c r="D219" s="67" t="s">
        <v>3553</v>
      </c>
      <c r="E219" s="65" t="s">
        <v>71</v>
      </c>
      <c r="F219" s="73">
        <v>4671900</v>
      </c>
      <c r="G219" s="74"/>
    </row>
    <row r="220" spans="2:7">
      <c r="B220" s="65">
        <v>96</v>
      </c>
      <c r="C220" s="65" t="s">
        <v>3554</v>
      </c>
      <c r="D220" s="67" t="s">
        <v>3555</v>
      </c>
      <c r="E220" s="65" t="s">
        <v>71</v>
      </c>
      <c r="F220" s="73">
        <v>10154300</v>
      </c>
      <c r="G220" s="74"/>
    </row>
    <row r="221" spans="2:7">
      <c r="B221" s="65">
        <v>97</v>
      </c>
      <c r="C221" s="65" t="s">
        <v>3556</v>
      </c>
      <c r="D221" s="67" t="s">
        <v>3557</v>
      </c>
      <c r="E221" s="65" t="s">
        <v>71</v>
      </c>
      <c r="F221" s="73">
        <v>11264500</v>
      </c>
      <c r="G221" s="74"/>
    </row>
    <row r="222" spans="2:7">
      <c r="B222" s="65">
        <v>98</v>
      </c>
      <c r="C222" s="65" t="s">
        <v>3558</v>
      </c>
      <c r="D222" s="67" t="s">
        <v>3559</v>
      </c>
      <c r="E222" s="65" t="s">
        <v>71</v>
      </c>
      <c r="F222" s="73">
        <v>14331200</v>
      </c>
      <c r="G222" s="74"/>
    </row>
    <row r="223" spans="2:7">
      <c r="B223" s="65">
        <v>99</v>
      </c>
      <c r="C223" s="65" t="s">
        <v>3560</v>
      </c>
      <c r="D223" s="67" t="s">
        <v>3561</v>
      </c>
      <c r="E223" s="65" t="s">
        <v>71</v>
      </c>
      <c r="F223" s="73">
        <v>10710700</v>
      </c>
      <c r="G223" s="74"/>
    </row>
    <row r="224" spans="2:7">
      <c r="B224" s="65">
        <v>100</v>
      </c>
      <c r="C224" s="65" t="s">
        <v>3562</v>
      </c>
      <c r="D224" s="67" t="s">
        <v>3563</v>
      </c>
      <c r="E224" s="65" t="s">
        <v>71</v>
      </c>
      <c r="F224" s="73">
        <v>12074400</v>
      </c>
      <c r="G224" s="74"/>
    </row>
    <row r="225" spans="2:7">
      <c r="B225" s="65">
        <v>101</v>
      </c>
      <c r="C225" s="65" t="s">
        <v>3564</v>
      </c>
      <c r="D225" s="67" t="s">
        <v>3565</v>
      </c>
      <c r="E225" s="65" t="s">
        <v>71</v>
      </c>
      <c r="F225" s="73">
        <v>15436900</v>
      </c>
      <c r="G225" s="74"/>
    </row>
    <row r="226" spans="2:7">
      <c r="B226" s="65">
        <v>102</v>
      </c>
      <c r="C226" s="65" t="s">
        <v>3566</v>
      </c>
      <c r="D226" s="67" t="s">
        <v>3567</v>
      </c>
      <c r="E226" s="65" t="s">
        <v>71</v>
      </c>
      <c r="F226" s="73">
        <v>11560800</v>
      </c>
      <c r="G226" s="74"/>
    </row>
    <row r="227" spans="2:7">
      <c r="B227" s="65">
        <v>103</v>
      </c>
      <c r="C227" s="65" t="s">
        <v>3568</v>
      </c>
      <c r="D227" s="67" t="s">
        <v>3569</v>
      </c>
      <c r="E227" s="65" t="s">
        <v>71</v>
      </c>
      <c r="F227" s="73">
        <v>12672300</v>
      </c>
      <c r="G227" s="74"/>
    </row>
    <row r="228" spans="2:7">
      <c r="B228" s="65">
        <v>104</v>
      </c>
      <c r="C228" s="65" t="s">
        <v>3570</v>
      </c>
      <c r="D228" s="67" t="s">
        <v>3571</v>
      </c>
      <c r="E228" s="65" t="s">
        <v>71</v>
      </c>
      <c r="F228" s="73">
        <v>16343200</v>
      </c>
      <c r="G228" s="74"/>
    </row>
    <row r="229" spans="2:7">
      <c r="B229" s="65">
        <v>105</v>
      </c>
      <c r="C229" s="65" t="s">
        <v>3572</v>
      </c>
      <c r="D229" s="67" t="s">
        <v>3573</v>
      </c>
      <c r="E229" s="65" t="s">
        <v>71</v>
      </c>
      <c r="F229" s="73">
        <v>11913300</v>
      </c>
      <c r="G229" s="74"/>
    </row>
    <row r="230" spans="2:7">
      <c r="B230" s="65">
        <v>106</v>
      </c>
      <c r="C230" s="65" t="s">
        <v>3574</v>
      </c>
      <c r="D230" s="67" t="s">
        <v>3575</v>
      </c>
      <c r="E230" s="65" t="s">
        <v>71</v>
      </c>
      <c r="F230" s="73">
        <v>13588300</v>
      </c>
      <c r="G230" s="74"/>
    </row>
    <row r="231" spans="2:7">
      <c r="B231" s="65">
        <v>107</v>
      </c>
      <c r="C231" s="65" t="s">
        <v>3576</v>
      </c>
      <c r="D231" s="67" t="s">
        <v>3577</v>
      </c>
      <c r="E231" s="65" t="s">
        <v>71</v>
      </c>
      <c r="F231" s="73">
        <v>17293200</v>
      </c>
      <c r="G231" s="74"/>
    </row>
    <row r="232" spans="2:7">
      <c r="B232" s="65">
        <v>108</v>
      </c>
      <c r="C232" s="65" t="s">
        <v>3578</v>
      </c>
      <c r="D232" s="67" t="s">
        <v>3579</v>
      </c>
      <c r="E232" s="65" t="s">
        <v>71</v>
      </c>
      <c r="F232" s="73">
        <v>12310400</v>
      </c>
      <c r="G232" s="74"/>
    </row>
    <row r="233" spans="2:7">
      <c r="B233" s="65">
        <v>109</v>
      </c>
      <c r="C233" s="65" t="s">
        <v>3580</v>
      </c>
      <c r="D233" s="67" t="s">
        <v>3581</v>
      </c>
      <c r="E233" s="65" t="s">
        <v>71</v>
      </c>
      <c r="F233" s="73">
        <v>13983500</v>
      </c>
      <c r="G233" s="74"/>
    </row>
    <row r="234" spans="2:7">
      <c r="B234" s="65">
        <v>110</v>
      </c>
      <c r="C234" s="65" t="s">
        <v>3582</v>
      </c>
      <c r="D234" s="67" t="s">
        <v>3583</v>
      </c>
      <c r="E234" s="65" t="s">
        <v>71</v>
      </c>
      <c r="F234" s="73">
        <v>17943900</v>
      </c>
      <c r="G234" s="74"/>
    </row>
    <row r="235" spans="2:7">
      <c r="B235" s="65">
        <v>111</v>
      </c>
      <c r="C235" s="65" t="s">
        <v>3584</v>
      </c>
      <c r="D235" s="67" t="s">
        <v>3585</v>
      </c>
      <c r="E235" s="65" t="s">
        <v>71</v>
      </c>
      <c r="F235" s="73">
        <v>12775600</v>
      </c>
      <c r="G235" s="74"/>
    </row>
    <row r="236" spans="2:7">
      <c r="B236" s="65">
        <v>112</v>
      </c>
      <c r="C236" s="65" t="s">
        <v>3586</v>
      </c>
      <c r="D236" s="67" t="s">
        <v>3587</v>
      </c>
      <c r="E236" s="65" t="s">
        <v>71</v>
      </c>
      <c r="F236" s="73">
        <v>14469000</v>
      </c>
      <c r="G236" s="74"/>
    </row>
    <row r="237" spans="2:7">
      <c r="B237" s="65">
        <v>113</v>
      </c>
      <c r="C237" s="65" t="s">
        <v>3588</v>
      </c>
      <c r="D237" s="67" t="s">
        <v>3589</v>
      </c>
      <c r="E237" s="65" t="s">
        <v>71</v>
      </c>
      <c r="F237" s="73">
        <v>18778500</v>
      </c>
      <c r="G237" s="74"/>
    </row>
    <row r="238" spans="2:7">
      <c r="B238" s="65">
        <v>114</v>
      </c>
      <c r="C238" s="65" t="s">
        <v>3590</v>
      </c>
      <c r="D238" s="67" t="s">
        <v>3591</v>
      </c>
      <c r="E238" s="65" t="s">
        <v>71</v>
      </c>
      <c r="F238" s="73">
        <v>13618800</v>
      </c>
      <c r="G238" s="74"/>
    </row>
    <row r="239" spans="2:7">
      <c r="B239" s="65">
        <v>115</v>
      </c>
      <c r="C239" s="65" t="s">
        <v>3592</v>
      </c>
      <c r="D239" s="67" t="s">
        <v>3593</v>
      </c>
      <c r="E239" s="65" t="s">
        <v>71</v>
      </c>
      <c r="F239" s="73">
        <v>15258100</v>
      </c>
      <c r="G239" s="74"/>
    </row>
    <row r="240" spans="2:7">
      <c r="B240" s="65">
        <v>116</v>
      </c>
      <c r="C240" s="65" t="s">
        <v>3594</v>
      </c>
      <c r="D240" s="67" t="s">
        <v>3595</v>
      </c>
      <c r="E240" s="65" t="s">
        <v>71</v>
      </c>
      <c r="F240" s="73">
        <v>19765500</v>
      </c>
      <c r="G240" s="74"/>
    </row>
    <row r="241" spans="2:7">
      <c r="B241" s="65">
        <v>117</v>
      </c>
      <c r="C241" s="65" t="s">
        <v>3596</v>
      </c>
      <c r="D241" s="67" t="s">
        <v>3597</v>
      </c>
      <c r="E241" s="65" t="s">
        <v>71</v>
      </c>
      <c r="F241" s="73">
        <v>14592000</v>
      </c>
      <c r="G241" s="74"/>
    </row>
    <row r="242" spans="2:7">
      <c r="B242" s="65">
        <v>118</v>
      </c>
      <c r="C242" s="65" t="s">
        <v>3598</v>
      </c>
      <c r="D242" s="67" t="s">
        <v>3599</v>
      </c>
      <c r="E242" s="65" t="s">
        <v>71</v>
      </c>
      <c r="F242" s="73">
        <v>16278900</v>
      </c>
      <c r="G242" s="74"/>
    </row>
    <row r="243" spans="2:7">
      <c r="B243" s="65">
        <v>119</v>
      </c>
      <c r="C243" s="65" t="s">
        <v>3600</v>
      </c>
      <c r="D243" s="67" t="s">
        <v>3601</v>
      </c>
      <c r="E243" s="65" t="s">
        <v>71</v>
      </c>
      <c r="F243" s="73">
        <v>20865800</v>
      </c>
      <c r="G243" s="74"/>
    </row>
    <row r="244" spans="2:7">
      <c r="B244" s="65">
        <v>120</v>
      </c>
      <c r="C244" s="65" t="s">
        <v>3602</v>
      </c>
      <c r="D244" s="67" t="s">
        <v>3603</v>
      </c>
      <c r="E244" s="65" t="s">
        <v>71</v>
      </c>
      <c r="F244" s="73">
        <v>16919700</v>
      </c>
      <c r="G244" s="74"/>
    </row>
    <row r="245" spans="2:7">
      <c r="B245" s="65">
        <v>121</v>
      </c>
      <c r="C245" s="65" t="s">
        <v>3604</v>
      </c>
      <c r="D245" s="67" t="s">
        <v>3605</v>
      </c>
      <c r="E245" s="65" t="s">
        <v>71</v>
      </c>
      <c r="F245" s="73">
        <v>19276600</v>
      </c>
      <c r="G245" s="74"/>
    </row>
    <row r="246" spans="2:7">
      <c r="B246" s="65">
        <v>122</v>
      </c>
      <c r="C246" s="65" t="s">
        <v>3606</v>
      </c>
      <c r="D246" s="67" t="s">
        <v>3607</v>
      </c>
      <c r="E246" s="65" t="s">
        <v>71</v>
      </c>
      <c r="F246" s="73">
        <v>25306900</v>
      </c>
      <c r="G246" s="74"/>
    </row>
    <row r="247" spans="2:7">
      <c r="B247" s="65">
        <v>123</v>
      </c>
      <c r="C247" s="65" t="s">
        <v>3608</v>
      </c>
      <c r="D247" s="67" t="s">
        <v>3609</v>
      </c>
      <c r="E247" s="65" t="s">
        <v>71</v>
      </c>
      <c r="F247" s="73">
        <v>19835300</v>
      </c>
      <c r="G247" s="74"/>
    </row>
    <row r="248" spans="2:7">
      <c r="B248" s="65">
        <v>124</v>
      </c>
      <c r="C248" s="65" t="s">
        <v>3610</v>
      </c>
      <c r="D248" s="67" t="s">
        <v>3611</v>
      </c>
      <c r="E248" s="65" t="s">
        <v>71</v>
      </c>
      <c r="F248" s="73">
        <v>22769100</v>
      </c>
      <c r="G248" s="74"/>
    </row>
    <row r="249" spans="2:7">
      <c r="B249" s="65">
        <v>125</v>
      </c>
      <c r="C249" s="65" t="s">
        <v>3612</v>
      </c>
      <c r="D249" s="67" t="s">
        <v>3613</v>
      </c>
      <c r="E249" s="65" t="s">
        <v>71</v>
      </c>
      <c r="F249" s="73">
        <v>29808800</v>
      </c>
      <c r="G249" s="74"/>
    </row>
    <row r="250" spans="2:7">
      <c r="B250" s="65">
        <v>126</v>
      </c>
      <c r="C250" s="65" t="s">
        <v>3614</v>
      </c>
      <c r="D250" s="67" t="s">
        <v>3615</v>
      </c>
      <c r="E250" s="65" t="s">
        <v>71</v>
      </c>
      <c r="F250" s="73">
        <v>101931400</v>
      </c>
      <c r="G250" s="74"/>
    </row>
    <row r="251" spans="2:7">
      <c r="B251" s="65">
        <v>127</v>
      </c>
      <c r="C251" s="65" t="s">
        <v>3616</v>
      </c>
      <c r="D251" s="67" t="s">
        <v>3617</v>
      </c>
      <c r="E251" s="65" t="s">
        <v>71</v>
      </c>
      <c r="F251" s="73">
        <v>107246100</v>
      </c>
      <c r="G251" s="74"/>
    </row>
    <row r="252" spans="2:7">
      <c r="B252" s="65">
        <v>128</v>
      </c>
      <c r="C252" s="65" t="s">
        <v>3618</v>
      </c>
      <c r="D252" s="67" t="s">
        <v>3619</v>
      </c>
      <c r="E252" s="65" t="s">
        <v>71</v>
      </c>
      <c r="F252" s="73">
        <v>112283000</v>
      </c>
      <c r="G252" s="74"/>
    </row>
    <row r="253" spans="2:7">
      <c r="B253" s="65">
        <v>129</v>
      </c>
      <c r="C253" s="65" t="s">
        <v>3620</v>
      </c>
      <c r="D253" s="67" t="s">
        <v>3621</v>
      </c>
      <c r="E253" s="65" t="s">
        <v>71</v>
      </c>
      <c r="F253" s="73">
        <v>103768600</v>
      </c>
      <c r="G253" s="74"/>
    </row>
    <row r="254" spans="2:7">
      <c r="B254" s="65">
        <v>130</v>
      </c>
      <c r="C254" s="65" t="s">
        <v>3622</v>
      </c>
      <c r="D254" s="67" t="s">
        <v>3623</v>
      </c>
      <c r="E254" s="65" t="s">
        <v>71</v>
      </c>
      <c r="F254" s="73">
        <v>107836300</v>
      </c>
      <c r="G254" s="74"/>
    </row>
    <row r="255" spans="2:7">
      <c r="B255" s="65">
        <v>131</v>
      </c>
      <c r="C255" s="65" t="s">
        <v>3624</v>
      </c>
      <c r="D255" s="67" t="s">
        <v>3625</v>
      </c>
      <c r="E255" s="65" t="s">
        <v>71</v>
      </c>
      <c r="F255" s="73">
        <v>115063000</v>
      </c>
      <c r="G255" s="74"/>
    </row>
    <row r="256" spans="2:7">
      <c r="B256" s="65">
        <v>132</v>
      </c>
      <c r="C256" s="65" t="s">
        <v>3626</v>
      </c>
      <c r="D256" s="67" t="s">
        <v>3627</v>
      </c>
      <c r="E256" s="65" t="s">
        <v>71</v>
      </c>
      <c r="F256" s="73">
        <v>105437800</v>
      </c>
      <c r="G256" s="74"/>
    </row>
    <row r="257" spans="2:7">
      <c r="B257" s="65">
        <v>133</v>
      </c>
      <c r="C257" s="65" t="s">
        <v>3628</v>
      </c>
      <c r="D257" s="67" t="s">
        <v>3629</v>
      </c>
      <c r="E257" s="65" t="s">
        <v>71</v>
      </c>
      <c r="F257" s="73">
        <v>115338600</v>
      </c>
      <c r="G257" s="74"/>
    </row>
    <row r="258" spans="2:7">
      <c r="B258" s="65">
        <v>134</v>
      </c>
      <c r="C258" s="65" t="s">
        <v>3630</v>
      </c>
      <c r="D258" s="67" t="s">
        <v>3631</v>
      </c>
      <c r="E258" s="65" t="s">
        <v>71</v>
      </c>
      <c r="F258" s="73">
        <v>124908400</v>
      </c>
      <c r="G258" s="74"/>
    </row>
    <row r="259" spans="2:7">
      <c r="B259" s="65">
        <v>135</v>
      </c>
      <c r="C259" s="65" t="s">
        <v>3632</v>
      </c>
      <c r="D259" s="67" t="s">
        <v>3607</v>
      </c>
      <c r="E259" s="65" t="s">
        <v>71</v>
      </c>
      <c r="F259" s="73">
        <v>107627300</v>
      </c>
      <c r="G259" s="74"/>
    </row>
    <row r="260" spans="2:7">
      <c r="B260" s="65">
        <v>136</v>
      </c>
      <c r="C260" s="65" t="s">
        <v>3633</v>
      </c>
      <c r="D260" s="67" t="s">
        <v>3634</v>
      </c>
      <c r="E260" s="65" t="s">
        <v>71</v>
      </c>
      <c r="F260" s="73">
        <v>117934000</v>
      </c>
      <c r="G260" s="74"/>
    </row>
    <row r="261" spans="2:7">
      <c r="B261" s="65">
        <v>137</v>
      </c>
      <c r="C261" s="65" t="s">
        <v>3635</v>
      </c>
      <c r="D261" s="67" t="s">
        <v>3636</v>
      </c>
      <c r="E261" s="65" t="s">
        <v>71</v>
      </c>
      <c r="F261" s="73">
        <v>131985100</v>
      </c>
      <c r="G261" s="74"/>
    </row>
    <row r="262" spans="2:7">
      <c r="B262" s="65">
        <v>138</v>
      </c>
      <c r="C262" s="65" t="s">
        <v>3637</v>
      </c>
      <c r="D262" s="67" t="s">
        <v>3638</v>
      </c>
      <c r="E262" s="65" t="s">
        <v>71</v>
      </c>
      <c r="F262" s="73">
        <v>110320800</v>
      </c>
      <c r="G262" s="74"/>
    </row>
    <row r="263" spans="2:7">
      <c r="B263" s="65">
        <v>139</v>
      </c>
      <c r="C263" s="65" t="s">
        <v>3639</v>
      </c>
      <c r="D263" s="67" t="s">
        <v>3640</v>
      </c>
      <c r="E263" s="65" t="s">
        <v>71</v>
      </c>
      <c r="F263" s="73">
        <v>118367600</v>
      </c>
      <c r="G263" s="74"/>
    </row>
    <row r="264" spans="2:7">
      <c r="B264" s="65">
        <v>140</v>
      </c>
      <c r="C264" s="65" t="s">
        <v>3641</v>
      </c>
      <c r="D264" s="67" t="s">
        <v>3642</v>
      </c>
      <c r="E264" s="65" t="s">
        <v>71</v>
      </c>
      <c r="F264" s="73">
        <v>134097600</v>
      </c>
      <c r="G264" s="74"/>
    </row>
    <row r="265" spans="2:7">
      <c r="B265" s="65">
        <v>141</v>
      </c>
      <c r="C265" s="65" t="s">
        <v>3643</v>
      </c>
      <c r="D265" s="67" t="s">
        <v>3644</v>
      </c>
      <c r="E265" s="65" t="s">
        <v>71</v>
      </c>
      <c r="F265" s="73">
        <v>112012600</v>
      </c>
      <c r="G265" s="74"/>
    </row>
    <row r="266" spans="2:7">
      <c r="B266" s="65">
        <v>142</v>
      </c>
      <c r="C266" s="65" t="s">
        <v>3645</v>
      </c>
      <c r="D266" s="67" t="s">
        <v>3646</v>
      </c>
      <c r="E266" s="65" t="s">
        <v>71</v>
      </c>
      <c r="F266" s="73">
        <v>119519400</v>
      </c>
      <c r="G266" s="74"/>
    </row>
    <row r="267" spans="2:7">
      <c r="B267" s="65">
        <v>143</v>
      </c>
      <c r="C267" s="65" t="s">
        <v>3647</v>
      </c>
      <c r="D267" s="67" t="s">
        <v>3648</v>
      </c>
      <c r="E267" s="65" t="s">
        <v>71</v>
      </c>
      <c r="F267" s="73">
        <v>125129600</v>
      </c>
      <c r="G267" s="74"/>
    </row>
    <row r="268" spans="2:7">
      <c r="B268" s="65">
        <v>144</v>
      </c>
      <c r="C268" s="65" t="s">
        <v>3649</v>
      </c>
      <c r="D268" s="67" t="s">
        <v>3650</v>
      </c>
      <c r="E268" s="65" t="s">
        <v>71</v>
      </c>
      <c r="F268" s="73">
        <v>114176300</v>
      </c>
      <c r="G268" s="74"/>
    </row>
    <row r="269" spans="2:7">
      <c r="B269" s="65">
        <v>145</v>
      </c>
      <c r="C269" s="65" t="s">
        <v>3651</v>
      </c>
      <c r="D269" s="67" t="s">
        <v>3652</v>
      </c>
      <c r="E269" s="65" t="s">
        <v>71</v>
      </c>
      <c r="F269" s="73">
        <v>118791400</v>
      </c>
      <c r="G269" s="74"/>
    </row>
    <row r="270" spans="2:7">
      <c r="B270" s="65">
        <v>146</v>
      </c>
      <c r="C270" s="65" t="s">
        <v>3653</v>
      </c>
      <c r="D270" s="67" t="s">
        <v>3654</v>
      </c>
      <c r="E270" s="65" t="s">
        <v>71</v>
      </c>
      <c r="F270" s="73">
        <v>125351100</v>
      </c>
      <c r="G270" s="74"/>
    </row>
    <row r="271" spans="2:7">
      <c r="B271" s="65">
        <v>147</v>
      </c>
      <c r="C271" s="65" t="s">
        <v>3655</v>
      </c>
      <c r="D271" s="67" t="s">
        <v>3656</v>
      </c>
      <c r="E271" s="65" t="s">
        <v>71</v>
      </c>
      <c r="F271" s="73">
        <v>112789300</v>
      </c>
      <c r="G271" s="74"/>
    </row>
    <row r="272" spans="2:7">
      <c r="B272" s="65">
        <v>148</v>
      </c>
      <c r="C272" s="65" t="s">
        <v>3657</v>
      </c>
      <c r="D272" s="67" t="s">
        <v>3658</v>
      </c>
      <c r="E272" s="65" t="s">
        <v>71</v>
      </c>
      <c r="F272" s="73">
        <v>120669300</v>
      </c>
      <c r="G272" s="74"/>
    </row>
    <row r="273" spans="2:7">
      <c r="B273" s="65">
        <v>149</v>
      </c>
      <c r="C273" s="65" t="s">
        <v>3659</v>
      </c>
      <c r="D273" s="67" t="s">
        <v>3660</v>
      </c>
      <c r="E273" s="65" t="s">
        <v>71</v>
      </c>
      <c r="F273" s="73">
        <v>130431600</v>
      </c>
      <c r="G273" s="74"/>
    </row>
    <row r="274" spans="2:7">
      <c r="B274" s="65">
        <v>150</v>
      </c>
      <c r="C274" s="65" t="s">
        <v>3661</v>
      </c>
      <c r="D274" s="67" t="s">
        <v>3613</v>
      </c>
      <c r="E274" s="65" t="s">
        <v>71</v>
      </c>
      <c r="F274" s="73">
        <v>116618400</v>
      </c>
      <c r="G274" s="74"/>
    </row>
    <row r="275" spans="2:7">
      <c r="B275" s="65">
        <v>151</v>
      </c>
      <c r="C275" s="65" t="s">
        <v>3662</v>
      </c>
      <c r="D275" s="67" t="s">
        <v>3663</v>
      </c>
      <c r="E275" s="65" t="s">
        <v>71</v>
      </c>
      <c r="F275" s="73">
        <v>148386800</v>
      </c>
      <c r="G275" s="74"/>
    </row>
    <row r="276" spans="2:7">
      <c r="B276" s="65">
        <v>152</v>
      </c>
      <c r="C276" s="65" t="s">
        <v>3664</v>
      </c>
      <c r="D276" s="67" t="s">
        <v>3665</v>
      </c>
      <c r="E276" s="65" t="s">
        <v>71</v>
      </c>
      <c r="F276" s="73">
        <v>157150400</v>
      </c>
      <c r="G276" s="74"/>
    </row>
    <row r="277" spans="2:7">
      <c r="B277" s="65">
        <v>153</v>
      </c>
      <c r="C277" s="65" t="s">
        <v>3666</v>
      </c>
      <c r="D277" s="67" t="s">
        <v>3667</v>
      </c>
      <c r="E277" s="65" t="s">
        <v>45</v>
      </c>
      <c r="F277" s="73">
        <v>69900</v>
      </c>
      <c r="G277" s="74"/>
    </row>
    <row r="278" spans="2:7">
      <c r="B278" s="65">
        <v>154</v>
      </c>
      <c r="C278" s="65" t="s">
        <v>3668</v>
      </c>
      <c r="D278" s="67" t="s">
        <v>3669</v>
      </c>
      <c r="E278" s="65" t="s">
        <v>45</v>
      </c>
      <c r="F278" s="73">
        <v>91700</v>
      </c>
      <c r="G278" s="74"/>
    </row>
    <row r="279" spans="2:7">
      <c r="B279" s="65">
        <v>155</v>
      </c>
      <c r="C279" s="65" t="s">
        <v>110</v>
      </c>
      <c r="D279" s="67" t="s">
        <v>3670</v>
      </c>
      <c r="E279" s="65" t="s">
        <v>45</v>
      </c>
      <c r="F279" s="73">
        <v>106800</v>
      </c>
      <c r="G279" s="74"/>
    </row>
    <row r="280" spans="2:7">
      <c r="B280" s="65">
        <v>156</v>
      </c>
      <c r="C280" s="65" t="s">
        <v>3671</v>
      </c>
      <c r="D280" s="67" t="s">
        <v>3672</v>
      </c>
      <c r="E280" s="65" t="s">
        <v>45</v>
      </c>
      <c r="F280" s="73">
        <v>112500</v>
      </c>
      <c r="G280" s="74"/>
    </row>
    <row r="281" spans="2:7">
      <c r="B281" s="65">
        <v>157</v>
      </c>
      <c r="C281" s="65" t="s">
        <v>3673</v>
      </c>
      <c r="D281" s="67" t="s">
        <v>3674</v>
      </c>
      <c r="E281" s="65" t="s">
        <v>7</v>
      </c>
      <c r="F281" s="73">
        <v>41800</v>
      </c>
      <c r="G281" s="74"/>
    </row>
    <row r="282" spans="2:7">
      <c r="B282" s="65">
        <v>158</v>
      </c>
      <c r="C282" s="65" t="s">
        <v>3675</v>
      </c>
      <c r="D282" s="67" t="s">
        <v>3676</v>
      </c>
      <c r="E282" s="65" t="s">
        <v>7</v>
      </c>
      <c r="F282" s="73">
        <v>62400</v>
      </c>
      <c r="G282" s="74"/>
    </row>
    <row r="283" spans="2:7">
      <c r="B283" s="65">
        <v>159</v>
      </c>
      <c r="C283" s="65" t="s">
        <v>3677</v>
      </c>
      <c r="D283" s="67" t="s">
        <v>3678</v>
      </c>
      <c r="E283" s="65" t="s">
        <v>7</v>
      </c>
      <c r="F283" s="73">
        <v>30700</v>
      </c>
      <c r="G283" s="74"/>
    </row>
    <row r="284" spans="2:7">
      <c r="B284" s="65">
        <v>160</v>
      </c>
      <c r="C284" s="65" t="s">
        <v>3679</v>
      </c>
      <c r="D284" s="67" t="s">
        <v>3680</v>
      </c>
      <c r="E284" s="65" t="s">
        <v>7</v>
      </c>
      <c r="F284" s="73">
        <v>37100</v>
      </c>
      <c r="G284" s="74"/>
    </row>
    <row r="285" spans="2:7">
      <c r="B285" s="65">
        <v>161</v>
      </c>
      <c r="C285" s="65" t="s">
        <v>3681</v>
      </c>
      <c r="D285" s="67" t="s">
        <v>3682</v>
      </c>
      <c r="E285" s="65" t="s">
        <v>7</v>
      </c>
      <c r="F285" s="73">
        <v>40000</v>
      </c>
      <c r="G285" s="74"/>
    </row>
    <row r="286" spans="2:7">
      <c r="B286" s="65">
        <v>162</v>
      </c>
      <c r="C286" s="65" t="s">
        <v>112</v>
      </c>
      <c r="D286" s="67" t="s">
        <v>3683</v>
      </c>
      <c r="E286" s="65" t="s">
        <v>45</v>
      </c>
      <c r="F286" s="73">
        <v>364600</v>
      </c>
      <c r="G286" s="74"/>
    </row>
    <row r="287" spans="2:7">
      <c r="B287" s="65">
        <v>163</v>
      </c>
      <c r="C287" s="65" t="s">
        <v>2325</v>
      </c>
      <c r="D287" s="67" t="s">
        <v>3684</v>
      </c>
      <c r="E287" s="65" t="s">
        <v>7</v>
      </c>
      <c r="F287" s="73">
        <v>49400</v>
      </c>
      <c r="G287" s="74"/>
    </row>
    <row r="288" spans="2:7">
      <c r="B288" s="65">
        <v>164</v>
      </c>
      <c r="C288" s="65" t="s">
        <v>3685</v>
      </c>
      <c r="D288" s="67" t="s">
        <v>3686</v>
      </c>
      <c r="E288" s="65" t="s">
        <v>71</v>
      </c>
      <c r="F288" s="73">
        <v>2600</v>
      </c>
      <c r="G288" s="74"/>
    </row>
    <row r="289" spans="2:7">
      <c r="B289" s="65">
        <v>165</v>
      </c>
      <c r="C289" s="65" t="s">
        <v>3687</v>
      </c>
      <c r="D289" s="67" t="s">
        <v>3688</v>
      </c>
      <c r="E289" s="65" t="s">
        <v>71</v>
      </c>
      <c r="F289" s="73">
        <v>2200</v>
      </c>
      <c r="G289" s="74"/>
    </row>
    <row r="290" spans="2:7">
      <c r="B290" s="65">
        <v>166</v>
      </c>
      <c r="C290" s="65" t="s">
        <v>3689</v>
      </c>
      <c r="D290" s="67" t="s">
        <v>3690</v>
      </c>
      <c r="E290" s="65" t="s">
        <v>71</v>
      </c>
      <c r="F290" s="73">
        <v>2800</v>
      </c>
      <c r="G290" s="74"/>
    </row>
    <row r="291" spans="2:7">
      <c r="B291" s="65">
        <v>167</v>
      </c>
      <c r="C291" s="65" t="s">
        <v>3691</v>
      </c>
      <c r="D291" s="67" t="s">
        <v>3692</v>
      </c>
      <c r="E291" s="65" t="s">
        <v>71</v>
      </c>
      <c r="F291" s="73">
        <v>3600</v>
      </c>
      <c r="G291" s="74"/>
    </row>
    <row r="292" spans="2:7">
      <c r="B292" s="65">
        <v>168</v>
      </c>
      <c r="C292" s="65" t="s">
        <v>3693</v>
      </c>
      <c r="D292" s="67" t="s">
        <v>3694</v>
      </c>
      <c r="E292" s="65" t="s">
        <v>71</v>
      </c>
      <c r="F292" s="73">
        <v>5600</v>
      </c>
      <c r="G292" s="74"/>
    </row>
    <row r="293" spans="2:7">
      <c r="B293" s="65">
        <v>169</v>
      </c>
      <c r="C293" s="65" t="s">
        <v>3695</v>
      </c>
      <c r="D293" s="67" t="s">
        <v>3696</v>
      </c>
      <c r="E293" s="65" t="s">
        <v>71</v>
      </c>
      <c r="F293" s="73">
        <v>6300</v>
      </c>
      <c r="G293" s="74"/>
    </row>
    <row r="294" spans="2:7">
      <c r="B294" s="65">
        <v>170</v>
      </c>
      <c r="C294" s="65" t="s">
        <v>3697</v>
      </c>
      <c r="D294" s="67" t="s">
        <v>3698</v>
      </c>
      <c r="E294" s="65" t="s">
        <v>71</v>
      </c>
      <c r="F294" s="73">
        <v>6900</v>
      </c>
      <c r="G294" s="74"/>
    </row>
    <row r="295" spans="2:7">
      <c r="B295" s="65">
        <v>171</v>
      </c>
      <c r="C295" s="65" t="s">
        <v>3699</v>
      </c>
      <c r="D295" s="67" t="s">
        <v>3700</v>
      </c>
      <c r="E295" s="65" t="s">
        <v>71</v>
      </c>
      <c r="F295" s="73">
        <v>76600</v>
      </c>
      <c r="G295" s="74"/>
    </row>
    <row r="296" spans="2:7">
      <c r="B296" s="65">
        <v>172</v>
      </c>
      <c r="C296" s="65" t="s">
        <v>3701</v>
      </c>
      <c r="D296" s="67" t="s">
        <v>3702</v>
      </c>
      <c r="E296" s="65" t="s">
        <v>71</v>
      </c>
      <c r="F296" s="73">
        <v>175500</v>
      </c>
      <c r="G296" s="74"/>
    </row>
    <row r="297" spans="2:7">
      <c r="B297" s="65">
        <v>173</v>
      </c>
      <c r="C297" s="65" t="s">
        <v>3703</v>
      </c>
      <c r="D297" s="67" t="s">
        <v>3704</v>
      </c>
      <c r="E297" s="65" t="s">
        <v>71</v>
      </c>
      <c r="F297" s="73">
        <v>242800</v>
      </c>
      <c r="G297" s="74"/>
    </row>
    <row r="298" spans="2:7">
      <c r="B298" s="65">
        <v>174</v>
      </c>
      <c r="C298" s="65" t="s">
        <v>3705</v>
      </c>
      <c r="D298" s="67" t="s">
        <v>3706</v>
      </c>
      <c r="E298" s="65" t="s">
        <v>71</v>
      </c>
      <c r="F298" s="73">
        <v>349300</v>
      </c>
      <c r="G298" s="74"/>
    </row>
    <row r="299" spans="2:7">
      <c r="B299" s="65">
        <v>175</v>
      </c>
      <c r="C299" s="65" t="s">
        <v>3707</v>
      </c>
      <c r="D299" s="67" t="s">
        <v>3708</v>
      </c>
      <c r="E299" s="65" t="s">
        <v>71</v>
      </c>
      <c r="F299" s="73">
        <v>423000</v>
      </c>
      <c r="G299" s="74"/>
    </row>
    <row r="300" spans="2:7">
      <c r="B300" s="65">
        <v>176</v>
      </c>
      <c r="C300" s="65" t="s">
        <v>3709</v>
      </c>
      <c r="D300" s="67" t="s">
        <v>3710</v>
      </c>
      <c r="E300" s="65" t="s">
        <v>21</v>
      </c>
      <c r="F300" s="73">
        <v>210600</v>
      </c>
      <c r="G300" s="74"/>
    </row>
    <row r="301" spans="2:7">
      <c r="B301" s="65">
        <v>177</v>
      </c>
      <c r="C301" s="65" t="s">
        <v>3711</v>
      </c>
      <c r="D301" s="67" t="s">
        <v>3712</v>
      </c>
      <c r="E301" s="65" t="s">
        <v>21</v>
      </c>
      <c r="F301" s="73">
        <v>352500</v>
      </c>
      <c r="G301" s="74"/>
    </row>
    <row r="302" spans="2:7">
      <c r="B302" s="65">
        <v>178</v>
      </c>
      <c r="C302" s="65" t="s">
        <v>3713</v>
      </c>
      <c r="D302" s="67" t="s">
        <v>3714</v>
      </c>
      <c r="E302" s="65" t="s">
        <v>21</v>
      </c>
      <c r="F302" s="73">
        <v>522300</v>
      </c>
      <c r="G302" s="74"/>
    </row>
    <row r="303" spans="2:7">
      <c r="B303" s="65">
        <v>179</v>
      </c>
      <c r="C303" s="65" t="s">
        <v>3715</v>
      </c>
      <c r="D303" s="67" t="s">
        <v>3716</v>
      </c>
      <c r="E303" s="65" t="s">
        <v>21</v>
      </c>
      <c r="F303" s="73">
        <v>698500</v>
      </c>
      <c r="G303" s="74"/>
    </row>
    <row r="304" spans="2:7">
      <c r="B304" s="65">
        <v>180</v>
      </c>
      <c r="C304" s="65" t="s">
        <v>3717</v>
      </c>
      <c r="D304" s="67" t="s">
        <v>3718</v>
      </c>
      <c r="E304" s="65" t="s">
        <v>21</v>
      </c>
      <c r="F304" s="73">
        <v>810700</v>
      </c>
      <c r="G304" s="74"/>
    </row>
    <row r="305" spans="2:7">
      <c r="B305" s="65">
        <v>181</v>
      </c>
      <c r="C305" s="65" t="s">
        <v>3719</v>
      </c>
      <c r="D305" s="67" t="s">
        <v>3720</v>
      </c>
      <c r="E305" s="65" t="s">
        <v>21</v>
      </c>
      <c r="F305" s="73">
        <v>818200</v>
      </c>
      <c r="G305" s="74"/>
    </row>
    <row r="306" spans="2:7">
      <c r="B306" s="65">
        <v>182</v>
      </c>
      <c r="C306" s="65" t="s">
        <v>3721</v>
      </c>
      <c r="D306" s="67" t="s">
        <v>3722</v>
      </c>
      <c r="E306" s="65" t="s">
        <v>21</v>
      </c>
      <c r="F306" s="73">
        <v>808500</v>
      </c>
      <c r="G306" s="74"/>
    </row>
    <row r="307" spans="2:7">
      <c r="B307" s="65">
        <v>183</v>
      </c>
      <c r="C307" s="65" t="s">
        <v>3723</v>
      </c>
      <c r="D307" s="67" t="s">
        <v>3724</v>
      </c>
      <c r="E307" s="65" t="s">
        <v>21</v>
      </c>
      <c r="F307" s="73">
        <v>814100</v>
      </c>
      <c r="G307" s="74"/>
    </row>
    <row r="308" spans="2:7">
      <c r="B308" s="65">
        <v>184</v>
      </c>
      <c r="C308" s="65" t="s">
        <v>3725</v>
      </c>
      <c r="D308" s="67" t="s">
        <v>3726</v>
      </c>
      <c r="E308" s="65" t="s">
        <v>21</v>
      </c>
      <c r="F308" s="73">
        <v>173900</v>
      </c>
      <c r="G308" s="74"/>
    </row>
    <row r="309" spans="2:7">
      <c r="B309" s="65">
        <v>185</v>
      </c>
      <c r="C309" s="65" t="s">
        <v>3727</v>
      </c>
      <c r="D309" s="67" t="s">
        <v>3728</v>
      </c>
      <c r="E309" s="65" t="s">
        <v>21</v>
      </c>
      <c r="F309" s="73">
        <v>230800</v>
      </c>
      <c r="G309" s="74"/>
    </row>
    <row r="310" spans="2:7">
      <c r="B310" s="65">
        <v>186</v>
      </c>
      <c r="C310" s="65" t="s">
        <v>3729</v>
      </c>
      <c r="D310" s="67" t="s">
        <v>3730</v>
      </c>
      <c r="E310" s="65" t="s">
        <v>10</v>
      </c>
      <c r="F310" s="73">
        <v>34500</v>
      </c>
      <c r="G310" s="74"/>
    </row>
    <row r="311" spans="2:7">
      <c r="B311" s="65">
        <v>187</v>
      </c>
      <c r="C311" s="65" t="s">
        <v>3731</v>
      </c>
      <c r="D311" s="67" t="s">
        <v>3732</v>
      </c>
      <c r="E311" s="65" t="s">
        <v>10</v>
      </c>
      <c r="F311" s="73">
        <v>37600</v>
      </c>
      <c r="G311" s="74"/>
    </row>
    <row r="312" spans="2:7">
      <c r="B312" s="65">
        <v>188</v>
      </c>
      <c r="C312" s="65" t="s">
        <v>2230</v>
      </c>
      <c r="D312" s="67" t="s">
        <v>3733</v>
      </c>
      <c r="E312" s="65" t="s">
        <v>10</v>
      </c>
      <c r="F312" s="73">
        <v>38000</v>
      </c>
      <c r="G312" s="74"/>
    </row>
    <row r="313" spans="2:7">
      <c r="B313" s="65">
        <v>189</v>
      </c>
      <c r="C313" s="65" t="s">
        <v>3734</v>
      </c>
      <c r="D313" s="67" t="s">
        <v>3735</v>
      </c>
      <c r="E313" s="65" t="s">
        <v>10</v>
      </c>
      <c r="F313" s="73">
        <v>37900</v>
      </c>
      <c r="G313" s="74"/>
    </row>
    <row r="314" spans="2:7">
      <c r="B314" s="76"/>
      <c r="C314" s="76"/>
      <c r="D314" s="74"/>
      <c r="E314" s="76"/>
      <c r="F314" s="73" t="s">
        <v>3292</v>
      </c>
      <c r="G314" s="74"/>
    </row>
    <row r="315" spans="2:7">
      <c r="B315" s="69"/>
      <c r="C315" s="69"/>
      <c r="D315" s="70" t="s">
        <v>3736</v>
      </c>
      <c r="E315" s="69"/>
      <c r="F315" s="77" t="s">
        <v>3292</v>
      </c>
      <c r="G315" s="72"/>
    </row>
    <row r="316" spans="2:7">
      <c r="B316" s="65">
        <v>1</v>
      </c>
      <c r="C316" s="65" t="s">
        <v>3737</v>
      </c>
      <c r="D316" s="67" t="s">
        <v>3738</v>
      </c>
      <c r="E316" s="65" t="s">
        <v>7</v>
      </c>
      <c r="F316" s="73">
        <v>2300</v>
      </c>
      <c r="G316" s="74"/>
    </row>
    <row r="317" spans="2:7">
      <c r="B317" s="65">
        <v>2</v>
      </c>
      <c r="C317" s="65" t="s">
        <v>3739</v>
      </c>
      <c r="D317" s="67" t="s">
        <v>3740</v>
      </c>
      <c r="E317" s="65" t="s">
        <v>7</v>
      </c>
      <c r="F317" s="73">
        <v>4100</v>
      </c>
      <c r="G317" s="74"/>
    </row>
    <row r="318" spans="2:7">
      <c r="B318" s="65">
        <v>3</v>
      </c>
      <c r="C318" s="65" t="s">
        <v>3741</v>
      </c>
      <c r="D318" s="67" t="s">
        <v>3742</v>
      </c>
      <c r="E318" s="65" t="s">
        <v>7</v>
      </c>
      <c r="F318" s="73">
        <v>6400</v>
      </c>
      <c r="G318" s="74"/>
    </row>
    <row r="319" spans="2:7">
      <c r="B319" s="65">
        <v>4</v>
      </c>
      <c r="C319" s="65" t="s">
        <v>3743</v>
      </c>
      <c r="D319" s="67" t="s">
        <v>3744</v>
      </c>
      <c r="E319" s="65" t="s">
        <v>7</v>
      </c>
      <c r="F319" s="73">
        <v>11900</v>
      </c>
      <c r="G319" s="74"/>
    </row>
    <row r="320" spans="2:7">
      <c r="B320" s="65">
        <v>5</v>
      </c>
      <c r="C320" s="65" t="s">
        <v>3745</v>
      </c>
      <c r="D320" s="67" t="s">
        <v>3746</v>
      </c>
      <c r="E320" s="65" t="s">
        <v>7</v>
      </c>
      <c r="F320" s="73">
        <v>17500</v>
      </c>
      <c r="G320" s="74"/>
    </row>
    <row r="321" spans="2:7">
      <c r="B321" s="65">
        <v>6</v>
      </c>
      <c r="C321" s="65" t="s">
        <v>3747</v>
      </c>
      <c r="D321" s="67" t="s">
        <v>3748</v>
      </c>
      <c r="E321" s="65" t="s">
        <v>7</v>
      </c>
      <c r="F321" s="73">
        <v>23600</v>
      </c>
      <c r="G321" s="74"/>
    </row>
    <row r="322" spans="2:7">
      <c r="B322" s="65">
        <v>7</v>
      </c>
      <c r="C322" s="65" t="s">
        <v>3749</v>
      </c>
      <c r="D322" s="67" t="s">
        <v>3750</v>
      </c>
      <c r="E322" s="65" t="s">
        <v>7</v>
      </c>
      <c r="F322" s="73">
        <v>39000</v>
      </c>
      <c r="G322" s="74"/>
    </row>
    <row r="323" spans="2:7">
      <c r="B323" s="65">
        <v>8</v>
      </c>
      <c r="C323" s="65" t="s">
        <v>3751</v>
      </c>
      <c r="D323" s="67" t="s">
        <v>3752</v>
      </c>
      <c r="E323" s="65" t="s">
        <v>7</v>
      </c>
      <c r="F323" s="73">
        <v>64600</v>
      </c>
      <c r="G323" s="74"/>
    </row>
    <row r="324" spans="2:7">
      <c r="B324" s="65">
        <v>9</v>
      </c>
      <c r="C324" s="65" t="s">
        <v>3753</v>
      </c>
      <c r="D324" s="67" t="s">
        <v>3754</v>
      </c>
      <c r="E324" s="65" t="s">
        <v>7</v>
      </c>
      <c r="F324" s="73">
        <v>111700</v>
      </c>
      <c r="G324" s="74"/>
    </row>
    <row r="325" spans="2:7">
      <c r="B325" s="65">
        <v>10</v>
      </c>
      <c r="C325" s="65" t="s">
        <v>3755</v>
      </c>
      <c r="D325" s="67" t="s">
        <v>3756</v>
      </c>
      <c r="E325" s="65" t="s">
        <v>7</v>
      </c>
      <c r="F325" s="73">
        <v>212900</v>
      </c>
      <c r="G325" s="74"/>
    </row>
    <row r="326" spans="2:7">
      <c r="B326" s="65">
        <v>11</v>
      </c>
      <c r="C326" s="65" t="s">
        <v>3757</v>
      </c>
      <c r="D326" s="67" t="s">
        <v>3758</v>
      </c>
      <c r="E326" s="65" t="s">
        <v>7</v>
      </c>
      <c r="F326" s="73">
        <v>137600</v>
      </c>
      <c r="G326" s="74"/>
    </row>
    <row r="327" spans="2:7">
      <c r="B327" s="65">
        <v>12</v>
      </c>
      <c r="C327" s="65" t="s">
        <v>3759</v>
      </c>
      <c r="D327" s="67" t="s">
        <v>3760</v>
      </c>
      <c r="E327" s="65" t="s">
        <v>7</v>
      </c>
      <c r="F327" s="73">
        <v>305200</v>
      </c>
      <c r="G327" s="74"/>
    </row>
    <row r="328" spans="2:7">
      <c r="B328" s="65">
        <v>13</v>
      </c>
      <c r="C328" s="65" t="s">
        <v>3761</v>
      </c>
      <c r="D328" s="67" t="s">
        <v>3762</v>
      </c>
      <c r="E328" s="65" t="s">
        <v>7</v>
      </c>
      <c r="F328" s="73">
        <v>544800</v>
      </c>
      <c r="G328" s="74"/>
    </row>
    <row r="329" spans="2:7">
      <c r="B329" s="65">
        <v>14</v>
      </c>
      <c r="C329" s="65" t="s">
        <v>3763</v>
      </c>
      <c r="D329" s="67" t="s">
        <v>3764</v>
      </c>
      <c r="E329" s="65" t="s">
        <v>7</v>
      </c>
      <c r="F329" s="73">
        <v>775500</v>
      </c>
      <c r="G329" s="74"/>
    </row>
    <row r="330" spans="2:7">
      <c r="B330" s="65">
        <v>15</v>
      </c>
      <c r="C330" s="65" t="s">
        <v>3765</v>
      </c>
      <c r="D330" s="67" t="s">
        <v>3766</v>
      </c>
      <c r="E330" s="65" t="s">
        <v>7</v>
      </c>
      <c r="F330" s="73">
        <v>1027300</v>
      </c>
      <c r="G330" s="74"/>
    </row>
    <row r="331" spans="2:7">
      <c r="B331" s="65">
        <v>16</v>
      </c>
      <c r="C331" s="65" t="s">
        <v>3767</v>
      </c>
      <c r="D331" s="67" t="s">
        <v>3768</v>
      </c>
      <c r="E331" s="65" t="s">
        <v>7</v>
      </c>
      <c r="F331" s="73">
        <v>1325300</v>
      </c>
      <c r="G331" s="74"/>
    </row>
    <row r="332" spans="2:7">
      <c r="B332" s="65">
        <v>17</v>
      </c>
      <c r="C332" s="65" t="s">
        <v>3769</v>
      </c>
      <c r="D332" s="67" t="s">
        <v>3770</v>
      </c>
      <c r="E332" s="65" t="s">
        <v>7</v>
      </c>
      <c r="F332" s="73">
        <v>2409200</v>
      </c>
      <c r="G332" s="74"/>
    </row>
    <row r="333" spans="2:7">
      <c r="B333" s="65">
        <v>18</v>
      </c>
      <c r="C333" s="65" t="s">
        <v>3771</v>
      </c>
      <c r="D333" s="67" t="s">
        <v>3772</v>
      </c>
      <c r="E333" s="65" t="s">
        <v>7</v>
      </c>
      <c r="F333" s="73">
        <v>3610900</v>
      </c>
      <c r="G333" s="74"/>
    </row>
    <row r="334" spans="2:7">
      <c r="B334" s="65">
        <v>19</v>
      </c>
      <c r="C334" s="65" t="s">
        <v>3773</v>
      </c>
      <c r="D334" s="67" t="s">
        <v>3774</v>
      </c>
      <c r="E334" s="65" t="s">
        <v>7</v>
      </c>
      <c r="F334" s="73">
        <v>4885200</v>
      </c>
      <c r="G334" s="74"/>
    </row>
    <row r="335" spans="2:7">
      <c r="B335" s="65">
        <v>20</v>
      </c>
      <c r="C335" s="65" t="s">
        <v>3775</v>
      </c>
      <c r="D335" s="67" t="s">
        <v>3776</v>
      </c>
      <c r="E335" s="65" t="s">
        <v>7</v>
      </c>
      <c r="F335" s="73">
        <v>6034400</v>
      </c>
      <c r="G335" s="74"/>
    </row>
    <row r="336" spans="2:7">
      <c r="B336" s="65">
        <v>21</v>
      </c>
      <c r="C336" s="65" t="s">
        <v>3777</v>
      </c>
      <c r="D336" s="67" t="s">
        <v>3778</v>
      </c>
      <c r="E336" s="65" t="s">
        <v>7</v>
      </c>
      <c r="F336" s="73">
        <v>7317200</v>
      </c>
      <c r="G336" s="74"/>
    </row>
    <row r="337" spans="2:11">
      <c r="B337" s="65">
        <v>22</v>
      </c>
      <c r="C337" s="65" t="s">
        <v>3779</v>
      </c>
      <c r="D337" s="67" t="s">
        <v>3780</v>
      </c>
      <c r="E337" s="65" t="s">
        <v>7</v>
      </c>
      <c r="F337" s="73">
        <v>27100</v>
      </c>
      <c r="G337" s="74"/>
    </row>
    <row r="338" spans="2:11">
      <c r="B338" s="65">
        <v>23</v>
      </c>
      <c r="C338" s="65" t="s">
        <v>3781</v>
      </c>
      <c r="D338" s="67" t="s">
        <v>3782</v>
      </c>
      <c r="E338" s="65" t="s">
        <v>7</v>
      </c>
      <c r="F338" s="73">
        <v>25400</v>
      </c>
      <c r="G338" s="74"/>
    </row>
    <row r="339" spans="2:11">
      <c r="B339" s="65">
        <v>24</v>
      </c>
      <c r="C339" s="65" t="s">
        <v>3783</v>
      </c>
      <c r="D339" s="67" t="s">
        <v>3784</v>
      </c>
      <c r="E339" s="65" t="s">
        <v>7</v>
      </c>
      <c r="F339" s="73">
        <v>34800</v>
      </c>
      <c r="G339" s="74"/>
    </row>
    <row r="340" spans="2:11">
      <c r="B340" s="65">
        <v>25</v>
      </c>
      <c r="C340" s="65" t="s">
        <v>3785</v>
      </c>
      <c r="D340" s="67" t="s">
        <v>3786</v>
      </c>
      <c r="E340" s="65" t="s">
        <v>7</v>
      </c>
      <c r="F340" s="73">
        <v>73400</v>
      </c>
      <c r="G340" s="74"/>
      <c r="I340" s="78">
        <f>+F340-F339</f>
        <v>38600</v>
      </c>
      <c r="J340" s="64">
        <f>+I340/2</f>
        <v>19300</v>
      </c>
      <c r="K340" s="78">
        <f>+F339+J340</f>
        <v>54100</v>
      </c>
    </row>
    <row r="341" spans="2:11">
      <c r="B341" s="65">
        <v>26</v>
      </c>
      <c r="C341" s="65" t="s">
        <v>3787</v>
      </c>
      <c r="D341" s="67" t="s">
        <v>3788</v>
      </c>
      <c r="E341" s="65" t="s">
        <v>7</v>
      </c>
      <c r="F341" s="73">
        <v>90500</v>
      </c>
      <c r="G341" s="74"/>
    </row>
    <row r="342" spans="2:11">
      <c r="B342" s="65">
        <v>27</v>
      </c>
      <c r="C342" s="65" t="s">
        <v>3789</v>
      </c>
      <c r="D342" s="67" t="s">
        <v>3790</v>
      </c>
      <c r="E342" s="65" t="s">
        <v>7</v>
      </c>
      <c r="F342" s="73">
        <v>112700</v>
      </c>
      <c r="G342" s="74"/>
    </row>
    <row r="343" spans="2:11">
      <c r="B343" s="65">
        <v>28</v>
      </c>
      <c r="C343" s="65" t="s">
        <v>3791</v>
      </c>
      <c r="D343" s="67" t="s">
        <v>3792</v>
      </c>
      <c r="E343" s="65" t="s">
        <v>7</v>
      </c>
      <c r="F343" s="73">
        <v>147500</v>
      </c>
      <c r="G343" s="74"/>
    </row>
    <row r="344" spans="2:11">
      <c r="B344" s="65">
        <v>29</v>
      </c>
      <c r="C344" s="65" t="s">
        <v>3793</v>
      </c>
      <c r="D344" s="67" t="s">
        <v>3794</v>
      </c>
      <c r="E344" s="65" t="s">
        <v>7</v>
      </c>
      <c r="F344" s="73">
        <v>217000</v>
      </c>
      <c r="G344" s="74"/>
    </row>
    <row r="345" spans="2:11">
      <c r="B345" s="65">
        <v>30</v>
      </c>
      <c r="C345" s="65" t="s">
        <v>3795</v>
      </c>
      <c r="D345" s="67" t="s">
        <v>3796</v>
      </c>
      <c r="E345" s="65" t="s">
        <v>7</v>
      </c>
      <c r="F345" s="73">
        <v>20500</v>
      </c>
      <c r="G345" s="74"/>
    </row>
    <row r="346" spans="2:11">
      <c r="B346" s="65">
        <v>31</v>
      </c>
      <c r="C346" s="65" t="s">
        <v>3797</v>
      </c>
      <c r="D346" s="67" t="s">
        <v>3798</v>
      </c>
      <c r="E346" s="65" t="s">
        <v>7</v>
      </c>
      <c r="F346" s="73">
        <v>27800</v>
      </c>
      <c r="G346" s="74"/>
    </row>
    <row r="347" spans="2:11">
      <c r="B347" s="65">
        <v>32</v>
      </c>
      <c r="C347" s="65" t="s">
        <v>3799</v>
      </c>
      <c r="D347" s="67" t="s">
        <v>3800</v>
      </c>
      <c r="E347" s="65" t="s">
        <v>7</v>
      </c>
      <c r="F347" s="73">
        <v>37800</v>
      </c>
      <c r="G347" s="74"/>
    </row>
    <row r="348" spans="2:11">
      <c r="B348" s="65">
        <v>33</v>
      </c>
      <c r="C348" s="65" t="s">
        <v>3801</v>
      </c>
      <c r="D348" s="67" t="s">
        <v>3802</v>
      </c>
      <c r="E348" s="65" t="s">
        <v>7</v>
      </c>
      <c r="F348" s="73">
        <v>56400</v>
      </c>
      <c r="G348" s="74"/>
    </row>
    <row r="349" spans="2:11">
      <c r="B349" s="65">
        <v>34</v>
      </c>
      <c r="C349" s="65" t="s">
        <v>3803</v>
      </c>
      <c r="D349" s="67" t="s">
        <v>3804</v>
      </c>
      <c r="E349" s="65" t="s">
        <v>7</v>
      </c>
      <c r="F349" s="73">
        <v>64600</v>
      </c>
      <c r="G349" s="74"/>
    </row>
    <row r="350" spans="2:11">
      <c r="B350" s="65">
        <v>35</v>
      </c>
      <c r="C350" s="65" t="s">
        <v>3805</v>
      </c>
      <c r="D350" s="67" t="s">
        <v>3806</v>
      </c>
      <c r="E350" s="65" t="s">
        <v>7</v>
      </c>
      <c r="F350" s="73">
        <v>83200</v>
      </c>
      <c r="G350" s="74"/>
    </row>
    <row r="351" spans="2:11">
      <c r="B351" s="65">
        <v>36</v>
      </c>
      <c r="C351" s="65" t="s">
        <v>3807</v>
      </c>
      <c r="D351" s="67" t="s">
        <v>3808</v>
      </c>
      <c r="E351" s="65" t="s">
        <v>7</v>
      </c>
      <c r="F351" s="73">
        <v>119800</v>
      </c>
      <c r="G351" s="74"/>
    </row>
    <row r="352" spans="2:11">
      <c r="B352" s="65">
        <v>37</v>
      </c>
      <c r="C352" s="65" t="s">
        <v>3809</v>
      </c>
      <c r="D352" s="67" t="s">
        <v>3810</v>
      </c>
      <c r="E352" s="65" t="s">
        <v>7</v>
      </c>
      <c r="F352" s="73">
        <v>160700</v>
      </c>
      <c r="G352" s="74"/>
    </row>
    <row r="353" spans="2:7">
      <c r="B353" s="65">
        <v>38</v>
      </c>
      <c r="C353" s="65" t="s">
        <v>3811</v>
      </c>
      <c r="D353" s="67" t="s">
        <v>3812</v>
      </c>
      <c r="E353" s="65" t="s">
        <v>7</v>
      </c>
      <c r="F353" s="73">
        <v>105800</v>
      </c>
      <c r="G353" s="74"/>
    </row>
    <row r="354" spans="2:7">
      <c r="B354" s="65">
        <v>39</v>
      </c>
      <c r="C354" s="65" t="s">
        <v>3813</v>
      </c>
      <c r="D354" s="67" t="s">
        <v>3814</v>
      </c>
      <c r="E354" s="65" t="s">
        <v>7</v>
      </c>
      <c r="F354" s="73">
        <v>163700</v>
      </c>
      <c r="G354" s="74"/>
    </row>
    <row r="355" spans="2:7">
      <c r="B355" s="65">
        <v>40</v>
      </c>
      <c r="C355" s="65" t="s">
        <v>3815</v>
      </c>
      <c r="D355" s="67" t="s">
        <v>3816</v>
      </c>
      <c r="E355" s="65" t="s">
        <v>7</v>
      </c>
      <c r="F355" s="73">
        <v>175800</v>
      </c>
      <c r="G355" s="74"/>
    </row>
    <row r="356" spans="2:7">
      <c r="B356" s="65">
        <v>41</v>
      </c>
      <c r="C356" s="65" t="s">
        <v>3817</v>
      </c>
      <c r="D356" s="67" t="s">
        <v>3818</v>
      </c>
      <c r="E356" s="65" t="s">
        <v>7</v>
      </c>
      <c r="F356" s="73">
        <v>327100</v>
      </c>
      <c r="G356" s="74"/>
    </row>
    <row r="357" spans="2:7">
      <c r="B357" s="65">
        <v>42</v>
      </c>
      <c r="C357" s="65" t="s">
        <v>3819</v>
      </c>
      <c r="D357" s="67" t="s">
        <v>3820</v>
      </c>
      <c r="E357" s="65" t="s">
        <v>7</v>
      </c>
      <c r="F357" s="73">
        <v>403400</v>
      </c>
      <c r="G357" s="74"/>
    </row>
    <row r="358" spans="2:7">
      <c r="B358" s="65">
        <v>43</v>
      </c>
      <c r="C358" s="65" t="s">
        <v>3821</v>
      </c>
      <c r="D358" s="67" t="s">
        <v>3822</v>
      </c>
      <c r="E358" s="65" t="s">
        <v>7</v>
      </c>
      <c r="F358" s="73">
        <v>460200</v>
      </c>
      <c r="G358" s="74"/>
    </row>
    <row r="359" spans="2:7">
      <c r="B359" s="65">
        <v>44</v>
      </c>
      <c r="C359" s="65" t="s">
        <v>3823</v>
      </c>
      <c r="D359" s="67" t="s">
        <v>3824</v>
      </c>
      <c r="E359" s="65" t="s">
        <v>7</v>
      </c>
      <c r="F359" s="73">
        <v>719400</v>
      </c>
      <c r="G359" s="74"/>
    </row>
    <row r="360" spans="2:7">
      <c r="B360" s="65">
        <v>45</v>
      </c>
      <c r="C360" s="65" t="s">
        <v>3825</v>
      </c>
      <c r="D360" s="67" t="s">
        <v>3826</v>
      </c>
      <c r="E360" s="65" t="s">
        <v>7</v>
      </c>
      <c r="F360" s="73">
        <v>1094800</v>
      </c>
      <c r="G360" s="74"/>
    </row>
    <row r="361" spans="2:7">
      <c r="B361" s="65">
        <v>46</v>
      </c>
      <c r="C361" s="65" t="s">
        <v>3827</v>
      </c>
      <c r="D361" s="67" t="s">
        <v>3828</v>
      </c>
      <c r="E361" s="65" t="s">
        <v>7</v>
      </c>
      <c r="F361" s="73">
        <v>1347900</v>
      </c>
      <c r="G361" s="74"/>
    </row>
    <row r="362" spans="2:7">
      <c r="B362" s="65">
        <v>47</v>
      </c>
      <c r="C362" s="65" t="s">
        <v>3829</v>
      </c>
      <c r="D362" s="67" t="s">
        <v>3830</v>
      </c>
      <c r="E362" s="65" t="s">
        <v>7</v>
      </c>
      <c r="F362" s="73">
        <v>2294500</v>
      </c>
      <c r="G362" s="74"/>
    </row>
    <row r="363" spans="2:7">
      <c r="B363" s="65">
        <v>48</v>
      </c>
      <c r="C363" s="65" t="s">
        <v>3831</v>
      </c>
      <c r="D363" s="67" t="s">
        <v>3832</v>
      </c>
      <c r="E363" s="65" t="s">
        <v>7</v>
      </c>
      <c r="F363" s="73">
        <v>3668500</v>
      </c>
      <c r="G363" s="74"/>
    </row>
    <row r="364" spans="2:7">
      <c r="B364" s="65">
        <v>49</v>
      </c>
      <c r="C364" s="65" t="s">
        <v>3833</v>
      </c>
      <c r="D364" s="67" t="s">
        <v>3834</v>
      </c>
      <c r="E364" s="65" t="s">
        <v>71</v>
      </c>
      <c r="F364" s="73">
        <v>1044500</v>
      </c>
      <c r="G364" s="74"/>
    </row>
    <row r="365" spans="2:7">
      <c r="B365" s="65">
        <v>50</v>
      </c>
      <c r="C365" s="65" t="s">
        <v>3835</v>
      </c>
      <c r="D365" s="67" t="s">
        <v>3836</v>
      </c>
      <c r="E365" s="65" t="s">
        <v>71</v>
      </c>
      <c r="F365" s="73">
        <v>2095300</v>
      </c>
      <c r="G365" s="74"/>
    </row>
    <row r="366" spans="2:7">
      <c r="B366" s="65">
        <v>51</v>
      </c>
      <c r="C366" s="65" t="s">
        <v>3837</v>
      </c>
      <c r="D366" s="67" t="s">
        <v>3838</v>
      </c>
      <c r="E366" s="65" t="s">
        <v>71</v>
      </c>
      <c r="F366" s="73">
        <v>4582100</v>
      </c>
      <c r="G366" s="74"/>
    </row>
    <row r="367" spans="2:7">
      <c r="B367" s="76"/>
      <c r="C367" s="76"/>
      <c r="D367" s="74"/>
      <c r="E367" s="76"/>
      <c r="F367" s="73" t="s">
        <v>3292</v>
      </c>
      <c r="G367" s="74"/>
    </row>
    <row r="368" spans="2:7">
      <c r="B368" s="69"/>
      <c r="C368" s="69"/>
      <c r="D368" s="70" t="s">
        <v>3839</v>
      </c>
      <c r="E368" s="69"/>
      <c r="F368" s="77" t="s">
        <v>3292</v>
      </c>
      <c r="G368" s="72"/>
    </row>
    <row r="369" spans="2:7">
      <c r="B369" s="65">
        <v>1</v>
      </c>
      <c r="C369" s="65" t="s">
        <v>3840</v>
      </c>
      <c r="D369" s="67" t="s">
        <v>3841</v>
      </c>
      <c r="E369" s="65" t="s">
        <v>71</v>
      </c>
      <c r="F369" s="73">
        <v>2800</v>
      </c>
      <c r="G369" s="74"/>
    </row>
    <row r="370" spans="2:7">
      <c r="B370" s="65">
        <v>2</v>
      </c>
      <c r="C370" s="65" t="s">
        <v>3842</v>
      </c>
      <c r="D370" s="67" t="s">
        <v>3843</v>
      </c>
      <c r="E370" s="65" t="s">
        <v>45</v>
      </c>
      <c r="F370" s="73">
        <v>69300</v>
      </c>
      <c r="G370" s="74"/>
    </row>
    <row r="371" spans="2:7">
      <c r="B371" s="65">
        <v>3</v>
      </c>
      <c r="C371" s="65" t="s">
        <v>3844</v>
      </c>
      <c r="D371" s="67" t="s">
        <v>3845</v>
      </c>
      <c r="E371" s="65" t="s">
        <v>45</v>
      </c>
      <c r="F371" s="73">
        <v>55700</v>
      </c>
      <c r="G371" s="74"/>
    </row>
    <row r="372" spans="2:7">
      <c r="B372" s="65">
        <v>4</v>
      </c>
      <c r="C372" s="65" t="s">
        <v>3846</v>
      </c>
      <c r="D372" s="67" t="s">
        <v>3847</v>
      </c>
      <c r="E372" s="65" t="s">
        <v>45</v>
      </c>
      <c r="F372" s="73">
        <v>10400</v>
      </c>
      <c r="G372" s="74"/>
    </row>
    <row r="373" spans="2:7">
      <c r="B373" s="65">
        <v>5</v>
      </c>
      <c r="C373" s="65" t="s">
        <v>3848</v>
      </c>
      <c r="D373" s="67" t="s">
        <v>3849</v>
      </c>
      <c r="E373" s="65" t="s">
        <v>10</v>
      </c>
      <c r="F373" s="73">
        <v>13800</v>
      </c>
      <c r="G373" s="74"/>
    </row>
    <row r="374" spans="2:7">
      <c r="B374" s="65">
        <v>6</v>
      </c>
      <c r="C374" s="65" t="s">
        <v>3850</v>
      </c>
      <c r="D374" s="67" t="s">
        <v>3851</v>
      </c>
      <c r="E374" s="65" t="s">
        <v>26</v>
      </c>
      <c r="F374" s="73">
        <v>173900</v>
      </c>
      <c r="G374" s="74"/>
    </row>
    <row r="375" spans="2:7">
      <c r="B375" s="65">
        <v>7</v>
      </c>
      <c r="C375" s="65" t="s">
        <v>3852</v>
      </c>
      <c r="D375" s="67" t="s">
        <v>3853</v>
      </c>
      <c r="E375" s="65" t="s">
        <v>26</v>
      </c>
      <c r="F375" s="73">
        <v>217700</v>
      </c>
      <c r="G375" s="74"/>
    </row>
    <row r="376" spans="2:7">
      <c r="B376" s="65">
        <v>8</v>
      </c>
      <c r="C376" s="65" t="s">
        <v>3854</v>
      </c>
      <c r="D376" s="67" t="s">
        <v>3855</v>
      </c>
      <c r="E376" s="65" t="s">
        <v>79</v>
      </c>
      <c r="F376" s="73">
        <v>8400</v>
      </c>
      <c r="G376" s="74"/>
    </row>
    <row r="377" spans="2:7">
      <c r="B377" s="65">
        <v>9</v>
      </c>
      <c r="C377" s="65" t="s">
        <v>3856</v>
      </c>
      <c r="D377" s="67" t="s">
        <v>3857</v>
      </c>
      <c r="E377" s="65" t="s">
        <v>79</v>
      </c>
      <c r="F377" s="73">
        <v>10500</v>
      </c>
      <c r="G377" s="74"/>
    </row>
    <row r="378" spans="2:7">
      <c r="B378" s="65">
        <v>10</v>
      </c>
      <c r="C378" s="65" t="s">
        <v>3858</v>
      </c>
      <c r="D378" s="67" t="s">
        <v>3859</v>
      </c>
      <c r="E378" s="65" t="s">
        <v>3860</v>
      </c>
      <c r="F378" s="73">
        <v>5000</v>
      </c>
      <c r="G378" s="74"/>
    </row>
    <row r="379" spans="2:7">
      <c r="B379" s="65">
        <v>11</v>
      </c>
      <c r="C379" s="65" t="s">
        <v>2720</v>
      </c>
      <c r="D379" s="67" t="s">
        <v>2719</v>
      </c>
      <c r="E379" s="65" t="s">
        <v>10</v>
      </c>
      <c r="F379" s="73">
        <v>81000</v>
      </c>
      <c r="G379" s="74"/>
    </row>
    <row r="380" spans="2:7">
      <c r="B380" s="65">
        <v>12</v>
      </c>
      <c r="C380" s="65" t="s">
        <v>2688</v>
      </c>
      <c r="D380" s="67" t="s">
        <v>3861</v>
      </c>
      <c r="E380" s="65" t="s">
        <v>10</v>
      </c>
      <c r="F380" s="73">
        <v>81400</v>
      </c>
      <c r="G380" s="74"/>
    </row>
    <row r="381" spans="2:7">
      <c r="B381" s="65">
        <v>13</v>
      </c>
      <c r="C381" s="65" t="s">
        <v>2163</v>
      </c>
      <c r="D381" s="67" t="s">
        <v>3862</v>
      </c>
      <c r="E381" s="65" t="s">
        <v>10</v>
      </c>
      <c r="F381" s="73">
        <v>64300</v>
      </c>
      <c r="G381" s="74"/>
    </row>
    <row r="382" spans="2:7">
      <c r="B382" s="65">
        <v>14</v>
      </c>
      <c r="C382" s="65" t="s">
        <v>2705</v>
      </c>
      <c r="D382" s="67" t="s">
        <v>3863</v>
      </c>
      <c r="E382" s="65" t="s">
        <v>10</v>
      </c>
      <c r="F382" s="73">
        <v>53800</v>
      </c>
      <c r="G382" s="74"/>
    </row>
    <row r="383" spans="2:7">
      <c r="B383" s="65">
        <v>15</v>
      </c>
      <c r="C383" s="65" t="s">
        <v>3864</v>
      </c>
      <c r="D383" s="67" t="s">
        <v>3865</v>
      </c>
      <c r="E383" s="65" t="s">
        <v>71</v>
      </c>
      <c r="F383" s="73">
        <v>155100</v>
      </c>
      <c r="G383" s="74"/>
    </row>
    <row r="384" spans="2:7">
      <c r="B384" s="65">
        <v>16</v>
      </c>
      <c r="C384" s="65" t="s">
        <v>3866</v>
      </c>
      <c r="D384" s="67" t="s">
        <v>3867</v>
      </c>
      <c r="E384" s="65" t="s">
        <v>71</v>
      </c>
      <c r="F384" s="73">
        <v>263300</v>
      </c>
      <c r="G384" s="74"/>
    </row>
    <row r="385" spans="2:7">
      <c r="B385" s="65">
        <v>17</v>
      </c>
      <c r="C385" s="65" t="s">
        <v>3868</v>
      </c>
      <c r="D385" s="67" t="s">
        <v>3869</v>
      </c>
      <c r="E385" s="65" t="s">
        <v>71</v>
      </c>
      <c r="F385" s="73">
        <v>351500</v>
      </c>
      <c r="G385" s="74"/>
    </row>
    <row r="386" spans="2:7">
      <c r="B386" s="65">
        <v>18</v>
      </c>
      <c r="C386" s="65" t="s">
        <v>3870</v>
      </c>
      <c r="D386" s="67" t="s">
        <v>3871</v>
      </c>
      <c r="E386" s="65" t="s">
        <v>71</v>
      </c>
      <c r="F386" s="73">
        <v>347800</v>
      </c>
      <c r="G386" s="74"/>
    </row>
    <row r="387" spans="2:7">
      <c r="B387" s="65">
        <v>19</v>
      </c>
      <c r="C387" s="65" t="s">
        <v>3872</v>
      </c>
      <c r="D387" s="67" t="s">
        <v>3873</v>
      </c>
      <c r="E387" s="65" t="s">
        <v>71</v>
      </c>
      <c r="F387" s="73">
        <v>519200</v>
      </c>
      <c r="G387" s="74"/>
    </row>
    <row r="388" spans="2:7">
      <c r="B388" s="65">
        <v>20</v>
      </c>
      <c r="C388" s="65" t="s">
        <v>3874</v>
      </c>
      <c r="D388" s="67" t="s">
        <v>3875</v>
      </c>
      <c r="E388" s="65" t="s">
        <v>71</v>
      </c>
      <c r="F388" s="73">
        <v>695500</v>
      </c>
      <c r="G388" s="74"/>
    </row>
    <row r="389" spans="2:7">
      <c r="B389" s="65">
        <v>21</v>
      </c>
      <c r="C389" s="65" t="s">
        <v>3876</v>
      </c>
      <c r="D389" s="67" t="s">
        <v>3877</v>
      </c>
      <c r="E389" s="65" t="s">
        <v>71</v>
      </c>
      <c r="F389" s="73">
        <v>1030300</v>
      </c>
      <c r="G389" s="74"/>
    </row>
    <row r="390" spans="2:7">
      <c r="B390" s="65">
        <v>22</v>
      </c>
      <c r="C390" s="65" t="s">
        <v>3878</v>
      </c>
      <c r="D390" s="67" t="s">
        <v>3879</v>
      </c>
      <c r="E390" s="65" t="s">
        <v>71</v>
      </c>
      <c r="F390" s="73">
        <v>1378000</v>
      </c>
      <c r="G390" s="74"/>
    </row>
    <row r="391" spans="2:7">
      <c r="B391" s="65">
        <v>23</v>
      </c>
      <c r="C391" s="65" t="s">
        <v>3880</v>
      </c>
      <c r="D391" s="67" t="s">
        <v>3881</v>
      </c>
      <c r="E391" s="65" t="s">
        <v>71</v>
      </c>
      <c r="F391" s="73">
        <v>1738800</v>
      </c>
      <c r="G391" s="74"/>
    </row>
    <row r="392" spans="2:7">
      <c r="B392" s="65">
        <v>24</v>
      </c>
      <c r="C392" s="65" t="s">
        <v>3882</v>
      </c>
      <c r="D392" s="67" t="s">
        <v>3883</v>
      </c>
      <c r="E392" s="65" t="s">
        <v>71</v>
      </c>
      <c r="F392" s="73">
        <v>14100</v>
      </c>
      <c r="G392" s="74"/>
    </row>
    <row r="393" spans="2:7">
      <c r="B393" s="65">
        <v>25</v>
      </c>
      <c r="C393" s="65" t="s">
        <v>3884</v>
      </c>
      <c r="D393" s="67" t="s">
        <v>3885</v>
      </c>
      <c r="E393" s="65" t="s">
        <v>79</v>
      </c>
      <c r="F393" s="73">
        <v>34700</v>
      </c>
      <c r="G393" s="74"/>
    </row>
    <row r="394" spans="2:7">
      <c r="B394" s="65">
        <v>26</v>
      </c>
      <c r="C394" s="65" t="s">
        <v>3886</v>
      </c>
      <c r="D394" s="67" t="s">
        <v>3887</v>
      </c>
      <c r="E394" s="65" t="s">
        <v>71</v>
      </c>
      <c r="F394" s="73">
        <v>104800</v>
      </c>
      <c r="G394" s="74"/>
    </row>
    <row r="395" spans="2:7">
      <c r="B395" s="65">
        <v>27</v>
      </c>
      <c r="C395" s="65" t="s">
        <v>3888</v>
      </c>
      <c r="D395" s="67" t="s">
        <v>3889</v>
      </c>
      <c r="E395" s="65" t="s">
        <v>3890</v>
      </c>
      <c r="F395" s="73">
        <v>105800</v>
      </c>
      <c r="G395" s="74"/>
    </row>
    <row r="396" spans="2:7">
      <c r="B396" s="65">
        <v>28</v>
      </c>
      <c r="C396" s="65" t="s">
        <v>3891</v>
      </c>
      <c r="D396" s="67" t="s">
        <v>3892</v>
      </c>
      <c r="E396" s="65" t="s">
        <v>26</v>
      </c>
      <c r="F396" s="73">
        <v>21600</v>
      </c>
      <c r="G396" s="74"/>
    </row>
    <row r="397" spans="2:7">
      <c r="B397" s="65">
        <v>29</v>
      </c>
      <c r="C397" s="65" t="s">
        <v>3893</v>
      </c>
      <c r="D397" s="67" t="s">
        <v>3894</v>
      </c>
      <c r="E397" s="65" t="s">
        <v>26</v>
      </c>
      <c r="F397" s="73">
        <v>32600</v>
      </c>
      <c r="G397" s="74"/>
    </row>
    <row r="398" spans="2:7">
      <c r="B398" s="65">
        <v>30</v>
      </c>
      <c r="C398" s="65" t="s">
        <v>3895</v>
      </c>
      <c r="D398" s="67" t="s">
        <v>3896</v>
      </c>
      <c r="E398" s="65" t="s">
        <v>26</v>
      </c>
      <c r="F398" s="73">
        <v>48300</v>
      </c>
      <c r="G398" s="74"/>
    </row>
    <row r="399" spans="2:7">
      <c r="B399" s="65">
        <v>31</v>
      </c>
      <c r="C399" s="65" t="s">
        <v>3897</v>
      </c>
      <c r="D399" s="67" t="s">
        <v>3898</v>
      </c>
      <c r="E399" s="65" t="s">
        <v>21</v>
      </c>
      <c r="F399" s="73">
        <v>5000</v>
      </c>
      <c r="G399" s="74"/>
    </row>
    <row r="400" spans="2:7">
      <c r="B400" s="65">
        <v>32</v>
      </c>
      <c r="C400" s="65" t="s">
        <v>3899</v>
      </c>
      <c r="D400" s="67" t="s">
        <v>3900</v>
      </c>
      <c r="E400" s="65" t="s">
        <v>71</v>
      </c>
      <c r="F400" s="73">
        <v>5500</v>
      </c>
      <c r="G400" s="74"/>
    </row>
    <row r="401" spans="2:7">
      <c r="B401" s="65">
        <v>33</v>
      </c>
      <c r="C401" s="65" t="s">
        <v>3901</v>
      </c>
      <c r="D401" s="67" t="s">
        <v>3902</v>
      </c>
      <c r="E401" s="65" t="s">
        <v>26</v>
      </c>
      <c r="F401" s="73">
        <v>16500</v>
      </c>
      <c r="G401" s="74"/>
    </row>
    <row r="402" spans="2:7">
      <c r="B402" s="65">
        <v>34</v>
      </c>
      <c r="C402" s="65" t="s">
        <v>3903</v>
      </c>
      <c r="D402" s="67" t="s">
        <v>3904</v>
      </c>
      <c r="E402" s="65" t="s">
        <v>45</v>
      </c>
      <c r="F402" s="73">
        <v>5000</v>
      </c>
      <c r="G402" s="74"/>
    </row>
    <row r="403" spans="2:7">
      <c r="B403" s="65">
        <v>35</v>
      </c>
      <c r="C403" s="65" t="s">
        <v>3905</v>
      </c>
      <c r="D403" s="67" t="s">
        <v>3906</v>
      </c>
      <c r="E403" s="65" t="s">
        <v>45</v>
      </c>
      <c r="F403" s="73">
        <v>2800</v>
      </c>
      <c r="G403" s="74"/>
    </row>
    <row r="404" spans="2:7">
      <c r="B404" s="65">
        <v>36</v>
      </c>
      <c r="C404" s="65" t="s">
        <v>3907</v>
      </c>
      <c r="D404" s="67" t="s">
        <v>3908</v>
      </c>
      <c r="E404" s="65" t="s">
        <v>45</v>
      </c>
      <c r="F404" s="73">
        <v>1400</v>
      </c>
      <c r="G404" s="74"/>
    </row>
    <row r="405" spans="2:7">
      <c r="B405" s="65">
        <v>37</v>
      </c>
      <c r="C405" s="65" t="s">
        <v>3909</v>
      </c>
      <c r="D405" s="67" t="s">
        <v>3910</v>
      </c>
      <c r="E405" s="65" t="s">
        <v>45</v>
      </c>
      <c r="F405" s="73">
        <v>800</v>
      </c>
      <c r="G405" s="74"/>
    </row>
    <row r="406" spans="2:7">
      <c r="B406" s="65">
        <v>38</v>
      </c>
      <c r="C406" s="65" t="s">
        <v>3911</v>
      </c>
      <c r="D406" s="67" t="s">
        <v>3912</v>
      </c>
      <c r="E406" s="65" t="s">
        <v>45</v>
      </c>
      <c r="F406" s="73">
        <v>400</v>
      </c>
      <c r="G406" s="74"/>
    </row>
    <row r="407" spans="2:7">
      <c r="B407" s="65">
        <v>39</v>
      </c>
      <c r="C407" s="65" t="s">
        <v>3913</v>
      </c>
      <c r="D407" s="67" t="s">
        <v>3914</v>
      </c>
      <c r="E407" s="65" t="s">
        <v>45</v>
      </c>
      <c r="F407" s="73">
        <v>500</v>
      </c>
      <c r="G407" s="74"/>
    </row>
    <row r="408" spans="2:7">
      <c r="B408" s="65">
        <v>40</v>
      </c>
      <c r="C408" s="65" t="s">
        <v>3915</v>
      </c>
      <c r="D408" s="67" t="s">
        <v>3916</v>
      </c>
      <c r="E408" s="65" t="s">
        <v>3890</v>
      </c>
      <c r="F408" s="73">
        <v>168500</v>
      </c>
      <c r="G408" s="74"/>
    </row>
    <row r="409" spans="2:7">
      <c r="B409" s="65">
        <v>41</v>
      </c>
      <c r="C409" s="65" t="s">
        <v>3917</v>
      </c>
      <c r="D409" s="67" t="s">
        <v>3918</v>
      </c>
      <c r="E409" s="65" t="s">
        <v>3890</v>
      </c>
      <c r="F409" s="73">
        <v>105300</v>
      </c>
      <c r="G409" s="74"/>
    </row>
    <row r="410" spans="2:7">
      <c r="B410" s="65">
        <v>42</v>
      </c>
      <c r="C410" s="65" t="s">
        <v>3919</v>
      </c>
      <c r="D410" s="67" t="s">
        <v>3920</v>
      </c>
      <c r="E410" s="65" t="s">
        <v>10</v>
      </c>
      <c r="F410" s="73">
        <v>32500</v>
      </c>
      <c r="G410" s="74"/>
    </row>
    <row r="411" spans="2:7">
      <c r="B411" s="65">
        <v>43</v>
      </c>
      <c r="C411" s="65" t="s">
        <v>2562</v>
      </c>
      <c r="D411" s="67" t="s">
        <v>3921</v>
      </c>
      <c r="E411" s="65" t="s">
        <v>10</v>
      </c>
      <c r="F411" s="73">
        <v>33500</v>
      </c>
      <c r="G411" s="74"/>
    </row>
    <row r="412" spans="2:7">
      <c r="B412" s="65">
        <v>44</v>
      </c>
      <c r="C412" s="65" t="s">
        <v>2564</v>
      </c>
      <c r="D412" s="67" t="s">
        <v>3922</v>
      </c>
      <c r="E412" s="65" t="s">
        <v>27</v>
      </c>
      <c r="F412" s="73">
        <v>14000</v>
      </c>
      <c r="G412" s="74"/>
    </row>
    <row r="413" spans="2:7">
      <c r="B413" s="65">
        <v>45</v>
      </c>
      <c r="C413" s="65" t="s">
        <v>3923</v>
      </c>
      <c r="D413" s="67" t="s">
        <v>3924</v>
      </c>
      <c r="E413" s="65" t="s">
        <v>71</v>
      </c>
      <c r="F413" s="73">
        <v>49400</v>
      </c>
      <c r="G413" s="74"/>
    </row>
    <row r="414" spans="2:7">
      <c r="B414" s="65">
        <v>46</v>
      </c>
      <c r="C414" s="65" t="s">
        <v>3925</v>
      </c>
      <c r="D414" s="67" t="s">
        <v>3926</v>
      </c>
      <c r="E414" s="65" t="s">
        <v>71</v>
      </c>
      <c r="F414" s="73">
        <v>78300</v>
      </c>
      <c r="G414" s="74"/>
    </row>
    <row r="415" spans="2:7">
      <c r="B415" s="65">
        <v>47</v>
      </c>
      <c r="C415" s="65" t="s">
        <v>3927</v>
      </c>
      <c r="D415" s="67" t="s">
        <v>3928</v>
      </c>
      <c r="E415" s="65" t="s">
        <v>10</v>
      </c>
      <c r="F415" s="73">
        <v>42200</v>
      </c>
      <c r="G415" s="74"/>
    </row>
    <row r="416" spans="2:7">
      <c r="B416" s="65">
        <v>48</v>
      </c>
      <c r="C416" s="65" t="s">
        <v>2234</v>
      </c>
      <c r="D416" s="67" t="s">
        <v>3929</v>
      </c>
      <c r="E416" s="65" t="s">
        <v>79</v>
      </c>
      <c r="F416" s="73">
        <v>35000</v>
      </c>
      <c r="G416" s="74"/>
    </row>
    <row r="417" spans="2:7">
      <c r="B417" s="65">
        <v>49</v>
      </c>
      <c r="C417" s="65" t="s">
        <v>3930</v>
      </c>
      <c r="D417" s="67" t="s">
        <v>3931</v>
      </c>
      <c r="E417" s="65" t="s">
        <v>79</v>
      </c>
      <c r="F417" s="73">
        <v>13900</v>
      </c>
      <c r="G417" s="74"/>
    </row>
    <row r="418" spans="2:7">
      <c r="B418" s="65">
        <v>50</v>
      </c>
      <c r="C418" s="65" t="s">
        <v>3932</v>
      </c>
      <c r="D418" s="67" t="s">
        <v>3933</v>
      </c>
      <c r="E418" s="65" t="s">
        <v>71</v>
      </c>
      <c r="F418" s="73">
        <v>13910000</v>
      </c>
      <c r="G418" s="74"/>
    </row>
    <row r="419" spans="2:7">
      <c r="B419" s="65">
        <v>51</v>
      </c>
      <c r="C419" s="65" t="s">
        <v>3934</v>
      </c>
      <c r="D419" s="67" t="s">
        <v>3935</v>
      </c>
      <c r="E419" s="65" t="s">
        <v>71</v>
      </c>
      <c r="F419" s="73">
        <v>54948400</v>
      </c>
      <c r="G419" s="74"/>
    </row>
    <row r="420" spans="2:7">
      <c r="B420" s="65">
        <v>52</v>
      </c>
      <c r="C420" s="65" t="s">
        <v>3936</v>
      </c>
      <c r="D420" s="67" t="s">
        <v>3937</v>
      </c>
      <c r="E420" s="65" t="s">
        <v>71</v>
      </c>
      <c r="F420" s="73">
        <v>137800000</v>
      </c>
      <c r="G420" s="74"/>
    </row>
    <row r="421" spans="2:7">
      <c r="B421" s="65">
        <v>53</v>
      </c>
      <c r="C421" s="65" t="s">
        <v>2279</v>
      </c>
      <c r="D421" s="67" t="s">
        <v>3938</v>
      </c>
      <c r="E421" s="65" t="s">
        <v>79</v>
      </c>
      <c r="F421" s="73">
        <v>43200</v>
      </c>
      <c r="G421" s="74"/>
    </row>
    <row r="422" spans="2:7">
      <c r="B422" s="65">
        <v>54</v>
      </c>
      <c r="C422" s="65" t="s">
        <v>3939</v>
      </c>
      <c r="D422" s="67" t="s">
        <v>3940</v>
      </c>
      <c r="E422" s="65" t="s">
        <v>79</v>
      </c>
      <c r="F422" s="73">
        <v>53400</v>
      </c>
      <c r="G422" s="74"/>
    </row>
    <row r="423" spans="2:7">
      <c r="B423" s="65">
        <v>55</v>
      </c>
      <c r="C423" s="65" t="s">
        <v>3941</v>
      </c>
      <c r="D423" s="67" t="s">
        <v>3942</v>
      </c>
      <c r="E423" s="65" t="s">
        <v>79</v>
      </c>
      <c r="F423" s="73">
        <v>54100</v>
      </c>
      <c r="G423" s="74"/>
    </row>
    <row r="424" spans="2:7">
      <c r="B424" s="65">
        <v>56</v>
      </c>
      <c r="C424" s="65" t="s">
        <v>3943</v>
      </c>
      <c r="D424" s="67" t="s">
        <v>3944</v>
      </c>
      <c r="E424" s="65" t="s">
        <v>71</v>
      </c>
      <c r="F424" s="73">
        <v>104800</v>
      </c>
      <c r="G424" s="74"/>
    </row>
    <row r="425" spans="2:7">
      <c r="B425" s="65">
        <v>57</v>
      </c>
      <c r="C425" s="65" t="s">
        <v>3945</v>
      </c>
      <c r="D425" s="67" t="s">
        <v>3946</v>
      </c>
      <c r="E425" s="65" t="s">
        <v>19</v>
      </c>
      <c r="F425" s="73">
        <v>1409900</v>
      </c>
      <c r="G425" s="74"/>
    </row>
    <row r="426" spans="2:7">
      <c r="B426" s="65">
        <v>58</v>
      </c>
      <c r="C426" s="65" t="s">
        <v>3947</v>
      </c>
      <c r="D426" s="67" t="s">
        <v>3948</v>
      </c>
      <c r="E426" s="65" t="s">
        <v>26</v>
      </c>
      <c r="F426" s="73">
        <v>27000</v>
      </c>
      <c r="G426" s="74"/>
    </row>
    <row r="427" spans="2:7">
      <c r="B427" s="65">
        <v>59</v>
      </c>
      <c r="C427" s="65" t="s">
        <v>2261</v>
      </c>
      <c r="D427" s="67" t="s">
        <v>18</v>
      </c>
      <c r="E427" s="65" t="s">
        <v>79</v>
      </c>
      <c r="F427" s="73">
        <v>6000</v>
      </c>
      <c r="G427" s="74"/>
    </row>
    <row r="428" spans="2:7">
      <c r="B428" s="65">
        <v>60</v>
      </c>
      <c r="C428" s="65" t="s">
        <v>3949</v>
      </c>
      <c r="D428" s="67" t="s">
        <v>3950</v>
      </c>
      <c r="E428" s="65" t="s">
        <v>79</v>
      </c>
      <c r="F428" s="73">
        <v>14000</v>
      </c>
      <c r="G428" s="74"/>
    </row>
    <row r="429" spans="2:7">
      <c r="B429" s="65">
        <v>61</v>
      </c>
      <c r="C429" s="65" t="s">
        <v>3951</v>
      </c>
      <c r="D429" s="67" t="s">
        <v>3952</v>
      </c>
      <c r="E429" s="65" t="s">
        <v>10</v>
      </c>
      <c r="F429" s="73">
        <v>120200</v>
      </c>
      <c r="G429" s="74"/>
    </row>
    <row r="430" spans="2:7">
      <c r="B430" s="65">
        <v>62</v>
      </c>
      <c r="C430" s="65" t="s">
        <v>3953</v>
      </c>
      <c r="D430" s="67" t="s">
        <v>3954</v>
      </c>
      <c r="E430" s="65" t="s">
        <v>21</v>
      </c>
      <c r="F430" s="73">
        <v>2900</v>
      </c>
      <c r="G430" s="74"/>
    </row>
    <row r="431" spans="2:7">
      <c r="B431" s="65">
        <v>63</v>
      </c>
      <c r="C431" s="65" t="s">
        <v>2183</v>
      </c>
      <c r="D431" s="67" t="s">
        <v>3955</v>
      </c>
      <c r="E431" s="65" t="s">
        <v>21</v>
      </c>
      <c r="F431" s="73">
        <v>2200</v>
      </c>
      <c r="G431" s="74"/>
    </row>
    <row r="432" spans="2:7">
      <c r="B432" s="65">
        <v>64</v>
      </c>
      <c r="C432" s="65" t="s">
        <v>3956</v>
      </c>
      <c r="D432" s="67" t="s">
        <v>3957</v>
      </c>
      <c r="E432" s="65" t="s">
        <v>3958</v>
      </c>
      <c r="F432" s="73">
        <v>800</v>
      </c>
      <c r="G432" s="74"/>
    </row>
    <row r="433" spans="2:7">
      <c r="B433" s="65">
        <v>65</v>
      </c>
      <c r="C433" s="65" t="s">
        <v>3959</v>
      </c>
      <c r="D433" s="67" t="s">
        <v>3960</v>
      </c>
      <c r="E433" s="65" t="s">
        <v>3961</v>
      </c>
      <c r="F433" s="73">
        <v>49800</v>
      </c>
      <c r="G433" s="74"/>
    </row>
    <row r="434" spans="2:7">
      <c r="B434" s="65">
        <v>66</v>
      </c>
      <c r="C434" s="65" t="s">
        <v>3962</v>
      </c>
      <c r="D434" s="67" t="s">
        <v>3963</v>
      </c>
      <c r="E434" s="65" t="s">
        <v>3961</v>
      </c>
      <c r="F434" s="73">
        <v>56300</v>
      </c>
      <c r="G434" s="74"/>
    </row>
    <row r="435" spans="2:7">
      <c r="B435" s="65">
        <v>67</v>
      </c>
      <c r="C435" s="65" t="s">
        <v>3964</v>
      </c>
      <c r="D435" s="67" t="s">
        <v>3965</v>
      </c>
      <c r="E435" s="65" t="s">
        <v>21</v>
      </c>
      <c r="F435" s="73">
        <v>104400</v>
      </c>
      <c r="G435" s="74"/>
    </row>
    <row r="436" spans="2:7">
      <c r="B436" s="65">
        <v>68</v>
      </c>
      <c r="C436" s="65" t="s">
        <v>3966</v>
      </c>
      <c r="D436" s="67" t="s">
        <v>3967</v>
      </c>
      <c r="E436" s="65" t="s">
        <v>21</v>
      </c>
      <c r="F436" s="73">
        <v>124700</v>
      </c>
      <c r="G436" s="74"/>
    </row>
    <row r="437" spans="2:7">
      <c r="B437" s="65">
        <v>69</v>
      </c>
      <c r="C437" s="65" t="s">
        <v>3968</v>
      </c>
      <c r="D437" s="67" t="s">
        <v>3969</v>
      </c>
      <c r="E437" s="65" t="s">
        <v>21</v>
      </c>
      <c r="F437" s="73">
        <v>160000</v>
      </c>
      <c r="G437" s="74"/>
    </row>
    <row r="438" spans="2:7">
      <c r="B438" s="65">
        <v>70</v>
      </c>
      <c r="C438" s="65" t="s">
        <v>3970</v>
      </c>
      <c r="D438" s="67" t="s">
        <v>3971</v>
      </c>
      <c r="E438" s="65" t="s">
        <v>21</v>
      </c>
      <c r="F438" s="73">
        <v>171800</v>
      </c>
      <c r="G438" s="74"/>
    </row>
    <row r="439" spans="2:7">
      <c r="B439" s="65">
        <v>71</v>
      </c>
      <c r="C439" s="65" t="s">
        <v>3972</v>
      </c>
      <c r="D439" s="67" t="s">
        <v>3263</v>
      </c>
      <c r="E439" s="65" t="s">
        <v>48</v>
      </c>
      <c r="F439" s="73">
        <v>110300</v>
      </c>
      <c r="G439" s="74"/>
    </row>
    <row r="440" spans="2:7">
      <c r="B440" s="65">
        <v>72</v>
      </c>
      <c r="C440" s="65" t="s">
        <v>3973</v>
      </c>
      <c r="D440" s="67" t="s">
        <v>3974</v>
      </c>
      <c r="E440" s="65" t="s">
        <v>48</v>
      </c>
      <c r="F440" s="73">
        <v>101700</v>
      </c>
      <c r="G440" s="74"/>
    </row>
    <row r="441" spans="2:7">
      <c r="B441" s="65">
        <v>73</v>
      </c>
      <c r="C441" s="65" t="s">
        <v>3975</v>
      </c>
      <c r="D441" s="67" t="s">
        <v>3976</v>
      </c>
      <c r="E441" s="65" t="s">
        <v>10</v>
      </c>
      <c r="F441" s="73">
        <v>30300</v>
      </c>
      <c r="G441" s="74"/>
    </row>
    <row r="442" spans="2:7">
      <c r="B442" s="65">
        <v>74</v>
      </c>
      <c r="C442" s="65" t="s">
        <v>3977</v>
      </c>
      <c r="D442" s="67" t="s">
        <v>3978</v>
      </c>
      <c r="E442" s="65" t="s">
        <v>26</v>
      </c>
      <c r="F442" s="73">
        <v>271300</v>
      </c>
      <c r="G442" s="74"/>
    </row>
    <row r="443" spans="2:7">
      <c r="B443" s="65">
        <v>75</v>
      </c>
      <c r="C443" s="65" t="s">
        <v>3979</v>
      </c>
      <c r="D443" s="67" t="s">
        <v>3980</v>
      </c>
      <c r="E443" s="65" t="s">
        <v>48</v>
      </c>
      <c r="F443" s="73">
        <v>977800</v>
      </c>
      <c r="G443" s="74"/>
    </row>
    <row r="444" spans="2:7">
      <c r="B444" s="65">
        <v>76</v>
      </c>
      <c r="C444" s="65" t="s">
        <v>3981</v>
      </c>
      <c r="D444" s="67" t="s">
        <v>3982</v>
      </c>
      <c r="E444" s="65" t="s">
        <v>21</v>
      </c>
      <c r="F444" s="73">
        <v>10000</v>
      </c>
      <c r="G444" s="74"/>
    </row>
    <row r="445" spans="2:7">
      <c r="B445" s="65">
        <v>77</v>
      </c>
      <c r="C445" s="65" t="s">
        <v>3983</v>
      </c>
      <c r="D445" s="67" t="s">
        <v>3984</v>
      </c>
      <c r="E445" s="65" t="s">
        <v>21</v>
      </c>
      <c r="F445" s="73">
        <v>8100</v>
      </c>
      <c r="G445" s="74"/>
    </row>
    <row r="446" spans="2:7">
      <c r="B446" s="65">
        <v>78</v>
      </c>
      <c r="C446" s="65" t="s">
        <v>3985</v>
      </c>
      <c r="D446" s="67" t="s">
        <v>3986</v>
      </c>
      <c r="E446" s="65" t="s">
        <v>21</v>
      </c>
      <c r="F446" s="73">
        <v>5900</v>
      </c>
      <c r="G446" s="74"/>
    </row>
    <row r="447" spans="2:7">
      <c r="B447" s="65">
        <v>79</v>
      </c>
      <c r="C447" s="65" t="s">
        <v>2690</v>
      </c>
      <c r="D447" s="67" t="s">
        <v>3987</v>
      </c>
      <c r="E447" s="65" t="s">
        <v>71</v>
      </c>
      <c r="F447" s="73">
        <v>16800</v>
      </c>
      <c r="G447" s="74"/>
    </row>
    <row r="448" spans="2:7">
      <c r="B448" s="65">
        <v>80</v>
      </c>
      <c r="C448" s="65" t="s">
        <v>2319</v>
      </c>
      <c r="D448" s="67" t="s">
        <v>3988</v>
      </c>
      <c r="E448" s="65" t="s">
        <v>71</v>
      </c>
      <c r="F448" s="73">
        <v>16800</v>
      </c>
      <c r="G448" s="74"/>
    </row>
    <row r="449" spans="2:7">
      <c r="B449" s="65">
        <v>81</v>
      </c>
      <c r="C449" s="65" t="s">
        <v>3989</v>
      </c>
      <c r="D449" s="67" t="s">
        <v>3990</v>
      </c>
      <c r="E449" s="65" t="s">
        <v>48</v>
      </c>
      <c r="F449" s="73">
        <v>249500</v>
      </c>
      <c r="G449" s="74"/>
    </row>
    <row r="450" spans="2:7">
      <c r="B450" s="65">
        <v>82</v>
      </c>
      <c r="C450" s="65" t="s">
        <v>3991</v>
      </c>
      <c r="D450" s="67" t="s">
        <v>3992</v>
      </c>
      <c r="E450" s="65" t="s">
        <v>4</v>
      </c>
      <c r="F450" s="73">
        <v>85400</v>
      </c>
      <c r="G450" s="74"/>
    </row>
    <row r="451" spans="2:7">
      <c r="B451" s="65">
        <v>83</v>
      </c>
      <c r="C451" s="65" t="s">
        <v>3993</v>
      </c>
      <c r="D451" s="67" t="s">
        <v>3994</v>
      </c>
      <c r="E451" s="65" t="s">
        <v>4</v>
      </c>
      <c r="F451" s="73">
        <v>92000</v>
      </c>
      <c r="G451" s="74"/>
    </row>
    <row r="452" spans="2:7">
      <c r="B452" s="65">
        <v>84</v>
      </c>
      <c r="C452" s="65" t="s">
        <v>3995</v>
      </c>
      <c r="D452" s="67" t="s">
        <v>3996</v>
      </c>
      <c r="E452" s="65" t="s">
        <v>4</v>
      </c>
      <c r="F452" s="73">
        <v>119800</v>
      </c>
      <c r="G452" s="74"/>
    </row>
    <row r="453" spans="2:7">
      <c r="B453" s="65">
        <v>85</v>
      </c>
      <c r="C453" s="65" t="s">
        <v>3997</v>
      </c>
      <c r="D453" s="67" t="s">
        <v>3998</v>
      </c>
      <c r="E453" s="65" t="s">
        <v>4</v>
      </c>
      <c r="F453" s="73">
        <v>112400</v>
      </c>
      <c r="G453" s="74"/>
    </row>
    <row r="454" spans="2:7">
      <c r="B454" s="65">
        <v>86</v>
      </c>
      <c r="C454" s="65" t="s">
        <v>3999</v>
      </c>
      <c r="D454" s="67" t="s">
        <v>4000</v>
      </c>
      <c r="E454" s="65" t="s">
        <v>4</v>
      </c>
      <c r="F454" s="73">
        <v>116300</v>
      </c>
      <c r="G454" s="74"/>
    </row>
    <row r="455" spans="2:7">
      <c r="B455" s="65">
        <v>87</v>
      </c>
      <c r="C455" s="65" t="s">
        <v>4001</v>
      </c>
      <c r="D455" s="67" t="s">
        <v>4002</v>
      </c>
      <c r="E455" s="65" t="s">
        <v>4</v>
      </c>
      <c r="F455" s="73">
        <v>132500</v>
      </c>
      <c r="G455" s="74"/>
    </row>
    <row r="456" spans="2:7">
      <c r="B456" s="65">
        <v>88</v>
      </c>
      <c r="C456" s="65" t="s">
        <v>4003</v>
      </c>
      <c r="D456" s="67" t="s">
        <v>4004</v>
      </c>
      <c r="E456" s="65" t="s">
        <v>11</v>
      </c>
      <c r="F456" s="73">
        <v>1110900</v>
      </c>
      <c r="G456" s="74"/>
    </row>
    <row r="457" spans="2:7">
      <c r="B457" s="65">
        <v>89</v>
      </c>
      <c r="C457" s="65" t="s">
        <v>4005</v>
      </c>
      <c r="D457" s="67" t="s">
        <v>4006</v>
      </c>
      <c r="E457" s="65" t="s">
        <v>71</v>
      </c>
      <c r="F457" s="73">
        <v>151200</v>
      </c>
      <c r="G457" s="74"/>
    </row>
    <row r="458" spans="2:7">
      <c r="B458" s="65">
        <v>90</v>
      </c>
      <c r="C458" s="65" t="s">
        <v>4007</v>
      </c>
      <c r="D458" s="67" t="s">
        <v>4008</v>
      </c>
      <c r="E458" s="65" t="s">
        <v>11</v>
      </c>
      <c r="F458" s="73">
        <v>215900</v>
      </c>
      <c r="G458" s="74"/>
    </row>
    <row r="459" spans="2:7">
      <c r="B459" s="65">
        <v>91</v>
      </c>
      <c r="C459" s="65" t="s">
        <v>4009</v>
      </c>
      <c r="D459" s="67" t="s">
        <v>4010</v>
      </c>
      <c r="E459" s="65" t="s">
        <v>11</v>
      </c>
      <c r="F459" s="73">
        <v>189800</v>
      </c>
      <c r="G459" s="74"/>
    </row>
    <row r="460" spans="2:7">
      <c r="B460" s="65">
        <v>92</v>
      </c>
      <c r="C460" s="65" t="s">
        <v>4011</v>
      </c>
      <c r="D460" s="67" t="s">
        <v>4012</v>
      </c>
      <c r="E460" s="65" t="s">
        <v>11</v>
      </c>
      <c r="F460" s="73">
        <v>321400</v>
      </c>
      <c r="G460" s="74"/>
    </row>
    <row r="461" spans="2:7">
      <c r="B461" s="65">
        <v>93</v>
      </c>
      <c r="C461" s="65" t="s">
        <v>4013</v>
      </c>
      <c r="D461" s="67" t="s">
        <v>4014</v>
      </c>
      <c r="E461" s="65" t="s">
        <v>11</v>
      </c>
      <c r="F461" s="73">
        <v>322400</v>
      </c>
      <c r="G461" s="74"/>
    </row>
    <row r="462" spans="2:7">
      <c r="B462" s="65">
        <v>94</v>
      </c>
      <c r="C462" s="65" t="s">
        <v>4015</v>
      </c>
      <c r="D462" s="67" t="s">
        <v>4016</v>
      </c>
      <c r="E462" s="65" t="s">
        <v>11</v>
      </c>
      <c r="F462" s="73">
        <v>325400</v>
      </c>
      <c r="G462" s="74"/>
    </row>
    <row r="463" spans="2:7">
      <c r="B463" s="65">
        <v>95</v>
      </c>
      <c r="C463" s="65" t="s">
        <v>2191</v>
      </c>
      <c r="D463" s="67" t="s">
        <v>4017</v>
      </c>
      <c r="E463" s="65" t="s">
        <v>11</v>
      </c>
      <c r="F463" s="73">
        <v>273700</v>
      </c>
      <c r="G463" s="74"/>
    </row>
    <row r="464" spans="2:7">
      <c r="B464" s="65">
        <v>96</v>
      </c>
      <c r="C464" s="65" t="s">
        <v>4018</v>
      </c>
      <c r="D464" s="67" t="s">
        <v>4019</v>
      </c>
      <c r="E464" s="65" t="s">
        <v>11</v>
      </c>
      <c r="F464" s="73">
        <v>216300</v>
      </c>
      <c r="G464" s="74"/>
    </row>
    <row r="465" spans="2:7">
      <c r="B465" s="65">
        <v>97</v>
      </c>
      <c r="C465" s="65" t="s">
        <v>4020</v>
      </c>
      <c r="D465" s="67" t="s">
        <v>4021</v>
      </c>
      <c r="E465" s="65" t="s">
        <v>11</v>
      </c>
      <c r="F465" s="73">
        <v>240800</v>
      </c>
      <c r="G465" s="74"/>
    </row>
    <row r="466" spans="2:7">
      <c r="B466" s="65">
        <v>98</v>
      </c>
      <c r="C466" s="65" t="s">
        <v>2189</v>
      </c>
      <c r="D466" s="67" t="s">
        <v>4022</v>
      </c>
      <c r="E466" s="65" t="s">
        <v>11</v>
      </c>
      <c r="F466" s="73">
        <v>213000</v>
      </c>
      <c r="G466" s="74"/>
    </row>
    <row r="467" spans="2:7">
      <c r="B467" s="65">
        <v>99</v>
      </c>
      <c r="C467" s="65" t="s">
        <v>4023</v>
      </c>
      <c r="D467" s="67" t="s">
        <v>4024</v>
      </c>
      <c r="E467" s="65" t="s">
        <v>67</v>
      </c>
      <c r="F467" s="73">
        <v>11300</v>
      </c>
      <c r="G467" s="74"/>
    </row>
    <row r="468" spans="2:7">
      <c r="B468" s="65">
        <v>100</v>
      </c>
      <c r="C468" s="65" t="s">
        <v>4025</v>
      </c>
      <c r="D468" s="67" t="s">
        <v>4026</v>
      </c>
      <c r="E468" s="65" t="s">
        <v>10</v>
      </c>
      <c r="F468" s="73">
        <v>13300</v>
      </c>
      <c r="G468" s="74"/>
    </row>
    <row r="469" spans="2:7">
      <c r="B469" s="65">
        <v>101</v>
      </c>
      <c r="C469" s="65" t="s">
        <v>4027</v>
      </c>
      <c r="D469" s="67" t="s">
        <v>4028</v>
      </c>
      <c r="E469" s="65" t="s">
        <v>10</v>
      </c>
      <c r="F469" s="73">
        <v>2100</v>
      </c>
      <c r="G469" s="74"/>
    </row>
    <row r="470" spans="2:7">
      <c r="B470" s="65">
        <v>102</v>
      </c>
      <c r="C470" s="65" t="s">
        <v>4029</v>
      </c>
      <c r="D470" s="67" t="s">
        <v>4030</v>
      </c>
      <c r="E470" s="65" t="s">
        <v>10</v>
      </c>
      <c r="F470" s="73">
        <v>1400</v>
      </c>
      <c r="G470" s="74"/>
    </row>
    <row r="471" spans="2:7">
      <c r="B471" s="65">
        <v>103</v>
      </c>
      <c r="C471" s="65" t="s">
        <v>4031</v>
      </c>
      <c r="D471" s="67" t="s">
        <v>4032</v>
      </c>
      <c r="E471" s="65" t="s">
        <v>25</v>
      </c>
      <c r="F471" s="73">
        <v>13500</v>
      </c>
      <c r="G471" s="74"/>
    </row>
    <row r="472" spans="2:7">
      <c r="B472" s="65">
        <v>104</v>
      </c>
      <c r="C472" s="65" t="s">
        <v>4033</v>
      </c>
      <c r="D472" s="67" t="s">
        <v>4034</v>
      </c>
      <c r="E472" s="65" t="s">
        <v>11</v>
      </c>
      <c r="F472" s="73">
        <v>293500</v>
      </c>
      <c r="G472" s="74"/>
    </row>
    <row r="473" spans="2:7">
      <c r="B473" s="65">
        <v>105</v>
      </c>
      <c r="C473" s="65" t="s">
        <v>4035</v>
      </c>
      <c r="D473" s="67" t="s">
        <v>4036</v>
      </c>
      <c r="E473" s="65" t="s">
        <v>11</v>
      </c>
      <c r="F473" s="73">
        <v>268700</v>
      </c>
      <c r="G473" s="74"/>
    </row>
    <row r="474" spans="2:7">
      <c r="B474" s="65">
        <v>106</v>
      </c>
      <c r="C474" s="65" t="s">
        <v>4037</v>
      </c>
      <c r="D474" s="67" t="s">
        <v>4038</v>
      </c>
      <c r="E474" s="65" t="s">
        <v>25</v>
      </c>
      <c r="F474" s="73">
        <v>1700</v>
      </c>
      <c r="G474" s="74"/>
    </row>
    <row r="475" spans="2:7">
      <c r="B475" s="65">
        <v>107</v>
      </c>
      <c r="C475" s="65" t="s">
        <v>4039</v>
      </c>
      <c r="D475" s="67" t="s">
        <v>4040</v>
      </c>
      <c r="E475" s="65" t="s">
        <v>11</v>
      </c>
      <c r="F475" s="73">
        <v>269900</v>
      </c>
      <c r="G475" s="74"/>
    </row>
    <row r="476" spans="2:7">
      <c r="B476" s="65">
        <v>108</v>
      </c>
      <c r="C476" s="65" t="s">
        <v>2716</v>
      </c>
      <c r="D476" s="67" t="s">
        <v>4041</v>
      </c>
      <c r="E476" s="65" t="s">
        <v>11</v>
      </c>
      <c r="F476" s="73">
        <v>4771800</v>
      </c>
      <c r="G476" s="74"/>
    </row>
    <row r="477" spans="2:7">
      <c r="B477" s="65">
        <v>109</v>
      </c>
      <c r="C477" s="65" t="s">
        <v>4042</v>
      </c>
      <c r="D477" s="67" t="s">
        <v>4043</v>
      </c>
      <c r="E477" s="65" t="s">
        <v>10</v>
      </c>
      <c r="F477" s="73">
        <v>30000</v>
      </c>
      <c r="G477" s="74"/>
    </row>
    <row r="478" spans="2:7">
      <c r="B478" s="65">
        <v>110</v>
      </c>
      <c r="C478" s="65" t="s">
        <v>4044</v>
      </c>
      <c r="D478" s="67" t="s">
        <v>4045</v>
      </c>
      <c r="E478" s="65" t="s">
        <v>4</v>
      </c>
      <c r="F478" s="73">
        <v>81400</v>
      </c>
      <c r="G478" s="74"/>
    </row>
    <row r="479" spans="2:7">
      <c r="B479" s="65">
        <v>111</v>
      </c>
      <c r="C479" s="65" t="s">
        <v>4046</v>
      </c>
      <c r="D479" s="67" t="s">
        <v>4047</v>
      </c>
      <c r="E479" s="65" t="s">
        <v>8</v>
      </c>
      <c r="F479" s="73">
        <v>12100</v>
      </c>
      <c r="G479" s="74"/>
    </row>
    <row r="480" spans="2:7">
      <c r="B480" s="65">
        <v>112</v>
      </c>
      <c r="C480" s="65" t="s">
        <v>4048</v>
      </c>
      <c r="D480" s="67" t="s">
        <v>4049</v>
      </c>
      <c r="E480" s="65" t="s">
        <v>10</v>
      </c>
      <c r="F480" s="73">
        <v>30300</v>
      </c>
      <c r="G480" s="74"/>
    </row>
    <row r="481" spans="2:7">
      <c r="B481" s="65">
        <v>113</v>
      </c>
      <c r="C481" s="65" t="s">
        <v>4050</v>
      </c>
      <c r="D481" s="67" t="s">
        <v>4051</v>
      </c>
      <c r="E481" s="65" t="s">
        <v>67</v>
      </c>
      <c r="F481" s="73">
        <v>26800</v>
      </c>
      <c r="G481" s="74"/>
    </row>
    <row r="482" spans="2:7">
      <c r="B482" s="65">
        <v>114</v>
      </c>
      <c r="C482" s="65" t="s">
        <v>4052</v>
      </c>
      <c r="D482" s="67" t="s">
        <v>4053</v>
      </c>
      <c r="E482" s="65" t="s">
        <v>4054</v>
      </c>
      <c r="F482" s="73">
        <v>87900</v>
      </c>
      <c r="G482" s="74"/>
    </row>
    <row r="483" spans="2:7">
      <c r="B483" s="65">
        <v>115</v>
      </c>
      <c r="C483" s="65" t="s">
        <v>4055</v>
      </c>
      <c r="D483" s="67" t="s">
        <v>4056</v>
      </c>
      <c r="E483" s="65" t="s">
        <v>71</v>
      </c>
      <c r="F483" s="73">
        <v>80300</v>
      </c>
      <c r="G483" s="74"/>
    </row>
    <row r="484" spans="2:7">
      <c r="B484" s="65">
        <v>116</v>
      </c>
      <c r="C484" s="65" t="s">
        <v>4057</v>
      </c>
      <c r="D484" s="67" t="s">
        <v>4058</v>
      </c>
      <c r="E484" s="65" t="s">
        <v>71</v>
      </c>
      <c r="F484" s="73">
        <v>317100</v>
      </c>
      <c r="G484" s="74"/>
    </row>
    <row r="485" spans="2:7">
      <c r="B485" s="65">
        <v>117</v>
      </c>
      <c r="C485" s="65" t="s">
        <v>4059</v>
      </c>
      <c r="D485" s="67" t="s">
        <v>4060</v>
      </c>
      <c r="E485" s="65" t="s">
        <v>10</v>
      </c>
      <c r="F485" s="73">
        <v>29200</v>
      </c>
      <c r="G485" s="74"/>
    </row>
    <row r="486" spans="2:7">
      <c r="B486" s="65">
        <v>118</v>
      </c>
      <c r="C486" s="65" t="s">
        <v>4061</v>
      </c>
      <c r="D486" s="67" t="s">
        <v>4062</v>
      </c>
      <c r="E486" s="65" t="s">
        <v>10</v>
      </c>
      <c r="F486" s="73">
        <v>27900</v>
      </c>
      <c r="G486" s="74"/>
    </row>
    <row r="487" spans="2:7">
      <c r="B487" s="65">
        <v>119</v>
      </c>
      <c r="C487" s="65" t="s">
        <v>4063</v>
      </c>
      <c r="D487" s="67" t="s">
        <v>4064</v>
      </c>
      <c r="E487" s="65" t="s">
        <v>71</v>
      </c>
      <c r="F487" s="73">
        <v>1350000</v>
      </c>
      <c r="G487" s="74"/>
    </row>
    <row r="488" spans="2:7">
      <c r="B488" s="65">
        <v>120</v>
      </c>
      <c r="C488" s="65" t="s">
        <v>4065</v>
      </c>
      <c r="D488" s="67" t="s">
        <v>4066</v>
      </c>
      <c r="E488" s="65" t="s">
        <v>8</v>
      </c>
      <c r="F488" s="73">
        <v>88100</v>
      </c>
      <c r="G488" s="74"/>
    </row>
    <row r="489" spans="2:7">
      <c r="B489" s="65">
        <v>121</v>
      </c>
      <c r="C489" s="65" t="s">
        <v>4067</v>
      </c>
      <c r="D489" s="67" t="s">
        <v>4068</v>
      </c>
      <c r="E489" s="65" t="s">
        <v>26</v>
      </c>
      <c r="F489" s="73">
        <v>86000</v>
      </c>
      <c r="G489" s="74"/>
    </row>
    <row r="490" spans="2:7">
      <c r="B490" s="65">
        <v>122</v>
      </c>
      <c r="C490" s="65" t="s">
        <v>4069</v>
      </c>
      <c r="D490" s="67" t="s">
        <v>4070</v>
      </c>
      <c r="E490" s="65" t="s">
        <v>26</v>
      </c>
      <c r="F490" s="73">
        <v>135600</v>
      </c>
      <c r="G490" s="74"/>
    </row>
    <row r="491" spans="2:7">
      <c r="B491" s="65">
        <v>123</v>
      </c>
      <c r="C491" s="65" t="s">
        <v>4071</v>
      </c>
      <c r="D491" s="67" t="s">
        <v>4072</v>
      </c>
      <c r="E491" s="65" t="s">
        <v>48</v>
      </c>
      <c r="F491" s="73">
        <v>64800</v>
      </c>
      <c r="G491" s="74"/>
    </row>
    <row r="492" spans="2:7">
      <c r="B492" s="65">
        <v>124</v>
      </c>
      <c r="C492" s="65" t="s">
        <v>4073</v>
      </c>
      <c r="D492" s="67" t="s">
        <v>4074</v>
      </c>
      <c r="E492" s="65" t="s">
        <v>26</v>
      </c>
      <c r="F492" s="73">
        <v>78100</v>
      </c>
      <c r="G492" s="74"/>
    </row>
    <row r="493" spans="2:7">
      <c r="B493" s="65">
        <v>125</v>
      </c>
      <c r="C493" s="65" t="s">
        <v>4075</v>
      </c>
      <c r="D493" s="67" t="s">
        <v>4076</v>
      </c>
      <c r="E493" s="65" t="s">
        <v>70</v>
      </c>
      <c r="F493" s="73">
        <v>69700</v>
      </c>
      <c r="G493" s="74"/>
    </row>
    <row r="494" spans="2:7">
      <c r="B494" s="65">
        <v>126</v>
      </c>
      <c r="C494" s="65" t="s">
        <v>4077</v>
      </c>
      <c r="D494" s="67" t="s">
        <v>4078</v>
      </c>
      <c r="E494" s="65" t="s">
        <v>10</v>
      </c>
      <c r="F494" s="73">
        <v>21500</v>
      </c>
      <c r="G494" s="74"/>
    </row>
    <row r="495" spans="2:7">
      <c r="B495" s="65">
        <v>127</v>
      </c>
      <c r="C495" s="65" t="s">
        <v>4079</v>
      </c>
      <c r="D495" s="67" t="s">
        <v>2681</v>
      </c>
      <c r="E495" s="65" t="s">
        <v>10</v>
      </c>
      <c r="F495" s="73">
        <v>13100</v>
      </c>
      <c r="G495" s="74"/>
    </row>
    <row r="496" spans="2:7">
      <c r="B496" s="65">
        <v>128</v>
      </c>
      <c r="C496" s="65" t="s">
        <v>2686</v>
      </c>
      <c r="D496" s="67" t="s">
        <v>4080</v>
      </c>
      <c r="E496" s="65" t="s">
        <v>10</v>
      </c>
      <c r="F496" s="73">
        <v>43800</v>
      </c>
      <c r="G496" s="74"/>
    </row>
    <row r="497" spans="2:7">
      <c r="B497" s="65">
        <v>129</v>
      </c>
      <c r="C497" s="65" t="s">
        <v>4081</v>
      </c>
      <c r="D497" s="67" t="s">
        <v>4082</v>
      </c>
      <c r="E497" s="65" t="s">
        <v>48</v>
      </c>
      <c r="F497" s="73">
        <v>1135600</v>
      </c>
      <c r="G497" s="74"/>
    </row>
    <row r="498" spans="2:7">
      <c r="B498" s="65">
        <v>130</v>
      </c>
      <c r="C498" s="65" t="s">
        <v>4083</v>
      </c>
      <c r="D498" s="67" t="s">
        <v>4084</v>
      </c>
      <c r="E498" s="65" t="s">
        <v>71</v>
      </c>
      <c r="F498" s="73">
        <v>72500</v>
      </c>
      <c r="G498" s="74"/>
    </row>
    <row r="499" spans="2:7">
      <c r="B499" s="65">
        <v>131</v>
      </c>
      <c r="C499" s="65" t="s">
        <v>4085</v>
      </c>
      <c r="D499" s="67" t="s">
        <v>4086</v>
      </c>
      <c r="E499" s="65" t="s">
        <v>8</v>
      </c>
      <c r="F499" s="73">
        <v>80300</v>
      </c>
      <c r="G499" s="74"/>
    </row>
    <row r="500" spans="2:7">
      <c r="B500" s="65">
        <v>132</v>
      </c>
      <c r="C500" s="65" t="s">
        <v>2343</v>
      </c>
      <c r="D500" s="67" t="s">
        <v>2380</v>
      </c>
      <c r="E500" s="65" t="s">
        <v>10</v>
      </c>
      <c r="F500" s="73">
        <v>13300</v>
      </c>
      <c r="G500" s="74"/>
    </row>
    <row r="501" spans="2:7">
      <c r="B501" s="65">
        <v>133</v>
      </c>
      <c r="C501" s="65" t="s">
        <v>108</v>
      </c>
      <c r="D501" s="67" t="s">
        <v>107</v>
      </c>
      <c r="E501" s="65" t="s">
        <v>48</v>
      </c>
      <c r="F501" s="73">
        <v>148400</v>
      </c>
      <c r="G501" s="74"/>
    </row>
    <row r="502" spans="2:7">
      <c r="B502" s="65">
        <v>134</v>
      </c>
      <c r="C502" s="65" t="s">
        <v>2159</v>
      </c>
      <c r="D502" s="67" t="s">
        <v>47</v>
      </c>
      <c r="E502" s="65" t="s">
        <v>48</v>
      </c>
      <c r="F502" s="73">
        <v>6871700</v>
      </c>
      <c r="G502" s="74"/>
    </row>
    <row r="503" spans="2:7">
      <c r="B503" s="65">
        <v>135</v>
      </c>
      <c r="C503" s="65" t="s">
        <v>2161</v>
      </c>
      <c r="D503" s="67" t="s">
        <v>2160</v>
      </c>
      <c r="E503" s="65" t="s">
        <v>67</v>
      </c>
      <c r="F503" s="73">
        <v>14500</v>
      </c>
      <c r="G503" s="74"/>
    </row>
    <row r="504" spans="2:7">
      <c r="B504" s="65">
        <v>136</v>
      </c>
      <c r="C504" s="65" t="s">
        <v>2165</v>
      </c>
      <c r="D504" s="67" t="s">
        <v>2164</v>
      </c>
      <c r="E504" s="65" t="s">
        <v>4087</v>
      </c>
      <c r="F504" s="73">
        <v>11900</v>
      </c>
      <c r="G504" s="74"/>
    </row>
    <row r="505" spans="2:7">
      <c r="B505" s="65">
        <v>137</v>
      </c>
      <c r="C505" s="65" t="s">
        <v>2173</v>
      </c>
      <c r="D505" s="67" t="s">
        <v>2172</v>
      </c>
      <c r="E505" s="65" t="s">
        <v>4</v>
      </c>
      <c r="F505" s="73">
        <v>62100</v>
      </c>
      <c r="G505" s="74"/>
    </row>
    <row r="506" spans="2:7">
      <c r="B506" s="65">
        <v>138</v>
      </c>
      <c r="C506" s="65" t="s">
        <v>2175</v>
      </c>
      <c r="D506" s="67" t="s">
        <v>2174</v>
      </c>
      <c r="E506" s="65" t="s">
        <v>26</v>
      </c>
      <c r="F506" s="73">
        <v>141000</v>
      </c>
      <c r="G506" s="74"/>
    </row>
    <row r="507" spans="2:7">
      <c r="B507" s="65">
        <v>139</v>
      </c>
      <c r="C507" s="65" t="s">
        <v>2177</v>
      </c>
      <c r="D507" s="67" t="s">
        <v>2176</v>
      </c>
      <c r="E507" s="65" t="s">
        <v>4</v>
      </c>
      <c r="F507" s="73">
        <v>225700</v>
      </c>
      <c r="G507" s="74"/>
    </row>
    <row r="508" spans="2:7">
      <c r="B508" s="65">
        <v>140</v>
      </c>
      <c r="C508" s="65" t="s">
        <v>2194</v>
      </c>
      <c r="D508" s="67" t="s">
        <v>2193</v>
      </c>
      <c r="E508" s="65" t="s">
        <v>38</v>
      </c>
      <c r="F508" s="73">
        <v>1572600</v>
      </c>
      <c r="G508" s="74"/>
    </row>
    <row r="509" spans="2:7">
      <c r="B509" s="65">
        <v>141</v>
      </c>
      <c r="C509" s="65" t="s">
        <v>2196</v>
      </c>
      <c r="D509" s="67" t="s">
        <v>2195</v>
      </c>
      <c r="E509" s="65" t="s">
        <v>68</v>
      </c>
      <c r="F509" s="73">
        <v>551200</v>
      </c>
      <c r="G509" s="74"/>
    </row>
    <row r="510" spans="2:7">
      <c r="B510" s="65">
        <v>142</v>
      </c>
      <c r="C510" s="65" t="s">
        <v>2203</v>
      </c>
      <c r="D510" s="67" t="s">
        <v>28</v>
      </c>
      <c r="E510" s="65" t="s">
        <v>48</v>
      </c>
      <c r="F510" s="73">
        <v>40400</v>
      </c>
      <c r="G510" s="74"/>
    </row>
    <row r="511" spans="2:7">
      <c r="B511" s="65">
        <v>143</v>
      </c>
      <c r="C511" s="65" t="s">
        <v>2217</v>
      </c>
      <c r="D511" s="67" t="s">
        <v>2216</v>
      </c>
      <c r="E511" s="65" t="s">
        <v>67</v>
      </c>
      <c r="F511" s="73">
        <v>21400</v>
      </c>
      <c r="G511" s="74"/>
    </row>
    <row r="512" spans="2:7">
      <c r="B512" s="65">
        <v>144</v>
      </c>
      <c r="C512" s="65" t="s">
        <v>2220</v>
      </c>
      <c r="D512" s="67" t="s">
        <v>2219</v>
      </c>
      <c r="E512" s="65" t="s">
        <v>25</v>
      </c>
      <c r="F512" s="73">
        <v>159800</v>
      </c>
      <c r="G512" s="74"/>
    </row>
    <row r="513" spans="2:7">
      <c r="B513" s="65">
        <v>145</v>
      </c>
      <c r="C513" s="65" t="s">
        <v>2223</v>
      </c>
      <c r="D513" s="67" t="s">
        <v>2222</v>
      </c>
      <c r="E513" s="65" t="s">
        <v>21</v>
      </c>
      <c r="F513" s="73">
        <v>203300</v>
      </c>
      <c r="G513" s="74"/>
    </row>
    <row r="514" spans="2:7">
      <c r="B514" s="65">
        <v>146</v>
      </c>
      <c r="C514" s="65" t="s">
        <v>2225</v>
      </c>
      <c r="D514" s="67" t="s">
        <v>2224</v>
      </c>
      <c r="E514" s="65" t="s">
        <v>21</v>
      </c>
      <c r="F514" s="73">
        <v>264200</v>
      </c>
      <c r="G514" s="74"/>
    </row>
    <row r="515" spans="2:7">
      <c r="B515" s="65">
        <v>147</v>
      </c>
      <c r="C515" s="65" t="s">
        <v>2227</v>
      </c>
      <c r="D515" s="67" t="s">
        <v>2226</v>
      </c>
      <c r="E515" s="65" t="s">
        <v>21</v>
      </c>
      <c r="F515" s="73">
        <v>291500</v>
      </c>
      <c r="G515" s="74"/>
    </row>
    <row r="516" spans="2:7">
      <c r="B516" s="65">
        <v>148</v>
      </c>
      <c r="C516" s="65" t="s">
        <v>2246</v>
      </c>
      <c r="D516" s="67" t="s">
        <v>2245</v>
      </c>
      <c r="E516" s="65" t="s">
        <v>48</v>
      </c>
      <c r="F516" s="73">
        <v>390600</v>
      </c>
      <c r="G516" s="74"/>
    </row>
    <row r="517" spans="2:7">
      <c r="B517" s="65">
        <v>149</v>
      </c>
      <c r="C517" s="65" t="s">
        <v>2248</v>
      </c>
      <c r="D517" s="67" t="s">
        <v>2247</v>
      </c>
      <c r="E517" s="65" t="s">
        <v>10</v>
      </c>
      <c r="F517" s="73">
        <v>16200</v>
      </c>
      <c r="G517" s="74"/>
    </row>
    <row r="518" spans="2:7">
      <c r="B518" s="65">
        <v>150</v>
      </c>
      <c r="C518" s="65" t="s">
        <v>2251</v>
      </c>
      <c r="D518" s="67" t="s">
        <v>2250</v>
      </c>
      <c r="E518" s="65" t="s">
        <v>38</v>
      </c>
      <c r="F518" s="73">
        <v>213400</v>
      </c>
      <c r="G518" s="74"/>
    </row>
    <row r="519" spans="2:7">
      <c r="B519" s="65">
        <v>151</v>
      </c>
      <c r="C519" s="65" t="s">
        <v>2270</v>
      </c>
      <c r="D519" s="67" t="s">
        <v>2269</v>
      </c>
      <c r="E519" s="65" t="s">
        <v>10</v>
      </c>
      <c r="F519" s="73">
        <v>4300</v>
      </c>
      <c r="G519" s="74"/>
    </row>
    <row r="520" spans="2:7">
      <c r="B520" s="65">
        <v>152</v>
      </c>
      <c r="C520" s="65" t="s">
        <v>2272</v>
      </c>
      <c r="D520" s="67" t="s">
        <v>2271</v>
      </c>
      <c r="E520" s="65" t="s">
        <v>10</v>
      </c>
      <c r="F520" s="73">
        <v>1100</v>
      </c>
      <c r="G520" s="74"/>
    </row>
    <row r="521" spans="2:7">
      <c r="B521" s="65">
        <v>153</v>
      </c>
      <c r="C521" s="65" t="s">
        <v>2284</v>
      </c>
      <c r="D521" s="67" t="s">
        <v>2283</v>
      </c>
      <c r="E521" s="65" t="s">
        <v>10</v>
      </c>
      <c r="F521" s="73">
        <v>16200</v>
      </c>
      <c r="G521" s="74"/>
    </row>
    <row r="522" spans="2:7">
      <c r="B522" s="65">
        <v>154</v>
      </c>
      <c r="C522" s="65" t="s">
        <v>2292</v>
      </c>
      <c r="D522" s="67" t="s">
        <v>2291</v>
      </c>
      <c r="E522" s="65" t="s">
        <v>21</v>
      </c>
      <c r="F522" s="73">
        <v>16300</v>
      </c>
      <c r="G522" s="74"/>
    </row>
    <row r="523" spans="2:7">
      <c r="B523" s="65">
        <v>155</v>
      </c>
      <c r="C523" s="65" t="s">
        <v>2294</v>
      </c>
      <c r="D523" s="67" t="s">
        <v>2293</v>
      </c>
      <c r="E523" s="65" t="s">
        <v>21</v>
      </c>
      <c r="F523" s="73">
        <v>12900</v>
      </c>
      <c r="G523" s="74"/>
    </row>
    <row r="524" spans="2:7">
      <c r="B524" s="65">
        <v>156</v>
      </c>
      <c r="C524" s="65" t="s">
        <v>2296</v>
      </c>
      <c r="D524" s="67" t="s">
        <v>2295</v>
      </c>
      <c r="E524" s="65" t="s">
        <v>58</v>
      </c>
      <c r="F524" s="73">
        <v>1100</v>
      </c>
      <c r="G524" s="74"/>
    </row>
    <row r="525" spans="2:7">
      <c r="B525" s="65">
        <v>157</v>
      </c>
      <c r="C525" s="65" t="s">
        <v>2298</v>
      </c>
      <c r="D525" s="67" t="s">
        <v>2297</v>
      </c>
      <c r="E525" s="65" t="s">
        <v>26</v>
      </c>
      <c r="F525" s="73">
        <v>227800</v>
      </c>
      <c r="G525" s="74"/>
    </row>
    <row r="526" spans="2:7">
      <c r="B526" s="65">
        <v>158</v>
      </c>
      <c r="C526" s="65" t="s">
        <v>2300</v>
      </c>
      <c r="D526" s="67" t="s">
        <v>2299</v>
      </c>
      <c r="E526" s="65" t="s">
        <v>26</v>
      </c>
      <c r="F526" s="73">
        <v>236400</v>
      </c>
      <c r="G526" s="74"/>
    </row>
    <row r="527" spans="2:7">
      <c r="B527" s="65">
        <v>159</v>
      </c>
      <c r="C527" s="65" t="s">
        <v>2302</v>
      </c>
      <c r="D527" s="67" t="s">
        <v>2301</v>
      </c>
      <c r="E527" s="65" t="s">
        <v>26</v>
      </c>
      <c r="F527" s="73">
        <v>179000</v>
      </c>
      <c r="G527" s="74"/>
    </row>
    <row r="528" spans="2:7">
      <c r="B528" s="65">
        <v>160</v>
      </c>
      <c r="C528" s="65" t="s">
        <v>2305</v>
      </c>
      <c r="D528" s="67" t="s">
        <v>2304</v>
      </c>
      <c r="E528" s="65" t="s">
        <v>26</v>
      </c>
      <c r="F528" s="73">
        <v>240800</v>
      </c>
      <c r="G528" s="74"/>
    </row>
    <row r="529" spans="2:7">
      <c r="B529" s="65">
        <v>161</v>
      </c>
      <c r="C529" s="65" t="s">
        <v>2307</v>
      </c>
      <c r="D529" s="67" t="s">
        <v>2306</v>
      </c>
      <c r="E529" s="65" t="s">
        <v>21</v>
      </c>
      <c r="F529" s="73">
        <v>59500</v>
      </c>
      <c r="G529" s="74"/>
    </row>
    <row r="530" spans="2:7">
      <c r="B530" s="65">
        <v>162</v>
      </c>
      <c r="C530" s="65" t="s">
        <v>2308</v>
      </c>
      <c r="D530" s="67" t="s">
        <v>39</v>
      </c>
      <c r="E530" s="65" t="s">
        <v>70</v>
      </c>
      <c r="F530" s="73">
        <v>1700</v>
      </c>
      <c r="G530" s="74"/>
    </row>
    <row r="531" spans="2:7">
      <c r="B531" s="65">
        <v>163</v>
      </c>
      <c r="C531" s="65" t="s">
        <v>2310</v>
      </c>
      <c r="D531" s="67" t="s">
        <v>2309</v>
      </c>
      <c r="E531" s="65" t="s">
        <v>4088</v>
      </c>
      <c r="F531" s="73">
        <v>53300</v>
      </c>
      <c r="G531" s="74"/>
    </row>
    <row r="532" spans="2:7">
      <c r="B532" s="65">
        <v>164</v>
      </c>
      <c r="C532" s="65" t="s">
        <v>2312</v>
      </c>
      <c r="D532" s="67" t="s">
        <v>2311</v>
      </c>
      <c r="E532" s="65" t="s">
        <v>21</v>
      </c>
      <c r="F532" s="73">
        <v>10700</v>
      </c>
      <c r="G532" s="74"/>
    </row>
    <row r="533" spans="2:7">
      <c r="B533" s="65">
        <v>165</v>
      </c>
      <c r="C533" s="65" t="s">
        <v>2315</v>
      </c>
      <c r="D533" s="67" t="s">
        <v>2314</v>
      </c>
      <c r="E533" s="65" t="s">
        <v>21</v>
      </c>
      <c r="F533" s="73">
        <v>68700</v>
      </c>
      <c r="G533" s="74"/>
    </row>
    <row r="534" spans="2:7">
      <c r="B534" s="65">
        <v>166</v>
      </c>
      <c r="C534" s="65" t="s">
        <v>4089</v>
      </c>
      <c r="D534" s="67" t="s">
        <v>4090</v>
      </c>
      <c r="E534" s="65" t="s">
        <v>10</v>
      </c>
      <c r="F534" s="73">
        <v>14900</v>
      </c>
      <c r="G534" s="74"/>
    </row>
    <row r="535" spans="2:7">
      <c r="B535" s="65">
        <v>167</v>
      </c>
      <c r="C535" s="65" t="s">
        <v>4091</v>
      </c>
      <c r="D535" s="67" t="s">
        <v>4092</v>
      </c>
      <c r="E535" s="65" t="s">
        <v>48</v>
      </c>
      <c r="F535" s="73">
        <v>15782500</v>
      </c>
      <c r="G535" s="74"/>
    </row>
    <row r="536" spans="2:7">
      <c r="B536" s="65">
        <v>168</v>
      </c>
      <c r="C536" s="65" t="s">
        <v>2317</v>
      </c>
      <c r="D536" s="67" t="s">
        <v>2316</v>
      </c>
      <c r="E536" s="65" t="s">
        <v>26</v>
      </c>
      <c r="F536" s="73">
        <v>81000</v>
      </c>
      <c r="G536" s="74"/>
    </row>
    <row r="537" spans="2:7">
      <c r="B537" s="65">
        <v>169</v>
      </c>
      <c r="C537" s="65" t="s">
        <v>2323</v>
      </c>
      <c r="D537" s="67" t="s">
        <v>2322</v>
      </c>
      <c r="E537" s="65" t="s">
        <v>26</v>
      </c>
      <c r="F537" s="73">
        <v>133400</v>
      </c>
      <c r="G537" s="74"/>
    </row>
    <row r="538" spans="2:7">
      <c r="B538" s="65">
        <v>170</v>
      </c>
      <c r="C538" s="65" t="s">
        <v>2328</v>
      </c>
      <c r="D538" s="67" t="s">
        <v>2327</v>
      </c>
      <c r="E538" s="65" t="s">
        <v>4093</v>
      </c>
      <c r="F538" s="73">
        <v>24800</v>
      </c>
      <c r="G538" s="74"/>
    </row>
    <row r="539" spans="2:7">
      <c r="B539" s="65">
        <v>171</v>
      </c>
      <c r="C539" s="65" t="s">
        <v>2330</v>
      </c>
      <c r="D539" s="67" t="s">
        <v>2329</v>
      </c>
      <c r="E539" s="65" t="s">
        <v>13</v>
      </c>
      <c r="F539" s="73">
        <v>54300</v>
      </c>
      <c r="G539" s="74"/>
    </row>
    <row r="540" spans="2:7">
      <c r="B540" s="65">
        <v>172</v>
      </c>
      <c r="C540" s="65" t="s">
        <v>2337</v>
      </c>
      <c r="D540" s="67" t="s">
        <v>2336</v>
      </c>
      <c r="E540" s="65" t="s">
        <v>3</v>
      </c>
      <c r="F540" s="73">
        <v>75600</v>
      </c>
      <c r="G540" s="74"/>
    </row>
    <row r="541" spans="2:7">
      <c r="B541" s="65">
        <v>173</v>
      </c>
      <c r="C541" s="65" t="s">
        <v>2339</v>
      </c>
      <c r="D541" s="67" t="s">
        <v>2338</v>
      </c>
      <c r="E541" s="65" t="s">
        <v>3</v>
      </c>
      <c r="F541" s="73">
        <v>23900</v>
      </c>
      <c r="G541" s="74"/>
    </row>
    <row r="542" spans="2:7">
      <c r="B542" s="65">
        <v>174</v>
      </c>
      <c r="C542" s="65" t="s">
        <v>4094</v>
      </c>
      <c r="D542" s="67" t="s">
        <v>2344</v>
      </c>
      <c r="E542" s="65" t="s">
        <v>48</v>
      </c>
      <c r="F542" s="73">
        <v>107200</v>
      </c>
      <c r="G542" s="74"/>
    </row>
    <row r="543" spans="2:7">
      <c r="B543" s="65">
        <v>175</v>
      </c>
      <c r="C543" s="65" t="s">
        <v>2347</v>
      </c>
      <c r="D543" s="67" t="s">
        <v>2346</v>
      </c>
      <c r="E543" s="65" t="s">
        <v>10</v>
      </c>
      <c r="F543" s="73">
        <v>16200</v>
      </c>
      <c r="G543" s="74"/>
    </row>
    <row r="544" spans="2:7">
      <c r="B544" s="65">
        <v>176</v>
      </c>
      <c r="C544" s="65" t="s">
        <v>4095</v>
      </c>
      <c r="D544" s="67" t="s">
        <v>2348</v>
      </c>
      <c r="E544" s="65" t="s">
        <v>48</v>
      </c>
      <c r="F544" s="73">
        <v>97700</v>
      </c>
      <c r="G544" s="74"/>
    </row>
    <row r="545" spans="2:7">
      <c r="B545" s="65">
        <v>177</v>
      </c>
      <c r="C545" s="65" t="s">
        <v>4096</v>
      </c>
      <c r="D545" s="67" t="s">
        <v>2350</v>
      </c>
      <c r="E545" s="65" t="s">
        <v>48</v>
      </c>
      <c r="F545" s="73">
        <v>87600</v>
      </c>
      <c r="G545" s="74"/>
    </row>
    <row r="546" spans="2:7">
      <c r="B546" s="65">
        <v>178</v>
      </c>
      <c r="C546" s="65" t="s">
        <v>2353</v>
      </c>
      <c r="D546" s="67" t="s">
        <v>2352</v>
      </c>
      <c r="E546" s="65" t="s">
        <v>48</v>
      </c>
      <c r="F546" s="73">
        <v>7600</v>
      </c>
      <c r="G546" s="74"/>
    </row>
    <row r="547" spans="2:7">
      <c r="B547" s="65">
        <v>179</v>
      </c>
      <c r="C547" s="65" t="s">
        <v>2355</v>
      </c>
      <c r="D547" s="67" t="s">
        <v>2354</v>
      </c>
      <c r="E547" s="65" t="s">
        <v>48</v>
      </c>
      <c r="F547" s="73">
        <v>8800</v>
      </c>
      <c r="G547" s="74"/>
    </row>
    <row r="548" spans="2:7">
      <c r="B548" s="65">
        <v>180</v>
      </c>
      <c r="C548" s="65" t="s">
        <v>2357</v>
      </c>
      <c r="D548" s="67" t="s">
        <v>2356</v>
      </c>
      <c r="E548" s="65" t="s">
        <v>48</v>
      </c>
      <c r="F548" s="73">
        <v>802500</v>
      </c>
      <c r="G548" s="74"/>
    </row>
    <row r="549" spans="2:7">
      <c r="B549" s="65">
        <v>181</v>
      </c>
      <c r="C549" s="65" t="s">
        <v>2359</v>
      </c>
      <c r="D549" s="67" t="s">
        <v>2358</v>
      </c>
      <c r="E549" s="65" t="s">
        <v>10</v>
      </c>
      <c r="F549" s="73">
        <v>3200</v>
      </c>
      <c r="G549" s="74"/>
    </row>
    <row r="550" spans="2:7">
      <c r="B550" s="65">
        <v>182</v>
      </c>
      <c r="C550" s="65" t="s">
        <v>2363</v>
      </c>
      <c r="D550" s="67" t="s">
        <v>2362</v>
      </c>
      <c r="E550" s="65" t="s">
        <v>10</v>
      </c>
      <c r="F550" s="73">
        <v>6900</v>
      </c>
      <c r="G550" s="74"/>
    </row>
    <row r="551" spans="2:7">
      <c r="B551" s="65">
        <v>183</v>
      </c>
      <c r="C551" s="65" t="s">
        <v>2365</v>
      </c>
      <c r="D551" s="67" t="s">
        <v>2364</v>
      </c>
      <c r="E551" s="65" t="s">
        <v>10</v>
      </c>
      <c r="F551" s="73">
        <v>8100</v>
      </c>
      <c r="G551" s="74"/>
    </row>
    <row r="552" spans="2:7">
      <c r="B552" s="65">
        <v>184</v>
      </c>
      <c r="C552" s="65" t="s">
        <v>2367</v>
      </c>
      <c r="D552" s="67" t="s">
        <v>2366</v>
      </c>
      <c r="E552" s="65" t="s">
        <v>10</v>
      </c>
      <c r="F552" s="73">
        <v>1900</v>
      </c>
      <c r="G552" s="74"/>
    </row>
    <row r="553" spans="2:7">
      <c r="B553" s="65">
        <v>185</v>
      </c>
      <c r="C553" s="65" t="s">
        <v>2373</v>
      </c>
      <c r="D553" s="67" t="s">
        <v>2372</v>
      </c>
      <c r="E553" s="65" t="s">
        <v>4</v>
      </c>
      <c r="F553" s="73">
        <v>14100</v>
      </c>
      <c r="G553" s="74"/>
    </row>
    <row r="554" spans="2:7">
      <c r="B554" s="65">
        <v>186</v>
      </c>
      <c r="C554" s="65" t="s">
        <v>2375</v>
      </c>
      <c r="D554" s="67" t="s">
        <v>2374</v>
      </c>
      <c r="E554" s="65" t="s">
        <v>4</v>
      </c>
      <c r="F554" s="73">
        <v>8700</v>
      </c>
      <c r="G554" s="74"/>
    </row>
    <row r="555" spans="2:7">
      <c r="B555" s="65">
        <v>187</v>
      </c>
      <c r="C555" s="65" t="s">
        <v>2377</v>
      </c>
      <c r="D555" s="67" t="s">
        <v>2376</v>
      </c>
      <c r="E555" s="65" t="s">
        <v>4</v>
      </c>
      <c r="F555" s="73">
        <v>3800</v>
      </c>
      <c r="G555" s="74"/>
    </row>
    <row r="556" spans="2:7">
      <c r="B556" s="65">
        <v>188</v>
      </c>
      <c r="C556" s="65" t="s">
        <v>2379</v>
      </c>
      <c r="D556" s="67" t="s">
        <v>2378</v>
      </c>
      <c r="E556" s="65" t="s">
        <v>4</v>
      </c>
      <c r="F556" s="73">
        <v>14000</v>
      </c>
      <c r="G556" s="74"/>
    </row>
    <row r="557" spans="2:7">
      <c r="B557" s="65">
        <v>189</v>
      </c>
      <c r="C557" s="65" t="s">
        <v>2382</v>
      </c>
      <c r="D557" s="67" t="s">
        <v>2381</v>
      </c>
      <c r="E557" s="65" t="s">
        <v>4</v>
      </c>
      <c r="F557" s="73">
        <v>8700</v>
      </c>
      <c r="G557" s="74"/>
    </row>
    <row r="558" spans="2:7">
      <c r="B558" s="65">
        <v>190</v>
      </c>
      <c r="C558" s="65" t="s">
        <v>2384</v>
      </c>
      <c r="D558" s="67" t="s">
        <v>2383</v>
      </c>
      <c r="E558" s="65" t="s">
        <v>4</v>
      </c>
      <c r="F558" s="73">
        <v>3900</v>
      </c>
      <c r="G558" s="74"/>
    </row>
    <row r="559" spans="2:7">
      <c r="B559" s="65">
        <v>191</v>
      </c>
      <c r="C559" s="65" t="s">
        <v>2386</v>
      </c>
      <c r="D559" s="67" t="s">
        <v>2385</v>
      </c>
      <c r="E559" s="65" t="s">
        <v>4</v>
      </c>
      <c r="F559" s="73">
        <v>13600</v>
      </c>
      <c r="G559" s="74"/>
    </row>
    <row r="560" spans="2:7">
      <c r="B560" s="65">
        <v>192</v>
      </c>
      <c r="C560" s="65" t="s">
        <v>2388</v>
      </c>
      <c r="D560" s="67" t="s">
        <v>2387</v>
      </c>
      <c r="E560" s="65" t="s">
        <v>4</v>
      </c>
      <c r="F560" s="73">
        <v>7500</v>
      </c>
      <c r="G560" s="74"/>
    </row>
    <row r="561" spans="2:7">
      <c r="B561" s="65">
        <v>193</v>
      </c>
      <c r="C561" s="65" t="s">
        <v>2390</v>
      </c>
      <c r="D561" s="67" t="s">
        <v>2389</v>
      </c>
      <c r="E561" s="65" t="s">
        <v>4</v>
      </c>
      <c r="F561" s="73">
        <v>16000</v>
      </c>
      <c r="G561" s="74"/>
    </row>
    <row r="562" spans="2:7">
      <c r="B562" s="65">
        <v>194</v>
      </c>
      <c r="C562" s="65" t="s">
        <v>2392</v>
      </c>
      <c r="D562" s="67" t="s">
        <v>2391</v>
      </c>
      <c r="E562" s="65" t="s">
        <v>4</v>
      </c>
      <c r="F562" s="73">
        <v>7500</v>
      </c>
      <c r="G562" s="74"/>
    </row>
    <row r="563" spans="2:7">
      <c r="B563" s="65">
        <v>195</v>
      </c>
      <c r="C563" s="65" t="s">
        <v>2394</v>
      </c>
      <c r="D563" s="67" t="s">
        <v>2393</v>
      </c>
      <c r="E563" s="65" t="s">
        <v>4</v>
      </c>
      <c r="F563" s="73">
        <v>13800</v>
      </c>
      <c r="G563" s="74"/>
    </row>
    <row r="564" spans="2:7">
      <c r="B564" s="65">
        <v>196</v>
      </c>
      <c r="C564" s="65" t="s">
        <v>2396</v>
      </c>
      <c r="D564" s="67" t="s">
        <v>2395</v>
      </c>
      <c r="E564" s="65" t="s">
        <v>4</v>
      </c>
      <c r="F564" s="73">
        <v>7500</v>
      </c>
      <c r="G564" s="74"/>
    </row>
    <row r="565" spans="2:7">
      <c r="B565" s="65">
        <v>197</v>
      </c>
      <c r="C565" s="65" t="s">
        <v>2398</v>
      </c>
      <c r="D565" s="67" t="s">
        <v>2397</v>
      </c>
      <c r="E565" s="65" t="s">
        <v>4</v>
      </c>
      <c r="F565" s="73">
        <v>32100</v>
      </c>
      <c r="G565" s="74"/>
    </row>
    <row r="566" spans="2:7">
      <c r="B566" s="65">
        <v>198</v>
      </c>
      <c r="C566" s="65" t="s">
        <v>2399</v>
      </c>
      <c r="D566" s="67" t="s">
        <v>2393</v>
      </c>
      <c r="E566" s="65" t="s">
        <v>4</v>
      </c>
      <c r="F566" s="73">
        <v>16200</v>
      </c>
      <c r="G566" s="74"/>
    </row>
    <row r="567" spans="2:7">
      <c r="B567" s="65">
        <v>199</v>
      </c>
      <c r="C567" s="65" t="s">
        <v>2401</v>
      </c>
      <c r="D567" s="67" t="s">
        <v>2400</v>
      </c>
      <c r="E567" s="65" t="s">
        <v>4</v>
      </c>
      <c r="F567" s="73">
        <v>7500</v>
      </c>
      <c r="G567" s="74"/>
    </row>
    <row r="568" spans="2:7">
      <c r="B568" s="65">
        <v>200</v>
      </c>
      <c r="C568" s="65" t="s">
        <v>2403</v>
      </c>
      <c r="D568" s="67" t="s">
        <v>2402</v>
      </c>
      <c r="E568" s="65" t="s">
        <v>4</v>
      </c>
      <c r="F568" s="73">
        <v>16200</v>
      </c>
      <c r="G568" s="74"/>
    </row>
    <row r="569" spans="2:7">
      <c r="B569" s="65">
        <v>201</v>
      </c>
      <c r="C569" s="65" t="s">
        <v>2405</v>
      </c>
      <c r="D569" s="67" t="s">
        <v>2404</v>
      </c>
      <c r="E569" s="65" t="s">
        <v>4</v>
      </c>
      <c r="F569" s="73">
        <v>14700</v>
      </c>
      <c r="G569" s="74"/>
    </row>
    <row r="570" spans="2:7">
      <c r="B570" s="65">
        <v>202</v>
      </c>
      <c r="C570" s="65" t="s">
        <v>2407</v>
      </c>
      <c r="D570" s="67" t="s">
        <v>2406</v>
      </c>
      <c r="E570" s="65" t="s">
        <v>4</v>
      </c>
      <c r="F570" s="73">
        <v>14500</v>
      </c>
      <c r="G570" s="74"/>
    </row>
    <row r="571" spans="2:7">
      <c r="B571" s="65">
        <v>203</v>
      </c>
      <c r="C571" s="65" t="s">
        <v>2409</v>
      </c>
      <c r="D571" s="67" t="s">
        <v>2408</v>
      </c>
      <c r="E571" s="65" t="s">
        <v>4</v>
      </c>
      <c r="F571" s="73">
        <v>14700</v>
      </c>
      <c r="G571" s="74"/>
    </row>
    <row r="572" spans="2:7">
      <c r="B572" s="65">
        <v>204</v>
      </c>
      <c r="C572" s="65" t="s">
        <v>2411</v>
      </c>
      <c r="D572" s="67" t="s">
        <v>2410</v>
      </c>
      <c r="E572" s="65" t="s">
        <v>4</v>
      </c>
      <c r="F572" s="73">
        <v>15600</v>
      </c>
      <c r="G572" s="74"/>
    </row>
    <row r="573" spans="2:7">
      <c r="B573" s="65">
        <v>205</v>
      </c>
      <c r="C573" s="65" t="s">
        <v>2413</v>
      </c>
      <c r="D573" s="67" t="s">
        <v>2412</v>
      </c>
      <c r="E573" s="65" t="s">
        <v>4</v>
      </c>
      <c r="F573" s="73">
        <v>16900</v>
      </c>
      <c r="G573" s="74"/>
    </row>
    <row r="574" spans="2:7">
      <c r="B574" s="65">
        <v>206</v>
      </c>
      <c r="C574" s="65" t="s">
        <v>2415</v>
      </c>
      <c r="D574" s="67" t="s">
        <v>2414</v>
      </c>
      <c r="E574" s="65" t="s">
        <v>4</v>
      </c>
      <c r="F574" s="73">
        <v>14700</v>
      </c>
      <c r="G574" s="74"/>
    </row>
    <row r="575" spans="2:7">
      <c r="B575" s="65">
        <v>207</v>
      </c>
      <c r="C575" s="65" t="s">
        <v>2417</v>
      </c>
      <c r="D575" s="67" t="s">
        <v>2416</v>
      </c>
      <c r="E575" s="65" t="s">
        <v>4</v>
      </c>
      <c r="F575" s="73">
        <v>14500</v>
      </c>
      <c r="G575" s="74"/>
    </row>
    <row r="576" spans="2:7">
      <c r="B576" s="65">
        <v>208</v>
      </c>
      <c r="C576" s="65" t="s">
        <v>2419</v>
      </c>
      <c r="D576" s="67" t="s">
        <v>4097</v>
      </c>
      <c r="E576" s="65" t="s">
        <v>4</v>
      </c>
      <c r="F576" s="73">
        <v>14400</v>
      </c>
      <c r="G576" s="74"/>
    </row>
    <row r="577" spans="2:7">
      <c r="B577" s="65">
        <v>209</v>
      </c>
      <c r="C577" s="65" t="s">
        <v>2421</v>
      </c>
      <c r="D577" s="67" t="s">
        <v>2420</v>
      </c>
      <c r="E577" s="65" t="s">
        <v>4</v>
      </c>
      <c r="F577" s="73">
        <v>14300</v>
      </c>
      <c r="G577" s="74"/>
    </row>
    <row r="578" spans="2:7">
      <c r="B578" s="65">
        <v>210</v>
      </c>
      <c r="C578" s="65" t="s">
        <v>2423</v>
      </c>
      <c r="D578" s="67" t="s">
        <v>4098</v>
      </c>
      <c r="E578" s="65" t="s">
        <v>4</v>
      </c>
      <c r="F578" s="73">
        <v>14400</v>
      </c>
      <c r="G578" s="74"/>
    </row>
    <row r="579" spans="2:7">
      <c r="B579" s="65">
        <v>211</v>
      </c>
      <c r="C579" s="65" t="s">
        <v>2425</v>
      </c>
      <c r="D579" s="67" t="s">
        <v>4099</v>
      </c>
      <c r="E579" s="65" t="s">
        <v>4</v>
      </c>
      <c r="F579" s="73">
        <v>14200</v>
      </c>
      <c r="G579" s="74"/>
    </row>
    <row r="580" spans="2:7">
      <c r="B580" s="65">
        <v>212</v>
      </c>
      <c r="C580" s="65" t="s">
        <v>2427</v>
      </c>
      <c r="D580" s="67" t="s">
        <v>4100</v>
      </c>
      <c r="E580" s="65" t="s">
        <v>4</v>
      </c>
      <c r="F580" s="73">
        <v>14300</v>
      </c>
      <c r="G580" s="74"/>
    </row>
    <row r="581" spans="2:7">
      <c r="B581" s="65">
        <v>213</v>
      </c>
      <c r="C581" s="65" t="s">
        <v>2429</v>
      </c>
      <c r="D581" s="67" t="s">
        <v>4101</v>
      </c>
      <c r="E581" s="65" t="s">
        <v>4</v>
      </c>
      <c r="F581" s="73">
        <v>14400</v>
      </c>
      <c r="G581" s="74"/>
    </row>
    <row r="582" spans="2:7">
      <c r="B582" s="65">
        <v>214</v>
      </c>
      <c r="C582" s="65" t="s">
        <v>2431</v>
      </c>
      <c r="D582" s="67" t="s">
        <v>4102</v>
      </c>
      <c r="E582" s="65" t="s">
        <v>4</v>
      </c>
      <c r="F582" s="73">
        <v>14500</v>
      </c>
      <c r="G582" s="74"/>
    </row>
    <row r="583" spans="2:7">
      <c r="B583" s="65">
        <v>215</v>
      </c>
      <c r="C583" s="65" t="s">
        <v>2433</v>
      </c>
      <c r="D583" s="67" t="s">
        <v>2432</v>
      </c>
      <c r="E583" s="65" t="s">
        <v>11</v>
      </c>
      <c r="F583" s="73">
        <v>960300</v>
      </c>
      <c r="G583" s="74"/>
    </row>
    <row r="584" spans="2:7">
      <c r="B584" s="65">
        <v>216</v>
      </c>
      <c r="C584" s="65" t="s">
        <v>2436</v>
      </c>
      <c r="D584" s="67" t="s">
        <v>2435</v>
      </c>
      <c r="E584" s="65" t="s">
        <v>4</v>
      </c>
      <c r="F584" s="73">
        <v>1400</v>
      </c>
      <c r="G584" s="74"/>
    </row>
    <row r="585" spans="2:7">
      <c r="B585" s="65">
        <v>217</v>
      </c>
      <c r="C585" s="65" t="s">
        <v>2440</v>
      </c>
      <c r="D585" s="67" t="s">
        <v>2439</v>
      </c>
      <c r="E585" s="65" t="s">
        <v>4</v>
      </c>
      <c r="F585" s="73">
        <v>7600</v>
      </c>
      <c r="G585" s="74"/>
    </row>
    <row r="586" spans="2:7">
      <c r="B586" s="65">
        <v>218</v>
      </c>
      <c r="C586" s="65" t="s">
        <v>2442</v>
      </c>
      <c r="D586" s="67" t="s">
        <v>2441</v>
      </c>
      <c r="E586" s="65" t="s">
        <v>4</v>
      </c>
      <c r="F586" s="73">
        <v>6400</v>
      </c>
      <c r="G586" s="74"/>
    </row>
    <row r="587" spans="2:7">
      <c r="B587" s="65">
        <v>219</v>
      </c>
      <c r="C587" s="65" t="s">
        <v>2444</v>
      </c>
      <c r="D587" s="67" t="s">
        <v>2443</v>
      </c>
      <c r="E587" s="65" t="s">
        <v>4</v>
      </c>
      <c r="F587" s="73">
        <v>2900</v>
      </c>
      <c r="G587" s="74"/>
    </row>
    <row r="588" spans="2:7">
      <c r="B588" s="65">
        <v>220</v>
      </c>
      <c r="C588" s="65" t="s">
        <v>2454</v>
      </c>
      <c r="D588" s="67" t="s">
        <v>2453</v>
      </c>
      <c r="E588" s="65" t="s">
        <v>4</v>
      </c>
      <c r="F588" s="73">
        <v>7400</v>
      </c>
      <c r="G588" s="74"/>
    </row>
    <row r="589" spans="2:7">
      <c r="B589" s="65">
        <v>221</v>
      </c>
      <c r="C589" s="65" t="s">
        <v>2456</v>
      </c>
      <c r="D589" s="67" t="s">
        <v>2455</v>
      </c>
      <c r="E589" s="65" t="s">
        <v>4</v>
      </c>
      <c r="F589" s="73">
        <v>7400</v>
      </c>
      <c r="G589" s="74"/>
    </row>
    <row r="590" spans="2:7">
      <c r="B590" s="65">
        <v>222</v>
      </c>
      <c r="C590" s="65" t="s">
        <v>2458</v>
      </c>
      <c r="D590" s="67" t="s">
        <v>2457</v>
      </c>
      <c r="E590" s="65" t="s">
        <v>4</v>
      </c>
      <c r="F590" s="73">
        <v>14600</v>
      </c>
      <c r="G590" s="74"/>
    </row>
    <row r="591" spans="2:7">
      <c r="B591" s="65">
        <v>223</v>
      </c>
      <c r="C591" s="65" t="s">
        <v>2460</v>
      </c>
      <c r="D591" s="67" t="s">
        <v>2459</v>
      </c>
      <c r="E591" s="65" t="s">
        <v>4</v>
      </c>
      <c r="F591" s="73">
        <v>14700</v>
      </c>
      <c r="G591" s="74"/>
    </row>
    <row r="592" spans="2:7">
      <c r="B592" s="65">
        <v>224</v>
      </c>
      <c r="C592" s="65" t="s">
        <v>2462</v>
      </c>
      <c r="D592" s="67" t="s">
        <v>2461</v>
      </c>
      <c r="E592" s="65" t="s">
        <v>4</v>
      </c>
      <c r="F592" s="73">
        <v>14500</v>
      </c>
      <c r="G592" s="74"/>
    </row>
    <row r="593" spans="2:7">
      <c r="B593" s="65">
        <v>225</v>
      </c>
      <c r="C593" s="65" t="s">
        <v>2464</v>
      </c>
      <c r="D593" s="67" t="s">
        <v>2463</v>
      </c>
      <c r="E593" s="65" t="s">
        <v>4</v>
      </c>
      <c r="F593" s="73">
        <v>14600</v>
      </c>
      <c r="G593" s="74"/>
    </row>
    <row r="594" spans="2:7">
      <c r="B594" s="65">
        <v>226</v>
      </c>
      <c r="C594" s="65" t="s">
        <v>2466</v>
      </c>
      <c r="D594" s="67" t="s">
        <v>2465</v>
      </c>
      <c r="E594" s="65" t="s">
        <v>4</v>
      </c>
      <c r="F594" s="73">
        <v>224700</v>
      </c>
      <c r="G594" s="74"/>
    </row>
    <row r="595" spans="2:7">
      <c r="B595" s="65">
        <v>227</v>
      </c>
      <c r="C595" s="65" t="s">
        <v>2468</v>
      </c>
      <c r="D595" s="67" t="s">
        <v>2467</v>
      </c>
      <c r="E595" s="65" t="s">
        <v>26</v>
      </c>
      <c r="F595" s="73">
        <v>26500</v>
      </c>
      <c r="G595" s="74"/>
    </row>
    <row r="596" spans="2:7">
      <c r="B596" s="65">
        <v>228</v>
      </c>
      <c r="C596" s="65" t="s">
        <v>2470</v>
      </c>
      <c r="D596" s="67" t="s">
        <v>2469</v>
      </c>
      <c r="E596" s="65" t="s">
        <v>10</v>
      </c>
      <c r="F596" s="73">
        <v>82700</v>
      </c>
      <c r="G596" s="74"/>
    </row>
    <row r="597" spans="2:7">
      <c r="B597" s="65">
        <v>229</v>
      </c>
      <c r="C597" s="65" t="s">
        <v>2472</v>
      </c>
      <c r="D597" s="67" t="s">
        <v>2471</v>
      </c>
      <c r="E597" s="65" t="s">
        <v>26</v>
      </c>
      <c r="F597" s="73">
        <v>10700</v>
      </c>
      <c r="G597" s="74"/>
    </row>
    <row r="598" spans="2:7">
      <c r="B598" s="65">
        <v>230</v>
      </c>
      <c r="C598" s="65" t="s">
        <v>2474</v>
      </c>
      <c r="D598" s="67" t="s">
        <v>2473</v>
      </c>
      <c r="E598" s="65" t="s">
        <v>26</v>
      </c>
      <c r="F598" s="73">
        <v>222300</v>
      </c>
      <c r="G598" s="74"/>
    </row>
    <row r="599" spans="2:7">
      <c r="B599" s="65">
        <v>231</v>
      </c>
      <c r="C599" s="65" t="s">
        <v>2476</v>
      </c>
      <c r="D599" s="67" t="s">
        <v>2475</v>
      </c>
      <c r="E599" s="65" t="s">
        <v>26</v>
      </c>
      <c r="F599" s="73">
        <v>222200</v>
      </c>
      <c r="G599" s="74"/>
    </row>
    <row r="600" spans="2:7">
      <c r="B600" s="65">
        <v>232</v>
      </c>
      <c r="C600" s="65" t="s">
        <v>2478</v>
      </c>
      <c r="D600" s="67" t="s">
        <v>2477</v>
      </c>
      <c r="E600" s="65" t="s">
        <v>4</v>
      </c>
      <c r="F600" s="73">
        <v>900</v>
      </c>
      <c r="G600" s="74"/>
    </row>
    <row r="601" spans="2:7">
      <c r="B601" s="65">
        <v>233</v>
      </c>
      <c r="C601" s="65" t="s">
        <v>2480</v>
      </c>
      <c r="D601" s="67" t="s">
        <v>2479</v>
      </c>
      <c r="E601" s="65" t="s">
        <v>4</v>
      </c>
      <c r="F601" s="73">
        <v>1400</v>
      </c>
      <c r="G601" s="74"/>
    </row>
    <row r="602" spans="2:7">
      <c r="B602" s="65">
        <v>234</v>
      </c>
      <c r="C602" s="65" t="s">
        <v>2482</v>
      </c>
      <c r="D602" s="67" t="s">
        <v>2481</v>
      </c>
      <c r="E602" s="65" t="s">
        <v>4</v>
      </c>
      <c r="F602" s="73">
        <v>2700</v>
      </c>
      <c r="G602" s="74"/>
    </row>
    <row r="603" spans="2:7">
      <c r="B603" s="65">
        <v>235</v>
      </c>
      <c r="C603" s="65" t="s">
        <v>2484</v>
      </c>
      <c r="D603" s="67" t="s">
        <v>2483</v>
      </c>
      <c r="E603" s="65" t="s">
        <v>4</v>
      </c>
      <c r="F603" s="73">
        <v>1400</v>
      </c>
      <c r="G603" s="74"/>
    </row>
    <row r="604" spans="2:7">
      <c r="B604" s="65">
        <v>236</v>
      </c>
      <c r="C604" s="65" t="s">
        <v>2486</v>
      </c>
      <c r="D604" s="67" t="s">
        <v>2485</v>
      </c>
      <c r="E604" s="65" t="s">
        <v>4</v>
      </c>
      <c r="F604" s="73">
        <v>700</v>
      </c>
      <c r="G604" s="74"/>
    </row>
    <row r="605" spans="2:7">
      <c r="B605" s="65">
        <v>237</v>
      </c>
      <c r="C605" s="65" t="s">
        <v>2488</v>
      </c>
      <c r="D605" s="67" t="s">
        <v>2487</v>
      </c>
      <c r="E605" s="65" t="s">
        <v>4</v>
      </c>
      <c r="F605" s="73">
        <v>1400</v>
      </c>
      <c r="G605" s="74"/>
    </row>
    <row r="606" spans="2:7">
      <c r="B606" s="65">
        <v>238</v>
      </c>
      <c r="C606" s="65" t="s">
        <v>2490</v>
      </c>
      <c r="D606" s="67" t="s">
        <v>2489</v>
      </c>
      <c r="E606" s="65" t="s">
        <v>4</v>
      </c>
      <c r="F606" s="73">
        <v>2700</v>
      </c>
      <c r="G606" s="74"/>
    </row>
    <row r="607" spans="2:7">
      <c r="B607" s="65">
        <v>239</v>
      </c>
      <c r="C607" s="65" t="s">
        <v>2498</v>
      </c>
      <c r="D607" s="67" t="s">
        <v>2497</v>
      </c>
      <c r="E607" s="65" t="s">
        <v>4</v>
      </c>
      <c r="F607" s="73">
        <v>223700</v>
      </c>
      <c r="G607" s="74"/>
    </row>
    <row r="608" spans="2:7">
      <c r="B608" s="65">
        <v>240</v>
      </c>
      <c r="C608" s="65" t="s">
        <v>2500</v>
      </c>
      <c r="D608" s="67" t="s">
        <v>2499</v>
      </c>
      <c r="E608" s="65" t="s">
        <v>4</v>
      </c>
      <c r="F608" s="73">
        <v>2700</v>
      </c>
      <c r="G608" s="74"/>
    </row>
    <row r="609" spans="2:7">
      <c r="B609" s="65">
        <v>241</v>
      </c>
      <c r="C609" s="65" t="s">
        <v>2502</v>
      </c>
      <c r="D609" s="67" t="s">
        <v>2501</v>
      </c>
      <c r="E609" s="65" t="s">
        <v>4</v>
      </c>
      <c r="F609" s="73">
        <v>3700</v>
      </c>
      <c r="G609" s="74"/>
    </row>
    <row r="610" spans="2:7">
      <c r="B610" s="65">
        <v>242</v>
      </c>
      <c r="C610" s="65" t="s">
        <v>2504</v>
      </c>
      <c r="D610" s="67" t="s">
        <v>2503</v>
      </c>
      <c r="E610" s="65" t="s">
        <v>4</v>
      </c>
      <c r="F610" s="73">
        <v>7500</v>
      </c>
      <c r="G610" s="74"/>
    </row>
    <row r="611" spans="2:7">
      <c r="B611" s="65">
        <v>243</v>
      </c>
      <c r="C611" s="65" t="s">
        <v>2506</v>
      </c>
      <c r="D611" s="67" t="s">
        <v>2505</v>
      </c>
      <c r="E611" s="65" t="s">
        <v>4</v>
      </c>
      <c r="F611" s="73">
        <v>42800</v>
      </c>
      <c r="G611" s="74"/>
    </row>
    <row r="612" spans="2:7">
      <c r="B612" s="65">
        <v>244</v>
      </c>
      <c r="C612" s="65" t="s">
        <v>2508</v>
      </c>
      <c r="D612" s="67" t="s">
        <v>2507</v>
      </c>
      <c r="E612" s="65" t="s">
        <v>21</v>
      </c>
      <c r="F612" s="73">
        <v>108000</v>
      </c>
      <c r="G612" s="74"/>
    </row>
    <row r="613" spans="2:7">
      <c r="B613" s="65">
        <v>245</v>
      </c>
      <c r="C613" s="65" t="s">
        <v>2510</v>
      </c>
      <c r="D613" s="67" t="s">
        <v>2509</v>
      </c>
      <c r="E613" s="65" t="s">
        <v>10</v>
      </c>
      <c r="F613" s="73">
        <v>83300</v>
      </c>
      <c r="G613" s="74"/>
    </row>
    <row r="614" spans="2:7">
      <c r="B614" s="65">
        <v>246</v>
      </c>
      <c r="C614" s="65" t="s">
        <v>2512</v>
      </c>
      <c r="D614" s="67" t="s">
        <v>2511</v>
      </c>
      <c r="E614" s="65" t="s">
        <v>10</v>
      </c>
      <c r="F614" s="73">
        <v>112000</v>
      </c>
      <c r="G614" s="74"/>
    </row>
    <row r="615" spans="2:7">
      <c r="B615" s="65">
        <v>247</v>
      </c>
      <c r="C615" s="65" t="s">
        <v>2514</v>
      </c>
      <c r="D615" s="67" t="s">
        <v>2513</v>
      </c>
      <c r="E615" s="65" t="s">
        <v>4</v>
      </c>
      <c r="F615" s="73">
        <v>14600</v>
      </c>
      <c r="G615" s="74"/>
    </row>
    <row r="616" spans="2:7">
      <c r="B616" s="65">
        <v>248</v>
      </c>
      <c r="C616" s="65" t="s">
        <v>2516</v>
      </c>
      <c r="D616" s="67" t="s">
        <v>41</v>
      </c>
      <c r="E616" s="65" t="s">
        <v>8</v>
      </c>
      <c r="F616" s="73">
        <v>58200</v>
      </c>
      <c r="G616" s="74"/>
    </row>
    <row r="617" spans="2:7">
      <c r="B617" s="65">
        <v>249</v>
      </c>
      <c r="C617" s="65" t="s">
        <v>2519</v>
      </c>
      <c r="D617" s="67" t="s">
        <v>2518</v>
      </c>
      <c r="E617" s="65" t="s">
        <v>8</v>
      </c>
      <c r="F617" s="73">
        <v>79800</v>
      </c>
      <c r="G617" s="74"/>
    </row>
    <row r="618" spans="2:7">
      <c r="B618" s="65">
        <v>250</v>
      </c>
      <c r="C618" s="65" t="s">
        <v>2521</v>
      </c>
      <c r="D618" s="67" t="s">
        <v>2520</v>
      </c>
      <c r="E618" s="65" t="s">
        <v>8</v>
      </c>
      <c r="F618" s="73">
        <v>68300</v>
      </c>
      <c r="G618" s="74"/>
    </row>
    <row r="619" spans="2:7">
      <c r="B619" s="65">
        <v>251</v>
      </c>
      <c r="C619" s="65" t="s">
        <v>2523</v>
      </c>
      <c r="D619" s="67" t="s">
        <v>2522</v>
      </c>
      <c r="E619" s="65" t="s">
        <v>8</v>
      </c>
      <c r="F619" s="73">
        <v>89600</v>
      </c>
      <c r="G619" s="74"/>
    </row>
    <row r="620" spans="2:7">
      <c r="B620" s="65">
        <v>252</v>
      </c>
      <c r="C620" s="65" t="s">
        <v>2341</v>
      </c>
      <c r="D620" s="67" t="s">
        <v>2340</v>
      </c>
      <c r="E620" s="65" t="s">
        <v>38</v>
      </c>
      <c r="F620" s="73">
        <v>857900</v>
      </c>
      <c r="G620" s="74"/>
    </row>
    <row r="621" spans="2:7">
      <c r="B621" s="65">
        <v>253</v>
      </c>
      <c r="C621" s="65" t="s">
        <v>2525</v>
      </c>
      <c r="D621" s="67" t="s">
        <v>2524</v>
      </c>
      <c r="E621" s="65" t="s">
        <v>5</v>
      </c>
      <c r="F621" s="73">
        <v>900</v>
      </c>
      <c r="G621" s="74"/>
    </row>
    <row r="622" spans="2:7">
      <c r="B622" s="65">
        <v>254</v>
      </c>
      <c r="C622" s="65" t="s">
        <v>2527</v>
      </c>
      <c r="D622" s="67" t="s">
        <v>2526</v>
      </c>
      <c r="E622" s="65" t="s">
        <v>26</v>
      </c>
      <c r="F622" s="73">
        <v>78100</v>
      </c>
      <c r="G622" s="74"/>
    </row>
    <row r="623" spans="2:7">
      <c r="B623" s="65">
        <v>255</v>
      </c>
      <c r="C623" s="65" t="s">
        <v>2531</v>
      </c>
      <c r="D623" s="67" t="s">
        <v>2530</v>
      </c>
      <c r="E623" s="65" t="s">
        <v>45</v>
      </c>
      <c r="F623" s="73">
        <v>53700</v>
      </c>
      <c r="G623" s="74"/>
    </row>
    <row r="624" spans="2:7">
      <c r="B624" s="65">
        <v>256</v>
      </c>
      <c r="C624" s="65" t="s">
        <v>2533</v>
      </c>
      <c r="D624" s="67" t="s">
        <v>2532</v>
      </c>
      <c r="E624" s="65" t="s">
        <v>45</v>
      </c>
      <c r="F624" s="73">
        <v>106000</v>
      </c>
      <c r="G624" s="74"/>
    </row>
    <row r="625" spans="2:7">
      <c r="B625" s="65">
        <v>257</v>
      </c>
      <c r="C625" s="65" t="s">
        <v>2438</v>
      </c>
      <c r="D625" s="67" t="s">
        <v>4103</v>
      </c>
      <c r="E625" s="65" t="s">
        <v>4</v>
      </c>
      <c r="F625" s="73">
        <v>900</v>
      </c>
      <c r="G625" s="74"/>
    </row>
    <row r="626" spans="2:7">
      <c r="B626" s="65">
        <v>258</v>
      </c>
      <c r="C626" s="65" t="s">
        <v>2535</v>
      </c>
      <c r="D626" s="67" t="s">
        <v>2534</v>
      </c>
      <c r="E626" s="65" t="s">
        <v>45</v>
      </c>
      <c r="F626" s="73">
        <v>266300</v>
      </c>
      <c r="G626" s="74"/>
    </row>
    <row r="627" spans="2:7">
      <c r="B627" s="65">
        <v>259</v>
      </c>
      <c r="C627" s="65" t="s">
        <v>2540</v>
      </c>
      <c r="D627" s="67" t="s">
        <v>2539</v>
      </c>
      <c r="E627" s="65" t="s">
        <v>45</v>
      </c>
      <c r="F627" s="73">
        <v>80300</v>
      </c>
      <c r="G627" s="74"/>
    </row>
    <row r="628" spans="2:7">
      <c r="B628" s="65">
        <v>260</v>
      </c>
      <c r="C628" s="65" t="s">
        <v>2542</v>
      </c>
      <c r="D628" s="67" t="s">
        <v>2541</v>
      </c>
      <c r="E628" s="65" t="s">
        <v>21</v>
      </c>
      <c r="F628" s="73">
        <v>47600</v>
      </c>
      <c r="G628" s="74"/>
    </row>
    <row r="629" spans="2:7">
      <c r="B629" s="65">
        <v>261</v>
      </c>
      <c r="C629" s="65" t="s">
        <v>2544</v>
      </c>
      <c r="D629" s="67" t="s">
        <v>2543</v>
      </c>
      <c r="E629" s="65" t="s">
        <v>25</v>
      </c>
      <c r="F629" s="73">
        <v>23800</v>
      </c>
      <c r="G629" s="74"/>
    </row>
    <row r="630" spans="2:7">
      <c r="B630" s="65">
        <v>262</v>
      </c>
      <c r="C630" s="65" t="s">
        <v>2546</v>
      </c>
      <c r="D630" s="67" t="s">
        <v>2545</v>
      </c>
      <c r="E630" s="65" t="s">
        <v>71</v>
      </c>
      <c r="F630" s="73">
        <v>133800</v>
      </c>
      <c r="G630" s="74"/>
    </row>
    <row r="631" spans="2:7">
      <c r="B631" s="65">
        <v>263</v>
      </c>
      <c r="C631" s="65" t="s">
        <v>2548</v>
      </c>
      <c r="D631" s="67" t="s">
        <v>2547</v>
      </c>
      <c r="E631" s="65" t="s">
        <v>21</v>
      </c>
      <c r="F631" s="73">
        <v>129600</v>
      </c>
      <c r="G631" s="74"/>
    </row>
    <row r="632" spans="2:7">
      <c r="B632" s="65">
        <v>264</v>
      </c>
      <c r="C632" s="65" t="s">
        <v>2550</v>
      </c>
      <c r="D632" s="67" t="s">
        <v>4104</v>
      </c>
      <c r="E632" s="65" t="s">
        <v>26</v>
      </c>
      <c r="F632" s="73">
        <v>96100</v>
      </c>
      <c r="G632" s="74"/>
    </row>
    <row r="633" spans="2:7">
      <c r="B633" s="65">
        <v>265</v>
      </c>
      <c r="C633" s="65" t="s">
        <v>2552</v>
      </c>
      <c r="D633" s="67" t="s">
        <v>4105</v>
      </c>
      <c r="E633" s="65" t="s">
        <v>3</v>
      </c>
      <c r="F633" s="73">
        <v>48400</v>
      </c>
      <c r="G633" s="74"/>
    </row>
    <row r="634" spans="2:7">
      <c r="B634" s="65">
        <v>266</v>
      </c>
      <c r="C634" s="65" t="s">
        <v>2573</v>
      </c>
      <c r="D634" s="67" t="s">
        <v>2572</v>
      </c>
      <c r="E634" s="65" t="s">
        <v>4</v>
      </c>
      <c r="F634" s="73">
        <v>1600</v>
      </c>
      <c r="G634" s="74"/>
    </row>
    <row r="635" spans="2:7">
      <c r="B635" s="65">
        <v>267</v>
      </c>
      <c r="C635" s="65" t="s">
        <v>2575</v>
      </c>
      <c r="D635" s="67" t="s">
        <v>2574</v>
      </c>
      <c r="E635" s="65" t="s">
        <v>4</v>
      </c>
      <c r="F635" s="73">
        <v>2100</v>
      </c>
      <c r="G635" s="74"/>
    </row>
    <row r="636" spans="2:7">
      <c r="B636" s="65">
        <v>268</v>
      </c>
      <c r="C636" s="65" t="s">
        <v>2578</v>
      </c>
      <c r="D636" s="67" t="s">
        <v>2577</v>
      </c>
      <c r="E636" s="65" t="s">
        <v>4</v>
      </c>
      <c r="F636" s="73">
        <v>16300</v>
      </c>
      <c r="G636" s="74"/>
    </row>
    <row r="637" spans="2:7">
      <c r="B637" s="65">
        <v>269</v>
      </c>
      <c r="C637" s="65" t="s">
        <v>2580</v>
      </c>
      <c r="D637" s="67" t="s">
        <v>2579</v>
      </c>
      <c r="E637" s="65" t="s">
        <v>38</v>
      </c>
      <c r="F637" s="73">
        <v>133900</v>
      </c>
      <c r="G637" s="74"/>
    </row>
    <row r="638" spans="2:7">
      <c r="B638" s="65">
        <v>270</v>
      </c>
      <c r="C638" s="65" t="s">
        <v>2582</v>
      </c>
      <c r="D638" s="67" t="s">
        <v>2581</v>
      </c>
      <c r="E638" s="65" t="s">
        <v>38</v>
      </c>
      <c r="F638" s="73">
        <v>130900</v>
      </c>
      <c r="G638" s="74"/>
    </row>
    <row r="639" spans="2:7">
      <c r="B639" s="65">
        <v>271</v>
      </c>
      <c r="C639" s="65" t="s">
        <v>2585</v>
      </c>
      <c r="D639" s="67" t="s">
        <v>2584</v>
      </c>
      <c r="E639" s="65" t="s">
        <v>38</v>
      </c>
      <c r="F639" s="73">
        <v>100700</v>
      </c>
      <c r="G639" s="74"/>
    </row>
    <row r="640" spans="2:7">
      <c r="B640" s="65">
        <v>272</v>
      </c>
      <c r="C640" s="65" t="s">
        <v>2587</v>
      </c>
      <c r="D640" s="67" t="s">
        <v>2586</v>
      </c>
      <c r="E640" s="65" t="s">
        <v>38</v>
      </c>
      <c r="F640" s="73">
        <v>43800</v>
      </c>
      <c r="G640" s="74"/>
    </row>
    <row r="641" spans="2:7">
      <c r="B641" s="65">
        <v>273</v>
      </c>
      <c r="C641" s="65" t="s">
        <v>2589</v>
      </c>
      <c r="D641" s="67" t="s">
        <v>2588</v>
      </c>
      <c r="E641" s="65" t="s">
        <v>4</v>
      </c>
      <c r="F641" s="73">
        <v>9200</v>
      </c>
      <c r="G641" s="74"/>
    </row>
    <row r="642" spans="2:7">
      <c r="B642" s="65">
        <v>274</v>
      </c>
      <c r="C642" s="65" t="s">
        <v>2591</v>
      </c>
      <c r="D642" s="67" t="s">
        <v>2590</v>
      </c>
      <c r="E642" s="65" t="s">
        <v>4</v>
      </c>
      <c r="F642" s="73">
        <v>13100</v>
      </c>
      <c r="G642" s="74"/>
    </row>
    <row r="643" spans="2:7">
      <c r="B643" s="65">
        <v>275</v>
      </c>
      <c r="C643" s="65" t="s">
        <v>2593</v>
      </c>
      <c r="D643" s="67" t="s">
        <v>2592</v>
      </c>
      <c r="E643" s="65" t="s">
        <v>38</v>
      </c>
      <c r="F643" s="73">
        <v>85600</v>
      </c>
      <c r="G643" s="74"/>
    </row>
    <row r="644" spans="2:7">
      <c r="B644" s="65">
        <v>276</v>
      </c>
      <c r="C644" s="65" t="s">
        <v>2595</v>
      </c>
      <c r="D644" s="67" t="s">
        <v>2594</v>
      </c>
      <c r="E644" s="65" t="s">
        <v>4</v>
      </c>
      <c r="F644" s="73">
        <v>41300</v>
      </c>
      <c r="G644" s="74"/>
    </row>
    <row r="645" spans="2:7">
      <c r="B645" s="65">
        <v>277</v>
      </c>
      <c r="C645" s="65" t="s">
        <v>2597</v>
      </c>
      <c r="D645" s="67" t="s">
        <v>2596</v>
      </c>
      <c r="E645" s="65" t="s">
        <v>4</v>
      </c>
      <c r="F645" s="73">
        <v>2100</v>
      </c>
      <c r="G645" s="74"/>
    </row>
    <row r="646" spans="2:7">
      <c r="B646" s="65">
        <v>278</v>
      </c>
      <c r="C646" s="65" t="s">
        <v>2600</v>
      </c>
      <c r="D646" s="67" t="s">
        <v>2599</v>
      </c>
      <c r="E646" s="65" t="s">
        <v>4</v>
      </c>
      <c r="F646" s="73">
        <v>7500</v>
      </c>
      <c r="G646" s="74"/>
    </row>
    <row r="647" spans="2:7">
      <c r="B647" s="65">
        <v>279</v>
      </c>
      <c r="C647" s="65" t="s">
        <v>2602</v>
      </c>
      <c r="D647" s="67" t="s">
        <v>2601</v>
      </c>
      <c r="E647" s="65" t="s">
        <v>4</v>
      </c>
      <c r="F647" s="73">
        <v>5400</v>
      </c>
      <c r="G647" s="74"/>
    </row>
    <row r="648" spans="2:7">
      <c r="B648" s="65">
        <v>280</v>
      </c>
      <c r="C648" s="65" t="s">
        <v>2604</v>
      </c>
      <c r="D648" s="67" t="s">
        <v>2603</v>
      </c>
      <c r="E648" s="65" t="s">
        <v>4</v>
      </c>
      <c r="F648" s="73">
        <v>45300</v>
      </c>
      <c r="G648" s="74"/>
    </row>
    <row r="649" spans="2:7">
      <c r="B649" s="65">
        <v>281</v>
      </c>
      <c r="C649" s="65" t="s">
        <v>2607</v>
      </c>
      <c r="D649" s="67" t="s">
        <v>2606</v>
      </c>
      <c r="E649" s="65" t="s">
        <v>4</v>
      </c>
      <c r="F649" s="73">
        <v>32600</v>
      </c>
      <c r="G649" s="74"/>
    </row>
    <row r="650" spans="2:7">
      <c r="B650" s="65">
        <v>282</v>
      </c>
      <c r="C650" s="65" t="s">
        <v>2609</v>
      </c>
      <c r="D650" s="67" t="s">
        <v>2608</v>
      </c>
      <c r="E650" s="65" t="s">
        <v>38</v>
      </c>
      <c r="F650" s="73">
        <v>155200</v>
      </c>
      <c r="G650" s="74"/>
    </row>
    <row r="651" spans="2:7">
      <c r="B651" s="65">
        <v>283</v>
      </c>
      <c r="C651" s="65" t="s">
        <v>2611</v>
      </c>
      <c r="D651" s="67" t="s">
        <v>2610</v>
      </c>
      <c r="E651" s="65" t="s">
        <v>10</v>
      </c>
      <c r="F651" s="73">
        <v>21500</v>
      </c>
      <c r="G651" s="74"/>
    </row>
    <row r="652" spans="2:7">
      <c r="B652" s="65">
        <v>284</v>
      </c>
      <c r="C652" s="65" t="s">
        <v>2613</v>
      </c>
      <c r="D652" s="67" t="s">
        <v>2612</v>
      </c>
      <c r="E652" s="65" t="s">
        <v>4</v>
      </c>
      <c r="F652" s="73">
        <v>48900</v>
      </c>
      <c r="G652" s="74"/>
    </row>
    <row r="653" spans="2:7">
      <c r="B653" s="65">
        <v>285</v>
      </c>
      <c r="C653" s="65" t="s">
        <v>2615</v>
      </c>
      <c r="D653" s="67" t="s">
        <v>2614</v>
      </c>
      <c r="E653" s="65" t="s">
        <v>8</v>
      </c>
      <c r="F653" s="73">
        <v>8300</v>
      </c>
      <c r="G653" s="74"/>
    </row>
    <row r="654" spans="2:7">
      <c r="B654" s="65">
        <v>286</v>
      </c>
      <c r="C654" s="65" t="s">
        <v>2620</v>
      </c>
      <c r="D654" s="67" t="s">
        <v>2619</v>
      </c>
      <c r="E654" s="65" t="s">
        <v>45</v>
      </c>
      <c r="F654" s="73">
        <v>209900</v>
      </c>
      <c r="G654" s="74"/>
    </row>
    <row r="655" spans="2:7">
      <c r="B655" s="65">
        <v>287</v>
      </c>
      <c r="C655" s="65" t="s">
        <v>2622</v>
      </c>
      <c r="D655" s="67" t="s">
        <v>2621</v>
      </c>
      <c r="E655" s="65" t="s">
        <v>45</v>
      </c>
      <c r="F655" s="73">
        <v>181900</v>
      </c>
      <c r="G655" s="74"/>
    </row>
    <row r="656" spans="2:7">
      <c r="B656" s="65">
        <v>288</v>
      </c>
      <c r="C656" s="65" t="s">
        <v>2624</v>
      </c>
      <c r="D656" s="67" t="s">
        <v>2623</v>
      </c>
      <c r="E656" s="65" t="s">
        <v>48</v>
      </c>
      <c r="F656" s="73">
        <v>2671500</v>
      </c>
      <c r="G656" s="74"/>
    </row>
    <row r="657" spans="2:7">
      <c r="B657" s="65">
        <v>289</v>
      </c>
      <c r="C657" s="65" t="s">
        <v>2626</v>
      </c>
      <c r="D657" s="67" t="s">
        <v>2625</v>
      </c>
      <c r="E657" s="65" t="s">
        <v>48</v>
      </c>
      <c r="F657" s="73">
        <v>2470000</v>
      </c>
      <c r="G657" s="74"/>
    </row>
    <row r="658" spans="2:7">
      <c r="B658" s="65">
        <v>290</v>
      </c>
      <c r="C658" s="65" t="s">
        <v>2631</v>
      </c>
      <c r="D658" s="67" t="s">
        <v>2630</v>
      </c>
      <c r="E658" s="65" t="s">
        <v>45</v>
      </c>
      <c r="F658" s="73">
        <v>222000</v>
      </c>
      <c r="G658" s="74"/>
    </row>
    <row r="659" spans="2:7">
      <c r="B659" s="65">
        <v>291</v>
      </c>
      <c r="C659" s="65" t="s">
        <v>2633</v>
      </c>
      <c r="D659" s="67" t="s">
        <v>2632</v>
      </c>
      <c r="E659" s="65" t="s">
        <v>26</v>
      </c>
      <c r="F659" s="73">
        <v>18100</v>
      </c>
      <c r="G659" s="74"/>
    </row>
    <row r="660" spans="2:7">
      <c r="B660" s="65">
        <v>292</v>
      </c>
      <c r="C660" s="65" t="s">
        <v>2635</v>
      </c>
      <c r="D660" s="67" t="s">
        <v>2634</v>
      </c>
      <c r="E660" s="65" t="s">
        <v>48</v>
      </c>
      <c r="F660" s="73">
        <v>845300</v>
      </c>
      <c r="G660" s="74"/>
    </row>
    <row r="661" spans="2:7">
      <c r="B661" s="65">
        <v>293</v>
      </c>
      <c r="C661" s="65" t="s">
        <v>2637</v>
      </c>
      <c r="D661" s="67" t="s">
        <v>2636</v>
      </c>
      <c r="E661" s="65" t="s">
        <v>4</v>
      </c>
      <c r="F661" s="73">
        <v>243000</v>
      </c>
      <c r="G661" s="74"/>
    </row>
    <row r="662" spans="2:7">
      <c r="B662" s="65">
        <v>294</v>
      </c>
      <c r="C662" s="65" t="s">
        <v>2638</v>
      </c>
      <c r="D662" s="67" t="s">
        <v>32</v>
      </c>
      <c r="E662" s="65" t="s">
        <v>4</v>
      </c>
      <c r="F662" s="73">
        <v>202800</v>
      </c>
      <c r="G662" s="74"/>
    </row>
    <row r="663" spans="2:7">
      <c r="B663" s="65">
        <v>295</v>
      </c>
      <c r="C663" s="65" t="s">
        <v>2640</v>
      </c>
      <c r="D663" s="67" t="s">
        <v>2639</v>
      </c>
      <c r="E663" s="65" t="s">
        <v>4</v>
      </c>
      <c r="F663" s="73">
        <v>252600</v>
      </c>
      <c r="G663" s="74"/>
    </row>
    <row r="664" spans="2:7">
      <c r="B664" s="65">
        <v>296</v>
      </c>
      <c r="C664" s="65" t="s">
        <v>2642</v>
      </c>
      <c r="D664" s="67" t="s">
        <v>2641</v>
      </c>
      <c r="E664" s="65" t="s">
        <v>4</v>
      </c>
      <c r="F664" s="73">
        <v>227800</v>
      </c>
      <c r="G664" s="74"/>
    </row>
    <row r="665" spans="2:7">
      <c r="B665" s="65">
        <v>297</v>
      </c>
      <c r="C665" s="65" t="s">
        <v>2643</v>
      </c>
      <c r="D665" s="67" t="s">
        <v>15</v>
      </c>
      <c r="E665" s="65" t="s">
        <v>4</v>
      </c>
      <c r="F665" s="73">
        <v>97200</v>
      </c>
      <c r="G665" s="74"/>
    </row>
    <row r="666" spans="2:7">
      <c r="B666" s="65">
        <v>298</v>
      </c>
      <c r="C666" s="65" t="s">
        <v>2645</v>
      </c>
      <c r="D666" s="67" t="s">
        <v>2644</v>
      </c>
      <c r="E666" s="65" t="s">
        <v>4</v>
      </c>
      <c r="F666" s="73">
        <v>103100</v>
      </c>
      <c r="G666" s="74"/>
    </row>
    <row r="667" spans="2:7">
      <c r="B667" s="65">
        <v>299</v>
      </c>
      <c r="C667" s="65" t="s">
        <v>2646</v>
      </c>
      <c r="D667" s="67" t="s">
        <v>34</v>
      </c>
      <c r="E667" s="65" t="s">
        <v>4</v>
      </c>
      <c r="F667" s="73">
        <v>59000</v>
      </c>
      <c r="G667" s="74"/>
    </row>
    <row r="668" spans="2:7">
      <c r="B668" s="65">
        <v>300</v>
      </c>
      <c r="C668" s="65" t="s">
        <v>2649</v>
      </c>
      <c r="D668" s="67" t="s">
        <v>33</v>
      </c>
      <c r="E668" s="65" t="s">
        <v>4</v>
      </c>
      <c r="F668" s="73">
        <v>6000</v>
      </c>
      <c r="G668" s="74"/>
    </row>
    <row r="669" spans="2:7">
      <c r="B669" s="65">
        <v>301</v>
      </c>
      <c r="C669" s="65" t="s">
        <v>2648</v>
      </c>
      <c r="D669" s="67" t="s">
        <v>2647</v>
      </c>
      <c r="E669" s="65" t="s">
        <v>4</v>
      </c>
      <c r="F669" s="73">
        <v>26900</v>
      </c>
      <c r="G669" s="74"/>
    </row>
    <row r="670" spans="2:7">
      <c r="B670" s="65">
        <v>302</v>
      </c>
      <c r="C670" s="65" t="s">
        <v>2651</v>
      </c>
      <c r="D670" s="67" t="s">
        <v>2650</v>
      </c>
      <c r="E670" s="65" t="s">
        <v>19</v>
      </c>
      <c r="F670" s="73">
        <v>194200</v>
      </c>
      <c r="G670" s="74"/>
    </row>
    <row r="671" spans="2:7">
      <c r="B671" s="65">
        <v>303</v>
      </c>
      <c r="C671" s="65" t="s">
        <v>2653</v>
      </c>
      <c r="D671" s="67" t="s">
        <v>2652</v>
      </c>
      <c r="E671" s="65" t="s">
        <v>4</v>
      </c>
      <c r="F671" s="73">
        <v>234100</v>
      </c>
      <c r="G671" s="74"/>
    </row>
    <row r="672" spans="2:7">
      <c r="B672" s="65">
        <v>304</v>
      </c>
      <c r="C672" s="65" t="s">
        <v>2655</v>
      </c>
      <c r="D672" s="67" t="s">
        <v>2654</v>
      </c>
      <c r="E672" s="65" t="s">
        <v>4</v>
      </c>
      <c r="F672" s="73">
        <v>119000</v>
      </c>
      <c r="G672" s="74"/>
    </row>
    <row r="673" spans="2:7">
      <c r="B673" s="65">
        <v>305</v>
      </c>
      <c r="C673" s="65" t="s">
        <v>2657</v>
      </c>
      <c r="D673" s="67" t="s">
        <v>2656</v>
      </c>
      <c r="E673" s="65" t="s">
        <v>4</v>
      </c>
      <c r="F673" s="73">
        <v>96300</v>
      </c>
      <c r="G673" s="74"/>
    </row>
    <row r="674" spans="2:7">
      <c r="B674" s="65">
        <v>306</v>
      </c>
      <c r="C674" s="65" t="s">
        <v>2659</v>
      </c>
      <c r="D674" s="67" t="s">
        <v>2658</v>
      </c>
      <c r="E674" s="65" t="s">
        <v>9</v>
      </c>
      <c r="F674" s="73">
        <v>79900</v>
      </c>
      <c r="G674" s="74"/>
    </row>
    <row r="675" spans="2:7">
      <c r="B675" s="65">
        <v>307</v>
      </c>
      <c r="C675" s="65" t="s">
        <v>2661</v>
      </c>
      <c r="D675" s="67" t="s">
        <v>2660</v>
      </c>
      <c r="E675" s="65" t="s">
        <v>9</v>
      </c>
      <c r="F675" s="73">
        <v>133800</v>
      </c>
      <c r="G675" s="74"/>
    </row>
    <row r="676" spans="2:7">
      <c r="B676" s="65">
        <v>308</v>
      </c>
      <c r="C676" s="65" t="s">
        <v>2663</v>
      </c>
      <c r="D676" s="67" t="s">
        <v>2662</v>
      </c>
      <c r="E676" s="65" t="s">
        <v>26</v>
      </c>
      <c r="F676" s="73">
        <v>141500</v>
      </c>
      <c r="G676" s="74"/>
    </row>
    <row r="677" spans="2:7">
      <c r="B677" s="65">
        <v>309</v>
      </c>
      <c r="C677" s="65" t="s">
        <v>2666</v>
      </c>
      <c r="D677" s="67" t="s">
        <v>2665</v>
      </c>
      <c r="E677" s="65" t="s">
        <v>26</v>
      </c>
      <c r="F677" s="73">
        <v>189500</v>
      </c>
      <c r="G677" s="74"/>
    </row>
    <row r="678" spans="2:7">
      <c r="B678" s="65">
        <v>310</v>
      </c>
      <c r="C678" s="65" t="s">
        <v>2668</v>
      </c>
      <c r="D678" s="67" t="s">
        <v>2667</v>
      </c>
      <c r="E678" s="65" t="s">
        <v>26</v>
      </c>
      <c r="F678" s="73">
        <v>369500</v>
      </c>
      <c r="G678" s="74"/>
    </row>
    <row r="679" spans="2:7">
      <c r="B679" s="65">
        <v>311</v>
      </c>
      <c r="C679" s="65" t="s">
        <v>2672</v>
      </c>
      <c r="D679" s="67" t="s">
        <v>2671</v>
      </c>
      <c r="E679" s="65" t="s">
        <v>26</v>
      </c>
      <c r="F679" s="73">
        <v>203100</v>
      </c>
      <c r="G679" s="74"/>
    </row>
    <row r="680" spans="2:7">
      <c r="B680" s="65">
        <v>312</v>
      </c>
      <c r="C680" s="65" t="s">
        <v>2674</v>
      </c>
      <c r="D680" s="67" t="s">
        <v>2673</v>
      </c>
      <c r="E680" s="65" t="s">
        <v>26</v>
      </c>
      <c r="F680" s="73">
        <v>378800</v>
      </c>
      <c r="G680" s="74"/>
    </row>
    <row r="681" spans="2:7">
      <c r="B681" s="65">
        <v>313</v>
      </c>
      <c r="C681" s="65" t="s">
        <v>2676</v>
      </c>
      <c r="D681" s="67" t="s">
        <v>2675</v>
      </c>
      <c r="E681" s="65" t="s">
        <v>26</v>
      </c>
      <c r="F681" s="73">
        <v>192400</v>
      </c>
      <c r="G681" s="74"/>
    </row>
    <row r="682" spans="2:7">
      <c r="B682" s="65">
        <v>314</v>
      </c>
      <c r="C682" s="65" t="s">
        <v>2678</v>
      </c>
      <c r="D682" s="67" t="s">
        <v>2677</v>
      </c>
      <c r="E682" s="65" t="s">
        <v>26</v>
      </c>
      <c r="F682" s="73">
        <v>189800</v>
      </c>
      <c r="G682" s="74"/>
    </row>
    <row r="683" spans="2:7">
      <c r="B683" s="65">
        <v>315</v>
      </c>
      <c r="C683" s="65" t="s">
        <v>2670</v>
      </c>
      <c r="D683" s="67" t="s">
        <v>2669</v>
      </c>
      <c r="E683" s="65" t="s">
        <v>26</v>
      </c>
      <c r="F683" s="73">
        <v>474000</v>
      </c>
      <c r="G683" s="74"/>
    </row>
    <row r="684" spans="2:7">
      <c r="B684" s="65">
        <v>316</v>
      </c>
      <c r="C684" s="65" t="s">
        <v>2680</v>
      </c>
      <c r="D684" s="67" t="s">
        <v>2679</v>
      </c>
      <c r="E684" s="65" t="s">
        <v>10</v>
      </c>
      <c r="F684" s="73">
        <v>27200</v>
      </c>
      <c r="G684" s="74"/>
    </row>
    <row r="685" spans="2:7">
      <c r="B685" s="65">
        <v>317</v>
      </c>
      <c r="C685" s="65" t="s">
        <v>2682</v>
      </c>
      <c r="D685" s="67" t="s">
        <v>2681</v>
      </c>
      <c r="E685" s="65" t="s">
        <v>10</v>
      </c>
      <c r="F685" s="73">
        <v>12900</v>
      </c>
      <c r="G685" s="74"/>
    </row>
    <row r="686" spans="2:7">
      <c r="B686" s="65">
        <v>318</v>
      </c>
      <c r="C686" s="65" t="s">
        <v>2692</v>
      </c>
      <c r="D686" s="67" t="s">
        <v>2691</v>
      </c>
      <c r="E686" s="65" t="s">
        <v>10</v>
      </c>
      <c r="F686" s="73">
        <v>49700</v>
      </c>
      <c r="G686" s="74"/>
    </row>
    <row r="687" spans="2:7">
      <c r="B687" s="65">
        <v>319</v>
      </c>
      <c r="C687" s="65" t="s">
        <v>2696</v>
      </c>
      <c r="D687" s="67" t="s">
        <v>2695</v>
      </c>
      <c r="E687" s="65" t="s">
        <v>79</v>
      </c>
      <c r="F687" s="73">
        <v>9700</v>
      </c>
      <c r="G687" s="74"/>
    </row>
    <row r="688" spans="2:7">
      <c r="B688" s="65">
        <v>320</v>
      </c>
      <c r="C688" s="65" t="s">
        <v>2697</v>
      </c>
      <c r="D688" s="67" t="s">
        <v>37</v>
      </c>
      <c r="E688" s="65" t="s">
        <v>79</v>
      </c>
      <c r="F688" s="73">
        <v>105800</v>
      </c>
      <c r="G688" s="74"/>
    </row>
    <row r="689" spans="2:7">
      <c r="B689" s="65">
        <v>321</v>
      </c>
      <c r="C689" s="65" t="s">
        <v>2698</v>
      </c>
      <c r="D689" s="67" t="s">
        <v>36</v>
      </c>
      <c r="E689" s="65" t="s">
        <v>79</v>
      </c>
      <c r="F689" s="73">
        <v>121100</v>
      </c>
      <c r="G689" s="74"/>
    </row>
    <row r="690" spans="2:7">
      <c r="B690" s="65">
        <v>322</v>
      </c>
      <c r="C690" s="65" t="s">
        <v>2701</v>
      </c>
      <c r="D690" s="67" t="s">
        <v>2700</v>
      </c>
      <c r="E690" s="65" t="s">
        <v>79</v>
      </c>
      <c r="F690" s="73">
        <v>45700</v>
      </c>
      <c r="G690" s="74"/>
    </row>
    <row r="691" spans="2:7">
      <c r="B691" s="65">
        <v>323</v>
      </c>
      <c r="C691" s="65" t="s">
        <v>2703</v>
      </c>
      <c r="D691" s="67" t="s">
        <v>2702</v>
      </c>
      <c r="E691" s="65" t="s">
        <v>10</v>
      </c>
      <c r="F691" s="73">
        <v>47100</v>
      </c>
      <c r="G691" s="74"/>
    </row>
    <row r="692" spans="2:7">
      <c r="B692" s="65">
        <v>324</v>
      </c>
      <c r="C692" s="65" t="s">
        <v>2708</v>
      </c>
      <c r="D692" s="67" t="s">
        <v>2707</v>
      </c>
      <c r="E692" s="65" t="s">
        <v>10</v>
      </c>
      <c r="F692" s="73">
        <v>153100</v>
      </c>
      <c r="G692" s="74"/>
    </row>
    <row r="693" spans="2:7">
      <c r="B693" s="65">
        <v>325</v>
      </c>
      <c r="C693" s="65" t="s">
        <v>2710</v>
      </c>
      <c r="D693" s="67" t="s">
        <v>2709</v>
      </c>
      <c r="E693" s="65" t="s">
        <v>10</v>
      </c>
      <c r="F693" s="73">
        <v>2600</v>
      </c>
      <c r="G693" s="74"/>
    </row>
    <row r="694" spans="2:7">
      <c r="B694" s="65">
        <v>326</v>
      </c>
      <c r="C694" s="65" t="s">
        <v>2712</v>
      </c>
      <c r="D694" s="67" t="s">
        <v>2711</v>
      </c>
      <c r="E694" s="65" t="s">
        <v>4106</v>
      </c>
      <c r="F694" s="73">
        <v>4300</v>
      </c>
      <c r="G694" s="74"/>
    </row>
    <row r="695" spans="2:7">
      <c r="B695" s="65">
        <v>327</v>
      </c>
      <c r="C695" s="65" t="s">
        <v>2725</v>
      </c>
      <c r="D695" s="67" t="s">
        <v>2724</v>
      </c>
      <c r="E695" s="65" t="s">
        <v>6</v>
      </c>
      <c r="F695" s="73">
        <v>767300</v>
      </c>
      <c r="G695" s="74"/>
    </row>
    <row r="696" spans="2:7">
      <c r="B696" s="65">
        <v>328</v>
      </c>
      <c r="C696" s="65" t="s">
        <v>2727</v>
      </c>
      <c r="D696" s="67" t="s">
        <v>2726</v>
      </c>
      <c r="E696" s="65" t="s">
        <v>6</v>
      </c>
      <c r="F696" s="73">
        <v>384100</v>
      </c>
      <c r="G696" s="74"/>
    </row>
    <row r="697" spans="2:7">
      <c r="B697" s="65">
        <v>329</v>
      </c>
      <c r="C697" s="65" t="s">
        <v>2729</v>
      </c>
      <c r="D697" s="67" t="s">
        <v>2728</v>
      </c>
      <c r="E697" s="65" t="s">
        <v>6</v>
      </c>
      <c r="F697" s="73">
        <v>130200</v>
      </c>
      <c r="G697" s="74"/>
    </row>
    <row r="698" spans="2:7">
      <c r="B698" s="65">
        <v>330</v>
      </c>
      <c r="C698" s="65" t="s">
        <v>2731</v>
      </c>
      <c r="D698" s="67" t="s">
        <v>2730</v>
      </c>
      <c r="E698" s="65" t="s">
        <v>6</v>
      </c>
      <c r="F698" s="73">
        <v>699700</v>
      </c>
      <c r="G698" s="74"/>
    </row>
    <row r="699" spans="2:7">
      <c r="B699" s="65">
        <v>331</v>
      </c>
      <c r="C699" s="65" t="s">
        <v>2733</v>
      </c>
      <c r="D699" s="67" t="s">
        <v>2732</v>
      </c>
      <c r="E699" s="65" t="s">
        <v>6</v>
      </c>
      <c r="F699" s="73">
        <v>698500</v>
      </c>
      <c r="G699" s="74"/>
    </row>
    <row r="700" spans="2:7">
      <c r="B700" s="65">
        <v>332</v>
      </c>
      <c r="C700" s="65" t="s">
        <v>2735</v>
      </c>
      <c r="D700" s="67" t="s">
        <v>2734</v>
      </c>
      <c r="E700" s="65" t="s">
        <v>6</v>
      </c>
      <c r="F700" s="73">
        <v>379600</v>
      </c>
      <c r="G700" s="74"/>
    </row>
    <row r="701" spans="2:7">
      <c r="B701" s="65">
        <v>333</v>
      </c>
      <c r="C701" s="65" t="s">
        <v>2737</v>
      </c>
      <c r="D701" s="67" t="s">
        <v>2736</v>
      </c>
      <c r="E701" s="65" t="s">
        <v>5</v>
      </c>
      <c r="F701" s="73">
        <v>1100</v>
      </c>
      <c r="G701" s="74"/>
    </row>
    <row r="702" spans="2:7">
      <c r="B702" s="65">
        <v>334</v>
      </c>
      <c r="C702" s="65" t="s">
        <v>2739</v>
      </c>
      <c r="D702" s="67" t="s">
        <v>2738</v>
      </c>
      <c r="E702" s="65" t="s">
        <v>11</v>
      </c>
      <c r="F702" s="73">
        <v>116600</v>
      </c>
      <c r="G702" s="74"/>
    </row>
    <row r="703" spans="2:7">
      <c r="B703" s="65">
        <v>335</v>
      </c>
      <c r="C703" s="65" t="s">
        <v>2741</v>
      </c>
      <c r="D703" s="67" t="s">
        <v>2740</v>
      </c>
      <c r="E703" s="65" t="s">
        <v>10</v>
      </c>
      <c r="F703" s="73">
        <v>16600</v>
      </c>
      <c r="G703" s="74"/>
    </row>
    <row r="704" spans="2:7">
      <c r="B704" s="65">
        <v>336</v>
      </c>
      <c r="C704" s="65" t="s">
        <v>2743</v>
      </c>
      <c r="D704" s="67" t="s">
        <v>2742</v>
      </c>
      <c r="E704" s="65" t="s">
        <v>8</v>
      </c>
      <c r="F704" s="73">
        <v>1921400</v>
      </c>
      <c r="G704" s="74"/>
    </row>
    <row r="705" spans="2:7">
      <c r="B705" s="65">
        <v>337</v>
      </c>
      <c r="C705" s="65" t="s">
        <v>2745</v>
      </c>
      <c r="D705" s="67" t="s">
        <v>2744</v>
      </c>
      <c r="E705" s="65" t="s">
        <v>4</v>
      </c>
      <c r="F705" s="73">
        <v>7300</v>
      </c>
      <c r="G705" s="74"/>
    </row>
    <row r="706" spans="2:7">
      <c r="B706" s="65">
        <v>338</v>
      </c>
      <c r="C706" s="65" t="s">
        <v>2747</v>
      </c>
      <c r="D706" s="67" t="s">
        <v>2746</v>
      </c>
      <c r="E706" s="65" t="s">
        <v>6</v>
      </c>
      <c r="F706" s="73">
        <v>211400</v>
      </c>
      <c r="G706" s="74"/>
    </row>
    <row r="707" spans="2:7">
      <c r="B707" s="65">
        <v>339</v>
      </c>
      <c r="C707" s="65" t="s">
        <v>2749</v>
      </c>
      <c r="D707" s="67" t="s">
        <v>2748</v>
      </c>
      <c r="E707" s="65" t="s">
        <v>4</v>
      </c>
      <c r="F707" s="73">
        <v>61500</v>
      </c>
      <c r="G707" s="74"/>
    </row>
    <row r="708" spans="2:7">
      <c r="B708" s="65">
        <v>340</v>
      </c>
      <c r="C708" s="65" t="s">
        <v>2750</v>
      </c>
      <c r="D708" s="67" t="s">
        <v>30</v>
      </c>
      <c r="E708" s="65" t="s">
        <v>6</v>
      </c>
      <c r="F708" s="73">
        <v>69600</v>
      </c>
      <c r="G708" s="74"/>
    </row>
    <row r="709" spans="2:7">
      <c r="B709" s="65">
        <v>341</v>
      </c>
      <c r="C709" s="65" t="s">
        <v>2752</v>
      </c>
      <c r="D709" s="67" t="s">
        <v>2751</v>
      </c>
      <c r="E709" s="65" t="s">
        <v>12</v>
      </c>
      <c r="F709" s="73">
        <v>17100</v>
      </c>
      <c r="G709" s="74"/>
    </row>
    <row r="710" spans="2:7">
      <c r="B710" s="65">
        <v>342</v>
      </c>
      <c r="C710" s="65" t="s">
        <v>2753</v>
      </c>
      <c r="D710" s="67" t="s">
        <v>31</v>
      </c>
      <c r="E710" s="65" t="s">
        <v>12</v>
      </c>
      <c r="F710" s="73">
        <v>37400</v>
      </c>
      <c r="G710" s="74"/>
    </row>
    <row r="711" spans="2:7">
      <c r="B711" s="65">
        <v>343</v>
      </c>
      <c r="C711" s="65" t="s">
        <v>2755</v>
      </c>
      <c r="D711" s="67" t="s">
        <v>2754</v>
      </c>
      <c r="E711" s="65" t="s">
        <v>71</v>
      </c>
      <c r="F711" s="73">
        <v>6300</v>
      </c>
      <c r="G711" s="74"/>
    </row>
    <row r="712" spans="2:7">
      <c r="B712" s="65">
        <v>344</v>
      </c>
      <c r="C712" s="65" t="s">
        <v>2757</v>
      </c>
      <c r="D712" s="67" t="s">
        <v>2756</v>
      </c>
      <c r="E712" s="65" t="s">
        <v>12</v>
      </c>
      <c r="F712" s="73">
        <v>21700</v>
      </c>
      <c r="G712" s="74"/>
    </row>
    <row r="713" spans="2:7">
      <c r="B713" s="65">
        <v>345</v>
      </c>
      <c r="C713" s="65" t="s">
        <v>2759</v>
      </c>
      <c r="D713" s="67" t="s">
        <v>2758</v>
      </c>
      <c r="E713" s="65" t="s">
        <v>12</v>
      </c>
      <c r="F713" s="73">
        <v>33300</v>
      </c>
      <c r="G713" s="74"/>
    </row>
    <row r="714" spans="2:7">
      <c r="B714" s="65">
        <v>346</v>
      </c>
      <c r="C714" s="65" t="s">
        <v>2761</v>
      </c>
      <c r="D714" s="67" t="s">
        <v>2760</v>
      </c>
      <c r="E714" s="65" t="s">
        <v>12</v>
      </c>
      <c r="F714" s="73">
        <v>49800</v>
      </c>
      <c r="G714" s="74"/>
    </row>
    <row r="715" spans="2:7">
      <c r="B715" s="65">
        <v>347</v>
      </c>
      <c r="C715" s="65" t="s">
        <v>2763</v>
      </c>
      <c r="D715" s="67" t="s">
        <v>2762</v>
      </c>
      <c r="E715" s="65" t="s">
        <v>12</v>
      </c>
      <c r="F715" s="73">
        <v>110700</v>
      </c>
      <c r="G715" s="74"/>
    </row>
    <row r="716" spans="2:7">
      <c r="B716" s="65">
        <v>348</v>
      </c>
      <c r="C716" s="65" t="s">
        <v>2765</v>
      </c>
      <c r="D716" s="67" t="s">
        <v>2764</v>
      </c>
      <c r="E716" s="65" t="s">
        <v>12</v>
      </c>
      <c r="F716" s="73">
        <v>160300</v>
      </c>
      <c r="G716" s="74"/>
    </row>
    <row r="717" spans="2:7">
      <c r="B717" s="65">
        <v>349</v>
      </c>
      <c r="C717" s="65" t="s">
        <v>2767</v>
      </c>
      <c r="D717" s="67" t="s">
        <v>2768</v>
      </c>
      <c r="E717" s="65" t="s">
        <v>12</v>
      </c>
      <c r="F717" s="73">
        <v>6600</v>
      </c>
      <c r="G717" s="74"/>
    </row>
    <row r="718" spans="2:7">
      <c r="B718" s="65">
        <v>350</v>
      </c>
      <c r="C718" s="65" t="s">
        <v>2770</v>
      </c>
      <c r="D718" s="67" t="s">
        <v>2769</v>
      </c>
      <c r="E718" s="65" t="s">
        <v>12</v>
      </c>
      <c r="F718" s="73">
        <v>8400</v>
      </c>
      <c r="G718" s="74"/>
    </row>
    <row r="719" spans="2:7">
      <c r="B719" s="65">
        <v>351</v>
      </c>
      <c r="C719" s="65" t="s">
        <v>2772</v>
      </c>
      <c r="D719" s="67" t="s">
        <v>2771</v>
      </c>
      <c r="E719" s="65" t="s">
        <v>12</v>
      </c>
      <c r="F719" s="73">
        <v>15000</v>
      </c>
      <c r="G719" s="74"/>
    </row>
    <row r="720" spans="2:7">
      <c r="B720" s="65">
        <v>352</v>
      </c>
      <c r="C720" s="65" t="s">
        <v>2774</v>
      </c>
      <c r="D720" s="67" t="s">
        <v>2773</v>
      </c>
      <c r="E720" s="65" t="s">
        <v>12</v>
      </c>
      <c r="F720" s="73">
        <v>17800</v>
      </c>
      <c r="G720" s="74"/>
    </row>
    <row r="721" spans="2:7">
      <c r="B721" s="65">
        <v>353</v>
      </c>
      <c r="C721" s="65" t="s">
        <v>2776</v>
      </c>
      <c r="D721" s="67" t="s">
        <v>2775</v>
      </c>
      <c r="E721" s="65" t="s">
        <v>12</v>
      </c>
      <c r="F721" s="73">
        <v>25700</v>
      </c>
      <c r="G721" s="74"/>
    </row>
    <row r="722" spans="2:7">
      <c r="B722" s="65">
        <v>354</v>
      </c>
      <c r="C722" s="65" t="s">
        <v>2778</v>
      </c>
      <c r="D722" s="67" t="s">
        <v>2777</v>
      </c>
      <c r="E722" s="65" t="s">
        <v>12</v>
      </c>
      <c r="F722" s="73">
        <v>34000</v>
      </c>
      <c r="G722" s="74"/>
    </row>
    <row r="723" spans="2:7">
      <c r="B723" s="65">
        <v>355</v>
      </c>
      <c r="C723" s="65" t="s">
        <v>2780</v>
      </c>
      <c r="D723" s="67" t="s">
        <v>2779</v>
      </c>
      <c r="E723" s="65" t="s">
        <v>12</v>
      </c>
      <c r="F723" s="73">
        <v>56800</v>
      </c>
      <c r="G723" s="74"/>
    </row>
    <row r="724" spans="2:7">
      <c r="B724" s="65">
        <v>356</v>
      </c>
      <c r="C724" s="65" t="s">
        <v>2782</v>
      </c>
      <c r="D724" s="67" t="s">
        <v>2781</v>
      </c>
      <c r="E724" s="65" t="s">
        <v>4</v>
      </c>
      <c r="F724" s="73">
        <v>85600</v>
      </c>
      <c r="G724" s="74"/>
    </row>
    <row r="725" spans="2:7">
      <c r="B725" s="65">
        <v>357</v>
      </c>
      <c r="C725" s="65" t="s">
        <v>2784</v>
      </c>
      <c r="D725" s="67" t="s">
        <v>2783</v>
      </c>
      <c r="E725" s="65" t="s">
        <v>4</v>
      </c>
      <c r="F725" s="73">
        <v>107400</v>
      </c>
      <c r="G725" s="74"/>
    </row>
    <row r="726" spans="2:7">
      <c r="B726" s="65">
        <v>358</v>
      </c>
      <c r="C726" s="65" t="s">
        <v>2789</v>
      </c>
      <c r="D726" s="67" t="s">
        <v>2788</v>
      </c>
      <c r="E726" s="65" t="s">
        <v>21</v>
      </c>
      <c r="F726" s="73">
        <v>6300</v>
      </c>
      <c r="G726" s="74"/>
    </row>
    <row r="727" spans="2:7">
      <c r="B727" s="65">
        <v>359</v>
      </c>
      <c r="C727" s="65" t="s">
        <v>2794</v>
      </c>
      <c r="D727" s="67" t="s">
        <v>2793</v>
      </c>
      <c r="E727" s="65" t="s">
        <v>21</v>
      </c>
      <c r="F727" s="73">
        <v>6600</v>
      </c>
      <c r="G727" s="74"/>
    </row>
    <row r="728" spans="2:7">
      <c r="B728" s="65">
        <v>360</v>
      </c>
      <c r="C728" s="65" t="s">
        <v>2796</v>
      </c>
      <c r="D728" s="67" t="s">
        <v>2795</v>
      </c>
      <c r="E728" s="65" t="s">
        <v>21</v>
      </c>
      <c r="F728" s="73">
        <v>6800</v>
      </c>
      <c r="G728" s="74"/>
    </row>
    <row r="729" spans="2:7">
      <c r="B729" s="65">
        <v>361</v>
      </c>
      <c r="C729" s="65" t="s">
        <v>2798</v>
      </c>
      <c r="D729" s="67" t="s">
        <v>2797</v>
      </c>
      <c r="E729" s="65" t="s">
        <v>21</v>
      </c>
      <c r="F729" s="73">
        <v>8100</v>
      </c>
      <c r="G729" s="74"/>
    </row>
    <row r="730" spans="2:7">
      <c r="B730" s="65">
        <v>362</v>
      </c>
      <c r="C730" s="65" t="s">
        <v>2800</v>
      </c>
      <c r="D730" s="67" t="s">
        <v>2799</v>
      </c>
      <c r="E730" s="65" t="s">
        <v>21</v>
      </c>
      <c r="F730" s="73">
        <v>10700</v>
      </c>
      <c r="G730" s="74"/>
    </row>
    <row r="731" spans="2:7">
      <c r="B731" s="65">
        <v>363</v>
      </c>
      <c r="C731" s="65" t="s">
        <v>2802</v>
      </c>
      <c r="D731" s="67" t="s">
        <v>2801</v>
      </c>
      <c r="E731" s="65" t="s">
        <v>21</v>
      </c>
      <c r="F731" s="73">
        <v>14800</v>
      </c>
      <c r="G731" s="74"/>
    </row>
    <row r="732" spans="2:7">
      <c r="B732" s="65">
        <v>364</v>
      </c>
      <c r="C732" s="65" t="s">
        <v>2804</v>
      </c>
      <c r="D732" s="67" t="s">
        <v>2803</v>
      </c>
      <c r="E732" s="65" t="s">
        <v>21</v>
      </c>
      <c r="F732" s="73">
        <v>19900</v>
      </c>
      <c r="G732" s="74"/>
    </row>
    <row r="733" spans="2:7">
      <c r="B733" s="65">
        <v>365</v>
      </c>
      <c r="C733" s="65" t="s">
        <v>2806</v>
      </c>
      <c r="D733" s="67" t="s">
        <v>2805</v>
      </c>
      <c r="E733" s="65" t="s">
        <v>21</v>
      </c>
      <c r="F733" s="73">
        <v>26800</v>
      </c>
      <c r="G733" s="74"/>
    </row>
    <row r="734" spans="2:7">
      <c r="B734" s="65">
        <v>366</v>
      </c>
      <c r="C734" s="65" t="s">
        <v>2808</v>
      </c>
      <c r="D734" s="67" t="s">
        <v>2807</v>
      </c>
      <c r="E734" s="65" t="s">
        <v>21</v>
      </c>
      <c r="F734" s="73">
        <v>32100</v>
      </c>
      <c r="G734" s="74"/>
    </row>
    <row r="735" spans="2:7">
      <c r="B735" s="65">
        <v>367</v>
      </c>
      <c r="C735" s="65" t="s">
        <v>2810</v>
      </c>
      <c r="D735" s="67" t="s">
        <v>2809</v>
      </c>
      <c r="E735" s="65" t="s">
        <v>21</v>
      </c>
      <c r="F735" s="73">
        <v>43000</v>
      </c>
      <c r="G735" s="74"/>
    </row>
    <row r="736" spans="2:7">
      <c r="B736" s="65">
        <v>368</v>
      </c>
      <c r="C736" s="65" t="s">
        <v>2812</v>
      </c>
      <c r="D736" s="67" t="s">
        <v>2811</v>
      </c>
      <c r="E736" s="65" t="s">
        <v>21</v>
      </c>
      <c r="F736" s="73">
        <v>50700</v>
      </c>
      <c r="G736" s="74"/>
    </row>
    <row r="737" spans="2:7">
      <c r="B737" s="65">
        <v>369</v>
      </c>
      <c r="C737" s="65" t="s">
        <v>2814</v>
      </c>
      <c r="D737" s="67" t="s">
        <v>2813</v>
      </c>
      <c r="E737" s="65" t="s">
        <v>21</v>
      </c>
      <c r="F737" s="73">
        <v>67700</v>
      </c>
      <c r="G737" s="74"/>
    </row>
    <row r="738" spans="2:7">
      <c r="B738" s="65">
        <v>370</v>
      </c>
      <c r="C738" s="65" t="s">
        <v>2816</v>
      </c>
      <c r="D738" s="67" t="s">
        <v>2815</v>
      </c>
      <c r="E738" s="65" t="s">
        <v>21</v>
      </c>
      <c r="F738" s="73">
        <v>76000</v>
      </c>
      <c r="G738" s="74"/>
    </row>
    <row r="739" spans="2:7">
      <c r="B739" s="65">
        <v>371</v>
      </c>
      <c r="C739" s="65" t="s">
        <v>2818</v>
      </c>
      <c r="D739" s="67" t="s">
        <v>2817</v>
      </c>
      <c r="E739" s="65" t="s">
        <v>21</v>
      </c>
      <c r="F739" s="73">
        <v>83700</v>
      </c>
      <c r="G739" s="74"/>
    </row>
    <row r="740" spans="2:7">
      <c r="B740" s="65">
        <v>372</v>
      </c>
      <c r="C740" s="65" t="s">
        <v>2820</v>
      </c>
      <c r="D740" s="67" t="s">
        <v>2819</v>
      </c>
      <c r="E740" s="65" t="s">
        <v>21</v>
      </c>
      <c r="F740" s="73">
        <v>105000</v>
      </c>
      <c r="G740" s="74"/>
    </row>
    <row r="741" spans="2:7">
      <c r="B741" s="65">
        <v>373</v>
      </c>
      <c r="C741" s="65" t="s">
        <v>2822</v>
      </c>
      <c r="D741" s="67" t="s">
        <v>2821</v>
      </c>
      <c r="E741" s="65" t="s">
        <v>21</v>
      </c>
      <c r="F741" s="73">
        <v>109800</v>
      </c>
      <c r="G741" s="74"/>
    </row>
    <row r="742" spans="2:7">
      <c r="B742" s="65">
        <v>374</v>
      </c>
      <c r="C742" s="65" t="s">
        <v>3048</v>
      </c>
      <c r="D742" s="67" t="s">
        <v>3047</v>
      </c>
      <c r="E742" s="65" t="s">
        <v>48</v>
      </c>
      <c r="F742" s="73">
        <v>1700</v>
      </c>
      <c r="G742" s="74"/>
    </row>
    <row r="743" spans="2:7">
      <c r="B743" s="65">
        <v>375</v>
      </c>
      <c r="C743" s="65" t="s">
        <v>3073</v>
      </c>
      <c r="D743" s="67" t="s">
        <v>3072</v>
      </c>
      <c r="E743" s="65" t="s">
        <v>5</v>
      </c>
      <c r="F743" s="73">
        <v>1700</v>
      </c>
      <c r="G743" s="74"/>
    </row>
    <row r="744" spans="2:7">
      <c r="B744" s="65">
        <v>376</v>
      </c>
      <c r="C744" s="65" t="s">
        <v>3067</v>
      </c>
      <c r="D744" s="67" t="s">
        <v>3066</v>
      </c>
      <c r="E744" s="65" t="s">
        <v>5</v>
      </c>
      <c r="F744" s="73">
        <v>16500</v>
      </c>
      <c r="G744" s="74"/>
    </row>
    <row r="745" spans="2:7">
      <c r="B745" s="65">
        <v>377</v>
      </c>
      <c r="C745" s="65" t="s">
        <v>3055</v>
      </c>
      <c r="D745" s="67" t="s">
        <v>3054</v>
      </c>
      <c r="E745" s="65" t="s">
        <v>21</v>
      </c>
      <c r="F745" s="73">
        <v>8700</v>
      </c>
      <c r="G745" s="74"/>
    </row>
    <row r="746" spans="2:7">
      <c r="B746" s="65">
        <v>378</v>
      </c>
      <c r="C746" s="65" t="s">
        <v>4107</v>
      </c>
      <c r="D746" s="67" t="s">
        <v>4108</v>
      </c>
      <c r="E746" s="65" t="s">
        <v>5</v>
      </c>
      <c r="F746" s="73">
        <v>2800</v>
      </c>
      <c r="G746" s="74"/>
    </row>
    <row r="747" spans="2:7">
      <c r="B747" s="65">
        <v>379</v>
      </c>
      <c r="C747" s="65" t="s">
        <v>3063</v>
      </c>
      <c r="D747" s="67" t="s">
        <v>3062</v>
      </c>
      <c r="E747" s="65" t="s">
        <v>5</v>
      </c>
      <c r="F747" s="73">
        <v>900</v>
      </c>
      <c r="G747" s="74"/>
    </row>
    <row r="748" spans="2:7">
      <c r="B748" s="65">
        <v>380</v>
      </c>
      <c r="C748" s="65" t="s">
        <v>3059</v>
      </c>
      <c r="D748" s="67" t="s">
        <v>3058</v>
      </c>
      <c r="E748" s="65" t="s">
        <v>5</v>
      </c>
      <c r="F748" s="73">
        <v>1590</v>
      </c>
      <c r="G748" s="74"/>
    </row>
    <row r="749" spans="2:7">
      <c r="B749" s="65">
        <v>381</v>
      </c>
      <c r="C749" s="65" t="s">
        <v>3061</v>
      </c>
      <c r="D749" s="67" t="s">
        <v>3060</v>
      </c>
      <c r="E749" s="65" t="s">
        <v>5</v>
      </c>
      <c r="F749" s="73">
        <v>2650</v>
      </c>
      <c r="G749" s="74"/>
    </row>
    <row r="750" spans="2:7">
      <c r="B750" s="65">
        <v>382</v>
      </c>
      <c r="C750" s="65" t="s">
        <v>3065</v>
      </c>
      <c r="D750" s="67" t="s">
        <v>3064</v>
      </c>
      <c r="E750" s="65" t="s">
        <v>5</v>
      </c>
      <c r="F750" s="73">
        <v>17200</v>
      </c>
      <c r="G750" s="74"/>
    </row>
    <row r="751" spans="2:7">
      <c r="B751" s="65">
        <v>383</v>
      </c>
      <c r="C751" s="65" t="s">
        <v>4109</v>
      </c>
      <c r="D751" s="67" t="s">
        <v>3050</v>
      </c>
      <c r="E751" s="65" t="s">
        <v>17</v>
      </c>
      <c r="F751" s="73">
        <v>9700</v>
      </c>
      <c r="G751" s="74"/>
    </row>
    <row r="752" spans="2:7">
      <c r="B752" s="65">
        <v>384</v>
      </c>
      <c r="C752" s="65" t="s">
        <v>2923</v>
      </c>
      <c r="D752" s="67" t="s">
        <v>2922</v>
      </c>
      <c r="E752" s="65" t="s">
        <v>21</v>
      </c>
      <c r="F752" s="73">
        <v>78300</v>
      </c>
      <c r="G752" s="74"/>
    </row>
    <row r="753" spans="2:7">
      <c r="B753" s="65">
        <v>385</v>
      </c>
      <c r="C753" s="65" t="s">
        <v>2947</v>
      </c>
      <c r="D753" s="67" t="s">
        <v>2946</v>
      </c>
      <c r="E753" s="65" t="s">
        <v>21</v>
      </c>
      <c r="F753" s="73">
        <v>7757500</v>
      </c>
      <c r="G753" s="74"/>
    </row>
    <row r="754" spans="2:7">
      <c r="B754" s="65">
        <v>386</v>
      </c>
      <c r="C754" s="65" t="s">
        <v>2949</v>
      </c>
      <c r="D754" s="67" t="s">
        <v>2948</v>
      </c>
      <c r="E754" s="65" t="s">
        <v>21</v>
      </c>
      <c r="F754" s="73">
        <v>8891000</v>
      </c>
      <c r="G754" s="74"/>
    </row>
    <row r="755" spans="2:7">
      <c r="B755" s="65">
        <v>387</v>
      </c>
      <c r="C755" s="65" t="s">
        <v>2951</v>
      </c>
      <c r="D755" s="67" t="s">
        <v>2950</v>
      </c>
      <c r="E755" s="65" t="s">
        <v>5</v>
      </c>
      <c r="F755" s="73">
        <v>9670500</v>
      </c>
      <c r="G755" s="74"/>
    </row>
    <row r="756" spans="2:7">
      <c r="B756" s="65">
        <v>388</v>
      </c>
      <c r="C756" s="65" t="s">
        <v>2925</v>
      </c>
      <c r="D756" s="67" t="s">
        <v>2924</v>
      </c>
      <c r="E756" s="65" t="s">
        <v>21</v>
      </c>
      <c r="F756" s="73">
        <v>218400</v>
      </c>
      <c r="G756" s="74"/>
    </row>
    <row r="757" spans="2:7">
      <c r="B757" s="65">
        <v>389</v>
      </c>
      <c r="C757" s="65" t="s">
        <v>2927</v>
      </c>
      <c r="D757" s="67" t="s">
        <v>2926</v>
      </c>
      <c r="E757" s="65" t="s">
        <v>21</v>
      </c>
      <c r="F757" s="73">
        <v>348000</v>
      </c>
      <c r="G757" s="74"/>
    </row>
    <row r="758" spans="2:7">
      <c r="B758" s="65">
        <v>390</v>
      </c>
      <c r="C758" s="65" t="s">
        <v>2929</v>
      </c>
      <c r="D758" s="67" t="s">
        <v>2928</v>
      </c>
      <c r="E758" s="65" t="s">
        <v>21</v>
      </c>
      <c r="F758" s="73">
        <v>529400</v>
      </c>
      <c r="G758" s="74"/>
    </row>
    <row r="759" spans="2:7">
      <c r="B759" s="65">
        <v>391</v>
      </c>
      <c r="C759" s="65" t="s">
        <v>2931</v>
      </c>
      <c r="D759" s="67" t="s">
        <v>2930</v>
      </c>
      <c r="E759" s="65" t="s">
        <v>21</v>
      </c>
      <c r="F759" s="73">
        <v>812200</v>
      </c>
      <c r="G759" s="74"/>
    </row>
    <row r="760" spans="2:7">
      <c r="B760" s="65">
        <v>392</v>
      </c>
      <c r="C760" s="65" t="s">
        <v>2933</v>
      </c>
      <c r="D760" s="67" t="s">
        <v>2932</v>
      </c>
      <c r="E760" s="65" t="s">
        <v>21</v>
      </c>
      <c r="F760" s="73">
        <v>1212600</v>
      </c>
      <c r="G760" s="74"/>
    </row>
    <row r="761" spans="2:7">
      <c r="B761" s="65">
        <v>393</v>
      </c>
      <c r="C761" s="65" t="s">
        <v>2935</v>
      </c>
      <c r="D761" s="67" t="s">
        <v>2934</v>
      </c>
      <c r="E761" s="65" t="s">
        <v>21</v>
      </c>
      <c r="F761" s="73">
        <v>2142200</v>
      </c>
      <c r="G761" s="74"/>
    </row>
    <row r="762" spans="2:7">
      <c r="B762" s="65">
        <v>394</v>
      </c>
      <c r="C762" s="65" t="s">
        <v>2937</v>
      </c>
      <c r="D762" s="67" t="s">
        <v>2936</v>
      </c>
      <c r="E762" s="65" t="s">
        <v>21</v>
      </c>
      <c r="F762" s="73">
        <v>2661900</v>
      </c>
      <c r="G762" s="74"/>
    </row>
    <row r="763" spans="2:7">
      <c r="B763" s="65">
        <v>395</v>
      </c>
      <c r="C763" s="65" t="s">
        <v>4110</v>
      </c>
      <c r="D763" s="67" t="s">
        <v>2936</v>
      </c>
      <c r="E763" s="65" t="s">
        <v>5</v>
      </c>
      <c r="F763" s="73">
        <v>2670200</v>
      </c>
      <c r="G763" s="74"/>
    </row>
    <row r="764" spans="2:7">
      <c r="B764" s="65">
        <v>396</v>
      </c>
      <c r="C764" s="65" t="s">
        <v>2939</v>
      </c>
      <c r="D764" s="67" t="s">
        <v>2938</v>
      </c>
      <c r="E764" s="65" t="s">
        <v>21</v>
      </c>
      <c r="F764" s="73">
        <v>3272100</v>
      </c>
      <c r="G764" s="74"/>
    </row>
    <row r="765" spans="2:7">
      <c r="B765" s="65">
        <v>397</v>
      </c>
      <c r="C765" s="65" t="s">
        <v>2941</v>
      </c>
      <c r="D765" s="67" t="s">
        <v>2940</v>
      </c>
      <c r="E765" s="65" t="s">
        <v>21</v>
      </c>
      <c r="F765" s="73">
        <v>4345600</v>
      </c>
      <c r="G765" s="74"/>
    </row>
    <row r="766" spans="2:7">
      <c r="B766" s="65">
        <v>398</v>
      </c>
      <c r="C766" s="65" t="s">
        <v>2921</v>
      </c>
      <c r="D766" s="67" t="s">
        <v>2920</v>
      </c>
      <c r="E766" s="65" t="s">
        <v>5</v>
      </c>
      <c r="F766" s="73">
        <v>57600</v>
      </c>
      <c r="G766" s="74"/>
    </row>
    <row r="767" spans="2:7">
      <c r="B767" s="65">
        <v>399</v>
      </c>
      <c r="C767" s="65" t="s">
        <v>2943</v>
      </c>
      <c r="D767" s="67" t="s">
        <v>2942</v>
      </c>
      <c r="E767" s="65" t="s">
        <v>21</v>
      </c>
      <c r="F767" s="73">
        <v>6006500</v>
      </c>
      <c r="G767" s="74"/>
    </row>
    <row r="768" spans="2:7">
      <c r="B768" s="65">
        <v>400</v>
      </c>
      <c r="C768" s="65" t="s">
        <v>2945</v>
      </c>
      <c r="D768" s="67" t="s">
        <v>2944</v>
      </c>
      <c r="E768" s="65" t="s">
        <v>5</v>
      </c>
      <c r="F768" s="73">
        <v>7125200</v>
      </c>
      <c r="G768" s="74"/>
    </row>
    <row r="769" spans="2:7">
      <c r="B769" s="65">
        <v>401</v>
      </c>
      <c r="C769" s="65" t="s">
        <v>3069</v>
      </c>
      <c r="D769" s="67" t="s">
        <v>3068</v>
      </c>
      <c r="E769" s="65" t="s">
        <v>3</v>
      </c>
      <c r="F769" s="73">
        <v>5400</v>
      </c>
      <c r="G769" s="74"/>
    </row>
    <row r="770" spans="2:7">
      <c r="B770" s="65">
        <v>402</v>
      </c>
      <c r="C770" s="65" t="s">
        <v>2888</v>
      </c>
      <c r="D770" s="67" t="s">
        <v>2887</v>
      </c>
      <c r="E770" s="65" t="s">
        <v>21</v>
      </c>
      <c r="F770" s="73">
        <v>23500</v>
      </c>
      <c r="G770" s="74"/>
    </row>
    <row r="771" spans="2:7">
      <c r="B771" s="65">
        <v>403</v>
      </c>
      <c r="C771" s="65" t="s">
        <v>2915</v>
      </c>
      <c r="D771" s="67" t="s">
        <v>2914</v>
      </c>
      <c r="E771" s="65" t="s">
        <v>21</v>
      </c>
      <c r="F771" s="73">
        <v>820900</v>
      </c>
      <c r="G771" s="74"/>
    </row>
    <row r="772" spans="2:7">
      <c r="B772" s="65">
        <v>404</v>
      </c>
      <c r="C772" s="65" t="s">
        <v>2917</v>
      </c>
      <c r="D772" s="67" t="s">
        <v>2916</v>
      </c>
      <c r="E772" s="65" t="s">
        <v>5</v>
      </c>
      <c r="F772" s="73">
        <v>1060200</v>
      </c>
      <c r="G772" s="74"/>
    </row>
    <row r="773" spans="2:7">
      <c r="B773" s="65">
        <v>405</v>
      </c>
      <c r="C773" s="65" t="s">
        <v>2919</v>
      </c>
      <c r="D773" s="67" t="s">
        <v>2918</v>
      </c>
      <c r="E773" s="65" t="s">
        <v>5</v>
      </c>
      <c r="F773" s="73">
        <v>1178500</v>
      </c>
      <c r="G773" s="74"/>
    </row>
    <row r="774" spans="2:7">
      <c r="B774" s="65">
        <v>406</v>
      </c>
      <c r="C774" s="65" t="s">
        <v>2890</v>
      </c>
      <c r="D774" s="67" t="s">
        <v>2889</v>
      </c>
      <c r="E774" s="65" t="s">
        <v>21</v>
      </c>
      <c r="F774" s="73">
        <v>26000</v>
      </c>
      <c r="G774" s="74"/>
    </row>
    <row r="775" spans="2:7">
      <c r="B775" s="65">
        <v>407</v>
      </c>
      <c r="C775" s="65" t="s">
        <v>2892</v>
      </c>
      <c r="D775" s="67" t="s">
        <v>2891</v>
      </c>
      <c r="E775" s="65" t="s">
        <v>5</v>
      </c>
      <c r="F775" s="73">
        <v>56100</v>
      </c>
      <c r="G775" s="74"/>
    </row>
    <row r="776" spans="2:7">
      <c r="B776" s="65">
        <v>408</v>
      </c>
      <c r="C776" s="65" t="s">
        <v>2894</v>
      </c>
      <c r="D776" s="67" t="s">
        <v>2893</v>
      </c>
      <c r="E776" s="65" t="s">
        <v>12</v>
      </c>
      <c r="F776" s="73">
        <v>66300</v>
      </c>
      <c r="G776" s="74"/>
    </row>
    <row r="777" spans="2:7">
      <c r="B777" s="65">
        <v>409</v>
      </c>
      <c r="C777" s="65" t="s">
        <v>2896</v>
      </c>
      <c r="D777" s="67" t="s">
        <v>2895</v>
      </c>
      <c r="E777" s="65" t="s">
        <v>12</v>
      </c>
      <c r="F777" s="73">
        <v>73800</v>
      </c>
      <c r="G777" s="74"/>
    </row>
    <row r="778" spans="2:7">
      <c r="B778" s="65">
        <v>410</v>
      </c>
      <c r="C778" s="65" t="s">
        <v>2898</v>
      </c>
      <c r="D778" s="67" t="s">
        <v>2897</v>
      </c>
      <c r="E778" s="65" t="s">
        <v>5</v>
      </c>
      <c r="F778" s="73">
        <v>79400</v>
      </c>
      <c r="G778" s="74"/>
    </row>
    <row r="779" spans="2:7">
      <c r="B779" s="65">
        <v>411</v>
      </c>
      <c r="C779" s="65" t="s">
        <v>2901</v>
      </c>
      <c r="D779" s="67" t="s">
        <v>2900</v>
      </c>
      <c r="E779" s="65" t="s">
        <v>5</v>
      </c>
      <c r="F779" s="73">
        <v>122500</v>
      </c>
      <c r="G779" s="74"/>
    </row>
    <row r="780" spans="2:7">
      <c r="B780" s="65">
        <v>412</v>
      </c>
      <c r="C780" s="65" t="s">
        <v>2905</v>
      </c>
      <c r="D780" s="67" t="s">
        <v>2904</v>
      </c>
      <c r="E780" s="65" t="s">
        <v>21</v>
      </c>
      <c r="F780" s="73">
        <v>184600</v>
      </c>
      <c r="G780" s="74"/>
    </row>
    <row r="781" spans="2:7">
      <c r="B781" s="65">
        <v>413</v>
      </c>
      <c r="C781" s="65" t="s">
        <v>2907</v>
      </c>
      <c r="D781" s="67" t="s">
        <v>2906</v>
      </c>
      <c r="E781" s="65" t="s">
        <v>21</v>
      </c>
      <c r="F781" s="73">
        <v>320600</v>
      </c>
      <c r="G781" s="74"/>
    </row>
    <row r="782" spans="2:7">
      <c r="B782" s="65">
        <v>414</v>
      </c>
      <c r="C782" s="65" t="s">
        <v>2909</v>
      </c>
      <c r="D782" s="67" t="s">
        <v>2908</v>
      </c>
      <c r="E782" s="65" t="s">
        <v>21</v>
      </c>
      <c r="F782" s="73">
        <v>404600</v>
      </c>
      <c r="G782" s="74"/>
    </row>
    <row r="783" spans="2:7">
      <c r="B783" s="65">
        <v>415</v>
      </c>
      <c r="C783" s="65" t="s">
        <v>2911</v>
      </c>
      <c r="D783" s="67" t="s">
        <v>2910</v>
      </c>
      <c r="E783" s="65" t="s">
        <v>21</v>
      </c>
      <c r="F783" s="73">
        <v>495800</v>
      </c>
      <c r="G783" s="74"/>
    </row>
    <row r="784" spans="2:7">
      <c r="B784" s="65">
        <v>416</v>
      </c>
      <c r="C784" s="65" t="s">
        <v>2913</v>
      </c>
      <c r="D784" s="67" t="s">
        <v>2912</v>
      </c>
      <c r="E784" s="65" t="s">
        <v>21</v>
      </c>
      <c r="F784" s="73">
        <v>630000</v>
      </c>
      <c r="G784" s="74"/>
    </row>
    <row r="785" spans="2:7">
      <c r="B785" s="65">
        <v>417</v>
      </c>
      <c r="C785" s="65" t="s">
        <v>2858</v>
      </c>
      <c r="D785" s="67" t="s">
        <v>2857</v>
      </c>
      <c r="E785" s="65" t="s">
        <v>5</v>
      </c>
      <c r="F785" s="73">
        <v>24600</v>
      </c>
      <c r="G785" s="74"/>
    </row>
    <row r="786" spans="2:7">
      <c r="B786" s="65">
        <v>418</v>
      </c>
      <c r="C786" s="65" t="s">
        <v>2882</v>
      </c>
      <c r="D786" s="67" t="s">
        <v>2881</v>
      </c>
      <c r="E786" s="65" t="s">
        <v>21</v>
      </c>
      <c r="F786" s="73">
        <v>1087400</v>
      </c>
      <c r="G786" s="74"/>
    </row>
    <row r="787" spans="2:7">
      <c r="B787" s="65">
        <v>419</v>
      </c>
      <c r="C787" s="65" t="s">
        <v>2884</v>
      </c>
      <c r="D787" s="67" t="s">
        <v>2883</v>
      </c>
      <c r="E787" s="65" t="s">
        <v>5</v>
      </c>
      <c r="F787" s="73">
        <v>1399100</v>
      </c>
      <c r="G787" s="74"/>
    </row>
    <row r="788" spans="2:7">
      <c r="B788" s="65">
        <v>420</v>
      </c>
      <c r="C788" s="65" t="s">
        <v>2886</v>
      </c>
      <c r="D788" s="67" t="s">
        <v>2885</v>
      </c>
      <c r="E788" s="65" t="s">
        <v>21</v>
      </c>
      <c r="F788" s="73">
        <v>1528200</v>
      </c>
      <c r="G788" s="74"/>
    </row>
    <row r="789" spans="2:7">
      <c r="B789" s="65">
        <v>421</v>
      </c>
      <c r="C789" s="65" t="s">
        <v>2860</v>
      </c>
      <c r="D789" s="67" t="s">
        <v>2859</v>
      </c>
      <c r="E789" s="65" t="s">
        <v>21</v>
      </c>
      <c r="F789" s="73">
        <v>35200</v>
      </c>
      <c r="G789" s="74"/>
    </row>
    <row r="790" spans="2:7">
      <c r="B790" s="65">
        <v>422</v>
      </c>
      <c r="C790" s="65" t="s">
        <v>2862</v>
      </c>
      <c r="D790" s="67" t="s">
        <v>2861</v>
      </c>
      <c r="E790" s="65" t="s">
        <v>21</v>
      </c>
      <c r="F790" s="73">
        <v>54800</v>
      </c>
      <c r="G790" s="74"/>
    </row>
    <row r="791" spans="2:7">
      <c r="B791" s="65">
        <v>423</v>
      </c>
      <c r="C791" s="65" t="s">
        <v>2864</v>
      </c>
      <c r="D791" s="67" t="s">
        <v>2863</v>
      </c>
      <c r="E791" s="65" t="s">
        <v>21</v>
      </c>
      <c r="F791" s="73">
        <v>84600</v>
      </c>
      <c r="G791" s="74"/>
    </row>
    <row r="792" spans="2:7">
      <c r="B792" s="65">
        <v>424</v>
      </c>
      <c r="C792" s="65" t="s">
        <v>2866</v>
      </c>
      <c r="D792" s="67" t="s">
        <v>2865</v>
      </c>
      <c r="E792" s="65" t="s">
        <v>21</v>
      </c>
      <c r="F792" s="73">
        <v>132400</v>
      </c>
      <c r="G792" s="74"/>
    </row>
    <row r="793" spans="2:7">
      <c r="B793" s="65">
        <v>425</v>
      </c>
      <c r="C793" s="65" t="s">
        <v>2868</v>
      </c>
      <c r="D793" s="67" t="s">
        <v>2867</v>
      </c>
      <c r="E793" s="65" t="s">
        <v>21</v>
      </c>
      <c r="F793" s="73">
        <v>200400</v>
      </c>
      <c r="G793" s="74"/>
    </row>
    <row r="794" spans="2:7">
      <c r="B794" s="65">
        <v>426</v>
      </c>
      <c r="C794" s="65" t="s">
        <v>2870</v>
      </c>
      <c r="D794" s="67" t="s">
        <v>2869</v>
      </c>
      <c r="E794" s="65" t="s">
        <v>21</v>
      </c>
      <c r="F794" s="73">
        <v>348100</v>
      </c>
      <c r="G794" s="74"/>
    </row>
    <row r="795" spans="2:7">
      <c r="B795" s="65">
        <v>427</v>
      </c>
      <c r="C795" s="65" t="s">
        <v>2872</v>
      </c>
      <c r="D795" s="67" t="s">
        <v>2871</v>
      </c>
      <c r="E795" s="65" t="s">
        <v>21</v>
      </c>
      <c r="F795" s="73">
        <v>441000</v>
      </c>
      <c r="G795" s="74"/>
    </row>
    <row r="796" spans="2:7">
      <c r="B796" s="65">
        <v>428</v>
      </c>
      <c r="C796" s="65" t="s">
        <v>2874</v>
      </c>
      <c r="D796" s="67" t="s">
        <v>2873</v>
      </c>
      <c r="E796" s="65" t="s">
        <v>21</v>
      </c>
      <c r="F796" s="73">
        <v>526000</v>
      </c>
      <c r="G796" s="74"/>
    </row>
    <row r="797" spans="2:7">
      <c r="B797" s="65">
        <v>429</v>
      </c>
      <c r="C797" s="65" t="s">
        <v>2876</v>
      </c>
      <c r="D797" s="67" t="s">
        <v>2875</v>
      </c>
      <c r="E797" s="65" t="s">
        <v>21</v>
      </c>
      <c r="F797" s="73">
        <v>654000</v>
      </c>
      <c r="G797" s="74"/>
    </row>
    <row r="798" spans="2:7">
      <c r="B798" s="65">
        <v>430</v>
      </c>
      <c r="C798" s="65" t="s">
        <v>2856</v>
      </c>
      <c r="D798" s="67" t="s">
        <v>2855</v>
      </c>
      <c r="E798" s="65" t="s">
        <v>21</v>
      </c>
      <c r="F798" s="73">
        <v>21200</v>
      </c>
      <c r="G798" s="74"/>
    </row>
    <row r="799" spans="2:7">
      <c r="B799" s="65">
        <v>431</v>
      </c>
      <c r="C799" s="65" t="s">
        <v>2878</v>
      </c>
      <c r="D799" s="67" t="s">
        <v>2877</v>
      </c>
      <c r="E799" s="65" t="s">
        <v>21</v>
      </c>
      <c r="F799" s="73">
        <v>870000</v>
      </c>
      <c r="G799" s="74"/>
    </row>
    <row r="800" spans="2:7">
      <c r="B800" s="65">
        <v>432</v>
      </c>
      <c r="C800" s="65" t="s">
        <v>2880</v>
      </c>
      <c r="D800" s="67" t="s">
        <v>2879</v>
      </c>
      <c r="E800" s="65" t="s">
        <v>21</v>
      </c>
      <c r="F800" s="73">
        <v>1016000</v>
      </c>
      <c r="G800" s="74"/>
    </row>
    <row r="801" spans="2:7">
      <c r="B801" s="65">
        <v>433</v>
      </c>
      <c r="C801" s="65" t="s">
        <v>2826</v>
      </c>
      <c r="D801" s="67" t="s">
        <v>2825</v>
      </c>
      <c r="E801" s="65" t="s">
        <v>21</v>
      </c>
      <c r="F801" s="73">
        <v>28500</v>
      </c>
      <c r="G801" s="74"/>
    </row>
    <row r="802" spans="2:7">
      <c r="B802" s="65">
        <v>434</v>
      </c>
      <c r="C802" s="65" t="s">
        <v>2958</v>
      </c>
      <c r="D802" s="67" t="s">
        <v>2957</v>
      </c>
      <c r="E802" s="65" t="s">
        <v>5</v>
      </c>
      <c r="F802" s="73">
        <v>2510700</v>
      </c>
      <c r="G802" s="74"/>
    </row>
    <row r="803" spans="2:7">
      <c r="B803" s="65">
        <v>435</v>
      </c>
      <c r="C803" s="65" t="s">
        <v>2850</v>
      </c>
      <c r="D803" s="67" t="s">
        <v>2849</v>
      </c>
      <c r="E803" s="65" t="s">
        <v>21</v>
      </c>
      <c r="F803" s="73">
        <v>2479900</v>
      </c>
      <c r="G803" s="74"/>
    </row>
    <row r="804" spans="2:7">
      <c r="B804" s="65">
        <v>436</v>
      </c>
      <c r="C804" s="65" t="s">
        <v>2852</v>
      </c>
      <c r="D804" s="67" t="s">
        <v>2959</v>
      </c>
      <c r="E804" s="65" t="s">
        <v>5</v>
      </c>
      <c r="F804" s="73">
        <v>2722100</v>
      </c>
      <c r="G804" s="74"/>
    </row>
    <row r="805" spans="2:7">
      <c r="B805" s="65">
        <v>437</v>
      </c>
      <c r="C805" s="65" t="s">
        <v>2854</v>
      </c>
      <c r="D805" s="67" t="s">
        <v>2853</v>
      </c>
      <c r="E805" s="65" t="s">
        <v>5</v>
      </c>
      <c r="F805" s="73">
        <v>3031200</v>
      </c>
      <c r="G805" s="74"/>
    </row>
    <row r="806" spans="2:7">
      <c r="B806" s="65">
        <v>438</v>
      </c>
      <c r="C806" s="65" t="s">
        <v>2828</v>
      </c>
      <c r="D806" s="67" t="s">
        <v>2827</v>
      </c>
      <c r="E806" s="65" t="s">
        <v>5</v>
      </c>
      <c r="F806" s="73">
        <v>37400</v>
      </c>
      <c r="G806" s="74"/>
    </row>
    <row r="807" spans="2:7">
      <c r="B807" s="65">
        <v>439</v>
      </c>
      <c r="C807" s="65" t="s">
        <v>2830</v>
      </c>
      <c r="D807" s="67" t="s">
        <v>2829</v>
      </c>
      <c r="E807" s="65" t="s">
        <v>21</v>
      </c>
      <c r="F807" s="73">
        <v>60400</v>
      </c>
      <c r="G807" s="74"/>
    </row>
    <row r="808" spans="2:7">
      <c r="B808" s="65">
        <v>440</v>
      </c>
      <c r="C808" s="65" t="s">
        <v>2832</v>
      </c>
      <c r="D808" s="67" t="s">
        <v>2831</v>
      </c>
      <c r="E808" s="65" t="s">
        <v>21</v>
      </c>
      <c r="F808" s="73">
        <v>93000</v>
      </c>
      <c r="G808" s="74"/>
    </row>
    <row r="809" spans="2:7">
      <c r="B809" s="65">
        <v>441</v>
      </c>
      <c r="C809" s="65" t="s">
        <v>2834</v>
      </c>
      <c r="D809" s="67" t="s">
        <v>2833</v>
      </c>
      <c r="E809" s="65" t="s">
        <v>21</v>
      </c>
      <c r="F809" s="73">
        <v>144200</v>
      </c>
      <c r="G809" s="74"/>
    </row>
    <row r="810" spans="2:7">
      <c r="B810" s="65">
        <v>442</v>
      </c>
      <c r="C810" s="65" t="s">
        <v>2836</v>
      </c>
      <c r="D810" s="67" t="s">
        <v>2835</v>
      </c>
      <c r="E810" s="65" t="s">
        <v>21</v>
      </c>
      <c r="F810" s="73">
        <v>231900</v>
      </c>
      <c r="G810" s="74"/>
    </row>
    <row r="811" spans="2:7">
      <c r="B811" s="65">
        <v>443</v>
      </c>
      <c r="C811" s="65" t="s">
        <v>2838</v>
      </c>
      <c r="D811" s="67" t="s">
        <v>2837</v>
      </c>
      <c r="E811" s="65" t="s">
        <v>21</v>
      </c>
      <c r="F811" s="73">
        <v>364600</v>
      </c>
      <c r="G811" s="74"/>
    </row>
    <row r="812" spans="2:7">
      <c r="B812" s="65">
        <v>444</v>
      </c>
      <c r="C812" s="65" t="s">
        <v>2840</v>
      </c>
      <c r="D812" s="67" t="s">
        <v>2839</v>
      </c>
      <c r="E812" s="65" t="s">
        <v>21</v>
      </c>
      <c r="F812" s="73">
        <v>464700</v>
      </c>
      <c r="G812" s="74"/>
    </row>
    <row r="813" spans="2:7">
      <c r="B813" s="65">
        <v>445</v>
      </c>
      <c r="C813" s="65" t="s">
        <v>2842</v>
      </c>
      <c r="D813" s="67" t="s">
        <v>2841</v>
      </c>
      <c r="E813" s="65" t="s">
        <v>21</v>
      </c>
      <c r="F813" s="73">
        <v>578600</v>
      </c>
      <c r="G813" s="74"/>
    </row>
    <row r="814" spans="2:7">
      <c r="B814" s="65">
        <v>446</v>
      </c>
      <c r="C814" s="65" t="s">
        <v>2844</v>
      </c>
      <c r="D814" s="67" t="s">
        <v>2843</v>
      </c>
      <c r="E814" s="65" t="s">
        <v>21</v>
      </c>
      <c r="F814" s="73">
        <v>927000</v>
      </c>
      <c r="G814" s="74"/>
    </row>
    <row r="815" spans="2:7">
      <c r="B815" s="65">
        <v>447</v>
      </c>
      <c r="C815" s="65" t="s">
        <v>2824</v>
      </c>
      <c r="D815" s="67" t="s">
        <v>2823</v>
      </c>
      <c r="E815" s="65" t="s">
        <v>21</v>
      </c>
      <c r="F815" s="73">
        <v>15900</v>
      </c>
      <c r="G815" s="74"/>
    </row>
    <row r="816" spans="2:7">
      <c r="B816" s="65">
        <v>448</v>
      </c>
      <c r="C816" s="65" t="s">
        <v>2846</v>
      </c>
      <c r="D816" s="67" t="s">
        <v>2845</v>
      </c>
      <c r="E816" s="65" t="s">
        <v>5</v>
      </c>
      <c r="F816" s="73">
        <v>1576000</v>
      </c>
      <c r="G816" s="74"/>
    </row>
    <row r="817" spans="2:7">
      <c r="B817" s="65">
        <v>449</v>
      </c>
      <c r="C817" s="65" t="s">
        <v>2848</v>
      </c>
      <c r="D817" s="67" t="s">
        <v>2847</v>
      </c>
      <c r="E817" s="65" t="s">
        <v>21</v>
      </c>
      <c r="F817" s="73">
        <v>2034800</v>
      </c>
      <c r="G817" s="74"/>
    </row>
    <row r="818" spans="2:7">
      <c r="B818" s="65">
        <v>450</v>
      </c>
      <c r="C818" s="65" t="s">
        <v>3053</v>
      </c>
      <c r="D818" s="67" t="s">
        <v>3052</v>
      </c>
      <c r="E818" s="65" t="s">
        <v>46</v>
      </c>
      <c r="F818" s="73">
        <v>27000</v>
      </c>
      <c r="G818" s="74"/>
    </row>
    <row r="819" spans="2:7">
      <c r="B819" s="65">
        <v>451</v>
      </c>
      <c r="C819" s="65" t="s">
        <v>3026</v>
      </c>
      <c r="D819" s="67" t="s">
        <v>3025</v>
      </c>
      <c r="E819" s="65" t="s">
        <v>5</v>
      </c>
      <c r="F819" s="73">
        <v>149700</v>
      </c>
      <c r="G819" s="74"/>
    </row>
    <row r="820" spans="2:7">
      <c r="B820" s="65">
        <v>452</v>
      </c>
      <c r="C820" s="65" t="s">
        <v>3028</v>
      </c>
      <c r="D820" s="67" t="s">
        <v>3027</v>
      </c>
      <c r="E820" s="65" t="s">
        <v>5</v>
      </c>
      <c r="F820" s="73">
        <v>328900</v>
      </c>
      <c r="G820" s="74"/>
    </row>
    <row r="821" spans="2:7">
      <c r="B821" s="65">
        <v>453</v>
      </c>
      <c r="C821" s="65" t="s">
        <v>3030</v>
      </c>
      <c r="D821" s="67" t="s">
        <v>3029</v>
      </c>
      <c r="E821" s="65" t="s">
        <v>5</v>
      </c>
      <c r="F821" s="73">
        <v>508300</v>
      </c>
      <c r="G821" s="74"/>
    </row>
    <row r="822" spans="2:7">
      <c r="B822" s="65">
        <v>454</v>
      </c>
      <c r="C822" s="65" t="s">
        <v>3032</v>
      </c>
      <c r="D822" s="67" t="s">
        <v>3031</v>
      </c>
      <c r="E822" s="65" t="s">
        <v>5</v>
      </c>
      <c r="F822" s="73">
        <v>795000</v>
      </c>
      <c r="G822" s="74"/>
    </row>
    <row r="823" spans="2:7">
      <c r="B823" s="65">
        <v>455</v>
      </c>
      <c r="C823" s="65" t="s">
        <v>3034</v>
      </c>
      <c r="D823" s="67" t="s">
        <v>3033</v>
      </c>
      <c r="E823" s="65" t="s">
        <v>5</v>
      </c>
      <c r="F823" s="73">
        <v>1202900</v>
      </c>
      <c r="G823" s="74"/>
    </row>
    <row r="824" spans="2:7">
      <c r="B824" s="65">
        <v>456</v>
      </c>
      <c r="C824" s="65" t="s">
        <v>3036</v>
      </c>
      <c r="D824" s="67" t="s">
        <v>3035</v>
      </c>
      <c r="E824" s="65" t="s">
        <v>5</v>
      </c>
      <c r="F824" s="73">
        <v>2088400</v>
      </c>
      <c r="G824" s="74"/>
    </row>
    <row r="825" spans="2:7">
      <c r="B825" s="65">
        <v>457</v>
      </c>
      <c r="C825" s="65" t="s">
        <v>3038</v>
      </c>
      <c r="D825" s="67" t="s">
        <v>3037</v>
      </c>
      <c r="E825" s="65" t="s">
        <v>5</v>
      </c>
      <c r="F825" s="73">
        <v>2600100</v>
      </c>
      <c r="G825" s="74"/>
    </row>
    <row r="826" spans="2:7">
      <c r="B826" s="65">
        <v>458</v>
      </c>
      <c r="C826" s="65" t="s">
        <v>3040</v>
      </c>
      <c r="D826" s="67" t="s">
        <v>3039</v>
      </c>
      <c r="E826" s="65" t="s">
        <v>5</v>
      </c>
      <c r="F826" s="73">
        <v>3141800</v>
      </c>
      <c r="G826" s="74"/>
    </row>
    <row r="827" spans="2:7">
      <c r="B827" s="65">
        <v>459</v>
      </c>
      <c r="C827" s="65" t="s">
        <v>3042</v>
      </c>
      <c r="D827" s="67" t="s">
        <v>3041</v>
      </c>
      <c r="E827" s="65" t="s">
        <v>5</v>
      </c>
      <c r="F827" s="73">
        <v>3974000</v>
      </c>
      <c r="G827" s="74"/>
    </row>
    <row r="828" spans="2:7">
      <c r="B828" s="65">
        <v>460</v>
      </c>
      <c r="C828" s="65" t="s">
        <v>3044</v>
      </c>
      <c r="D828" s="67" t="s">
        <v>3043</v>
      </c>
      <c r="E828" s="65" t="s">
        <v>5</v>
      </c>
      <c r="F828" s="73">
        <v>4462500</v>
      </c>
      <c r="G828" s="74"/>
    </row>
    <row r="829" spans="2:7">
      <c r="B829" s="65">
        <v>461</v>
      </c>
      <c r="C829" s="65" t="s">
        <v>3020</v>
      </c>
      <c r="D829" s="67" t="s">
        <v>3019</v>
      </c>
      <c r="E829" s="65" t="s">
        <v>5</v>
      </c>
      <c r="F829" s="73">
        <v>93300</v>
      </c>
      <c r="G829" s="74"/>
    </row>
    <row r="830" spans="2:7">
      <c r="B830" s="65">
        <v>462</v>
      </c>
      <c r="C830" s="65" t="s">
        <v>3046</v>
      </c>
      <c r="D830" s="67" t="s">
        <v>3045</v>
      </c>
      <c r="E830" s="65" t="s">
        <v>5</v>
      </c>
      <c r="F830" s="73">
        <v>5374700</v>
      </c>
      <c r="G830" s="74"/>
    </row>
    <row r="831" spans="2:7">
      <c r="B831" s="65">
        <v>463</v>
      </c>
      <c r="C831" s="65" t="s">
        <v>4111</v>
      </c>
      <c r="D831" s="67" t="s">
        <v>2817</v>
      </c>
      <c r="E831" s="65" t="s">
        <v>5</v>
      </c>
      <c r="F831" s="73">
        <v>83700</v>
      </c>
      <c r="G831" s="74"/>
    </row>
    <row r="832" spans="2:7">
      <c r="B832" s="65">
        <v>464</v>
      </c>
      <c r="C832" s="65" t="s">
        <v>4112</v>
      </c>
      <c r="D832" s="67" t="s">
        <v>2795</v>
      </c>
      <c r="E832" s="65" t="s">
        <v>5</v>
      </c>
      <c r="F832" s="73">
        <v>6700</v>
      </c>
      <c r="G832" s="74"/>
    </row>
    <row r="833" spans="2:7">
      <c r="B833" s="65">
        <v>465</v>
      </c>
      <c r="C833" s="65" t="s">
        <v>4113</v>
      </c>
      <c r="D833" s="67" t="s">
        <v>2819</v>
      </c>
      <c r="E833" s="65" t="s">
        <v>5</v>
      </c>
      <c r="F833" s="73">
        <v>104000</v>
      </c>
      <c r="G833" s="74"/>
    </row>
    <row r="834" spans="2:7">
      <c r="B834" s="65">
        <v>466</v>
      </c>
      <c r="C834" s="65" t="s">
        <v>4114</v>
      </c>
      <c r="D834" s="67" t="s">
        <v>2797</v>
      </c>
      <c r="E834" s="65" t="s">
        <v>5</v>
      </c>
      <c r="F834" s="73">
        <v>8200</v>
      </c>
      <c r="G834" s="74"/>
    </row>
    <row r="835" spans="2:7">
      <c r="B835" s="65">
        <v>467</v>
      </c>
      <c r="C835" s="65" t="s">
        <v>4115</v>
      </c>
      <c r="D835" s="67" t="s">
        <v>2799</v>
      </c>
      <c r="E835" s="65" t="s">
        <v>5</v>
      </c>
      <c r="F835" s="73">
        <v>10800</v>
      </c>
      <c r="G835" s="74"/>
    </row>
    <row r="836" spans="2:7">
      <c r="B836" s="65">
        <v>468</v>
      </c>
      <c r="C836" s="65" t="s">
        <v>4116</v>
      </c>
      <c r="D836" s="67" t="s">
        <v>2801</v>
      </c>
      <c r="E836" s="65" t="s">
        <v>5</v>
      </c>
      <c r="F836" s="73">
        <v>15000</v>
      </c>
      <c r="G836" s="74"/>
    </row>
    <row r="837" spans="2:7">
      <c r="B837" s="65">
        <v>469</v>
      </c>
      <c r="C837" s="65" t="s">
        <v>4117</v>
      </c>
      <c r="D837" s="67" t="s">
        <v>2803</v>
      </c>
      <c r="E837" s="65" t="s">
        <v>5</v>
      </c>
      <c r="F837" s="73">
        <v>20100</v>
      </c>
      <c r="G837" s="74"/>
    </row>
    <row r="838" spans="2:7">
      <c r="B838" s="65">
        <v>470</v>
      </c>
      <c r="C838" s="65" t="s">
        <v>4118</v>
      </c>
      <c r="D838" s="67" t="s">
        <v>2805</v>
      </c>
      <c r="E838" s="65" t="s">
        <v>5</v>
      </c>
      <c r="F838" s="73">
        <v>27200</v>
      </c>
      <c r="G838" s="74"/>
    </row>
    <row r="839" spans="2:7">
      <c r="B839" s="65">
        <v>471</v>
      </c>
      <c r="C839" s="65" t="s">
        <v>4119</v>
      </c>
      <c r="D839" s="67" t="s">
        <v>2807</v>
      </c>
      <c r="E839" s="65" t="s">
        <v>5</v>
      </c>
      <c r="F839" s="73">
        <v>32600</v>
      </c>
      <c r="G839" s="74"/>
    </row>
    <row r="840" spans="2:7">
      <c r="B840" s="65">
        <v>472</v>
      </c>
      <c r="C840" s="65" t="s">
        <v>4120</v>
      </c>
      <c r="D840" s="67" t="s">
        <v>2809</v>
      </c>
      <c r="E840" s="65" t="s">
        <v>5</v>
      </c>
      <c r="F840" s="73">
        <v>43600</v>
      </c>
      <c r="G840" s="74"/>
    </row>
    <row r="841" spans="2:7">
      <c r="B841" s="65">
        <v>473</v>
      </c>
      <c r="C841" s="65" t="s">
        <v>4121</v>
      </c>
      <c r="D841" s="67" t="s">
        <v>2811</v>
      </c>
      <c r="E841" s="65" t="s">
        <v>5</v>
      </c>
      <c r="F841" s="73">
        <v>51400</v>
      </c>
      <c r="G841" s="74"/>
    </row>
    <row r="842" spans="2:7">
      <c r="B842" s="65">
        <v>474</v>
      </c>
      <c r="C842" s="65" t="s">
        <v>4122</v>
      </c>
      <c r="D842" s="67" t="s">
        <v>2788</v>
      </c>
      <c r="E842" s="65" t="s">
        <v>5</v>
      </c>
      <c r="F842" s="73">
        <v>6300</v>
      </c>
      <c r="G842" s="74"/>
    </row>
    <row r="843" spans="2:7">
      <c r="B843" s="65">
        <v>475</v>
      </c>
      <c r="C843" s="65" t="s">
        <v>4123</v>
      </c>
      <c r="D843" s="67" t="s">
        <v>2813</v>
      </c>
      <c r="E843" s="65" t="s">
        <v>5</v>
      </c>
      <c r="F843" s="73">
        <v>67500</v>
      </c>
      <c r="G843" s="74"/>
    </row>
    <row r="844" spans="2:7">
      <c r="B844" s="65">
        <v>476</v>
      </c>
      <c r="C844" s="65" t="s">
        <v>4124</v>
      </c>
      <c r="D844" s="67" t="s">
        <v>2793</v>
      </c>
      <c r="E844" s="65" t="s">
        <v>5</v>
      </c>
      <c r="F844" s="73">
        <v>6400</v>
      </c>
      <c r="G844" s="74"/>
    </row>
    <row r="845" spans="2:7">
      <c r="B845" s="65">
        <v>477</v>
      </c>
      <c r="C845" s="65" t="s">
        <v>4125</v>
      </c>
      <c r="D845" s="67" t="s">
        <v>2815</v>
      </c>
      <c r="E845" s="65" t="s">
        <v>5</v>
      </c>
      <c r="F845" s="73">
        <v>74200</v>
      </c>
      <c r="G845" s="74"/>
    </row>
    <row r="846" spans="2:7">
      <c r="B846" s="65">
        <v>478</v>
      </c>
      <c r="C846" s="65" t="s">
        <v>3121</v>
      </c>
      <c r="D846" s="67" t="s">
        <v>3120</v>
      </c>
      <c r="E846" s="65" t="s">
        <v>5</v>
      </c>
      <c r="F846" s="73">
        <v>16100</v>
      </c>
      <c r="G846" s="74"/>
    </row>
    <row r="847" spans="2:7">
      <c r="B847" s="65">
        <v>479</v>
      </c>
      <c r="C847" s="65" t="s">
        <v>4126</v>
      </c>
      <c r="D847" s="67" t="s">
        <v>3074</v>
      </c>
      <c r="E847" s="65" t="s">
        <v>5</v>
      </c>
      <c r="F847" s="73">
        <v>6300</v>
      </c>
      <c r="G847" s="74"/>
    </row>
    <row r="848" spans="2:7">
      <c r="B848" s="65">
        <v>480</v>
      </c>
      <c r="C848" s="65" t="s">
        <v>3071</v>
      </c>
      <c r="D848" s="67" t="s">
        <v>3070</v>
      </c>
      <c r="E848" s="65" t="s">
        <v>5</v>
      </c>
      <c r="F848" s="73">
        <v>43200</v>
      </c>
      <c r="G848" s="74"/>
    </row>
    <row r="849" spans="2:7">
      <c r="B849" s="65">
        <v>481</v>
      </c>
      <c r="C849" s="65" t="s">
        <v>3057</v>
      </c>
      <c r="D849" s="67" t="s">
        <v>3056</v>
      </c>
      <c r="E849" s="65" t="s">
        <v>5</v>
      </c>
      <c r="F849" s="73">
        <v>2200</v>
      </c>
      <c r="G849" s="74"/>
    </row>
    <row r="850" spans="2:7">
      <c r="B850" s="65">
        <v>482</v>
      </c>
      <c r="C850" s="65" t="s">
        <v>3014</v>
      </c>
      <c r="D850" s="67" t="s">
        <v>3013</v>
      </c>
      <c r="E850" s="65" t="s">
        <v>5</v>
      </c>
      <c r="F850" s="73">
        <v>203600</v>
      </c>
      <c r="G850" s="74"/>
    </row>
    <row r="851" spans="2:7">
      <c r="B851" s="65">
        <v>483</v>
      </c>
      <c r="C851" s="65" t="s">
        <v>3016</v>
      </c>
      <c r="D851" s="67" t="s">
        <v>3015</v>
      </c>
      <c r="E851" s="65" t="s">
        <v>5</v>
      </c>
      <c r="F851" s="73">
        <v>236400</v>
      </c>
      <c r="G851" s="74"/>
    </row>
    <row r="852" spans="2:7">
      <c r="B852" s="65">
        <v>484</v>
      </c>
      <c r="C852" s="65" t="s">
        <v>3018</v>
      </c>
      <c r="D852" s="67" t="s">
        <v>3017</v>
      </c>
      <c r="E852" s="65" t="s">
        <v>5</v>
      </c>
      <c r="F852" s="73">
        <v>287400</v>
      </c>
      <c r="G852" s="74"/>
    </row>
    <row r="853" spans="2:7">
      <c r="B853" s="65">
        <v>485</v>
      </c>
      <c r="C853" s="65" t="s">
        <v>2992</v>
      </c>
      <c r="D853" s="67" t="s">
        <v>2991</v>
      </c>
      <c r="E853" s="65" t="s">
        <v>5</v>
      </c>
      <c r="F853" s="73">
        <v>15800</v>
      </c>
      <c r="G853" s="74"/>
    </row>
    <row r="854" spans="2:7">
      <c r="B854" s="65">
        <v>486</v>
      </c>
      <c r="C854" s="65" t="s">
        <v>2994</v>
      </c>
      <c r="D854" s="67" t="s">
        <v>2993</v>
      </c>
      <c r="E854" s="65" t="s">
        <v>5</v>
      </c>
      <c r="F854" s="73">
        <v>23300</v>
      </c>
      <c r="G854" s="74"/>
    </row>
    <row r="855" spans="2:7">
      <c r="B855" s="65">
        <v>487</v>
      </c>
      <c r="C855" s="65" t="s">
        <v>2996</v>
      </c>
      <c r="D855" s="67" t="s">
        <v>2995</v>
      </c>
      <c r="E855" s="65" t="s">
        <v>5</v>
      </c>
      <c r="F855" s="73">
        <v>25800</v>
      </c>
      <c r="G855" s="74"/>
    </row>
    <row r="856" spans="2:7">
      <c r="B856" s="65">
        <v>488</v>
      </c>
      <c r="C856" s="65" t="s">
        <v>2998</v>
      </c>
      <c r="D856" s="67" t="s">
        <v>2997</v>
      </c>
      <c r="E856" s="65" t="s">
        <v>5</v>
      </c>
      <c r="F856" s="73">
        <v>34100</v>
      </c>
      <c r="G856" s="74"/>
    </row>
    <row r="857" spans="2:7">
      <c r="B857" s="65">
        <v>489</v>
      </c>
      <c r="C857" s="65" t="s">
        <v>3000</v>
      </c>
      <c r="D857" s="67" t="s">
        <v>2999</v>
      </c>
      <c r="E857" s="65" t="s">
        <v>5</v>
      </c>
      <c r="F857" s="73">
        <v>48200</v>
      </c>
      <c r="G857" s="74"/>
    </row>
    <row r="858" spans="2:7">
      <c r="B858" s="65">
        <v>490</v>
      </c>
      <c r="C858" s="65" t="s">
        <v>3002</v>
      </c>
      <c r="D858" s="67" t="s">
        <v>3001</v>
      </c>
      <c r="E858" s="65" t="s">
        <v>5</v>
      </c>
      <c r="F858" s="73">
        <v>66600</v>
      </c>
      <c r="G858" s="74"/>
    </row>
    <row r="859" spans="2:7">
      <c r="B859" s="65">
        <v>491</v>
      </c>
      <c r="C859" s="65" t="s">
        <v>3004</v>
      </c>
      <c r="D859" s="67" t="s">
        <v>3003</v>
      </c>
      <c r="E859" s="65" t="s">
        <v>5</v>
      </c>
      <c r="F859" s="73">
        <v>79500</v>
      </c>
      <c r="G859" s="74"/>
    </row>
    <row r="860" spans="2:7">
      <c r="B860" s="65">
        <v>492</v>
      </c>
      <c r="C860" s="65" t="s">
        <v>3006</v>
      </c>
      <c r="D860" s="67" t="s">
        <v>3005</v>
      </c>
      <c r="E860" s="65" t="s">
        <v>5</v>
      </c>
      <c r="F860" s="73">
        <v>86700</v>
      </c>
      <c r="G860" s="74"/>
    </row>
    <row r="861" spans="2:7">
      <c r="B861" s="65">
        <v>493</v>
      </c>
      <c r="C861" s="65" t="s">
        <v>3008</v>
      </c>
      <c r="D861" s="67" t="s">
        <v>3007</v>
      </c>
      <c r="E861" s="65" t="s">
        <v>5</v>
      </c>
      <c r="F861" s="73">
        <v>96200</v>
      </c>
      <c r="G861" s="74"/>
    </row>
    <row r="862" spans="2:7">
      <c r="B862" s="65">
        <v>494</v>
      </c>
      <c r="C862" s="65" t="s">
        <v>3010</v>
      </c>
      <c r="D862" s="67" t="s">
        <v>3009</v>
      </c>
      <c r="E862" s="65" t="s">
        <v>5</v>
      </c>
      <c r="F862" s="73">
        <v>110000</v>
      </c>
      <c r="G862" s="74"/>
    </row>
    <row r="863" spans="2:7">
      <c r="B863" s="65">
        <v>495</v>
      </c>
      <c r="C863" s="65" t="s">
        <v>3012</v>
      </c>
      <c r="D863" s="67" t="s">
        <v>3011</v>
      </c>
      <c r="E863" s="65" t="s">
        <v>5</v>
      </c>
      <c r="F863" s="73">
        <v>145100</v>
      </c>
      <c r="G863" s="74"/>
    </row>
    <row r="864" spans="2:7">
      <c r="B864" s="65">
        <v>496</v>
      </c>
      <c r="C864" s="65" t="s">
        <v>2986</v>
      </c>
      <c r="D864" s="67" t="s">
        <v>2985</v>
      </c>
      <c r="E864" s="65" t="s">
        <v>5</v>
      </c>
      <c r="F864" s="73">
        <v>455500</v>
      </c>
      <c r="G864" s="74"/>
    </row>
    <row r="865" spans="2:7">
      <c r="B865" s="65">
        <v>497</v>
      </c>
      <c r="C865" s="65" t="s">
        <v>2988</v>
      </c>
      <c r="D865" s="67" t="s">
        <v>2987</v>
      </c>
      <c r="E865" s="65" t="s">
        <v>5</v>
      </c>
      <c r="F865" s="73">
        <v>550600</v>
      </c>
      <c r="G865" s="74"/>
    </row>
    <row r="866" spans="2:7">
      <c r="B866" s="65">
        <v>498</v>
      </c>
      <c r="C866" s="65" t="s">
        <v>2990</v>
      </c>
      <c r="D866" s="67" t="s">
        <v>2989</v>
      </c>
      <c r="E866" s="65" t="s">
        <v>5</v>
      </c>
      <c r="F866" s="73">
        <v>645300</v>
      </c>
      <c r="G866" s="74"/>
    </row>
    <row r="867" spans="2:7">
      <c r="B867" s="65">
        <v>499</v>
      </c>
      <c r="C867" s="65" t="s">
        <v>2962</v>
      </c>
      <c r="D867" s="67" t="s">
        <v>2961</v>
      </c>
      <c r="E867" s="65" t="s">
        <v>5</v>
      </c>
      <c r="F867" s="73">
        <v>17700</v>
      </c>
      <c r="G867" s="74"/>
    </row>
    <row r="868" spans="2:7">
      <c r="B868" s="65">
        <v>500</v>
      </c>
      <c r="C868" s="65" t="s">
        <v>2964</v>
      </c>
      <c r="D868" s="67" t="s">
        <v>2963</v>
      </c>
      <c r="E868" s="65" t="s">
        <v>5</v>
      </c>
      <c r="F868" s="73">
        <v>29100</v>
      </c>
      <c r="G868" s="74"/>
    </row>
    <row r="869" spans="2:7">
      <c r="B869" s="65">
        <v>501</v>
      </c>
      <c r="C869" s="65" t="s">
        <v>2966</v>
      </c>
      <c r="D869" s="67" t="s">
        <v>2965</v>
      </c>
      <c r="E869" s="65" t="s">
        <v>5</v>
      </c>
      <c r="F869" s="73">
        <v>45600</v>
      </c>
      <c r="G869" s="74"/>
    </row>
    <row r="870" spans="2:7">
      <c r="B870" s="65">
        <v>502</v>
      </c>
      <c r="C870" s="65" t="s">
        <v>2968</v>
      </c>
      <c r="D870" s="67" t="s">
        <v>2967</v>
      </c>
      <c r="E870" s="65" t="s">
        <v>5</v>
      </c>
      <c r="F870" s="73">
        <v>61300</v>
      </c>
      <c r="G870" s="74"/>
    </row>
    <row r="871" spans="2:7">
      <c r="B871" s="65">
        <v>503</v>
      </c>
      <c r="C871" s="65" t="s">
        <v>2970</v>
      </c>
      <c r="D871" s="67" t="s">
        <v>2969</v>
      </c>
      <c r="E871" s="65" t="s">
        <v>5</v>
      </c>
      <c r="F871" s="73">
        <v>74900</v>
      </c>
      <c r="G871" s="74"/>
    </row>
    <row r="872" spans="2:7">
      <c r="B872" s="65">
        <v>504</v>
      </c>
      <c r="C872" s="65" t="s">
        <v>2972</v>
      </c>
      <c r="D872" s="67" t="s">
        <v>2971</v>
      </c>
      <c r="E872" s="65" t="s">
        <v>5</v>
      </c>
      <c r="F872" s="73">
        <v>97500</v>
      </c>
      <c r="G872" s="74"/>
    </row>
    <row r="873" spans="2:7">
      <c r="B873" s="65">
        <v>505</v>
      </c>
      <c r="C873" s="65" t="s">
        <v>2974</v>
      </c>
      <c r="D873" s="67" t="s">
        <v>2973</v>
      </c>
      <c r="E873" s="65" t="s">
        <v>5</v>
      </c>
      <c r="F873" s="73">
        <v>109300</v>
      </c>
      <c r="G873" s="74"/>
    </row>
    <row r="874" spans="2:7">
      <c r="B874" s="65">
        <v>506</v>
      </c>
      <c r="C874" s="65" t="s">
        <v>2976</v>
      </c>
      <c r="D874" s="67" t="s">
        <v>2975</v>
      </c>
      <c r="E874" s="65" t="s">
        <v>5</v>
      </c>
      <c r="F874" s="73">
        <v>144500</v>
      </c>
      <c r="G874" s="74"/>
    </row>
    <row r="875" spans="2:7">
      <c r="B875" s="65">
        <v>507</v>
      </c>
      <c r="C875" s="65" t="s">
        <v>2980</v>
      </c>
      <c r="D875" s="67" t="s">
        <v>2979</v>
      </c>
      <c r="E875" s="65" t="s">
        <v>5</v>
      </c>
      <c r="F875" s="73">
        <v>185400</v>
      </c>
      <c r="G875" s="74"/>
    </row>
    <row r="876" spans="2:7">
      <c r="B876" s="65">
        <v>508</v>
      </c>
      <c r="C876" s="65" t="s">
        <v>2982</v>
      </c>
      <c r="D876" s="67" t="s">
        <v>2981</v>
      </c>
      <c r="E876" s="65" t="s">
        <v>5</v>
      </c>
      <c r="F876" s="73">
        <v>245100</v>
      </c>
      <c r="G876" s="74"/>
    </row>
    <row r="877" spans="2:7">
      <c r="B877" s="65">
        <v>509</v>
      </c>
      <c r="C877" s="65" t="s">
        <v>2984</v>
      </c>
      <c r="D877" s="67" t="s">
        <v>2983</v>
      </c>
      <c r="E877" s="65" t="s">
        <v>5</v>
      </c>
      <c r="F877" s="73">
        <v>348800</v>
      </c>
      <c r="G877" s="74"/>
    </row>
    <row r="878" spans="2:7">
      <c r="B878" s="65">
        <v>510</v>
      </c>
      <c r="C878" s="65" t="s">
        <v>2446</v>
      </c>
      <c r="D878" s="67" t="s">
        <v>4127</v>
      </c>
      <c r="E878" s="65" t="s">
        <v>4</v>
      </c>
      <c r="F878" s="73">
        <v>13300</v>
      </c>
      <c r="G878" s="74"/>
    </row>
    <row r="879" spans="2:7">
      <c r="B879" s="65">
        <v>511</v>
      </c>
      <c r="C879" s="65" t="s">
        <v>2448</v>
      </c>
      <c r="D879" s="67" t="s">
        <v>4128</v>
      </c>
      <c r="E879" s="65" t="s">
        <v>4</v>
      </c>
      <c r="F879" s="73">
        <v>22300</v>
      </c>
      <c r="G879" s="74"/>
    </row>
    <row r="880" spans="2:7">
      <c r="B880" s="65">
        <v>512</v>
      </c>
      <c r="C880" s="65" t="s">
        <v>2450</v>
      </c>
      <c r="D880" s="67" t="s">
        <v>4129</v>
      </c>
      <c r="E880" s="65" t="s">
        <v>4</v>
      </c>
      <c r="F880" s="73">
        <v>30600</v>
      </c>
      <c r="G880" s="74"/>
    </row>
    <row r="881" spans="2:7">
      <c r="B881" s="65">
        <v>513</v>
      </c>
      <c r="C881" s="65" t="s">
        <v>2452</v>
      </c>
      <c r="D881" s="67" t="s">
        <v>4130</v>
      </c>
      <c r="E881" s="65" t="s">
        <v>4</v>
      </c>
      <c r="F881" s="73">
        <v>92400</v>
      </c>
      <c r="G881" s="74"/>
    </row>
    <row r="882" spans="2:7">
      <c r="B882" s="65">
        <v>514</v>
      </c>
      <c r="C882" s="65" t="s">
        <v>2492</v>
      </c>
      <c r="D882" s="67" t="s">
        <v>2491</v>
      </c>
      <c r="E882" s="65" t="s">
        <v>4</v>
      </c>
      <c r="F882" s="73">
        <v>3700</v>
      </c>
      <c r="G882" s="74"/>
    </row>
    <row r="883" spans="2:7">
      <c r="B883" s="65">
        <v>515</v>
      </c>
      <c r="C883" s="65" t="s">
        <v>2494</v>
      </c>
      <c r="D883" s="67" t="s">
        <v>2493</v>
      </c>
      <c r="E883" s="65" t="s">
        <v>4</v>
      </c>
      <c r="F883" s="73">
        <v>8200</v>
      </c>
      <c r="G883" s="74"/>
    </row>
    <row r="884" spans="2:7">
      <c r="B884" s="65">
        <v>516</v>
      </c>
      <c r="C884" s="65" t="s">
        <v>2496</v>
      </c>
      <c r="D884" s="67" t="s">
        <v>4131</v>
      </c>
      <c r="E884" s="65" t="s">
        <v>4</v>
      </c>
      <c r="F884" s="73">
        <v>12100</v>
      </c>
      <c r="G884" s="74"/>
    </row>
    <row r="885" spans="2:7">
      <c r="B885" s="65">
        <v>517</v>
      </c>
      <c r="C885" s="65" t="s">
        <v>2567</v>
      </c>
      <c r="D885" s="67" t="s">
        <v>2566</v>
      </c>
      <c r="E885" s="65" t="s">
        <v>3</v>
      </c>
      <c r="F885" s="73">
        <v>27200</v>
      </c>
      <c r="G885" s="74"/>
    </row>
    <row r="886" spans="2:7">
      <c r="B886" s="65">
        <v>518</v>
      </c>
      <c r="C886" s="65" t="s">
        <v>2569</v>
      </c>
      <c r="D886" s="67" t="s">
        <v>2568</v>
      </c>
      <c r="E886" s="65" t="s">
        <v>3</v>
      </c>
      <c r="F886" s="73">
        <v>17000</v>
      </c>
      <c r="G886" s="74"/>
    </row>
    <row r="887" spans="2:7">
      <c r="B887" s="65">
        <v>519</v>
      </c>
      <c r="C887" s="65" t="s">
        <v>2571</v>
      </c>
      <c r="D887" s="67" t="s">
        <v>2570</v>
      </c>
      <c r="E887" s="65" t="s">
        <v>4</v>
      </c>
      <c r="F887" s="73">
        <v>300</v>
      </c>
      <c r="G887" s="74"/>
    </row>
    <row r="888" spans="2:7">
      <c r="B888" s="65">
        <v>520</v>
      </c>
      <c r="C888" s="65" t="s">
        <v>2557</v>
      </c>
      <c r="D888" s="67" t="s">
        <v>2556</v>
      </c>
      <c r="E888" s="65" t="s">
        <v>3</v>
      </c>
      <c r="F888" s="73">
        <v>2200</v>
      </c>
      <c r="G888" s="74"/>
    </row>
    <row r="889" spans="2:7">
      <c r="B889" s="65">
        <v>521</v>
      </c>
      <c r="C889" s="65" t="s">
        <v>2555</v>
      </c>
      <c r="D889" s="67" t="s">
        <v>2554</v>
      </c>
      <c r="E889" s="65" t="s">
        <v>3</v>
      </c>
      <c r="F889" s="73">
        <v>10600</v>
      </c>
      <c r="G889" s="74"/>
    </row>
    <row r="890" spans="2:7">
      <c r="B890" s="65">
        <v>522</v>
      </c>
      <c r="C890" s="65" t="s">
        <v>3076</v>
      </c>
      <c r="D890" s="67" t="s">
        <v>3075</v>
      </c>
      <c r="E890" s="65" t="s">
        <v>68</v>
      </c>
      <c r="F890" s="73">
        <v>16300</v>
      </c>
      <c r="G890" s="74"/>
    </row>
    <row r="891" spans="2:7">
      <c r="B891" s="65">
        <v>523</v>
      </c>
      <c r="C891" s="65" t="s">
        <v>3078</v>
      </c>
      <c r="D891" s="67" t="s">
        <v>3077</v>
      </c>
      <c r="E891" s="65" t="s">
        <v>21</v>
      </c>
      <c r="F891" s="73">
        <v>5500</v>
      </c>
      <c r="G891" s="74"/>
    </row>
    <row r="892" spans="2:7">
      <c r="B892" s="65">
        <v>524</v>
      </c>
      <c r="C892" s="65" t="s">
        <v>3079</v>
      </c>
      <c r="D892" s="67" t="s">
        <v>24</v>
      </c>
      <c r="E892" s="65" t="s">
        <v>5</v>
      </c>
      <c r="F892" s="73">
        <v>1100</v>
      </c>
      <c r="G892" s="74"/>
    </row>
    <row r="893" spans="2:7">
      <c r="B893" s="65">
        <v>525</v>
      </c>
      <c r="C893" s="65" t="s">
        <v>3081</v>
      </c>
      <c r="D893" s="67" t="s">
        <v>3080</v>
      </c>
      <c r="E893" s="65" t="s">
        <v>5</v>
      </c>
      <c r="F893" s="73">
        <v>8000</v>
      </c>
      <c r="G893" s="74"/>
    </row>
    <row r="894" spans="2:7">
      <c r="B894" s="65">
        <v>526</v>
      </c>
      <c r="C894" s="65" t="s">
        <v>3083</v>
      </c>
      <c r="D894" s="67" t="s">
        <v>3082</v>
      </c>
      <c r="E894" s="65" t="s">
        <v>5</v>
      </c>
      <c r="F894" s="73">
        <v>21200</v>
      </c>
      <c r="G894" s="74"/>
    </row>
    <row r="895" spans="2:7">
      <c r="B895" s="65">
        <v>527</v>
      </c>
      <c r="C895" s="65" t="s">
        <v>3085</v>
      </c>
      <c r="D895" s="67" t="s">
        <v>3084</v>
      </c>
      <c r="E895" s="65" t="s">
        <v>5</v>
      </c>
      <c r="F895" s="73">
        <v>37500</v>
      </c>
      <c r="G895" s="74"/>
    </row>
    <row r="896" spans="2:7">
      <c r="B896" s="65">
        <v>528</v>
      </c>
      <c r="C896" s="65" t="s">
        <v>3087</v>
      </c>
      <c r="D896" s="67" t="s">
        <v>3086</v>
      </c>
      <c r="E896" s="65" t="s">
        <v>5</v>
      </c>
      <c r="F896" s="73">
        <v>10800</v>
      </c>
      <c r="G896" s="74"/>
    </row>
    <row r="897" spans="2:7">
      <c r="B897" s="65">
        <v>529</v>
      </c>
      <c r="C897" s="65" t="s">
        <v>3089</v>
      </c>
      <c r="D897" s="67" t="s">
        <v>3088</v>
      </c>
      <c r="E897" s="65" t="s">
        <v>5</v>
      </c>
      <c r="F897" s="73">
        <v>75600</v>
      </c>
      <c r="G897" s="74"/>
    </row>
    <row r="898" spans="2:7">
      <c r="B898" s="65">
        <v>530</v>
      </c>
      <c r="C898" s="65" t="s">
        <v>3091</v>
      </c>
      <c r="D898" s="67" t="s">
        <v>3090</v>
      </c>
      <c r="E898" s="65" t="s">
        <v>5</v>
      </c>
      <c r="F898" s="73">
        <v>3300</v>
      </c>
      <c r="G898" s="74"/>
    </row>
    <row r="899" spans="2:7">
      <c r="B899" s="65">
        <v>531</v>
      </c>
      <c r="C899" s="65" t="s">
        <v>3093</v>
      </c>
      <c r="D899" s="67" t="s">
        <v>3092</v>
      </c>
      <c r="E899" s="65" t="s">
        <v>5</v>
      </c>
      <c r="F899" s="73">
        <v>59000</v>
      </c>
      <c r="G899" s="74"/>
    </row>
    <row r="900" spans="2:7">
      <c r="B900" s="65">
        <v>532</v>
      </c>
      <c r="C900" s="65" t="s">
        <v>3095</v>
      </c>
      <c r="D900" s="67" t="s">
        <v>3094</v>
      </c>
      <c r="E900" s="65" t="s">
        <v>3</v>
      </c>
      <c r="F900" s="73">
        <v>69900</v>
      </c>
      <c r="G900" s="74"/>
    </row>
    <row r="901" spans="2:7">
      <c r="B901" s="65">
        <v>533</v>
      </c>
      <c r="C901" s="65" t="s">
        <v>3097</v>
      </c>
      <c r="D901" s="67" t="s">
        <v>3096</v>
      </c>
      <c r="E901" s="65" t="s">
        <v>3</v>
      </c>
      <c r="F901" s="73">
        <v>92200</v>
      </c>
      <c r="G901" s="74"/>
    </row>
    <row r="902" spans="2:7">
      <c r="B902" s="65">
        <v>534</v>
      </c>
      <c r="C902" s="65" t="s">
        <v>2560</v>
      </c>
      <c r="D902" s="67" t="s">
        <v>69</v>
      </c>
      <c r="E902" s="65" t="s">
        <v>10</v>
      </c>
      <c r="F902" s="73">
        <v>18700</v>
      </c>
      <c r="G902" s="74"/>
    </row>
    <row r="903" spans="2:7">
      <c r="B903" s="65">
        <v>535</v>
      </c>
      <c r="C903" s="65" t="s">
        <v>3099</v>
      </c>
      <c r="D903" s="67" t="s">
        <v>3098</v>
      </c>
      <c r="E903" s="65" t="s">
        <v>4</v>
      </c>
      <c r="F903" s="73">
        <v>4326000</v>
      </c>
      <c r="G903" s="74"/>
    </row>
    <row r="904" spans="2:7">
      <c r="B904" s="65">
        <v>536</v>
      </c>
      <c r="C904" s="65" t="s">
        <v>3101</v>
      </c>
      <c r="D904" s="67" t="s">
        <v>3100</v>
      </c>
      <c r="E904" s="65" t="s">
        <v>68</v>
      </c>
      <c r="F904" s="73">
        <v>16100</v>
      </c>
      <c r="G904" s="74"/>
    </row>
    <row r="905" spans="2:7">
      <c r="B905" s="65">
        <v>537</v>
      </c>
      <c r="C905" s="65" t="s">
        <v>3103</v>
      </c>
      <c r="D905" s="67" t="s">
        <v>3102</v>
      </c>
      <c r="E905" s="65" t="s">
        <v>5</v>
      </c>
      <c r="F905" s="73">
        <v>37300</v>
      </c>
      <c r="G905" s="74"/>
    </row>
    <row r="906" spans="2:7">
      <c r="B906" s="65">
        <v>538</v>
      </c>
      <c r="C906" s="65" t="s">
        <v>3105</v>
      </c>
      <c r="D906" s="67" t="s">
        <v>3104</v>
      </c>
      <c r="E906" s="65" t="s">
        <v>5</v>
      </c>
      <c r="F906" s="73">
        <v>26800</v>
      </c>
      <c r="G906" s="74"/>
    </row>
    <row r="907" spans="2:7">
      <c r="B907" s="65">
        <v>539</v>
      </c>
      <c r="C907" s="65" t="s">
        <v>3107</v>
      </c>
      <c r="D907" s="67" t="s">
        <v>3106</v>
      </c>
      <c r="E907" s="65" t="s">
        <v>21</v>
      </c>
      <c r="F907" s="73">
        <v>5300</v>
      </c>
      <c r="G907" s="74"/>
    </row>
    <row r="908" spans="2:7">
      <c r="B908" s="65">
        <v>540</v>
      </c>
      <c r="C908" s="65" t="s">
        <v>3109</v>
      </c>
      <c r="D908" s="67" t="s">
        <v>3108</v>
      </c>
      <c r="E908" s="65" t="s">
        <v>5</v>
      </c>
      <c r="F908" s="73">
        <v>47700</v>
      </c>
      <c r="G908" s="74"/>
    </row>
    <row r="909" spans="2:7">
      <c r="B909" s="65">
        <v>541</v>
      </c>
      <c r="C909" s="65" t="s">
        <v>3111</v>
      </c>
      <c r="D909" s="67" t="s">
        <v>3110</v>
      </c>
      <c r="E909" s="65" t="s">
        <v>5</v>
      </c>
      <c r="F909" s="73">
        <v>26800</v>
      </c>
      <c r="G909" s="74"/>
    </row>
    <row r="910" spans="2:7">
      <c r="B910" s="65">
        <v>542</v>
      </c>
      <c r="C910" s="65" t="s">
        <v>3113</v>
      </c>
      <c r="D910" s="67" t="s">
        <v>3112</v>
      </c>
      <c r="E910" s="65" t="s">
        <v>5</v>
      </c>
      <c r="F910" s="73">
        <v>16200</v>
      </c>
      <c r="G910" s="74"/>
    </row>
    <row r="911" spans="2:7">
      <c r="B911" s="65">
        <v>543</v>
      </c>
      <c r="C911" s="65" t="s">
        <v>3115</v>
      </c>
      <c r="D911" s="67" t="s">
        <v>3114</v>
      </c>
      <c r="E911" s="65" t="s">
        <v>4</v>
      </c>
      <c r="F911" s="73">
        <v>5335000</v>
      </c>
      <c r="G911" s="74"/>
    </row>
    <row r="912" spans="2:7">
      <c r="B912" s="65">
        <v>544</v>
      </c>
      <c r="C912" s="65" t="s">
        <v>3117</v>
      </c>
      <c r="D912" s="67" t="s">
        <v>3116</v>
      </c>
      <c r="E912" s="65" t="s">
        <v>68</v>
      </c>
      <c r="F912" s="73">
        <v>18900</v>
      </c>
      <c r="G912" s="74"/>
    </row>
    <row r="913" spans="2:14">
      <c r="B913" s="65">
        <v>545</v>
      </c>
      <c r="C913" s="65" t="s">
        <v>3119</v>
      </c>
      <c r="D913" s="67" t="s">
        <v>3118</v>
      </c>
      <c r="E913" s="65" t="s">
        <v>21</v>
      </c>
      <c r="F913" s="73">
        <v>8200</v>
      </c>
      <c r="G913" s="74"/>
    </row>
    <row r="914" spans="2:14">
      <c r="B914" s="65"/>
      <c r="C914" s="65"/>
      <c r="D914" s="67"/>
      <c r="E914" s="65"/>
      <c r="F914" s="73"/>
      <c r="G914" s="74"/>
    </row>
    <row r="915" spans="2:14">
      <c r="B915" s="68"/>
      <c r="C915" s="68"/>
      <c r="D915" s="70" t="s">
        <v>4132</v>
      </c>
      <c r="E915" s="68"/>
      <c r="F915" s="77"/>
      <c r="G915" s="72"/>
    </row>
    <row r="916" spans="2:14">
      <c r="B916" s="65"/>
      <c r="C916" s="65" t="s">
        <v>2345</v>
      </c>
      <c r="D916" s="67" t="s">
        <v>2344</v>
      </c>
      <c r="E916" s="65" t="s">
        <v>4</v>
      </c>
      <c r="F916" s="73">
        <v>3573.33</v>
      </c>
      <c r="G916" s="74"/>
      <c r="L916" s="79"/>
      <c r="M916" s="80"/>
      <c r="N916" s="80"/>
    </row>
    <row r="917" spans="2:14">
      <c r="B917" s="65"/>
      <c r="C917" s="65" t="s">
        <v>2349</v>
      </c>
      <c r="D917" s="67" t="s">
        <v>2348</v>
      </c>
      <c r="E917" s="65" t="s">
        <v>4</v>
      </c>
      <c r="F917" s="73">
        <v>3256.37</v>
      </c>
      <c r="G917" s="74"/>
      <c r="L917" s="79"/>
      <c r="M917" s="80"/>
      <c r="N917" s="80"/>
    </row>
    <row r="918" spans="2:14">
      <c r="B918" s="65"/>
      <c r="C918" s="65" t="s">
        <v>2351</v>
      </c>
      <c r="D918" s="67" t="s">
        <v>2350</v>
      </c>
      <c r="E918" s="65" t="s">
        <v>4</v>
      </c>
      <c r="F918" s="73">
        <v>2920</v>
      </c>
      <c r="G918" s="74"/>
      <c r="L918" s="79"/>
      <c r="M918" s="80"/>
      <c r="N918" s="80"/>
    </row>
    <row r="919" spans="2:14">
      <c r="B919" s="65"/>
      <c r="C919" s="65" t="s">
        <v>3122</v>
      </c>
      <c r="D919" s="67" t="s">
        <v>23</v>
      </c>
      <c r="E919" s="65" t="s">
        <v>5</v>
      </c>
      <c r="F919" s="73">
        <v>62133.75</v>
      </c>
      <c r="G919" s="74"/>
    </row>
    <row r="920" spans="2:14">
      <c r="B920" s="65"/>
      <c r="C920" s="65" t="s">
        <v>3123</v>
      </c>
      <c r="D920" s="67" t="s">
        <v>4133</v>
      </c>
      <c r="E920" s="65" t="s">
        <v>22</v>
      </c>
      <c r="F920" s="73">
        <v>242400</v>
      </c>
      <c r="G920" s="74"/>
    </row>
    <row r="921" spans="2:14">
      <c r="B921" s="65"/>
      <c r="C921" s="65" t="s">
        <v>3124</v>
      </c>
      <c r="D921" s="67" t="s">
        <v>4134</v>
      </c>
      <c r="E921" s="65" t="s">
        <v>4</v>
      </c>
      <c r="F921" s="73">
        <v>21500</v>
      </c>
      <c r="G921" s="74"/>
    </row>
    <row r="922" spans="2:14">
      <c r="B922" s="65"/>
      <c r="C922" s="65" t="s">
        <v>3125</v>
      </c>
      <c r="D922" s="67" t="s">
        <v>4135</v>
      </c>
      <c r="E922" s="65" t="s">
        <v>4</v>
      </c>
      <c r="F922" s="73">
        <v>265300</v>
      </c>
      <c r="G922" s="74"/>
    </row>
    <row r="923" spans="2:14">
      <c r="B923" s="65"/>
      <c r="C923" s="65" t="s">
        <v>3126</v>
      </c>
      <c r="D923" s="67" t="s">
        <v>4136</v>
      </c>
      <c r="E923" s="65" t="s">
        <v>22</v>
      </c>
      <c r="F923" s="73">
        <v>315000</v>
      </c>
      <c r="G923" s="74"/>
    </row>
    <row r="924" spans="2:14">
      <c r="B924" s="65"/>
      <c r="C924" s="65" t="s">
        <v>3127</v>
      </c>
      <c r="D924" s="67" t="s">
        <v>4137</v>
      </c>
      <c r="E924" s="65" t="s">
        <v>75</v>
      </c>
      <c r="F924" s="73">
        <v>605800</v>
      </c>
      <c r="G924" s="74"/>
    </row>
    <row r="925" spans="2:14">
      <c r="B925" s="65"/>
      <c r="C925" s="65" t="s">
        <v>2576</v>
      </c>
      <c r="D925" s="67" t="s">
        <v>4138</v>
      </c>
      <c r="E925" s="65" t="s">
        <v>4</v>
      </c>
      <c r="F925" s="73">
        <v>11300</v>
      </c>
      <c r="G925" s="74"/>
    </row>
    <row r="926" spans="2:14">
      <c r="B926" s="76"/>
      <c r="C926" s="76"/>
      <c r="D926" s="74"/>
      <c r="E926" s="76"/>
      <c r="F926" s="73"/>
      <c r="G926" s="74"/>
    </row>
    <row r="927" spans="2:14">
      <c r="B927" s="69"/>
      <c r="C927" s="69"/>
      <c r="D927" s="70" t="s">
        <v>4139</v>
      </c>
      <c r="E927" s="69"/>
      <c r="F927" s="77"/>
      <c r="G927" s="72"/>
    </row>
    <row r="928" spans="2:14">
      <c r="B928" s="65">
        <v>1</v>
      </c>
      <c r="C928" s="65" t="s">
        <v>4140</v>
      </c>
      <c r="D928" s="67" t="s">
        <v>4141</v>
      </c>
      <c r="E928" s="65" t="s">
        <v>45</v>
      </c>
      <c r="F928" s="73">
        <v>3700</v>
      </c>
      <c r="G928" s="74"/>
    </row>
    <row r="929" spans="2:7">
      <c r="B929" s="65">
        <v>2</v>
      </c>
      <c r="C929" s="65" t="s">
        <v>4142</v>
      </c>
      <c r="D929" s="67" t="s">
        <v>4143</v>
      </c>
      <c r="E929" s="65" t="s">
        <v>45</v>
      </c>
      <c r="F929" s="73">
        <v>2800</v>
      </c>
      <c r="G929" s="74"/>
    </row>
    <row r="930" spans="2:7">
      <c r="B930" s="65">
        <v>3</v>
      </c>
      <c r="C930" s="65" t="s">
        <v>4144</v>
      </c>
      <c r="D930" s="67" t="s">
        <v>4145</v>
      </c>
      <c r="E930" s="65" t="s">
        <v>45</v>
      </c>
      <c r="F930" s="73">
        <v>1900</v>
      </c>
      <c r="G930" s="74"/>
    </row>
    <row r="931" spans="2:7">
      <c r="B931" s="65">
        <v>4</v>
      </c>
      <c r="C931" s="65" t="s">
        <v>4146</v>
      </c>
      <c r="D931" s="67" t="s">
        <v>4147</v>
      </c>
      <c r="E931" s="65" t="s">
        <v>3890</v>
      </c>
      <c r="F931" s="73">
        <v>78300</v>
      </c>
      <c r="G931" s="74"/>
    </row>
    <row r="932" spans="2:7">
      <c r="B932" s="65">
        <v>5</v>
      </c>
      <c r="C932" s="65" t="s">
        <v>4148</v>
      </c>
      <c r="D932" s="67" t="s">
        <v>4149</v>
      </c>
      <c r="E932" s="65" t="s">
        <v>45</v>
      </c>
      <c r="F932" s="73">
        <v>2200</v>
      </c>
      <c r="G932" s="74"/>
    </row>
    <row r="933" spans="2:7">
      <c r="B933" s="65">
        <v>6</v>
      </c>
      <c r="C933" s="65" t="s">
        <v>4150</v>
      </c>
      <c r="D933" s="67" t="s">
        <v>4151</v>
      </c>
      <c r="E933" s="65" t="s">
        <v>45</v>
      </c>
      <c r="F933" s="73">
        <v>9100</v>
      </c>
      <c r="G933" s="74"/>
    </row>
    <row r="934" spans="2:7">
      <c r="B934" s="65">
        <v>7</v>
      </c>
      <c r="C934" s="65" t="s">
        <v>4152</v>
      </c>
      <c r="D934" s="67" t="s">
        <v>4153</v>
      </c>
      <c r="E934" s="65" t="s">
        <v>45</v>
      </c>
      <c r="F934" s="73">
        <v>300</v>
      </c>
      <c r="G934" s="74"/>
    </row>
    <row r="935" spans="2:7">
      <c r="B935" s="65">
        <v>8</v>
      </c>
      <c r="C935" s="65" t="s">
        <v>4154</v>
      </c>
      <c r="D935" s="67" t="s">
        <v>4155</v>
      </c>
      <c r="E935" s="65" t="s">
        <v>71</v>
      </c>
      <c r="F935" s="73">
        <v>8100</v>
      </c>
      <c r="G935" s="74"/>
    </row>
    <row r="936" spans="2:7">
      <c r="B936" s="65">
        <v>9</v>
      </c>
      <c r="C936" s="65" t="s">
        <v>4156</v>
      </c>
      <c r="D936" s="67" t="s">
        <v>4157</v>
      </c>
      <c r="E936" s="65" t="s">
        <v>71</v>
      </c>
      <c r="F936" s="73">
        <v>13800</v>
      </c>
      <c r="G936" s="74"/>
    </row>
    <row r="937" spans="2:7">
      <c r="B937" s="65">
        <v>10</v>
      </c>
      <c r="C937" s="65" t="s">
        <v>4158</v>
      </c>
      <c r="D937" s="67" t="s">
        <v>4159</v>
      </c>
      <c r="E937" s="65" t="s">
        <v>71</v>
      </c>
      <c r="F937" s="73">
        <v>5300</v>
      </c>
      <c r="G937" s="74"/>
    </row>
    <row r="938" spans="2:7">
      <c r="B938" s="65">
        <v>11</v>
      </c>
      <c r="C938" s="65" t="s">
        <v>4160</v>
      </c>
      <c r="D938" s="67" t="s">
        <v>4161</v>
      </c>
      <c r="E938" s="65" t="s">
        <v>71</v>
      </c>
      <c r="F938" s="73">
        <v>25100</v>
      </c>
      <c r="G938" s="74"/>
    </row>
    <row r="939" spans="2:7">
      <c r="B939" s="65">
        <v>12</v>
      </c>
      <c r="C939" s="65" t="s">
        <v>4162</v>
      </c>
      <c r="D939" s="67" t="s">
        <v>4163</v>
      </c>
      <c r="E939" s="65" t="s">
        <v>71</v>
      </c>
      <c r="F939" s="73">
        <v>16900</v>
      </c>
      <c r="G939" s="74"/>
    </row>
    <row r="940" spans="2:7">
      <c r="B940" s="65">
        <v>13</v>
      </c>
      <c r="C940" s="65" t="s">
        <v>4164</v>
      </c>
      <c r="D940" s="67" t="s">
        <v>4165</v>
      </c>
      <c r="E940" s="65" t="s">
        <v>71</v>
      </c>
      <c r="F940" s="73">
        <v>10700</v>
      </c>
      <c r="G940" s="74"/>
    </row>
    <row r="941" spans="2:7">
      <c r="B941" s="65">
        <v>14</v>
      </c>
      <c r="C941" s="65" t="s">
        <v>4166</v>
      </c>
      <c r="D941" s="67" t="s">
        <v>4167</v>
      </c>
      <c r="E941" s="65" t="s">
        <v>45</v>
      </c>
      <c r="F941" s="73">
        <v>23800</v>
      </c>
      <c r="G941" s="74"/>
    </row>
    <row r="942" spans="2:7">
      <c r="B942" s="65">
        <v>15</v>
      </c>
      <c r="C942" s="65" t="s">
        <v>4168</v>
      </c>
      <c r="D942" s="67" t="s">
        <v>4169</v>
      </c>
      <c r="E942" s="65" t="s">
        <v>45</v>
      </c>
      <c r="F942" s="73">
        <v>18400</v>
      </c>
      <c r="G942" s="74"/>
    </row>
  </sheetData>
  <mergeCells count="1">
    <mergeCell ref="B1:G1"/>
  </mergeCells>
  <pageMargins left="0.43307086614173229" right="0.23622047244094491" top="0.55118110236220474" bottom="0.55118110236220474" header="0.31496062992125984" footer="0.31496062992125984"/>
  <pageSetup paperSize="9" scale="93" fitToHeight="0" orientation="portrait" horizontalDpi="4294967293" copies="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REKAP ANALISA</vt:lpstr>
      <vt:lpstr>ANALISA</vt:lpstr>
      <vt:lpstr>UPAH</vt:lpstr>
      <vt:lpstr>MATERIAL</vt:lpstr>
      <vt:lpstr>ANALISA!Print_Area</vt:lpstr>
      <vt:lpstr>MATERIAL!Print_Area</vt:lpstr>
      <vt:lpstr>'REKAP ANALISA'!Print_Area</vt:lpstr>
      <vt:lpstr>UPAH!Print_Area</vt:lpstr>
      <vt:lpstr>MATERIAL!Print_Titles</vt:lpstr>
      <vt:lpstr>'REKAP ANALISA'!Print_Titles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</dc:creator>
  <cp:lastModifiedBy>zoel hapner</cp:lastModifiedBy>
  <cp:lastPrinted>2025-09-25T13:55:34Z</cp:lastPrinted>
  <dcterms:created xsi:type="dcterms:W3CDTF">2024-07-30T07:25:33Z</dcterms:created>
  <dcterms:modified xsi:type="dcterms:W3CDTF">2025-12-24T07:09:25Z</dcterms:modified>
</cp:coreProperties>
</file>